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9200" windowHeight="11490" tabRatio="927" activeTab="3"/>
  </bookViews>
  <sheets>
    <sheet name="2way" sheetId="1" r:id="rId1"/>
    <sheet name="3way" sheetId="2" r:id="rId2"/>
    <sheet name="cs_lookup" sheetId="5" r:id="rId3"/>
    <sheet name="OV-UN model DIVS" sheetId="3" r:id="rId4"/>
    <sheet name="OV-UN model TEAMS" sheetId="8" r:id="rId5"/>
    <sheet name="1X2 Model compare" sheetId="7" r:id="rId6"/>
    <sheet name="Correct score" sheetId="4" r:id="rId7"/>
    <sheet name="1X2" sheetId="6" r:id="rId8"/>
    <sheet name="Financials DIVS" sheetId="9" r:id="rId9"/>
    <sheet name="Financials TEAMS" sheetId="10" r:id="rId10"/>
  </sheets>
  <definedNames>
    <definedName name="_xlnm._FilterDatabase" localSheetId="0" hidden="1">'2way'!$A$1:$AF$4256</definedName>
    <definedName name="_xlnm._FilterDatabase" localSheetId="1" hidden="1">'3way'!$A$1:$AE$1316</definedName>
    <definedName name="_xlnm._FilterDatabase" localSheetId="9" hidden="1">'Financials TEAMS'!$A$2:$K$406</definedName>
    <definedName name="_xlnm._FilterDatabase" localSheetId="3" hidden="1">'OV-UN model DIVS'!$A$4:$AA$20</definedName>
    <definedName name="_xlnm._FilterDatabase" localSheetId="4" hidden="1">'OV-UN model TEAMS'!$A$1:$AB$407</definedName>
  </definedNames>
  <calcPr calcId="162913"/>
</workbook>
</file>

<file path=xl/calcChain.xml><?xml version="1.0" encoding="utf-8"?>
<calcChain xmlns="http://schemas.openxmlformats.org/spreadsheetml/2006/main">
  <c r="AF20" i="3" l="1"/>
  <c r="AG20" i="3"/>
  <c r="AH20" i="3"/>
  <c r="AI20" i="3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T754" i="2" l="1"/>
  <c r="P754" i="2"/>
  <c r="S754" i="2" s="1"/>
  <c r="H754" i="2"/>
  <c r="Q754" i="2" s="1"/>
  <c r="F754" i="2"/>
  <c r="K754" i="2" s="1"/>
  <c r="W754" i="2" s="1"/>
  <c r="E754" i="2"/>
  <c r="J754" i="2" s="1"/>
  <c r="V754" i="2" s="1"/>
  <c r="D754" i="2"/>
  <c r="I754" i="2" s="1"/>
  <c r="U754" i="2" s="1"/>
  <c r="T753" i="2"/>
  <c r="P753" i="2"/>
  <c r="S753" i="2" s="1"/>
  <c r="H753" i="2"/>
  <c r="Q753" i="2" s="1"/>
  <c r="F753" i="2"/>
  <c r="K753" i="2" s="1"/>
  <c r="W753" i="2" s="1"/>
  <c r="E753" i="2"/>
  <c r="J753" i="2" s="1"/>
  <c r="V753" i="2" s="1"/>
  <c r="D753" i="2"/>
  <c r="I753" i="2" s="1"/>
  <c r="U753" i="2" s="1"/>
  <c r="T752" i="2"/>
  <c r="P752" i="2"/>
  <c r="S752" i="2" s="1"/>
  <c r="H752" i="2"/>
  <c r="Q752" i="2" s="1"/>
  <c r="F752" i="2"/>
  <c r="K752" i="2" s="1"/>
  <c r="W752" i="2" s="1"/>
  <c r="E752" i="2"/>
  <c r="J752" i="2" s="1"/>
  <c r="V752" i="2" s="1"/>
  <c r="D752" i="2"/>
  <c r="I752" i="2" s="1"/>
  <c r="U752" i="2" s="1"/>
  <c r="T751" i="2"/>
  <c r="P751" i="2"/>
  <c r="S751" i="2" s="1"/>
  <c r="H751" i="2"/>
  <c r="Q751" i="2" s="1"/>
  <c r="F751" i="2"/>
  <c r="K751" i="2" s="1"/>
  <c r="W751" i="2" s="1"/>
  <c r="E751" i="2"/>
  <c r="J751" i="2" s="1"/>
  <c r="V751" i="2" s="1"/>
  <c r="D751" i="2"/>
  <c r="I751" i="2" s="1"/>
  <c r="U751" i="2" s="1"/>
  <c r="T750" i="2"/>
  <c r="P750" i="2"/>
  <c r="S750" i="2" s="1"/>
  <c r="H750" i="2"/>
  <c r="Q750" i="2" s="1"/>
  <c r="F750" i="2"/>
  <c r="K750" i="2" s="1"/>
  <c r="W750" i="2" s="1"/>
  <c r="E750" i="2"/>
  <c r="J750" i="2" s="1"/>
  <c r="V750" i="2" s="1"/>
  <c r="D750" i="2"/>
  <c r="I750" i="2" s="1"/>
  <c r="U750" i="2" s="1"/>
  <c r="T749" i="2"/>
  <c r="P749" i="2"/>
  <c r="S749" i="2" s="1"/>
  <c r="H749" i="2"/>
  <c r="Q749" i="2" s="1"/>
  <c r="F749" i="2"/>
  <c r="K749" i="2" s="1"/>
  <c r="W749" i="2" s="1"/>
  <c r="E749" i="2"/>
  <c r="J749" i="2" s="1"/>
  <c r="V749" i="2" s="1"/>
  <c r="D749" i="2"/>
  <c r="I749" i="2" s="1"/>
  <c r="U749" i="2" s="1"/>
  <c r="T748" i="2"/>
  <c r="P748" i="2"/>
  <c r="S748" i="2" s="1"/>
  <c r="H748" i="2"/>
  <c r="Q748" i="2" s="1"/>
  <c r="F748" i="2"/>
  <c r="K748" i="2" s="1"/>
  <c r="W748" i="2" s="1"/>
  <c r="E748" i="2"/>
  <c r="J748" i="2" s="1"/>
  <c r="V748" i="2" s="1"/>
  <c r="D748" i="2"/>
  <c r="I748" i="2" s="1"/>
  <c r="U748" i="2" s="1"/>
  <c r="T747" i="2"/>
  <c r="P747" i="2"/>
  <c r="S747" i="2" s="1"/>
  <c r="H747" i="2"/>
  <c r="Q747" i="2" s="1"/>
  <c r="F747" i="2"/>
  <c r="K747" i="2" s="1"/>
  <c r="W747" i="2" s="1"/>
  <c r="E747" i="2"/>
  <c r="J747" i="2" s="1"/>
  <c r="V747" i="2" s="1"/>
  <c r="D747" i="2"/>
  <c r="I747" i="2" s="1"/>
  <c r="U747" i="2" s="1"/>
  <c r="T746" i="2"/>
  <c r="P746" i="2"/>
  <c r="S746" i="2" s="1"/>
  <c r="H746" i="2"/>
  <c r="Q746" i="2" s="1"/>
  <c r="F746" i="2"/>
  <c r="K746" i="2" s="1"/>
  <c r="W746" i="2" s="1"/>
  <c r="E746" i="2"/>
  <c r="J746" i="2" s="1"/>
  <c r="V746" i="2" s="1"/>
  <c r="D746" i="2"/>
  <c r="I746" i="2" s="1"/>
  <c r="U746" i="2" s="1"/>
  <c r="T745" i="2"/>
  <c r="P745" i="2"/>
  <c r="S745" i="2" s="1"/>
  <c r="H745" i="2"/>
  <c r="Q745" i="2" s="1"/>
  <c r="F745" i="2"/>
  <c r="K745" i="2" s="1"/>
  <c r="W745" i="2" s="1"/>
  <c r="E745" i="2"/>
  <c r="J745" i="2" s="1"/>
  <c r="V745" i="2" s="1"/>
  <c r="D745" i="2"/>
  <c r="I745" i="2" s="1"/>
  <c r="U745" i="2" s="1"/>
  <c r="T744" i="2"/>
  <c r="P744" i="2"/>
  <c r="S744" i="2" s="1"/>
  <c r="H744" i="2"/>
  <c r="Q744" i="2" s="1"/>
  <c r="F744" i="2"/>
  <c r="K744" i="2" s="1"/>
  <c r="W744" i="2" s="1"/>
  <c r="E744" i="2"/>
  <c r="J744" i="2" s="1"/>
  <c r="V744" i="2" s="1"/>
  <c r="D744" i="2"/>
  <c r="I744" i="2" s="1"/>
  <c r="U744" i="2" s="1"/>
  <c r="T743" i="2"/>
  <c r="P743" i="2"/>
  <c r="S743" i="2" s="1"/>
  <c r="H743" i="2"/>
  <c r="Q743" i="2" s="1"/>
  <c r="F743" i="2"/>
  <c r="K743" i="2" s="1"/>
  <c r="W743" i="2" s="1"/>
  <c r="E743" i="2"/>
  <c r="J743" i="2" s="1"/>
  <c r="V743" i="2" s="1"/>
  <c r="D743" i="2"/>
  <c r="I743" i="2" s="1"/>
  <c r="U743" i="2" s="1"/>
  <c r="T742" i="2"/>
  <c r="P742" i="2"/>
  <c r="S742" i="2" s="1"/>
  <c r="H742" i="2"/>
  <c r="Q742" i="2" s="1"/>
  <c r="F742" i="2"/>
  <c r="K742" i="2" s="1"/>
  <c r="W742" i="2" s="1"/>
  <c r="E742" i="2"/>
  <c r="J742" i="2" s="1"/>
  <c r="V742" i="2" s="1"/>
  <c r="D742" i="2"/>
  <c r="I742" i="2" s="1"/>
  <c r="U742" i="2" s="1"/>
  <c r="T741" i="2"/>
  <c r="P741" i="2"/>
  <c r="S741" i="2" s="1"/>
  <c r="H741" i="2"/>
  <c r="Q741" i="2" s="1"/>
  <c r="F741" i="2"/>
  <c r="K741" i="2" s="1"/>
  <c r="W741" i="2" s="1"/>
  <c r="E741" i="2"/>
  <c r="J741" i="2" s="1"/>
  <c r="V741" i="2" s="1"/>
  <c r="D741" i="2"/>
  <c r="I741" i="2" s="1"/>
  <c r="U741" i="2" s="1"/>
  <c r="H740" i="2"/>
  <c r="F740" i="2"/>
  <c r="E740" i="2"/>
  <c r="J740" i="2" s="1"/>
  <c r="V740" i="2" s="1"/>
  <c r="D740" i="2"/>
  <c r="O739" i="2"/>
  <c r="R739" i="2" s="1"/>
  <c r="H739" i="2"/>
  <c r="F739" i="2"/>
  <c r="E739" i="2"/>
  <c r="J739" i="2" s="1"/>
  <c r="V739" i="2" s="1"/>
  <c r="D739" i="2"/>
  <c r="H738" i="2"/>
  <c r="F738" i="2"/>
  <c r="E738" i="2"/>
  <c r="J738" i="2" s="1"/>
  <c r="V738" i="2" s="1"/>
  <c r="D738" i="2"/>
  <c r="O737" i="2"/>
  <c r="R737" i="2" s="1"/>
  <c r="H737" i="2"/>
  <c r="F737" i="2"/>
  <c r="E737" i="2"/>
  <c r="J737" i="2" s="1"/>
  <c r="V737" i="2" s="1"/>
  <c r="D737" i="2"/>
  <c r="H736" i="2"/>
  <c r="F736" i="2"/>
  <c r="E736" i="2"/>
  <c r="J736" i="2" s="1"/>
  <c r="V736" i="2" s="1"/>
  <c r="D736" i="2"/>
  <c r="O735" i="2"/>
  <c r="R735" i="2" s="1"/>
  <c r="H735" i="2"/>
  <c r="F735" i="2"/>
  <c r="E735" i="2"/>
  <c r="J735" i="2" s="1"/>
  <c r="V735" i="2" s="1"/>
  <c r="D735" i="2"/>
  <c r="H734" i="2"/>
  <c r="F734" i="2"/>
  <c r="E734" i="2"/>
  <c r="J734" i="2" s="1"/>
  <c r="V734" i="2" s="1"/>
  <c r="D734" i="2"/>
  <c r="O733" i="2"/>
  <c r="R733" i="2" s="1"/>
  <c r="H733" i="2"/>
  <c r="F733" i="2"/>
  <c r="E733" i="2"/>
  <c r="J733" i="2" s="1"/>
  <c r="V733" i="2" s="1"/>
  <c r="D733" i="2"/>
  <c r="H732" i="2"/>
  <c r="F732" i="2"/>
  <c r="E732" i="2"/>
  <c r="J732" i="2" s="1"/>
  <c r="V732" i="2" s="1"/>
  <c r="D732" i="2"/>
  <c r="O731" i="2"/>
  <c r="R731" i="2" s="1"/>
  <c r="H731" i="2"/>
  <c r="F731" i="2"/>
  <c r="E731" i="2"/>
  <c r="J731" i="2" s="1"/>
  <c r="V731" i="2" s="1"/>
  <c r="D731" i="2"/>
  <c r="H730" i="2"/>
  <c r="F730" i="2"/>
  <c r="E730" i="2"/>
  <c r="J730" i="2" s="1"/>
  <c r="V730" i="2" s="1"/>
  <c r="D730" i="2"/>
  <c r="O729" i="2"/>
  <c r="R729" i="2" s="1"/>
  <c r="H729" i="2"/>
  <c r="F729" i="2"/>
  <c r="E729" i="2"/>
  <c r="J729" i="2" s="1"/>
  <c r="V729" i="2" s="1"/>
  <c r="D729" i="2"/>
  <c r="H728" i="2"/>
  <c r="F728" i="2"/>
  <c r="E728" i="2"/>
  <c r="J728" i="2" s="1"/>
  <c r="V728" i="2" s="1"/>
  <c r="D728" i="2"/>
  <c r="O727" i="2"/>
  <c r="R727" i="2" s="1"/>
  <c r="H727" i="2"/>
  <c r="F727" i="2"/>
  <c r="E727" i="2"/>
  <c r="J727" i="2" s="1"/>
  <c r="V727" i="2" s="1"/>
  <c r="D727" i="2"/>
  <c r="H726" i="2"/>
  <c r="F726" i="2"/>
  <c r="E726" i="2"/>
  <c r="J726" i="2" s="1"/>
  <c r="V726" i="2" s="1"/>
  <c r="D726" i="2"/>
  <c r="O725" i="2"/>
  <c r="R725" i="2" s="1"/>
  <c r="H725" i="2"/>
  <c r="F725" i="2"/>
  <c r="E725" i="2"/>
  <c r="J725" i="2" s="1"/>
  <c r="V725" i="2" s="1"/>
  <c r="D725" i="2"/>
  <c r="H724" i="2"/>
  <c r="F724" i="2"/>
  <c r="E724" i="2"/>
  <c r="J724" i="2" s="1"/>
  <c r="V724" i="2" s="1"/>
  <c r="D724" i="2"/>
  <c r="O723" i="2"/>
  <c r="R723" i="2" s="1"/>
  <c r="H723" i="2"/>
  <c r="F723" i="2"/>
  <c r="E723" i="2"/>
  <c r="J723" i="2" s="1"/>
  <c r="V723" i="2" s="1"/>
  <c r="D723" i="2"/>
  <c r="H722" i="2"/>
  <c r="F722" i="2"/>
  <c r="E722" i="2"/>
  <c r="J722" i="2" s="1"/>
  <c r="V722" i="2" s="1"/>
  <c r="D722" i="2"/>
  <c r="O721" i="2"/>
  <c r="R721" i="2" s="1"/>
  <c r="H721" i="2"/>
  <c r="F721" i="2"/>
  <c r="E721" i="2"/>
  <c r="J721" i="2" s="1"/>
  <c r="V721" i="2" s="1"/>
  <c r="D721" i="2"/>
  <c r="H720" i="2"/>
  <c r="F720" i="2"/>
  <c r="E720" i="2"/>
  <c r="J720" i="2" s="1"/>
  <c r="V720" i="2" s="1"/>
  <c r="D720" i="2"/>
  <c r="Q719" i="2"/>
  <c r="T719" i="2" s="1"/>
  <c r="J719" i="2"/>
  <c r="V719" i="2" s="1"/>
  <c r="H719" i="2"/>
  <c r="P719" i="2" s="1"/>
  <c r="S719" i="2" s="1"/>
  <c r="F719" i="2"/>
  <c r="K719" i="2" s="1"/>
  <c r="W719" i="2" s="1"/>
  <c r="E719" i="2"/>
  <c r="D719" i="2"/>
  <c r="I719" i="2" s="1"/>
  <c r="U719" i="2" s="1"/>
  <c r="Q718" i="2"/>
  <c r="T718" i="2" s="1"/>
  <c r="J718" i="2"/>
  <c r="V718" i="2" s="1"/>
  <c r="H718" i="2"/>
  <c r="P718" i="2" s="1"/>
  <c r="S718" i="2" s="1"/>
  <c r="F718" i="2"/>
  <c r="K718" i="2" s="1"/>
  <c r="W718" i="2" s="1"/>
  <c r="E718" i="2"/>
  <c r="D718" i="2"/>
  <c r="I718" i="2" s="1"/>
  <c r="U718" i="2" s="1"/>
  <c r="Q717" i="2"/>
  <c r="T717" i="2" s="1"/>
  <c r="J717" i="2"/>
  <c r="V717" i="2" s="1"/>
  <c r="H717" i="2"/>
  <c r="P717" i="2" s="1"/>
  <c r="S717" i="2" s="1"/>
  <c r="F717" i="2"/>
  <c r="K717" i="2" s="1"/>
  <c r="W717" i="2" s="1"/>
  <c r="E717" i="2"/>
  <c r="D717" i="2"/>
  <c r="I717" i="2" s="1"/>
  <c r="U717" i="2" s="1"/>
  <c r="Q716" i="2"/>
  <c r="T716" i="2" s="1"/>
  <c r="J716" i="2"/>
  <c r="V716" i="2" s="1"/>
  <c r="H716" i="2"/>
  <c r="P716" i="2" s="1"/>
  <c r="S716" i="2" s="1"/>
  <c r="F716" i="2"/>
  <c r="K716" i="2" s="1"/>
  <c r="W716" i="2" s="1"/>
  <c r="E716" i="2"/>
  <c r="D716" i="2"/>
  <c r="I716" i="2" s="1"/>
  <c r="U716" i="2" s="1"/>
  <c r="Q715" i="2"/>
  <c r="T715" i="2" s="1"/>
  <c r="J715" i="2"/>
  <c r="V715" i="2" s="1"/>
  <c r="H715" i="2"/>
  <c r="P715" i="2" s="1"/>
  <c r="S715" i="2" s="1"/>
  <c r="F715" i="2"/>
  <c r="K715" i="2" s="1"/>
  <c r="W715" i="2" s="1"/>
  <c r="E715" i="2"/>
  <c r="D715" i="2"/>
  <c r="I715" i="2" s="1"/>
  <c r="U715" i="2" s="1"/>
  <c r="Q714" i="2"/>
  <c r="T714" i="2" s="1"/>
  <c r="J714" i="2"/>
  <c r="V714" i="2" s="1"/>
  <c r="H714" i="2"/>
  <c r="P714" i="2" s="1"/>
  <c r="S714" i="2" s="1"/>
  <c r="F714" i="2"/>
  <c r="K714" i="2" s="1"/>
  <c r="W714" i="2" s="1"/>
  <c r="E714" i="2"/>
  <c r="D714" i="2"/>
  <c r="I714" i="2" s="1"/>
  <c r="U714" i="2" s="1"/>
  <c r="Q713" i="2"/>
  <c r="T713" i="2" s="1"/>
  <c r="J713" i="2"/>
  <c r="V713" i="2" s="1"/>
  <c r="H713" i="2"/>
  <c r="P713" i="2" s="1"/>
  <c r="S713" i="2" s="1"/>
  <c r="F713" i="2"/>
  <c r="K713" i="2" s="1"/>
  <c r="W713" i="2" s="1"/>
  <c r="E713" i="2"/>
  <c r="D713" i="2"/>
  <c r="I713" i="2" s="1"/>
  <c r="U713" i="2" s="1"/>
  <c r="Q712" i="2"/>
  <c r="T712" i="2" s="1"/>
  <c r="J712" i="2"/>
  <c r="V712" i="2" s="1"/>
  <c r="H712" i="2"/>
  <c r="P712" i="2" s="1"/>
  <c r="S712" i="2" s="1"/>
  <c r="F712" i="2"/>
  <c r="K712" i="2" s="1"/>
  <c r="W712" i="2" s="1"/>
  <c r="E712" i="2"/>
  <c r="D712" i="2"/>
  <c r="I712" i="2" s="1"/>
  <c r="U712" i="2" s="1"/>
  <c r="Q711" i="2"/>
  <c r="T711" i="2" s="1"/>
  <c r="J711" i="2"/>
  <c r="V711" i="2" s="1"/>
  <c r="H711" i="2"/>
  <c r="P711" i="2" s="1"/>
  <c r="S711" i="2" s="1"/>
  <c r="F711" i="2"/>
  <c r="K711" i="2" s="1"/>
  <c r="W711" i="2" s="1"/>
  <c r="E711" i="2"/>
  <c r="D711" i="2"/>
  <c r="I711" i="2" s="1"/>
  <c r="U711" i="2" s="1"/>
  <c r="Q710" i="2"/>
  <c r="T710" i="2" s="1"/>
  <c r="J710" i="2"/>
  <c r="V710" i="2" s="1"/>
  <c r="H710" i="2"/>
  <c r="P710" i="2" s="1"/>
  <c r="S710" i="2" s="1"/>
  <c r="F710" i="2"/>
  <c r="K710" i="2" s="1"/>
  <c r="W710" i="2" s="1"/>
  <c r="E710" i="2"/>
  <c r="D710" i="2"/>
  <c r="I710" i="2" s="1"/>
  <c r="U710" i="2" s="1"/>
  <c r="Q709" i="2"/>
  <c r="T709" i="2" s="1"/>
  <c r="J709" i="2"/>
  <c r="V709" i="2" s="1"/>
  <c r="H709" i="2"/>
  <c r="P709" i="2" s="1"/>
  <c r="S709" i="2" s="1"/>
  <c r="F709" i="2"/>
  <c r="K709" i="2" s="1"/>
  <c r="W709" i="2" s="1"/>
  <c r="E709" i="2"/>
  <c r="D709" i="2"/>
  <c r="I709" i="2" s="1"/>
  <c r="U709" i="2" s="1"/>
  <c r="Q708" i="2"/>
  <c r="T708" i="2" s="1"/>
  <c r="J708" i="2"/>
  <c r="V708" i="2" s="1"/>
  <c r="H708" i="2"/>
  <c r="P708" i="2" s="1"/>
  <c r="S708" i="2" s="1"/>
  <c r="F708" i="2"/>
  <c r="K708" i="2" s="1"/>
  <c r="W708" i="2" s="1"/>
  <c r="E708" i="2"/>
  <c r="D708" i="2"/>
  <c r="I708" i="2" s="1"/>
  <c r="U708" i="2" s="1"/>
  <c r="Q707" i="2"/>
  <c r="T707" i="2" s="1"/>
  <c r="J707" i="2"/>
  <c r="V707" i="2" s="1"/>
  <c r="H707" i="2"/>
  <c r="P707" i="2" s="1"/>
  <c r="S707" i="2" s="1"/>
  <c r="F707" i="2"/>
  <c r="K707" i="2" s="1"/>
  <c r="W707" i="2" s="1"/>
  <c r="E707" i="2"/>
  <c r="D707" i="2"/>
  <c r="I707" i="2" s="1"/>
  <c r="U707" i="2" s="1"/>
  <c r="Q706" i="2"/>
  <c r="T706" i="2" s="1"/>
  <c r="J706" i="2"/>
  <c r="V706" i="2" s="1"/>
  <c r="H706" i="2"/>
  <c r="P706" i="2" s="1"/>
  <c r="S706" i="2" s="1"/>
  <c r="F706" i="2"/>
  <c r="K706" i="2" s="1"/>
  <c r="W706" i="2" s="1"/>
  <c r="E706" i="2"/>
  <c r="D706" i="2"/>
  <c r="I706" i="2" s="1"/>
  <c r="U706" i="2" s="1"/>
  <c r="Q705" i="2"/>
  <c r="T705" i="2" s="1"/>
  <c r="J705" i="2"/>
  <c r="V705" i="2" s="1"/>
  <c r="H705" i="2"/>
  <c r="P705" i="2" s="1"/>
  <c r="S705" i="2" s="1"/>
  <c r="F705" i="2"/>
  <c r="K705" i="2" s="1"/>
  <c r="W705" i="2" s="1"/>
  <c r="E705" i="2"/>
  <c r="D705" i="2"/>
  <c r="I705" i="2" s="1"/>
  <c r="U705" i="2" s="1"/>
  <c r="Q704" i="2"/>
  <c r="T704" i="2" s="1"/>
  <c r="J704" i="2"/>
  <c r="V704" i="2" s="1"/>
  <c r="H704" i="2"/>
  <c r="P704" i="2" s="1"/>
  <c r="S704" i="2" s="1"/>
  <c r="F704" i="2"/>
  <c r="K704" i="2" s="1"/>
  <c r="W704" i="2" s="1"/>
  <c r="E704" i="2"/>
  <c r="D704" i="2"/>
  <c r="I704" i="2" s="1"/>
  <c r="U704" i="2" s="1"/>
  <c r="Q703" i="2"/>
  <c r="T703" i="2" s="1"/>
  <c r="J703" i="2"/>
  <c r="V703" i="2" s="1"/>
  <c r="H703" i="2"/>
  <c r="P703" i="2" s="1"/>
  <c r="S703" i="2" s="1"/>
  <c r="F703" i="2"/>
  <c r="K703" i="2" s="1"/>
  <c r="W703" i="2" s="1"/>
  <c r="E703" i="2"/>
  <c r="D703" i="2"/>
  <c r="I703" i="2" s="1"/>
  <c r="U703" i="2" s="1"/>
  <c r="Q702" i="2"/>
  <c r="T702" i="2" s="1"/>
  <c r="J702" i="2"/>
  <c r="V702" i="2" s="1"/>
  <c r="H702" i="2"/>
  <c r="P702" i="2" s="1"/>
  <c r="S702" i="2" s="1"/>
  <c r="F702" i="2"/>
  <c r="K702" i="2" s="1"/>
  <c r="W702" i="2" s="1"/>
  <c r="E702" i="2"/>
  <c r="D702" i="2"/>
  <c r="I702" i="2" s="1"/>
  <c r="U702" i="2" s="1"/>
  <c r="Q701" i="2"/>
  <c r="T701" i="2" s="1"/>
  <c r="J701" i="2"/>
  <c r="V701" i="2" s="1"/>
  <c r="H701" i="2"/>
  <c r="P701" i="2" s="1"/>
  <c r="S701" i="2" s="1"/>
  <c r="F701" i="2"/>
  <c r="K701" i="2" s="1"/>
  <c r="W701" i="2" s="1"/>
  <c r="E701" i="2"/>
  <c r="D701" i="2"/>
  <c r="I701" i="2" s="1"/>
  <c r="U701" i="2" s="1"/>
  <c r="Q700" i="2"/>
  <c r="T700" i="2" s="1"/>
  <c r="J700" i="2"/>
  <c r="V700" i="2" s="1"/>
  <c r="H700" i="2"/>
  <c r="P700" i="2" s="1"/>
  <c r="S700" i="2" s="1"/>
  <c r="F700" i="2"/>
  <c r="K700" i="2" s="1"/>
  <c r="W700" i="2" s="1"/>
  <c r="E700" i="2"/>
  <c r="D700" i="2"/>
  <c r="I700" i="2" s="1"/>
  <c r="U700" i="2" s="1"/>
  <c r="Q699" i="2"/>
  <c r="T699" i="2" s="1"/>
  <c r="J699" i="2"/>
  <c r="V699" i="2" s="1"/>
  <c r="H699" i="2"/>
  <c r="P699" i="2" s="1"/>
  <c r="S699" i="2" s="1"/>
  <c r="F699" i="2"/>
  <c r="K699" i="2" s="1"/>
  <c r="W699" i="2" s="1"/>
  <c r="E699" i="2"/>
  <c r="D699" i="2"/>
  <c r="I699" i="2" s="1"/>
  <c r="U699" i="2" s="1"/>
  <c r="Q698" i="2"/>
  <c r="T698" i="2" s="1"/>
  <c r="J698" i="2"/>
  <c r="V698" i="2" s="1"/>
  <c r="H698" i="2"/>
  <c r="P698" i="2" s="1"/>
  <c r="S698" i="2" s="1"/>
  <c r="F698" i="2"/>
  <c r="K698" i="2" s="1"/>
  <c r="W698" i="2" s="1"/>
  <c r="E698" i="2"/>
  <c r="D698" i="2"/>
  <c r="I698" i="2" s="1"/>
  <c r="U698" i="2" s="1"/>
  <c r="Q697" i="2"/>
  <c r="T697" i="2" s="1"/>
  <c r="J697" i="2"/>
  <c r="V697" i="2" s="1"/>
  <c r="H697" i="2"/>
  <c r="P697" i="2" s="1"/>
  <c r="S697" i="2" s="1"/>
  <c r="F697" i="2"/>
  <c r="K697" i="2" s="1"/>
  <c r="W697" i="2" s="1"/>
  <c r="E697" i="2"/>
  <c r="D697" i="2"/>
  <c r="I697" i="2" s="1"/>
  <c r="U697" i="2" s="1"/>
  <c r="Q696" i="2"/>
  <c r="T696" i="2" s="1"/>
  <c r="J696" i="2"/>
  <c r="V696" i="2" s="1"/>
  <c r="H696" i="2"/>
  <c r="P696" i="2" s="1"/>
  <c r="S696" i="2" s="1"/>
  <c r="F696" i="2"/>
  <c r="K696" i="2" s="1"/>
  <c r="W696" i="2" s="1"/>
  <c r="E696" i="2"/>
  <c r="D696" i="2"/>
  <c r="I696" i="2" s="1"/>
  <c r="U696" i="2" s="1"/>
  <c r="Q695" i="2"/>
  <c r="T695" i="2" s="1"/>
  <c r="J695" i="2"/>
  <c r="V695" i="2" s="1"/>
  <c r="H695" i="2"/>
  <c r="P695" i="2" s="1"/>
  <c r="S695" i="2" s="1"/>
  <c r="F695" i="2"/>
  <c r="K695" i="2" s="1"/>
  <c r="W695" i="2" s="1"/>
  <c r="E695" i="2"/>
  <c r="D695" i="2"/>
  <c r="I695" i="2" s="1"/>
  <c r="U695" i="2" s="1"/>
  <c r="Q694" i="2"/>
  <c r="T694" i="2" s="1"/>
  <c r="J694" i="2"/>
  <c r="V694" i="2" s="1"/>
  <c r="H694" i="2"/>
  <c r="P694" i="2" s="1"/>
  <c r="S694" i="2" s="1"/>
  <c r="F694" i="2"/>
  <c r="K694" i="2" s="1"/>
  <c r="W694" i="2" s="1"/>
  <c r="E694" i="2"/>
  <c r="D694" i="2"/>
  <c r="I694" i="2" s="1"/>
  <c r="U694" i="2" s="1"/>
  <c r="Q693" i="2"/>
  <c r="T693" i="2" s="1"/>
  <c r="J693" i="2"/>
  <c r="V693" i="2" s="1"/>
  <c r="H693" i="2"/>
  <c r="P693" i="2" s="1"/>
  <c r="S693" i="2" s="1"/>
  <c r="F693" i="2"/>
  <c r="K693" i="2" s="1"/>
  <c r="W693" i="2" s="1"/>
  <c r="E693" i="2"/>
  <c r="D693" i="2"/>
  <c r="I693" i="2" s="1"/>
  <c r="U693" i="2" s="1"/>
  <c r="Q692" i="2"/>
  <c r="T692" i="2" s="1"/>
  <c r="J692" i="2"/>
  <c r="V692" i="2" s="1"/>
  <c r="H692" i="2"/>
  <c r="P692" i="2" s="1"/>
  <c r="S692" i="2" s="1"/>
  <c r="F692" i="2"/>
  <c r="K692" i="2" s="1"/>
  <c r="W692" i="2" s="1"/>
  <c r="E692" i="2"/>
  <c r="D692" i="2"/>
  <c r="I692" i="2" s="1"/>
  <c r="U692" i="2" s="1"/>
  <c r="Q691" i="2"/>
  <c r="T691" i="2" s="1"/>
  <c r="J691" i="2"/>
  <c r="V691" i="2" s="1"/>
  <c r="H691" i="2"/>
  <c r="P691" i="2" s="1"/>
  <c r="S691" i="2" s="1"/>
  <c r="F691" i="2"/>
  <c r="K691" i="2" s="1"/>
  <c r="W691" i="2" s="1"/>
  <c r="E691" i="2"/>
  <c r="D691" i="2"/>
  <c r="I691" i="2" s="1"/>
  <c r="U691" i="2" s="1"/>
  <c r="Q690" i="2"/>
  <c r="T690" i="2" s="1"/>
  <c r="J690" i="2"/>
  <c r="V690" i="2" s="1"/>
  <c r="H690" i="2"/>
  <c r="P690" i="2" s="1"/>
  <c r="S690" i="2" s="1"/>
  <c r="F690" i="2"/>
  <c r="K690" i="2" s="1"/>
  <c r="W690" i="2" s="1"/>
  <c r="E690" i="2"/>
  <c r="D690" i="2"/>
  <c r="I690" i="2" s="1"/>
  <c r="U690" i="2" s="1"/>
  <c r="Q689" i="2"/>
  <c r="T689" i="2" s="1"/>
  <c r="J689" i="2"/>
  <c r="V689" i="2" s="1"/>
  <c r="H689" i="2"/>
  <c r="P689" i="2" s="1"/>
  <c r="S689" i="2" s="1"/>
  <c r="F689" i="2"/>
  <c r="K689" i="2" s="1"/>
  <c r="W689" i="2" s="1"/>
  <c r="E689" i="2"/>
  <c r="D689" i="2"/>
  <c r="I689" i="2" s="1"/>
  <c r="U689" i="2" s="1"/>
  <c r="Q688" i="2"/>
  <c r="T688" i="2" s="1"/>
  <c r="J688" i="2"/>
  <c r="V688" i="2" s="1"/>
  <c r="H688" i="2"/>
  <c r="P688" i="2" s="1"/>
  <c r="S688" i="2" s="1"/>
  <c r="F688" i="2"/>
  <c r="K688" i="2" s="1"/>
  <c r="W688" i="2" s="1"/>
  <c r="E688" i="2"/>
  <c r="D688" i="2"/>
  <c r="I688" i="2" s="1"/>
  <c r="U688" i="2" s="1"/>
  <c r="Q687" i="2"/>
  <c r="T687" i="2" s="1"/>
  <c r="J687" i="2"/>
  <c r="V687" i="2" s="1"/>
  <c r="H687" i="2"/>
  <c r="P687" i="2" s="1"/>
  <c r="S687" i="2" s="1"/>
  <c r="F687" i="2"/>
  <c r="K687" i="2" s="1"/>
  <c r="W687" i="2" s="1"/>
  <c r="E687" i="2"/>
  <c r="D687" i="2"/>
  <c r="I687" i="2" s="1"/>
  <c r="U687" i="2" s="1"/>
  <c r="Q686" i="2"/>
  <c r="T686" i="2" s="1"/>
  <c r="J686" i="2"/>
  <c r="V686" i="2" s="1"/>
  <c r="H686" i="2"/>
  <c r="P686" i="2" s="1"/>
  <c r="S686" i="2" s="1"/>
  <c r="F686" i="2"/>
  <c r="K686" i="2" s="1"/>
  <c r="W686" i="2" s="1"/>
  <c r="E686" i="2"/>
  <c r="D686" i="2"/>
  <c r="I686" i="2" s="1"/>
  <c r="U686" i="2" s="1"/>
  <c r="Q685" i="2"/>
  <c r="T685" i="2" s="1"/>
  <c r="J685" i="2"/>
  <c r="V685" i="2" s="1"/>
  <c r="H685" i="2"/>
  <c r="P685" i="2" s="1"/>
  <c r="S685" i="2" s="1"/>
  <c r="F685" i="2"/>
  <c r="K685" i="2" s="1"/>
  <c r="W685" i="2" s="1"/>
  <c r="E685" i="2"/>
  <c r="D685" i="2"/>
  <c r="I685" i="2" s="1"/>
  <c r="U685" i="2" s="1"/>
  <c r="Q684" i="2"/>
  <c r="T684" i="2" s="1"/>
  <c r="J684" i="2"/>
  <c r="V684" i="2" s="1"/>
  <c r="H684" i="2"/>
  <c r="P684" i="2" s="1"/>
  <c r="S684" i="2" s="1"/>
  <c r="F684" i="2"/>
  <c r="K684" i="2" s="1"/>
  <c r="W684" i="2" s="1"/>
  <c r="E684" i="2"/>
  <c r="D684" i="2"/>
  <c r="I684" i="2" s="1"/>
  <c r="U684" i="2" s="1"/>
  <c r="Q683" i="2"/>
  <c r="T683" i="2" s="1"/>
  <c r="J683" i="2"/>
  <c r="V683" i="2" s="1"/>
  <c r="H683" i="2"/>
  <c r="P683" i="2" s="1"/>
  <c r="S683" i="2" s="1"/>
  <c r="F683" i="2"/>
  <c r="K683" i="2" s="1"/>
  <c r="W683" i="2" s="1"/>
  <c r="E683" i="2"/>
  <c r="D683" i="2"/>
  <c r="I683" i="2" s="1"/>
  <c r="U683" i="2" s="1"/>
  <c r="Q682" i="2"/>
  <c r="T682" i="2" s="1"/>
  <c r="J682" i="2"/>
  <c r="V682" i="2" s="1"/>
  <c r="H682" i="2"/>
  <c r="P682" i="2" s="1"/>
  <c r="S682" i="2" s="1"/>
  <c r="F682" i="2"/>
  <c r="K682" i="2" s="1"/>
  <c r="W682" i="2" s="1"/>
  <c r="E682" i="2"/>
  <c r="D682" i="2"/>
  <c r="I682" i="2" s="1"/>
  <c r="U682" i="2" s="1"/>
  <c r="P681" i="2"/>
  <c r="S681" i="2" s="1"/>
  <c r="H681" i="2"/>
  <c r="Q681" i="2" s="1"/>
  <c r="T681" i="2" s="1"/>
  <c r="F681" i="2"/>
  <c r="K681" i="2" s="1"/>
  <c r="W681" i="2" s="1"/>
  <c r="E681" i="2"/>
  <c r="J681" i="2" s="1"/>
  <c r="V681" i="2" s="1"/>
  <c r="D681" i="2"/>
  <c r="I681" i="2" s="1"/>
  <c r="U681" i="2" s="1"/>
  <c r="P680" i="2"/>
  <c r="S680" i="2" s="1"/>
  <c r="H680" i="2"/>
  <c r="Q680" i="2" s="1"/>
  <c r="T680" i="2" s="1"/>
  <c r="F680" i="2"/>
  <c r="K680" i="2" s="1"/>
  <c r="W680" i="2" s="1"/>
  <c r="E680" i="2"/>
  <c r="J680" i="2" s="1"/>
  <c r="V680" i="2" s="1"/>
  <c r="D680" i="2"/>
  <c r="I680" i="2" s="1"/>
  <c r="U680" i="2" s="1"/>
  <c r="P679" i="2"/>
  <c r="S679" i="2" s="1"/>
  <c r="H679" i="2"/>
  <c r="Q679" i="2" s="1"/>
  <c r="T679" i="2" s="1"/>
  <c r="F679" i="2"/>
  <c r="K679" i="2" s="1"/>
  <c r="W679" i="2" s="1"/>
  <c r="E679" i="2"/>
  <c r="J679" i="2" s="1"/>
  <c r="V679" i="2" s="1"/>
  <c r="D679" i="2"/>
  <c r="I679" i="2" s="1"/>
  <c r="U679" i="2" s="1"/>
  <c r="P678" i="2"/>
  <c r="S678" i="2" s="1"/>
  <c r="H678" i="2"/>
  <c r="Q678" i="2" s="1"/>
  <c r="T678" i="2" s="1"/>
  <c r="F678" i="2"/>
  <c r="K678" i="2" s="1"/>
  <c r="W678" i="2" s="1"/>
  <c r="E678" i="2"/>
  <c r="J678" i="2" s="1"/>
  <c r="V678" i="2" s="1"/>
  <c r="D678" i="2"/>
  <c r="I678" i="2" s="1"/>
  <c r="U678" i="2" s="1"/>
  <c r="P677" i="2"/>
  <c r="S677" i="2" s="1"/>
  <c r="H677" i="2"/>
  <c r="Q677" i="2" s="1"/>
  <c r="T677" i="2" s="1"/>
  <c r="F677" i="2"/>
  <c r="K677" i="2" s="1"/>
  <c r="W677" i="2" s="1"/>
  <c r="E677" i="2"/>
  <c r="J677" i="2" s="1"/>
  <c r="V677" i="2" s="1"/>
  <c r="D677" i="2"/>
  <c r="I677" i="2" s="1"/>
  <c r="U677" i="2" s="1"/>
  <c r="P676" i="2"/>
  <c r="S676" i="2" s="1"/>
  <c r="H676" i="2"/>
  <c r="Q676" i="2" s="1"/>
  <c r="T676" i="2" s="1"/>
  <c r="F676" i="2"/>
  <c r="K676" i="2" s="1"/>
  <c r="W676" i="2" s="1"/>
  <c r="E676" i="2"/>
  <c r="J676" i="2" s="1"/>
  <c r="V676" i="2" s="1"/>
  <c r="D676" i="2"/>
  <c r="I676" i="2" s="1"/>
  <c r="U676" i="2" s="1"/>
  <c r="P675" i="2"/>
  <c r="S675" i="2" s="1"/>
  <c r="H675" i="2"/>
  <c r="Q675" i="2" s="1"/>
  <c r="T675" i="2" s="1"/>
  <c r="F675" i="2"/>
  <c r="K675" i="2" s="1"/>
  <c r="W675" i="2" s="1"/>
  <c r="E675" i="2"/>
  <c r="J675" i="2" s="1"/>
  <c r="V675" i="2" s="1"/>
  <c r="D675" i="2"/>
  <c r="I675" i="2" s="1"/>
  <c r="U675" i="2" s="1"/>
  <c r="P674" i="2"/>
  <c r="S674" i="2" s="1"/>
  <c r="H674" i="2"/>
  <c r="Q674" i="2" s="1"/>
  <c r="T674" i="2" s="1"/>
  <c r="F674" i="2"/>
  <c r="K674" i="2" s="1"/>
  <c r="W674" i="2" s="1"/>
  <c r="E674" i="2"/>
  <c r="J674" i="2" s="1"/>
  <c r="V674" i="2" s="1"/>
  <c r="D674" i="2"/>
  <c r="I674" i="2" s="1"/>
  <c r="U674" i="2" s="1"/>
  <c r="P673" i="2"/>
  <c r="S673" i="2" s="1"/>
  <c r="H673" i="2"/>
  <c r="Q673" i="2" s="1"/>
  <c r="T673" i="2" s="1"/>
  <c r="F673" i="2"/>
  <c r="K673" i="2" s="1"/>
  <c r="W673" i="2" s="1"/>
  <c r="E673" i="2"/>
  <c r="J673" i="2" s="1"/>
  <c r="V673" i="2" s="1"/>
  <c r="D673" i="2"/>
  <c r="I673" i="2" s="1"/>
  <c r="U673" i="2" s="1"/>
  <c r="P672" i="2"/>
  <c r="S672" i="2" s="1"/>
  <c r="K672" i="2"/>
  <c r="W672" i="2" s="1"/>
  <c r="H672" i="2"/>
  <c r="Q672" i="2" s="1"/>
  <c r="T672" i="2" s="1"/>
  <c r="F672" i="2"/>
  <c r="E672" i="2"/>
  <c r="J672" i="2" s="1"/>
  <c r="V672" i="2" s="1"/>
  <c r="D672" i="2"/>
  <c r="I672" i="2" s="1"/>
  <c r="U672" i="2" s="1"/>
  <c r="P671" i="2"/>
  <c r="S671" i="2" s="1"/>
  <c r="K671" i="2"/>
  <c r="W671" i="2" s="1"/>
  <c r="H671" i="2"/>
  <c r="Q671" i="2" s="1"/>
  <c r="T671" i="2" s="1"/>
  <c r="F671" i="2"/>
  <c r="E671" i="2"/>
  <c r="J671" i="2" s="1"/>
  <c r="V671" i="2" s="1"/>
  <c r="D671" i="2"/>
  <c r="I671" i="2" s="1"/>
  <c r="U671" i="2" s="1"/>
  <c r="P670" i="2"/>
  <c r="S670" i="2" s="1"/>
  <c r="K670" i="2"/>
  <c r="W670" i="2" s="1"/>
  <c r="H670" i="2"/>
  <c r="Q670" i="2" s="1"/>
  <c r="T670" i="2" s="1"/>
  <c r="F670" i="2"/>
  <c r="E670" i="2"/>
  <c r="J670" i="2" s="1"/>
  <c r="V670" i="2" s="1"/>
  <c r="D670" i="2"/>
  <c r="I670" i="2" s="1"/>
  <c r="U670" i="2" s="1"/>
  <c r="P669" i="2"/>
  <c r="S669" i="2" s="1"/>
  <c r="K669" i="2"/>
  <c r="W669" i="2" s="1"/>
  <c r="H669" i="2"/>
  <c r="Q669" i="2" s="1"/>
  <c r="T669" i="2" s="1"/>
  <c r="F669" i="2"/>
  <c r="E669" i="2"/>
  <c r="J669" i="2" s="1"/>
  <c r="V669" i="2" s="1"/>
  <c r="D669" i="2"/>
  <c r="I669" i="2" s="1"/>
  <c r="U669" i="2" s="1"/>
  <c r="P668" i="2"/>
  <c r="S668" i="2" s="1"/>
  <c r="K668" i="2"/>
  <c r="W668" i="2" s="1"/>
  <c r="H668" i="2"/>
  <c r="Q668" i="2" s="1"/>
  <c r="T668" i="2" s="1"/>
  <c r="F668" i="2"/>
  <c r="E668" i="2"/>
  <c r="J668" i="2" s="1"/>
  <c r="V668" i="2" s="1"/>
  <c r="D668" i="2"/>
  <c r="I668" i="2" s="1"/>
  <c r="U668" i="2" s="1"/>
  <c r="P667" i="2"/>
  <c r="S667" i="2" s="1"/>
  <c r="K667" i="2"/>
  <c r="W667" i="2" s="1"/>
  <c r="H667" i="2"/>
  <c r="Q667" i="2" s="1"/>
  <c r="T667" i="2" s="1"/>
  <c r="F667" i="2"/>
  <c r="E667" i="2"/>
  <c r="J667" i="2" s="1"/>
  <c r="V667" i="2" s="1"/>
  <c r="D667" i="2"/>
  <c r="I667" i="2" s="1"/>
  <c r="U667" i="2" s="1"/>
  <c r="P666" i="2"/>
  <c r="S666" i="2" s="1"/>
  <c r="K666" i="2"/>
  <c r="W666" i="2" s="1"/>
  <c r="H666" i="2"/>
  <c r="Q666" i="2" s="1"/>
  <c r="T666" i="2" s="1"/>
  <c r="F666" i="2"/>
  <c r="E666" i="2"/>
  <c r="J666" i="2" s="1"/>
  <c r="V666" i="2" s="1"/>
  <c r="D666" i="2"/>
  <c r="I666" i="2" s="1"/>
  <c r="U666" i="2" s="1"/>
  <c r="P665" i="2"/>
  <c r="S665" i="2" s="1"/>
  <c r="K665" i="2"/>
  <c r="W665" i="2" s="1"/>
  <c r="H665" i="2"/>
  <c r="Q665" i="2" s="1"/>
  <c r="T665" i="2" s="1"/>
  <c r="F665" i="2"/>
  <c r="E665" i="2"/>
  <c r="J665" i="2" s="1"/>
  <c r="V665" i="2" s="1"/>
  <c r="D665" i="2"/>
  <c r="I665" i="2" s="1"/>
  <c r="U665" i="2" s="1"/>
  <c r="P664" i="2"/>
  <c r="S664" i="2" s="1"/>
  <c r="K664" i="2"/>
  <c r="W664" i="2" s="1"/>
  <c r="H664" i="2"/>
  <c r="Q664" i="2" s="1"/>
  <c r="T664" i="2" s="1"/>
  <c r="F664" i="2"/>
  <c r="E664" i="2"/>
  <c r="J664" i="2" s="1"/>
  <c r="V664" i="2" s="1"/>
  <c r="D664" i="2"/>
  <c r="I664" i="2" s="1"/>
  <c r="U664" i="2" s="1"/>
  <c r="P663" i="2"/>
  <c r="S663" i="2" s="1"/>
  <c r="K663" i="2"/>
  <c r="W663" i="2" s="1"/>
  <c r="H663" i="2"/>
  <c r="Q663" i="2" s="1"/>
  <c r="T663" i="2" s="1"/>
  <c r="F663" i="2"/>
  <c r="E663" i="2"/>
  <c r="J663" i="2" s="1"/>
  <c r="V663" i="2" s="1"/>
  <c r="D663" i="2"/>
  <c r="I663" i="2" s="1"/>
  <c r="U663" i="2" s="1"/>
  <c r="P662" i="2"/>
  <c r="S662" i="2" s="1"/>
  <c r="K662" i="2"/>
  <c r="W662" i="2" s="1"/>
  <c r="H662" i="2"/>
  <c r="Q662" i="2" s="1"/>
  <c r="T662" i="2" s="1"/>
  <c r="F662" i="2"/>
  <c r="E662" i="2"/>
  <c r="J662" i="2" s="1"/>
  <c r="V662" i="2" s="1"/>
  <c r="D662" i="2"/>
  <c r="I662" i="2" s="1"/>
  <c r="U662" i="2" s="1"/>
  <c r="P661" i="2"/>
  <c r="S661" i="2" s="1"/>
  <c r="K661" i="2"/>
  <c r="W661" i="2" s="1"/>
  <c r="H661" i="2"/>
  <c r="Q661" i="2" s="1"/>
  <c r="T661" i="2" s="1"/>
  <c r="F661" i="2"/>
  <c r="E661" i="2"/>
  <c r="J661" i="2" s="1"/>
  <c r="V661" i="2" s="1"/>
  <c r="D661" i="2"/>
  <c r="I661" i="2" s="1"/>
  <c r="U661" i="2" s="1"/>
  <c r="P660" i="2"/>
  <c r="S660" i="2" s="1"/>
  <c r="K660" i="2"/>
  <c r="W660" i="2" s="1"/>
  <c r="H660" i="2"/>
  <c r="Q660" i="2" s="1"/>
  <c r="T660" i="2" s="1"/>
  <c r="F660" i="2"/>
  <c r="E660" i="2"/>
  <c r="J660" i="2" s="1"/>
  <c r="V660" i="2" s="1"/>
  <c r="D660" i="2"/>
  <c r="I660" i="2" s="1"/>
  <c r="U660" i="2" s="1"/>
  <c r="P659" i="2"/>
  <c r="S659" i="2" s="1"/>
  <c r="K659" i="2"/>
  <c r="W659" i="2" s="1"/>
  <c r="H659" i="2"/>
  <c r="Q659" i="2" s="1"/>
  <c r="T659" i="2" s="1"/>
  <c r="F659" i="2"/>
  <c r="E659" i="2"/>
  <c r="J659" i="2" s="1"/>
  <c r="V659" i="2" s="1"/>
  <c r="D659" i="2"/>
  <c r="I659" i="2" s="1"/>
  <c r="U659" i="2" s="1"/>
  <c r="P658" i="2"/>
  <c r="S658" i="2" s="1"/>
  <c r="K658" i="2"/>
  <c r="W658" i="2" s="1"/>
  <c r="H658" i="2"/>
  <c r="Q658" i="2" s="1"/>
  <c r="T658" i="2" s="1"/>
  <c r="F658" i="2"/>
  <c r="E658" i="2"/>
  <c r="J658" i="2" s="1"/>
  <c r="V658" i="2" s="1"/>
  <c r="D658" i="2"/>
  <c r="I658" i="2" s="1"/>
  <c r="U658" i="2" s="1"/>
  <c r="P657" i="2"/>
  <c r="S657" i="2" s="1"/>
  <c r="K657" i="2"/>
  <c r="W657" i="2" s="1"/>
  <c r="H657" i="2"/>
  <c r="Q657" i="2" s="1"/>
  <c r="T657" i="2" s="1"/>
  <c r="F657" i="2"/>
  <c r="E657" i="2"/>
  <c r="J657" i="2" s="1"/>
  <c r="V657" i="2" s="1"/>
  <c r="D657" i="2"/>
  <c r="I657" i="2" s="1"/>
  <c r="U657" i="2" s="1"/>
  <c r="P656" i="2"/>
  <c r="S656" i="2" s="1"/>
  <c r="K656" i="2"/>
  <c r="W656" i="2" s="1"/>
  <c r="H656" i="2"/>
  <c r="Q656" i="2" s="1"/>
  <c r="T656" i="2" s="1"/>
  <c r="F656" i="2"/>
  <c r="E656" i="2"/>
  <c r="J656" i="2" s="1"/>
  <c r="V656" i="2" s="1"/>
  <c r="D656" i="2"/>
  <c r="I656" i="2" s="1"/>
  <c r="U656" i="2" s="1"/>
  <c r="P655" i="2"/>
  <c r="S655" i="2" s="1"/>
  <c r="K655" i="2"/>
  <c r="W655" i="2" s="1"/>
  <c r="H655" i="2"/>
  <c r="Q655" i="2" s="1"/>
  <c r="T655" i="2" s="1"/>
  <c r="F655" i="2"/>
  <c r="E655" i="2"/>
  <c r="J655" i="2" s="1"/>
  <c r="V655" i="2" s="1"/>
  <c r="D655" i="2"/>
  <c r="I655" i="2" s="1"/>
  <c r="U655" i="2" s="1"/>
  <c r="P654" i="2"/>
  <c r="S654" i="2" s="1"/>
  <c r="K654" i="2"/>
  <c r="W654" i="2" s="1"/>
  <c r="H654" i="2"/>
  <c r="Q654" i="2" s="1"/>
  <c r="T654" i="2" s="1"/>
  <c r="F654" i="2"/>
  <c r="E654" i="2"/>
  <c r="J654" i="2" s="1"/>
  <c r="V654" i="2" s="1"/>
  <c r="D654" i="2"/>
  <c r="I654" i="2" s="1"/>
  <c r="U654" i="2" s="1"/>
  <c r="P653" i="2"/>
  <c r="S653" i="2" s="1"/>
  <c r="K653" i="2"/>
  <c r="W653" i="2" s="1"/>
  <c r="H653" i="2"/>
  <c r="Q653" i="2" s="1"/>
  <c r="T653" i="2" s="1"/>
  <c r="F653" i="2"/>
  <c r="E653" i="2"/>
  <c r="J653" i="2" s="1"/>
  <c r="V653" i="2" s="1"/>
  <c r="D653" i="2"/>
  <c r="I653" i="2" s="1"/>
  <c r="U653" i="2" s="1"/>
  <c r="P652" i="2"/>
  <c r="S652" i="2" s="1"/>
  <c r="K652" i="2"/>
  <c r="W652" i="2" s="1"/>
  <c r="H652" i="2"/>
  <c r="Q652" i="2" s="1"/>
  <c r="T652" i="2" s="1"/>
  <c r="F652" i="2"/>
  <c r="E652" i="2"/>
  <c r="J652" i="2" s="1"/>
  <c r="V652" i="2" s="1"/>
  <c r="D652" i="2"/>
  <c r="I652" i="2" s="1"/>
  <c r="U652" i="2" s="1"/>
  <c r="P651" i="2"/>
  <c r="S651" i="2" s="1"/>
  <c r="K651" i="2"/>
  <c r="W651" i="2" s="1"/>
  <c r="H651" i="2"/>
  <c r="Q651" i="2" s="1"/>
  <c r="T651" i="2" s="1"/>
  <c r="F651" i="2"/>
  <c r="E651" i="2"/>
  <c r="J651" i="2" s="1"/>
  <c r="V651" i="2" s="1"/>
  <c r="D651" i="2"/>
  <c r="I651" i="2" s="1"/>
  <c r="U651" i="2" s="1"/>
  <c r="P650" i="2"/>
  <c r="S650" i="2" s="1"/>
  <c r="K650" i="2"/>
  <c r="W650" i="2" s="1"/>
  <c r="H650" i="2"/>
  <c r="Q650" i="2" s="1"/>
  <c r="T650" i="2" s="1"/>
  <c r="F650" i="2"/>
  <c r="E650" i="2"/>
  <c r="J650" i="2" s="1"/>
  <c r="V650" i="2" s="1"/>
  <c r="D650" i="2"/>
  <c r="I650" i="2" s="1"/>
  <c r="U650" i="2" s="1"/>
  <c r="P649" i="2"/>
  <c r="S649" i="2" s="1"/>
  <c r="K649" i="2"/>
  <c r="W649" i="2" s="1"/>
  <c r="H649" i="2"/>
  <c r="Q649" i="2" s="1"/>
  <c r="T649" i="2" s="1"/>
  <c r="F649" i="2"/>
  <c r="E649" i="2"/>
  <c r="J649" i="2" s="1"/>
  <c r="V649" i="2" s="1"/>
  <c r="D649" i="2"/>
  <c r="I649" i="2" s="1"/>
  <c r="U649" i="2" s="1"/>
  <c r="P648" i="2"/>
  <c r="S648" i="2" s="1"/>
  <c r="K648" i="2"/>
  <c r="W648" i="2" s="1"/>
  <c r="H648" i="2"/>
  <c r="Q648" i="2" s="1"/>
  <c r="T648" i="2" s="1"/>
  <c r="F648" i="2"/>
  <c r="E648" i="2"/>
  <c r="J648" i="2" s="1"/>
  <c r="V648" i="2" s="1"/>
  <c r="D648" i="2"/>
  <c r="I648" i="2" s="1"/>
  <c r="U648" i="2" s="1"/>
  <c r="P647" i="2"/>
  <c r="S647" i="2" s="1"/>
  <c r="K647" i="2"/>
  <c r="W647" i="2" s="1"/>
  <c r="H647" i="2"/>
  <c r="Q647" i="2" s="1"/>
  <c r="T647" i="2" s="1"/>
  <c r="F647" i="2"/>
  <c r="E647" i="2"/>
  <c r="J647" i="2" s="1"/>
  <c r="V647" i="2" s="1"/>
  <c r="D647" i="2"/>
  <c r="I647" i="2" s="1"/>
  <c r="U647" i="2" s="1"/>
  <c r="P646" i="2"/>
  <c r="S646" i="2" s="1"/>
  <c r="K646" i="2"/>
  <c r="W646" i="2" s="1"/>
  <c r="H646" i="2"/>
  <c r="Q646" i="2" s="1"/>
  <c r="T646" i="2" s="1"/>
  <c r="F646" i="2"/>
  <c r="E646" i="2"/>
  <c r="J646" i="2" s="1"/>
  <c r="V646" i="2" s="1"/>
  <c r="D646" i="2"/>
  <c r="I646" i="2" s="1"/>
  <c r="U646" i="2" s="1"/>
  <c r="P645" i="2"/>
  <c r="S645" i="2" s="1"/>
  <c r="K645" i="2"/>
  <c r="W645" i="2" s="1"/>
  <c r="H645" i="2"/>
  <c r="Q645" i="2" s="1"/>
  <c r="T645" i="2" s="1"/>
  <c r="F645" i="2"/>
  <c r="E645" i="2"/>
  <c r="J645" i="2" s="1"/>
  <c r="V645" i="2" s="1"/>
  <c r="D645" i="2"/>
  <c r="I645" i="2" s="1"/>
  <c r="U645" i="2" s="1"/>
  <c r="P644" i="2"/>
  <c r="S644" i="2" s="1"/>
  <c r="K644" i="2"/>
  <c r="W644" i="2" s="1"/>
  <c r="H644" i="2"/>
  <c r="Q644" i="2" s="1"/>
  <c r="T644" i="2" s="1"/>
  <c r="F644" i="2"/>
  <c r="E644" i="2"/>
  <c r="J644" i="2" s="1"/>
  <c r="V644" i="2" s="1"/>
  <c r="D644" i="2"/>
  <c r="I644" i="2" s="1"/>
  <c r="U644" i="2" s="1"/>
  <c r="P643" i="2"/>
  <c r="S643" i="2" s="1"/>
  <c r="K643" i="2"/>
  <c r="W643" i="2" s="1"/>
  <c r="H643" i="2"/>
  <c r="Q643" i="2" s="1"/>
  <c r="T643" i="2" s="1"/>
  <c r="F643" i="2"/>
  <c r="E643" i="2"/>
  <c r="J643" i="2" s="1"/>
  <c r="V643" i="2" s="1"/>
  <c r="D643" i="2"/>
  <c r="I643" i="2" s="1"/>
  <c r="U643" i="2" s="1"/>
  <c r="P642" i="2"/>
  <c r="S642" i="2" s="1"/>
  <c r="K642" i="2"/>
  <c r="W642" i="2" s="1"/>
  <c r="H642" i="2"/>
  <c r="Q642" i="2" s="1"/>
  <c r="T642" i="2" s="1"/>
  <c r="F642" i="2"/>
  <c r="E642" i="2"/>
  <c r="J642" i="2" s="1"/>
  <c r="V642" i="2" s="1"/>
  <c r="D642" i="2"/>
  <c r="I642" i="2" s="1"/>
  <c r="U642" i="2" s="1"/>
  <c r="P641" i="2"/>
  <c r="S641" i="2" s="1"/>
  <c r="K641" i="2"/>
  <c r="W641" i="2" s="1"/>
  <c r="H641" i="2"/>
  <c r="Q641" i="2" s="1"/>
  <c r="T641" i="2" s="1"/>
  <c r="F641" i="2"/>
  <c r="E641" i="2"/>
  <c r="J641" i="2" s="1"/>
  <c r="V641" i="2" s="1"/>
  <c r="D641" i="2"/>
  <c r="I641" i="2" s="1"/>
  <c r="U641" i="2" s="1"/>
  <c r="P640" i="2"/>
  <c r="S640" i="2" s="1"/>
  <c r="K640" i="2"/>
  <c r="W640" i="2" s="1"/>
  <c r="H640" i="2"/>
  <c r="Q640" i="2" s="1"/>
  <c r="T640" i="2" s="1"/>
  <c r="F640" i="2"/>
  <c r="E640" i="2"/>
  <c r="J640" i="2" s="1"/>
  <c r="V640" i="2" s="1"/>
  <c r="D640" i="2"/>
  <c r="I640" i="2" s="1"/>
  <c r="U640" i="2" s="1"/>
  <c r="P639" i="2"/>
  <c r="S639" i="2" s="1"/>
  <c r="K639" i="2"/>
  <c r="W639" i="2" s="1"/>
  <c r="H639" i="2"/>
  <c r="Q639" i="2" s="1"/>
  <c r="T639" i="2" s="1"/>
  <c r="F639" i="2"/>
  <c r="E639" i="2"/>
  <c r="J639" i="2" s="1"/>
  <c r="V639" i="2" s="1"/>
  <c r="D639" i="2"/>
  <c r="I639" i="2" s="1"/>
  <c r="U639" i="2" s="1"/>
  <c r="P638" i="2"/>
  <c r="S638" i="2" s="1"/>
  <c r="K638" i="2"/>
  <c r="W638" i="2" s="1"/>
  <c r="H638" i="2"/>
  <c r="Q638" i="2" s="1"/>
  <c r="T638" i="2" s="1"/>
  <c r="F638" i="2"/>
  <c r="E638" i="2"/>
  <c r="J638" i="2" s="1"/>
  <c r="V638" i="2" s="1"/>
  <c r="D638" i="2"/>
  <c r="I638" i="2" s="1"/>
  <c r="U638" i="2" s="1"/>
  <c r="P637" i="2"/>
  <c r="S637" i="2" s="1"/>
  <c r="K637" i="2"/>
  <c r="W637" i="2" s="1"/>
  <c r="H637" i="2"/>
  <c r="Q637" i="2" s="1"/>
  <c r="T637" i="2" s="1"/>
  <c r="F637" i="2"/>
  <c r="E637" i="2"/>
  <c r="J637" i="2" s="1"/>
  <c r="V637" i="2" s="1"/>
  <c r="D637" i="2"/>
  <c r="I637" i="2" s="1"/>
  <c r="U637" i="2" s="1"/>
  <c r="P636" i="2"/>
  <c r="S636" i="2" s="1"/>
  <c r="K636" i="2"/>
  <c r="W636" i="2" s="1"/>
  <c r="H636" i="2"/>
  <c r="Q636" i="2" s="1"/>
  <c r="T636" i="2" s="1"/>
  <c r="F636" i="2"/>
  <c r="E636" i="2"/>
  <c r="J636" i="2" s="1"/>
  <c r="V636" i="2" s="1"/>
  <c r="D636" i="2"/>
  <c r="I636" i="2" s="1"/>
  <c r="U636" i="2" s="1"/>
  <c r="P635" i="2"/>
  <c r="S635" i="2" s="1"/>
  <c r="K635" i="2"/>
  <c r="W635" i="2" s="1"/>
  <c r="H635" i="2"/>
  <c r="Q635" i="2" s="1"/>
  <c r="T635" i="2" s="1"/>
  <c r="F635" i="2"/>
  <c r="E635" i="2"/>
  <c r="J635" i="2" s="1"/>
  <c r="V635" i="2" s="1"/>
  <c r="D635" i="2"/>
  <c r="I635" i="2" s="1"/>
  <c r="U635" i="2" s="1"/>
  <c r="P634" i="2"/>
  <c r="S634" i="2" s="1"/>
  <c r="K634" i="2"/>
  <c r="W634" i="2" s="1"/>
  <c r="H634" i="2"/>
  <c r="Q634" i="2" s="1"/>
  <c r="T634" i="2" s="1"/>
  <c r="F634" i="2"/>
  <c r="E634" i="2"/>
  <c r="J634" i="2" s="1"/>
  <c r="V634" i="2" s="1"/>
  <c r="D634" i="2"/>
  <c r="I634" i="2" s="1"/>
  <c r="U634" i="2" s="1"/>
  <c r="P633" i="2"/>
  <c r="S633" i="2" s="1"/>
  <c r="K633" i="2"/>
  <c r="W633" i="2" s="1"/>
  <c r="H633" i="2"/>
  <c r="Q633" i="2" s="1"/>
  <c r="T633" i="2" s="1"/>
  <c r="F633" i="2"/>
  <c r="E633" i="2"/>
  <c r="J633" i="2" s="1"/>
  <c r="V633" i="2" s="1"/>
  <c r="D633" i="2"/>
  <c r="I633" i="2" s="1"/>
  <c r="U633" i="2" s="1"/>
  <c r="P632" i="2"/>
  <c r="S632" i="2" s="1"/>
  <c r="K632" i="2"/>
  <c r="W632" i="2" s="1"/>
  <c r="H632" i="2"/>
  <c r="Q632" i="2" s="1"/>
  <c r="T632" i="2" s="1"/>
  <c r="F632" i="2"/>
  <c r="E632" i="2"/>
  <c r="J632" i="2" s="1"/>
  <c r="V632" i="2" s="1"/>
  <c r="D632" i="2"/>
  <c r="I632" i="2" s="1"/>
  <c r="U632" i="2" s="1"/>
  <c r="P631" i="2"/>
  <c r="S631" i="2" s="1"/>
  <c r="K631" i="2"/>
  <c r="W631" i="2" s="1"/>
  <c r="H631" i="2"/>
  <c r="Q631" i="2" s="1"/>
  <c r="T631" i="2" s="1"/>
  <c r="F631" i="2"/>
  <c r="E631" i="2"/>
  <c r="J631" i="2" s="1"/>
  <c r="V631" i="2" s="1"/>
  <c r="D631" i="2"/>
  <c r="I631" i="2" s="1"/>
  <c r="U631" i="2" s="1"/>
  <c r="P630" i="2"/>
  <c r="S630" i="2" s="1"/>
  <c r="K630" i="2"/>
  <c r="W630" i="2" s="1"/>
  <c r="H630" i="2"/>
  <c r="Q630" i="2" s="1"/>
  <c r="T630" i="2" s="1"/>
  <c r="F630" i="2"/>
  <c r="E630" i="2"/>
  <c r="J630" i="2" s="1"/>
  <c r="V630" i="2" s="1"/>
  <c r="D630" i="2"/>
  <c r="I630" i="2" s="1"/>
  <c r="U630" i="2" s="1"/>
  <c r="P629" i="2"/>
  <c r="S629" i="2" s="1"/>
  <c r="K629" i="2"/>
  <c r="W629" i="2" s="1"/>
  <c r="H629" i="2"/>
  <c r="Q629" i="2" s="1"/>
  <c r="T629" i="2" s="1"/>
  <c r="F629" i="2"/>
  <c r="E629" i="2"/>
  <c r="J629" i="2" s="1"/>
  <c r="V629" i="2" s="1"/>
  <c r="D629" i="2"/>
  <c r="I629" i="2" s="1"/>
  <c r="U629" i="2" s="1"/>
  <c r="P628" i="2"/>
  <c r="S628" i="2" s="1"/>
  <c r="K628" i="2"/>
  <c r="W628" i="2" s="1"/>
  <c r="H628" i="2"/>
  <c r="Q628" i="2" s="1"/>
  <c r="T628" i="2" s="1"/>
  <c r="F628" i="2"/>
  <c r="E628" i="2"/>
  <c r="J628" i="2" s="1"/>
  <c r="V628" i="2" s="1"/>
  <c r="D628" i="2"/>
  <c r="I628" i="2" s="1"/>
  <c r="U628" i="2" s="1"/>
  <c r="P627" i="2"/>
  <c r="S627" i="2" s="1"/>
  <c r="K627" i="2"/>
  <c r="W627" i="2" s="1"/>
  <c r="H627" i="2"/>
  <c r="Q627" i="2" s="1"/>
  <c r="T627" i="2" s="1"/>
  <c r="F627" i="2"/>
  <c r="E627" i="2"/>
  <c r="J627" i="2" s="1"/>
  <c r="V627" i="2" s="1"/>
  <c r="D627" i="2"/>
  <c r="I627" i="2" s="1"/>
  <c r="U627" i="2" s="1"/>
  <c r="P626" i="2"/>
  <c r="S626" i="2" s="1"/>
  <c r="K626" i="2"/>
  <c r="W626" i="2" s="1"/>
  <c r="H626" i="2"/>
  <c r="Q626" i="2" s="1"/>
  <c r="T626" i="2" s="1"/>
  <c r="F626" i="2"/>
  <c r="E626" i="2"/>
  <c r="J626" i="2" s="1"/>
  <c r="V626" i="2" s="1"/>
  <c r="D626" i="2"/>
  <c r="I626" i="2" s="1"/>
  <c r="U626" i="2" s="1"/>
  <c r="P625" i="2"/>
  <c r="S625" i="2" s="1"/>
  <c r="K625" i="2"/>
  <c r="W625" i="2" s="1"/>
  <c r="H625" i="2"/>
  <c r="Q625" i="2" s="1"/>
  <c r="T625" i="2" s="1"/>
  <c r="F625" i="2"/>
  <c r="E625" i="2"/>
  <c r="J625" i="2" s="1"/>
  <c r="V625" i="2" s="1"/>
  <c r="D625" i="2"/>
  <c r="I625" i="2" s="1"/>
  <c r="U625" i="2" s="1"/>
  <c r="P624" i="2"/>
  <c r="S624" i="2" s="1"/>
  <c r="K624" i="2"/>
  <c r="W624" i="2" s="1"/>
  <c r="H624" i="2"/>
  <c r="Q624" i="2" s="1"/>
  <c r="T624" i="2" s="1"/>
  <c r="F624" i="2"/>
  <c r="E624" i="2"/>
  <c r="J624" i="2" s="1"/>
  <c r="V624" i="2" s="1"/>
  <c r="D624" i="2"/>
  <c r="I624" i="2" s="1"/>
  <c r="U624" i="2" s="1"/>
  <c r="P623" i="2"/>
  <c r="S623" i="2" s="1"/>
  <c r="K623" i="2"/>
  <c r="W623" i="2" s="1"/>
  <c r="H623" i="2"/>
  <c r="Q623" i="2" s="1"/>
  <c r="T623" i="2" s="1"/>
  <c r="F623" i="2"/>
  <c r="E623" i="2"/>
  <c r="J623" i="2" s="1"/>
  <c r="V623" i="2" s="1"/>
  <c r="D623" i="2"/>
  <c r="I623" i="2" s="1"/>
  <c r="U623" i="2" s="1"/>
  <c r="P622" i="2"/>
  <c r="S622" i="2" s="1"/>
  <c r="K622" i="2"/>
  <c r="W622" i="2" s="1"/>
  <c r="H622" i="2"/>
  <c r="Q622" i="2" s="1"/>
  <c r="T622" i="2" s="1"/>
  <c r="F622" i="2"/>
  <c r="E622" i="2"/>
  <c r="J622" i="2" s="1"/>
  <c r="V622" i="2" s="1"/>
  <c r="D622" i="2"/>
  <c r="I622" i="2" s="1"/>
  <c r="U622" i="2" s="1"/>
  <c r="P621" i="2"/>
  <c r="S621" i="2" s="1"/>
  <c r="K621" i="2"/>
  <c r="W621" i="2" s="1"/>
  <c r="H621" i="2"/>
  <c r="Q621" i="2" s="1"/>
  <c r="T621" i="2" s="1"/>
  <c r="F621" i="2"/>
  <c r="E621" i="2"/>
  <c r="J621" i="2" s="1"/>
  <c r="V621" i="2" s="1"/>
  <c r="D621" i="2"/>
  <c r="I621" i="2" s="1"/>
  <c r="U621" i="2" s="1"/>
  <c r="P620" i="2"/>
  <c r="S620" i="2" s="1"/>
  <c r="K620" i="2"/>
  <c r="W620" i="2" s="1"/>
  <c r="H620" i="2"/>
  <c r="Q620" i="2" s="1"/>
  <c r="T620" i="2" s="1"/>
  <c r="F620" i="2"/>
  <c r="E620" i="2"/>
  <c r="J620" i="2" s="1"/>
  <c r="V620" i="2" s="1"/>
  <c r="D620" i="2"/>
  <c r="I620" i="2" s="1"/>
  <c r="U620" i="2" s="1"/>
  <c r="P619" i="2"/>
  <c r="S619" i="2" s="1"/>
  <c r="K619" i="2"/>
  <c r="W619" i="2" s="1"/>
  <c r="H619" i="2"/>
  <c r="Q619" i="2" s="1"/>
  <c r="T619" i="2" s="1"/>
  <c r="F619" i="2"/>
  <c r="E619" i="2"/>
  <c r="J619" i="2" s="1"/>
  <c r="V619" i="2" s="1"/>
  <c r="D619" i="2"/>
  <c r="I619" i="2" s="1"/>
  <c r="U619" i="2" s="1"/>
  <c r="P618" i="2"/>
  <c r="S618" i="2" s="1"/>
  <c r="K618" i="2"/>
  <c r="W618" i="2" s="1"/>
  <c r="H618" i="2"/>
  <c r="Q618" i="2" s="1"/>
  <c r="T618" i="2" s="1"/>
  <c r="F618" i="2"/>
  <c r="E618" i="2"/>
  <c r="J618" i="2" s="1"/>
  <c r="V618" i="2" s="1"/>
  <c r="D618" i="2"/>
  <c r="I618" i="2" s="1"/>
  <c r="U618" i="2" s="1"/>
  <c r="P617" i="2"/>
  <c r="S617" i="2" s="1"/>
  <c r="K617" i="2"/>
  <c r="W617" i="2" s="1"/>
  <c r="H617" i="2"/>
  <c r="Q617" i="2" s="1"/>
  <c r="T617" i="2" s="1"/>
  <c r="F617" i="2"/>
  <c r="E617" i="2"/>
  <c r="J617" i="2" s="1"/>
  <c r="V617" i="2" s="1"/>
  <c r="D617" i="2"/>
  <c r="I617" i="2" s="1"/>
  <c r="U617" i="2" s="1"/>
  <c r="P616" i="2"/>
  <c r="S616" i="2" s="1"/>
  <c r="K616" i="2"/>
  <c r="W616" i="2" s="1"/>
  <c r="H616" i="2"/>
  <c r="Q616" i="2" s="1"/>
  <c r="T616" i="2" s="1"/>
  <c r="F616" i="2"/>
  <c r="E616" i="2"/>
  <c r="J616" i="2" s="1"/>
  <c r="V616" i="2" s="1"/>
  <c r="D616" i="2"/>
  <c r="I616" i="2" s="1"/>
  <c r="U616" i="2" s="1"/>
  <c r="P615" i="2"/>
  <c r="S615" i="2" s="1"/>
  <c r="K615" i="2"/>
  <c r="W615" i="2" s="1"/>
  <c r="H615" i="2"/>
  <c r="Q615" i="2" s="1"/>
  <c r="T615" i="2" s="1"/>
  <c r="F615" i="2"/>
  <c r="E615" i="2"/>
  <c r="J615" i="2" s="1"/>
  <c r="V615" i="2" s="1"/>
  <c r="D615" i="2"/>
  <c r="I615" i="2" s="1"/>
  <c r="U615" i="2" s="1"/>
  <c r="P614" i="2"/>
  <c r="S614" i="2" s="1"/>
  <c r="K614" i="2"/>
  <c r="W614" i="2" s="1"/>
  <c r="H614" i="2"/>
  <c r="Q614" i="2" s="1"/>
  <c r="T614" i="2" s="1"/>
  <c r="F614" i="2"/>
  <c r="E614" i="2"/>
  <c r="J614" i="2" s="1"/>
  <c r="V614" i="2" s="1"/>
  <c r="D614" i="2"/>
  <c r="I614" i="2" s="1"/>
  <c r="U614" i="2" s="1"/>
  <c r="P613" i="2"/>
  <c r="S613" i="2" s="1"/>
  <c r="K613" i="2"/>
  <c r="W613" i="2" s="1"/>
  <c r="H613" i="2"/>
  <c r="Q613" i="2" s="1"/>
  <c r="T613" i="2" s="1"/>
  <c r="F613" i="2"/>
  <c r="E613" i="2"/>
  <c r="J613" i="2" s="1"/>
  <c r="V613" i="2" s="1"/>
  <c r="D613" i="2"/>
  <c r="I613" i="2" s="1"/>
  <c r="U613" i="2" s="1"/>
  <c r="P612" i="2"/>
  <c r="S612" i="2" s="1"/>
  <c r="K612" i="2"/>
  <c r="W612" i="2" s="1"/>
  <c r="H612" i="2"/>
  <c r="Q612" i="2" s="1"/>
  <c r="T612" i="2" s="1"/>
  <c r="F612" i="2"/>
  <c r="E612" i="2"/>
  <c r="J612" i="2" s="1"/>
  <c r="V612" i="2" s="1"/>
  <c r="D612" i="2"/>
  <c r="I612" i="2" s="1"/>
  <c r="U612" i="2" s="1"/>
  <c r="Y754" i="1"/>
  <c r="F754" i="1"/>
  <c r="D754" i="1"/>
  <c r="C754" i="1"/>
  <c r="G754" i="1" s="1"/>
  <c r="O754" i="1" s="1"/>
  <c r="Y753" i="1"/>
  <c r="F753" i="1"/>
  <c r="D753" i="1"/>
  <c r="C753" i="1"/>
  <c r="G753" i="1" s="1"/>
  <c r="O753" i="1" s="1"/>
  <c r="Y752" i="1"/>
  <c r="F752" i="1"/>
  <c r="D752" i="1"/>
  <c r="C752" i="1"/>
  <c r="G752" i="1" s="1"/>
  <c r="O752" i="1" s="1"/>
  <c r="Y751" i="1"/>
  <c r="F751" i="1"/>
  <c r="D751" i="1"/>
  <c r="C751" i="1"/>
  <c r="G751" i="1" s="1"/>
  <c r="O751" i="1" s="1"/>
  <c r="Y750" i="1"/>
  <c r="F750" i="1"/>
  <c r="D750" i="1"/>
  <c r="C750" i="1"/>
  <c r="G750" i="1" s="1"/>
  <c r="O750" i="1" s="1"/>
  <c r="Y749" i="1"/>
  <c r="F749" i="1"/>
  <c r="D749" i="1"/>
  <c r="C749" i="1"/>
  <c r="G749" i="1" s="1"/>
  <c r="O749" i="1" s="1"/>
  <c r="Y748" i="1"/>
  <c r="F748" i="1"/>
  <c r="D748" i="1"/>
  <c r="C748" i="1"/>
  <c r="G748" i="1" s="1"/>
  <c r="O748" i="1" s="1"/>
  <c r="Y747" i="1"/>
  <c r="F747" i="1"/>
  <c r="D747" i="1"/>
  <c r="C747" i="1"/>
  <c r="G747" i="1" s="1"/>
  <c r="O747" i="1" s="1"/>
  <c r="Y746" i="1"/>
  <c r="F746" i="1"/>
  <c r="D746" i="1"/>
  <c r="C746" i="1"/>
  <c r="G746" i="1" s="1"/>
  <c r="O746" i="1" s="1"/>
  <c r="Y745" i="1"/>
  <c r="F745" i="1"/>
  <c r="D745" i="1"/>
  <c r="C745" i="1"/>
  <c r="G745" i="1" s="1"/>
  <c r="O745" i="1" s="1"/>
  <c r="Y744" i="1"/>
  <c r="F744" i="1"/>
  <c r="D744" i="1"/>
  <c r="C744" i="1"/>
  <c r="G744" i="1" s="1"/>
  <c r="O744" i="1" s="1"/>
  <c r="Y743" i="1"/>
  <c r="F743" i="1"/>
  <c r="D743" i="1"/>
  <c r="C743" i="1"/>
  <c r="G743" i="1" s="1"/>
  <c r="O743" i="1" s="1"/>
  <c r="Y742" i="1"/>
  <c r="F742" i="1"/>
  <c r="D742" i="1"/>
  <c r="C742" i="1"/>
  <c r="G742" i="1" s="1"/>
  <c r="O742" i="1" s="1"/>
  <c r="Y741" i="1"/>
  <c r="F741" i="1"/>
  <c r="D741" i="1"/>
  <c r="C741" i="1"/>
  <c r="G741" i="1" s="1"/>
  <c r="O741" i="1" s="1"/>
  <c r="Y740" i="1"/>
  <c r="F740" i="1"/>
  <c r="D740" i="1"/>
  <c r="C740" i="1"/>
  <c r="G740" i="1" s="1"/>
  <c r="O740" i="1" s="1"/>
  <c r="Y739" i="1"/>
  <c r="F739" i="1"/>
  <c r="D739" i="1"/>
  <c r="C739" i="1"/>
  <c r="G739" i="1" s="1"/>
  <c r="O739" i="1" s="1"/>
  <c r="Y738" i="1"/>
  <c r="F738" i="1"/>
  <c r="D738" i="1"/>
  <c r="C738" i="1"/>
  <c r="G738" i="1" s="1"/>
  <c r="O738" i="1" s="1"/>
  <c r="Y737" i="1"/>
  <c r="F737" i="1"/>
  <c r="D737" i="1"/>
  <c r="C737" i="1"/>
  <c r="G737" i="1" s="1"/>
  <c r="O737" i="1" s="1"/>
  <c r="Y736" i="1"/>
  <c r="F736" i="1"/>
  <c r="D736" i="1"/>
  <c r="C736" i="1"/>
  <c r="G736" i="1" s="1"/>
  <c r="O736" i="1" s="1"/>
  <c r="Y735" i="1"/>
  <c r="F735" i="1"/>
  <c r="D735" i="1"/>
  <c r="C735" i="1"/>
  <c r="G735" i="1" s="1"/>
  <c r="O735" i="1" s="1"/>
  <c r="Y734" i="1"/>
  <c r="F734" i="1"/>
  <c r="D734" i="1"/>
  <c r="C734" i="1"/>
  <c r="G734" i="1" s="1"/>
  <c r="O734" i="1" s="1"/>
  <c r="Y733" i="1"/>
  <c r="P733" i="1"/>
  <c r="K733" i="1"/>
  <c r="M733" i="1" s="1"/>
  <c r="G733" i="1"/>
  <c r="O733" i="1" s="1"/>
  <c r="F733" i="1"/>
  <c r="L733" i="1" s="1"/>
  <c r="N733" i="1" s="1"/>
  <c r="D733" i="1"/>
  <c r="H733" i="1" s="1"/>
  <c r="C733" i="1"/>
  <c r="Y732" i="1"/>
  <c r="O732" i="1"/>
  <c r="K732" i="1"/>
  <c r="M732" i="1" s="1"/>
  <c r="G732" i="1"/>
  <c r="F732" i="1"/>
  <c r="L732" i="1" s="1"/>
  <c r="N732" i="1" s="1"/>
  <c r="D732" i="1"/>
  <c r="H732" i="1" s="1"/>
  <c r="P732" i="1" s="1"/>
  <c r="C732" i="1"/>
  <c r="Y731" i="1"/>
  <c r="O731" i="1"/>
  <c r="K731" i="1"/>
  <c r="M731" i="1" s="1"/>
  <c r="G731" i="1"/>
  <c r="F731" i="1"/>
  <c r="L731" i="1" s="1"/>
  <c r="N731" i="1" s="1"/>
  <c r="D731" i="1"/>
  <c r="H731" i="1" s="1"/>
  <c r="P731" i="1" s="1"/>
  <c r="C731" i="1"/>
  <c r="Y730" i="1"/>
  <c r="O730" i="1"/>
  <c r="K730" i="1"/>
  <c r="M730" i="1" s="1"/>
  <c r="G730" i="1"/>
  <c r="F730" i="1"/>
  <c r="L730" i="1" s="1"/>
  <c r="N730" i="1" s="1"/>
  <c r="D730" i="1"/>
  <c r="H730" i="1" s="1"/>
  <c r="P730" i="1" s="1"/>
  <c r="C730" i="1"/>
  <c r="Y729" i="1"/>
  <c r="O729" i="1"/>
  <c r="K729" i="1"/>
  <c r="M729" i="1" s="1"/>
  <c r="G729" i="1"/>
  <c r="F729" i="1"/>
  <c r="L729" i="1" s="1"/>
  <c r="N729" i="1" s="1"/>
  <c r="D729" i="1"/>
  <c r="H729" i="1" s="1"/>
  <c r="P729" i="1" s="1"/>
  <c r="C729" i="1"/>
  <c r="Y728" i="1"/>
  <c r="O728" i="1"/>
  <c r="K728" i="1"/>
  <c r="M728" i="1" s="1"/>
  <c r="G728" i="1"/>
  <c r="F728" i="1"/>
  <c r="L728" i="1" s="1"/>
  <c r="N728" i="1" s="1"/>
  <c r="D728" i="1"/>
  <c r="H728" i="1" s="1"/>
  <c r="P728" i="1" s="1"/>
  <c r="C728" i="1"/>
  <c r="Y727" i="1"/>
  <c r="O727" i="1"/>
  <c r="K727" i="1"/>
  <c r="M727" i="1" s="1"/>
  <c r="G727" i="1"/>
  <c r="F727" i="1"/>
  <c r="L727" i="1" s="1"/>
  <c r="N727" i="1" s="1"/>
  <c r="D727" i="1"/>
  <c r="H727" i="1" s="1"/>
  <c r="P727" i="1" s="1"/>
  <c r="C727" i="1"/>
  <c r="Y726" i="1"/>
  <c r="O726" i="1"/>
  <c r="K726" i="1"/>
  <c r="M726" i="1" s="1"/>
  <c r="G726" i="1"/>
  <c r="F726" i="1"/>
  <c r="L726" i="1" s="1"/>
  <c r="N726" i="1" s="1"/>
  <c r="D726" i="1"/>
  <c r="H726" i="1" s="1"/>
  <c r="P726" i="1" s="1"/>
  <c r="C726" i="1"/>
  <c r="Y725" i="1"/>
  <c r="O725" i="1"/>
  <c r="K725" i="1"/>
  <c r="M725" i="1" s="1"/>
  <c r="G725" i="1"/>
  <c r="F725" i="1"/>
  <c r="L725" i="1" s="1"/>
  <c r="N725" i="1" s="1"/>
  <c r="D725" i="1"/>
  <c r="H725" i="1" s="1"/>
  <c r="P725" i="1" s="1"/>
  <c r="C725" i="1"/>
  <c r="Y724" i="1"/>
  <c r="O724" i="1"/>
  <c r="K724" i="1"/>
  <c r="M724" i="1" s="1"/>
  <c r="G724" i="1"/>
  <c r="F724" i="1"/>
  <c r="L724" i="1" s="1"/>
  <c r="N724" i="1" s="1"/>
  <c r="D724" i="1"/>
  <c r="H724" i="1" s="1"/>
  <c r="P724" i="1" s="1"/>
  <c r="C724" i="1"/>
  <c r="Y723" i="1"/>
  <c r="O723" i="1"/>
  <c r="K723" i="1"/>
  <c r="M723" i="1" s="1"/>
  <c r="G723" i="1"/>
  <c r="F723" i="1"/>
  <c r="L723" i="1" s="1"/>
  <c r="N723" i="1" s="1"/>
  <c r="D723" i="1"/>
  <c r="H723" i="1" s="1"/>
  <c r="P723" i="1" s="1"/>
  <c r="C723" i="1"/>
  <c r="Y722" i="1"/>
  <c r="O722" i="1"/>
  <c r="K722" i="1"/>
  <c r="M722" i="1" s="1"/>
  <c r="G722" i="1"/>
  <c r="F722" i="1"/>
  <c r="L722" i="1" s="1"/>
  <c r="N722" i="1" s="1"/>
  <c r="D722" i="1"/>
  <c r="H722" i="1" s="1"/>
  <c r="P722" i="1" s="1"/>
  <c r="C722" i="1"/>
  <c r="Y721" i="1"/>
  <c r="O721" i="1"/>
  <c r="K721" i="1"/>
  <c r="M721" i="1" s="1"/>
  <c r="G721" i="1"/>
  <c r="F721" i="1"/>
  <c r="L721" i="1" s="1"/>
  <c r="N721" i="1" s="1"/>
  <c r="D721" i="1"/>
  <c r="H721" i="1" s="1"/>
  <c r="P721" i="1" s="1"/>
  <c r="C721" i="1"/>
  <c r="Y720" i="1"/>
  <c r="O720" i="1"/>
  <c r="K720" i="1"/>
  <c r="M720" i="1" s="1"/>
  <c r="G720" i="1"/>
  <c r="F720" i="1"/>
  <c r="L720" i="1" s="1"/>
  <c r="N720" i="1" s="1"/>
  <c r="D720" i="1"/>
  <c r="H720" i="1" s="1"/>
  <c r="P720" i="1" s="1"/>
  <c r="C720" i="1"/>
  <c r="Y719" i="1"/>
  <c r="O719" i="1"/>
  <c r="K719" i="1"/>
  <c r="M719" i="1" s="1"/>
  <c r="G719" i="1"/>
  <c r="F719" i="1"/>
  <c r="L719" i="1" s="1"/>
  <c r="N719" i="1" s="1"/>
  <c r="D719" i="1"/>
  <c r="H719" i="1" s="1"/>
  <c r="P719" i="1" s="1"/>
  <c r="C719" i="1"/>
  <c r="Y718" i="1"/>
  <c r="O718" i="1"/>
  <c r="K718" i="1"/>
  <c r="M718" i="1" s="1"/>
  <c r="G718" i="1"/>
  <c r="F718" i="1"/>
  <c r="L718" i="1" s="1"/>
  <c r="N718" i="1" s="1"/>
  <c r="D718" i="1"/>
  <c r="H718" i="1" s="1"/>
  <c r="P718" i="1" s="1"/>
  <c r="C718" i="1"/>
  <c r="Y717" i="1"/>
  <c r="O717" i="1"/>
  <c r="K717" i="1"/>
  <c r="M717" i="1" s="1"/>
  <c r="G717" i="1"/>
  <c r="F717" i="1"/>
  <c r="L717" i="1" s="1"/>
  <c r="N717" i="1" s="1"/>
  <c r="D717" i="1"/>
  <c r="H717" i="1" s="1"/>
  <c r="P717" i="1" s="1"/>
  <c r="C717" i="1"/>
  <c r="Y716" i="1"/>
  <c r="O716" i="1"/>
  <c r="K716" i="1"/>
  <c r="M716" i="1" s="1"/>
  <c r="G716" i="1"/>
  <c r="F716" i="1"/>
  <c r="L716" i="1" s="1"/>
  <c r="N716" i="1" s="1"/>
  <c r="D716" i="1"/>
  <c r="H716" i="1" s="1"/>
  <c r="P716" i="1" s="1"/>
  <c r="C716" i="1"/>
  <c r="Y715" i="1"/>
  <c r="O715" i="1"/>
  <c r="K715" i="1"/>
  <c r="M715" i="1" s="1"/>
  <c r="G715" i="1"/>
  <c r="F715" i="1"/>
  <c r="L715" i="1" s="1"/>
  <c r="N715" i="1" s="1"/>
  <c r="D715" i="1"/>
  <c r="H715" i="1" s="1"/>
  <c r="P715" i="1" s="1"/>
  <c r="C715" i="1"/>
  <c r="Y714" i="1"/>
  <c r="O714" i="1"/>
  <c r="K714" i="1"/>
  <c r="M714" i="1" s="1"/>
  <c r="G714" i="1"/>
  <c r="F714" i="1"/>
  <c r="L714" i="1" s="1"/>
  <c r="N714" i="1" s="1"/>
  <c r="D714" i="1"/>
  <c r="H714" i="1" s="1"/>
  <c r="P714" i="1" s="1"/>
  <c r="C714" i="1"/>
  <c r="Y713" i="1"/>
  <c r="O713" i="1"/>
  <c r="K713" i="1"/>
  <c r="M713" i="1" s="1"/>
  <c r="G713" i="1"/>
  <c r="F713" i="1"/>
  <c r="L713" i="1" s="1"/>
  <c r="N713" i="1" s="1"/>
  <c r="D713" i="1"/>
  <c r="H713" i="1" s="1"/>
  <c r="P713" i="1" s="1"/>
  <c r="C713" i="1"/>
  <c r="Y712" i="1"/>
  <c r="O712" i="1"/>
  <c r="K712" i="1"/>
  <c r="M712" i="1" s="1"/>
  <c r="G712" i="1"/>
  <c r="F712" i="1"/>
  <c r="L712" i="1" s="1"/>
  <c r="N712" i="1" s="1"/>
  <c r="D712" i="1"/>
  <c r="H712" i="1" s="1"/>
  <c r="P712" i="1" s="1"/>
  <c r="C712" i="1"/>
  <c r="Y711" i="1"/>
  <c r="O711" i="1"/>
  <c r="K711" i="1"/>
  <c r="M711" i="1" s="1"/>
  <c r="G711" i="1"/>
  <c r="F711" i="1"/>
  <c r="L711" i="1" s="1"/>
  <c r="N711" i="1" s="1"/>
  <c r="D711" i="1"/>
  <c r="H711" i="1" s="1"/>
  <c r="P711" i="1" s="1"/>
  <c r="C711" i="1"/>
  <c r="Y710" i="1"/>
  <c r="O710" i="1"/>
  <c r="K710" i="1"/>
  <c r="M710" i="1" s="1"/>
  <c r="G710" i="1"/>
  <c r="F710" i="1"/>
  <c r="L710" i="1" s="1"/>
  <c r="N710" i="1" s="1"/>
  <c r="D710" i="1"/>
  <c r="H710" i="1" s="1"/>
  <c r="P710" i="1" s="1"/>
  <c r="C710" i="1"/>
  <c r="Y709" i="1"/>
  <c r="O709" i="1"/>
  <c r="K709" i="1"/>
  <c r="M709" i="1" s="1"/>
  <c r="G709" i="1"/>
  <c r="F709" i="1"/>
  <c r="L709" i="1" s="1"/>
  <c r="N709" i="1" s="1"/>
  <c r="D709" i="1"/>
  <c r="H709" i="1" s="1"/>
  <c r="P709" i="1" s="1"/>
  <c r="C709" i="1"/>
  <c r="Y708" i="1"/>
  <c r="O708" i="1"/>
  <c r="K708" i="1"/>
  <c r="M708" i="1" s="1"/>
  <c r="G708" i="1"/>
  <c r="F708" i="1"/>
  <c r="L708" i="1" s="1"/>
  <c r="N708" i="1" s="1"/>
  <c r="D708" i="1"/>
  <c r="H708" i="1" s="1"/>
  <c r="P708" i="1" s="1"/>
  <c r="C708" i="1"/>
  <c r="Y707" i="1"/>
  <c r="O707" i="1"/>
  <c r="K707" i="1"/>
  <c r="M707" i="1" s="1"/>
  <c r="G707" i="1"/>
  <c r="F707" i="1"/>
  <c r="L707" i="1" s="1"/>
  <c r="N707" i="1" s="1"/>
  <c r="D707" i="1"/>
  <c r="H707" i="1" s="1"/>
  <c r="P707" i="1" s="1"/>
  <c r="C707" i="1"/>
  <c r="Y706" i="1"/>
  <c r="O706" i="1"/>
  <c r="K706" i="1"/>
  <c r="M706" i="1" s="1"/>
  <c r="G706" i="1"/>
  <c r="F706" i="1"/>
  <c r="L706" i="1" s="1"/>
  <c r="N706" i="1" s="1"/>
  <c r="D706" i="1"/>
  <c r="H706" i="1" s="1"/>
  <c r="P706" i="1" s="1"/>
  <c r="C706" i="1"/>
  <c r="Y705" i="1"/>
  <c r="O705" i="1"/>
  <c r="K705" i="1"/>
  <c r="M705" i="1" s="1"/>
  <c r="G705" i="1"/>
  <c r="F705" i="1"/>
  <c r="L705" i="1" s="1"/>
  <c r="N705" i="1" s="1"/>
  <c r="D705" i="1"/>
  <c r="H705" i="1" s="1"/>
  <c r="P705" i="1" s="1"/>
  <c r="C705" i="1"/>
  <c r="Y704" i="1"/>
  <c r="O704" i="1"/>
  <c r="K704" i="1"/>
  <c r="M704" i="1" s="1"/>
  <c r="G704" i="1"/>
  <c r="F704" i="1"/>
  <c r="L704" i="1" s="1"/>
  <c r="N704" i="1" s="1"/>
  <c r="D704" i="1"/>
  <c r="H704" i="1" s="1"/>
  <c r="P704" i="1" s="1"/>
  <c r="C704" i="1"/>
  <c r="Y703" i="1"/>
  <c r="O703" i="1"/>
  <c r="K703" i="1"/>
  <c r="M703" i="1" s="1"/>
  <c r="G703" i="1"/>
  <c r="F703" i="1"/>
  <c r="L703" i="1" s="1"/>
  <c r="N703" i="1" s="1"/>
  <c r="D703" i="1"/>
  <c r="H703" i="1" s="1"/>
  <c r="P703" i="1" s="1"/>
  <c r="C703" i="1"/>
  <c r="Y702" i="1"/>
  <c r="O702" i="1"/>
  <c r="K702" i="1"/>
  <c r="M702" i="1" s="1"/>
  <c r="G702" i="1"/>
  <c r="F702" i="1"/>
  <c r="L702" i="1" s="1"/>
  <c r="N702" i="1" s="1"/>
  <c r="D702" i="1"/>
  <c r="H702" i="1" s="1"/>
  <c r="P702" i="1" s="1"/>
  <c r="C702" i="1"/>
  <c r="Y701" i="1"/>
  <c r="M701" i="1"/>
  <c r="K701" i="1"/>
  <c r="G701" i="1"/>
  <c r="O701" i="1" s="1"/>
  <c r="F701" i="1"/>
  <c r="L701" i="1" s="1"/>
  <c r="N701" i="1" s="1"/>
  <c r="D701" i="1"/>
  <c r="H701" i="1" s="1"/>
  <c r="P701" i="1" s="1"/>
  <c r="C701" i="1"/>
  <c r="Y700" i="1"/>
  <c r="M700" i="1"/>
  <c r="K700" i="1"/>
  <c r="G700" i="1"/>
  <c r="O700" i="1" s="1"/>
  <c r="F700" i="1"/>
  <c r="L700" i="1" s="1"/>
  <c r="N700" i="1" s="1"/>
  <c r="D700" i="1"/>
  <c r="H700" i="1" s="1"/>
  <c r="P700" i="1" s="1"/>
  <c r="C700" i="1"/>
  <c r="Y699" i="1"/>
  <c r="M699" i="1"/>
  <c r="K699" i="1"/>
  <c r="G699" i="1"/>
  <c r="O699" i="1" s="1"/>
  <c r="F699" i="1"/>
  <c r="L699" i="1" s="1"/>
  <c r="N699" i="1" s="1"/>
  <c r="D699" i="1"/>
  <c r="H699" i="1" s="1"/>
  <c r="P699" i="1" s="1"/>
  <c r="C699" i="1"/>
  <c r="Y698" i="1"/>
  <c r="M698" i="1"/>
  <c r="K698" i="1"/>
  <c r="G698" i="1"/>
  <c r="O698" i="1" s="1"/>
  <c r="F698" i="1"/>
  <c r="L698" i="1" s="1"/>
  <c r="N698" i="1" s="1"/>
  <c r="D698" i="1"/>
  <c r="H698" i="1" s="1"/>
  <c r="P698" i="1" s="1"/>
  <c r="C698" i="1"/>
  <c r="Y697" i="1"/>
  <c r="M697" i="1"/>
  <c r="K697" i="1"/>
  <c r="G697" i="1"/>
  <c r="O697" i="1" s="1"/>
  <c r="F697" i="1"/>
  <c r="L697" i="1" s="1"/>
  <c r="N697" i="1" s="1"/>
  <c r="D697" i="1"/>
  <c r="H697" i="1" s="1"/>
  <c r="P697" i="1" s="1"/>
  <c r="C697" i="1"/>
  <c r="Y696" i="1"/>
  <c r="M696" i="1"/>
  <c r="K696" i="1"/>
  <c r="G696" i="1"/>
  <c r="O696" i="1" s="1"/>
  <c r="F696" i="1"/>
  <c r="L696" i="1" s="1"/>
  <c r="N696" i="1" s="1"/>
  <c r="D696" i="1"/>
  <c r="H696" i="1" s="1"/>
  <c r="P696" i="1" s="1"/>
  <c r="C696" i="1"/>
  <c r="Y695" i="1"/>
  <c r="M695" i="1"/>
  <c r="K695" i="1"/>
  <c r="G695" i="1"/>
  <c r="O695" i="1" s="1"/>
  <c r="F695" i="1"/>
  <c r="L695" i="1" s="1"/>
  <c r="N695" i="1" s="1"/>
  <c r="D695" i="1"/>
  <c r="H695" i="1" s="1"/>
  <c r="P695" i="1" s="1"/>
  <c r="C695" i="1"/>
  <c r="Y694" i="1"/>
  <c r="M694" i="1"/>
  <c r="K694" i="1"/>
  <c r="G694" i="1"/>
  <c r="O694" i="1" s="1"/>
  <c r="F694" i="1"/>
  <c r="L694" i="1" s="1"/>
  <c r="N694" i="1" s="1"/>
  <c r="D694" i="1"/>
  <c r="H694" i="1" s="1"/>
  <c r="P694" i="1" s="1"/>
  <c r="C694" i="1"/>
  <c r="Y693" i="1"/>
  <c r="M693" i="1"/>
  <c r="K693" i="1"/>
  <c r="G693" i="1"/>
  <c r="O693" i="1" s="1"/>
  <c r="F693" i="1"/>
  <c r="L693" i="1" s="1"/>
  <c r="N693" i="1" s="1"/>
  <c r="D693" i="1"/>
  <c r="H693" i="1" s="1"/>
  <c r="P693" i="1" s="1"/>
  <c r="C693" i="1"/>
  <c r="Y692" i="1"/>
  <c r="M692" i="1"/>
  <c r="K692" i="1"/>
  <c r="G692" i="1"/>
  <c r="O692" i="1" s="1"/>
  <c r="F692" i="1"/>
  <c r="L692" i="1" s="1"/>
  <c r="N692" i="1" s="1"/>
  <c r="D692" i="1"/>
  <c r="H692" i="1" s="1"/>
  <c r="P692" i="1" s="1"/>
  <c r="C692" i="1"/>
  <c r="Y691" i="1"/>
  <c r="M691" i="1"/>
  <c r="K691" i="1"/>
  <c r="G691" i="1"/>
  <c r="O691" i="1" s="1"/>
  <c r="F691" i="1"/>
  <c r="L691" i="1" s="1"/>
  <c r="N691" i="1" s="1"/>
  <c r="D691" i="1"/>
  <c r="H691" i="1" s="1"/>
  <c r="P691" i="1" s="1"/>
  <c r="C691" i="1"/>
  <c r="Y690" i="1"/>
  <c r="M690" i="1"/>
  <c r="K690" i="1"/>
  <c r="G690" i="1"/>
  <c r="O690" i="1" s="1"/>
  <c r="F690" i="1"/>
  <c r="L690" i="1" s="1"/>
  <c r="N690" i="1" s="1"/>
  <c r="D690" i="1"/>
  <c r="H690" i="1" s="1"/>
  <c r="P690" i="1" s="1"/>
  <c r="C690" i="1"/>
  <c r="Y689" i="1"/>
  <c r="M689" i="1"/>
  <c r="K689" i="1"/>
  <c r="G689" i="1"/>
  <c r="O689" i="1" s="1"/>
  <c r="F689" i="1"/>
  <c r="L689" i="1" s="1"/>
  <c r="N689" i="1" s="1"/>
  <c r="D689" i="1"/>
  <c r="H689" i="1" s="1"/>
  <c r="P689" i="1" s="1"/>
  <c r="C689" i="1"/>
  <c r="Y688" i="1"/>
  <c r="M688" i="1"/>
  <c r="K688" i="1"/>
  <c r="G688" i="1"/>
  <c r="O688" i="1" s="1"/>
  <c r="F688" i="1"/>
  <c r="L688" i="1" s="1"/>
  <c r="N688" i="1" s="1"/>
  <c r="D688" i="1"/>
  <c r="H688" i="1" s="1"/>
  <c r="P688" i="1" s="1"/>
  <c r="C688" i="1"/>
  <c r="Y687" i="1"/>
  <c r="M687" i="1"/>
  <c r="K687" i="1"/>
  <c r="G687" i="1"/>
  <c r="O687" i="1" s="1"/>
  <c r="F687" i="1"/>
  <c r="L687" i="1" s="1"/>
  <c r="N687" i="1" s="1"/>
  <c r="D687" i="1"/>
  <c r="H687" i="1" s="1"/>
  <c r="P687" i="1" s="1"/>
  <c r="C687" i="1"/>
  <c r="Y686" i="1"/>
  <c r="M686" i="1"/>
  <c r="K686" i="1"/>
  <c r="G686" i="1"/>
  <c r="O686" i="1" s="1"/>
  <c r="F686" i="1"/>
  <c r="L686" i="1" s="1"/>
  <c r="N686" i="1" s="1"/>
  <c r="D686" i="1"/>
  <c r="H686" i="1" s="1"/>
  <c r="P686" i="1" s="1"/>
  <c r="C686" i="1"/>
  <c r="Y685" i="1"/>
  <c r="M685" i="1"/>
  <c r="K685" i="1"/>
  <c r="G685" i="1"/>
  <c r="O685" i="1" s="1"/>
  <c r="F685" i="1"/>
  <c r="L685" i="1" s="1"/>
  <c r="N685" i="1" s="1"/>
  <c r="D685" i="1"/>
  <c r="H685" i="1" s="1"/>
  <c r="P685" i="1" s="1"/>
  <c r="C685" i="1"/>
  <c r="Y684" i="1"/>
  <c r="M684" i="1"/>
  <c r="K684" i="1"/>
  <c r="G684" i="1"/>
  <c r="O684" i="1" s="1"/>
  <c r="F684" i="1"/>
  <c r="L684" i="1" s="1"/>
  <c r="N684" i="1" s="1"/>
  <c r="D684" i="1"/>
  <c r="H684" i="1" s="1"/>
  <c r="P684" i="1" s="1"/>
  <c r="C684" i="1"/>
  <c r="Y683" i="1"/>
  <c r="M683" i="1"/>
  <c r="K683" i="1"/>
  <c r="G683" i="1"/>
  <c r="O683" i="1" s="1"/>
  <c r="F683" i="1"/>
  <c r="L683" i="1" s="1"/>
  <c r="N683" i="1" s="1"/>
  <c r="D683" i="1"/>
  <c r="H683" i="1" s="1"/>
  <c r="P683" i="1" s="1"/>
  <c r="C683" i="1"/>
  <c r="Y682" i="1"/>
  <c r="M682" i="1"/>
  <c r="K682" i="1"/>
  <c r="G682" i="1"/>
  <c r="O682" i="1" s="1"/>
  <c r="F682" i="1"/>
  <c r="L682" i="1" s="1"/>
  <c r="N682" i="1" s="1"/>
  <c r="D682" i="1"/>
  <c r="H682" i="1" s="1"/>
  <c r="P682" i="1" s="1"/>
  <c r="C682" i="1"/>
  <c r="Y681" i="1"/>
  <c r="M681" i="1"/>
  <c r="K681" i="1"/>
  <c r="G681" i="1"/>
  <c r="O681" i="1" s="1"/>
  <c r="F681" i="1"/>
  <c r="L681" i="1" s="1"/>
  <c r="N681" i="1" s="1"/>
  <c r="D681" i="1"/>
  <c r="H681" i="1" s="1"/>
  <c r="P681" i="1" s="1"/>
  <c r="C681" i="1"/>
  <c r="Y680" i="1"/>
  <c r="M680" i="1"/>
  <c r="K680" i="1"/>
  <c r="G680" i="1"/>
  <c r="O680" i="1" s="1"/>
  <c r="F680" i="1"/>
  <c r="L680" i="1" s="1"/>
  <c r="N680" i="1" s="1"/>
  <c r="D680" i="1"/>
  <c r="H680" i="1" s="1"/>
  <c r="P680" i="1" s="1"/>
  <c r="C680" i="1"/>
  <c r="Y679" i="1"/>
  <c r="M679" i="1"/>
  <c r="K679" i="1"/>
  <c r="G679" i="1"/>
  <c r="O679" i="1" s="1"/>
  <c r="F679" i="1"/>
  <c r="L679" i="1" s="1"/>
  <c r="N679" i="1" s="1"/>
  <c r="D679" i="1"/>
  <c r="H679" i="1" s="1"/>
  <c r="P679" i="1" s="1"/>
  <c r="C679" i="1"/>
  <c r="Y678" i="1"/>
  <c r="M678" i="1"/>
  <c r="K678" i="1"/>
  <c r="G678" i="1"/>
  <c r="O678" i="1" s="1"/>
  <c r="F678" i="1"/>
  <c r="L678" i="1" s="1"/>
  <c r="N678" i="1" s="1"/>
  <c r="D678" i="1"/>
  <c r="H678" i="1" s="1"/>
  <c r="P678" i="1" s="1"/>
  <c r="C678" i="1"/>
  <c r="Y677" i="1"/>
  <c r="M677" i="1"/>
  <c r="K677" i="1"/>
  <c r="G677" i="1"/>
  <c r="O677" i="1" s="1"/>
  <c r="F677" i="1"/>
  <c r="L677" i="1" s="1"/>
  <c r="N677" i="1" s="1"/>
  <c r="D677" i="1"/>
  <c r="H677" i="1" s="1"/>
  <c r="P677" i="1" s="1"/>
  <c r="C677" i="1"/>
  <c r="Y676" i="1"/>
  <c r="M676" i="1"/>
  <c r="K676" i="1"/>
  <c r="G676" i="1"/>
  <c r="O676" i="1" s="1"/>
  <c r="F676" i="1"/>
  <c r="L676" i="1" s="1"/>
  <c r="N676" i="1" s="1"/>
  <c r="D676" i="1"/>
  <c r="H676" i="1" s="1"/>
  <c r="P676" i="1" s="1"/>
  <c r="C676" i="1"/>
  <c r="Y675" i="1"/>
  <c r="M675" i="1"/>
  <c r="K675" i="1"/>
  <c r="G675" i="1"/>
  <c r="O675" i="1" s="1"/>
  <c r="F675" i="1"/>
  <c r="L675" i="1" s="1"/>
  <c r="N675" i="1" s="1"/>
  <c r="D675" i="1"/>
  <c r="H675" i="1" s="1"/>
  <c r="P675" i="1" s="1"/>
  <c r="C675" i="1"/>
  <c r="Y674" i="1"/>
  <c r="M674" i="1"/>
  <c r="K674" i="1"/>
  <c r="G674" i="1"/>
  <c r="O674" i="1" s="1"/>
  <c r="F674" i="1"/>
  <c r="L674" i="1" s="1"/>
  <c r="N674" i="1" s="1"/>
  <c r="D674" i="1"/>
  <c r="H674" i="1" s="1"/>
  <c r="P674" i="1" s="1"/>
  <c r="C674" i="1"/>
  <c r="Y673" i="1"/>
  <c r="M673" i="1"/>
  <c r="K673" i="1"/>
  <c r="G673" i="1"/>
  <c r="O673" i="1" s="1"/>
  <c r="F673" i="1"/>
  <c r="L673" i="1" s="1"/>
  <c r="N673" i="1" s="1"/>
  <c r="D673" i="1"/>
  <c r="H673" i="1" s="1"/>
  <c r="P673" i="1" s="1"/>
  <c r="C673" i="1"/>
  <c r="Y672" i="1"/>
  <c r="M672" i="1"/>
  <c r="K672" i="1"/>
  <c r="G672" i="1"/>
  <c r="O672" i="1" s="1"/>
  <c r="F672" i="1"/>
  <c r="L672" i="1" s="1"/>
  <c r="N672" i="1" s="1"/>
  <c r="D672" i="1"/>
  <c r="H672" i="1" s="1"/>
  <c r="P672" i="1" s="1"/>
  <c r="C672" i="1"/>
  <c r="Y671" i="1"/>
  <c r="M671" i="1"/>
  <c r="K671" i="1"/>
  <c r="G671" i="1"/>
  <c r="O671" i="1" s="1"/>
  <c r="F671" i="1"/>
  <c r="L671" i="1" s="1"/>
  <c r="N671" i="1" s="1"/>
  <c r="D671" i="1"/>
  <c r="H671" i="1" s="1"/>
  <c r="P671" i="1" s="1"/>
  <c r="C671" i="1"/>
  <c r="Y670" i="1"/>
  <c r="M670" i="1"/>
  <c r="K670" i="1"/>
  <c r="G670" i="1"/>
  <c r="O670" i="1" s="1"/>
  <c r="F670" i="1"/>
  <c r="L670" i="1" s="1"/>
  <c r="N670" i="1" s="1"/>
  <c r="D670" i="1"/>
  <c r="H670" i="1" s="1"/>
  <c r="P670" i="1" s="1"/>
  <c r="C670" i="1"/>
  <c r="Y669" i="1"/>
  <c r="M669" i="1"/>
  <c r="K669" i="1"/>
  <c r="G669" i="1"/>
  <c r="O669" i="1" s="1"/>
  <c r="F669" i="1"/>
  <c r="L669" i="1" s="1"/>
  <c r="N669" i="1" s="1"/>
  <c r="D669" i="1"/>
  <c r="H669" i="1" s="1"/>
  <c r="P669" i="1" s="1"/>
  <c r="C669" i="1"/>
  <c r="Y668" i="1"/>
  <c r="M668" i="1"/>
  <c r="K668" i="1"/>
  <c r="G668" i="1"/>
  <c r="O668" i="1" s="1"/>
  <c r="F668" i="1"/>
  <c r="L668" i="1" s="1"/>
  <c r="N668" i="1" s="1"/>
  <c r="D668" i="1"/>
  <c r="H668" i="1" s="1"/>
  <c r="P668" i="1" s="1"/>
  <c r="C668" i="1"/>
  <c r="Y667" i="1"/>
  <c r="M667" i="1"/>
  <c r="K667" i="1"/>
  <c r="G667" i="1"/>
  <c r="O667" i="1" s="1"/>
  <c r="F667" i="1"/>
  <c r="L667" i="1" s="1"/>
  <c r="N667" i="1" s="1"/>
  <c r="D667" i="1"/>
  <c r="H667" i="1" s="1"/>
  <c r="P667" i="1" s="1"/>
  <c r="C667" i="1"/>
  <c r="Y666" i="1"/>
  <c r="M666" i="1"/>
  <c r="K666" i="1"/>
  <c r="G666" i="1"/>
  <c r="O666" i="1" s="1"/>
  <c r="F666" i="1"/>
  <c r="L666" i="1" s="1"/>
  <c r="N666" i="1" s="1"/>
  <c r="D666" i="1"/>
  <c r="H666" i="1" s="1"/>
  <c r="P666" i="1" s="1"/>
  <c r="C666" i="1"/>
  <c r="Y665" i="1"/>
  <c r="M665" i="1"/>
  <c r="K665" i="1"/>
  <c r="G665" i="1"/>
  <c r="O665" i="1" s="1"/>
  <c r="F665" i="1"/>
  <c r="L665" i="1" s="1"/>
  <c r="N665" i="1" s="1"/>
  <c r="D665" i="1"/>
  <c r="H665" i="1" s="1"/>
  <c r="P665" i="1" s="1"/>
  <c r="C665" i="1"/>
  <c r="Y664" i="1"/>
  <c r="M664" i="1"/>
  <c r="K664" i="1"/>
  <c r="G664" i="1"/>
  <c r="O664" i="1" s="1"/>
  <c r="F664" i="1"/>
  <c r="L664" i="1" s="1"/>
  <c r="N664" i="1" s="1"/>
  <c r="D664" i="1"/>
  <c r="H664" i="1" s="1"/>
  <c r="P664" i="1" s="1"/>
  <c r="C664" i="1"/>
  <c r="Y663" i="1"/>
  <c r="M663" i="1"/>
  <c r="K663" i="1"/>
  <c r="G663" i="1"/>
  <c r="O663" i="1" s="1"/>
  <c r="F663" i="1"/>
  <c r="L663" i="1" s="1"/>
  <c r="N663" i="1" s="1"/>
  <c r="D663" i="1"/>
  <c r="H663" i="1" s="1"/>
  <c r="P663" i="1" s="1"/>
  <c r="C663" i="1"/>
  <c r="Y662" i="1"/>
  <c r="M662" i="1"/>
  <c r="K662" i="1"/>
  <c r="G662" i="1"/>
  <c r="O662" i="1" s="1"/>
  <c r="F662" i="1"/>
  <c r="L662" i="1" s="1"/>
  <c r="N662" i="1" s="1"/>
  <c r="D662" i="1"/>
  <c r="H662" i="1" s="1"/>
  <c r="P662" i="1" s="1"/>
  <c r="C662" i="1"/>
  <c r="Y661" i="1"/>
  <c r="M661" i="1"/>
  <c r="K661" i="1"/>
  <c r="G661" i="1"/>
  <c r="O661" i="1" s="1"/>
  <c r="F661" i="1"/>
  <c r="L661" i="1" s="1"/>
  <c r="N661" i="1" s="1"/>
  <c r="D661" i="1"/>
  <c r="H661" i="1" s="1"/>
  <c r="P661" i="1" s="1"/>
  <c r="C661" i="1"/>
  <c r="Y660" i="1"/>
  <c r="M660" i="1"/>
  <c r="K660" i="1"/>
  <c r="G660" i="1"/>
  <c r="O660" i="1" s="1"/>
  <c r="F660" i="1"/>
  <c r="L660" i="1" s="1"/>
  <c r="N660" i="1" s="1"/>
  <c r="D660" i="1"/>
  <c r="H660" i="1" s="1"/>
  <c r="P660" i="1" s="1"/>
  <c r="C660" i="1"/>
  <c r="Y659" i="1"/>
  <c r="M659" i="1"/>
  <c r="K659" i="1"/>
  <c r="G659" i="1"/>
  <c r="O659" i="1" s="1"/>
  <c r="F659" i="1"/>
  <c r="L659" i="1" s="1"/>
  <c r="N659" i="1" s="1"/>
  <c r="D659" i="1"/>
  <c r="H659" i="1" s="1"/>
  <c r="P659" i="1" s="1"/>
  <c r="C659" i="1"/>
  <c r="Y658" i="1"/>
  <c r="M658" i="1"/>
  <c r="K658" i="1"/>
  <c r="G658" i="1"/>
  <c r="O658" i="1" s="1"/>
  <c r="F658" i="1"/>
  <c r="L658" i="1" s="1"/>
  <c r="N658" i="1" s="1"/>
  <c r="D658" i="1"/>
  <c r="H658" i="1" s="1"/>
  <c r="P658" i="1" s="1"/>
  <c r="C658" i="1"/>
  <c r="Y657" i="1"/>
  <c r="M657" i="1"/>
  <c r="K657" i="1"/>
  <c r="G657" i="1"/>
  <c r="O657" i="1" s="1"/>
  <c r="F657" i="1"/>
  <c r="L657" i="1" s="1"/>
  <c r="N657" i="1" s="1"/>
  <c r="D657" i="1"/>
  <c r="H657" i="1" s="1"/>
  <c r="P657" i="1" s="1"/>
  <c r="C657" i="1"/>
  <c r="Y656" i="1"/>
  <c r="M656" i="1"/>
  <c r="K656" i="1"/>
  <c r="G656" i="1"/>
  <c r="O656" i="1" s="1"/>
  <c r="F656" i="1"/>
  <c r="L656" i="1" s="1"/>
  <c r="N656" i="1" s="1"/>
  <c r="D656" i="1"/>
  <c r="H656" i="1" s="1"/>
  <c r="P656" i="1" s="1"/>
  <c r="C656" i="1"/>
  <c r="Y655" i="1"/>
  <c r="M655" i="1"/>
  <c r="K655" i="1"/>
  <c r="G655" i="1"/>
  <c r="O655" i="1" s="1"/>
  <c r="F655" i="1"/>
  <c r="L655" i="1" s="1"/>
  <c r="N655" i="1" s="1"/>
  <c r="D655" i="1"/>
  <c r="H655" i="1" s="1"/>
  <c r="P655" i="1" s="1"/>
  <c r="C655" i="1"/>
  <c r="Y654" i="1"/>
  <c r="M654" i="1"/>
  <c r="K654" i="1"/>
  <c r="G654" i="1"/>
  <c r="O654" i="1" s="1"/>
  <c r="F654" i="1"/>
  <c r="L654" i="1" s="1"/>
  <c r="N654" i="1" s="1"/>
  <c r="D654" i="1"/>
  <c r="H654" i="1" s="1"/>
  <c r="P654" i="1" s="1"/>
  <c r="C654" i="1"/>
  <c r="Y653" i="1"/>
  <c r="M653" i="1"/>
  <c r="K653" i="1"/>
  <c r="G653" i="1"/>
  <c r="O653" i="1" s="1"/>
  <c r="F653" i="1"/>
  <c r="L653" i="1" s="1"/>
  <c r="N653" i="1" s="1"/>
  <c r="D653" i="1"/>
  <c r="H653" i="1" s="1"/>
  <c r="P653" i="1" s="1"/>
  <c r="C653" i="1"/>
  <c r="Y652" i="1"/>
  <c r="M652" i="1"/>
  <c r="K652" i="1"/>
  <c r="G652" i="1"/>
  <c r="O652" i="1" s="1"/>
  <c r="F652" i="1"/>
  <c r="L652" i="1" s="1"/>
  <c r="N652" i="1" s="1"/>
  <c r="D652" i="1"/>
  <c r="H652" i="1" s="1"/>
  <c r="P652" i="1" s="1"/>
  <c r="C652" i="1"/>
  <c r="Y651" i="1"/>
  <c r="M651" i="1"/>
  <c r="K651" i="1"/>
  <c r="G651" i="1"/>
  <c r="O651" i="1" s="1"/>
  <c r="F651" i="1"/>
  <c r="L651" i="1" s="1"/>
  <c r="N651" i="1" s="1"/>
  <c r="D651" i="1"/>
  <c r="H651" i="1" s="1"/>
  <c r="P651" i="1" s="1"/>
  <c r="C651" i="1"/>
  <c r="Y650" i="1"/>
  <c r="M650" i="1"/>
  <c r="K650" i="1"/>
  <c r="G650" i="1"/>
  <c r="O650" i="1" s="1"/>
  <c r="F650" i="1"/>
  <c r="L650" i="1" s="1"/>
  <c r="N650" i="1" s="1"/>
  <c r="D650" i="1"/>
  <c r="H650" i="1" s="1"/>
  <c r="P650" i="1" s="1"/>
  <c r="C650" i="1"/>
  <c r="Y649" i="1"/>
  <c r="M649" i="1"/>
  <c r="K649" i="1"/>
  <c r="G649" i="1"/>
  <c r="O649" i="1" s="1"/>
  <c r="F649" i="1"/>
  <c r="L649" i="1" s="1"/>
  <c r="N649" i="1" s="1"/>
  <c r="D649" i="1"/>
  <c r="H649" i="1" s="1"/>
  <c r="P649" i="1" s="1"/>
  <c r="C649" i="1"/>
  <c r="F648" i="1"/>
  <c r="K648" i="1" s="1"/>
  <c r="M648" i="1" s="1"/>
  <c r="D648" i="1"/>
  <c r="C648" i="1"/>
  <c r="G648" i="1" s="1"/>
  <c r="O648" i="1" s="1"/>
  <c r="Y647" i="1"/>
  <c r="F647" i="1"/>
  <c r="K647" i="1" s="1"/>
  <c r="M647" i="1" s="1"/>
  <c r="D647" i="1"/>
  <c r="C647" i="1"/>
  <c r="G647" i="1" s="1"/>
  <c r="O647" i="1" s="1"/>
  <c r="Y646" i="1"/>
  <c r="F646" i="1"/>
  <c r="K646" i="1" s="1"/>
  <c r="M646" i="1" s="1"/>
  <c r="D646" i="1"/>
  <c r="C646" i="1"/>
  <c r="G646" i="1" s="1"/>
  <c r="O646" i="1" s="1"/>
  <c r="Y645" i="1"/>
  <c r="F645" i="1"/>
  <c r="K645" i="1" s="1"/>
  <c r="M645" i="1" s="1"/>
  <c r="D645" i="1"/>
  <c r="C645" i="1"/>
  <c r="G645" i="1" s="1"/>
  <c r="O645" i="1" s="1"/>
  <c r="Y644" i="1"/>
  <c r="F644" i="1"/>
  <c r="K644" i="1" s="1"/>
  <c r="M644" i="1" s="1"/>
  <c r="D644" i="1"/>
  <c r="C644" i="1"/>
  <c r="G644" i="1" s="1"/>
  <c r="O644" i="1" s="1"/>
  <c r="Y643" i="1"/>
  <c r="F643" i="1"/>
  <c r="K643" i="1" s="1"/>
  <c r="M643" i="1" s="1"/>
  <c r="D643" i="1"/>
  <c r="C643" i="1"/>
  <c r="G643" i="1" s="1"/>
  <c r="O643" i="1" s="1"/>
  <c r="Y642" i="1"/>
  <c r="F642" i="1"/>
  <c r="K642" i="1" s="1"/>
  <c r="M642" i="1" s="1"/>
  <c r="D642" i="1"/>
  <c r="C642" i="1"/>
  <c r="G642" i="1" s="1"/>
  <c r="O642" i="1" s="1"/>
  <c r="Y641" i="1"/>
  <c r="F641" i="1"/>
  <c r="K641" i="1" s="1"/>
  <c r="M641" i="1" s="1"/>
  <c r="D641" i="1"/>
  <c r="C641" i="1"/>
  <c r="G641" i="1" s="1"/>
  <c r="O641" i="1" s="1"/>
  <c r="Y640" i="1"/>
  <c r="F640" i="1"/>
  <c r="K640" i="1" s="1"/>
  <c r="M640" i="1" s="1"/>
  <c r="D640" i="1"/>
  <c r="C640" i="1"/>
  <c r="G640" i="1" s="1"/>
  <c r="O640" i="1" s="1"/>
  <c r="Y639" i="1"/>
  <c r="F639" i="1"/>
  <c r="K639" i="1" s="1"/>
  <c r="M639" i="1" s="1"/>
  <c r="D639" i="1"/>
  <c r="C639" i="1"/>
  <c r="G639" i="1" s="1"/>
  <c r="O639" i="1" s="1"/>
  <c r="Y638" i="1"/>
  <c r="F638" i="1"/>
  <c r="K638" i="1" s="1"/>
  <c r="M638" i="1" s="1"/>
  <c r="D638" i="1"/>
  <c r="C638" i="1"/>
  <c r="G638" i="1" s="1"/>
  <c r="O638" i="1" s="1"/>
  <c r="Y637" i="1"/>
  <c r="F637" i="1"/>
  <c r="K637" i="1" s="1"/>
  <c r="M637" i="1" s="1"/>
  <c r="D637" i="1"/>
  <c r="C637" i="1"/>
  <c r="G637" i="1" s="1"/>
  <c r="O637" i="1" s="1"/>
  <c r="Y636" i="1"/>
  <c r="F636" i="1"/>
  <c r="K636" i="1" s="1"/>
  <c r="M636" i="1" s="1"/>
  <c r="D636" i="1"/>
  <c r="C636" i="1"/>
  <c r="G636" i="1" s="1"/>
  <c r="O636" i="1" s="1"/>
  <c r="Y635" i="1"/>
  <c r="F635" i="1"/>
  <c r="K635" i="1" s="1"/>
  <c r="M635" i="1" s="1"/>
  <c r="D635" i="1"/>
  <c r="C635" i="1"/>
  <c r="G635" i="1" s="1"/>
  <c r="O635" i="1" s="1"/>
  <c r="Y634" i="1"/>
  <c r="F634" i="1"/>
  <c r="K634" i="1" s="1"/>
  <c r="M634" i="1" s="1"/>
  <c r="D634" i="1"/>
  <c r="C634" i="1"/>
  <c r="G634" i="1" s="1"/>
  <c r="O634" i="1" s="1"/>
  <c r="Y633" i="1"/>
  <c r="F633" i="1"/>
  <c r="K633" i="1" s="1"/>
  <c r="M633" i="1" s="1"/>
  <c r="D633" i="1"/>
  <c r="C633" i="1"/>
  <c r="G633" i="1" s="1"/>
  <c r="O633" i="1" s="1"/>
  <c r="Y632" i="1"/>
  <c r="F632" i="1"/>
  <c r="K632" i="1" s="1"/>
  <c r="M632" i="1" s="1"/>
  <c r="D632" i="1"/>
  <c r="C632" i="1"/>
  <c r="G632" i="1" s="1"/>
  <c r="O632" i="1" s="1"/>
  <c r="Y631" i="1"/>
  <c r="F631" i="1"/>
  <c r="K631" i="1" s="1"/>
  <c r="M631" i="1" s="1"/>
  <c r="D631" i="1"/>
  <c r="C631" i="1"/>
  <c r="G631" i="1" s="1"/>
  <c r="O631" i="1" s="1"/>
  <c r="Y630" i="1"/>
  <c r="F630" i="1"/>
  <c r="K630" i="1" s="1"/>
  <c r="M630" i="1" s="1"/>
  <c r="D630" i="1"/>
  <c r="C630" i="1"/>
  <c r="G630" i="1" s="1"/>
  <c r="O630" i="1" s="1"/>
  <c r="Y629" i="1"/>
  <c r="K629" i="1"/>
  <c r="M629" i="1" s="1"/>
  <c r="G629" i="1"/>
  <c r="O629" i="1" s="1"/>
  <c r="F629" i="1"/>
  <c r="L629" i="1" s="1"/>
  <c r="N629" i="1" s="1"/>
  <c r="D629" i="1"/>
  <c r="H629" i="1" s="1"/>
  <c r="P629" i="1" s="1"/>
  <c r="C629" i="1"/>
  <c r="Y628" i="1"/>
  <c r="K628" i="1"/>
  <c r="M628" i="1" s="1"/>
  <c r="G628" i="1"/>
  <c r="O628" i="1" s="1"/>
  <c r="F628" i="1"/>
  <c r="L628" i="1" s="1"/>
  <c r="N628" i="1" s="1"/>
  <c r="D628" i="1"/>
  <c r="H628" i="1" s="1"/>
  <c r="P628" i="1" s="1"/>
  <c r="C628" i="1"/>
  <c r="Y627" i="1"/>
  <c r="K627" i="1"/>
  <c r="M627" i="1" s="1"/>
  <c r="G627" i="1"/>
  <c r="O627" i="1" s="1"/>
  <c r="F627" i="1"/>
  <c r="L627" i="1" s="1"/>
  <c r="N627" i="1" s="1"/>
  <c r="D627" i="1"/>
  <c r="H627" i="1" s="1"/>
  <c r="P627" i="1" s="1"/>
  <c r="C627" i="1"/>
  <c r="Y626" i="1"/>
  <c r="K626" i="1"/>
  <c r="M626" i="1" s="1"/>
  <c r="G626" i="1"/>
  <c r="O626" i="1" s="1"/>
  <c r="F626" i="1"/>
  <c r="L626" i="1" s="1"/>
  <c r="N626" i="1" s="1"/>
  <c r="D626" i="1"/>
  <c r="H626" i="1" s="1"/>
  <c r="P626" i="1" s="1"/>
  <c r="C626" i="1"/>
  <c r="Y625" i="1"/>
  <c r="K625" i="1"/>
  <c r="M625" i="1" s="1"/>
  <c r="G625" i="1"/>
  <c r="O625" i="1" s="1"/>
  <c r="F625" i="1"/>
  <c r="L625" i="1" s="1"/>
  <c r="N625" i="1" s="1"/>
  <c r="D625" i="1"/>
  <c r="H625" i="1" s="1"/>
  <c r="P625" i="1" s="1"/>
  <c r="C625" i="1"/>
  <c r="Y624" i="1"/>
  <c r="K624" i="1"/>
  <c r="M624" i="1" s="1"/>
  <c r="G624" i="1"/>
  <c r="O624" i="1" s="1"/>
  <c r="F624" i="1"/>
  <c r="L624" i="1" s="1"/>
  <c r="N624" i="1" s="1"/>
  <c r="D624" i="1"/>
  <c r="H624" i="1" s="1"/>
  <c r="P624" i="1" s="1"/>
  <c r="C624" i="1"/>
  <c r="Y623" i="1"/>
  <c r="K623" i="1"/>
  <c r="M623" i="1" s="1"/>
  <c r="G623" i="1"/>
  <c r="O623" i="1" s="1"/>
  <c r="F623" i="1"/>
  <c r="L623" i="1" s="1"/>
  <c r="N623" i="1" s="1"/>
  <c r="D623" i="1"/>
  <c r="H623" i="1" s="1"/>
  <c r="P623" i="1" s="1"/>
  <c r="C623" i="1"/>
  <c r="Y622" i="1"/>
  <c r="K622" i="1"/>
  <c r="M622" i="1" s="1"/>
  <c r="G622" i="1"/>
  <c r="O622" i="1" s="1"/>
  <c r="F622" i="1"/>
  <c r="L622" i="1" s="1"/>
  <c r="N622" i="1" s="1"/>
  <c r="D622" i="1"/>
  <c r="H622" i="1" s="1"/>
  <c r="P622" i="1" s="1"/>
  <c r="C622" i="1"/>
  <c r="Y621" i="1"/>
  <c r="K621" i="1"/>
  <c r="M621" i="1" s="1"/>
  <c r="G621" i="1"/>
  <c r="O621" i="1" s="1"/>
  <c r="F621" i="1"/>
  <c r="L621" i="1" s="1"/>
  <c r="N621" i="1" s="1"/>
  <c r="D621" i="1"/>
  <c r="H621" i="1" s="1"/>
  <c r="P621" i="1" s="1"/>
  <c r="C621" i="1"/>
  <c r="Y620" i="1"/>
  <c r="K620" i="1"/>
  <c r="M620" i="1" s="1"/>
  <c r="G620" i="1"/>
  <c r="O620" i="1" s="1"/>
  <c r="F620" i="1"/>
  <c r="L620" i="1" s="1"/>
  <c r="N620" i="1" s="1"/>
  <c r="D620" i="1"/>
  <c r="H620" i="1" s="1"/>
  <c r="P620" i="1" s="1"/>
  <c r="C620" i="1"/>
  <c r="Y619" i="1"/>
  <c r="K619" i="1"/>
  <c r="M619" i="1" s="1"/>
  <c r="G619" i="1"/>
  <c r="O619" i="1" s="1"/>
  <c r="F619" i="1"/>
  <c r="L619" i="1" s="1"/>
  <c r="N619" i="1" s="1"/>
  <c r="D619" i="1"/>
  <c r="H619" i="1" s="1"/>
  <c r="P619" i="1" s="1"/>
  <c r="C619" i="1"/>
  <c r="Y618" i="1"/>
  <c r="K618" i="1"/>
  <c r="M618" i="1" s="1"/>
  <c r="G618" i="1"/>
  <c r="O618" i="1" s="1"/>
  <c r="F618" i="1"/>
  <c r="L618" i="1" s="1"/>
  <c r="N618" i="1" s="1"/>
  <c r="D618" i="1"/>
  <c r="H618" i="1" s="1"/>
  <c r="P618" i="1" s="1"/>
  <c r="C618" i="1"/>
  <c r="Y617" i="1"/>
  <c r="K617" i="1"/>
  <c r="M617" i="1" s="1"/>
  <c r="G617" i="1"/>
  <c r="O617" i="1" s="1"/>
  <c r="F617" i="1"/>
  <c r="L617" i="1" s="1"/>
  <c r="N617" i="1" s="1"/>
  <c r="D617" i="1"/>
  <c r="H617" i="1" s="1"/>
  <c r="P617" i="1" s="1"/>
  <c r="C617" i="1"/>
  <c r="Y616" i="1"/>
  <c r="K616" i="1"/>
  <c r="M616" i="1" s="1"/>
  <c r="G616" i="1"/>
  <c r="O616" i="1" s="1"/>
  <c r="F616" i="1"/>
  <c r="L616" i="1" s="1"/>
  <c r="N616" i="1" s="1"/>
  <c r="D616" i="1"/>
  <c r="H616" i="1" s="1"/>
  <c r="P616" i="1" s="1"/>
  <c r="C616" i="1"/>
  <c r="Y615" i="1"/>
  <c r="K615" i="1"/>
  <c r="M615" i="1" s="1"/>
  <c r="G615" i="1"/>
  <c r="O615" i="1" s="1"/>
  <c r="F615" i="1"/>
  <c r="L615" i="1" s="1"/>
  <c r="N615" i="1" s="1"/>
  <c r="D615" i="1"/>
  <c r="H615" i="1" s="1"/>
  <c r="P615" i="1" s="1"/>
  <c r="C615" i="1"/>
  <c r="Y614" i="1"/>
  <c r="K614" i="1"/>
  <c r="M614" i="1" s="1"/>
  <c r="G614" i="1"/>
  <c r="O614" i="1" s="1"/>
  <c r="F614" i="1"/>
  <c r="L614" i="1" s="1"/>
  <c r="N614" i="1" s="1"/>
  <c r="D614" i="1"/>
  <c r="H614" i="1" s="1"/>
  <c r="P614" i="1" s="1"/>
  <c r="C614" i="1"/>
  <c r="Y613" i="1"/>
  <c r="K613" i="1"/>
  <c r="M613" i="1" s="1"/>
  <c r="G613" i="1"/>
  <c r="O613" i="1" s="1"/>
  <c r="F613" i="1"/>
  <c r="L613" i="1" s="1"/>
  <c r="N613" i="1" s="1"/>
  <c r="D613" i="1"/>
  <c r="H613" i="1" s="1"/>
  <c r="P613" i="1" s="1"/>
  <c r="C613" i="1"/>
  <c r="Y612" i="1"/>
  <c r="K612" i="1"/>
  <c r="M612" i="1" s="1"/>
  <c r="G612" i="1"/>
  <c r="O612" i="1" s="1"/>
  <c r="F612" i="1"/>
  <c r="L612" i="1" s="1"/>
  <c r="N612" i="1" s="1"/>
  <c r="D612" i="1"/>
  <c r="H612" i="1" s="1"/>
  <c r="P612" i="1" s="1"/>
  <c r="C612" i="1"/>
  <c r="P720" i="2" l="1"/>
  <c r="S720" i="2" s="1"/>
  <c r="Q720" i="2"/>
  <c r="T720" i="2" s="1"/>
  <c r="P722" i="2"/>
  <c r="S722" i="2" s="1"/>
  <c r="Q722" i="2"/>
  <c r="T722" i="2" s="1"/>
  <c r="P724" i="2"/>
  <c r="S724" i="2" s="1"/>
  <c r="Q724" i="2"/>
  <c r="T724" i="2" s="1"/>
  <c r="P726" i="2"/>
  <c r="S726" i="2" s="1"/>
  <c r="Q726" i="2"/>
  <c r="T726" i="2" s="1"/>
  <c r="P728" i="2"/>
  <c r="S728" i="2" s="1"/>
  <c r="Q728" i="2"/>
  <c r="T728" i="2" s="1"/>
  <c r="P730" i="2"/>
  <c r="S730" i="2" s="1"/>
  <c r="Q730" i="2"/>
  <c r="T730" i="2" s="1"/>
  <c r="P732" i="2"/>
  <c r="S732" i="2" s="1"/>
  <c r="Q732" i="2"/>
  <c r="T732" i="2" s="1"/>
  <c r="P734" i="2"/>
  <c r="S734" i="2" s="1"/>
  <c r="Q734" i="2"/>
  <c r="T734" i="2" s="1"/>
  <c r="P736" i="2"/>
  <c r="S736" i="2" s="1"/>
  <c r="Q736" i="2"/>
  <c r="T736" i="2" s="1"/>
  <c r="P738" i="2"/>
  <c r="S738" i="2" s="1"/>
  <c r="Q738" i="2"/>
  <c r="T738" i="2" s="1"/>
  <c r="P740" i="2"/>
  <c r="S740" i="2" s="1"/>
  <c r="Q740" i="2"/>
  <c r="T740" i="2" s="1"/>
  <c r="O612" i="2"/>
  <c r="R612" i="2" s="1"/>
  <c r="O613" i="2"/>
  <c r="R613" i="2" s="1"/>
  <c r="O614" i="2"/>
  <c r="R614" i="2" s="1"/>
  <c r="O615" i="2"/>
  <c r="R615" i="2" s="1"/>
  <c r="O616" i="2"/>
  <c r="R616" i="2" s="1"/>
  <c r="O617" i="2"/>
  <c r="R617" i="2" s="1"/>
  <c r="O618" i="2"/>
  <c r="R618" i="2" s="1"/>
  <c r="O619" i="2"/>
  <c r="R619" i="2" s="1"/>
  <c r="O620" i="2"/>
  <c r="R620" i="2" s="1"/>
  <c r="O621" i="2"/>
  <c r="R621" i="2" s="1"/>
  <c r="O622" i="2"/>
  <c r="R622" i="2" s="1"/>
  <c r="O623" i="2"/>
  <c r="R623" i="2" s="1"/>
  <c r="O624" i="2"/>
  <c r="R624" i="2" s="1"/>
  <c r="O625" i="2"/>
  <c r="R625" i="2" s="1"/>
  <c r="O626" i="2"/>
  <c r="R626" i="2" s="1"/>
  <c r="O627" i="2"/>
  <c r="R627" i="2" s="1"/>
  <c r="O628" i="2"/>
  <c r="R628" i="2" s="1"/>
  <c r="O629" i="2"/>
  <c r="R629" i="2" s="1"/>
  <c r="O630" i="2"/>
  <c r="R630" i="2" s="1"/>
  <c r="O631" i="2"/>
  <c r="R631" i="2" s="1"/>
  <c r="O632" i="2"/>
  <c r="R632" i="2" s="1"/>
  <c r="O633" i="2"/>
  <c r="R633" i="2" s="1"/>
  <c r="O634" i="2"/>
  <c r="R634" i="2" s="1"/>
  <c r="O635" i="2"/>
  <c r="R635" i="2" s="1"/>
  <c r="O636" i="2"/>
  <c r="R636" i="2" s="1"/>
  <c r="O637" i="2"/>
  <c r="R637" i="2" s="1"/>
  <c r="O638" i="2"/>
  <c r="R638" i="2" s="1"/>
  <c r="O639" i="2"/>
  <c r="R639" i="2" s="1"/>
  <c r="O640" i="2"/>
  <c r="R640" i="2" s="1"/>
  <c r="O641" i="2"/>
  <c r="R641" i="2" s="1"/>
  <c r="O642" i="2"/>
  <c r="R642" i="2" s="1"/>
  <c r="O643" i="2"/>
  <c r="R643" i="2" s="1"/>
  <c r="O644" i="2"/>
  <c r="R644" i="2" s="1"/>
  <c r="O645" i="2"/>
  <c r="R645" i="2" s="1"/>
  <c r="O646" i="2"/>
  <c r="R646" i="2" s="1"/>
  <c r="O647" i="2"/>
  <c r="R647" i="2" s="1"/>
  <c r="O648" i="2"/>
  <c r="R648" i="2" s="1"/>
  <c r="O649" i="2"/>
  <c r="R649" i="2" s="1"/>
  <c r="O650" i="2"/>
  <c r="R650" i="2" s="1"/>
  <c r="O651" i="2"/>
  <c r="R651" i="2" s="1"/>
  <c r="O652" i="2"/>
  <c r="R652" i="2" s="1"/>
  <c r="O653" i="2"/>
  <c r="R653" i="2" s="1"/>
  <c r="O654" i="2"/>
  <c r="R654" i="2" s="1"/>
  <c r="O655" i="2"/>
  <c r="R655" i="2" s="1"/>
  <c r="O656" i="2"/>
  <c r="R656" i="2" s="1"/>
  <c r="O657" i="2"/>
  <c r="R657" i="2" s="1"/>
  <c r="O658" i="2"/>
  <c r="R658" i="2" s="1"/>
  <c r="O659" i="2"/>
  <c r="R659" i="2" s="1"/>
  <c r="O660" i="2"/>
  <c r="R660" i="2" s="1"/>
  <c r="O661" i="2"/>
  <c r="R661" i="2" s="1"/>
  <c r="O662" i="2"/>
  <c r="R662" i="2" s="1"/>
  <c r="O663" i="2"/>
  <c r="R663" i="2" s="1"/>
  <c r="O664" i="2"/>
  <c r="R664" i="2" s="1"/>
  <c r="O665" i="2"/>
  <c r="R665" i="2" s="1"/>
  <c r="O666" i="2"/>
  <c r="R666" i="2" s="1"/>
  <c r="O667" i="2"/>
  <c r="R667" i="2" s="1"/>
  <c r="O668" i="2"/>
  <c r="R668" i="2" s="1"/>
  <c r="O669" i="2"/>
  <c r="R669" i="2" s="1"/>
  <c r="O670" i="2"/>
  <c r="R670" i="2" s="1"/>
  <c r="O671" i="2"/>
  <c r="R671" i="2" s="1"/>
  <c r="O672" i="2"/>
  <c r="R672" i="2" s="1"/>
  <c r="O673" i="2"/>
  <c r="R673" i="2" s="1"/>
  <c r="O674" i="2"/>
  <c r="R674" i="2" s="1"/>
  <c r="O675" i="2"/>
  <c r="R675" i="2" s="1"/>
  <c r="O676" i="2"/>
  <c r="R676" i="2" s="1"/>
  <c r="O677" i="2"/>
  <c r="R677" i="2" s="1"/>
  <c r="O678" i="2"/>
  <c r="R678" i="2" s="1"/>
  <c r="O679" i="2"/>
  <c r="R679" i="2" s="1"/>
  <c r="O680" i="2"/>
  <c r="R680" i="2" s="1"/>
  <c r="O681" i="2"/>
  <c r="R681" i="2" s="1"/>
  <c r="O682" i="2"/>
  <c r="R682" i="2" s="1"/>
  <c r="O683" i="2"/>
  <c r="R683" i="2" s="1"/>
  <c r="O684" i="2"/>
  <c r="R684" i="2" s="1"/>
  <c r="O685" i="2"/>
  <c r="R685" i="2" s="1"/>
  <c r="O686" i="2"/>
  <c r="R686" i="2" s="1"/>
  <c r="O687" i="2"/>
  <c r="R687" i="2" s="1"/>
  <c r="O688" i="2"/>
  <c r="R688" i="2" s="1"/>
  <c r="O689" i="2"/>
  <c r="R689" i="2" s="1"/>
  <c r="O690" i="2"/>
  <c r="R690" i="2" s="1"/>
  <c r="O691" i="2"/>
  <c r="R691" i="2" s="1"/>
  <c r="O692" i="2"/>
  <c r="R692" i="2" s="1"/>
  <c r="O693" i="2"/>
  <c r="R693" i="2" s="1"/>
  <c r="O694" i="2"/>
  <c r="R694" i="2" s="1"/>
  <c r="O695" i="2"/>
  <c r="R695" i="2" s="1"/>
  <c r="O696" i="2"/>
  <c r="R696" i="2" s="1"/>
  <c r="O697" i="2"/>
  <c r="R697" i="2" s="1"/>
  <c r="O698" i="2"/>
  <c r="R698" i="2" s="1"/>
  <c r="O699" i="2"/>
  <c r="R699" i="2" s="1"/>
  <c r="O700" i="2"/>
  <c r="R700" i="2" s="1"/>
  <c r="O701" i="2"/>
  <c r="R701" i="2" s="1"/>
  <c r="O702" i="2"/>
  <c r="R702" i="2" s="1"/>
  <c r="O703" i="2"/>
  <c r="R703" i="2" s="1"/>
  <c r="O704" i="2"/>
  <c r="R704" i="2" s="1"/>
  <c r="O705" i="2"/>
  <c r="R705" i="2" s="1"/>
  <c r="O706" i="2"/>
  <c r="R706" i="2" s="1"/>
  <c r="O707" i="2"/>
  <c r="R707" i="2" s="1"/>
  <c r="O708" i="2"/>
  <c r="R708" i="2" s="1"/>
  <c r="O709" i="2"/>
  <c r="R709" i="2" s="1"/>
  <c r="O710" i="2"/>
  <c r="R710" i="2" s="1"/>
  <c r="O711" i="2"/>
  <c r="R711" i="2" s="1"/>
  <c r="O712" i="2"/>
  <c r="R712" i="2" s="1"/>
  <c r="O713" i="2"/>
  <c r="R713" i="2" s="1"/>
  <c r="O714" i="2"/>
  <c r="R714" i="2" s="1"/>
  <c r="O715" i="2"/>
  <c r="R715" i="2" s="1"/>
  <c r="O716" i="2"/>
  <c r="R716" i="2" s="1"/>
  <c r="O717" i="2"/>
  <c r="R717" i="2" s="1"/>
  <c r="O718" i="2"/>
  <c r="R718" i="2" s="1"/>
  <c r="O719" i="2"/>
  <c r="R719" i="2" s="1"/>
  <c r="O720" i="2"/>
  <c r="R720" i="2" s="1"/>
  <c r="P721" i="2"/>
  <c r="S721" i="2" s="1"/>
  <c r="Q721" i="2"/>
  <c r="T721" i="2" s="1"/>
  <c r="O722" i="2"/>
  <c r="R722" i="2" s="1"/>
  <c r="P723" i="2"/>
  <c r="S723" i="2" s="1"/>
  <c r="Q723" i="2"/>
  <c r="T723" i="2" s="1"/>
  <c r="O724" i="2"/>
  <c r="R724" i="2" s="1"/>
  <c r="P725" i="2"/>
  <c r="S725" i="2" s="1"/>
  <c r="Q725" i="2"/>
  <c r="T725" i="2" s="1"/>
  <c r="O726" i="2"/>
  <c r="R726" i="2" s="1"/>
  <c r="P727" i="2"/>
  <c r="S727" i="2" s="1"/>
  <c r="Q727" i="2"/>
  <c r="T727" i="2" s="1"/>
  <c r="O728" i="2"/>
  <c r="R728" i="2" s="1"/>
  <c r="P729" i="2"/>
  <c r="S729" i="2" s="1"/>
  <c r="Q729" i="2"/>
  <c r="T729" i="2" s="1"/>
  <c r="O730" i="2"/>
  <c r="R730" i="2" s="1"/>
  <c r="P731" i="2"/>
  <c r="S731" i="2" s="1"/>
  <c r="Q731" i="2"/>
  <c r="T731" i="2" s="1"/>
  <c r="O732" i="2"/>
  <c r="R732" i="2" s="1"/>
  <c r="P733" i="2"/>
  <c r="S733" i="2" s="1"/>
  <c r="Q733" i="2"/>
  <c r="T733" i="2" s="1"/>
  <c r="O734" i="2"/>
  <c r="R734" i="2" s="1"/>
  <c r="P735" i="2"/>
  <c r="S735" i="2" s="1"/>
  <c r="Q735" i="2"/>
  <c r="T735" i="2" s="1"/>
  <c r="O736" i="2"/>
  <c r="R736" i="2" s="1"/>
  <c r="P737" i="2"/>
  <c r="S737" i="2" s="1"/>
  <c r="Q737" i="2"/>
  <c r="T737" i="2" s="1"/>
  <c r="O738" i="2"/>
  <c r="R738" i="2" s="1"/>
  <c r="P739" i="2"/>
  <c r="S739" i="2" s="1"/>
  <c r="Q739" i="2"/>
  <c r="T739" i="2" s="1"/>
  <c r="O740" i="2"/>
  <c r="R740" i="2" s="1"/>
  <c r="I720" i="2"/>
  <c r="U720" i="2" s="1"/>
  <c r="K720" i="2"/>
  <c r="W720" i="2" s="1"/>
  <c r="I721" i="2"/>
  <c r="U721" i="2" s="1"/>
  <c r="K721" i="2"/>
  <c r="W721" i="2" s="1"/>
  <c r="I722" i="2"/>
  <c r="U722" i="2" s="1"/>
  <c r="K722" i="2"/>
  <c r="W722" i="2" s="1"/>
  <c r="I723" i="2"/>
  <c r="U723" i="2" s="1"/>
  <c r="K723" i="2"/>
  <c r="W723" i="2" s="1"/>
  <c r="I724" i="2"/>
  <c r="U724" i="2" s="1"/>
  <c r="K724" i="2"/>
  <c r="W724" i="2" s="1"/>
  <c r="I725" i="2"/>
  <c r="U725" i="2" s="1"/>
  <c r="K725" i="2"/>
  <c r="W725" i="2" s="1"/>
  <c r="I726" i="2"/>
  <c r="U726" i="2" s="1"/>
  <c r="K726" i="2"/>
  <c r="W726" i="2" s="1"/>
  <c r="I727" i="2"/>
  <c r="U727" i="2" s="1"/>
  <c r="K727" i="2"/>
  <c r="W727" i="2" s="1"/>
  <c r="I728" i="2"/>
  <c r="U728" i="2" s="1"/>
  <c r="K728" i="2"/>
  <c r="W728" i="2" s="1"/>
  <c r="I729" i="2"/>
  <c r="U729" i="2" s="1"/>
  <c r="K729" i="2"/>
  <c r="W729" i="2" s="1"/>
  <c r="I730" i="2"/>
  <c r="U730" i="2" s="1"/>
  <c r="K730" i="2"/>
  <c r="W730" i="2" s="1"/>
  <c r="I731" i="2"/>
  <c r="U731" i="2" s="1"/>
  <c r="K731" i="2"/>
  <c r="W731" i="2" s="1"/>
  <c r="I732" i="2"/>
  <c r="U732" i="2" s="1"/>
  <c r="K732" i="2"/>
  <c r="W732" i="2" s="1"/>
  <c r="I733" i="2"/>
  <c r="U733" i="2" s="1"/>
  <c r="K733" i="2"/>
  <c r="W733" i="2" s="1"/>
  <c r="I734" i="2"/>
  <c r="U734" i="2" s="1"/>
  <c r="K734" i="2"/>
  <c r="W734" i="2" s="1"/>
  <c r="I735" i="2"/>
  <c r="U735" i="2" s="1"/>
  <c r="K735" i="2"/>
  <c r="W735" i="2" s="1"/>
  <c r="I736" i="2"/>
  <c r="U736" i="2" s="1"/>
  <c r="K736" i="2"/>
  <c r="W736" i="2" s="1"/>
  <c r="I737" i="2"/>
  <c r="U737" i="2" s="1"/>
  <c r="K737" i="2"/>
  <c r="W737" i="2" s="1"/>
  <c r="I738" i="2"/>
  <c r="U738" i="2" s="1"/>
  <c r="K738" i="2"/>
  <c r="W738" i="2" s="1"/>
  <c r="I739" i="2"/>
  <c r="U739" i="2" s="1"/>
  <c r="K739" i="2"/>
  <c r="W739" i="2" s="1"/>
  <c r="I740" i="2"/>
  <c r="U740" i="2" s="1"/>
  <c r="K740" i="2"/>
  <c r="W740" i="2" s="1"/>
  <c r="O741" i="2"/>
  <c r="R741" i="2" s="1"/>
  <c r="O742" i="2"/>
  <c r="R742" i="2" s="1"/>
  <c r="O743" i="2"/>
  <c r="R743" i="2" s="1"/>
  <c r="O744" i="2"/>
  <c r="R744" i="2" s="1"/>
  <c r="O745" i="2"/>
  <c r="R745" i="2" s="1"/>
  <c r="O746" i="2"/>
  <c r="R746" i="2" s="1"/>
  <c r="O747" i="2"/>
  <c r="R747" i="2" s="1"/>
  <c r="O748" i="2"/>
  <c r="R748" i="2" s="1"/>
  <c r="O749" i="2"/>
  <c r="R749" i="2" s="1"/>
  <c r="O750" i="2"/>
  <c r="R750" i="2" s="1"/>
  <c r="O751" i="2"/>
  <c r="R751" i="2" s="1"/>
  <c r="O752" i="2"/>
  <c r="R752" i="2" s="1"/>
  <c r="O753" i="2"/>
  <c r="R753" i="2" s="1"/>
  <c r="O754" i="2"/>
  <c r="R754" i="2" s="1"/>
  <c r="L630" i="1"/>
  <c r="N630" i="1" s="1"/>
  <c r="L631" i="1"/>
  <c r="N631" i="1" s="1"/>
  <c r="L632" i="1"/>
  <c r="N632" i="1" s="1"/>
  <c r="L633" i="1"/>
  <c r="N633" i="1" s="1"/>
  <c r="L634" i="1"/>
  <c r="N634" i="1" s="1"/>
  <c r="L635" i="1"/>
  <c r="N635" i="1" s="1"/>
  <c r="L636" i="1"/>
  <c r="N636" i="1" s="1"/>
  <c r="L637" i="1"/>
  <c r="N637" i="1" s="1"/>
  <c r="L638" i="1"/>
  <c r="N638" i="1" s="1"/>
  <c r="L639" i="1"/>
  <c r="N639" i="1" s="1"/>
  <c r="L640" i="1"/>
  <c r="N640" i="1" s="1"/>
  <c r="L641" i="1"/>
  <c r="N641" i="1" s="1"/>
  <c r="L642" i="1"/>
  <c r="N642" i="1" s="1"/>
  <c r="L643" i="1"/>
  <c r="N643" i="1" s="1"/>
  <c r="L644" i="1"/>
  <c r="N644" i="1" s="1"/>
  <c r="L645" i="1"/>
  <c r="N645" i="1" s="1"/>
  <c r="L646" i="1"/>
  <c r="N646" i="1" s="1"/>
  <c r="L647" i="1"/>
  <c r="N647" i="1" s="1"/>
  <c r="L648" i="1"/>
  <c r="N648" i="1" s="1"/>
  <c r="K735" i="1"/>
  <c r="M735" i="1" s="1"/>
  <c r="H735" i="1"/>
  <c r="P735" i="1" s="1"/>
  <c r="L735" i="1"/>
  <c r="N735" i="1" s="1"/>
  <c r="K737" i="1"/>
  <c r="M737" i="1" s="1"/>
  <c r="H737" i="1"/>
  <c r="P737" i="1" s="1"/>
  <c r="L737" i="1"/>
  <c r="N737" i="1" s="1"/>
  <c r="K739" i="1"/>
  <c r="M739" i="1" s="1"/>
  <c r="H739" i="1"/>
  <c r="P739" i="1" s="1"/>
  <c r="L739" i="1"/>
  <c r="N739" i="1" s="1"/>
  <c r="K741" i="1"/>
  <c r="M741" i="1" s="1"/>
  <c r="H741" i="1"/>
  <c r="P741" i="1" s="1"/>
  <c r="L741" i="1"/>
  <c r="N741" i="1" s="1"/>
  <c r="K743" i="1"/>
  <c r="M743" i="1" s="1"/>
  <c r="H743" i="1"/>
  <c r="P743" i="1" s="1"/>
  <c r="L743" i="1"/>
  <c r="N743" i="1" s="1"/>
  <c r="K745" i="1"/>
  <c r="M745" i="1" s="1"/>
  <c r="H745" i="1"/>
  <c r="P745" i="1" s="1"/>
  <c r="L745" i="1"/>
  <c r="N745" i="1" s="1"/>
  <c r="K747" i="1"/>
  <c r="M747" i="1" s="1"/>
  <c r="H747" i="1"/>
  <c r="P747" i="1" s="1"/>
  <c r="L747" i="1"/>
  <c r="N747" i="1" s="1"/>
  <c r="K749" i="1"/>
  <c r="M749" i="1" s="1"/>
  <c r="H749" i="1"/>
  <c r="P749" i="1" s="1"/>
  <c r="L749" i="1"/>
  <c r="N749" i="1" s="1"/>
  <c r="K751" i="1"/>
  <c r="M751" i="1" s="1"/>
  <c r="H751" i="1"/>
  <c r="P751" i="1" s="1"/>
  <c r="L751" i="1"/>
  <c r="N751" i="1" s="1"/>
  <c r="K753" i="1"/>
  <c r="M753" i="1" s="1"/>
  <c r="H753" i="1"/>
  <c r="P753" i="1" s="1"/>
  <c r="L753" i="1"/>
  <c r="N753" i="1" s="1"/>
  <c r="H630" i="1"/>
  <c r="P630" i="1" s="1"/>
  <c r="H631" i="1"/>
  <c r="P631" i="1" s="1"/>
  <c r="H632" i="1"/>
  <c r="P632" i="1" s="1"/>
  <c r="H633" i="1"/>
  <c r="P633" i="1" s="1"/>
  <c r="H634" i="1"/>
  <c r="P634" i="1" s="1"/>
  <c r="H635" i="1"/>
  <c r="P635" i="1" s="1"/>
  <c r="H636" i="1"/>
  <c r="P636" i="1" s="1"/>
  <c r="H637" i="1"/>
  <c r="P637" i="1" s="1"/>
  <c r="H638" i="1"/>
  <c r="P638" i="1" s="1"/>
  <c r="H639" i="1"/>
  <c r="P639" i="1" s="1"/>
  <c r="H640" i="1"/>
  <c r="P640" i="1" s="1"/>
  <c r="H641" i="1"/>
  <c r="P641" i="1" s="1"/>
  <c r="H642" i="1"/>
  <c r="P642" i="1" s="1"/>
  <c r="H643" i="1"/>
  <c r="P643" i="1" s="1"/>
  <c r="H644" i="1"/>
  <c r="P644" i="1" s="1"/>
  <c r="H645" i="1"/>
  <c r="P645" i="1" s="1"/>
  <c r="H646" i="1"/>
  <c r="P646" i="1" s="1"/>
  <c r="H647" i="1"/>
  <c r="P647" i="1" s="1"/>
  <c r="H648" i="1"/>
  <c r="P648" i="1" s="1"/>
  <c r="K734" i="1"/>
  <c r="M734" i="1" s="1"/>
  <c r="H734" i="1"/>
  <c r="P734" i="1" s="1"/>
  <c r="L734" i="1"/>
  <c r="N734" i="1" s="1"/>
  <c r="K736" i="1"/>
  <c r="M736" i="1" s="1"/>
  <c r="H736" i="1"/>
  <c r="P736" i="1" s="1"/>
  <c r="L736" i="1"/>
  <c r="N736" i="1" s="1"/>
  <c r="K738" i="1"/>
  <c r="M738" i="1" s="1"/>
  <c r="H738" i="1"/>
  <c r="P738" i="1" s="1"/>
  <c r="L738" i="1"/>
  <c r="N738" i="1" s="1"/>
  <c r="K740" i="1"/>
  <c r="M740" i="1" s="1"/>
  <c r="H740" i="1"/>
  <c r="P740" i="1" s="1"/>
  <c r="L740" i="1"/>
  <c r="N740" i="1" s="1"/>
  <c r="K742" i="1"/>
  <c r="M742" i="1" s="1"/>
  <c r="H742" i="1"/>
  <c r="P742" i="1" s="1"/>
  <c r="L742" i="1"/>
  <c r="N742" i="1" s="1"/>
  <c r="K744" i="1"/>
  <c r="M744" i="1" s="1"/>
  <c r="H744" i="1"/>
  <c r="P744" i="1" s="1"/>
  <c r="L744" i="1"/>
  <c r="N744" i="1" s="1"/>
  <c r="K746" i="1"/>
  <c r="M746" i="1" s="1"/>
  <c r="H746" i="1"/>
  <c r="P746" i="1" s="1"/>
  <c r="L746" i="1"/>
  <c r="N746" i="1" s="1"/>
  <c r="K748" i="1"/>
  <c r="M748" i="1" s="1"/>
  <c r="H748" i="1"/>
  <c r="P748" i="1" s="1"/>
  <c r="L748" i="1"/>
  <c r="N748" i="1" s="1"/>
  <c r="K750" i="1"/>
  <c r="M750" i="1" s="1"/>
  <c r="H750" i="1"/>
  <c r="P750" i="1" s="1"/>
  <c r="L750" i="1"/>
  <c r="N750" i="1" s="1"/>
  <c r="K752" i="1"/>
  <c r="M752" i="1" s="1"/>
  <c r="H752" i="1"/>
  <c r="P752" i="1" s="1"/>
  <c r="L752" i="1"/>
  <c r="N752" i="1" s="1"/>
  <c r="K754" i="1"/>
  <c r="M754" i="1" s="1"/>
  <c r="H754" i="1"/>
  <c r="P754" i="1" s="1"/>
  <c r="L754" i="1"/>
  <c r="N754" i="1" s="1"/>
  <c r="AA494" i="1"/>
  <c r="AB494" i="1"/>
  <c r="AC494" i="1"/>
  <c r="AD494" i="1"/>
  <c r="AE494" i="1"/>
  <c r="AF494" i="1"/>
  <c r="AA495" i="1"/>
  <c r="AB495" i="1"/>
  <c r="AC495" i="1"/>
  <c r="AD495" i="1"/>
  <c r="AE495" i="1"/>
  <c r="AF495" i="1"/>
  <c r="AA496" i="1"/>
  <c r="AB496" i="1"/>
  <c r="AC496" i="1"/>
  <c r="AD496" i="1"/>
  <c r="AE496" i="1"/>
  <c r="AF496" i="1"/>
  <c r="AA497" i="1"/>
  <c r="AB497" i="1"/>
  <c r="AC497" i="1"/>
  <c r="AD497" i="1"/>
  <c r="AE497" i="1"/>
  <c r="AF497" i="1"/>
  <c r="AA498" i="1"/>
  <c r="AB498" i="1"/>
  <c r="AC498" i="1"/>
  <c r="AD498" i="1"/>
  <c r="AE498" i="1"/>
  <c r="AF498" i="1"/>
  <c r="AA499" i="1"/>
  <c r="AB499" i="1"/>
  <c r="AC499" i="1"/>
  <c r="AD499" i="1"/>
  <c r="AE499" i="1"/>
  <c r="AF499" i="1"/>
  <c r="AA500" i="1"/>
  <c r="AB500" i="1"/>
  <c r="AC500" i="1"/>
  <c r="AD500" i="1"/>
  <c r="AE500" i="1"/>
  <c r="AF500" i="1"/>
  <c r="AA501" i="1"/>
  <c r="AB501" i="1"/>
  <c r="AC501" i="1"/>
  <c r="AD501" i="1"/>
  <c r="AE501" i="1"/>
  <c r="AF501" i="1"/>
  <c r="AA502" i="1"/>
  <c r="AB502" i="1"/>
  <c r="AC502" i="1"/>
  <c r="AD502" i="1"/>
  <c r="AE502" i="1"/>
  <c r="AF502" i="1"/>
  <c r="AA503" i="1"/>
  <c r="AB503" i="1"/>
  <c r="AC503" i="1"/>
  <c r="AD503" i="1"/>
  <c r="AE503" i="1"/>
  <c r="AF503" i="1"/>
  <c r="AA504" i="1"/>
  <c r="AB504" i="1"/>
  <c r="AC504" i="1"/>
  <c r="AD504" i="1"/>
  <c r="AE504" i="1"/>
  <c r="AF504" i="1"/>
  <c r="AA505" i="1"/>
  <c r="AB505" i="1"/>
  <c r="AC505" i="1"/>
  <c r="AD505" i="1"/>
  <c r="AE505" i="1"/>
  <c r="AF505" i="1"/>
  <c r="AA506" i="1"/>
  <c r="AB506" i="1"/>
  <c r="AC506" i="1"/>
  <c r="AD506" i="1"/>
  <c r="AE506" i="1"/>
  <c r="AF506" i="1"/>
  <c r="AA507" i="1"/>
  <c r="AB507" i="1"/>
  <c r="AC507" i="1"/>
  <c r="AD507" i="1"/>
  <c r="AE507" i="1"/>
  <c r="AF507" i="1"/>
  <c r="AA508" i="1"/>
  <c r="AB508" i="1"/>
  <c r="AC508" i="1"/>
  <c r="AD508" i="1"/>
  <c r="AE508" i="1"/>
  <c r="AF508" i="1"/>
  <c r="AA509" i="1"/>
  <c r="AB509" i="1"/>
  <c r="AC509" i="1"/>
  <c r="AD509" i="1"/>
  <c r="AE509" i="1"/>
  <c r="AF509" i="1"/>
  <c r="AA510" i="1"/>
  <c r="AB510" i="1"/>
  <c r="AC510" i="1"/>
  <c r="AD510" i="1"/>
  <c r="AE510" i="1"/>
  <c r="AF510" i="1"/>
  <c r="AA511" i="1"/>
  <c r="AB511" i="1"/>
  <c r="AC511" i="1"/>
  <c r="AD511" i="1"/>
  <c r="AE511" i="1"/>
  <c r="AF511" i="1"/>
  <c r="AA512" i="1"/>
  <c r="AB512" i="1"/>
  <c r="AC512" i="1"/>
  <c r="AD512" i="1"/>
  <c r="AE512" i="1"/>
  <c r="AF512" i="1"/>
  <c r="AA513" i="1"/>
  <c r="AB513" i="1"/>
  <c r="AC513" i="1"/>
  <c r="AD513" i="1"/>
  <c r="AE513" i="1"/>
  <c r="AF513" i="1"/>
  <c r="AA514" i="1"/>
  <c r="AB514" i="1"/>
  <c r="AC514" i="1"/>
  <c r="AD514" i="1"/>
  <c r="AE514" i="1"/>
  <c r="AF514" i="1"/>
  <c r="AA515" i="1"/>
  <c r="AB515" i="1"/>
  <c r="AC515" i="1"/>
  <c r="AD515" i="1"/>
  <c r="AE515" i="1"/>
  <c r="AF515" i="1"/>
  <c r="AA516" i="1"/>
  <c r="AB516" i="1"/>
  <c r="AC516" i="1"/>
  <c r="AD516" i="1"/>
  <c r="AE516" i="1"/>
  <c r="AF516" i="1"/>
  <c r="AA517" i="1"/>
  <c r="AB517" i="1"/>
  <c r="AC517" i="1"/>
  <c r="AD517" i="1"/>
  <c r="AE517" i="1"/>
  <c r="AF517" i="1"/>
  <c r="AA518" i="1"/>
  <c r="AB518" i="1"/>
  <c r="AC518" i="1"/>
  <c r="AD518" i="1"/>
  <c r="AE518" i="1"/>
  <c r="AF518" i="1"/>
  <c r="AA519" i="1"/>
  <c r="AB519" i="1"/>
  <c r="AC519" i="1"/>
  <c r="AD519" i="1"/>
  <c r="AE519" i="1"/>
  <c r="AF519" i="1"/>
  <c r="AA520" i="1"/>
  <c r="AB520" i="1"/>
  <c r="AC520" i="1"/>
  <c r="AD520" i="1"/>
  <c r="AE520" i="1"/>
  <c r="AF520" i="1"/>
  <c r="AA521" i="1"/>
  <c r="AB521" i="1"/>
  <c r="AC521" i="1"/>
  <c r="AD521" i="1"/>
  <c r="AE521" i="1"/>
  <c r="AF521" i="1"/>
  <c r="AA522" i="1"/>
  <c r="AB522" i="1"/>
  <c r="AC522" i="1"/>
  <c r="AD522" i="1"/>
  <c r="AE522" i="1"/>
  <c r="AF522" i="1" s="1"/>
  <c r="AA523" i="1"/>
  <c r="AB523" i="1" s="1"/>
  <c r="AC523" i="1"/>
  <c r="AD523" i="1" s="1"/>
  <c r="AE523" i="1"/>
  <c r="AF523" i="1" s="1"/>
  <c r="AA524" i="1"/>
  <c r="AB524" i="1" s="1"/>
  <c r="AC524" i="1"/>
  <c r="AD524" i="1" s="1"/>
  <c r="AE524" i="1"/>
  <c r="AF524" i="1" s="1"/>
  <c r="AA525" i="1"/>
  <c r="AB525" i="1" s="1"/>
  <c r="AC525" i="1"/>
  <c r="AD525" i="1" s="1"/>
  <c r="AE525" i="1"/>
  <c r="AF525" i="1" s="1"/>
  <c r="AA526" i="1"/>
  <c r="AB526" i="1" s="1"/>
  <c r="AC526" i="1"/>
  <c r="AD526" i="1" s="1"/>
  <c r="AE526" i="1"/>
  <c r="AF526" i="1" s="1"/>
  <c r="AA527" i="1"/>
  <c r="AB527" i="1" s="1"/>
  <c r="AC527" i="1"/>
  <c r="AD527" i="1" s="1"/>
  <c r="AE527" i="1"/>
  <c r="AF527" i="1" s="1"/>
  <c r="AA528" i="1"/>
  <c r="AB528" i="1" s="1"/>
  <c r="AC528" i="1"/>
  <c r="AD528" i="1" s="1"/>
  <c r="AE528" i="1"/>
  <c r="AF528" i="1" s="1"/>
  <c r="AA529" i="1"/>
  <c r="AB529" i="1" s="1"/>
  <c r="AC529" i="1"/>
  <c r="AD529" i="1" s="1"/>
  <c r="AE529" i="1"/>
  <c r="AF529" i="1" s="1"/>
  <c r="AA530" i="1"/>
  <c r="AB530" i="1" s="1"/>
  <c r="AC530" i="1"/>
  <c r="AD530" i="1" s="1"/>
  <c r="AE530" i="1"/>
  <c r="AF530" i="1" s="1"/>
  <c r="AA531" i="1"/>
  <c r="AB531" i="1" s="1"/>
  <c r="AC531" i="1"/>
  <c r="AD531" i="1" s="1"/>
  <c r="AE531" i="1"/>
  <c r="AF531" i="1" s="1"/>
  <c r="AA532" i="1"/>
  <c r="AB532" i="1" s="1"/>
  <c r="AC532" i="1"/>
  <c r="AD532" i="1" s="1"/>
  <c r="AE532" i="1"/>
  <c r="AF532" i="1" s="1"/>
  <c r="AA533" i="1"/>
  <c r="AB533" i="1" s="1"/>
  <c r="AC533" i="1"/>
  <c r="AD533" i="1" s="1"/>
  <c r="AE533" i="1"/>
  <c r="AF533" i="1" s="1"/>
  <c r="AA534" i="1"/>
  <c r="AB534" i="1" s="1"/>
  <c r="AC534" i="1"/>
  <c r="AD534" i="1" s="1"/>
  <c r="AE534" i="1"/>
  <c r="AF534" i="1" s="1"/>
  <c r="AA535" i="1"/>
  <c r="AB535" i="1" s="1"/>
  <c r="AC535" i="1"/>
  <c r="AD535" i="1" s="1"/>
  <c r="AE535" i="1"/>
  <c r="AF535" i="1" s="1"/>
  <c r="AA536" i="1"/>
  <c r="AB536" i="1" s="1"/>
  <c r="AC536" i="1"/>
  <c r="AD536" i="1" s="1"/>
  <c r="AE536" i="1"/>
  <c r="AF536" i="1" s="1"/>
  <c r="AA537" i="1"/>
  <c r="AB537" i="1" s="1"/>
  <c r="AC537" i="1"/>
  <c r="AD537" i="1" s="1"/>
  <c r="AE537" i="1"/>
  <c r="AF537" i="1" s="1"/>
  <c r="AA538" i="1"/>
  <c r="AB538" i="1" s="1"/>
  <c r="AC538" i="1"/>
  <c r="AD538" i="1" s="1"/>
  <c r="AE538" i="1"/>
  <c r="AF538" i="1" s="1"/>
  <c r="AA539" i="1"/>
  <c r="AB539" i="1" s="1"/>
  <c r="AC539" i="1"/>
  <c r="AD539" i="1" s="1"/>
  <c r="AE539" i="1"/>
  <c r="AF539" i="1" s="1"/>
  <c r="AA540" i="1"/>
  <c r="AB540" i="1" s="1"/>
  <c r="AC540" i="1"/>
  <c r="AD540" i="1" s="1"/>
  <c r="AE540" i="1"/>
  <c r="AF540" i="1" s="1"/>
  <c r="AA541" i="1"/>
  <c r="AB541" i="1" s="1"/>
  <c r="AC541" i="1"/>
  <c r="AD541" i="1" s="1"/>
  <c r="AE541" i="1"/>
  <c r="AF541" i="1" s="1"/>
  <c r="AA542" i="1"/>
  <c r="AB542" i="1" s="1"/>
  <c r="AC542" i="1"/>
  <c r="AD542" i="1" s="1"/>
  <c r="AE542" i="1"/>
  <c r="AF542" i="1" s="1"/>
  <c r="AA543" i="1"/>
  <c r="AB543" i="1" s="1"/>
  <c r="AC543" i="1"/>
  <c r="AD543" i="1" s="1"/>
  <c r="AE543" i="1"/>
  <c r="AF543" i="1" s="1"/>
  <c r="AA544" i="1"/>
  <c r="AB544" i="1" s="1"/>
  <c r="AC544" i="1"/>
  <c r="AD544" i="1" s="1"/>
  <c r="AE544" i="1"/>
  <c r="AF544" i="1" s="1"/>
  <c r="AA545" i="1"/>
  <c r="AB545" i="1" s="1"/>
  <c r="AC545" i="1"/>
  <c r="AD545" i="1" s="1"/>
  <c r="AE545" i="1"/>
  <c r="AF545" i="1" s="1"/>
  <c r="AA546" i="1"/>
  <c r="AB546" i="1" s="1"/>
  <c r="AC546" i="1"/>
  <c r="AD546" i="1" s="1"/>
  <c r="AE546" i="1"/>
  <c r="AF546" i="1" s="1"/>
  <c r="AA547" i="1"/>
  <c r="AB547" i="1" s="1"/>
  <c r="AC547" i="1"/>
  <c r="AD547" i="1" s="1"/>
  <c r="AE547" i="1"/>
  <c r="AF547" i="1" s="1"/>
  <c r="AA548" i="1"/>
  <c r="AB548" i="1" s="1"/>
  <c r="AC548" i="1"/>
  <c r="AD548" i="1" s="1"/>
  <c r="AE548" i="1"/>
  <c r="AF548" i="1" s="1"/>
  <c r="AA549" i="1"/>
  <c r="AB549" i="1" s="1"/>
  <c r="AC549" i="1"/>
  <c r="AD549" i="1" s="1"/>
  <c r="AE549" i="1"/>
  <c r="AF549" i="1" s="1"/>
  <c r="AA550" i="1"/>
  <c r="AB550" i="1" s="1"/>
  <c r="AC550" i="1"/>
  <c r="AD550" i="1" s="1"/>
  <c r="AE550" i="1"/>
  <c r="AF550" i="1" s="1"/>
  <c r="AA551" i="1"/>
  <c r="AB551" i="1"/>
  <c r="AC551" i="1"/>
  <c r="AD551" i="1" s="1"/>
  <c r="AE551" i="1"/>
  <c r="AF551" i="1"/>
  <c r="AA552" i="1"/>
  <c r="AB552" i="1" s="1"/>
  <c r="AC552" i="1"/>
  <c r="AD552" i="1" s="1"/>
  <c r="AE552" i="1"/>
  <c r="AF552" i="1" s="1"/>
  <c r="AA553" i="1"/>
  <c r="AB553" i="1" s="1"/>
  <c r="AC553" i="1"/>
  <c r="AD553" i="1" s="1"/>
  <c r="AE553" i="1"/>
  <c r="AF553" i="1" s="1"/>
  <c r="AA554" i="1"/>
  <c r="AB554" i="1" s="1"/>
  <c r="AC554" i="1"/>
  <c r="AD554" i="1" s="1"/>
  <c r="AE554" i="1"/>
  <c r="AF554" i="1" s="1"/>
  <c r="AA555" i="1"/>
  <c r="AB555" i="1" s="1"/>
  <c r="AC555" i="1"/>
  <c r="AD555" i="1" s="1"/>
  <c r="AE555" i="1"/>
  <c r="AF555" i="1" s="1"/>
  <c r="AA556" i="1"/>
  <c r="AB556" i="1" s="1"/>
  <c r="AC556" i="1"/>
  <c r="AD556" i="1" s="1"/>
  <c r="AE556" i="1"/>
  <c r="AF556" i="1" s="1"/>
  <c r="AA557" i="1"/>
  <c r="AB557" i="1" s="1"/>
  <c r="AC557" i="1"/>
  <c r="AD557" i="1" s="1"/>
  <c r="AE557" i="1"/>
  <c r="AF557" i="1" s="1"/>
  <c r="AA558" i="1"/>
  <c r="AB558" i="1" s="1"/>
  <c r="AC558" i="1"/>
  <c r="AD558" i="1" s="1"/>
  <c r="AE558" i="1"/>
  <c r="AF558" i="1" s="1"/>
  <c r="AA559" i="1"/>
  <c r="AB559" i="1" s="1"/>
  <c r="AC559" i="1"/>
  <c r="AD559" i="1" s="1"/>
  <c r="AE559" i="1"/>
  <c r="AF559" i="1" s="1"/>
  <c r="AA560" i="1"/>
  <c r="AB560" i="1" s="1"/>
  <c r="AC560" i="1"/>
  <c r="AD560" i="1" s="1"/>
  <c r="AE560" i="1"/>
  <c r="AF560" i="1" s="1"/>
  <c r="AA561" i="1"/>
  <c r="AB561" i="1" s="1"/>
  <c r="AC561" i="1"/>
  <c r="AD561" i="1" s="1"/>
  <c r="AE561" i="1"/>
  <c r="AF561" i="1" s="1"/>
  <c r="AA562" i="1"/>
  <c r="AB562" i="1" s="1"/>
  <c r="AC562" i="1"/>
  <c r="AD562" i="1" s="1"/>
  <c r="AE562" i="1"/>
  <c r="AF562" i="1" s="1"/>
  <c r="AA563" i="1"/>
  <c r="AB563" i="1" s="1"/>
  <c r="AC563" i="1"/>
  <c r="AD563" i="1" s="1"/>
  <c r="AE563" i="1"/>
  <c r="AF563" i="1" s="1"/>
  <c r="AA564" i="1"/>
  <c r="AB564" i="1" s="1"/>
  <c r="AC564" i="1"/>
  <c r="AD564" i="1" s="1"/>
  <c r="AE564" i="1"/>
  <c r="AF564" i="1" s="1"/>
  <c r="AA565" i="1"/>
  <c r="AB565" i="1" s="1"/>
  <c r="AC565" i="1"/>
  <c r="AD565" i="1" s="1"/>
  <c r="AE565" i="1"/>
  <c r="AF565" i="1" s="1"/>
  <c r="AA566" i="1"/>
  <c r="AB566" i="1" s="1"/>
  <c r="AC566" i="1"/>
  <c r="AD566" i="1" s="1"/>
  <c r="AE566" i="1"/>
  <c r="AF566" i="1" s="1"/>
  <c r="AA567" i="1"/>
  <c r="AB567" i="1" s="1"/>
  <c r="AC567" i="1"/>
  <c r="AD567" i="1" s="1"/>
  <c r="AE567" i="1"/>
  <c r="AF567" i="1" s="1"/>
  <c r="AA568" i="1"/>
  <c r="AB568" i="1" s="1"/>
  <c r="AC568" i="1"/>
  <c r="AD568" i="1" s="1"/>
  <c r="AE568" i="1"/>
  <c r="AF568" i="1" s="1"/>
  <c r="AA569" i="1"/>
  <c r="AB569" i="1" s="1"/>
  <c r="AC569" i="1"/>
  <c r="AD569" i="1" s="1"/>
  <c r="AE569" i="1"/>
  <c r="AF569" i="1" s="1"/>
  <c r="AA570" i="1"/>
  <c r="AB570" i="1" s="1"/>
  <c r="AC570" i="1"/>
  <c r="AD570" i="1" s="1"/>
  <c r="AE570" i="1"/>
  <c r="AF570" i="1" s="1"/>
  <c r="AA571" i="1"/>
  <c r="AB571" i="1" s="1"/>
  <c r="AC571" i="1"/>
  <c r="AD571" i="1" s="1"/>
  <c r="AE571" i="1"/>
  <c r="AF571" i="1" s="1"/>
  <c r="AA572" i="1"/>
  <c r="AB572" i="1" s="1"/>
  <c r="AC572" i="1"/>
  <c r="AD572" i="1" s="1"/>
  <c r="AE572" i="1"/>
  <c r="AF572" i="1" s="1"/>
  <c r="AA573" i="1"/>
  <c r="AB573" i="1" s="1"/>
  <c r="AC573" i="1"/>
  <c r="AD573" i="1" s="1"/>
  <c r="AE573" i="1"/>
  <c r="AF573" i="1" s="1"/>
  <c r="AA574" i="1"/>
  <c r="AB574" i="1" s="1"/>
  <c r="AC574" i="1"/>
  <c r="AD574" i="1" s="1"/>
  <c r="AE574" i="1"/>
  <c r="AF574" i="1" s="1"/>
  <c r="AA575" i="1"/>
  <c r="AB575" i="1" s="1"/>
  <c r="AC575" i="1"/>
  <c r="AD575" i="1" s="1"/>
  <c r="AE575" i="1"/>
  <c r="AF575" i="1" s="1"/>
  <c r="AA576" i="1"/>
  <c r="AB576" i="1" s="1"/>
  <c r="AC576" i="1"/>
  <c r="AD576" i="1" s="1"/>
  <c r="AE576" i="1"/>
  <c r="AF576" i="1" s="1"/>
  <c r="AA577" i="1"/>
  <c r="AB577" i="1" s="1"/>
  <c r="AC577" i="1"/>
  <c r="AD577" i="1" s="1"/>
  <c r="AE577" i="1"/>
  <c r="AF577" i="1" s="1"/>
  <c r="AA578" i="1"/>
  <c r="AB578" i="1" s="1"/>
  <c r="AC578" i="1"/>
  <c r="AD578" i="1" s="1"/>
  <c r="AE578" i="1"/>
  <c r="AF578" i="1" s="1"/>
  <c r="AA579" i="1"/>
  <c r="AB579" i="1" s="1"/>
  <c r="AC579" i="1"/>
  <c r="AD579" i="1" s="1"/>
  <c r="AE579" i="1"/>
  <c r="AF579" i="1" s="1"/>
  <c r="AA580" i="1"/>
  <c r="AB580" i="1"/>
  <c r="AC580" i="1"/>
  <c r="AD580" i="1"/>
  <c r="AE580" i="1"/>
  <c r="AF580" i="1"/>
  <c r="AA581" i="1"/>
  <c r="AB581" i="1"/>
  <c r="AC581" i="1"/>
  <c r="AD581" i="1"/>
  <c r="AE581" i="1"/>
  <c r="AF581" i="1"/>
  <c r="AA582" i="1"/>
  <c r="AB582" i="1"/>
  <c r="AC582" i="1"/>
  <c r="AD582" i="1" s="1"/>
  <c r="AE582" i="1"/>
  <c r="AF582" i="1" s="1"/>
  <c r="AA583" i="1"/>
  <c r="AB583" i="1" s="1"/>
  <c r="AC583" i="1"/>
  <c r="AD583" i="1" s="1"/>
  <c r="AE583" i="1"/>
  <c r="AF583" i="1" s="1"/>
  <c r="AA584" i="1"/>
  <c r="AB584" i="1" s="1"/>
  <c r="AC584" i="1"/>
  <c r="AD584" i="1" s="1"/>
  <c r="AE584" i="1"/>
  <c r="AF584" i="1" s="1"/>
  <c r="AA585" i="1"/>
  <c r="AB585" i="1" s="1"/>
  <c r="AC585" i="1"/>
  <c r="AD585" i="1" s="1"/>
  <c r="AE585" i="1"/>
  <c r="AF585" i="1" s="1"/>
  <c r="AA586" i="1"/>
  <c r="AB586" i="1" s="1"/>
  <c r="AC586" i="1"/>
  <c r="AD586" i="1" s="1"/>
  <c r="AE586" i="1"/>
  <c r="AF586" i="1" s="1"/>
  <c r="AA587" i="1"/>
  <c r="AB587" i="1" s="1"/>
  <c r="AC587" i="1"/>
  <c r="AD587" i="1" s="1"/>
  <c r="AE587" i="1"/>
  <c r="AF587" i="1" s="1"/>
  <c r="AA588" i="1"/>
  <c r="AB588" i="1" s="1"/>
  <c r="AC588" i="1"/>
  <c r="AD588" i="1" s="1"/>
  <c r="AE588" i="1"/>
  <c r="AF588" i="1" s="1"/>
  <c r="AA589" i="1"/>
  <c r="AB589" i="1" s="1"/>
  <c r="AC589" i="1"/>
  <c r="AD589" i="1" s="1"/>
  <c r="AE589" i="1"/>
  <c r="AF589" i="1" s="1"/>
  <c r="AA590" i="1"/>
  <c r="AB590" i="1" s="1"/>
  <c r="AC590" i="1"/>
  <c r="AD590" i="1" s="1"/>
  <c r="AE590" i="1"/>
  <c r="AF590" i="1" s="1"/>
  <c r="AA591" i="1"/>
  <c r="AB591" i="1" s="1"/>
  <c r="AC591" i="1"/>
  <c r="AD591" i="1" s="1"/>
  <c r="AE591" i="1"/>
  <c r="AF591" i="1" s="1"/>
  <c r="AA592" i="1"/>
  <c r="AB592" i="1" s="1"/>
  <c r="AC592" i="1"/>
  <c r="AD592" i="1" s="1"/>
  <c r="AE592" i="1"/>
  <c r="AF592" i="1" s="1"/>
  <c r="AA593" i="1"/>
  <c r="AB593" i="1" s="1"/>
  <c r="AC593" i="1"/>
  <c r="AD593" i="1" s="1"/>
  <c r="AE593" i="1"/>
  <c r="AF593" i="1" s="1"/>
  <c r="AA594" i="1"/>
  <c r="AB594" i="1" s="1"/>
  <c r="AC594" i="1"/>
  <c r="AD594" i="1" s="1"/>
  <c r="AE594" i="1"/>
  <c r="AF594" i="1" s="1"/>
  <c r="AA595" i="1"/>
  <c r="AB595" i="1" s="1"/>
  <c r="AC595" i="1"/>
  <c r="AD595" i="1" s="1"/>
  <c r="AE595" i="1"/>
  <c r="AF595" i="1" s="1"/>
  <c r="AA596" i="1"/>
  <c r="AB596" i="1" s="1"/>
  <c r="AC596" i="1"/>
  <c r="AD596" i="1" s="1"/>
  <c r="AE596" i="1"/>
  <c r="AF596" i="1" s="1"/>
  <c r="AA597" i="1"/>
  <c r="AB597" i="1" s="1"/>
  <c r="AC597" i="1"/>
  <c r="AD597" i="1" s="1"/>
  <c r="AE597" i="1"/>
  <c r="AF597" i="1" s="1"/>
  <c r="AA598" i="1"/>
  <c r="AB598" i="1" s="1"/>
  <c r="AC598" i="1"/>
  <c r="AD598" i="1" s="1"/>
  <c r="AE598" i="1"/>
  <c r="AF598" i="1" s="1"/>
  <c r="AA599" i="1"/>
  <c r="AB599" i="1" s="1"/>
  <c r="AC599" i="1"/>
  <c r="AD599" i="1" s="1"/>
  <c r="AE599" i="1"/>
  <c r="AF599" i="1" s="1"/>
  <c r="AA600" i="1"/>
  <c r="AB600" i="1" s="1"/>
  <c r="AC600" i="1"/>
  <c r="AD600" i="1" s="1"/>
  <c r="AE600" i="1"/>
  <c r="AF600" i="1" s="1"/>
  <c r="AA601" i="1"/>
  <c r="AB601" i="1" s="1"/>
  <c r="AC601" i="1"/>
  <c r="AD601" i="1" s="1"/>
  <c r="AE601" i="1"/>
  <c r="AF601" i="1" s="1"/>
  <c r="AA602" i="1"/>
  <c r="AB602" i="1" s="1"/>
  <c r="AC602" i="1"/>
  <c r="AD602" i="1" s="1"/>
  <c r="AE602" i="1"/>
  <c r="AF602" i="1" s="1"/>
  <c r="AA603" i="1"/>
  <c r="AB603" i="1" s="1"/>
  <c r="AC603" i="1"/>
  <c r="AD603" i="1" s="1"/>
  <c r="AE603" i="1"/>
  <c r="AF603" i="1" s="1"/>
  <c r="AA604" i="1"/>
  <c r="AB604" i="1" s="1"/>
  <c r="AC604" i="1"/>
  <c r="AD604" i="1" s="1"/>
  <c r="AE604" i="1"/>
  <c r="AF604" i="1" s="1"/>
  <c r="AA605" i="1"/>
  <c r="AB605" i="1" s="1"/>
  <c r="AC605" i="1"/>
  <c r="AD605" i="1" s="1"/>
  <c r="AE605" i="1"/>
  <c r="AF605" i="1" s="1"/>
  <c r="AA606" i="1"/>
  <c r="AB606" i="1" s="1"/>
  <c r="AC606" i="1"/>
  <c r="AD606" i="1" s="1"/>
  <c r="AE606" i="1"/>
  <c r="AF606" i="1" s="1"/>
  <c r="AA607" i="1"/>
  <c r="AB607" i="1" s="1"/>
  <c r="AC607" i="1"/>
  <c r="AD607" i="1" s="1"/>
  <c r="AE607" i="1"/>
  <c r="AF607" i="1" s="1"/>
  <c r="AA608" i="1"/>
  <c r="AB608" i="1" s="1"/>
  <c r="AC608" i="1"/>
  <c r="AD608" i="1" s="1"/>
  <c r="AE608" i="1"/>
  <c r="AF608" i="1" s="1"/>
  <c r="AA609" i="1"/>
  <c r="AB609" i="1" s="1"/>
  <c r="AC609" i="1"/>
  <c r="AD609" i="1" s="1"/>
  <c r="AE609" i="1"/>
  <c r="AF609" i="1" s="1"/>
  <c r="AA610" i="1"/>
  <c r="AB610" i="1" s="1"/>
  <c r="AC610" i="1"/>
  <c r="AD610" i="1" s="1"/>
  <c r="AE610" i="1"/>
  <c r="AF610" i="1" s="1"/>
  <c r="AA611" i="1"/>
  <c r="AB611" i="1" s="1"/>
  <c r="AC611" i="1"/>
  <c r="AD611" i="1" s="1"/>
  <c r="AE611" i="1"/>
  <c r="AF611" i="1" s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F4" i="3" l="1"/>
  <c r="E4" i="3"/>
  <c r="D4" i="3"/>
  <c r="C4" i="3"/>
  <c r="B4" i="3"/>
  <c r="B19" i="3" l="1"/>
  <c r="C19" i="3"/>
  <c r="D19" i="3"/>
  <c r="E19" i="3"/>
  <c r="F19" i="3"/>
  <c r="K19" i="3"/>
  <c r="L19" i="3"/>
  <c r="M19" i="3"/>
  <c r="N19" i="3"/>
  <c r="O19" i="3"/>
  <c r="T19" i="3" l="1"/>
  <c r="U19" i="3" s="1"/>
  <c r="G19" i="3"/>
  <c r="AD19" i="3"/>
  <c r="S19" i="3"/>
  <c r="J19" i="3"/>
  <c r="AC19" i="3"/>
  <c r="Q19" i="3"/>
  <c r="I19" i="3"/>
  <c r="Z19" i="3"/>
  <c r="AA19" i="3" s="1"/>
  <c r="P19" i="3"/>
  <c r="R19" i="3"/>
  <c r="AB19" i="3"/>
  <c r="X19" i="3"/>
  <c r="Y19" i="3" s="1"/>
  <c r="H19" i="3"/>
  <c r="AE19" i="3"/>
  <c r="V19" i="3"/>
  <c r="W19" i="3" s="1"/>
  <c r="Y475" i="1"/>
  <c r="Y476" i="1"/>
  <c r="Y428" i="1"/>
  <c r="Y429" i="1"/>
  <c r="Y430" i="1"/>
  <c r="Y431" i="1"/>
  <c r="Y432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46" i="1"/>
  <c r="Y347" i="1"/>
  <c r="Y323" i="1"/>
  <c r="Y324" i="1"/>
  <c r="Y278" i="1"/>
  <c r="Y279" i="1"/>
  <c r="Y280" i="1"/>
  <c r="Y281" i="1"/>
  <c r="Y282" i="1"/>
  <c r="Y283" i="1"/>
  <c r="Y284" i="1"/>
  <c r="Y245" i="1"/>
  <c r="Y246" i="1"/>
  <c r="Y247" i="1"/>
  <c r="Y248" i="1"/>
  <c r="Y249" i="1"/>
  <c r="Y250" i="1"/>
  <c r="Y251" i="1"/>
  <c r="Y252" i="1"/>
  <c r="Y121" i="1"/>
  <c r="Y122" i="1"/>
  <c r="AG19" i="3" l="1"/>
  <c r="AI19" i="3"/>
  <c r="AH19" i="3"/>
  <c r="AF19" i="3"/>
  <c r="Y100" i="1"/>
  <c r="Y101" i="1"/>
  <c r="Y102" i="1"/>
  <c r="Y103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J324" i="10" l="1"/>
  <c r="J325" i="10"/>
  <c r="J327" i="10"/>
  <c r="J332" i="10"/>
  <c r="J334" i="10"/>
  <c r="J336" i="10"/>
  <c r="J337" i="10"/>
  <c r="J338" i="10"/>
  <c r="J339" i="10"/>
  <c r="J340" i="10"/>
  <c r="J341" i="10"/>
  <c r="J342" i="10"/>
  <c r="I324" i="10"/>
  <c r="I325" i="10"/>
  <c r="I327" i="10"/>
  <c r="I332" i="10"/>
  <c r="I334" i="10"/>
  <c r="I336" i="10"/>
  <c r="I337" i="10"/>
  <c r="I338" i="10"/>
  <c r="I339" i="10"/>
  <c r="I340" i="10"/>
  <c r="I341" i="10"/>
  <c r="I342" i="10"/>
  <c r="F324" i="10"/>
  <c r="F325" i="10"/>
  <c r="F327" i="10"/>
  <c r="F332" i="10"/>
  <c r="F334" i="10"/>
  <c r="F336" i="10"/>
  <c r="F337" i="10"/>
  <c r="F338" i="10"/>
  <c r="F339" i="10"/>
  <c r="F340" i="10"/>
  <c r="F341" i="10"/>
  <c r="F342" i="10"/>
  <c r="D324" i="10"/>
  <c r="G324" i="10" s="1"/>
  <c r="D327" i="10"/>
  <c r="G327" i="10" s="1"/>
  <c r="C324" i="10"/>
  <c r="C325" i="10"/>
  <c r="C327" i="10"/>
  <c r="C332" i="10"/>
  <c r="C334" i="10"/>
  <c r="C336" i="10"/>
  <c r="C337" i="10"/>
  <c r="C338" i="10"/>
  <c r="C339" i="10"/>
  <c r="C340" i="10"/>
  <c r="C341" i="10"/>
  <c r="C342" i="10"/>
  <c r="H324" i="10" l="1"/>
  <c r="H327" i="10"/>
  <c r="K342" i="10"/>
  <c r="K340" i="10"/>
  <c r="K338" i="10"/>
  <c r="K336" i="10"/>
  <c r="K334" i="10"/>
  <c r="K332" i="10"/>
  <c r="K324" i="10"/>
  <c r="E327" i="10"/>
  <c r="E324" i="10"/>
  <c r="K341" i="10"/>
  <c r="K339" i="10"/>
  <c r="K337" i="10"/>
  <c r="K327" i="10"/>
  <c r="K325" i="10"/>
  <c r="AE21" i="1" l="1"/>
  <c r="AF21" i="1" s="1"/>
  <c r="AE27" i="1"/>
  <c r="AF27" i="1" s="1"/>
  <c r="AE31" i="1"/>
  <c r="AF31" i="1" s="1"/>
  <c r="AE38" i="1"/>
  <c r="AF38" i="1" s="1"/>
  <c r="AE39" i="1"/>
  <c r="AF39" i="1" s="1"/>
  <c r="AE41" i="1"/>
  <c r="AF41" i="1" s="1"/>
  <c r="AE44" i="1"/>
  <c r="AF44" i="1" s="1"/>
  <c r="AE47" i="1"/>
  <c r="AF47" i="1" s="1"/>
  <c r="AE51" i="1"/>
  <c r="AF51" i="1" s="1"/>
  <c r="AE52" i="1"/>
  <c r="AF52" i="1" s="1"/>
  <c r="AE66" i="1"/>
  <c r="AF66" i="1" s="1"/>
  <c r="AE67" i="1"/>
  <c r="AF67" i="1" s="1"/>
  <c r="AE73" i="1"/>
  <c r="AF73" i="1" s="1"/>
  <c r="AE74" i="1"/>
  <c r="AF74" i="1" s="1"/>
  <c r="AE75" i="1"/>
  <c r="AF75" i="1" s="1"/>
  <c r="AE76" i="1"/>
  <c r="AF76" i="1" s="1"/>
  <c r="AE77" i="1"/>
  <c r="AF77" i="1" s="1"/>
  <c r="AE100" i="1"/>
  <c r="AF100" i="1" s="1"/>
  <c r="AE119" i="1"/>
  <c r="AF119" i="1" s="1"/>
  <c r="AE121" i="1"/>
  <c r="AF121" i="1" s="1"/>
  <c r="AE157" i="1"/>
  <c r="AF157" i="1" s="1"/>
  <c r="AE208" i="1"/>
  <c r="AF208" i="1" s="1"/>
  <c r="AE249" i="1"/>
  <c r="AF249" i="1" s="1"/>
  <c r="AE251" i="1"/>
  <c r="AF251" i="1" s="1"/>
  <c r="AE278" i="1"/>
  <c r="AF278" i="1" s="1"/>
  <c r="AE282" i="1"/>
  <c r="AF282" i="1" s="1"/>
  <c r="AE323" i="1"/>
  <c r="AF323" i="1" s="1"/>
  <c r="AE346" i="1"/>
  <c r="AF346" i="1" s="1"/>
  <c r="AE353" i="1"/>
  <c r="AF353" i="1" s="1"/>
  <c r="AE369" i="1"/>
  <c r="AF369" i="1" s="1"/>
  <c r="AE421" i="1"/>
  <c r="AF421" i="1" s="1"/>
  <c r="AE428" i="1"/>
  <c r="AF428" i="1" s="1"/>
  <c r="AE437" i="1"/>
  <c r="AF437" i="1" s="1"/>
  <c r="AE467" i="1"/>
  <c r="AF467" i="1" s="1"/>
  <c r="AE475" i="1"/>
  <c r="AF475" i="1" s="1"/>
  <c r="AE477" i="1"/>
  <c r="AF477" i="1" s="1"/>
  <c r="AC21" i="1"/>
  <c r="AD21" i="1" s="1"/>
  <c r="AC27" i="1"/>
  <c r="AD27" i="1" s="1"/>
  <c r="AC31" i="1"/>
  <c r="AD31" i="1" s="1"/>
  <c r="AC38" i="1"/>
  <c r="AD38" i="1" s="1"/>
  <c r="AC39" i="1"/>
  <c r="AD39" i="1" s="1"/>
  <c r="AC41" i="1"/>
  <c r="AD41" i="1" s="1"/>
  <c r="AC44" i="1"/>
  <c r="AD44" i="1" s="1"/>
  <c r="AC47" i="1"/>
  <c r="AD47" i="1" s="1"/>
  <c r="AC51" i="1"/>
  <c r="AD51" i="1" s="1"/>
  <c r="AC52" i="1"/>
  <c r="AD52" i="1" s="1"/>
  <c r="AC66" i="1"/>
  <c r="AD66" i="1" s="1"/>
  <c r="AC67" i="1"/>
  <c r="AD67" i="1" s="1"/>
  <c r="AC73" i="1"/>
  <c r="AD73" i="1" s="1"/>
  <c r="AC74" i="1"/>
  <c r="AD74" i="1" s="1"/>
  <c r="AC75" i="1"/>
  <c r="AD75" i="1" s="1"/>
  <c r="AC76" i="1"/>
  <c r="AD76" i="1" s="1"/>
  <c r="AC77" i="1"/>
  <c r="AD77" i="1" s="1"/>
  <c r="AC100" i="1"/>
  <c r="AD100" i="1" s="1"/>
  <c r="AC119" i="1"/>
  <c r="AD119" i="1" s="1"/>
  <c r="AC121" i="1"/>
  <c r="AD121" i="1" s="1"/>
  <c r="AC157" i="1"/>
  <c r="AD157" i="1" s="1"/>
  <c r="AC208" i="1"/>
  <c r="AD208" i="1" s="1"/>
  <c r="AC249" i="1"/>
  <c r="AD249" i="1" s="1"/>
  <c r="AC251" i="1"/>
  <c r="AD251" i="1" s="1"/>
  <c r="AC278" i="1"/>
  <c r="AD278" i="1" s="1"/>
  <c r="AC282" i="1"/>
  <c r="AD282" i="1" s="1"/>
  <c r="AC323" i="1"/>
  <c r="AD323" i="1" s="1"/>
  <c r="AC346" i="1"/>
  <c r="AD346" i="1" s="1"/>
  <c r="AC353" i="1"/>
  <c r="AD353" i="1" s="1"/>
  <c r="AC369" i="1"/>
  <c r="AD369" i="1" s="1"/>
  <c r="AC421" i="1"/>
  <c r="AD421" i="1" s="1"/>
  <c r="AC428" i="1"/>
  <c r="AD428" i="1" s="1"/>
  <c r="AC437" i="1"/>
  <c r="AD437" i="1" s="1"/>
  <c r="AC467" i="1"/>
  <c r="AD467" i="1" s="1"/>
  <c r="AC475" i="1"/>
  <c r="AD475" i="1" s="1"/>
  <c r="AC477" i="1"/>
  <c r="AD477" i="1" s="1"/>
  <c r="AA249" i="1"/>
  <c r="AB249" i="1" s="1"/>
  <c r="AA251" i="1"/>
  <c r="AB251" i="1" s="1"/>
  <c r="AA278" i="1"/>
  <c r="AB278" i="1" s="1"/>
  <c r="AA282" i="1"/>
  <c r="AB282" i="1" s="1"/>
  <c r="AA323" i="1"/>
  <c r="AB323" i="1" s="1"/>
  <c r="AA346" i="1"/>
  <c r="AB346" i="1" s="1"/>
  <c r="AA353" i="1"/>
  <c r="AB353" i="1" s="1"/>
  <c r="AA369" i="1"/>
  <c r="AB369" i="1" s="1"/>
  <c r="AA421" i="1"/>
  <c r="AB421" i="1" s="1"/>
  <c r="AA428" i="1"/>
  <c r="AB428" i="1" s="1"/>
  <c r="AA437" i="1"/>
  <c r="AB437" i="1" s="1"/>
  <c r="AA467" i="1"/>
  <c r="AB467" i="1" s="1"/>
  <c r="AA475" i="1"/>
  <c r="AB475" i="1" s="1"/>
  <c r="AA477" i="1"/>
  <c r="AB477" i="1" s="1"/>
  <c r="P27" i="8" l="1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15" i="8"/>
  <c r="P16" i="8"/>
  <c r="P17" i="8"/>
  <c r="P18" i="8"/>
  <c r="P19" i="8"/>
  <c r="P20" i="8"/>
  <c r="P21" i="8"/>
  <c r="P22" i="8"/>
  <c r="P23" i="8"/>
  <c r="P24" i="8"/>
  <c r="P25" i="8"/>
  <c r="P26" i="8"/>
  <c r="P5" i="8"/>
  <c r="P6" i="8"/>
  <c r="P7" i="8"/>
  <c r="P8" i="8"/>
  <c r="P9" i="8"/>
  <c r="P10" i="8"/>
  <c r="P11" i="8"/>
  <c r="P12" i="8"/>
  <c r="P13" i="8"/>
  <c r="P14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6" i="8"/>
  <c r="G7" i="8"/>
  <c r="G8" i="8"/>
  <c r="G9" i="8"/>
  <c r="P4" i="8"/>
  <c r="G5" i="8"/>
  <c r="G4" i="8"/>
  <c r="B12" i="6" l="1"/>
  <c r="B13" i="6"/>
  <c r="B14" i="6"/>
  <c r="B15" i="6"/>
  <c r="B16" i="6"/>
  <c r="B17" i="6"/>
  <c r="B18" i="6"/>
  <c r="B19" i="6"/>
  <c r="B5" i="6"/>
  <c r="B6" i="6"/>
  <c r="B7" i="6"/>
  <c r="B8" i="6"/>
  <c r="B9" i="6"/>
  <c r="B10" i="6"/>
  <c r="B11" i="6"/>
  <c r="B4" i="6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AE490" i="2"/>
  <c r="AE491" i="2"/>
  <c r="AE492" i="2"/>
  <c r="AE493" i="2"/>
  <c r="AE384" i="2"/>
  <c r="AE385" i="2"/>
  <c r="AE386" i="2"/>
  <c r="AE387" i="2"/>
  <c r="AE388" i="2"/>
  <c r="AE389" i="2"/>
  <c r="AE390" i="2"/>
  <c r="AE391" i="2"/>
  <c r="AE392" i="2"/>
  <c r="AE374" i="2"/>
  <c r="AE375" i="2"/>
  <c r="AE376" i="2"/>
  <c r="AE377" i="2"/>
  <c r="AE378" i="2"/>
  <c r="AE379" i="2"/>
  <c r="AE380" i="2"/>
  <c r="AE381" i="2"/>
  <c r="AE382" i="2"/>
  <c r="AE383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152" i="2"/>
  <c r="AE153" i="2"/>
  <c r="AE154" i="2"/>
  <c r="AE155" i="2"/>
  <c r="AE156" i="2"/>
  <c r="AE157" i="2"/>
  <c r="AE158" i="2"/>
  <c r="AE159" i="2"/>
  <c r="AE160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17" i="2"/>
  <c r="AE18" i="2"/>
  <c r="AE19" i="2"/>
  <c r="AE20" i="2"/>
  <c r="AE21" i="2"/>
  <c r="AE22" i="2"/>
  <c r="AE23" i="2"/>
  <c r="AE24" i="2"/>
  <c r="AE25" i="2"/>
  <c r="AE26" i="2"/>
  <c r="AE27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3" i="2"/>
  <c r="E6" i="7" l="1"/>
  <c r="K6" i="7" s="1"/>
  <c r="E8" i="7"/>
  <c r="K8" i="7" s="1"/>
  <c r="E10" i="7"/>
  <c r="K10" i="7" s="1"/>
  <c r="E12" i="7"/>
  <c r="K12" i="7" s="1"/>
  <c r="E14" i="7"/>
  <c r="K14" i="7" s="1"/>
  <c r="E16" i="7"/>
  <c r="K16" i="7" s="1"/>
  <c r="E18" i="7"/>
  <c r="K18" i="7" s="1"/>
  <c r="E4" i="7"/>
  <c r="K4" i="7" s="1"/>
  <c r="D6" i="7"/>
  <c r="J6" i="7" s="1"/>
  <c r="D8" i="7"/>
  <c r="J8" i="7" s="1"/>
  <c r="D10" i="7"/>
  <c r="J10" i="7" s="1"/>
  <c r="D12" i="7"/>
  <c r="J12" i="7" s="1"/>
  <c r="D14" i="7"/>
  <c r="J14" i="7" s="1"/>
  <c r="D16" i="7"/>
  <c r="J16" i="7" s="1"/>
  <c r="D18" i="7"/>
  <c r="J18" i="7" s="1"/>
  <c r="D4" i="7"/>
  <c r="J4" i="7" s="1"/>
  <c r="E5" i="7"/>
  <c r="K5" i="7" s="1"/>
  <c r="E7" i="7"/>
  <c r="K7" i="7" s="1"/>
  <c r="E9" i="7"/>
  <c r="K9" i="7" s="1"/>
  <c r="E11" i="7"/>
  <c r="K11" i="7" s="1"/>
  <c r="E13" i="7"/>
  <c r="K13" i="7" s="1"/>
  <c r="E15" i="7"/>
  <c r="K15" i="7" s="1"/>
  <c r="E17" i="7"/>
  <c r="K17" i="7" s="1"/>
  <c r="E19" i="7"/>
  <c r="K19" i="7" s="1"/>
  <c r="D5" i="7"/>
  <c r="J5" i="7" s="1"/>
  <c r="D7" i="7"/>
  <c r="J7" i="7" s="1"/>
  <c r="D9" i="7"/>
  <c r="J9" i="7" s="1"/>
  <c r="D11" i="7"/>
  <c r="J11" i="7" s="1"/>
  <c r="D13" i="7"/>
  <c r="J13" i="7" s="1"/>
  <c r="D15" i="7"/>
  <c r="J15" i="7" s="1"/>
  <c r="D17" i="7"/>
  <c r="J17" i="7" s="1"/>
  <c r="D19" i="7"/>
  <c r="J19" i="7" s="1"/>
  <c r="G6" i="7"/>
  <c r="M6" i="7" s="1"/>
  <c r="G8" i="7"/>
  <c r="M8" i="7" s="1"/>
  <c r="G10" i="7"/>
  <c r="M10" i="7" s="1"/>
  <c r="G12" i="7"/>
  <c r="M12" i="7" s="1"/>
  <c r="G14" i="7"/>
  <c r="M14" i="7" s="1"/>
  <c r="G16" i="7"/>
  <c r="M16" i="7" s="1"/>
  <c r="G18" i="7"/>
  <c r="M18" i="7" s="1"/>
  <c r="G4" i="7"/>
  <c r="F6" i="7"/>
  <c r="L6" i="7" s="1"/>
  <c r="F8" i="7"/>
  <c r="L8" i="7" s="1"/>
  <c r="F10" i="7"/>
  <c r="L10" i="7" s="1"/>
  <c r="F12" i="7"/>
  <c r="L12" i="7" s="1"/>
  <c r="F14" i="7"/>
  <c r="L14" i="7" s="1"/>
  <c r="F16" i="7"/>
  <c r="L16" i="7" s="1"/>
  <c r="F18" i="7"/>
  <c r="L18" i="7" s="1"/>
  <c r="F4" i="7"/>
  <c r="L4" i="7" s="1"/>
  <c r="G5" i="7"/>
  <c r="M5" i="7" s="1"/>
  <c r="G7" i="7"/>
  <c r="M7" i="7" s="1"/>
  <c r="G9" i="7"/>
  <c r="M9" i="7" s="1"/>
  <c r="G11" i="7"/>
  <c r="M11" i="7" s="1"/>
  <c r="G13" i="7"/>
  <c r="M13" i="7" s="1"/>
  <c r="G15" i="7"/>
  <c r="M15" i="7" s="1"/>
  <c r="G17" i="7"/>
  <c r="M17" i="7" s="1"/>
  <c r="G19" i="7"/>
  <c r="M19" i="7" s="1"/>
  <c r="F5" i="7"/>
  <c r="L5" i="7" s="1"/>
  <c r="F7" i="7"/>
  <c r="L7" i="7" s="1"/>
  <c r="F9" i="7"/>
  <c r="L9" i="7" s="1"/>
  <c r="F11" i="7"/>
  <c r="L11" i="7" s="1"/>
  <c r="F13" i="7"/>
  <c r="L13" i="7" s="1"/>
  <c r="F15" i="7"/>
  <c r="L15" i="7" s="1"/>
  <c r="F17" i="7"/>
  <c r="L17" i="7" s="1"/>
  <c r="F19" i="7"/>
  <c r="L19" i="7" s="1"/>
  <c r="C7" i="7"/>
  <c r="C11" i="7"/>
  <c r="C15" i="7"/>
  <c r="C19" i="7"/>
  <c r="B5" i="7"/>
  <c r="H5" i="7" s="1"/>
  <c r="B9" i="7"/>
  <c r="H9" i="7" s="1"/>
  <c r="B13" i="7"/>
  <c r="H13" i="7" s="1"/>
  <c r="B17" i="7"/>
  <c r="H17" i="7" s="1"/>
  <c r="C18" i="7"/>
  <c r="C8" i="7"/>
  <c r="C12" i="7"/>
  <c r="C16" i="7"/>
  <c r="B6" i="7"/>
  <c r="H6" i="7" s="1"/>
  <c r="B10" i="7"/>
  <c r="H10" i="7" s="1"/>
  <c r="B14" i="7"/>
  <c r="H14" i="7" s="1"/>
  <c r="B18" i="7"/>
  <c r="H18" i="7" s="1"/>
  <c r="B4" i="7"/>
  <c r="H4" i="7" s="1"/>
  <c r="C6" i="7"/>
  <c r="C14" i="7"/>
  <c r="C4" i="7"/>
  <c r="B8" i="7"/>
  <c r="H8" i="7" s="1"/>
  <c r="C5" i="7"/>
  <c r="C9" i="7"/>
  <c r="C13" i="7"/>
  <c r="C17" i="7"/>
  <c r="B7" i="7"/>
  <c r="H7" i="7" s="1"/>
  <c r="B11" i="7"/>
  <c r="H11" i="7" s="1"/>
  <c r="B15" i="7"/>
  <c r="H15" i="7" s="1"/>
  <c r="B19" i="7"/>
  <c r="H19" i="7" s="1"/>
  <c r="C10" i="7"/>
  <c r="B12" i="7"/>
  <c r="H12" i="7" s="1"/>
  <c r="B16" i="7"/>
  <c r="H16" i="7" s="1"/>
  <c r="I7" i="6"/>
  <c r="C6" i="6"/>
  <c r="D12" i="6"/>
  <c r="C18" i="6"/>
  <c r="D8" i="6"/>
  <c r="I6" i="6"/>
  <c r="I10" i="6"/>
  <c r="I14" i="6"/>
  <c r="I18" i="6"/>
  <c r="C14" i="6"/>
  <c r="J8" i="6"/>
  <c r="J12" i="6"/>
  <c r="J16" i="6"/>
  <c r="G15" i="6"/>
  <c r="G19" i="6"/>
  <c r="G6" i="6"/>
  <c r="G10" i="6"/>
  <c r="D5" i="6"/>
  <c r="D9" i="6"/>
  <c r="D13" i="6"/>
  <c r="D17" i="6"/>
  <c r="C7" i="6"/>
  <c r="C11" i="6"/>
  <c r="C15" i="6"/>
  <c r="C19" i="6"/>
  <c r="J5" i="6"/>
  <c r="J9" i="6"/>
  <c r="J13" i="6"/>
  <c r="J17" i="6"/>
  <c r="G16" i="6"/>
  <c r="G7" i="6"/>
  <c r="G11" i="6"/>
  <c r="D6" i="6"/>
  <c r="D10" i="6"/>
  <c r="D14" i="6"/>
  <c r="D18" i="6"/>
  <c r="D4" i="6"/>
  <c r="C8" i="6"/>
  <c r="C12" i="6"/>
  <c r="C16" i="6"/>
  <c r="J6" i="6"/>
  <c r="J10" i="6"/>
  <c r="J14" i="6"/>
  <c r="J18" i="6"/>
  <c r="G13" i="6"/>
  <c r="G17" i="6"/>
  <c r="G8" i="6"/>
  <c r="G12" i="6"/>
  <c r="D7" i="6"/>
  <c r="D11" i="6"/>
  <c r="D15" i="6"/>
  <c r="D19" i="6"/>
  <c r="C5" i="6"/>
  <c r="C9" i="6"/>
  <c r="C13" i="6"/>
  <c r="C17" i="6"/>
  <c r="J7" i="6"/>
  <c r="J11" i="6"/>
  <c r="J15" i="6"/>
  <c r="J19" i="6"/>
  <c r="J4" i="6"/>
  <c r="G14" i="6"/>
  <c r="G18" i="6"/>
  <c r="G5" i="6"/>
  <c r="G9" i="6"/>
  <c r="G4" i="6"/>
  <c r="F5" i="6"/>
  <c r="F9" i="6"/>
  <c r="F13" i="6"/>
  <c r="F17" i="6"/>
  <c r="F6" i="6"/>
  <c r="F10" i="6"/>
  <c r="F14" i="6"/>
  <c r="F18" i="6"/>
  <c r="F4" i="6"/>
  <c r="F7" i="6"/>
  <c r="F11" i="6"/>
  <c r="F15" i="6"/>
  <c r="F19" i="6"/>
  <c r="F8" i="6"/>
  <c r="F12" i="6"/>
  <c r="F16" i="6"/>
  <c r="C4" i="6"/>
  <c r="C10" i="6"/>
  <c r="D16" i="6"/>
  <c r="I17" i="6"/>
  <c r="K17" i="6" s="1"/>
  <c r="I13" i="6"/>
  <c r="I9" i="6"/>
  <c r="K9" i="6" s="1"/>
  <c r="I5" i="6"/>
  <c r="I16" i="6"/>
  <c r="I12" i="6"/>
  <c r="I8" i="6"/>
  <c r="I4" i="6"/>
  <c r="I19" i="6"/>
  <c r="I15" i="6"/>
  <c r="I11" i="6"/>
  <c r="H4" i="6" l="1"/>
  <c r="K8" i="6"/>
  <c r="K16" i="6"/>
  <c r="K12" i="6"/>
  <c r="K5" i="6"/>
  <c r="E10" i="6"/>
  <c r="H15" i="6"/>
  <c r="H12" i="6"/>
  <c r="K13" i="6"/>
  <c r="K4" i="6"/>
  <c r="H14" i="6"/>
  <c r="K15" i="6"/>
  <c r="E4" i="6"/>
  <c r="H16" i="6"/>
  <c r="H11" i="6"/>
  <c r="H10" i="6"/>
  <c r="H17" i="6"/>
  <c r="E17" i="6"/>
  <c r="E9" i="6"/>
  <c r="E8" i="6"/>
  <c r="M4" i="7"/>
  <c r="G20" i="7"/>
  <c r="M20" i="7" s="1"/>
  <c r="Z12" i="7"/>
  <c r="AA12" i="7" s="1"/>
  <c r="AD10" i="7"/>
  <c r="AE10" i="7" s="1"/>
  <c r="I10" i="7"/>
  <c r="Z19" i="7"/>
  <c r="AA19" i="7" s="1"/>
  <c r="Z11" i="7"/>
  <c r="AA11" i="7" s="1"/>
  <c r="AD17" i="7"/>
  <c r="AE17" i="7" s="1"/>
  <c r="I17" i="7"/>
  <c r="AD9" i="7"/>
  <c r="AE9" i="7" s="1"/>
  <c r="I9" i="7"/>
  <c r="AD4" i="7"/>
  <c r="AE4" i="7" s="1"/>
  <c r="I4" i="7"/>
  <c r="AD6" i="7"/>
  <c r="AE6" i="7" s="1"/>
  <c r="I6" i="7"/>
  <c r="Z14" i="7"/>
  <c r="AA14" i="7" s="1"/>
  <c r="Z6" i="7"/>
  <c r="AA6" i="7" s="1"/>
  <c r="AD12" i="7"/>
  <c r="AE12" i="7" s="1"/>
  <c r="I12" i="7"/>
  <c r="AD18" i="7"/>
  <c r="AE18" i="7" s="1"/>
  <c r="I18" i="7"/>
  <c r="Z13" i="7"/>
  <c r="AA13" i="7" s="1"/>
  <c r="Z5" i="7"/>
  <c r="AA5" i="7" s="1"/>
  <c r="AD19" i="7"/>
  <c r="AE19" i="7" s="1"/>
  <c r="I19" i="7"/>
  <c r="AD11" i="7"/>
  <c r="AE11" i="7" s="1"/>
  <c r="I11" i="7"/>
  <c r="Z16" i="7"/>
  <c r="AA16" i="7" s="1"/>
  <c r="Z15" i="7"/>
  <c r="AA15" i="7" s="1"/>
  <c r="Z7" i="7"/>
  <c r="AA7" i="7" s="1"/>
  <c r="AD13" i="7"/>
  <c r="AE13" i="7" s="1"/>
  <c r="I13" i="7"/>
  <c r="AD5" i="7"/>
  <c r="AE5" i="7" s="1"/>
  <c r="I5" i="7"/>
  <c r="Z8" i="7"/>
  <c r="AA8" i="7" s="1"/>
  <c r="AD14" i="7"/>
  <c r="AE14" i="7" s="1"/>
  <c r="I14" i="7"/>
  <c r="Z4" i="7"/>
  <c r="AA4" i="7" s="1"/>
  <c r="Z18" i="7"/>
  <c r="AA18" i="7" s="1"/>
  <c r="Z10" i="7"/>
  <c r="AA10" i="7" s="1"/>
  <c r="AD16" i="7"/>
  <c r="AE16" i="7" s="1"/>
  <c r="I16" i="7"/>
  <c r="AD8" i="7"/>
  <c r="AE8" i="7" s="1"/>
  <c r="I8" i="7"/>
  <c r="Z17" i="7"/>
  <c r="AA17" i="7" s="1"/>
  <c r="Z9" i="7"/>
  <c r="AA9" i="7" s="1"/>
  <c r="AD15" i="7"/>
  <c r="AE15" i="7" s="1"/>
  <c r="I15" i="7"/>
  <c r="AD7" i="7"/>
  <c r="AE7" i="7" s="1"/>
  <c r="I7" i="7"/>
  <c r="E13" i="6"/>
  <c r="H6" i="6"/>
  <c r="H13" i="6"/>
  <c r="K19" i="6"/>
  <c r="H8" i="6"/>
  <c r="H9" i="6"/>
  <c r="C20" i="7"/>
  <c r="H18" i="6"/>
  <c r="F20" i="7"/>
  <c r="L20" i="7" s="1"/>
  <c r="E20" i="7"/>
  <c r="K20" i="7" s="1"/>
  <c r="D20" i="7"/>
  <c r="J20" i="7" s="1"/>
  <c r="B20" i="7"/>
  <c r="K11" i="6"/>
  <c r="H7" i="6"/>
  <c r="H19" i="6"/>
  <c r="E5" i="6"/>
  <c r="E12" i="6"/>
  <c r="E15" i="6"/>
  <c r="K6" i="6"/>
  <c r="H5" i="6"/>
  <c r="E11" i="6"/>
  <c r="K18" i="6"/>
  <c r="E6" i="6"/>
  <c r="E16" i="6"/>
  <c r="E7" i="6"/>
  <c r="K14" i="6"/>
  <c r="E19" i="6"/>
  <c r="E14" i="6"/>
  <c r="K10" i="6"/>
  <c r="E18" i="6"/>
  <c r="K7" i="6"/>
  <c r="I20" i="7" l="1"/>
  <c r="AD20" i="7"/>
  <c r="AE20" i="7" s="1"/>
  <c r="Z20" i="7"/>
  <c r="AA20" i="7" s="1"/>
  <c r="H20" i="7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4" i="4"/>
  <c r="AJ5" i="4"/>
  <c r="AJ6" i="4"/>
  <c r="AJ7" i="4"/>
  <c r="AL7" i="4" s="1"/>
  <c r="AJ8" i="4"/>
  <c r="AJ9" i="4"/>
  <c r="AJ10" i="4"/>
  <c r="AJ11" i="4"/>
  <c r="AL11" i="4" s="1"/>
  <c r="AJ12" i="4"/>
  <c r="AJ13" i="4"/>
  <c r="AJ14" i="4"/>
  <c r="AJ15" i="4"/>
  <c r="AL15" i="4" s="1"/>
  <c r="AJ16" i="4"/>
  <c r="AJ17" i="4"/>
  <c r="AJ18" i="4"/>
  <c r="AJ19" i="4"/>
  <c r="AL19" i="4" s="1"/>
  <c r="AJ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4" i="4"/>
  <c r="AG5" i="4"/>
  <c r="AG6" i="4"/>
  <c r="AG7" i="4"/>
  <c r="AI7" i="4" s="1"/>
  <c r="AG8" i="4"/>
  <c r="AG9" i="4"/>
  <c r="AG10" i="4"/>
  <c r="AG11" i="4"/>
  <c r="AI11" i="4" s="1"/>
  <c r="AG12" i="4"/>
  <c r="AG13" i="4"/>
  <c r="AG14" i="4"/>
  <c r="AG15" i="4"/>
  <c r="AG16" i="4"/>
  <c r="AG17" i="4"/>
  <c r="AG18" i="4"/>
  <c r="AG19" i="4"/>
  <c r="AG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E4" i="4"/>
  <c r="AD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B4" i="4"/>
  <c r="AA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Y4" i="4"/>
  <c r="X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V4" i="4"/>
  <c r="U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S4" i="4"/>
  <c r="R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P4" i="4"/>
  <c r="O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M4" i="4"/>
  <c r="L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J4" i="4"/>
  <c r="I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4" i="4"/>
  <c r="AI6" i="4" l="1"/>
  <c r="AL14" i="4"/>
  <c r="AL10" i="4"/>
  <c r="AL6" i="4"/>
  <c r="Y20" i="4"/>
  <c r="AB20" i="4"/>
  <c r="AE20" i="4"/>
  <c r="M20" i="4"/>
  <c r="P20" i="4"/>
  <c r="V20" i="4"/>
  <c r="AJ20" i="4"/>
  <c r="AG20" i="4"/>
  <c r="AH20" i="4"/>
  <c r="AD20" i="4"/>
  <c r="L20" i="4"/>
  <c r="X20" i="4"/>
  <c r="AA20" i="4"/>
  <c r="J20" i="4"/>
  <c r="S20" i="4"/>
  <c r="AK20" i="4"/>
  <c r="F20" i="4"/>
  <c r="G20" i="4"/>
  <c r="I20" i="4"/>
  <c r="O20" i="4"/>
  <c r="R20" i="4"/>
  <c r="U20" i="4"/>
  <c r="AL18" i="4"/>
  <c r="AC19" i="4"/>
  <c r="AC15" i="4"/>
  <c r="AC11" i="4"/>
  <c r="AC7" i="4"/>
  <c r="AF19" i="4"/>
  <c r="AF15" i="4"/>
  <c r="AF11" i="4"/>
  <c r="AF7" i="4"/>
  <c r="AI19" i="4"/>
  <c r="AI15" i="4"/>
  <c r="N19" i="4"/>
  <c r="N15" i="4"/>
  <c r="H17" i="4"/>
  <c r="H13" i="4"/>
  <c r="H9" i="4"/>
  <c r="H5" i="4"/>
  <c r="N17" i="4"/>
  <c r="AC17" i="4"/>
  <c r="AC13" i="4"/>
  <c r="AC9" i="4"/>
  <c r="AC5" i="4"/>
  <c r="AI18" i="4"/>
  <c r="AI14" i="4"/>
  <c r="AI10" i="4"/>
  <c r="N18" i="4"/>
  <c r="N14" i="4"/>
  <c r="N10" i="4"/>
  <c r="N6" i="4"/>
  <c r="W18" i="4"/>
  <c r="W14" i="4"/>
  <c r="W10" i="4"/>
  <c r="W6" i="4"/>
  <c r="Z18" i="4"/>
  <c r="Z14" i="4"/>
  <c r="Z10" i="4"/>
  <c r="Z6" i="4"/>
  <c r="AC18" i="4"/>
  <c r="AC14" i="4"/>
  <c r="AC10" i="4"/>
  <c r="AC6" i="4"/>
  <c r="AF18" i="4"/>
  <c r="AF14" i="4"/>
  <c r="AF10" i="4"/>
  <c r="AF6" i="4"/>
  <c r="H12" i="4"/>
  <c r="H8" i="4"/>
  <c r="AI16" i="4"/>
  <c r="AI12" i="4"/>
  <c r="AI8" i="4"/>
  <c r="AL16" i="4"/>
  <c r="AL12" i="4"/>
  <c r="AL8" i="4"/>
  <c r="H19" i="4"/>
  <c r="H15" i="4"/>
  <c r="H11" i="4"/>
  <c r="H7" i="4"/>
  <c r="W16" i="4"/>
  <c r="W12" i="4"/>
  <c r="W8" i="4"/>
  <c r="Z16" i="4"/>
  <c r="Z12" i="4"/>
  <c r="Z8" i="4"/>
  <c r="AF16" i="4"/>
  <c r="AF12" i="4"/>
  <c r="AF8" i="4"/>
  <c r="K19" i="4"/>
  <c r="K17" i="4"/>
  <c r="K15" i="4"/>
  <c r="K13" i="4"/>
  <c r="K11" i="4"/>
  <c r="K9" i="4"/>
  <c r="K7" i="4"/>
  <c r="K5" i="4"/>
  <c r="N13" i="4"/>
  <c r="N11" i="4"/>
  <c r="N9" i="4"/>
  <c r="N7" i="4"/>
  <c r="N5" i="4"/>
  <c r="Q19" i="4"/>
  <c r="Q17" i="4"/>
  <c r="Q15" i="4"/>
  <c r="Q13" i="4"/>
  <c r="Q11" i="4"/>
  <c r="Q9" i="4"/>
  <c r="Q7" i="4"/>
  <c r="Q5" i="4"/>
  <c r="T17" i="4"/>
  <c r="T13" i="4"/>
  <c r="T9" i="4"/>
  <c r="T5" i="4"/>
  <c r="W19" i="4"/>
  <c r="W15" i="4"/>
  <c r="W11" i="4"/>
  <c r="W9" i="4"/>
  <c r="W7" i="4"/>
  <c r="W5" i="4"/>
  <c r="Z17" i="4"/>
  <c r="Z13" i="4"/>
  <c r="Z9" i="4"/>
  <c r="Z5" i="4"/>
  <c r="T8" i="4"/>
  <c r="Q16" i="4"/>
  <c r="Q12" i="4"/>
  <c r="Q8" i="4"/>
  <c r="T18" i="4"/>
  <c r="T16" i="4"/>
  <c r="T14" i="4"/>
  <c r="T12" i="4"/>
  <c r="T10" i="4"/>
  <c r="T6" i="4"/>
  <c r="H18" i="4"/>
  <c r="H14" i="4"/>
  <c r="H10" i="4"/>
  <c r="H6" i="4"/>
  <c r="T19" i="4"/>
  <c r="T15" i="4"/>
  <c r="T11" i="4"/>
  <c r="T7" i="4"/>
  <c r="H16" i="4"/>
  <c r="K16" i="4"/>
  <c r="K12" i="4"/>
  <c r="K8" i="4"/>
  <c r="AI17" i="4"/>
  <c r="AI13" i="4"/>
  <c r="AI9" i="4"/>
  <c r="AI5" i="4"/>
  <c r="AL17" i="4"/>
  <c r="AL13" i="4"/>
  <c r="AL9" i="4"/>
  <c r="AL5" i="4"/>
  <c r="K18" i="4"/>
  <c r="K14" i="4"/>
  <c r="K10" i="4"/>
  <c r="K6" i="4"/>
  <c r="N16" i="4"/>
  <c r="N12" i="4"/>
  <c r="N8" i="4"/>
  <c r="Q18" i="4"/>
  <c r="Q14" i="4"/>
  <c r="Q10" i="4"/>
  <c r="Q6" i="4"/>
  <c r="W17" i="4"/>
  <c r="W13" i="4"/>
  <c r="Z19" i="4"/>
  <c r="Z15" i="4"/>
  <c r="Z11" i="4"/>
  <c r="Z7" i="4"/>
  <c r="AC16" i="4"/>
  <c r="AC12" i="4"/>
  <c r="AC8" i="4"/>
  <c r="AF17" i="4"/>
  <c r="AF13" i="4"/>
  <c r="AF9" i="4"/>
  <c r="AF5" i="4"/>
  <c r="AL4" i="4"/>
  <c r="AI4" i="4"/>
  <c r="AF4" i="4"/>
  <c r="AC4" i="4"/>
  <c r="Z4" i="4"/>
  <c r="W4" i="4"/>
  <c r="T4" i="4"/>
  <c r="Q4" i="4"/>
  <c r="N4" i="4"/>
  <c r="K4" i="4"/>
  <c r="H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4" i="4"/>
  <c r="C5" i="4"/>
  <c r="C6" i="4"/>
  <c r="C7" i="4"/>
  <c r="E7" i="4" s="1"/>
  <c r="C8" i="4"/>
  <c r="C9" i="4"/>
  <c r="C10" i="4"/>
  <c r="C11" i="4"/>
  <c r="E11" i="4" s="1"/>
  <c r="C12" i="4"/>
  <c r="C13" i="4"/>
  <c r="C14" i="4"/>
  <c r="C15" i="4"/>
  <c r="E15" i="4" s="1"/>
  <c r="C16" i="4"/>
  <c r="C17" i="4"/>
  <c r="C18" i="4"/>
  <c r="C19" i="4"/>
  <c r="E19" i="4" s="1"/>
  <c r="C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4" i="4"/>
  <c r="T20" i="4" l="1"/>
  <c r="E16" i="4"/>
  <c r="E12" i="4"/>
  <c r="E8" i="4"/>
  <c r="AC20" i="4"/>
  <c r="Q20" i="4"/>
  <c r="AL20" i="4"/>
  <c r="Z20" i="4"/>
  <c r="AF20" i="4"/>
  <c r="N20" i="4"/>
  <c r="W20" i="4"/>
  <c r="AI20" i="4"/>
  <c r="C20" i="4"/>
  <c r="K20" i="4"/>
  <c r="D20" i="4"/>
  <c r="H20" i="4"/>
  <c r="E17" i="4"/>
  <c r="E13" i="4"/>
  <c r="E9" i="4"/>
  <c r="E5" i="4"/>
  <c r="E4" i="4"/>
  <c r="E18" i="4"/>
  <c r="E14" i="4"/>
  <c r="E10" i="4"/>
  <c r="E6" i="4"/>
  <c r="Y3" i="1"/>
  <c r="E20" i="4" l="1"/>
  <c r="AE3" i="1"/>
  <c r="AF3" i="1" s="1"/>
  <c r="AC3" i="1"/>
  <c r="AD3" i="1" s="1"/>
  <c r="F7" i="3"/>
  <c r="O7" i="3"/>
  <c r="F8" i="3"/>
  <c r="O8" i="3"/>
  <c r="F9" i="3"/>
  <c r="O9" i="3"/>
  <c r="F10" i="3"/>
  <c r="O10" i="3"/>
  <c r="F11" i="3"/>
  <c r="O11" i="3"/>
  <c r="F12" i="3"/>
  <c r="O12" i="3"/>
  <c r="F13" i="3"/>
  <c r="O13" i="3"/>
  <c r="F14" i="3"/>
  <c r="O14" i="3"/>
  <c r="F15" i="3"/>
  <c r="O15" i="3"/>
  <c r="F16" i="3"/>
  <c r="O16" i="3"/>
  <c r="F17" i="3"/>
  <c r="O17" i="3"/>
  <c r="F18" i="3"/>
  <c r="O18" i="3"/>
  <c r="F6" i="3"/>
  <c r="O6" i="3"/>
  <c r="O4" i="3" l="1"/>
  <c r="O5" i="3"/>
  <c r="F5" i="3"/>
  <c r="F20" i="3" l="1"/>
  <c r="O20" i="3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63" i="1"/>
  <c r="Y364" i="1"/>
  <c r="Y365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25" i="1"/>
  <c r="Y426" i="1"/>
  <c r="Y427" i="1"/>
  <c r="Y433" i="1"/>
  <c r="Y434" i="1"/>
  <c r="Y435" i="1"/>
  <c r="Y436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8" i="1"/>
  <c r="Y469" i="1"/>
  <c r="Y470" i="1"/>
  <c r="Y471" i="1"/>
  <c r="Y472" i="1"/>
  <c r="Y473" i="1"/>
  <c r="Y474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32" i="1"/>
  <c r="Y33" i="1"/>
  <c r="Y34" i="1"/>
  <c r="Y35" i="1"/>
  <c r="Y36" i="1"/>
  <c r="Y37" i="1"/>
  <c r="Y40" i="1"/>
  <c r="Y42" i="1"/>
  <c r="Y43" i="1"/>
  <c r="Y45" i="1"/>
  <c r="Y46" i="1"/>
  <c r="Y48" i="1"/>
  <c r="Y49" i="1"/>
  <c r="Y50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20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2" i="1"/>
  <c r="Y23" i="1"/>
  <c r="Y24" i="1"/>
  <c r="Y25" i="1"/>
  <c r="Y26" i="1"/>
  <c r="Y28" i="1"/>
  <c r="Y29" i="1"/>
  <c r="Y30" i="1"/>
  <c r="I100" i="10" l="1"/>
  <c r="F100" i="10"/>
  <c r="C100" i="10"/>
  <c r="I92" i="10"/>
  <c r="F92" i="10"/>
  <c r="C92" i="10"/>
  <c r="I89" i="10"/>
  <c r="F89" i="10"/>
  <c r="C89" i="10"/>
  <c r="F84" i="10"/>
  <c r="I84" i="10"/>
  <c r="C84" i="10"/>
  <c r="I86" i="10"/>
  <c r="F86" i="10"/>
  <c r="C86" i="10"/>
  <c r="I74" i="10"/>
  <c r="C74" i="10"/>
  <c r="F74" i="10"/>
  <c r="I62" i="10"/>
  <c r="F62" i="10"/>
  <c r="C62" i="10"/>
  <c r="I56" i="10"/>
  <c r="F56" i="10"/>
  <c r="C56" i="10"/>
  <c r="I39" i="10"/>
  <c r="F39" i="10"/>
  <c r="C39" i="10"/>
  <c r="I28" i="10"/>
  <c r="F28" i="10"/>
  <c r="C28" i="10"/>
  <c r="I29" i="10"/>
  <c r="F29" i="10"/>
  <c r="C29" i="10"/>
  <c r="I25" i="10"/>
  <c r="F25" i="10"/>
  <c r="C25" i="10"/>
  <c r="I96" i="10"/>
  <c r="F96" i="10"/>
  <c r="C96" i="10"/>
  <c r="I189" i="10"/>
  <c r="F189" i="10"/>
  <c r="C189" i="10"/>
  <c r="I187" i="10"/>
  <c r="F187" i="10"/>
  <c r="C187" i="10"/>
  <c r="I183" i="10"/>
  <c r="F183" i="10"/>
  <c r="C183" i="10"/>
  <c r="I175" i="10"/>
  <c r="F175" i="10"/>
  <c r="C175" i="10"/>
  <c r="I165" i="10"/>
  <c r="F165" i="10"/>
  <c r="C165" i="10"/>
  <c r="I159" i="10"/>
  <c r="F159" i="10"/>
  <c r="C159" i="10"/>
  <c r="I142" i="10"/>
  <c r="F142" i="10"/>
  <c r="C142" i="10"/>
  <c r="I122" i="10"/>
  <c r="C122" i="10"/>
  <c r="F122" i="10"/>
  <c r="I120" i="10"/>
  <c r="F120" i="10"/>
  <c r="C120" i="10"/>
  <c r="I113" i="10"/>
  <c r="F113" i="10"/>
  <c r="C113" i="10"/>
  <c r="I51" i="10"/>
  <c r="F51" i="10"/>
  <c r="C51" i="10"/>
  <c r="I33" i="10"/>
  <c r="F33" i="10"/>
  <c r="C33" i="10"/>
  <c r="I34" i="10"/>
  <c r="F34" i="10"/>
  <c r="C34" i="10"/>
  <c r="I30" i="10"/>
  <c r="F30" i="10"/>
  <c r="C30" i="10"/>
  <c r="I15" i="10"/>
  <c r="F15" i="10"/>
  <c r="C15" i="10"/>
  <c r="I6" i="10"/>
  <c r="C6" i="10"/>
  <c r="F6" i="10"/>
  <c r="I385" i="10"/>
  <c r="F385" i="10"/>
  <c r="C385" i="10"/>
  <c r="I287" i="10"/>
  <c r="F287" i="10"/>
  <c r="C287" i="10"/>
  <c r="I285" i="10"/>
  <c r="F285" i="10"/>
  <c r="C285" i="10"/>
  <c r="I205" i="10"/>
  <c r="F205" i="10"/>
  <c r="C205" i="10"/>
  <c r="I203" i="10"/>
  <c r="F203" i="10"/>
  <c r="C203" i="10"/>
  <c r="I199" i="10"/>
  <c r="F199" i="10"/>
  <c r="C199" i="10"/>
  <c r="I106" i="10"/>
  <c r="C106" i="10"/>
  <c r="F106" i="10"/>
  <c r="I49" i="10"/>
  <c r="F49" i="10"/>
  <c r="C49" i="10"/>
  <c r="I393" i="10"/>
  <c r="F393" i="10"/>
  <c r="C393" i="10"/>
  <c r="I216" i="10"/>
  <c r="F216" i="10"/>
  <c r="C216" i="10"/>
  <c r="I214" i="10"/>
  <c r="F214" i="10"/>
  <c r="C214" i="10"/>
  <c r="F388" i="10"/>
  <c r="I388" i="10"/>
  <c r="C388" i="10"/>
  <c r="F396" i="10"/>
  <c r="I396" i="10"/>
  <c r="C396" i="10"/>
  <c r="I391" i="10"/>
  <c r="F391" i="10"/>
  <c r="C391" i="10"/>
  <c r="I236" i="10"/>
  <c r="F236" i="10"/>
  <c r="C236" i="10"/>
  <c r="I243" i="10"/>
  <c r="F243" i="10"/>
  <c r="C243" i="10"/>
  <c r="I240" i="10"/>
  <c r="F240" i="10"/>
  <c r="C240" i="10"/>
  <c r="I230" i="10"/>
  <c r="F230" i="10"/>
  <c r="C230" i="10"/>
  <c r="I215" i="10"/>
  <c r="F215" i="10"/>
  <c r="C215" i="10"/>
  <c r="I212" i="10"/>
  <c r="F212" i="10"/>
  <c r="C212" i="10"/>
  <c r="I190" i="10"/>
  <c r="F190" i="10"/>
  <c r="C190" i="10"/>
  <c r="I180" i="10"/>
  <c r="F180" i="10"/>
  <c r="C180" i="10"/>
  <c r="I177" i="10"/>
  <c r="F177" i="10"/>
  <c r="C177" i="10"/>
  <c r="I184" i="10"/>
  <c r="F184" i="10"/>
  <c r="C184" i="10"/>
  <c r="I178" i="10"/>
  <c r="F178" i="10"/>
  <c r="C178" i="10"/>
  <c r="I402" i="10"/>
  <c r="F402" i="10"/>
  <c r="C402" i="10"/>
  <c r="I395" i="10"/>
  <c r="F395" i="10"/>
  <c r="C395" i="10"/>
  <c r="I210" i="10"/>
  <c r="F210" i="10"/>
  <c r="C210" i="10"/>
  <c r="I208" i="10"/>
  <c r="F208" i="10"/>
  <c r="C208" i="10"/>
  <c r="I201" i="10"/>
  <c r="F201" i="10"/>
  <c r="C201" i="10"/>
  <c r="I196" i="10"/>
  <c r="F196" i="10"/>
  <c r="C196" i="10"/>
  <c r="I192" i="10"/>
  <c r="F192" i="10"/>
  <c r="C192" i="10"/>
  <c r="I163" i="10"/>
  <c r="F163" i="10"/>
  <c r="C163" i="10"/>
  <c r="F400" i="10"/>
  <c r="I400" i="10"/>
  <c r="C400" i="10"/>
  <c r="I371" i="10"/>
  <c r="F371" i="10"/>
  <c r="C371" i="10"/>
  <c r="I295" i="10"/>
  <c r="F295" i="10"/>
  <c r="C295" i="10"/>
  <c r="I247" i="10"/>
  <c r="F247" i="10"/>
  <c r="C247" i="10"/>
  <c r="I259" i="10"/>
  <c r="F259" i="10"/>
  <c r="C259" i="10"/>
  <c r="I246" i="10"/>
  <c r="F246" i="10"/>
  <c r="C246" i="10"/>
  <c r="I263" i="10"/>
  <c r="F263" i="10"/>
  <c r="C263" i="10"/>
  <c r="I218" i="10"/>
  <c r="C218" i="10"/>
  <c r="F218" i="10"/>
  <c r="I72" i="10"/>
  <c r="F72" i="10"/>
  <c r="C72" i="10"/>
  <c r="I401" i="10"/>
  <c r="F401" i="10"/>
  <c r="C401" i="10"/>
  <c r="I403" i="10"/>
  <c r="F403" i="10"/>
  <c r="C403" i="10"/>
  <c r="I366" i="10"/>
  <c r="F366" i="10"/>
  <c r="C366" i="10"/>
  <c r="F372" i="10"/>
  <c r="I372" i="10"/>
  <c r="C372" i="10"/>
  <c r="I347" i="10"/>
  <c r="I355" i="10"/>
  <c r="F347" i="10"/>
  <c r="F355" i="10"/>
  <c r="C347" i="10"/>
  <c r="C355" i="10"/>
  <c r="I351" i="10"/>
  <c r="F351" i="10"/>
  <c r="C351" i="10"/>
  <c r="I345" i="10"/>
  <c r="F345" i="10"/>
  <c r="C345" i="10"/>
  <c r="F294" i="10"/>
  <c r="I294" i="10"/>
  <c r="C294" i="10"/>
  <c r="I301" i="10"/>
  <c r="F301" i="10"/>
  <c r="C301" i="10"/>
  <c r="I227" i="10"/>
  <c r="F227" i="10"/>
  <c r="C227" i="10"/>
  <c r="I239" i="10"/>
  <c r="F239" i="10"/>
  <c r="C239" i="10"/>
  <c r="I232" i="10"/>
  <c r="F232" i="10"/>
  <c r="C232" i="10"/>
  <c r="I229" i="10"/>
  <c r="F229" i="10"/>
  <c r="C229" i="10"/>
  <c r="I233" i="10"/>
  <c r="F233" i="10"/>
  <c r="C233" i="10"/>
  <c r="I219" i="10"/>
  <c r="F219" i="10"/>
  <c r="C219" i="10"/>
  <c r="I224" i="10"/>
  <c r="F224" i="10"/>
  <c r="C224" i="10"/>
  <c r="I61" i="10"/>
  <c r="F61" i="10"/>
  <c r="C61" i="10"/>
  <c r="I48" i="10"/>
  <c r="F48" i="10"/>
  <c r="C48" i="10"/>
  <c r="I45" i="10"/>
  <c r="F45" i="10"/>
  <c r="C45" i="10"/>
  <c r="I42" i="10"/>
  <c r="C42" i="10"/>
  <c r="F42" i="10"/>
  <c r="F24" i="10"/>
  <c r="C24" i="10"/>
  <c r="I24" i="10"/>
  <c r="I394" i="10"/>
  <c r="F394" i="10"/>
  <c r="C394" i="10"/>
  <c r="I386" i="10"/>
  <c r="F386" i="10"/>
  <c r="C386" i="10"/>
  <c r="F392" i="10"/>
  <c r="C392" i="10"/>
  <c r="I392" i="10"/>
  <c r="I374" i="10"/>
  <c r="F374" i="10"/>
  <c r="C374" i="10"/>
  <c r="I373" i="10"/>
  <c r="I370" i="10"/>
  <c r="F370" i="10"/>
  <c r="C370" i="10"/>
  <c r="F373" i="10"/>
  <c r="C373" i="10"/>
  <c r="I353" i="10"/>
  <c r="F353" i="10"/>
  <c r="C353" i="10"/>
  <c r="I363" i="10"/>
  <c r="F363" i="10"/>
  <c r="C363" i="10"/>
  <c r="I331" i="10"/>
  <c r="F330" i="10"/>
  <c r="F331" i="10"/>
  <c r="C330" i="10"/>
  <c r="I330" i="10"/>
  <c r="C331" i="10"/>
  <c r="I333" i="10"/>
  <c r="I326" i="10"/>
  <c r="F326" i="10"/>
  <c r="F333" i="10"/>
  <c r="C326" i="10"/>
  <c r="C333" i="10"/>
  <c r="F322" i="10"/>
  <c r="C322" i="10"/>
  <c r="I322" i="10"/>
  <c r="F316" i="10"/>
  <c r="I316" i="10"/>
  <c r="C316" i="10"/>
  <c r="I311" i="10"/>
  <c r="F311" i="10"/>
  <c r="C311" i="10"/>
  <c r="F306" i="10"/>
  <c r="C306" i="10"/>
  <c r="I306" i="10"/>
  <c r="F302" i="10"/>
  <c r="I302" i="10"/>
  <c r="C302" i="10"/>
  <c r="I300" i="10"/>
  <c r="F300" i="10"/>
  <c r="C300" i="10"/>
  <c r="I171" i="10"/>
  <c r="F171" i="10"/>
  <c r="C171" i="10"/>
  <c r="I168" i="10"/>
  <c r="F168" i="10"/>
  <c r="C168" i="10"/>
  <c r="I154" i="10"/>
  <c r="C154" i="10"/>
  <c r="F154" i="10"/>
  <c r="I146" i="10"/>
  <c r="F146" i="10"/>
  <c r="C146" i="10"/>
  <c r="I137" i="10"/>
  <c r="F137" i="10"/>
  <c r="C137" i="10"/>
  <c r="I134" i="10"/>
  <c r="F134" i="10"/>
  <c r="C134" i="10"/>
  <c r="I118" i="10"/>
  <c r="F118" i="10"/>
  <c r="C118" i="10"/>
  <c r="I111" i="10"/>
  <c r="F111" i="10"/>
  <c r="C111" i="10"/>
  <c r="I103" i="10"/>
  <c r="I104" i="10"/>
  <c r="F103" i="10"/>
  <c r="F104" i="10"/>
  <c r="C104" i="10"/>
  <c r="C103" i="10"/>
  <c r="I323" i="10"/>
  <c r="F323" i="10"/>
  <c r="C323" i="10"/>
  <c r="I152" i="10"/>
  <c r="F152" i="10"/>
  <c r="C152" i="10"/>
  <c r="I149" i="10"/>
  <c r="F149" i="10"/>
  <c r="C149" i="10"/>
  <c r="I166" i="10"/>
  <c r="F166" i="10"/>
  <c r="C166" i="10"/>
  <c r="I319" i="10"/>
  <c r="F319" i="10"/>
  <c r="C319" i="10"/>
  <c r="F161" i="10"/>
  <c r="C161" i="10"/>
  <c r="I161" i="10"/>
  <c r="I167" i="10"/>
  <c r="F167" i="10"/>
  <c r="C167" i="10"/>
  <c r="I156" i="10"/>
  <c r="F156" i="10"/>
  <c r="C156" i="10"/>
  <c r="I124" i="10"/>
  <c r="F124" i="10"/>
  <c r="C124" i="10"/>
  <c r="I58" i="10"/>
  <c r="C58" i="10"/>
  <c r="F58" i="10"/>
  <c r="I143" i="10"/>
  <c r="F143" i="10"/>
  <c r="C143" i="10"/>
  <c r="I290" i="10"/>
  <c r="F290" i="10"/>
  <c r="C290" i="10"/>
  <c r="F10" i="10"/>
  <c r="C10" i="10"/>
  <c r="I10" i="10"/>
  <c r="I91" i="10"/>
  <c r="F91" i="10"/>
  <c r="C91" i="10"/>
  <c r="F8" i="10"/>
  <c r="I8" i="10"/>
  <c r="C8" i="10"/>
  <c r="I155" i="10"/>
  <c r="F155" i="10"/>
  <c r="C155" i="10"/>
  <c r="I130" i="10"/>
  <c r="F130" i="10"/>
  <c r="C130" i="10"/>
  <c r="I114" i="10"/>
  <c r="F114" i="10"/>
  <c r="C114" i="10"/>
  <c r="I107" i="10"/>
  <c r="F107" i="10"/>
  <c r="C107" i="10"/>
  <c r="I95" i="10"/>
  <c r="F95" i="10"/>
  <c r="C95" i="10"/>
  <c r="I32" i="10"/>
  <c r="F32" i="10"/>
  <c r="C32" i="10"/>
  <c r="I262" i="10"/>
  <c r="F262" i="10"/>
  <c r="C262" i="10"/>
  <c r="I256" i="10"/>
  <c r="F256" i="10"/>
  <c r="C256" i="10"/>
  <c r="I185" i="10"/>
  <c r="F185" i="10"/>
  <c r="C185" i="10"/>
  <c r="I67" i="10"/>
  <c r="F67" i="10"/>
  <c r="C67" i="10"/>
  <c r="I11" i="10"/>
  <c r="F11" i="10"/>
  <c r="C11" i="10"/>
  <c r="I266" i="10"/>
  <c r="F266" i="10"/>
  <c r="C266" i="10"/>
  <c r="I258" i="10"/>
  <c r="F258" i="10"/>
  <c r="C258" i="10"/>
  <c r="I255" i="10"/>
  <c r="F255" i="10"/>
  <c r="C255" i="10"/>
  <c r="I140" i="10"/>
  <c r="F140" i="10"/>
  <c r="C140" i="10"/>
  <c r="I136" i="10"/>
  <c r="F136" i="10"/>
  <c r="C136" i="10"/>
  <c r="I123" i="10"/>
  <c r="F123" i="10"/>
  <c r="C123" i="10"/>
  <c r="I102" i="10"/>
  <c r="F102" i="10"/>
  <c r="C102" i="10"/>
  <c r="I77" i="10"/>
  <c r="F77" i="10"/>
  <c r="C77" i="10"/>
  <c r="I83" i="10"/>
  <c r="F83" i="10"/>
  <c r="C83" i="10"/>
  <c r="I88" i="10"/>
  <c r="F88" i="10"/>
  <c r="C88" i="10"/>
  <c r="I64" i="10"/>
  <c r="F64" i="10"/>
  <c r="C64" i="10"/>
  <c r="I65" i="10"/>
  <c r="F65" i="10"/>
  <c r="C65" i="10"/>
  <c r="I38" i="10"/>
  <c r="F38" i="10"/>
  <c r="C38" i="10"/>
  <c r="I19" i="10"/>
  <c r="F19" i="10"/>
  <c r="C19" i="10"/>
  <c r="I321" i="10"/>
  <c r="F321" i="10"/>
  <c r="C321" i="10"/>
  <c r="I248" i="10"/>
  <c r="F248" i="10"/>
  <c r="C248" i="10"/>
  <c r="I277" i="10"/>
  <c r="F277" i="10"/>
  <c r="C277" i="10"/>
  <c r="I57" i="10"/>
  <c r="F57" i="10"/>
  <c r="C57" i="10"/>
  <c r="I271" i="10"/>
  <c r="F271" i="10"/>
  <c r="C271" i="10"/>
  <c r="I275" i="10"/>
  <c r="F275" i="10"/>
  <c r="C275" i="10"/>
  <c r="I141" i="10"/>
  <c r="F141" i="10"/>
  <c r="C141" i="10"/>
  <c r="I68" i="10"/>
  <c r="F68" i="10"/>
  <c r="C68" i="10"/>
  <c r="I346" i="10"/>
  <c r="F346" i="10"/>
  <c r="C346" i="10"/>
  <c r="I304" i="10"/>
  <c r="F304" i="10"/>
  <c r="C304" i="10"/>
  <c r="I280" i="10"/>
  <c r="F280" i="10"/>
  <c r="C280" i="10"/>
  <c r="I133" i="10"/>
  <c r="F133" i="10"/>
  <c r="C133" i="10"/>
  <c r="I80" i="10"/>
  <c r="F80" i="10"/>
  <c r="C80" i="10"/>
  <c r="I76" i="10"/>
  <c r="F76" i="10"/>
  <c r="C76" i="10"/>
  <c r="I71" i="10"/>
  <c r="F71" i="10"/>
  <c r="C71" i="10"/>
  <c r="I381" i="10"/>
  <c r="F381" i="10"/>
  <c r="C381" i="10"/>
  <c r="I40" i="10"/>
  <c r="F40" i="10"/>
  <c r="C40" i="10"/>
  <c r="I369" i="10"/>
  <c r="F369" i="10"/>
  <c r="C369" i="10"/>
  <c r="I383" i="10"/>
  <c r="F383" i="10"/>
  <c r="C383" i="10"/>
  <c r="I362" i="10"/>
  <c r="F362" i="10"/>
  <c r="C362" i="10"/>
  <c r="I349" i="10"/>
  <c r="F349" i="10"/>
  <c r="C349" i="10"/>
  <c r="I308" i="10"/>
  <c r="F308" i="10"/>
  <c r="C308" i="10"/>
  <c r="I284" i="10"/>
  <c r="F284" i="10"/>
  <c r="C284" i="10"/>
  <c r="I267" i="10"/>
  <c r="F267" i="10"/>
  <c r="C267" i="10"/>
  <c r="I273" i="10"/>
  <c r="F273" i="10"/>
  <c r="C273" i="10"/>
  <c r="I245" i="10"/>
  <c r="F245" i="10"/>
  <c r="C245" i="10"/>
  <c r="I53" i="10"/>
  <c r="F53" i="10"/>
  <c r="C53" i="10"/>
  <c r="I41" i="10"/>
  <c r="F41" i="10"/>
  <c r="C41" i="10"/>
  <c r="I21" i="10"/>
  <c r="F21" i="10"/>
  <c r="C21" i="10"/>
  <c r="F16" i="10"/>
  <c r="C16" i="10"/>
  <c r="I16" i="10"/>
  <c r="I13" i="10"/>
  <c r="F13" i="10"/>
  <c r="C13" i="10"/>
  <c r="F376" i="10"/>
  <c r="C376" i="10"/>
  <c r="I376" i="10"/>
  <c r="I357" i="10"/>
  <c r="F357" i="10"/>
  <c r="C357" i="10"/>
  <c r="I359" i="10"/>
  <c r="F359" i="10"/>
  <c r="C359" i="10"/>
  <c r="I292" i="10"/>
  <c r="F292" i="10"/>
  <c r="C292" i="10"/>
  <c r="I283" i="10"/>
  <c r="F283" i="10"/>
  <c r="C283" i="10"/>
  <c r="I269" i="10"/>
  <c r="F269" i="10"/>
  <c r="C269" i="10"/>
  <c r="I97" i="10"/>
  <c r="F97" i="10"/>
  <c r="C97" i="10"/>
  <c r="I98" i="10"/>
  <c r="F98" i="10"/>
  <c r="C98" i="10"/>
  <c r="I90" i="10"/>
  <c r="C90" i="10"/>
  <c r="F90" i="10"/>
  <c r="I87" i="10"/>
  <c r="F87" i="10"/>
  <c r="C87" i="10"/>
  <c r="I78" i="10"/>
  <c r="F78" i="10"/>
  <c r="C78" i="10"/>
  <c r="I59" i="10"/>
  <c r="F59" i="10"/>
  <c r="C59" i="10"/>
  <c r="I73" i="10"/>
  <c r="F73" i="10"/>
  <c r="C73" i="10"/>
  <c r="I47" i="10"/>
  <c r="F47" i="10"/>
  <c r="C47" i="10"/>
  <c r="I35" i="10"/>
  <c r="F35" i="10"/>
  <c r="C35" i="10"/>
  <c r="I37" i="10"/>
  <c r="F37" i="10"/>
  <c r="C37" i="10"/>
  <c r="I26" i="10"/>
  <c r="C26" i="10"/>
  <c r="F26" i="10"/>
  <c r="I23" i="10"/>
  <c r="F23" i="10"/>
  <c r="C23" i="10"/>
  <c r="I69" i="10"/>
  <c r="F69" i="10"/>
  <c r="C69" i="10"/>
  <c r="I186" i="10"/>
  <c r="C186" i="10"/>
  <c r="F186" i="10"/>
  <c r="I182" i="10"/>
  <c r="F182" i="10"/>
  <c r="C182" i="10"/>
  <c r="I176" i="10"/>
  <c r="F176" i="10"/>
  <c r="C176" i="10"/>
  <c r="I173" i="10"/>
  <c r="F173" i="10"/>
  <c r="C173" i="10"/>
  <c r="I158" i="10"/>
  <c r="F158" i="10"/>
  <c r="C158" i="10"/>
  <c r="I145" i="10"/>
  <c r="F145" i="10"/>
  <c r="C145" i="10"/>
  <c r="I128" i="10"/>
  <c r="F128" i="10"/>
  <c r="C128" i="10"/>
  <c r="I112" i="10"/>
  <c r="F112" i="10"/>
  <c r="C112" i="10"/>
  <c r="I110" i="10"/>
  <c r="F110" i="10"/>
  <c r="C110" i="10"/>
  <c r="I55" i="10"/>
  <c r="F55" i="10"/>
  <c r="C55" i="10"/>
  <c r="I50" i="10"/>
  <c r="F50" i="10"/>
  <c r="C50" i="10"/>
  <c r="I36" i="10"/>
  <c r="F36" i="10"/>
  <c r="C36" i="10"/>
  <c r="I31" i="10"/>
  <c r="F31" i="10"/>
  <c r="C31" i="10"/>
  <c r="I27" i="10"/>
  <c r="F27" i="10"/>
  <c r="C27" i="10"/>
  <c r="F12" i="10"/>
  <c r="C12" i="10"/>
  <c r="I12" i="10"/>
  <c r="F20" i="10"/>
  <c r="C20" i="10"/>
  <c r="I20" i="10"/>
  <c r="I350" i="10"/>
  <c r="F350" i="10"/>
  <c r="C350" i="10"/>
  <c r="I297" i="10"/>
  <c r="F297" i="10"/>
  <c r="C297" i="10"/>
  <c r="I293" i="10"/>
  <c r="F293" i="10"/>
  <c r="C293" i="10"/>
  <c r="I206" i="10"/>
  <c r="F206" i="10"/>
  <c r="C206" i="10"/>
  <c r="I204" i="10"/>
  <c r="F204" i="10"/>
  <c r="C204" i="10"/>
  <c r="I202" i="10"/>
  <c r="C202" i="10"/>
  <c r="F202" i="10"/>
  <c r="I197" i="10"/>
  <c r="F197" i="10"/>
  <c r="C197" i="10"/>
  <c r="I54" i="10"/>
  <c r="F54" i="10"/>
  <c r="C54" i="10"/>
  <c r="I299" i="10"/>
  <c r="F299" i="10"/>
  <c r="C299" i="10"/>
  <c r="I220" i="10"/>
  <c r="F220" i="10"/>
  <c r="C220" i="10"/>
  <c r="I389" i="10"/>
  <c r="F389" i="10"/>
  <c r="C389" i="10"/>
  <c r="I405" i="10"/>
  <c r="F405" i="10"/>
  <c r="C405" i="10"/>
  <c r="I390" i="10"/>
  <c r="F390" i="10"/>
  <c r="C390" i="10"/>
  <c r="I237" i="10"/>
  <c r="F237" i="10"/>
  <c r="C237" i="10"/>
  <c r="I241" i="10"/>
  <c r="F241" i="10"/>
  <c r="C241" i="10"/>
  <c r="I235" i="10"/>
  <c r="F235" i="10"/>
  <c r="C235" i="10"/>
  <c r="I228" i="10"/>
  <c r="F228" i="10"/>
  <c r="C228" i="10"/>
  <c r="I213" i="10"/>
  <c r="F213" i="10"/>
  <c r="C213" i="10"/>
  <c r="I188" i="10"/>
  <c r="F188" i="10"/>
  <c r="C188" i="10"/>
  <c r="I179" i="10"/>
  <c r="F179" i="10"/>
  <c r="C179" i="10"/>
  <c r="I191" i="10"/>
  <c r="F191" i="10"/>
  <c r="C191" i="10"/>
  <c r="I181" i="10"/>
  <c r="F181" i="10"/>
  <c r="C181" i="10"/>
  <c r="I174" i="10"/>
  <c r="F174" i="10"/>
  <c r="C174" i="10"/>
  <c r="I9" i="10"/>
  <c r="F9" i="10"/>
  <c r="C9" i="10"/>
  <c r="I406" i="10"/>
  <c r="F406" i="10"/>
  <c r="C406" i="10"/>
  <c r="I211" i="10"/>
  <c r="F211" i="10"/>
  <c r="C211" i="10"/>
  <c r="I209" i="10"/>
  <c r="F209" i="10"/>
  <c r="C209" i="10"/>
  <c r="I207" i="10"/>
  <c r="F207" i="10"/>
  <c r="C207" i="10"/>
  <c r="I198" i="10"/>
  <c r="F198" i="10"/>
  <c r="C198" i="10"/>
  <c r="I194" i="10"/>
  <c r="F194" i="10"/>
  <c r="C194" i="10"/>
  <c r="I375" i="10"/>
  <c r="F375" i="10"/>
  <c r="C375" i="10"/>
  <c r="I361" i="10"/>
  <c r="F361" i="10"/>
  <c r="C361" i="10"/>
  <c r="I289" i="10"/>
  <c r="F289" i="10"/>
  <c r="C289" i="10"/>
  <c r="I261" i="10"/>
  <c r="F261" i="10"/>
  <c r="C261" i="10"/>
  <c r="I251" i="10"/>
  <c r="F251" i="10"/>
  <c r="C251" i="10"/>
  <c r="I254" i="10"/>
  <c r="F254" i="10"/>
  <c r="C254" i="10"/>
  <c r="I250" i="10"/>
  <c r="C250" i="10"/>
  <c r="F250" i="10"/>
  <c r="I225" i="10"/>
  <c r="F225" i="10"/>
  <c r="C225" i="10"/>
  <c r="I43" i="10"/>
  <c r="F43" i="10"/>
  <c r="C43" i="10"/>
  <c r="I399" i="10"/>
  <c r="F399" i="10"/>
  <c r="C399" i="10"/>
  <c r="I379" i="10"/>
  <c r="F379" i="10"/>
  <c r="C379" i="10"/>
  <c r="F364" i="10"/>
  <c r="I364" i="10"/>
  <c r="C364" i="10"/>
  <c r="F368" i="10"/>
  <c r="I368" i="10"/>
  <c r="C368" i="10"/>
  <c r="F360" i="10"/>
  <c r="C360" i="10"/>
  <c r="I360" i="10"/>
  <c r="F344" i="10"/>
  <c r="C344" i="10"/>
  <c r="I344" i="10"/>
  <c r="I296" i="10"/>
  <c r="F296" i="10"/>
  <c r="C296" i="10"/>
  <c r="I291" i="10"/>
  <c r="F291" i="10"/>
  <c r="C291" i="10"/>
  <c r="I234" i="10"/>
  <c r="C234" i="10"/>
  <c r="F234" i="10"/>
  <c r="I242" i="10"/>
  <c r="F242" i="10"/>
  <c r="C242" i="10"/>
  <c r="I238" i="10"/>
  <c r="F238" i="10"/>
  <c r="C238" i="10"/>
  <c r="I231" i="10"/>
  <c r="F231" i="10"/>
  <c r="C231" i="10"/>
  <c r="I226" i="10"/>
  <c r="F226" i="10"/>
  <c r="C226" i="10"/>
  <c r="I221" i="10"/>
  <c r="F221" i="10"/>
  <c r="C221" i="10"/>
  <c r="I217" i="10"/>
  <c r="F217" i="10"/>
  <c r="C217" i="10"/>
  <c r="I223" i="10"/>
  <c r="F223" i="10"/>
  <c r="C223" i="10"/>
  <c r="I70" i="10"/>
  <c r="F70" i="10"/>
  <c r="C70" i="10"/>
  <c r="I46" i="10"/>
  <c r="F46" i="10"/>
  <c r="C46" i="10"/>
  <c r="I44" i="10"/>
  <c r="F44" i="10"/>
  <c r="C44" i="10"/>
  <c r="F22" i="10"/>
  <c r="C22" i="10"/>
  <c r="I22" i="10"/>
  <c r="I398" i="10"/>
  <c r="F398" i="10"/>
  <c r="C398" i="10"/>
  <c r="I387" i="10"/>
  <c r="F387" i="10"/>
  <c r="C387" i="10"/>
  <c r="F404" i="10"/>
  <c r="I404" i="10"/>
  <c r="C404" i="10"/>
  <c r="I367" i="10"/>
  <c r="F367" i="10"/>
  <c r="C367" i="10"/>
  <c r="F384" i="10"/>
  <c r="I384" i="10"/>
  <c r="C384" i="10"/>
  <c r="I358" i="10"/>
  <c r="F358" i="10"/>
  <c r="C358" i="10"/>
  <c r="F348" i="10"/>
  <c r="I348" i="10"/>
  <c r="C348" i="10"/>
  <c r="I335" i="10"/>
  <c r="I343" i="10"/>
  <c r="F335" i="10"/>
  <c r="F343" i="10"/>
  <c r="C335" i="10"/>
  <c r="C343" i="10"/>
  <c r="I329" i="10"/>
  <c r="I328" i="10"/>
  <c r="F328" i="10"/>
  <c r="F329" i="10"/>
  <c r="C328" i="10"/>
  <c r="C329" i="10"/>
  <c r="I317" i="10"/>
  <c r="F317" i="10"/>
  <c r="C317" i="10"/>
  <c r="F314" i="10"/>
  <c r="I314" i="10"/>
  <c r="C314" i="10"/>
  <c r="I307" i="10"/>
  <c r="F307" i="10"/>
  <c r="C307" i="10"/>
  <c r="I305" i="10"/>
  <c r="F305" i="10"/>
  <c r="C305" i="10"/>
  <c r="F310" i="10"/>
  <c r="I310" i="10"/>
  <c r="C310" i="10"/>
  <c r="I151" i="10"/>
  <c r="F151" i="10"/>
  <c r="C151" i="10"/>
  <c r="I169" i="10"/>
  <c r="F169" i="10"/>
  <c r="C169" i="10"/>
  <c r="I164" i="10"/>
  <c r="F164" i="10"/>
  <c r="C164" i="10"/>
  <c r="I129" i="10"/>
  <c r="F129" i="10"/>
  <c r="I148" i="10"/>
  <c r="F148" i="10"/>
  <c r="C148" i="10"/>
  <c r="C129" i="10"/>
  <c r="I138" i="10"/>
  <c r="C138" i="10"/>
  <c r="F138" i="10"/>
  <c r="I135" i="10"/>
  <c r="F135" i="10"/>
  <c r="C135" i="10"/>
  <c r="I126" i="10"/>
  <c r="F126" i="10"/>
  <c r="C126" i="10"/>
  <c r="F132" i="10"/>
  <c r="I132" i="10"/>
  <c r="C132" i="10"/>
  <c r="I115" i="10"/>
  <c r="F115" i="10"/>
  <c r="C115" i="10"/>
  <c r="I105" i="10"/>
  <c r="F105" i="10"/>
  <c r="C105" i="10"/>
  <c r="I101" i="10"/>
  <c r="F101" i="10"/>
  <c r="C101" i="10"/>
  <c r="I320" i="10"/>
  <c r="F320" i="10"/>
  <c r="C320" i="10"/>
  <c r="F63" i="10"/>
  <c r="I63" i="10"/>
  <c r="C63" i="10"/>
  <c r="I150" i="10"/>
  <c r="F150" i="10"/>
  <c r="C150" i="10"/>
  <c r="F318" i="10"/>
  <c r="I318" i="10"/>
  <c r="C318" i="10"/>
  <c r="I253" i="10"/>
  <c r="F253" i="10"/>
  <c r="C253" i="10"/>
  <c r="I162" i="10"/>
  <c r="F162" i="10"/>
  <c r="C162" i="10"/>
  <c r="I153" i="10"/>
  <c r="F153" i="10"/>
  <c r="C153" i="10"/>
  <c r="I127" i="10"/>
  <c r="F127" i="10"/>
  <c r="C127" i="10"/>
  <c r="I121" i="10"/>
  <c r="C121" i="10"/>
  <c r="F121" i="10"/>
  <c r="I116" i="10"/>
  <c r="F116" i="10"/>
  <c r="C116" i="10"/>
  <c r="I93" i="10"/>
  <c r="F93" i="10"/>
  <c r="C93" i="10"/>
  <c r="I315" i="10"/>
  <c r="F315" i="10"/>
  <c r="C315" i="10"/>
  <c r="I265" i="10"/>
  <c r="F265" i="10"/>
  <c r="C265" i="10"/>
  <c r="I81" i="10"/>
  <c r="F81" i="10"/>
  <c r="C81" i="10"/>
  <c r="I4" i="10"/>
  <c r="F4" i="10"/>
  <c r="C4" i="10"/>
  <c r="I157" i="10"/>
  <c r="F157" i="10"/>
  <c r="I160" i="10"/>
  <c r="F160" i="10"/>
  <c r="C160" i="10"/>
  <c r="C157" i="10"/>
  <c r="I147" i="10"/>
  <c r="F147" i="10"/>
  <c r="C147" i="10"/>
  <c r="I139" i="10"/>
  <c r="F139" i="10"/>
  <c r="C139" i="10"/>
  <c r="I119" i="10"/>
  <c r="F119" i="10"/>
  <c r="C119" i="10"/>
  <c r="I108" i="10"/>
  <c r="F108" i="10"/>
  <c r="C108" i="10"/>
  <c r="I94" i="10"/>
  <c r="F94" i="10"/>
  <c r="C94" i="10"/>
  <c r="F3" i="10"/>
  <c r="I3" i="10"/>
  <c r="I309" i="10"/>
  <c r="F309" i="10"/>
  <c r="C309" i="10"/>
  <c r="F298" i="10"/>
  <c r="I298" i="10"/>
  <c r="C298" i="10"/>
  <c r="I272" i="10"/>
  <c r="F272" i="10"/>
  <c r="C272" i="10"/>
  <c r="I252" i="10"/>
  <c r="F252" i="10"/>
  <c r="C252" i="10"/>
  <c r="I312" i="10"/>
  <c r="F312" i="10"/>
  <c r="C312" i="10"/>
  <c r="I260" i="10"/>
  <c r="F260" i="10"/>
  <c r="C260" i="10"/>
  <c r="I257" i="10"/>
  <c r="F257" i="10"/>
  <c r="C257" i="10"/>
  <c r="I249" i="10"/>
  <c r="F249" i="10"/>
  <c r="C249" i="10"/>
  <c r="I193" i="10"/>
  <c r="F193" i="10"/>
  <c r="C193" i="10"/>
  <c r="I172" i="10"/>
  <c r="F172" i="10"/>
  <c r="C172" i="10"/>
  <c r="I170" i="10"/>
  <c r="C170" i="10"/>
  <c r="F170" i="10"/>
  <c r="I131" i="10"/>
  <c r="F131" i="10"/>
  <c r="C131" i="10"/>
  <c r="I125" i="10"/>
  <c r="F125" i="10"/>
  <c r="C125" i="10"/>
  <c r="I117" i="10"/>
  <c r="F117" i="10"/>
  <c r="C117" i="10"/>
  <c r="I109" i="10"/>
  <c r="F109" i="10"/>
  <c r="C109" i="10"/>
  <c r="I99" i="10"/>
  <c r="F99" i="10"/>
  <c r="C99" i="10"/>
  <c r="I85" i="10"/>
  <c r="F85" i="10"/>
  <c r="C85" i="10"/>
  <c r="I82" i="10"/>
  <c r="F82" i="10"/>
  <c r="C82" i="10"/>
  <c r="I79" i="10"/>
  <c r="F79" i="10"/>
  <c r="C79" i="10"/>
  <c r="I66" i="10"/>
  <c r="F66" i="10"/>
  <c r="C66" i="10"/>
  <c r="I75" i="10"/>
  <c r="F75" i="10"/>
  <c r="C75" i="10"/>
  <c r="I7" i="10"/>
  <c r="F7" i="10"/>
  <c r="C7" i="10"/>
  <c r="F14" i="10"/>
  <c r="C14" i="10"/>
  <c r="I14" i="10"/>
  <c r="I264" i="10"/>
  <c r="F264" i="10"/>
  <c r="C264" i="10"/>
  <c r="I282" i="10"/>
  <c r="F282" i="10"/>
  <c r="C282" i="10"/>
  <c r="I270" i="10"/>
  <c r="F270" i="10"/>
  <c r="C270" i="10"/>
  <c r="I268" i="10"/>
  <c r="F268" i="10"/>
  <c r="C268" i="10"/>
  <c r="I144" i="10"/>
  <c r="F144" i="10"/>
  <c r="C144" i="10"/>
  <c r="I60" i="10"/>
  <c r="F60" i="10"/>
  <c r="C60" i="10"/>
  <c r="F380" i="10"/>
  <c r="I380" i="10"/>
  <c r="C380" i="10"/>
  <c r="I303" i="10"/>
  <c r="F303" i="10"/>
  <c r="C303" i="10"/>
  <c r="I195" i="10"/>
  <c r="F195" i="10"/>
  <c r="C195" i="10"/>
  <c r="F18" i="10"/>
  <c r="C18" i="10"/>
  <c r="I18" i="10"/>
  <c r="I382" i="10"/>
  <c r="F382" i="10"/>
  <c r="C382" i="10"/>
  <c r="I377" i="10"/>
  <c r="F377" i="10"/>
  <c r="C377" i="10"/>
  <c r="F352" i="10"/>
  <c r="I352" i="10"/>
  <c r="C352" i="10"/>
  <c r="F356" i="10"/>
  <c r="I356" i="10"/>
  <c r="C356" i="10"/>
  <c r="I288" i="10"/>
  <c r="F288" i="10"/>
  <c r="C288" i="10"/>
  <c r="I279" i="10"/>
  <c r="F279" i="10"/>
  <c r="C279" i="10"/>
  <c r="I276" i="10"/>
  <c r="F276" i="10"/>
  <c r="C276" i="10"/>
  <c r="I244" i="10"/>
  <c r="F244" i="10"/>
  <c r="C244" i="10"/>
  <c r="I222" i="10"/>
  <c r="F222" i="10"/>
  <c r="C222" i="10"/>
  <c r="I52" i="10"/>
  <c r="F52" i="10"/>
  <c r="C52" i="10"/>
  <c r="I17" i="10"/>
  <c r="F17" i="10"/>
  <c r="C17" i="10"/>
  <c r="I5" i="10"/>
  <c r="F5" i="10"/>
  <c r="C5" i="10"/>
  <c r="I397" i="10"/>
  <c r="F397" i="10"/>
  <c r="C397" i="10"/>
  <c r="I365" i="10"/>
  <c r="F365" i="10"/>
  <c r="C365" i="10"/>
  <c r="I378" i="10"/>
  <c r="F378" i="10"/>
  <c r="C378" i="10"/>
  <c r="I354" i="10"/>
  <c r="F354" i="10"/>
  <c r="C354" i="10"/>
  <c r="I313" i="10"/>
  <c r="F313" i="10"/>
  <c r="C313" i="10"/>
  <c r="I286" i="10"/>
  <c r="F286" i="10"/>
  <c r="C286" i="10"/>
  <c r="I278" i="10"/>
  <c r="F278" i="10"/>
  <c r="C278" i="10"/>
  <c r="I274" i="10"/>
  <c r="F274" i="10"/>
  <c r="C274" i="10"/>
  <c r="I281" i="10"/>
  <c r="F281" i="10"/>
  <c r="C281" i="10"/>
  <c r="I200" i="10"/>
  <c r="F200" i="10"/>
  <c r="C200" i="10"/>
  <c r="H5" i="9"/>
  <c r="E5" i="9"/>
  <c r="B5" i="9"/>
  <c r="H7" i="9"/>
  <c r="E7" i="9"/>
  <c r="B7" i="9"/>
  <c r="H12" i="9"/>
  <c r="E12" i="9"/>
  <c r="B12" i="9"/>
  <c r="H14" i="9"/>
  <c r="E14" i="9"/>
  <c r="B14" i="9"/>
  <c r="H17" i="9"/>
  <c r="E17" i="9"/>
  <c r="B17" i="9"/>
  <c r="H10" i="9"/>
  <c r="E10" i="9"/>
  <c r="B10" i="9"/>
  <c r="H4" i="9"/>
  <c r="E4" i="9"/>
  <c r="B4" i="9"/>
  <c r="H6" i="9"/>
  <c r="B6" i="9"/>
  <c r="E6" i="9"/>
  <c r="H11" i="9"/>
  <c r="E11" i="9"/>
  <c r="B11" i="9"/>
  <c r="H3" i="9"/>
  <c r="E3" i="9"/>
  <c r="B3" i="9"/>
  <c r="H15" i="9"/>
  <c r="E15" i="9"/>
  <c r="B15" i="9"/>
  <c r="H13" i="9"/>
  <c r="E13" i="9"/>
  <c r="B13" i="9"/>
  <c r="H18" i="9"/>
  <c r="E18" i="9"/>
  <c r="B18" i="9"/>
  <c r="H9" i="9"/>
  <c r="E9" i="9"/>
  <c r="B9" i="9"/>
  <c r="H8" i="9"/>
  <c r="E8" i="9"/>
  <c r="B8" i="9"/>
  <c r="C3" i="10"/>
  <c r="H16" i="9"/>
  <c r="E16" i="9"/>
  <c r="B16" i="9"/>
  <c r="AE26" i="1"/>
  <c r="AF26" i="1" s="1"/>
  <c r="AC26" i="1"/>
  <c r="AD26" i="1" s="1"/>
  <c r="AE22" i="1"/>
  <c r="AF22" i="1" s="1"/>
  <c r="AC22" i="1"/>
  <c r="AD22" i="1" s="1"/>
  <c r="AE17" i="1"/>
  <c r="AF17" i="1" s="1"/>
  <c r="AC17" i="1"/>
  <c r="AD17" i="1" s="1"/>
  <c r="AE13" i="1"/>
  <c r="AF13" i="1" s="1"/>
  <c r="AC13" i="1"/>
  <c r="AD13" i="1" s="1"/>
  <c r="AE9" i="1"/>
  <c r="AF9" i="1" s="1"/>
  <c r="AC9" i="1"/>
  <c r="AD9" i="1" s="1"/>
  <c r="AE5" i="1"/>
  <c r="AF5" i="1" s="1"/>
  <c r="J96" i="10" s="1"/>
  <c r="K96" i="10" s="1"/>
  <c r="AC5" i="1"/>
  <c r="AD5" i="1" s="1"/>
  <c r="AE262" i="1"/>
  <c r="AF262" i="1" s="1"/>
  <c r="AC262" i="1"/>
  <c r="AD262" i="1" s="1"/>
  <c r="AA262" i="1"/>
  <c r="AB262" i="1" s="1"/>
  <c r="AE258" i="1"/>
  <c r="AF258" i="1" s="1"/>
  <c r="AC258" i="1"/>
  <c r="AD258" i="1" s="1"/>
  <c r="AA258" i="1"/>
  <c r="AB258" i="1" s="1"/>
  <c r="AE254" i="1"/>
  <c r="AF254" i="1" s="1"/>
  <c r="AC254" i="1"/>
  <c r="AD254" i="1" s="1"/>
  <c r="AA254" i="1"/>
  <c r="AB254" i="1" s="1"/>
  <c r="AE248" i="1"/>
  <c r="AF248" i="1" s="1"/>
  <c r="AC248" i="1"/>
  <c r="AD248" i="1" s="1"/>
  <c r="AA248" i="1"/>
  <c r="AB248" i="1" s="1"/>
  <c r="AE244" i="1"/>
  <c r="AF244" i="1" s="1"/>
  <c r="AC244" i="1"/>
  <c r="AD244" i="1" s="1"/>
  <c r="AA244" i="1"/>
  <c r="AB244" i="1" s="1"/>
  <c r="AE240" i="1"/>
  <c r="AF240" i="1" s="1"/>
  <c r="AC240" i="1"/>
  <c r="AD240" i="1" s="1"/>
  <c r="AA240" i="1"/>
  <c r="AB240" i="1" s="1"/>
  <c r="AE236" i="1"/>
  <c r="AF236" i="1" s="1"/>
  <c r="AC236" i="1"/>
  <c r="AD236" i="1" s="1"/>
  <c r="AA236" i="1"/>
  <c r="AB236" i="1" s="1"/>
  <c r="AE232" i="1"/>
  <c r="AF232" i="1" s="1"/>
  <c r="AC232" i="1"/>
  <c r="AD232" i="1" s="1"/>
  <c r="AA232" i="1"/>
  <c r="AB232" i="1" s="1"/>
  <c r="AE228" i="1"/>
  <c r="AF228" i="1" s="1"/>
  <c r="AC228" i="1"/>
  <c r="AD228" i="1" s="1"/>
  <c r="AA228" i="1"/>
  <c r="AB228" i="1" s="1"/>
  <c r="AE224" i="1"/>
  <c r="AF224" i="1" s="1"/>
  <c r="AC224" i="1"/>
  <c r="AD224" i="1" s="1"/>
  <c r="AA224" i="1"/>
  <c r="AB224" i="1" s="1"/>
  <c r="AE220" i="1"/>
  <c r="AF220" i="1" s="1"/>
  <c r="AC220" i="1"/>
  <c r="AD220" i="1" s="1"/>
  <c r="AA220" i="1"/>
  <c r="AB220" i="1" s="1"/>
  <c r="AE216" i="1"/>
  <c r="AF216" i="1" s="1"/>
  <c r="AC216" i="1"/>
  <c r="AD216" i="1" s="1"/>
  <c r="AA216" i="1"/>
  <c r="AB216" i="1" s="1"/>
  <c r="AE212" i="1"/>
  <c r="AF212" i="1" s="1"/>
  <c r="AC212" i="1"/>
  <c r="AD212" i="1" s="1"/>
  <c r="AA212" i="1"/>
  <c r="AB212" i="1" s="1"/>
  <c r="AE207" i="1"/>
  <c r="AF207" i="1" s="1"/>
  <c r="AC207" i="1"/>
  <c r="AD207" i="1" s="1"/>
  <c r="AE203" i="1"/>
  <c r="AF203" i="1" s="1"/>
  <c r="AC203" i="1"/>
  <c r="AD203" i="1" s="1"/>
  <c r="AE199" i="1"/>
  <c r="AF199" i="1" s="1"/>
  <c r="AC199" i="1"/>
  <c r="AD199" i="1" s="1"/>
  <c r="AE195" i="1"/>
  <c r="AF195" i="1" s="1"/>
  <c r="AC195" i="1"/>
  <c r="AD195" i="1" s="1"/>
  <c r="AE191" i="1"/>
  <c r="AF191" i="1" s="1"/>
  <c r="AC191" i="1"/>
  <c r="AD191" i="1" s="1"/>
  <c r="AE187" i="1"/>
  <c r="AF187" i="1" s="1"/>
  <c r="AC187" i="1"/>
  <c r="AD187" i="1" s="1"/>
  <c r="AE183" i="1"/>
  <c r="AF183" i="1" s="1"/>
  <c r="AC183" i="1"/>
  <c r="AD183" i="1" s="1"/>
  <c r="AE179" i="1"/>
  <c r="AF179" i="1" s="1"/>
  <c r="AC179" i="1"/>
  <c r="AD179" i="1" s="1"/>
  <c r="AE175" i="1"/>
  <c r="AF175" i="1" s="1"/>
  <c r="AC175" i="1"/>
  <c r="AD175" i="1" s="1"/>
  <c r="AE171" i="1"/>
  <c r="AF171" i="1" s="1"/>
  <c r="AC171" i="1"/>
  <c r="AD171" i="1" s="1"/>
  <c r="AE167" i="1"/>
  <c r="AF167" i="1" s="1"/>
  <c r="AC167" i="1"/>
  <c r="AD167" i="1" s="1"/>
  <c r="AE163" i="1"/>
  <c r="AF163" i="1" s="1"/>
  <c r="AC163" i="1"/>
  <c r="AD163" i="1" s="1"/>
  <c r="AE159" i="1"/>
  <c r="AF159" i="1" s="1"/>
  <c r="AC159" i="1"/>
  <c r="AD159" i="1" s="1"/>
  <c r="AE154" i="1"/>
  <c r="AF154" i="1" s="1"/>
  <c r="AC154" i="1"/>
  <c r="AD154" i="1" s="1"/>
  <c r="AE150" i="1"/>
  <c r="AF150" i="1" s="1"/>
  <c r="AC150" i="1"/>
  <c r="AD150" i="1" s="1"/>
  <c r="AE146" i="1"/>
  <c r="AF146" i="1" s="1"/>
  <c r="AC146" i="1"/>
  <c r="AD146" i="1" s="1"/>
  <c r="AE142" i="1"/>
  <c r="AF142" i="1" s="1"/>
  <c r="AC142" i="1"/>
  <c r="AD142" i="1" s="1"/>
  <c r="AE138" i="1"/>
  <c r="AF138" i="1" s="1"/>
  <c r="AC138" i="1"/>
  <c r="AD138" i="1" s="1"/>
  <c r="AE134" i="1"/>
  <c r="AF134" i="1" s="1"/>
  <c r="AC134" i="1"/>
  <c r="AD134" i="1" s="1"/>
  <c r="AE130" i="1"/>
  <c r="AF130" i="1" s="1"/>
  <c r="AC130" i="1"/>
  <c r="AD130" i="1" s="1"/>
  <c r="AE126" i="1"/>
  <c r="AF126" i="1" s="1"/>
  <c r="AC126" i="1"/>
  <c r="AD126" i="1" s="1"/>
  <c r="AE122" i="1"/>
  <c r="AF122" i="1" s="1"/>
  <c r="AC122" i="1"/>
  <c r="AD122" i="1" s="1"/>
  <c r="AE116" i="1"/>
  <c r="AF116" i="1" s="1"/>
  <c r="AC116" i="1"/>
  <c r="AD116" i="1" s="1"/>
  <c r="AE112" i="1"/>
  <c r="AF112" i="1" s="1"/>
  <c r="AC112" i="1"/>
  <c r="AD112" i="1" s="1"/>
  <c r="AE108" i="1"/>
  <c r="AF108" i="1" s="1"/>
  <c r="AC108" i="1"/>
  <c r="AD108" i="1" s="1"/>
  <c r="AE104" i="1"/>
  <c r="AF104" i="1" s="1"/>
  <c r="AC104" i="1"/>
  <c r="AD104" i="1" s="1"/>
  <c r="AE99" i="1"/>
  <c r="AF99" i="1" s="1"/>
  <c r="AC99" i="1"/>
  <c r="AD99" i="1" s="1"/>
  <c r="AE95" i="1"/>
  <c r="AF95" i="1" s="1"/>
  <c r="AC95" i="1"/>
  <c r="AD95" i="1" s="1"/>
  <c r="AE91" i="1"/>
  <c r="AF91" i="1" s="1"/>
  <c r="AC91" i="1"/>
  <c r="AD91" i="1" s="1"/>
  <c r="AE87" i="1"/>
  <c r="AF87" i="1" s="1"/>
  <c r="AC87" i="1"/>
  <c r="AD87" i="1" s="1"/>
  <c r="AE83" i="1"/>
  <c r="AF83" i="1" s="1"/>
  <c r="AC83" i="1"/>
  <c r="AD83" i="1" s="1"/>
  <c r="AE79" i="1"/>
  <c r="AF79" i="1" s="1"/>
  <c r="AC79" i="1"/>
  <c r="AD79" i="1" s="1"/>
  <c r="AE70" i="1"/>
  <c r="AF70" i="1" s="1"/>
  <c r="J333" i="10" s="1"/>
  <c r="K333" i="10" s="1"/>
  <c r="AC70" i="1"/>
  <c r="AD70" i="1" s="1"/>
  <c r="AE64" i="1"/>
  <c r="AF64" i="1" s="1"/>
  <c r="AC64" i="1"/>
  <c r="AD64" i="1" s="1"/>
  <c r="AE60" i="1"/>
  <c r="AF60" i="1" s="1"/>
  <c r="AC60" i="1"/>
  <c r="AD60" i="1" s="1"/>
  <c r="AE56" i="1"/>
  <c r="AF56" i="1" s="1"/>
  <c r="AC56" i="1"/>
  <c r="AD56" i="1" s="1"/>
  <c r="AE50" i="1"/>
  <c r="AF50" i="1" s="1"/>
  <c r="AC50" i="1"/>
  <c r="AD50" i="1" s="1"/>
  <c r="AE45" i="1"/>
  <c r="AF45" i="1" s="1"/>
  <c r="AC45" i="1"/>
  <c r="AD45" i="1" s="1"/>
  <c r="AE37" i="1"/>
  <c r="AF37" i="1" s="1"/>
  <c r="AC37" i="1"/>
  <c r="AD37" i="1" s="1"/>
  <c r="AE33" i="1"/>
  <c r="AF33" i="1" s="1"/>
  <c r="AC33" i="1"/>
  <c r="AD33" i="1" s="1"/>
  <c r="J161" i="10"/>
  <c r="K161" i="10" s="1"/>
  <c r="D161" i="10"/>
  <c r="AE490" i="1"/>
  <c r="AF490" i="1" s="1"/>
  <c r="AC490" i="1"/>
  <c r="AD490" i="1" s="1"/>
  <c r="AA490" i="1"/>
  <c r="AB490" i="1" s="1"/>
  <c r="AE486" i="1"/>
  <c r="AF486" i="1" s="1"/>
  <c r="AC486" i="1"/>
  <c r="AD486" i="1" s="1"/>
  <c r="AA486" i="1"/>
  <c r="AB486" i="1" s="1"/>
  <c r="AE482" i="1"/>
  <c r="AF482" i="1" s="1"/>
  <c r="AC482" i="1"/>
  <c r="AD482" i="1" s="1"/>
  <c r="AA482" i="1"/>
  <c r="AB482" i="1" s="1"/>
  <c r="AE478" i="1"/>
  <c r="AF478" i="1" s="1"/>
  <c r="AC478" i="1"/>
  <c r="AD478" i="1" s="1"/>
  <c r="AA478" i="1"/>
  <c r="AB478" i="1" s="1"/>
  <c r="AE472" i="1"/>
  <c r="AF472" i="1" s="1"/>
  <c r="AC472" i="1"/>
  <c r="AD472" i="1" s="1"/>
  <c r="AA472" i="1"/>
  <c r="AB472" i="1" s="1"/>
  <c r="AE468" i="1"/>
  <c r="AF468" i="1" s="1"/>
  <c r="AC468" i="1"/>
  <c r="AD468" i="1" s="1"/>
  <c r="AA468" i="1"/>
  <c r="AB468" i="1" s="1"/>
  <c r="AE463" i="1"/>
  <c r="AF463" i="1" s="1"/>
  <c r="AC463" i="1"/>
  <c r="AD463" i="1" s="1"/>
  <c r="AA463" i="1"/>
  <c r="AB463" i="1" s="1"/>
  <c r="AE459" i="1"/>
  <c r="AF459" i="1" s="1"/>
  <c r="AC459" i="1"/>
  <c r="AD459" i="1" s="1"/>
  <c r="AA459" i="1"/>
  <c r="AB459" i="1" s="1"/>
  <c r="AE455" i="1"/>
  <c r="AF455" i="1" s="1"/>
  <c r="AC455" i="1"/>
  <c r="AD455" i="1" s="1"/>
  <c r="AA455" i="1"/>
  <c r="AB455" i="1" s="1"/>
  <c r="AE451" i="1"/>
  <c r="AF451" i="1" s="1"/>
  <c r="AC451" i="1"/>
  <c r="AD451" i="1" s="1"/>
  <c r="AA451" i="1"/>
  <c r="AB451" i="1" s="1"/>
  <c r="AE447" i="1"/>
  <c r="AF447" i="1" s="1"/>
  <c r="AC447" i="1"/>
  <c r="AD447" i="1" s="1"/>
  <c r="AA447" i="1"/>
  <c r="AB447" i="1" s="1"/>
  <c r="AE443" i="1"/>
  <c r="AF443" i="1" s="1"/>
  <c r="AC443" i="1"/>
  <c r="AD443" i="1" s="1"/>
  <c r="AA443" i="1"/>
  <c r="AB443" i="1" s="1"/>
  <c r="AE439" i="1"/>
  <c r="AF439" i="1" s="1"/>
  <c r="AC439" i="1"/>
  <c r="AD439" i="1" s="1"/>
  <c r="AA439" i="1"/>
  <c r="AB439" i="1" s="1"/>
  <c r="AE434" i="1"/>
  <c r="AF434" i="1" s="1"/>
  <c r="AC434" i="1"/>
  <c r="AD434" i="1" s="1"/>
  <c r="AA434" i="1"/>
  <c r="AB434" i="1" s="1"/>
  <c r="AE430" i="1"/>
  <c r="AF430" i="1" s="1"/>
  <c r="AC430" i="1"/>
  <c r="AD430" i="1" s="1"/>
  <c r="AA430" i="1"/>
  <c r="AB430" i="1" s="1"/>
  <c r="AE425" i="1"/>
  <c r="AF425" i="1" s="1"/>
  <c r="AC425" i="1"/>
  <c r="AD425" i="1" s="1"/>
  <c r="AA425" i="1"/>
  <c r="AB425" i="1" s="1"/>
  <c r="AE420" i="1"/>
  <c r="AF420" i="1" s="1"/>
  <c r="AC420" i="1"/>
  <c r="AD420" i="1" s="1"/>
  <c r="AA420" i="1"/>
  <c r="AB420" i="1" s="1"/>
  <c r="AE416" i="1"/>
  <c r="AF416" i="1" s="1"/>
  <c r="AC416" i="1"/>
  <c r="AD416" i="1" s="1"/>
  <c r="AA416" i="1"/>
  <c r="AB416" i="1" s="1"/>
  <c r="AE412" i="1"/>
  <c r="AF412" i="1" s="1"/>
  <c r="AC412" i="1"/>
  <c r="AD412" i="1" s="1"/>
  <c r="AA412" i="1"/>
  <c r="AB412" i="1" s="1"/>
  <c r="AE408" i="1"/>
  <c r="AF408" i="1" s="1"/>
  <c r="AC408" i="1"/>
  <c r="AD408" i="1" s="1"/>
  <c r="AA408" i="1"/>
  <c r="AB408" i="1" s="1"/>
  <c r="AE404" i="1"/>
  <c r="AF404" i="1" s="1"/>
  <c r="AC404" i="1"/>
  <c r="AD404" i="1" s="1"/>
  <c r="AA404" i="1"/>
  <c r="AB404" i="1" s="1"/>
  <c r="AE400" i="1"/>
  <c r="AF400" i="1" s="1"/>
  <c r="AC400" i="1"/>
  <c r="AD400" i="1" s="1"/>
  <c r="AA400" i="1"/>
  <c r="AB400" i="1" s="1"/>
  <c r="AE396" i="1"/>
  <c r="AF396" i="1" s="1"/>
  <c r="AC396" i="1"/>
  <c r="AD396" i="1" s="1"/>
  <c r="AA396" i="1"/>
  <c r="AB396" i="1" s="1"/>
  <c r="AE392" i="1"/>
  <c r="AF392" i="1" s="1"/>
  <c r="AC392" i="1"/>
  <c r="AD392" i="1" s="1"/>
  <c r="AA392" i="1"/>
  <c r="AB392" i="1" s="1"/>
  <c r="AE388" i="1"/>
  <c r="AF388" i="1" s="1"/>
  <c r="AC388" i="1"/>
  <c r="AD388" i="1" s="1"/>
  <c r="AA388" i="1"/>
  <c r="AB388" i="1" s="1"/>
  <c r="AE384" i="1"/>
  <c r="AF384" i="1" s="1"/>
  <c r="AC384" i="1"/>
  <c r="AD384" i="1" s="1"/>
  <c r="AA384" i="1"/>
  <c r="AB384" i="1" s="1"/>
  <c r="AE380" i="1"/>
  <c r="AF380" i="1" s="1"/>
  <c r="AC380" i="1"/>
  <c r="AD380" i="1" s="1"/>
  <c r="AA380" i="1"/>
  <c r="AB380" i="1" s="1"/>
  <c r="AE376" i="1"/>
  <c r="AF376" i="1" s="1"/>
  <c r="AC376" i="1"/>
  <c r="AD376" i="1" s="1"/>
  <c r="AA376" i="1"/>
  <c r="AB376" i="1" s="1"/>
  <c r="AE372" i="1"/>
  <c r="AF372" i="1" s="1"/>
  <c r="AC372" i="1"/>
  <c r="AD372" i="1" s="1"/>
  <c r="AA372" i="1"/>
  <c r="AB372" i="1" s="1"/>
  <c r="AE367" i="1"/>
  <c r="AF367" i="1" s="1"/>
  <c r="AC367" i="1"/>
  <c r="AD367" i="1" s="1"/>
  <c r="AA367" i="1"/>
  <c r="AB367" i="1" s="1"/>
  <c r="AE363" i="1"/>
  <c r="AF363" i="1" s="1"/>
  <c r="AC363" i="1"/>
  <c r="AD363" i="1" s="1"/>
  <c r="AA363" i="1"/>
  <c r="AB363" i="1" s="1"/>
  <c r="AE359" i="1"/>
  <c r="AF359" i="1" s="1"/>
  <c r="AC359" i="1"/>
  <c r="AD359" i="1" s="1"/>
  <c r="AA359" i="1"/>
  <c r="AB359" i="1" s="1"/>
  <c r="AE355" i="1"/>
  <c r="AF355" i="1" s="1"/>
  <c r="AC355" i="1"/>
  <c r="AD355" i="1" s="1"/>
  <c r="AA355" i="1"/>
  <c r="AB355" i="1" s="1"/>
  <c r="AE350" i="1"/>
  <c r="AF350" i="1" s="1"/>
  <c r="AC350" i="1"/>
  <c r="AD350" i="1" s="1"/>
  <c r="AA350" i="1"/>
  <c r="AB350" i="1" s="1"/>
  <c r="AE345" i="1"/>
  <c r="AF345" i="1" s="1"/>
  <c r="AC345" i="1"/>
  <c r="AD345" i="1" s="1"/>
  <c r="AA345" i="1"/>
  <c r="AB345" i="1" s="1"/>
  <c r="AE341" i="1"/>
  <c r="AF341" i="1" s="1"/>
  <c r="AC341" i="1"/>
  <c r="AD341" i="1" s="1"/>
  <c r="AA341" i="1"/>
  <c r="AB341" i="1" s="1"/>
  <c r="AE337" i="1"/>
  <c r="AF337" i="1" s="1"/>
  <c r="AC337" i="1"/>
  <c r="AD337" i="1" s="1"/>
  <c r="AA337" i="1"/>
  <c r="AB337" i="1" s="1"/>
  <c r="AE333" i="1"/>
  <c r="AF333" i="1" s="1"/>
  <c r="AC333" i="1"/>
  <c r="AD333" i="1" s="1"/>
  <c r="AA333" i="1"/>
  <c r="AB333" i="1" s="1"/>
  <c r="AE329" i="1"/>
  <c r="AF329" i="1" s="1"/>
  <c r="AC329" i="1"/>
  <c r="AD329" i="1" s="1"/>
  <c r="AA329" i="1"/>
  <c r="AB329" i="1" s="1"/>
  <c r="AE325" i="1"/>
  <c r="AF325" i="1" s="1"/>
  <c r="AC325" i="1"/>
  <c r="AD325" i="1" s="1"/>
  <c r="AA325" i="1"/>
  <c r="AB325" i="1" s="1"/>
  <c r="AE320" i="1"/>
  <c r="AF320" i="1" s="1"/>
  <c r="AC320" i="1"/>
  <c r="AD320" i="1" s="1"/>
  <c r="AA320" i="1"/>
  <c r="AB320" i="1" s="1"/>
  <c r="AE316" i="1"/>
  <c r="AF316" i="1" s="1"/>
  <c r="AC316" i="1"/>
  <c r="AD316" i="1" s="1"/>
  <c r="AA316" i="1"/>
  <c r="AB316" i="1" s="1"/>
  <c r="AE312" i="1"/>
  <c r="AF312" i="1" s="1"/>
  <c r="AC312" i="1"/>
  <c r="AD312" i="1" s="1"/>
  <c r="AA312" i="1"/>
  <c r="AB312" i="1" s="1"/>
  <c r="AE308" i="1"/>
  <c r="AF308" i="1" s="1"/>
  <c r="AC308" i="1"/>
  <c r="AD308" i="1" s="1"/>
  <c r="AA308" i="1"/>
  <c r="AB308" i="1" s="1"/>
  <c r="AE304" i="1"/>
  <c r="AF304" i="1" s="1"/>
  <c r="AC304" i="1"/>
  <c r="AD304" i="1" s="1"/>
  <c r="AA304" i="1"/>
  <c r="AB304" i="1" s="1"/>
  <c r="AE300" i="1"/>
  <c r="AF300" i="1" s="1"/>
  <c r="AC300" i="1"/>
  <c r="AD300" i="1" s="1"/>
  <c r="AA300" i="1"/>
  <c r="AB300" i="1" s="1"/>
  <c r="AE296" i="1"/>
  <c r="AF296" i="1" s="1"/>
  <c r="AC296" i="1"/>
  <c r="AD296" i="1" s="1"/>
  <c r="AA296" i="1"/>
  <c r="AB296" i="1" s="1"/>
  <c r="AE292" i="1"/>
  <c r="AF292" i="1" s="1"/>
  <c r="AC292" i="1"/>
  <c r="AD292" i="1" s="1"/>
  <c r="AA292" i="1"/>
  <c r="AB292" i="1" s="1"/>
  <c r="AE288" i="1"/>
  <c r="AF288" i="1" s="1"/>
  <c r="AC288" i="1"/>
  <c r="AD288" i="1" s="1"/>
  <c r="AA288" i="1"/>
  <c r="AB288" i="1" s="1"/>
  <c r="AE284" i="1"/>
  <c r="AF284" i="1" s="1"/>
  <c r="AC284" i="1"/>
  <c r="AD284" i="1" s="1"/>
  <c r="AA284" i="1"/>
  <c r="AB284" i="1" s="1"/>
  <c r="AE279" i="1"/>
  <c r="AF279" i="1" s="1"/>
  <c r="AC279" i="1"/>
  <c r="AD279" i="1" s="1"/>
  <c r="AA279" i="1"/>
  <c r="AB279" i="1" s="1"/>
  <c r="AE274" i="1"/>
  <c r="AF274" i="1" s="1"/>
  <c r="AC274" i="1"/>
  <c r="AD274" i="1" s="1"/>
  <c r="AA274" i="1"/>
  <c r="AB274" i="1" s="1"/>
  <c r="AE270" i="1"/>
  <c r="AF270" i="1" s="1"/>
  <c r="AC270" i="1"/>
  <c r="AD270" i="1" s="1"/>
  <c r="AA270" i="1"/>
  <c r="AB270" i="1" s="1"/>
  <c r="AE266" i="1"/>
  <c r="AF266" i="1" s="1"/>
  <c r="AC266" i="1"/>
  <c r="AD266" i="1" s="1"/>
  <c r="AA266" i="1"/>
  <c r="AB266" i="1" s="1"/>
  <c r="AE30" i="1"/>
  <c r="AF30" i="1" s="1"/>
  <c r="AC30" i="1"/>
  <c r="AD30" i="1" s="1"/>
  <c r="AE25" i="1"/>
  <c r="AF25" i="1" s="1"/>
  <c r="AC25" i="1"/>
  <c r="AD25" i="1" s="1"/>
  <c r="AE20" i="1"/>
  <c r="AF20" i="1" s="1"/>
  <c r="AC20" i="1"/>
  <c r="AD20" i="1" s="1"/>
  <c r="AE16" i="1"/>
  <c r="AF16" i="1" s="1"/>
  <c r="AC16" i="1"/>
  <c r="AD16" i="1" s="1"/>
  <c r="AE12" i="1"/>
  <c r="AF12" i="1" s="1"/>
  <c r="AC12" i="1"/>
  <c r="AD12" i="1" s="1"/>
  <c r="AE8" i="1"/>
  <c r="AF8" i="1" s="1"/>
  <c r="AC8" i="1"/>
  <c r="AD8" i="1" s="1"/>
  <c r="AE4" i="1"/>
  <c r="AF4" i="1" s="1"/>
  <c r="AC4" i="1"/>
  <c r="AD4" i="1" s="1"/>
  <c r="AE261" i="1"/>
  <c r="AF261" i="1" s="1"/>
  <c r="AC261" i="1"/>
  <c r="AD261" i="1" s="1"/>
  <c r="AA261" i="1"/>
  <c r="AB261" i="1" s="1"/>
  <c r="AE257" i="1"/>
  <c r="AF257" i="1" s="1"/>
  <c r="AC257" i="1"/>
  <c r="AD257" i="1" s="1"/>
  <c r="AA257" i="1"/>
  <c r="AB257" i="1" s="1"/>
  <c r="AE253" i="1"/>
  <c r="AF253" i="1" s="1"/>
  <c r="AC253" i="1"/>
  <c r="AD253" i="1" s="1"/>
  <c r="AA253" i="1"/>
  <c r="AB253" i="1" s="1"/>
  <c r="AE247" i="1"/>
  <c r="AF247" i="1" s="1"/>
  <c r="AC247" i="1"/>
  <c r="AD247" i="1" s="1"/>
  <c r="AA247" i="1"/>
  <c r="AB247" i="1" s="1"/>
  <c r="AE243" i="1"/>
  <c r="AF243" i="1" s="1"/>
  <c r="AC243" i="1"/>
  <c r="AD243" i="1" s="1"/>
  <c r="AA243" i="1"/>
  <c r="AB243" i="1" s="1"/>
  <c r="AE239" i="1"/>
  <c r="AF239" i="1" s="1"/>
  <c r="AC239" i="1"/>
  <c r="AD239" i="1" s="1"/>
  <c r="AA239" i="1"/>
  <c r="AB239" i="1" s="1"/>
  <c r="AE235" i="1"/>
  <c r="AF235" i="1" s="1"/>
  <c r="AC235" i="1"/>
  <c r="AD235" i="1" s="1"/>
  <c r="AA235" i="1"/>
  <c r="AB235" i="1" s="1"/>
  <c r="AE231" i="1"/>
  <c r="AF231" i="1" s="1"/>
  <c r="AC231" i="1"/>
  <c r="AD231" i="1" s="1"/>
  <c r="AA231" i="1"/>
  <c r="AB231" i="1" s="1"/>
  <c r="AE227" i="1"/>
  <c r="AF227" i="1" s="1"/>
  <c r="AC227" i="1"/>
  <c r="AD227" i="1" s="1"/>
  <c r="AA227" i="1"/>
  <c r="AB227" i="1" s="1"/>
  <c r="AE223" i="1"/>
  <c r="AF223" i="1" s="1"/>
  <c r="AC223" i="1"/>
  <c r="AD223" i="1" s="1"/>
  <c r="AA223" i="1"/>
  <c r="AB223" i="1" s="1"/>
  <c r="AE219" i="1"/>
  <c r="AF219" i="1" s="1"/>
  <c r="AC219" i="1"/>
  <c r="AD219" i="1" s="1"/>
  <c r="AA219" i="1"/>
  <c r="AB219" i="1" s="1"/>
  <c r="AE215" i="1"/>
  <c r="AF215" i="1" s="1"/>
  <c r="AC215" i="1"/>
  <c r="AD215" i="1" s="1"/>
  <c r="AA215" i="1"/>
  <c r="AB215" i="1" s="1"/>
  <c r="AE211" i="1"/>
  <c r="AF211" i="1" s="1"/>
  <c r="AC211" i="1"/>
  <c r="AD211" i="1" s="1"/>
  <c r="AA211" i="1"/>
  <c r="AB211" i="1" s="1"/>
  <c r="AE206" i="1"/>
  <c r="AF206" i="1" s="1"/>
  <c r="AC206" i="1"/>
  <c r="AD206" i="1" s="1"/>
  <c r="AE202" i="1"/>
  <c r="AF202" i="1" s="1"/>
  <c r="AC202" i="1"/>
  <c r="AD202" i="1" s="1"/>
  <c r="AE198" i="1"/>
  <c r="AF198" i="1" s="1"/>
  <c r="AC198" i="1"/>
  <c r="AD198" i="1" s="1"/>
  <c r="AE194" i="1"/>
  <c r="AF194" i="1" s="1"/>
  <c r="AC194" i="1"/>
  <c r="AD194" i="1" s="1"/>
  <c r="AE190" i="1"/>
  <c r="AF190" i="1" s="1"/>
  <c r="AC190" i="1"/>
  <c r="AD190" i="1" s="1"/>
  <c r="AE186" i="1"/>
  <c r="AF186" i="1" s="1"/>
  <c r="AC186" i="1"/>
  <c r="AD186" i="1" s="1"/>
  <c r="AE182" i="1"/>
  <c r="AF182" i="1" s="1"/>
  <c r="AC182" i="1"/>
  <c r="AD182" i="1" s="1"/>
  <c r="AE178" i="1"/>
  <c r="AF178" i="1" s="1"/>
  <c r="AC178" i="1"/>
  <c r="AD178" i="1" s="1"/>
  <c r="AE174" i="1"/>
  <c r="AF174" i="1" s="1"/>
  <c r="AC174" i="1"/>
  <c r="AD174" i="1" s="1"/>
  <c r="AE170" i="1"/>
  <c r="AF170" i="1" s="1"/>
  <c r="AC170" i="1"/>
  <c r="AD170" i="1" s="1"/>
  <c r="AE166" i="1"/>
  <c r="AF166" i="1" s="1"/>
  <c r="AC166" i="1"/>
  <c r="AD166" i="1" s="1"/>
  <c r="AE162" i="1"/>
  <c r="AF162" i="1" s="1"/>
  <c r="AC162" i="1"/>
  <c r="AD162" i="1" s="1"/>
  <c r="AE158" i="1"/>
  <c r="AF158" i="1" s="1"/>
  <c r="AC158" i="1"/>
  <c r="AD158" i="1" s="1"/>
  <c r="AE153" i="1"/>
  <c r="AF153" i="1" s="1"/>
  <c r="AC153" i="1"/>
  <c r="AD153" i="1" s="1"/>
  <c r="AE149" i="1"/>
  <c r="AF149" i="1" s="1"/>
  <c r="AC149" i="1"/>
  <c r="AD149" i="1" s="1"/>
  <c r="AE145" i="1"/>
  <c r="AF145" i="1" s="1"/>
  <c r="AC145" i="1"/>
  <c r="AD145" i="1" s="1"/>
  <c r="AE141" i="1"/>
  <c r="AF141" i="1" s="1"/>
  <c r="AC141" i="1"/>
  <c r="AD141" i="1" s="1"/>
  <c r="AE137" i="1"/>
  <c r="AF137" i="1" s="1"/>
  <c r="AC137" i="1"/>
  <c r="AD137" i="1" s="1"/>
  <c r="AE133" i="1"/>
  <c r="AF133" i="1" s="1"/>
  <c r="AC133" i="1"/>
  <c r="AD133" i="1" s="1"/>
  <c r="AE129" i="1"/>
  <c r="AF129" i="1" s="1"/>
  <c r="AC129" i="1"/>
  <c r="AD129" i="1" s="1"/>
  <c r="AE125" i="1"/>
  <c r="AF125" i="1" s="1"/>
  <c r="AC125" i="1"/>
  <c r="AD125" i="1" s="1"/>
  <c r="AE120" i="1"/>
  <c r="AF120" i="1" s="1"/>
  <c r="AC120" i="1"/>
  <c r="AD120" i="1" s="1"/>
  <c r="AE115" i="1"/>
  <c r="AF115" i="1" s="1"/>
  <c r="AC115" i="1"/>
  <c r="AD115" i="1" s="1"/>
  <c r="AE111" i="1"/>
  <c r="AF111" i="1" s="1"/>
  <c r="AC111" i="1"/>
  <c r="AD111" i="1" s="1"/>
  <c r="AE107" i="1"/>
  <c r="AF107" i="1" s="1"/>
  <c r="AC107" i="1"/>
  <c r="AD107" i="1" s="1"/>
  <c r="AE103" i="1"/>
  <c r="AF103" i="1" s="1"/>
  <c r="AC103" i="1"/>
  <c r="AD103" i="1" s="1"/>
  <c r="AE98" i="1"/>
  <c r="AF98" i="1" s="1"/>
  <c r="AC98" i="1"/>
  <c r="AD98" i="1" s="1"/>
  <c r="AE94" i="1"/>
  <c r="AF94" i="1" s="1"/>
  <c r="AC94" i="1"/>
  <c r="AD94" i="1" s="1"/>
  <c r="AE90" i="1"/>
  <c r="AF90" i="1" s="1"/>
  <c r="AC90" i="1"/>
  <c r="AD90" i="1" s="1"/>
  <c r="AE86" i="1"/>
  <c r="AF86" i="1" s="1"/>
  <c r="J367" i="10" s="1"/>
  <c r="AC86" i="1"/>
  <c r="AD86" i="1" s="1"/>
  <c r="AE82" i="1"/>
  <c r="AF82" i="1" s="1"/>
  <c r="AC82" i="1"/>
  <c r="AD82" i="1" s="1"/>
  <c r="AE78" i="1"/>
  <c r="AF78" i="1" s="1"/>
  <c r="AC78" i="1"/>
  <c r="AD78" i="1" s="1"/>
  <c r="AE69" i="1"/>
  <c r="AF69" i="1" s="1"/>
  <c r="AC69" i="1"/>
  <c r="AD69" i="1" s="1"/>
  <c r="AE63" i="1"/>
  <c r="AF63" i="1" s="1"/>
  <c r="AC63" i="1"/>
  <c r="AD63" i="1" s="1"/>
  <c r="AE59" i="1"/>
  <c r="AF59" i="1" s="1"/>
  <c r="AC59" i="1"/>
  <c r="AD59" i="1" s="1"/>
  <c r="AE55" i="1"/>
  <c r="AF55" i="1" s="1"/>
  <c r="AC55" i="1"/>
  <c r="AD55" i="1" s="1"/>
  <c r="AE49" i="1"/>
  <c r="AF49" i="1" s="1"/>
  <c r="AC49" i="1"/>
  <c r="AD49" i="1" s="1"/>
  <c r="AE43" i="1"/>
  <c r="AF43" i="1" s="1"/>
  <c r="AC43" i="1"/>
  <c r="AD43" i="1" s="1"/>
  <c r="AE36" i="1"/>
  <c r="AF36" i="1" s="1"/>
  <c r="AC36" i="1"/>
  <c r="AD36" i="1" s="1"/>
  <c r="AE32" i="1"/>
  <c r="AF32" i="1" s="1"/>
  <c r="AC32" i="1"/>
  <c r="AD32" i="1" s="1"/>
  <c r="J320" i="10"/>
  <c r="K320" i="10" s="1"/>
  <c r="J162" i="10"/>
  <c r="K162" i="10" s="1"/>
  <c r="D162" i="10"/>
  <c r="J121" i="10"/>
  <c r="D121" i="10"/>
  <c r="AE493" i="1"/>
  <c r="AF493" i="1" s="1"/>
  <c r="AC493" i="1"/>
  <c r="AD493" i="1" s="1"/>
  <c r="AA493" i="1"/>
  <c r="AB493" i="1" s="1"/>
  <c r="AE489" i="1"/>
  <c r="AF489" i="1" s="1"/>
  <c r="AC489" i="1"/>
  <c r="AD489" i="1" s="1"/>
  <c r="AA489" i="1"/>
  <c r="AB489" i="1" s="1"/>
  <c r="AE485" i="1"/>
  <c r="AF485" i="1" s="1"/>
  <c r="AC485" i="1"/>
  <c r="AD485" i="1" s="1"/>
  <c r="AA485" i="1"/>
  <c r="AB485" i="1" s="1"/>
  <c r="AE481" i="1"/>
  <c r="AF481" i="1" s="1"/>
  <c r="AC481" i="1"/>
  <c r="AD481" i="1" s="1"/>
  <c r="AA481" i="1"/>
  <c r="AB481" i="1" s="1"/>
  <c r="AE476" i="1"/>
  <c r="AF476" i="1" s="1"/>
  <c r="AC476" i="1"/>
  <c r="AD476" i="1" s="1"/>
  <c r="AA476" i="1"/>
  <c r="AB476" i="1" s="1"/>
  <c r="AE471" i="1"/>
  <c r="AF471" i="1" s="1"/>
  <c r="AC471" i="1"/>
  <c r="AD471" i="1" s="1"/>
  <c r="AA471" i="1"/>
  <c r="AB471" i="1" s="1"/>
  <c r="AE466" i="1"/>
  <c r="AF466" i="1" s="1"/>
  <c r="AC466" i="1"/>
  <c r="AD466" i="1" s="1"/>
  <c r="AA466" i="1"/>
  <c r="AB466" i="1" s="1"/>
  <c r="AE462" i="1"/>
  <c r="AF462" i="1" s="1"/>
  <c r="AC462" i="1"/>
  <c r="AD462" i="1" s="1"/>
  <c r="AA462" i="1"/>
  <c r="AB462" i="1" s="1"/>
  <c r="AE458" i="1"/>
  <c r="AF458" i="1" s="1"/>
  <c r="AC458" i="1"/>
  <c r="AD458" i="1" s="1"/>
  <c r="AA458" i="1"/>
  <c r="AB458" i="1" s="1"/>
  <c r="AE454" i="1"/>
  <c r="AF454" i="1" s="1"/>
  <c r="AC454" i="1"/>
  <c r="AD454" i="1" s="1"/>
  <c r="AA454" i="1"/>
  <c r="AB454" i="1" s="1"/>
  <c r="AE450" i="1"/>
  <c r="AF450" i="1" s="1"/>
  <c r="AC450" i="1"/>
  <c r="AD450" i="1" s="1"/>
  <c r="AA450" i="1"/>
  <c r="AB450" i="1" s="1"/>
  <c r="AE446" i="1"/>
  <c r="AF446" i="1" s="1"/>
  <c r="AC446" i="1"/>
  <c r="AD446" i="1" s="1"/>
  <c r="AA446" i="1"/>
  <c r="AB446" i="1" s="1"/>
  <c r="AE442" i="1"/>
  <c r="AF442" i="1" s="1"/>
  <c r="AC442" i="1"/>
  <c r="AD442" i="1" s="1"/>
  <c r="AA442" i="1"/>
  <c r="AB442" i="1" s="1"/>
  <c r="AE438" i="1"/>
  <c r="AF438" i="1" s="1"/>
  <c r="AC438" i="1"/>
  <c r="AD438" i="1" s="1"/>
  <c r="AA438" i="1"/>
  <c r="AB438" i="1" s="1"/>
  <c r="AE433" i="1"/>
  <c r="AF433" i="1" s="1"/>
  <c r="AC433" i="1"/>
  <c r="AD433" i="1" s="1"/>
  <c r="AA433" i="1"/>
  <c r="AB433" i="1" s="1"/>
  <c r="AE429" i="1"/>
  <c r="AF429" i="1" s="1"/>
  <c r="AC429" i="1"/>
  <c r="AD429" i="1" s="1"/>
  <c r="AA429" i="1"/>
  <c r="AB429" i="1" s="1"/>
  <c r="AE424" i="1"/>
  <c r="AF424" i="1" s="1"/>
  <c r="AC424" i="1"/>
  <c r="AD424" i="1" s="1"/>
  <c r="AA424" i="1"/>
  <c r="AB424" i="1" s="1"/>
  <c r="AE419" i="1"/>
  <c r="AF419" i="1" s="1"/>
  <c r="J109" i="10" s="1"/>
  <c r="AC419" i="1"/>
  <c r="AD419" i="1" s="1"/>
  <c r="AA419" i="1"/>
  <c r="AB419" i="1" s="1"/>
  <c r="AE415" i="1"/>
  <c r="AF415" i="1" s="1"/>
  <c r="AC415" i="1"/>
  <c r="AD415" i="1" s="1"/>
  <c r="AA415" i="1"/>
  <c r="AB415" i="1" s="1"/>
  <c r="AE411" i="1"/>
  <c r="AF411" i="1" s="1"/>
  <c r="AC411" i="1"/>
  <c r="AD411" i="1" s="1"/>
  <c r="AA411" i="1"/>
  <c r="AB411" i="1" s="1"/>
  <c r="AE407" i="1"/>
  <c r="AF407" i="1" s="1"/>
  <c r="AC407" i="1"/>
  <c r="AD407" i="1" s="1"/>
  <c r="AA407" i="1"/>
  <c r="AB407" i="1" s="1"/>
  <c r="AE403" i="1"/>
  <c r="AF403" i="1" s="1"/>
  <c r="AC403" i="1"/>
  <c r="AD403" i="1" s="1"/>
  <c r="AA403" i="1"/>
  <c r="AB403" i="1" s="1"/>
  <c r="AE399" i="1"/>
  <c r="AF399" i="1" s="1"/>
  <c r="AC399" i="1"/>
  <c r="AD399" i="1" s="1"/>
  <c r="AA399" i="1"/>
  <c r="AB399" i="1" s="1"/>
  <c r="AE395" i="1"/>
  <c r="AF395" i="1" s="1"/>
  <c r="AC395" i="1"/>
  <c r="AD395" i="1" s="1"/>
  <c r="AA395" i="1"/>
  <c r="AB395" i="1" s="1"/>
  <c r="AE391" i="1"/>
  <c r="AF391" i="1" s="1"/>
  <c r="AC391" i="1"/>
  <c r="AD391" i="1" s="1"/>
  <c r="AA391" i="1"/>
  <c r="AB391" i="1" s="1"/>
  <c r="AE387" i="1"/>
  <c r="AF387" i="1" s="1"/>
  <c r="AC387" i="1"/>
  <c r="AD387" i="1" s="1"/>
  <c r="AA387" i="1"/>
  <c r="AB387" i="1" s="1"/>
  <c r="AE383" i="1"/>
  <c r="AF383" i="1" s="1"/>
  <c r="AC383" i="1"/>
  <c r="AD383" i="1" s="1"/>
  <c r="AA383" i="1"/>
  <c r="AB383" i="1" s="1"/>
  <c r="AE379" i="1"/>
  <c r="AF379" i="1" s="1"/>
  <c r="AC379" i="1"/>
  <c r="AD379" i="1" s="1"/>
  <c r="AA379" i="1"/>
  <c r="AB379" i="1" s="1"/>
  <c r="AE375" i="1"/>
  <c r="AF375" i="1" s="1"/>
  <c r="AC375" i="1"/>
  <c r="AD375" i="1" s="1"/>
  <c r="AA375" i="1"/>
  <c r="AB375" i="1" s="1"/>
  <c r="AE371" i="1"/>
  <c r="AF371" i="1" s="1"/>
  <c r="AC371" i="1"/>
  <c r="AD371" i="1" s="1"/>
  <c r="AA371" i="1"/>
  <c r="AB371" i="1" s="1"/>
  <c r="AE366" i="1"/>
  <c r="AF366" i="1" s="1"/>
  <c r="AC366" i="1"/>
  <c r="AD366" i="1" s="1"/>
  <c r="AA366" i="1"/>
  <c r="AB366" i="1" s="1"/>
  <c r="AE362" i="1"/>
  <c r="AF362" i="1" s="1"/>
  <c r="AC362" i="1"/>
  <c r="AD362" i="1" s="1"/>
  <c r="AA362" i="1"/>
  <c r="AB362" i="1" s="1"/>
  <c r="AE358" i="1"/>
  <c r="AF358" i="1" s="1"/>
  <c r="AC358" i="1"/>
  <c r="AD358" i="1" s="1"/>
  <c r="AA358" i="1"/>
  <c r="AB358" i="1" s="1"/>
  <c r="AE354" i="1"/>
  <c r="AF354" i="1" s="1"/>
  <c r="AC354" i="1"/>
  <c r="AD354" i="1" s="1"/>
  <c r="AA354" i="1"/>
  <c r="AB354" i="1" s="1"/>
  <c r="AE349" i="1"/>
  <c r="AF349" i="1" s="1"/>
  <c r="AC349" i="1"/>
  <c r="AD349" i="1" s="1"/>
  <c r="AA349" i="1"/>
  <c r="AB349" i="1" s="1"/>
  <c r="AE344" i="1"/>
  <c r="AF344" i="1" s="1"/>
  <c r="AC344" i="1"/>
  <c r="AD344" i="1" s="1"/>
  <c r="AA344" i="1"/>
  <c r="AB344" i="1" s="1"/>
  <c r="AE340" i="1"/>
  <c r="AF340" i="1" s="1"/>
  <c r="AC340" i="1"/>
  <c r="AD340" i="1" s="1"/>
  <c r="AA340" i="1"/>
  <c r="AB340" i="1" s="1"/>
  <c r="AE336" i="1"/>
  <c r="AF336" i="1" s="1"/>
  <c r="AC336" i="1"/>
  <c r="AD336" i="1" s="1"/>
  <c r="AA336" i="1"/>
  <c r="AB336" i="1" s="1"/>
  <c r="AE332" i="1"/>
  <c r="AF332" i="1" s="1"/>
  <c r="AC332" i="1"/>
  <c r="AD332" i="1" s="1"/>
  <c r="AA332" i="1"/>
  <c r="AB332" i="1" s="1"/>
  <c r="AE328" i="1"/>
  <c r="AF328" i="1" s="1"/>
  <c r="AC328" i="1"/>
  <c r="AD328" i="1" s="1"/>
  <c r="AA328" i="1"/>
  <c r="AB328" i="1" s="1"/>
  <c r="AE324" i="1"/>
  <c r="AF324" i="1" s="1"/>
  <c r="AC324" i="1"/>
  <c r="AD324" i="1" s="1"/>
  <c r="AA324" i="1"/>
  <c r="AB324" i="1" s="1"/>
  <c r="AE319" i="1"/>
  <c r="AF319" i="1" s="1"/>
  <c r="J356" i="10" s="1"/>
  <c r="AC319" i="1"/>
  <c r="AD319" i="1" s="1"/>
  <c r="AA319" i="1"/>
  <c r="AB319" i="1" s="1"/>
  <c r="AE315" i="1"/>
  <c r="AF315" i="1" s="1"/>
  <c r="J288" i="10" s="1"/>
  <c r="AC315" i="1"/>
  <c r="AD315" i="1" s="1"/>
  <c r="AA315" i="1"/>
  <c r="AB315" i="1" s="1"/>
  <c r="AE311" i="1"/>
  <c r="AF311" i="1" s="1"/>
  <c r="AC311" i="1"/>
  <c r="AD311" i="1" s="1"/>
  <c r="AA311" i="1"/>
  <c r="AB311" i="1" s="1"/>
  <c r="AE307" i="1"/>
  <c r="AF307" i="1" s="1"/>
  <c r="AC307" i="1"/>
  <c r="AD307" i="1" s="1"/>
  <c r="AA307" i="1"/>
  <c r="AB307" i="1" s="1"/>
  <c r="AE303" i="1"/>
  <c r="AF303" i="1" s="1"/>
  <c r="AC303" i="1"/>
  <c r="AD303" i="1" s="1"/>
  <c r="AA303" i="1"/>
  <c r="AB303" i="1" s="1"/>
  <c r="AE299" i="1"/>
  <c r="AF299" i="1" s="1"/>
  <c r="AC299" i="1"/>
  <c r="AD299" i="1" s="1"/>
  <c r="AA299" i="1"/>
  <c r="AB299" i="1" s="1"/>
  <c r="AE295" i="1"/>
  <c r="AF295" i="1" s="1"/>
  <c r="AC295" i="1"/>
  <c r="AD295" i="1" s="1"/>
  <c r="AA295" i="1"/>
  <c r="AB295" i="1" s="1"/>
  <c r="AE291" i="1"/>
  <c r="AF291" i="1" s="1"/>
  <c r="AC291" i="1"/>
  <c r="AD291" i="1" s="1"/>
  <c r="AA291" i="1"/>
  <c r="AB291" i="1" s="1"/>
  <c r="AE287" i="1"/>
  <c r="AF287" i="1" s="1"/>
  <c r="AC287" i="1"/>
  <c r="AD287" i="1" s="1"/>
  <c r="AA287" i="1"/>
  <c r="AB287" i="1" s="1"/>
  <c r="AE283" i="1"/>
  <c r="AF283" i="1" s="1"/>
  <c r="AC283" i="1"/>
  <c r="AD283" i="1" s="1"/>
  <c r="AA283" i="1"/>
  <c r="AB283" i="1" s="1"/>
  <c r="AE277" i="1"/>
  <c r="AF277" i="1" s="1"/>
  <c r="AC277" i="1"/>
  <c r="AD277" i="1" s="1"/>
  <c r="AA277" i="1"/>
  <c r="AB277" i="1" s="1"/>
  <c r="AE273" i="1"/>
  <c r="AF273" i="1" s="1"/>
  <c r="AC273" i="1"/>
  <c r="AD273" i="1" s="1"/>
  <c r="AA273" i="1"/>
  <c r="AB273" i="1" s="1"/>
  <c r="AE269" i="1"/>
  <c r="AF269" i="1" s="1"/>
  <c r="AC269" i="1"/>
  <c r="AD269" i="1" s="1"/>
  <c r="AA269" i="1"/>
  <c r="AB269" i="1" s="1"/>
  <c r="AE265" i="1"/>
  <c r="AF265" i="1" s="1"/>
  <c r="AC265" i="1"/>
  <c r="AD265" i="1" s="1"/>
  <c r="AA265" i="1"/>
  <c r="AB265" i="1" s="1"/>
  <c r="AE29" i="1"/>
  <c r="AF29" i="1" s="1"/>
  <c r="J100" i="10" s="1"/>
  <c r="K100" i="10" s="1"/>
  <c r="AC29" i="1"/>
  <c r="AD29" i="1" s="1"/>
  <c r="AE24" i="1"/>
  <c r="AF24" i="1" s="1"/>
  <c r="AC24" i="1"/>
  <c r="AD24" i="1" s="1"/>
  <c r="AE19" i="1"/>
  <c r="AF19" i="1" s="1"/>
  <c r="AC19" i="1"/>
  <c r="AD19" i="1" s="1"/>
  <c r="AE15" i="1"/>
  <c r="AF15" i="1" s="1"/>
  <c r="AC15" i="1"/>
  <c r="AD15" i="1" s="1"/>
  <c r="AE11" i="1"/>
  <c r="AF11" i="1" s="1"/>
  <c r="AC11" i="1"/>
  <c r="AD11" i="1" s="1"/>
  <c r="AE7" i="1"/>
  <c r="AF7" i="1" s="1"/>
  <c r="AC7" i="1"/>
  <c r="AD7" i="1" s="1"/>
  <c r="AE264" i="1"/>
  <c r="AF264" i="1" s="1"/>
  <c r="J189" i="10" s="1"/>
  <c r="K189" i="10" s="1"/>
  <c r="AC264" i="1"/>
  <c r="AD264" i="1" s="1"/>
  <c r="AA264" i="1"/>
  <c r="AB264" i="1" s="1"/>
  <c r="AE260" i="1"/>
  <c r="AF260" i="1" s="1"/>
  <c r="AC260" i="1"/>
  <c r="AD260" i="1" s="1"/>
  <c r="AA260" i="1"/>
  <c r="AB260" i="1" s="1"/>
  <c r="AE256" i="1"/>
  <c r="AF256" i="1" s="1"/>
  <c r="AC256" i="1"/>
  <c r="AD256" i="1" s="1"/>
  <c r="AA256" i="1"/>
  <c r="AB256" i="1" s="1"/>
  <c r="AE252" i="1"/>
  <c r="AF252" i="1" s="1"/>
  <c r="AC252" i="1"/>
  <c r="AD252" i="1" s="1"/>
  <c r="AA252" i="1"/>
  <c r="AB252" i="1" s="1"/>
  <c r="AE246" i="1"/>
  <c r="AF246" i="1" s="1"/>
  <c r="AC246" i="1"/>
  <c r="AD246" i="1" s="1"/>
  <c r="AA246" i="1"/>
  <c r="AB246" i="1" s="1"/>
  <c r="AE242" i="1"/>
  <c r="AF242" i="1" s="1"/>
  <c r="AC242" i="1"/>
  <c r="AD242" i="1" s="1"/>
  <c r="AA242" i="1"/>
  <c r="AB242" i="1" s="1"/>
  <c r="AE238" i="1"/>
  <c r="AF238" i="1" s="1"/>
  <c r="AC238" i="1"/>
  <c r="AD238" i="1" s="1"/>
  <c r="AA238" i="1"/>
  <c r="AB238" i="1" s="1"/>
  <c r="AE234" i="1"/>
  <c r="AF234" i="1" s="1"/>
  <c r="AC234" i="1"/>
  <c r="AD234" i="1" s="1"/>
  <c r="AA234" i="1"/>
  <c r="AB234" i="1" s="1"/>
  <c r="AE230" i="1"/>
  <c r="AF230" i="1" s="1"/>
  <c r="AC230" i="1"/>
  <c r="AD230" i="1" s="1"/>
  <c r="AA230" i="1"/>
  <c r="AB230" i="1" s="1"/>
  <c r="AE226" i="1"/>
  <c r="AF226" i="1" s="1"/>
  <c r="AC226" i="1"/>
  <c r="AD226" i="1" s="1"/>
  <c r="AA226" i="1"/>
  <c r="AB226" i="1" s="1"/>
  <c r="AE222" i="1"/>
  <c r="AF222" i="1" s="1"/>
  <c r="AC222" i="1"/>
  <c r="AD222" i="1" s="1"/>
  <c r="AA222" i="1"/>
  <c r="AB222" i="1" s="1"/>
  <c r="AE218" i="1"/>
  <c r="AF218" i="1" s="1"/>
  <c r="AC218" i="1"/>
  <c r="AD218" i="1" s="1"/>
  <c r="AA218" i="1"/>
  <c r="AB218" i="1" s="1"/>
  <c r="AE214" i="1"/>
  <c r="AF214" i="1" s="1"/>
  <c r="AC214" i="1"/>
  <c r="AD214" i="1" s="1"/>
  <c r="AA214" i="1"/>
  <c r="AB214" i="1" s="1"/>
  <c r="AE210" i="1"/>
  <c r="AF210" i="1" s="1"/>
  <c r="AC210" i="1"/>
  <c r="AD210" i="1" s="1"/>
  <c r="AE205" i="1"/>
  <c r="AF205" i="1" s="1"/>
  <c r="AC205" i="1"/>
  <c r="AD205" i="1" s="1"/>
  <c r="AE201" i="1"/>
  <c r="AF201" i="1" s="1"/>
  <c r="AC201" i="1"/>
  <c r="AD201" i="1" s="1"/>
  <c r="AE197" i="1"/>
  <c r="AF197" i="1" s="1"/>
  <c r="AC197" i="1"/>
  <c r="AD197" i="1" s="1"/>
  <c r="AE193" i="1"/>
  <c r="AF193" i="1" s="1"/>
  <c r="AC193" i="1"/>
  <c r="AD193" i="1" s="1"/>
  <c r="AE189" i="1"/>
  <c r="AF189" i="1" s="1"/>
  <c r="AC189" i="1"/>
  <c r="AD189" i="1" s="1"/>
  <c r="AE185" i="1"/>
  <c r="AF185" i="1" s="1"/>
  <c r="AC185" i="1"/>
  <c r="AD185" i="1" s="1"/>
  <c r="AE181" i="1"/>
  <c r="AF181" i="1" s="1"/>
  <c r="AC181" i="1"/>
  <c r="AD181" i="1" s="1"/>
  <c r="AE177" i="1"/>
  <c r="AF177" i="1" s="1"/>
  <c r="AC177" i="1"/>
  <c r="AD177" i="1" s="1"/>
  <c r="AE173" i="1"/>
  <c r="AF173" i="1" s="1"/>
  <c r="AC173" i="1"/>
  <c r="AD173" i="1" s="1"/>
  <c r="AE169" i="1"/>
  <c r="AF169" i="1" s="1"/>
  <c r="AC169" i="1"/>
  <c r="AD169" i="1" s="1"/>
  <c r="AE165" i="1"/>
  <c r="AF165" i="1" s="1"/>
  <c r="AC165" i="1"/>
  <c r="AD165" i="1" s="1"/>
  <c r="AE161" i="1"/>
  <c r="AF161" i="1" s="1"/>
  <c r="AC161" i="1"/>
  <c r="AD161" i="1" s="1"/>
  <c r="AE156" i="1"/>
  <c r="AF156" i="1" s="1"/>
  <c r="AC156" i="1"/>
  <c r="AD156" i="1" s="1"/>
  <c r="AE152" i="1"/>
  <c r="AF152" i="1" s="1"/>
  <c r="AC152" i="1"/>
  <c r="AD152" i="1" s="1"/>
  <c r="AE148" i="1"/>
  <c r="AF148" i="1" s="1"/>
  <c r="AC148" i="1"/>
  <c r="AD148" i="1" s="1"/>
  <c r="AE144" i="1"/>
  <c r="AF144" i="1" s="1"/>
  <c r="AC144" i="1"/>
  <c r="AD144" i="1" s="1"/>
  <c r="AE140" i="1"/>
  <c r="AF140" i="1" s="1"/>
  <c r="AC140" i="1"/>
  <c r="AD140" i="1" s="1"/>
  <c r="AE136" i="1"/>
  <c r="AF136" i="1" s="1"/>
  <c r="AC136" i="1"/>
  <c r="AD136" i="1" s="1"/>
  <c r="AE132" i="1"/>
  <c r="AF132" i="1" s="1"/>
  <c r="J366" i="10" s="1"/>
  <c r="K366" i="10" s="1"/>
  <c r="AC132" i="1"/>
  <c r="AD132" i="1" s="1"/>
  <c r="AE128" i="1"/>
  <c r="AF128" i="1" s="1"/>
  <c r="AC128" i="1"/>
  <c r="AD128" i="1" s="1"/>
  <c r="AE124" i="1"/>
  <c r="AF124" i="1" s="1"/>
  <c r="J345" i="10" s="1"/>
  <c r="K345" i="10" s="1"/>
  <c r="AC124" i="1"/>
  <c r="AD124" i="1" s="1"/>
  <c r="AE118" i="1"/>
  <c r="AF118" i="1" s="1"/>
  <c r="AC118" i="1"/>
  <c r="AD118" i="1" s="1"/>
  <c r="AE114" i="1"/>
  <c r="AF114" i="1" s="1"/>
  <c r="AC114" i="1"/>
  <c r="AD114" i="1" s="1"/>
  <c r="AE110" i="1"/>
  <c r="AF110" i="1" s="1"/>
  <c r="AC110" i="1"/>
  <c r="AD110" i="1" s="1"/>
  <c r="AE106" i="1"/>
  <c r="AF106" i="1" s="1"/>
  <c r="AC106" i="1"/>
  <c r="AD106" i="1" s="1"/>
  <c r="AE102" i="1"/>
  <c r="AF102" i="1" s="1"/>
  <c r="AC102" i="1"/>
  <c r="AD102" i="1" s="1"/>
  <c r="AE97" i="1"/>
  <c r="AF97" i="1" s="1"/>
  <c r="AC97" i="1"/>
  <c r="AD97" i="1" s="1"/>
  <c r="AE93" i="1"/>
  <c r="AF93" i="1" s="1"/>
  <c r="AC93" i="1"/>
  <c r="AD93" i="1" s="1"/>
  <c r="AE89" i="1"/>
  <c r="AF89" i="1" s="1"/>
  <c r="AC89" i="1"/>
  <c r="AD89" i="1" s="1"/>
  <c r="AE85" i="1"/>
  <c r="AF85" i="1" s="1"/>
  <c r="AC85" i="1"/>
  <c r="AD85" i="1" s="1"/>
  <c r="AE81" i="1"/>
  <c r="AF81" i="1" s="1"/>
  <c r="AC81" i="1"/>
  <c r="AD81" i="1" s="1"/>
  <c r="AE72" i="1"/>
  <c r="AF72" i="1" s="1"/>
  <c r="J331" i="10" s="1"/>
  <c r="K331" i="10" s="1"/>
  <c r="AC72" i="1"/>
  <c r="AD72" i="1" s="1"/>
  <c r="AE68" i="1"/>
  <c r="AF68" i="1" s="1"/>
  <c r="AC68" i="1"/>
  <c r="AD68" i="1" s="1"/>
  <c r="AE62" i="1"/>
  <c r="AF62" i="1" s="1"/>
  <c r="AC62" i="1"/>
  <c r="AD62" i="1" s="1"/>
  <c r="AE58" i="1"/>
  <c r="AF58" i="1" s="1"/>
  <c r="AC58" i="1"/>
  <c r="AD58" i="1" s="1"/>
  <c r="AE54" i="1"/>
  <c r="AF54" i="1" s="1"/>
  <c r="AC54" i="1"/>
  <c r="AD54" i="1" s="1"/>
  <c r="AE48" i="1"/>
  <c r="AF48" i="1" s="1"/>
  <c r="AC48" i="1"/>
  <c r="AD48" i="1" s="1"/>
  <c r="AE42" i="1"/>
  <c r="AF42" i="1" s="1"/>
  <c r="AC42" i="1"/>
  <c r="AD42" i="1" s="1"/>
  <c r="AE35" i="1"/>
  <c r="AF35" i="1" s="1"/>
  <c r="AC35" i="1"/>
  <c r="AD35" i="1" s="1"/>
  <c r="D167" i="10"/>
  <c r="J58" i="10"/>
  <c r="K58" i="10" s="1"/>
  <c r="J91" i="10"/>
  <c r="K91" i="10" s="1"/>
  <c r="D91" i="10"/>
  <c r="J8" i="10"/>
  <c r="K8" i="10" s="1"/>
  <c r="J32" i="10"/>
  <c r="K32" i="10" s="1"/>
  <c r="D32" i="10"/>
  <c r="AE492" i="1"/>
  <c r="AF492" i="1" s="1"/>
  <c r="J67" i="10" s="1"/>
  <c r="K67" i="10" s="1"/>
  <c r="AC492" i="1"/>
  <c r="AD492" i="1" s="1"/>
  <c r="AA492" i="1"/>
  <c r="AB492" i="1" s="1"/>
  <c r="AE488" i="1"/>
  <c r="AF488" i="1" s="1"/>
  <c r="AC488" i="1"/>
  <c r="AD488" i="1" s="1"/>
  <c r="AA488" i="1"/>
  <c r="AB488" i="1" s="1"/>
  <c r="AE484" i="1"/>
  <c r="AF484" i="1" s="1"/>
  <c r="AC484" i="1"/>
  <c r="AD484" i="1" s="1"/>
  <c r="AA484" i="1"/>
  <c r="AB484" i="1" s="1"/>
  <c r="AE480" i="1"/>
  <c r="AF480" i="1" s="1"/>
  <c r="AC480" i="1"/>
  <c r="AD480" i="1" s="1"/>
  <c r="AA480" i="1"/>
  <c r="AB480" i="1" s="1"/>
  <c r="AE474" i="1"/>
  <c r="AF474" i="1" s="1"/>
  <c r="AC474" i="1"/>
  <c r="AD474" i="1" s="1"/>
  <c r="AA474" i="1"/>
  <c r="AB474" i="1" s="1"/>
  <c r="AE470" i="1"/>
  <c r="AF470" i="1" s="1"/>
  <c r="AC470" i="1"/>
  <c r="AD470" i="1" s="1"/>
  <c r="AA470" i="1"/>
  <c r="AB470" i="1" s="1"/>
  <c r="AE465" i="1"/>
  <c r="AF465" i="1" s="1"/>
  <c r="AC465" i="1"/>
  <c r="AD465" i="1" s="1"/>
  <c r="AA465" i="1"/>
  <c r="AB465" i="1" s="1"/>
  <c r="AE461" i="1"/>
  <c r="AF461" i="1" s="1"/>
  <c r="AC461" i="1"/>
  <c r="AD461" i="1" s="1"/>
  <c r="AA461" i="1"/>
  <c r="AB461" i="1" s="1"/>
  <c r="AE457" i="1"/>
  <c r="AF457" i="1" s="1"/>
  <c r="AC457" i="1"/>
  <c r="AD457" i="1" s="1"/>
  <c r="AA457" i="1"/>
  <c r="AB457" i="1" s="1"/>
  <c r="AE453" i="1"/>
  <c r="AF453" i="1" s="1"/>
  <c r="AC453" i="1"/>
  <c r="AD453" i="1" s="1"/>
  <c r="AA453" i="1"/>
  <c r="AB453" i="1" s="1"/>
  <c r="AE449" i="1"/>
  <c r="AF449" i="1" s="1"/>
  <c r="AC449" i="1"/>
  <c r="AD449" i="1" s="1"/>
  <c r="AA449" i="1"/>
  <c r="AB449" i="1" s="1"/>
  <c r="AE445" i="1"/>
  <c r="AF445" i="1" s="1"/>
  <c r="AC445" i="1"/>
  <c r="AD445" i="1" s="1"/>
  <c r="AA445" i="1"/>
  <c r="AB445" i="1" s="1"/>
  <c r="AE441" i="1"/>
  <c r="AF441" i="1" s="1"/>
  <c r="AC441" i="1"/>
  <c r="AD441" i="1" s="1"/>
  <c r="AA441" i="1"/>
  <c r="AB441" i="1" s="1"/>
  <c r="AE436" i="1"/>
  <c r="AF436" i="1" s="1"/>
  <c r="AC436" i="1"/>
  <c r="AD436" i="1" s="1"/>
  <c r="AA436" i="1"/>
  <c r="AB436" i="1" s="1"/>
  <c r="AE432" i="1"/>
  <c r="AF432" i="1" s="1"/>
  <c r="AC432" i="1"/>
  <c r="AD432" i="1" s="1"/>
  <c r="AA432" i="1"/>
  <c r="AB432" i="1" s="1"/>
  <c r="AE427" i="1"/>
  <c r="AF427" i="1" s="1"/>
  <c r="AC427" i="1"/>
  <c r="AD427" i="1" s="1"/>
  <c r="AA427" i="1"/>
  <c r="AB427" i="1" s="1"/>
  <c r="AE423" i="1"/>
  <c r="AF423" i="1" s="1"/>
  <c r="AC423" i="1"/>
  <c r="AD423" i="1" s="1"/>
  <c r="AA423" i="1"/>
  <c r="AB423" i="1" s="1"/>
  <c r="AE418" i="1"/>
  <c r="AF418" i="1" s="1"/>
  <c r="AC418" i="1"/>
  <c r="AD418" i="1" s="1"/>
  <c r="AA418" i="1"/>
  <c r="AB418" i="1" s="1"/>
  <c r="AE414" i="1"/>
  <c r="AF414" i="1" s="1"/>
  <c r="J77" i="10" s="1"/>
  <c r="K77" i="10" s="1"/>
  <c r="AC414" i="1"/>
  <c r="AD414" i="1" s="1"/>
  <c r="AA414" i="1"/>
  <c r="AB414" i="1" s="1"/>
  <c r="AE410" i="1"/>
  <c r="AF410" i="1" s="1"/>
  <c r="J83" i="10" s="1"/>
  <c r="K83" i="10" s="1"/>
  <c r="AC410" i="1"/>
  <c r="AD410" i="1" s="1"/>
  <c r="AA410" i="1"/>
  <c r="AB410" i="1" s="1"/>
  <c r="AE406" i="1"/>
  <c r="AF406" i="1" s="1"/>
  <c r="AC406" i="1"/>
  <c r="AD406" i="1" s="1"/>
  <c r="AA406" i="1"/>
  <c r="AB406" i="1" s="1"/>
  <c r="AE402" i="1"/>
  <c r="AF402" i="1" s="1"/>
  <c r="J65" i="10" s="1"/>
  <c r="K65" i="10" s="1"/>
  <c r="AC402" i="1"/>
  <c r="AD402" i="1" s="1"/>
  <c r="AA402" i="1"/>
  <c r="AB402" i="1" s="1"/>
  <c r="AE398" i="1"/>
  <c r="AF398" i="1" s="1"/>
  <c r="AC398" i="1"/>
  <c r="AD398" i="1" s="1"/>
  <c r="AA398" i="1"/>
  <c r="AB398" i="1" s="1"/>
  <c r="AE394" i="1"/>
  <c r="AF394" i="1" s="1"/>
  <c r="AC394" i="1"/>
  <c r="AD394" i="1" s="1"/>
  <c r="AA394" i="1"/>
  <c r="AB394" i="1" s="1"/>
  <c r="AE390" i="1"/>
  <c r="AF390" i="1" s="1"/>
  <c r="J19" i="10" s="1"/>
  <c r="K19" i="10" s="1"/>
  <c r="AC390" i="1"/>
  <c r="AD390" i="1" s="1"/>
  <c r="AA390" i="1"/>
  <c r="AB390" i="1" s="1"/>
  <c r="AE386" i="1"/>
  <c r="AF386" i="1" s="1"/>
  <c r="AC386" i="1"/>
  <c r="AD386" i="1" s="1"/>
  <c r="AA386" i="1"/>
  <c r="AB386" i="1" s="1"/>
  <c r="AE382" i="1"/>
  <c r="AF382" i="1" s="1"/>
  <c r="AC382" i="1"/>
  <c r="AD382" i="1" s="1"/>
  <c r="AA382" i="1"/>
  <c r="AB382" i="1" s="1"/>
  <c r="AE378" i="1"/>
  <c r="AF378" i="1" s="1"/>
  <c r="AC378" i="1"/>
  <c r="AD378" i="1" s="1"/>
  <c r="AA378" i="1"/>
  <c r="AB378" i="1" s="1"/>
  <c r="AE374" i="1"/>
  <c r="AF374" i="1" s="1"/>
  <c r="AC374" i="1"/>
  <c r="AD374" i="1" s="1"/>
  <c r="AA374" i="1"/>
  <c r="AB374" i="1" s="1"/>
  <c r="AE370" i="1"/>
  <c r="AF370" i="1" s="1"/>
  <c r="AC370" i="1"/>
  <c r="AD370" i="1" s="1"/>
  <c r="AA370" i="1"/>
  <c r="AB370" i="1" s="1"/>
  <c r="AE365" i="1"/>
  <c r="AF365" i="1" s="1"/>
  <c r="AC365" i="1"/>
  <c r="AD365" i="1" s="1"/>
  <c r="AA365" i="1"/>
  <c r="AB365" i="1" s="1"/>
  <c r="AE361" i="1"/>
  <c r="AF361" i="1" s="1"/>
  <c r="J68" i="10" s="1"/>
  <c r="K68" i="10" s="1"/>
  <c r="AC361" i="1"/>
  <c r="AD361" i="1" s="1"/>
  <c r="AA361" i="1"/>
  <c r="AB361" i="1" s="1"/>
  <c r="AE357" i="1"/>
  <c r="AF357" i="1" s="1"/>
  <c r="AC357" i="1"/>
  <c r="AD357" i="1" s="1"/>
  <c r="AA357" i="1"/>
  <c r="AB357" i="1" s="1"/>
  <c r="AE352" i="1"/>
  <c r="AF352" i="1" s="1"/>
  <c r="AC352" i="1"/>
  <c r="AD352" i="1" s="1"/>
  <c r="AA352" i="1"/>
  <c r="AB352" i="1" s="1"/>
  <c r="AE348" i="1"/>
  <c r="AF348" i="1" s="1"/>
  <c r="AC348" i="1"/>
  <c r="AD348" i="1" s="1"/>
  <c r="AA348" i="1"/>
  <c r="AB348" i="1" s="1"/>
  <c r="AE343" i="1"/>
  <c r="AF343" i="1" s="1"/>
  <c r="AC343" i="1"/>
  <c r="AD343" i="1" s="1"/>
  <c r="AA343" i="1"/>
  <c r="AB343" i="1" s="1"/>
  <c r="AE339" i="1"/>
  <c r="AF339" i="1" s="1"/>
  <c r="AC339" i="1"/>
  <c r="AD339" i="1" s="1"/>
  <c r="AA339" i="1"/>
  <c r="AB339" i="1" s="1"/>
  <c r="AE335" i="1"/>
  <c r="AF335" i="1" s="1"/>
  <c r="AC335" i="1"/>
  <c r="AD335" i="1" s="1"/>
  <c r="AA335" i="1"/>
  <c r="AB335" i="1" s="1"/>
  <c r="AE331" i="1"/>
  <c r="AF331" i="1" s="1"/>
  <c r="AC331" i="1"/>
  <c r="AD331" i="1" s="1"/>
  <c r="AA331" i="1"/>
  <c r="AB331" i="1" s="1"/>
  <c r="AE327" i="1"/>
  <c r="AF327" i="1" s="1"/>
  <c r="J369" i="10" s="1"/>
  <c r="K369" i="10" s="1"/>
  <c r="AC327" i="1"/>
  <c r="AD327" i="1" s="1"/>
  <c r="AA327" i="1"/>
  <c r="AB327" i="1" s="1"/>
  <c r="AE322" i="1"/>
  <c r="AF322" i="1" s="1"/>
  <c r="J362" i="10" s="1"/>
  <c r="K362" i="10" s="1"/>
  <c r="AC322" i="1"/>
  <c r="AD322" i="1" s="1"/>
  <c r="AA322" i="1"/>
  <c r="AB322" i="1" s="1"/>
  <c r="AE318" i="1"/>
  <c r="AF318" i="1" s="1"/>
  <c r="AC318" i="1"/>
  <c r="AD318" i="1" s="1"/>
  <c r="AA318" i="1"/>
  <c r="AB318" i="1" s="1"/>
  <c r="AE314" i="1"/>
  <c r="AF314" i="1" s="1"/>
  <c r="AC314" i="1"/>
  <c r="AD314" i="1" s="1"/>
  <c r="AA314" i="1"/>
  <c r="AB314" i="1" s="1"/>
  <c r="AE310" i="1"/>
  <c r="AF310" i="1" s="1"/>
  <c r="AC310" i="1"/>
  <c r="AD310" i="1" s="1"/>
  <c r="AA310" i="1"/>
  <c r="AB310" i="1" s="1"/>
  <c r="AE306" i="1"/>
  <c r="AF306" i="1" s="1"/>
  <c r="AC306" i="1"/>
  <c r="AD306" i="1" s="1"/>
  <c r="AA306" i="1"/>
  <c r="AB306" i="1" s="1"/>
  <c r="AE302" i="1"/>
  <c r="AF302" i="1" s="1"/>
  <c r="AC302" i="1"/>
  <c r="AD302" i="1" s="1"/>
  <c r="AA302" i="1"/>
  <c r="AB302" i="1" s="1"/>
  <c r="AE298" i="1"/>
  <c r="AF298" i="1" s="1"/>
  <c r="AC298" i="1"/>
  <c r="AD298" i="1" s="1"/>
  <c r="AA298" i="1"/>
  <c r="AB298" i="1" s="1"/>
  <c r="AE294" i="1"/>
  <c r="AF294" i="1" s="1"/>
  <c r="AC294" i="1"/>
  <c r="AD294" i="1" s="1"/>
  <c r="AA294" i="1"/>
  <c r="AB294" i="1" s="1"/>
  <c r="AE290" i="1"/>
  <c r="AF290" i="1" s="1"/>
  <c r="AC290" i="1"/>
  <c r="AD290" i="1" s="1"/>
  <c r="AA290" i="1"/>
  <c r="AB290" i="1" s="1"/>
  <c r="AE286" i="1"/>
  <c r="AF286" i="1" s="1"/>
  <c r="AC286" i="1"/>
  <c r="AD286" i="1" s="1"/>
  <c r="AA286" i="1"/>
  <c r="AB286" i="1" s="1"/>
  <c r="AE281" i="1"/>
  <c r="AF281" i="1" s="1"/>
  <c r="AC281" i="1"/>
  <c r="AD281" i="1" s="1"/>
  <c r="AA281" i="1"/>
  <c r="AB281" i="1" s="1"/>
  <c r="AE276" i="1"/>
  <c r="AF276" i="1" s="1"/>
  <c r="AC276" i="1"/>
  <c r="AD276" i="1" s="1"/>
  <c r="AA276" i="1"/>
  <c r="AB276" i="1" s="1"/>
  <c r="AE272" i="1"/>
  <c r="AF272" i="1" s="1"/>
  <c r="AC272" i="1"/>
  <c r="AD272" i="1" s="1"/>
  <c r="AA272" i="1"/>
  <c r="AB272" i="1" s="1"/>
  <c r="AE268" i="1"/>
  <c r="AF268" i="1" s="1"/>
  <c r="AC268" i="1"/>
  <c r="AD268" i="1" s="1"/>
  <c r="AA268" i="1"/>
  <c r="AB268" i="1" s="1"/>
  <c r="AE28" i="1"/>
  <c r="AF28" i="1" s="1"/>
  <c r="AC28" i="1"/>
  <c r="AD28" i="1" s="1"/>
  <c r="AE23" i="1"/>
  <c r="AF23" i="1" s="1"/>
  <c r="J87" i="10" s="1"/>
  <c r="K87" i="10" s="1"/>
  <c r="AC23" i="1"/>
  <c r="AD23" i="1" s="1"/>
  <c r="AE18" i="1"/>
  <c r="AF18" i="1" s="1"/>
  <c r="AC18" i="1"/>
  <c r="AD18" i="1" s="1"/>
  <c r="AE14" i="1"/>
  <c r="AF14" i="1" s="1"/>
  <c r="AC14" i="1"/>
  <c r="AD14" i="1" s="1"/>
  <c r="AE10" i="1"/>
  <c r="AF10" i="1" s="1"/>
  <c r="AC10" i="1"/>
  <c r="AD10" i="1" s="1"/>
  <c r="AE6" i="1"/>
  <c r="AF6" i="1" s="1"/>
  <c r="AC6" i="1"/>
  <c r="AD6" i="1" s="1"/>
  <c r="AE263" i="1"/>
  <c r="AF263" i="1" s="1"/>
  <c r="AC263" i="1"/>
  <c r="AD263" i="1" s="1"/>
  <c r="AA263" i="1"/>
  <c r="AB263" i="1" s="1"/>
  <c r="AE259" i="1"/>
  <c r="AF259" i="1" s="1"/>
  <c r="J182" i="10" s="1"/>
  <c r="K182" i="10" s="1"/>
  <c r="AC259" i="1"/>
  <c r="AD259" i="1" s="1"/>
  <c r="AA259" i="1"/>
  <c r="AB259" i="1" s="1"/>
  <c r="AE255" i="1"/>
  <c r="AF255" i="1" s="1"/>
  <c r="AC255" i="1"/>
  <c r="AD255" i="1" s="1"/>
  <c r="AA255" i="1"/>
  <c r="AB255" i="1" s="1"/>
  <c r="AE250" i="1"/>
  <c r="AF250" i="1" s="1"/>
  <c r="AC250" i="1"/>
  <c r="AD250" i="1" s="1"/>
  <c r="AA250" i="1"/>
  <c r="AB250" i="1" s="1"/>
  <c r="AE245" i="1"/>
  <c r="AF245" i="1" s="1"/>
  <c r="AC245" i="1"/>
  <c r="AD245" i="1" s="1"/>
  <c r="AA245" i="1"/>
  <c r="AB245" i="1" s="1"/>
  <c r="AE241" i="1"/>
  <c r="AF241" i="1" s="1"/>
  <c r="AC241" i="1"/>
  <c r="AD241" i="1" s="1"/>
  <c r="AA241" i="1"/>
  <c r="AB241" i="1" s="1"/>
  <c r="AE237" i="1"/>
  <c r="AF237" i="1" s="1"/>
  <c r="AC237" i="1"/>
  <c r="AD237" i="1" s="1"/>
  <c r="AA237" i="1"/>
  <c r="AB237" i="1" s="1"/>
  <c r="AE233" i="1"/>
  <c r="AF233" i="1" s="1"/>
  <c r="AC233" i="1"/>
  <c r="AD233" i="1" s="1"/>
  <c r="AA233" i="1"/>
  <c r="AB233" i="1" s="1"/>
  <c r="AE229" i="1"/>
  <c r="AF229" i="1" s="1"/>
  <c r="AC229" i="1"/>
  <c r="AD229" i="1" s="1"/>
  <c r="AA229" i="1"/>
  <c r="AB229" i="1" s="1"/>
  <c r="AE225" i="1"/>
  <c r="AF225" i="1" s="1"/>
  <c r="J297" i="10" s="1"/>
  <c r="K297" i="10" s="1"/>
  <c r="AC225" i="1"/>
  <c r="AD225" i="1" s="1"/>
  <c r="AA225" i="1"/>
  <c r="AB225" i="1" s="1"/>
  <c r="AE221" i="1"/>
  <c r="AF221" i="1" s="1"/>
  <c r="J206" i="10" s="1"/>
  <c r="K206" i="10" s="1"/>
  <c r="AC221" i="1"/>
  <c r="AD221" i="1" s="1"/>
  <c r="AA221" i="1"/>
  <c r="AB221" i="1" s="1"/>
  <c r="AE217" i="1"/>
  <c r="AF217" i="1" s="1"/>
  <c r="AC217" i="1"/>
  <c r="AD217" i="1" s="1"/>
  <c r="AA217" i="1"/>
  <c r="AB217" i="1" s="1"/>
  <c r="AE213" i="1"/>
  <c r="AF213" i="1" s="1"/>
  <c r="J54" i="10" s="1"/>
  <c r="K54" i="10" s="1"/>
  <c r="AC213" i="1"/>
  <c r="AD213" i="1" s="1"/>
  <c r="AA213" i="1"/>
  <c r="AB213" i="1" s="1"/>
  <c r="AE209" i="1"/>
  <c r="AF209" i="1" s="1"/>
  <c r="J299" i="10" s="1"/>
  <c r="K299" i="10" s="1"/>
  <c r="AC209" i="1"/>
  <c r="AD209" i="1" s="1"/>
  <c r="AE204" i="1"/>
  <c r="AF204" i="1" s="1"/>
  <c r="J389" i="10" s="1"/>
  <c r="K389" i="10" s="1"/>
  <c r="AC204" i="1"/>
  <c r="AD204" i="1" s="1"/>
  <c r="AE200" i="1"/>
  <c r="AF200" i="1" s="1"/>
  <c r="AC200" i="1"/>
  <c r="AD200" i="1" s="1"/>
  <c r="AE196" i="1"/>
  <c r="AF196" i="1" s="1"/>
  <c r="J237" i="10" s="1"/>
  <c r="K237" i="10" s="1"/>
  <c r="AC196" i="1"/>
  <c r="AD196" i="1" s="1"/>
  <c r="AE192" i="1"/>
  <c r="AF192" i="1" s="1"/>
  <c r="AC192" i="1"/>
  <c r="AD192" i="1" s="1"/>
  <c r="AE188" i="1"/>
  <c r="AF188" i="1" s="1"/>
  <c r="AC188" i="1"/>
  <c r="AD188" i="1" s="1"/>
  <c r="AE184" i="1"/>
  <c r="AF184" i="1" s="1"/>
  <c r="AC184" i="1"/>
  <c r="AD184" i="1" s="1"/>
  <c r="AE180" i="1"/>
  <c r="AF180" i="1" s="1"/>
  <c r="AC180" i="1"/>
  <c r="AD180" i="1" s="1"/>
  <c r="AE176" i="1"/>
  <c r="AF176" i="1" s="1"/>
  <c r="AC176" i="1"/>
  <c r="AD176" i="1" s="1"/>
  <c r="AE172" i="1"/>
  <c r="AF172" i="1" s="1"/>
  <c r="J9" i="10" s="1"/>
  <c r="K9" i="10" s="1"/>
  <c r="AC172" i="1"/>
  <c r="AD172" i="1" s="1"/>
  <c r="AE168" i="1"/>
  <c r="AF168" i="1" s="1"/>
  <c r="J211" i="10" s="1"/>
  <c r="K211" i="10" s="1"/>
  <c r="AC168" i="1"/>
  <c r="AD168" i="1" s="1"/>
  <c r="AE164" i="1"/>
  <c r="AF164" i="1" s="1"/>
  <c r="J207" i="10" s="1"/>
  <c r="K207" i="10" s="1"/>
  <c r="AC164" i="1"/>
  <c r="AD164" i="1" s="1"/>
  <c r="AE160" i="1"/>
  <c r="AF160" i="1" s="1"/>
  <c r="J194" i="10" s="1"/>
  <c r="K194" i="10" s="1"/>
  <c r="AC160" i="1"/>
  <c r="AD160" i="1" s="1"/>
  <c r="AE155" i="1"/>
  <c r="AF155" i="1" s="1"/>
  <c r="AC155" i="1"/>
  <c r="AD155" i="1" s="1"/>
  <c r="AE151" i="1"/>
  <c r="AF151" i="1" s="1"/>
  <c r="AC151" i="1"/>
  <c r="AD151" i="1" s="1"/>
  <c r="AE147" i="1"/>
  <c r="AF147" i="1" s="1"/>
  <c r="AC147" i="1"/>
  <c r="AD147" i="1" s="1"/>
  <c r="AE143" i="1"/>
  <c r="AF143" i="1" s="1"/>
  <c r="AC143" i="1"/>
  <c r="AD143" i="1" s="1"/>
  <c r="AE139" i="1"/>
  <c r="AF139" i="1" s="1"/>
  <c r="J225" i="10" s="1"/>
  <c r="K225" i="10" s="1"/>
  <c r="AC139" i="1"/>
  <c r="AD139" i="1" s="1"/>
  <c r="AE135" i="1"/>
  <c r="AF135" i="1" s="1"/>
  <c r="AC135" i="1"/>
  <c r="AD135" i="1" s="1"/>
  <c r="AE131" i="1"/>
  <c r="AF131" i="1" s="1"/>
  <c r="AC131" i="1"/>
  <c r="AD131" i="1" s="1"/>
  <c r="AE127" i="1"/>
  <c r="AF127" i="1" s="1"/>
  <c r="J360" i="10" s="1"/>
  <c r="K360" i="10" s="1"/>
  <c r="AC127" i="1"/>
  <c r="AD127" i="1" s="1"/>
  <c r="AE123" i="1"/>
  <c r="AF123" i="1" s="1"/>
  <c r="J296" i="10" s="1"/>
  <c r="K296" i="10" s="1"/>
  <c r="AC123" i="1"/>
  <c r="AD123" i="1" s="1"/>
  <c r="AE117" i="1"/>
  <c r="AF117" i="1" s="1"/>
  <c r="J234" i="10" s="1"/>
  <c r="K234" i="10" s="1"/>
  <c r="AC117" i="1"/>
  <c r="AD117" i="1" s="1"/>
  <c r="AE113" i="1"/>
  <c r="AF113" i="1" s="1"/>
  <c r="AC113" i="1"/>
  <c r="AD113" i="1" s="1"/>
  <c r="AE109" i="1"/>
  <c r="AF109" i="1" s="1"/>
  <c r="J226" i="10" s="1"/>
  <c r="K226" i="10" s="1"/>
  <c r="AC109" i="1"/>
  <c r="AD109" i="1" s="1"/>
  <c r="AE105" i="1"/>
  <c r="AF105" i="1" s="1"/>
  <c r="J217" i="10" s="1"/>
  <c r="K217" i="10" s="1"/>
  <c r="AC105" i="1"/>
  <c r="AD105" i="1" s="1"/>
  <c r="AE101" i="1"/>
  <c r="AF101" i="1" s="1"/>
  <c r="J70" i="10" s="1"/>
  <c r="K70" i="10" s="1"/>
  <c r="AC101" i="1"/>
  <c r="AD101" i="1" s="1"/>
  <c r="AE96" i="1"/>
  <c r="AF96" i="1" s="1"/>
  <c r="AC96" i="1"/>
  <c r="AD96" i="1" s="1"/>
  <c r="AE92" i="1"/>
  <c r="AF92" i="1" s="1"/>
  <c r="J398" i="10" s="1"/>
  <c r="K398" i="10" s="1"/>
  <c r="AC92" i="1"/>
  <c r="AD92" i="1" s="1"/>
  <c r="AE88" i="1"/>
  <c r="AF88" i="1" s="1"/>
  <c r="AC88" i="1"/>
  <c r="AD88" i="1" s="1"/>
  <c r="AE84" i="1"/>
  <c r="AF84" i="1" s="1"/>
  <c r="J384" i="10" s="1"/>
  <c r="K384" i="10" s="1"/>
  <c r="AC84" i="1"/>
  <c r="AD84" i="1" s="1"/>
  <c r="AE80" i="1"/>
  <c r="AF80" i="1" s="1"/>
  <c r="J348" i="10" s="1"/>
  <c r="K348" i="10" s="1"/>
  <c r="AC80" i="1"/>
  <c r="AD80" i="1" s="1"/>
  <c r="AE71" i="1"/>
  <c r="AF71" i="1" s="1"/>
  <c r="J329" i="10" s="1"/>
  <c r="K329" i="10" s="1"/>
  <c r="AC71" i="1"/>
  <c r="AD71" i="1" s="1"/>
  <c r="AE65" i="1"/>
  <c r="AF65" i="1" s="1"/>
  <c r="J314" i="10" s="1"/>
  <c r="K314" i="10" s="1"/>
  <c r="AC65" i="1"/>
  <c r="AD65" i="1" s="1"/>
  <c r="AE61" i="1"/>
  <c r="AF61" i="1" s="1"/>
  <c r="J305" i="10" s="1"/>
  <c r="K305" i="10" s="1"/>
  <c r="AC61" i="1"/>
  <c r="AD61" i="1" s="1"/>
  <c r="AE57" i="1"/>
  <c r="AF57" i="1" s="1"/>
  <c r="J151" i="10" s="1"/>
  <c r="K151" i="10" s="1"/>
  <c r="AC57" i="1"/>
  <c r="AD57" i="1" s="1"/>
  <c r="AE53" i="1"/>
  <c r="AF53" i="1" s="1"/>
  <c r="J164" i="10" s="1"/>
  <c r="K164" i="10" s="1"/>
  <c r="AC53" i="1"/>
  <c r="AD53" i="1" s="1"/>
  <c r="AE46" i="1"/>
  <c r="AF46" i="1" s="1"/>
  <c r="J138" i="10" s="1"/>
  <c r="K138" i="10" s="1"/>
  <c r="AC46" i="1"/>
  <c r="AD46" i="1" s="1"/>
  <c r="AE40" i="1"/>
  <c r="AF40" i="1" s="1"/>
  <c r="J126" i="10" s="1"/>
  <c r="K126" i="10" s="1"/>
  <c r="AC40" i="1"/>
  <c r="AD40" i="1" s="1"/>
  <c r="AE34" i="1"/>
  <c r="AF34" i="1" s="1"/>
  <c r="J105" i="10" s="1"/>
  <c r="AC34" i="1"/>
  <c r="AD34" i="1" s="1"/>
  <c r="J63" i="10"/>
  <c r="K63" i="10" s="1"/>
  <c r="J380" i="10"/>
  <c r="K380" i="10" s="1"/>
  <c r="J253" i="10"/>
  <c r="K253" i="10" s="1"/>
  <c r="D253" i="10"/>
  <c r="J244" i="10"/>
  <c r="J116" i="10"/>
  <c r="J52" i="10"/>
  <c r="J315" i="10"/>
  <c r="J4" i="10"/>
  <c r="D4" i="10"/>
  <c r="J157" i="10"/>
  <c r="K157" i="10" s="1"/>
  <c r="J119" i="10"/>
  <c r="J94" i="10"/>
  <c r="K94" i="10" s="1"/>
  <c r="J3" i="10"/>
  <c r="D3" i="10"/>
  <c r="G3" i="10" s="1"/>
  <c r="J252" i="10"/>
  <c r="AE491" i="1"/>
  <c r="AF491" i="1" s="1"/>
  <c r="AC491" i="1"/>
  <c r="AD491" i="1" s="1"/>
  <c r="AA491" i="1"/>
  <c r="AB491" i="1" s="1"/>
  <c r="AE487" i="1"/>
  <c r="AF487" i="1" s="1"/>
  <c r="AC487" i="1"/>
  <c r="AD487" i="1" s="1"/>
  <c r="AA487" i="1"/>
  <c r="AB487" i="1" s="1"/>
  <c r="AE483" i="1"/>
  <c r="AF483" i="1" s="1"/>
  <c r="AC483" i="1"/>
  <c r="AD483" i="1" s="1"/>
  <c r="AA483" i="1"/>
  <c r="AB483" i="1" s="1"/>
  <c r="AE479" i="1"/>
  <c r="AF479" i="1" s="1"/>
  <c r="AC479" i="1"/>
  <c r="AD479" i="1" s="1"/>
  <c r="AA479" i="1"/>
  <c r="AB479" i="1" s="1"/>
  <c r="AE473" i="1"/>
  <c r="AF473" i="1" s="1"/>
  <c r="J312" i="10" s="1"/>
  <c r="AC473" i="1"/>
  <c r="AD473" i="1" s="1"/>
  <c r="AA473" i="1"/>
  <c r="AB473" i="1" s="1"/>
  <c r="AE469" i="1"/>
  <c r="AF469" i="1" s="1"/>
  <c r="AC469" i="1"/>
  <c r="AD469" i="1" s="1"/>
  <c r="AA469" i="1"/>
  <c r="AB469" i="1" s="1"/>
  <c r="AE464" i="1"/>
  <c r="AF464" i="1" s="1"/>
  <c r="AC464" i="1"/>
  <c r="AD464" i="1" s="1"/>
  <c r="AA464" i="1"/>
  <c r="AB464" i="1" s="1"/>
  <c r="AE460" i="1"/>
  <c r="AF460" i="1" s="1"/>
  <c r="J260" i="10" s="1"/>
  <c r="AC460" i="1"/>
  <c r="AD460" i="1" s="1"/>
  <c r="AA460" i="1"/>
  <c r="AB460" i="1" s="1"/>
  <c r="AE456" i="1"/>
  <c r="AF456" i="1" s="1"/>
  <c r="J249" i="10" s="1"/>
  <c r="AC456" i="1"/>
  <c r="AD456" i="1" s="1"/>
  <c r="AA456" i="1"/>
  <c r="AB456" i="1" s="1"/>
  <c r="D249" i="10" s="1"/>
  <c r="AE452" i="1"/>
  <c r="AF452" i="1" s="1"/>
  <c r="AC452" i="1"/>
  <c r="AD452" i="1" s="1"/>
  <c r="AA452" i="1"/>
  <c r="AB452" i="1" s="1"/>
  <c r="AE448" i="1"/>
  <c r="AF448" i="1" s="1"/>
  <c r="AC448" i="1"/>
  <c r="AD448" i="1" s="1"/>
  <c r="AA448" i="1"/>
  <c r="AB448" i="1" s="1"/>
  <c r="AE444" i="1"/>
  <c r="AF444" i="1" s="1"/>
  <c r="J193" i="10" s="1"/>
  <c r="AC444" i="1"/>
  <c r="AD444" i="1" s="1"/>
  <c r="AA444" i="1"/>
  <c r="AB444" i="1" s="1"/>
  <c r="AE440" i="1"/>
  <c r="AF440" i="1" s="1"/>
  <c r="J172" i="10" s="1"/>
  <c r="K172" i="10" s="1"/>
  <c r="AC440" i="1"/>
  <c r="AD440" i="1" s="1"/>
  <c r="AA440" i="1"/>
  <c r="AB440" i="1" s="1"/>
  <c r="AE435" i="1"/>
  <c r="AF435" i="1" s="1"/>
  <c r="AC435" i="1"/>
  <c r="AD435" i="1" s="1"/>
  <c r="AA435" i="1"/>
  <c r="AB435" i="1" s="1"/>
  <c r="AE431" i="1"/>
  <c r="AF431" i="1" s="1"/>
  <c r="AC431" i="1"/>
  <c r="AD431" i="1" s="1"/>
  <c r="AA431" i="1"/>
  <c r="AB431" i="1" s="1"/>
  <c r="AE426" i="1"/>
  <c r="AF426" i="1" s="1"/>
  <c r="AC426" i="1"/>
  <c r="AD426" i="1" s="1"/>
  <c r="AA426" i="1"/>
  <c r="AB426" i="1" s="1"/>
  <c r="AE422" i="1"/>
  <c r="AF422" i="1" s="1"/>
  <c r="J117" i="10" s="1"/>
  <c r="K117" i="10" s="1"/>
  <c r="AC422" i="1"/>
  <c r="AD422" i="1" s="1"/>
  <c r="AA422" i="1"/>
  <c r="AB422" i="1" s="1"/>
  <c r="D117" i="10" s="1"/>
  <c r="AE417" i="1"/>
  <c r="AF417" i="1" s="1"/>
  <c r="AC417" i="1"/>
  <c r="AD417" i="1" s="1"/>
  <c r="AA417" i="1"/>
  <c r="AB417" i="1" s="1"/>
  <c r="AE413" i="1"/>
  <c r="AF413" i="1" s="1"/>
  <c r="J99" i="10" s="1"/>
  <c r="AC413" i="1"/>
  <c r="AD413" i="1" s="1"/>
  <c r="AA413" i="1"/>
  <c r="AB413" i="1" s="1"/>
  <c r="AE409" i="1"/>
  <c r="AF409" i="1" s="1"/>
  <c r="J82" i="10" s="1"/>
  <c r="AC409" i="1"/>
  <c r="AD409" i="1" s="1"/>
  <c r="AA409" i="1"/>
  <c r="AB409" i="1" s="1"/>
  <c r="AE405" i="1"/>
  <c r="AF405" i="1" s="1"/>
  <c r="J66" i="10" s="1"/>
  <c r="AC405" i="1"/>
  <c r="AD405" i="1" s="1"/>
  <c r="AA405" i="1"/>
  <c r="AB405" i="1" s="1"/>
  <c r="AE401" i="1"/>
  <c r="AF401" i="1" s="1"/>
  <c r="AC401" i="1"/>
  <c r="AD401" i="1" s="1"/>
  <c r="AA401" i="1"/>
  <c r="AB401" i="1" s="1"/>
  <c r="AE397" i="1"/>
  <c r="AF397" i="1" s="1"/>
  <c r="AC397" i="1"/>
  <c r="AD397" i="1" s="1"/>
  <c r="AA397" i="1"/>
  <c r="AB397" i="1" s="1"/>
  <c r="AE393" i="1"/>
  <c r="AF393" i="1" s="1"/>
  <c r="AC393" i="1"/>
  <c r="AD393" i="1" s="1"/>
  <c r="AA393" i="1"/>
  <c r="AB393" i="1" s="1"/>
  <c r="AE389" i="1"/>
  <c r="AF389" i="1" s="1"/>
  <c r="J14" i="10" s="1"/>
  <c r="AC389" i="1"/>
  <c r="AD389" i="1" s="1"/>
  <c r="AA389" i="1"/>
  <c r="AB389" i="1" s="1"/>
  <c r="D14" i="10" s="1"/>
  <c r="AE385" i="1"/>
  <c r="AF385" i="1" s="1"/>
  <c r="AC385" i="1"/>
  <c r="AD385" i="1" s="1"/>
  <c r="AA385" i="1"/>
  <c r="AB385" i="1" s="1"/>
  <c r="AE381" i="1"/>
  <c r="AF381" i="1" s="1"/>
  <c r="AC381" i="1"/>
  <c r="AD381" i="1" s="1"/>
  <c r="AA381" i="1"/>
  <c r="AB381" i="1" s="1"/>
  <c r="AE377" i="1"/>
  <c r="AF377" i="1" s="1"/>
  <c r="AC377" i="1"/>
  <c r="AD377" i="1" s="1"/>
  <c r="AA377" i="1"/>
  <c r="AB377" i="1" s="1"/>
  <c r="AE373" i="1"/>
  <c r="AF373" i="1" s="1"/>
  <c r="AC373" i="1"/>
  <c r="AD373" i="1" s="1"/>
  <c r="AA373" i="1"/>
  <c r="AB373" i="1" s="1"/>
  <c r="AE368" i="1"/>
  <c r="AF368" i="1" s="1"/>
  <c r="AC368" i="1"/>
  <c r="AD368" i="1" s="1"/>
  <c r="AA368" i="1"/>
  <c r="AB368" i="1" s="1"/>
  <c r="AE364" i="1"/>
  <c r="AF364" i="1" s="1"/>
  <c r="J222" i="10" s="1"/>
  <c r="K222" i="10" s="1"/>
  <c r="AC364" i="1"/>
  <c r="AD364" i="1" s="1"/>
  <c r="AA364" i="1"/>
  <c r="AB364" i="1" s="1"/>
  <c r="AE360" i="1"/>
  <c r="AF360" i="1" s="1"/>
  <c r="AC360" i="1"/>
  <c r="AD360" i="1" s="1"/>
  <c r="AA360" i="1"/>
  <c r="AB360" i="1" s="1"/>
  <c r="AE356" i="1"/>
  <c r="AF356" i="1" s="1"/>
  <c r="J274" i="10" s="1"/>
  <c r="AC356" i="1"/>
  <c r="AD356" i="1" s="1"/>
  <c r="AA356" i="1"/>
  <c r="AB356" i="1" s="1"/>
  <c r="AE351" i="1"/>
  <c r="AF351" i="1" s="1"/>
  <c r="AC351" i="1"/>
  <c r="AD351" i="1" s="1"/>
  <c r="AA351" i="1"/>
  <c r="AB351" i="1" s="1"/>
  <c r="AE347" i="1"/>
  <c r="AF347" i="1" s="1"/>
  <c r="J60" i="10" s="1"/>
  <c r="AC347" i="1"/>
  <c r="AD347" i="1" s="1"/>
  <c r="AA347" i="1"/>
  <c r="AB347" i="1" s="1"/>
  <c r="AE342" i="1"/>
  <c r="AF342" i="1" s="1"/>
  <c r="AC342" i="1"/>
  <c r="AD342" i="1" s="1"/>
  <c r="AA342" i="1"/>
  <c r="AB342" i="1" s="1"/>
  <c r="AE338" i="1"/>
  <c r="AF338" i="1" s="1"/>
  <c r="J303" i="10" s="1"/>
  <c r="AC338" i="1"/>
  <c r="AD338" i="1" s="1"/>
  <c r="AA338" i="1"/>
  <c r="AB338" i="1" s="1"/>
  <c r="AE334" i="1"/>
  <c r="AF334" i="1" s="1"/>
  <c r="AC334" i="1"/>
  <c r="AD334" i="1" s="1"/>
  <c r="AA334" i="1"/>
  <c r="AB334" i="1" s="1"/>
  <c r="AE330" i="1"/>
  <c r="AF330" i="1" s="1"/>
  <c r="AC330" i="1"/>
  <c r="AD330" i="1" s="1"/>
  <c r="AA330" i="1"/>
  <c r="AB330" i="1" s="1"/>
  <c r="AE326" i="1"/>
  <c r="AF326" i="1" s="1"/>
  <c r="AC326" i="1"/>
  <c r="AD326" i="1" s="1"/>
  <c r="AA326" i="1"/>
  <c r="AB326" i="1" s="1"/>
  <c r="AE321" i="1"/>
  <c r="AF321" i="1" s="1"/>
  <c r="J352" i="10" s="1"/>
  <c r="AC321" i="1"/>
  <c r="AD321" i="1" s="1"/>
  <c r="AA321" i="1"/>
  <c r="AB321" i="1" s="1"/>
  <c r="AE317" i="1"/>
  <c r="AF317" i="1" s="1"/>
  <c r="AC317" i="1"/>
  <c r="AD317" i="1" s="1"/>
  <c r="AA317" i="1"/>
  <c r="AB317" i="1" s="1"/>
  <c r="AE313" i="1"/>
  <c r="AF313" i="1" s="1"/>
  <c r="J279" i="10" s="1"/>
  <c r="AC313" i="1"/>
  <c r="AD313" i="1" s="1"/>
  <c r="AA313" i="1"/>
  <c r="AB313" i="1" s="1"/>
  <c r="D279" i="10" s="1"/>
  <c r="AE309" i="1"/>
  <c r="AF309" i="1" s="1"/>
  <c r="AC309" i="1"/>
  <c r="AD309" i="1" s="1"/>
  <c r="AA309" i="1"/>
  <c r="AB309" i="1" s="1"/>
  <c r="AE305" i="1"/>
  <c r="AF305" i="1" s="1"/>
  <c r="AC305" i="1"/>
  <c r="AD305" i="1" s="1"/>
  <c r="AA305" i="1"/>
  <c r="AB305" i="1" s="1"/>
  <c r="AE301" i="1"/>
  <c r="AF301" i="1" s="1"/>
  <c r="AC301" i="1"/>
  <c r="AD301" i="1" s="1"/>
  <c r="AA301" i="1"/>
  <c r="AB301" i="1" s="1"/>
  <c r="AE297" i="1"/>
  <c r="AF297" i="1" s="1"/>
  <c r="AC297" i="1"/>
  <c r="AD297" i="1" s="1"/>
  <c r="AA297" i="1"/>
  <c r="AB297" i="1" s="1"/>
  <c r="AE293" i="1"/>
  <c r="AF293" i="1" s="1"/>
  <c r="J5" i="10" s="1"/>
  <c r="AC293" i="1"/>
  <c r="AD293" i="1" s="1"/>
  <c r="AA293" i="1"/>
  <c r="AB293" i="1" s="1"/>
  <c r="AE289" i="1"/>
  <c r="AF289" i="1" s="1"/>
  <c r="J397" i="10" s="1"/>
  <c r="K397" i="10" s="1"/>
  <c r="AC289" i="1"/>
  <c r="AD289" i="1" s="1"/>
  <c r="AA289" i="1"/>
  <c r="AB289" i="1" s="1"/>
  <c r="AE285" i="1"/>
  <c r="AF285" i="1" s="1"/>
  <c r="J378" i="10" s="1"/>
  <c r="AC285" i="1"/>
  <c r="AD285" i="1" s="1"/>
  <c r="AA285" i="1"/>
  <c r="AB285" i="1" s="1"/>
  <c r="AE280" i="1"/>
  <c r="AF280" i="1" s="1"/>
  <c r="J313" i="10" s="1"/>
  <c r="K313" i="10" s="1"/>
  <c r="AC280" i="1"/>
  <c r="AD280" i="1" s="1"/>
  <c r="AA280" i="1"/>
  <c r="AB280" i="1" s="1"/>
  <c r="AE275" i="1"/>
  <c r="AF275" i="1" s="1"/>
  <c r="AC275" i="1"/>
  <c r="AD275" i="1" s="1"/>
  <c r="AA275" i="1"/>
  <c r="AB275" i="1" s="1"/>
  <c r="AE271" i="1"/>
  <c r="AF271" i="1" s="1"/>
  <c r="I16" i="9" s="1"/>
  <c r="AC271" i="1"/>
  <c r="AD271" i="1" s="1"/>
  <c r="AA271" i="1"/>
  <c r="AB271" i="1" s="1"/>
  <c r="AE267" i="1"/>
  <c r="AF267" i="1" s="1"/>
  <c r="AC267" i="1"/>
  <c r="AD267" i="1" s="1"/>
  <c r="AA267" i="1"/>
  <c r="AB267" i="1" s="1"/>
  <c r="F29" i="8"/>
  <c r="K29" i="8" s="1"/>
  <c r="F33" i="8"/>
  <c r="K33" i="8" s="1"/>
  <c r="F37" i="8"/>
  <c r="K37" i="8" s="1"/>
  <c r="F41" i="8"/>
  <c r="K41" i="8" s="1"/>
  <c r="F45" i="8"/>
  <c r="K45" i="8" s="1"/>
  <c r="F49" i="8"/>
  <c r="K49" i="8" s="1"/>
  <c r="F53" i="8"/>
  <c r="K53" i="8" s="1"/>
  <c r="F57" i="8"/>
  <c r="K57" i="8" s="1"/>
  <c r="F61" i="8"/>
  <c r="K61" i="8" s="1"/>
  <c r="F65" i="8"/>
  <c r="K65" i="8" s="1"/>
  <c r="F69" i="8"/>
  <c r="K69" i="8" s="1"/>
  <c r="F73" i="8"/>
  <c r="K73" i="8" s="1"/>
  <c r="F77" i="8"/>
  <c r="K77" i="8" s="1"/>
  <c r="F81" i="8"/>
  <c r="K81" i="8" s="1"/>
  <c r="F85" i="8"/>
  <c r="K85" i="8" s="1"/>
  <c r="F89" i="8"/>
  <c r="K89" i="8" s="1"/>
  <c r="F93" i="8"/>
  <c r="K93" i="8" s="1"/>
  <c r="F97" i="8"/>
  <c r="K97" i="8" s="1"/>
  <c r="F101" i="8"/>
  <c r="K101" i="8" s="1"/>
  <c r="F105" i="8"/>
  <c r="K105" i="8" s="1"/>
  <c r="F109" i="8"/>
  <c r="K109" i="8" s="1"/>
  <c r="F113" i="8"/>
  <c r="K113" i="8" s="1"/>
  <c r="F117" i="8"/>
  <c r="K117" i="8" s="1"/>
  <c r="F121" i="8"/>
  <c r="K121" i="8" s="1"/>
  <c r="F125" i="8"/>
  <c r="K125" i="8" s="1"/>
  <c r="F129" i="8"/>
  <c r="K129" i="8" s="1"/>
  <c r="F133" i="8"/>
  <c r="K133" i="8" s="1"/>
  <c r="F137" i="8"/>
  <c r="K137" i="8" s="1"/>
  <c r="F141" i="8"/>
  <c r="K141" i="8" s="1"/>
  <c r="F145" i="8"/>
  <c r="K145" i="8" s="1"/>
  <c r="F149" i="8"/>
  <c r="K149" i="8" s="1"/>
  <c r="F153" i="8"/>
  <c r="K153" i="8" s="1"/>
  <c r="F157" i="8"/>
  <c r="K157" i="8" s="1"/>
  <c r="F161" i="8"/>
  <c r="K161" i="8" s="1"/>
  <c r="F165" i="8"/>
  <c r="K165" i="8" s="1"/>
  <c r="F169" i="8"/>
  <c r="K169" i="8" s="1"/>
  <c r="F173" i="8"/>
  <c r="K173" i="8" s="1"/>
  <c r="F177" i="8"/>
  <c r="K177" i="8" s="1"/>
  <c r="F181" i="8"/>
  <c r="K181" i="8" s="1"/>
  <c r="F185" i="8"/>
  <c r="K185" i="8" s="1"/>
  <c r="F189" i="8"/>
  <c r="K189" i="8" s="1"/>
  <c r="F193" i="8"/>
  <c r="K193" i="8" s="1"/>
  <c r="F197" i="8"/>
  <c r="K197" i="8" s="1"/>
  <c r="F201" i="8"/>
  <c r="K201" i="8" s="1"/>
  <c r="F205" i="8"/>
  <c r="K205" i="8" s="1"/>
  <c r="F209" i="8"/>
  <c r="K209" i="8" s="1"/>
  <c r="F213" i="8"/>
  <c r="K213" i="8" s="1"/>
  <c r="F217" i="8"/>
  <c r="K217" i="8" s="1"/>
  <c r="F221" i="8"/>
  <c r="K221" i="8" s="1"/>
  <c r="F225" i="8"/>
  <c r="K225" i="8" s="1"/>
  <c r="F229" i="8"/>
  <c r="K229" i="8" s="1"/>
  <c r="F233" i="8"/>
  <c r="K233" i="8" s="1"/>
  <c r="F237" i="8"/>
  <c r="K237" i="8" s="1"/>
  <c r="F241" i="8"/>
  <c r="K241" i="8" s="1"/>
  <c r="F245" i="8"/>
  <c r="K245" i="8" s="1"/>
  <c r="F249" i="8"/>
  <c r="K249" i="8" s="1"/>
  <c r="F253" i="8"/>
  <c r="K253" i="8" s="1"/>
  <c r="F257" i="8"/>
  <c r="K257" i="8" s="1"/>
  <c r="F261" i="8"/>
  <c r="K261" i="8" s="1"/>
  <c r="F265" i="8"/>
  <c r="K265" i="8" s="1"/>
  <c r="F30" i="8"/>
  <c r="K30" i="8" s="1"/>
  <c r="F35" i="8"/>
  <c r="K35" i="8" s="1"/>
  <c r="F40" i="8"/>
  <c r="K40" i="8" s="1"/>
  <c r="F46" i="8"/>
  <c r="K46" i="8" s="1"/>
  <c r="F51" i="8"/>
  <c r="K51" i="8" s="1"/>
  <c r="F56" i="8"/>
  <c r="K56" i="8" s="1"/>
  <c r="F62" i="8"/>
  <c r="K62" i="8" s="1"/>
  <c r="F67" i="8"/>
  <c r="K67" i="8" s="1"/>
  <c r="F72" i="8"/>
  <c r="K72" i="8" s="1"/>
  <c r="F78" i="8"/>
  <c r="K78" i="8" s="1"/>
  <c r="F83" i="8"/>
  <c r="K83" i="8" s="1"/>
  <c r="F88" i="8"/>
  <c r="K88" i="8" s="1"/>
  <c r="F94" i="8"/>
  <c r="K94" i="8" s="1"/>
  <c r="F99" i="8"/>
  <c r="K99" i="8" s="1"/>
  <c r="F104" i="8"/>
  <c r="K104" i="8" s="1"/>
  <c r="F110" i="8"/>
  <c r="K110" i="8" s="1"/>
  <c r="F115" i="8"/>
  <c r="K115" i="8" s="1"/>
  <c r="F120" i="8"/>
  <c r="K120" i="8" s="1"/>
  <c r="F126" i="8"/>
  <c r="K126" i="8" s="1"/>
  <c r="F131" i="8"/>
  <c r="K131" i="8" s="1"/>
  <c r="F136" i="8"/>
  <c r="K136" i="8" s="1"/>
  <c r="F142" i="8"/>
  <c r="K142" i="8" s="1"/>
  <c r="F147" i="8"/>
  <c r="K147" i="8" s="1"/>
  <c r="F152" i="8"/>
  <c r="K152" i="8" s="1"/>
  <c r="F158" i="8"/>
  <c r="K158" i="8" s="1"/>
  <c r="F163" i="8"/>
  <c r="K163" i="8" s="1"/>
  <c r="F168" i="8"/>
  <c r="K168" i="8" s="1"/>
  <c r="F174" i="8"/>
  <c r="K174" i="8" s="1"/>
  <c r="F179" i="8"/>
  <c r="K179" i="8" s="1"/>
  <c r="F184" i="8"/>
  <c r="K184" i="8" s="1"/>
  <c r="F190" i="8"/>
  <c r="K190" i="8" s="1"/>
  <c r="F195" i="8"/>
  <c r="K195" i="8" s="1"/>
  <c r="F200" i="8"/>
  <c r="K200" i="8" s="1"/>
  <c r="F206" i="8"/>
  <c r="K206" i="8" s="1"/>
  <c r="F211" i="8"/>
  <c r="K211" i="8" s="1"/>
  <c r="F216" i="8"/>
  <c r="K216" i="8" s="1"/>
  <c r="F222" i="8"/>
  <c r="K222" i="8" s="1"/>
  <c r="F227" i="8"/>
  <c r="K227" i="8" s="1"/>
  <c r="F232" i="8"/>
  <c r="K232" i="8" s="1"/>
  <c r="F238" i="8"/>
  <c r="K238" i="8" s="1"/>
  <c r="F243" i="8"/>
  <c r="K243" i="8" s="1"/>
  <c r="F248" i="8"/>
  <c r="K248" i="8" s="1"/>
  <c r="F254" i="8"/>
  <c r="K254" i="8" s="1"/>
  <c r="F259" i="8"/>
  <c r="K259" i="8" s="1"/>
  <c r="F264" i="8"/>
  <c r="K264" i="8" s="1"/>
  <c r="F5" i="8"/>
  <c r="K5" i="8" s="1"/>
  <c r="F9" i="8"/>
  <c r="K9" i="8" s="1"/>
  <c r="F13" i="8"/>
  <c r="K13" i="8" s="1"/>
  <c r="F17" i="8"/>
  <c r="K17" i="8" s="1"/>
  <c r="F21" i="8"/>
  <c r="K21" i="8" s="1"/>
  <c r="F25" i="8"/>
  <c r="K25" i="8" s="1"/>
  <c r="E28" i="8"/>
  <c r="J28" i="8" s="1"/>
  <c r="E32" i="8"/>
  <c r="J32" i="8" s="1"/>
  <c r="E36" i="8"/>
  <c r="J36" i="8" s="1"/>
  <c r="E40" i="8"/>
  <c r="J40" i="8" s="1"/>
  <c r="E44" i="8"/>
  <c r="J44" i="8" s="1"/>
  <c r="E48" i="8"/>
  <c r="J48" i="8" s="1"/>
  <c r="E52" i="8"/>
  <c r="J52" i="8" s="1"/>
  <c r="E56" i="8"/>
  <c r="J56" i="8" s="1"/>
  <c r="E60" i="8"/>
  <c r="J60" i="8" s="1"/>
  <c r="E64" i="8"/>
  <c r="J64" i="8" s="1"/>
  <c r="E68" i="8"/>
  <c r="J68" i="8" s="1"/>
  <c r="E72" i="8"/>
  <c r="J72" i="8" s="1"/>
  <c r="E76" i="8"/>
  <c r="J76" i="8" s="1"/>
  <c r="E80" i="8"/>
  <c r="J80" i="8" s="1"/>
  <c r="E84" i="8"/>
  <c r="J84" i="8" s="1"/>
  <c r="E88" i="8"/>
  <c r="J88" i="8" s="1"/>
  <c r="E92" i="8"/>
  <c r="J92" i="8" s="1"/>
  <c r="E96" i="8"/>
  <c r="J96" i="8" s="1"/>
  <c r="E100" i="8"/>
  <c r="J100" i="8" s="1"/>
  <c r="E104" i="8"/>
  <c r="J104" i="8" s="1"/>
  <c r="E108" i="8"/>
  <c r="J108" i="8" s="1"/>
  <c r="E112" i="8"/>
  <c r="J112" i="8" s="1"/>
  <c r="E116" i="8"/>
  <c r="J116" i="8" s="1"/>
  <c r="E120" i="8"/>
  <c r="J120" i="8" s="1"/>
  <c r="E124" i="8"/>
  <c r="J124" i="8" s="1"/>
  <c r="E128" i="8"/>
  <c r="J128" i="8" s="1"/>
  <c r="E132" i="8"/>
  <c r="J132" i="8" s="1"/>
  <c r="E136" i="8"/>
  <c r="J136" i="8" s="1"/>
  <c r="E140" i="8"/>
  <c r="J140" i="8" s="1"/>
  <c r="E144" i="8"/>
  <c r="J144" i="8" s="1"/>
  <c r="E148" i="8"/>
  <c r="J148" i="8" s="1"/>
  <c r="E152" i="8"/>
  <c r="J152" i="8" s="1"/>
  <c r="E156" i="8"/>
  <c r="J156" i="8" s="1"/>
  <c r="E160" i="8"/>
  <c r="J160" i="8" s="1"/>
  <c r="E164" i="8"/>
  <c r="J164" i="8" s="1"/>
  <c r="E168" i="8"/>
  <c r="J168" i="8" s="1"/>
  <c r="E172" i="8"/>
  <c r="J172" i="8" s="1"/>
  <c r="E176" i="8"/>
  <c r="J176" i="8" s="1"/>
  <c r="E180" i="8"/>
  <c r="J180" i="8" s="1"/>
  <c r="E184" i="8"/>
  <c r="J184" i="8" s="1"/>
  <c r="E188" i="8"/>
  <c r="J188" i="8" s="1"/>
  <c r="E192" i="8"/>
  <c r="J192" i="8" s="1"/>
  <c r="E196" i="8"/>
  <c r="J196" i="8" s="1"/>
  <c r="E200" i="8"/>
  <c r="J200" i="8" s="1"/>
  <c r="E204" i="8"/>
  <c r="J204" i="8" s="1"/>
  <c r="E208" i="8"/>
  <c r="J208" i="8" s="1"/>
  <c r="E212" i="8"/>
  <c r="J212" i="8" s="1"/>
  <c r="E216" i="8"/>
  <c r="J216" i="8" s="1"/>
  <c r="E220" i="8"/>
  <c r="J220" i="8" s="1"/>
  <c r="E224" i="8"/>
  <c r="J224" i="8" s="1"/>
  <c r="E228" i="8"/>
  <c r="J228" i="8" s="1"/>
  <c r="E232" i="8"/>
  <c r="J232" i="8" s="1"/>
  <c r="E236" i="8"/>
  <c r="J236" i="8" s="1"/>
  <c r="E240" i="8"/>
  <c r="J240" i="8" s="1"/>
  <c r="E244" i="8"/>
  <c r="J244" i="8" s="1"/>
  <c r="E248" i="8"/>
  <c r="J248" i="8" s="1"/>
  <c r="E252" i="8"/>
  <c r="J252" i="8" s="1"/>
  <c r="E256" i="8"/>
  <c r="J256" i="8" s="1"/>
  <c r="E260" i="8"/>
  <c r="J260" i="8" s="1"/>
  <c r="E264" i="8"/>
  <c r="J264" i="8" s="1"/>
  <c r="E268" i="8"/>
  <c r="J268" i="8" s="1"/>
  <c r="F26" i="8"/>
  <c r="K26" i="8" s="1"/>
  <c r="F31" i="8"/>
  <c r="K31" i="8" s="1"/>
  <c r="F36" i="8"/>
  <c r="K36" i="8" s="1"/>
  <c r="F42" i="8"/>
  <c r="K42" i="8" s="1"/>
  <c r="F47" i="8"/>
  <c r="K47" i="8" s="1"/>
  <c r="F52" i="8"/>
  <c r="K52" i="8" s="1"/>
  <c r="F58" i="8"/>
  <c r="K58" i="8" s="1"/>
  <c r="F63" i="8"/>
  <c r="K63" i="8" s="1"/>
  <c r="F68" i="8"/>
  <c r="K68" i="8" s="1"/>
  <c r="F74" i="8"/>
  <c r="K74" i="8" s="1"/>
  <c r="F79" i="8"/>
  <c r="K79" i="8" s="1"/>
  <c r="F84" i="8"/>
  <c r="K84" i="8" s="1"/>
  <c r="F90" i="8"/>
  <c r="K90" i="8" s="1"/>
  <c r="F95" i="8"/>
  <c r="K95" i="8" s="1"/>
  <c r="F100" i="8"/>
  <c r="K100" i="8" s="1"/>
  <c r="F106" i="8"/>
  <c r="K106" i="8" s="1"/>
  <c r="F111" i="8"/>
  <c r="K111" i="8" s="1"/>
  <c r="F116" i="8"/>
  <c r="K116" i="8" s="1"/>
  <c r="F122" i="8"/>
  <c r="K122" i="8" s="1"/>
  <c r="F127" i="8"/>
  <c r="K127" i="8" s="1"/>
  <c r="F132" i="8"/>
  <c r="K132" i="8" s="1"/>
  <c r="F138" i="8"/>
  <c r="K138" i="8" s="1"/>
  <c r="F143" i="8"/>
  <c r="K143" i="8" s="1"/>
  <c r="F148" i="8"/>
  <c r="K148" i="8" s="1"/>
  <c r="F154" i="8"/>
  <c r="K154" i="8" s="1"/>
  <c r="F159" i="8"/>
  <c r="K159" i="8" s="1"/>
  <c r="F164" i="8"/>
  <c r="K164" i="8" s="1"/>
  <c r="F170" i="8"/>
  <c r="K170" i="8" s="1"/>
  <c r="F175" i="8"/>
  <c r="K175" i="8" s="1"/>
  <c r="F180" i="8"/>
  <c r="K180" i="8" s="1"/>
  <c r="F186" i="8"/>
  <c r="K186" i="8" s="1"/>
  <c r="F191" i="8"/>
  <c r="K191" i="8" s="1"/>
  <c r="F196" i="8"/>
  <c r="K196" i="8" s="1"/>
  <c r="F202" i="8"/>
  <c r="K202" i="8" s="1"/>
  <c r="F207" i="8"/>
  <c r="K207" i="8" s="1"/>
  <c r="F212" i="8"/>
  <c r="K212" i="8" s="1"/>
  <c r="F218" i="8"/>
  <c r="K218" i="8" s="1"/>
  <c r="F223" i="8"/>
  <c r="K223" i="8" s="1"/>
  <c r="F228" i="8"/>
  <c r="K228" i="8" s="1"/>
  <c r="F234" i="8"/>
  <c r="K234" i="8" s="1"/>
  <c r="F239" i="8"/>
  <c r="K239" i="8" s="1"/>
  <c r="F244" i="8"/>
  <c r="K244" i="8" s="1"/>
  <c r="F250" i="8"/>
  <c r="K250" i="8" s="1"/>
  <c r="F255" i="8"/>
  <c r="K255" i="8" s="1"/>
  <c r="F260" i="8"/>
  <c r="K260" i="8" s="1"/>
  <c r="F266" i="8"/>
  <c r="K266" i="8" s="1"/>
  <c r="F6" i="8"/>
  <c r="K6" i="8" s="1"/>
  <c r="F10" i="8"/>
  <c r="K10" i="8" s="1"/>
  <c r="F14" i="8"/>
  <c r="K14" i="8" s="1"/>
  <c r="F18" i="8"/>
  <c r="K18" i="8" s="1"/>
  <c r="F22" i="8"/>
  <c r="K22" i="8" s="1"/>
  <c r="F4" i="8"/>
  <c r="E29" i="8"/>
  <c r="J29" i="8" s="1"/>
  <c r="E33" i="8"/>
  <c r="J33" i="8" s="1"/>
  <c r="E37" i="8"/>
  <c r="J37" i="8" s="1"/>
  <c r="F34" i="8"/>
  <c r="K34" i="8" s="1"/>
  <c r="F44" i="8"/>
  <c r="K44" i="8" s="1"/>
  <c r="F55" i="8"/>
  <c r="K55" i="8" s="1"/>
  <c r="F66" i="8"/>
  <c r="K66" i="8" s="1"/>
  <c r="F76" i="8"/>
  <c r="K76" i="8" s="1"/>
  <c r="F87" i="8"/>
  <c r="K87" i="8" s="1"/>
  <c r="F98" i="8"/>
  <c r="K98" i="8" s="1"/>
  <c r="F108" i="8"/>
  <c r="K108" i="8" s="1"/>
  <c r="F119" i="8"/>
  <c r="K119" i="8" s="1"/>
  <c r="F130" i="8"/>
  <c r="K130" i="8" s="1"/>
  <c r="F140" i="8"/>
  <c r="K140" i="8" s="1"/>
  <c r="F151" i="8"/>
  <c r="K151" i="8" s="1"/>
  <c r="F162" i="8"/>
  <c r="K162" i="8" s="1"/>
  <c r="F172" i="8"/>
  <c r="K172" i="8" s="1"/>
  <c r="F183" i="8"/>
  <c r="K183" i="8" s="1"/>
  <c r="F194" i="8"/>
  <c r="K194" i="8" s="1"/>
  <c r="F204" i="8"/>
  <c r="K204" i="8" s="1"/>
  <c r="F215" i="8"/>
  <c r="K215" i="8" s="1"/>
  <c r="F226" i="8"/>
  <c r="K226" i="8" s="1"/>
  <c r="F236" i="8"/>
  <c r="K236" i="8" s="1"/>
  <c r="F247" i="8"/>
  <c r="K247" i="8" s="1"/>
  <c r="F258" i="8"/>
  <c r="K258" i="8" s="1"/>
  <c r="F268" i="8"/>
  <c r="K268" i="8" s="1"/>
  <c r="F12" i="8"/>
  <c r="K12" i="8" s="1"/>
  <c r="F20" i="8"/>
  <c r="K20" i="8" s="1"/>
  <c r="E27" i="8"/>
  <c r="J27" i="8" s="1"/>
  <c r="E35" i="8"/>
  <c r="J35" i="8" s="1"/>
  <c r="E42" i="8"/>
  <c r="J42" i="8" s="1"/>
  <c r="E47" i="8"/>
  <c r="J47" i="8" s="1"/>
  <c r="E53" i="8"/>
  <c r="J53" i="8" s="1"/>
  <c r="E58" i="8"/>
  <c r="J58" i="8" s="1"/>
  <c r="E63" i="8"/>
  <c r="J63" i="8" s="1"/>
  <c r="E69" i="8"/>
  <c r="J69" i="8" s="1"/>
  <c r="E74" i="8"/>
  <c r="J74" i="8" s="1"/>
  <c r="E79" i="8"/>
  <c r="J79" i="8" s="1"/>
  <c r="E85" i="8"/>
  <c r="J85" i="8" s="1"/>
  <c r="E90" i="8"/>
  <c r="J90" i="8" s="1"/>
  <c r="E95" i="8"/>
  <c r="J95" i="8" s="1"/>
  <c r="E101" i="8"/>
  <c r="J101" i="8" s="1"/>
  <c r="E106" i="8"/>
  <c r="J106" i="8" s="1"/>
  <c r="E111" i="8"/>
  <c r="J111" i="8" s="1"/>
  <c r="E117" i="8"/>
  <c r="J117" i="8" s="1"/>
  <c r="E122" i="8"/>
  <c r="J122" i="8" s="1"/>
  <c r="E127" i="8"/>
  <c r="J127" i="8" s="1"/>
  <c r="E133" i="8"/>
  <c r="J133" i="8" s="1"/>
  <c r="E138" i="8"/>
  <c r="J138" i="8" s="1"/>
  <c r="E143" i="8"/>
  <c r="J143" i="8" s="1"/>
  <c r="E149" i="8"/>
  <c r="J149" i="8" s="1"/>
  <c r="E154" i="8"/>
  <c r="J154" i="8" s="1"/>
  <c r="E159" i="8"/>
  <c r="J159" i="8" s="1"/>
  <c r="E165" i="8"/>
  <c r="J165" i="8" s="1"/>
  <c r="E170" i="8"/>
  <c r="J170" i="8" s="1"/>
  <c r="E175" i="8"/>
  <c r="J175" i="8" s="1"/>
  <c r="E181" i="8"/>
  <c r="J181" i="8" s="1"/>
  <c r="E186" i="8"/>
  <c r="J186" i="8" s="1"/>
  <c r="E191" i="8"/>
  <c r="J191" i="8" s="1"/>
  <c r="E197" i="8"/>
  <c r="J197" i="8" s="1"/>
  <c r="E202" i="8"/>
  <c r="J202" i="8" s="1"/>
  <c r="E207" i="8"/>
  <c r="J207" i="8" s="1"/>
  <c r="E213" i="8"/>
  <c r="J213" i="8" s="1"/>
  <c r="E218" i="8"/>
  <c r="J218" i="8" s="1"/>
  <c r="E223" i="8"/>
  <c r="J223" i="8" s="1"/>
  <c r="E229" i="8"/>
  <c r="J229" i="8" s="1"/>
  <c r="E234" i="8"/>
  <c r="J234" i="8" s="1"/>
  <c r="E239" i="8"/>
  <c r="J239" i="8" s="1"/>
  <c r="E245" i="8"/>
  <c r="J245" i="8" s="1"/>
  <c r="E250" i="8"/>
  <c r="J250" i="8" s="1"/>
  <c r="E255" i="8"/>
  <c r="J255" i="8" s="1"/>
  <c r="E261" i="8"/>
  <c r="J261" i="8" s="1"/>
  <c r="E266" i="8"/>
  <c r="J266" i="8" s="1"/>
  <c r="E6" i="8"/>
  <c r="J6" i="8" s="1"/>
  <c r="E10" i="8"/>
  <c r="J10" i="8" s="1"/>
  <c r="E14" i="8"/>
  <c r="J14" i="8" s="1"/>
  <c r="E18" i="8"/>
  <c r="J18" i="8" s="1"/>
  <c r="E22" i="8"/>
  <c r="J22" i="8" s="1"/>
  <c r="F27" i="8"/>
  <c r="K27" i="8" s="1"/>
  <c r="F38" i="8"/>
  <c r="K38" i="8" s="1"/>
  <c r="F48" i="8"/>
  <c r="K48" i="8" s="1"/>
  <c r="F59" i="8"/>
  <c r="K59" i="8" s="1"/>
  <c r="F70" i="8"/>
  <c r="K70" i="8" s="1"/>
  <c r="F80" i="8"/>
  <c r="K80" i="8" s="1"/>
  <c r="F91" i="8"/>
  <c r="K91" i="8" s="1"/>
  <c r="F102" i="8"/>
  <c r="K102" i="8" s="1"/>
  <c r="F112" i="8"/>
  <c r="K112" i="8" s="1"/>
  <c r="F123" i="8"/>
  <c r="K123" i="8" s="1"/>
  <c r="F134" i="8"/>
  <c r="K134" i="8" s="1"/>
  <c r="F144" i="8"/>
  <c r="K144" i="8" s="1"/>
  <c r="F155" i="8"/>
  <c r="K155" i="8" s="1"/>
  <c r="F166" i="8"/>
  <c r="K166" i="8" s="1"/>
  <c r="F176" i="8"/>
  <c r="K176" i="8" s="1"/>
  <c r="F187" i="8"/>
  <c r="K187" i="8" s="1"/>
  <c r="F198" i="8"/>
  <c r="K198" i="8" s="1"/>
  <c r="F208" i="8"/>
  <c r="K208" i="8" s="1"/>
  <c r="F219" i="8"/>
  <c r="K219" i="8" s="1"/>
  <c r="F230" i="8"/>
  <c r="K230" i="8" s="1"/>
  <c r="F240" i="8"/>
  <c r="K240" i="8" s="1"/>
  <c r="F251" i="8"/>
  <c r="K251" i="8" s="1"/>
  <c r="F262" i="8"/>
  <c r="K262" i="8" s="1"/>
  <c r="F7" i="8"/>
  <c r="K7" i="8" s="1"/>
  <c r="F15" i="8"/>
  <c r="K15" i="8" s="1"/>
  <c r="F23" i="8"/>
  <c r="K23" i="8" s="1"/>
  <c r="E30" i="8"/>
  <c r="J30" i="8" s="1"/>
  <c r="E38" i="8"/>
  <c r="J38" i="8" s="1"/>
  <c r="E43" i="8"/>
  <c r="J43" i="8" s="1"/>
  <c r="E49" i="8"/>
  <c r="J49" i="8" s="1"/>
  <c r="E54" i="8"/>
  <c r="J54" i="8" s="1"/>
  <c r="E59" i="8"/>
  <c r="J59" i="8" s="1"/>
  <c r="E65" i="8"/>
  <c r="J65" i="8" s="1"/>
  <c r="E70" i="8"/>
  <c r="J70" i="8" s="1"/>
  <c r="E75" i="8"/>
  <c r="J75" i="8" s="1"/>
  <c r="E81" i="8"/>
  <c r="J81" i="8" s="1"/>
  <c r="E86" i="8"/>
  <c r="J86" i="8" s="1"/>
  <c r="E91" i="8"/>
  <c r="J91" i="8" s="1"/>
  <c r="E97" i="8"/>
  <c r="J97" i="8" s="1"/>
  <c r="E102" i="8"/>
  <c r="J102" i="8" s="1"/>
  <c r="E107" i="8"/>
  <c r="J107" i="8" s="1"/>
  <c r="E113" i="8"/>
  <c r="J113" i="8" s="1"/>
  <c r="E118" i="8"/>
  <c r="J118" i="8" s="1"/>
  <c r="E123" i="8"/>
  <c r="J123" i="8" s="1"/>
  <c r="E129" i="8"/>
  <c r="J129" i="8" s="1"/>
  <c r="E134" i="8"/>
  <c r="J134" i="8" s="1"/>
  <c r="E139" i="8"/>
  <c r="J139" i="8" s="1"/>
  <c r="E145" i="8"/>
  <c r="J145" i="8" s="1"/>
  <c r="E150" i="8"/>
  <c r="J150" i="8" s="1"/>
  <c r="E155" i="8"/>
  <c r="J155" i="8" s="1"/>
  <c r="E161" i="8"/>
  <c r="J161" i="8" s="1"/>
  <c r="E166" i="8"/>
  <c r="J166" i="8" s="1"/>
  <c r="E171" i="8"/>
  <c r="J171" i="8" s="1"/>
  <c r="E177" i="8"/>
  <c r="J177" i="8" s="1"/>
  <c r="E182" i="8"/>
  <c r="J182" i="8" s="1"/>
  <c r="E187" i="8"/>
  <c r="J187" i="8" s="1"/>
  <c r="E193" i="8"/>
  <c r="J193" i="8" s="1"/>
  <c r="E198" i="8"/>
  <c r="J198" i="8" s="1"/>
  <c r="E203" i="8"/>
  <c r="J203" i="8" s="1"/>
  <c r="E209" i="8"/>
  <c r="J209" i="8" s="1"/>
  <c r="E214" i="8"/>
  <c r="J214" i="8" s="1"/>
  <c r="E219" i="8"/>
  <c r="J219" i="8" s="1"/>
  <c r="E225" i="8"/>
  <c r="J225" i="8" s="1"/>
  <c r="E230" i="8"/>
  <c r="J230" i="8" s="1"/>
  <c r="E235" i="8"/>
  <c r="J235" i="8" s="1"/>
  <c r="E241" i="8"/>
  <c r="J241" i="8" s="1"/>
  <c r="E246" i="8"/>
  <c r="J246" i="8" s="1"/>
  <c r="E251" i="8"/>
  <c r="J251" i="8" s="1"/>
  <c r="E257" i="8"/>
  <c r="J257" i="8" s="1"/>
  <c r="E262" i="8"/>
  <c r="J262" i="8" s="1"/>
  <c r="E267" i="8"/>
  <c r="J267" i="8" s="1"/>
  <c r="E7" i="8"/>
  <c r="J7" i="8" s="1"/>
  <c r="E11" i="8"/>
  <c r="J11" i="8" s="1"/>
  <c r="E15" i="8"/>
  <c r="J15" i="8" s="1"/>
  <c r="E19" i="8"/>
  <c r="J19" i="8" s="1"/>
  <c r="E23" i="8"/>
  <c r="J23" i="8" s="1"/>
  <c r="F43" i="8"/>
  <c r="K43" i="8" s="1"/>
  <c r="F64" i="8"/>
  <c r="K64" i="8" s="1"/>
  <c r="F86" i="8"/>
  <c r="K86" i="8" s="1"/>
  <c r="F107" i="8"/>
  <c r="K107" i="8" s="1"/>
  <c r="F128" i="8"/>
  <c r="K128" i="8" s="1"/>
  <c r="F150" i="8"/>
  <c r="K150" i="8" s="1"/>
  <c r="F171" i="8"/>
  <c r="K171" i="8" s="1"/>
  <c r="F192" i="8"/>
  <c r="K192" i="8" s="1"/>
  <c r="F214" i="8"/>
  <c r="K214" i="8" s="1"/>
  <c r="F235" i="8"/>
  <c r="K235" i="8" s="1"/>
  <c r="F256" i="8"/>
  <c r="K256" i="8" s="1"/>
  <c r="F19" i="8"/>
  <c r="K19" i="8" s="1"/>
  <c r="E34" i="8"/>
  <c r="J34" i="8" s="1"/>
  <c r="E46" i="8"/>
  <c r="J46" i="8" s="1"/>
  <c r="E57" i="8"/>
  <c r="J57" i="8" s="1"/>
  <c r="E67" i="8"/>
  <c r="J67" i="8" s="1"/>
  <c r="E78" i="8"/>
  <c r="J78" i="8" s="1"/>
  <c r="E89" i="8"/>
  <c r="J89" i="8" s="1"/>
  <c r="E99" i="8"/>
  <c r="J99" i="8" s="1"/>
  <c r="E110" i="8"/>
  <c r="J110" i="8" s="1"/>
  <c r="E121" i="8"/>
  <c r="J121" i="8" s="1"/>
  <c r="E131" i="8"/>
  <c r="J131" i="8" s="1"/>
  <c r="E142" i="8"/>
  <c r="J142" i="8" s="1"/>
  <c r="E153" i="8"/>
  <c r="J153" i="8" s="1"/>
  <c r="E163" i="8"/>
  <c r="J163" i="8" s="1"/>
  <c r="E174" i="8"/>
  <c r="J174" i="8" s="1"/>
  <c r="E185" i="8"/>
  <c r="J185" i="8" s="1"/>
  <c r="E195" i="8"/>
  <c r="J195" i="8" s="1"/>
  <c r="E206" i="8"/>
  <c r="J206" i="8" s="1"/>
  <c r="E217" i="8"/>
  <c r="J217" i="8" s="1"/>
  <c r="E227" i="8"/>
  <c r="J227" i="8" s="1"/>
  <c r="E238" i="8"/>
  <c r="J238" i="8" s="1"/>
  <c r="E249" i="8"/>
  <c r="J249" i="8" s="1"/>
  <c r="E259" i="8"/>
  <c r="J259" i="8" s="1"/>
  <c r="E9" i="8"/>
  <c r="J9" i="8" s="1"/>
  <c r="E17" i="8"/>
  <c r="J17" i="8" s="1"/>
  <c r="E25" i="8"/>
  <c r="J25" i="8" s="1"/>
  <c r="F28" i="8"/>
  <c r="K28" i="8" s="1"/>
  <c r="F50" i="8"/>
  <c r="K50" i="8" s="1"/>
  <c r="F71" i="8"/>
  <c r="K71" i="8" s="1"/>
  <c r="F92" i="8"/>
  <c r="K92" i="8" s="1"/>
  <c r="F114" i="8"/>
  <c r="K114" i="8" s="1"/>
  <c r="F135" i="8"/>
  <c r="K135" i="8" s="1"/>
  <c r="F156" i="8"/>
  <c r="K156" i="8" s="1"/>
  <c r="F178" i="8"/>
  <c r="K178" i="8" s="1"/>
  <c r="F199" i="8"/>
  <c r="K199" i="8" s="1"/>
  <c r="F220" i="8"/>
  <c r="K220" i="8" s="1"/>
  <c r="F242" i="8"/>
  <c r="K242" i="8" s="1"/>
  <c r="F263" i="8"/>
  <c r="K263" i="8" s="1"/>
  <c r="F8" i="8"/>
  <c r="K8" i="8" s="1"/>
  <c r="F24" i="8"/>
  <c r="K24" i="8" s="1"/>
  <c r="E39" i="8"/>
  <c r="J39" i="8" s="1"/>
  <c r="E50" i="8"/>
  <c r="J50" i="8" s="1"/>
  <c r="E61" i="8"/>
  <c r="J61" i="8" s="1"/>
  <c r="E71" i="8"/>
  <c r="J71" i="8" s="1"/>
  <c r="E82" i="8"/>
  <c r="J82" i="8" s="1"/>
  <c r="E93" i="8"/>
  <c r="J93" i="8" s="1"/>
  <c r="E103" i="8"/>
  <c r="J103" i="8" s="1"/>
  <c r="E114" i="8"/>
  <c r="J114" i="8" s="1"/>
  <c r="E125" i="8"/>
  <c r="J125" i="8" s="1"/>
  <c r="E135" i="8"/>
  <c r="J135" i="8" s="1"/>
  <c r="E146" i="8"/>
  <c r="J146" i="8" s="1"/>
  <c r="E157" i="8"/>
  <c r="J157" i="8" s="1"/>
  <c r="E167" i="8"/>
  <c r="J167" i="8" s="1"/>
  <c r="E178" i="8"/>
  <c r="J178" i="8" s="1"/>
  <c r="E189" i="8"/>
  <c r="J189" i="8" s="1"/>
  <c r="E199" i="8"/>
  <c r="J199" i="8" s="1"/>
  <c r="E210" i="8"/>
  <c r="J210" i="8" s="1"/>
  <c r="E221" i="8"/>
  <c r="J221" i="8" s="1"/>
  <c r="E231" i="8"/>
  <c r="J231" i="8" s="1"/>
  <c r="E242" i="8"/>
  <c r="J242" i="8" s="1"/>
  <c r="E253" i="8"/>
  <c r="J253" i="8" s="1"/>
  <c r="E263" i="8"/>
  <c r="J263" i="8" s="1"/>
  <c r="E12" i="8"/>
  <c r="J12" i="8" s="1"/>
  <c r="E20" i="8"/>
  <c r="J20" i="8" s="1"/>
  <c r="F54" i="8"/>
  <c r="K54" i="8" s="1"/>
  <c r="F96" i="8"/>
  <c r="K96" i="8" s="1"/>
  <c r="F139" i="8"/>
  <c r="K139" i="8" s="1"/>
  <c r="F182" i="8"/>
  <c r="K182" i="8" s="1"/>
  <c r="F224" i="8"/>
  <c r="K224" i="8" s="1"/>
  <c r="F267" i="8"/>
  <c r="K267" i="8" s="1"/>
  <c r="F11" i="8"/>
  <c r="K11" i="8" s="1"/>
  <c r="E41" i="8"/>
  <c r="J41" i="8" s="1"/>
  <c r="E62" i="8"/>
  <c r="J62" i="8" s="1"/>
  <c r="E83" i="8"/>
  <c r="J83" i="8" s="1"/>
  <c r="E105" i="8"/>
  <c r="J105" i="8" s="1"/>
  <c r="E126" i="8"/>
  <c r="J126" i="8" s="1"/>
  <c r="E147" i="8"/>
  <c r="J147" i="8" s="1"/>
  <c r="E169" i="8"/>
  <c r="J169" i="8" s="1"/>
  <c r="E190" i="8"/>
  <c r="J190" i="8" s="1"/>
  <c r="E211" i="8"/>
  <c r="J211" i="8" s="1"/>
  <c r="E233" i="8"/>
  <c r="J233" i="8" s="1"/>
  <c r="E254" i="8"/>
  <c r="J254" i="8" s="1"/>
  <c r="E13" i="8"/>
  <c r="J13" i="8" s="1"/>
  <c r="F60" i="8"/>
  <c r="K60" i="8" s="1"/>
  <c r="F103" i="8"/>
  <c r="K103" i="8" s="1"/>
  <c r="F146" i="8"/>
  <c r="K146" i="8" s="1"/>
  <c r="F188" i="8"/>
  <c r="K188" i="8" s="1"/>
  <c r="F231" i="8"/>
  <c r="K231" i="8" s="1"/>
  <c r="F16" i="8"/>
  <c r="K16" i="8" s="1"/>
  <c r="E45" i="8"/>
  <c r="J45" i="8" s="1"/>
  <c r="E66" i="8"/>
  <c r="J66" i="8" s="1"/>
  <c r="E87" i="8"/>
  <c r="J87" i="8" s="1"/>
  <c r="E109" i="8"/>
  <c r="J109" i="8" s="1"/>
  <c r="E130" i="8"/>
  <c r="J130" i="8" s="1"/>
  <c r="E151" i="8"/>
  <c r="J151" i="8" s="1"/>
  <c r="E173" i="8"/>
  <c r="J173" i="8" s="1"/>
  <c r="E194" i="8"/>
  <c r="J194" i="8" s="1"/>
  <c r="E215" i="8"/>
  <c r="J215" i="8" s="1"/>
  <c r="E237" i="8"/>
  <c r="J237" i="8" s="1"/>
  <c r="E258" i="8"/>
  <c r="J258" i="8" s="1"/>
  <c r="E16" i="8"/>
  <c r="J16" i="8" s="1"/>
  <c r="F32" i="8"/>
  <c r="K32" i="8" s="1"/>
  <c r="F75" i="8"/>
  <c r="K75" i="8" s="1"/>
  <c r="F118" i="8"/>
  <c r="K118" i="8" s="1"/>
  <c r="F160" i="8"/>
  <c r="K160" i="8" s="1"/>
  <c r="F203" i="8"/>
  <c r="K203" i="8" s="1"/>
  <c r="F246" i="8"/>
  <c r="K246" i="8" s="1"/>
  <c r="E26" i="8"/>
  <c r="J26" i="8" s="1"/>
  <c r="E51" i="8"/>
  <c r="J51" i="8" s="1"/>
  <c r="E73" i="8"/>
  <c r="J73" i="8" s="1"/>
  <c r="E94" i="8"/>
  <c r="J94" i="8" s="1"/>
  <c r="E115" i="8"/>
  <c r="J115" i="8" s="1"/>
  <c r="E137" i="8"/>
  <c r="J137" i="8" s="1"/>
  <c r="E158" i="8"/>
  <c r="J158" i="8" s="1"/>
  <c r="E179" i="8"/>
  <c r="J179" i="8" s="1"/>
  <c r="E201" i="8"/>
  <c r="J201" i="8" s="1"/>
  <c r="E222" i="8"/>
  <c r="J222" i="8" s="1"/>
  <c r="E243" i="8"/>
  <c r="J243" i="8" s="1"/>
  <c r="E265" i="8"/>
  <c r="J265" i="8" s="1"/>
  <c r="E21" i="8"/>
  <c r="J21" i="8" s="1"/>
  <c r="F39" i="8"/>
  <c r="K39" i="8" s="1"/>
  <c r="F82" i="8"/>
  <c r="K82" i="8" s="1"/>
  <c r="F124" i="8"/>
  <c r="K124" i="8" s="1"/>
  <c r="F167" i="8"/>
  <c r="K167" i="8" s="1"/>
  <c r="F210" i="8"/>
  <c r="K210" i="8" s="1"/>
  <c r="F252" i="8"/>
  <c r="K252" i="8" s="1"/>
  <c r="E31" i="8"/>
  <c r="J31" i="8" s="1"/>
  <c r="E55" i="8"/>
  <c r="J55" i="8" s="1"/>
  <c r="E77" i="8"/>
  <c r="J77" i="8" s="1"/>
  <c r="E98" i="8"/>
  <c r="J98" i="8" s="1"/>
  <c r="E119" i="8"/>
  <c r="J119" i="8" s="1"/>
  <c r="E141" i="8"/>
  <c r="J141" i="8" s="1"/>
  <c r="E162" i="8"/>
  <c r="J162" i="8" s="1"/>
  <c r="E183" i="8"/>
  <c r="J183" i="8" s="1"/>
  <c r="E205" i="8"/>
  <c r="J205" i="8" s="1"/>
  <c r="E226" i="8"/>
  <c r="J226" i="8" s="1"/>
  <c r="E247" i="8"/>
  <c r="J247" i="8" s="1"/>
  <c r="E8" i="8"/>
  <c r="J8" i="8" s="1"/>
  <c r="E24" i="8"/>
  <c r="J24" i="8" s="1"/>
  <c r="D26" i="8"/>
  <c r="D31" i="8"/>
  <c r="D47" i="8"/>
  <c r="D63" i="8"/>
  <c r="D79" i="8"/>
  <c r="D95" i="8"/>
  <c r="D111" i="8"/>
  <c r="D127" i="8"/>
  <c r="D143" i="8"/>
  <c r="D159" i="8"/>
  <c r="D175" i="8"/>
  <c r="D191" i="8"/>
  <c r="D207" i="8"/>
  <c r="D40" i="8"/>
  <c r="D61" i="8"/>
  <c r="D82" i="8"/>
  <c r="D104" i="8"/>
  <c r="D125" i="8"/>
  <c r="D146" i="8"/>
  <c r="D168" i="8"/>
  <c r="D189" i="8"/>
  <c r="D210" i="8"/>
  <c r="D228" i="8"/>
  <c r="D244" i="8"/>
  <c r="D260" i="8"/>
  <c r="D25" i="8"/>
  <c r="C35" i="8"/>
  <c r="C51" i="8"/>
  <c r="C67" i="8"/>
  <c r="C83" i="8"/>
  <c r="C99" i="8"/>
  <c r="D28" i="8"/>
  <c r="D52" i="8"/>
  <c r="D73" i="8"/>
  <c r="D94" i="8"/>
  <c r="D116" i="8"/>
  <c r="D137" i="8"/>
  <c r="D158" i="8"/>
  <c r="D180" i="8"/>
  <c r="D201" i="8"/>
  <c r="D221" i="8"/>
  <c r="D237" i="8"/>
  <c r="D253" i="8"/>
  <c r="D30" i="8"/>
  <c r="D35" i="8"/>
  <c r="D51" i="8"/>
  <c r="D67" i="8"/>
  <c r="D83" i="8"/>
  <c r="D99" i="8"/>
  <c r="D115" i="8"/>
  <c r="D131" i="8"/>
  <c r="D147" i="8"/>
  <c r="D163" i="8"/>
  <c r="D179" i="8"/>
  <c r="D195" i="8"/>
  <c r="D211" i="8"/>
  <c r="D45" i="8"/>
  <c r="D66" i="8"/>
  <c r="D88" i="8"/>
  <c r="D109" i="8"/>
  <c r="D130" i="8"/>
  <c r="D152" i="8"/>
  <c r="D173" i="8"/>
  <c r="D194" i="8"/>
  <c r="D216" i="8"/>
  <c r="D232" i="8"/>
  <c r="D248" i="8"/>
  <c r="D264" i="8"/>
  <c r="D13" i="8"/>
  <c r="D10" i="8"/>
  <c r="C39" i="8"/>
  <c r="C55" i="8"/>
  <c r="C71" i="8"/>
  <c r="C87" i="8"/>
  <c r="C103" i="8"/>
  <c r="D36" i="8"/>
  <c r="D57" i="8"/>
  <c r="D78" i="8"/>
  <c r="D100" i="8"/>
  <c r="D121" i="8"/>
  <c r="D142" i="8"/>
  <c r="D164" i="8"/>
  <c r="D185" i="8"/>
  <c r="D206" i="8"/>
  <c r="D225" i="8"/>
  <c r="D241" i="8"/>
  <c r="D257" i="8"/>
  <c r="D22" i="8"/>
  <c r="C32" i="8"/>
  <c r="C48" i="8"/>
  <c r="C64" i="8"/>
  <c r="D64" i="8"/>
  <c r="D106" i="8"/>
  <c r="D149" i="8"/>
  <c r="D192" i="8"/>
  <c r="D230" i="8"/>
  <c r="D262" i="8"/>
  <c r="D8" i="8"/>
  <c r="C53" i="8"/>
  <c r="C78" i="8"/>
  <c r="D32" i="8"/>
  <c r="D76" i="8"/>
  <c r="D118" i="8"/>
  <c r="D161" i="8"/>
  <c r="D204" i="8"/>
  <c r="D239" i="8"/>
  <c r="D34" i="8"/>
  <c r="D39" i="8"/>
  <c r="D55" i="8"/>
  <c r="D71" i="8"/>
  <c r="D87" i="8"/>
  <c r="D103" i="8"/>
  <c r="D119" i="8"/>
  <c r="D135" i="8"/>
  <c r="D151" i="8"/>
  <c r="D167" i="8"/>
  <c r="D183" i="8"/>
  <c r="D199" i="8"/>
  <c r="D215" i="8"/>
  <c r="D50" i="8"/>
  <c r="D72" i="8"/>
  <c r="D93" i="8"/>
  <c r="D114" i="8"/>
  <c r="D136" i="8"/>
  <c r="D157" i="8"/>
  <c r="D178" i="8"/>
  <c r="D200" i="8"/>
  <c r="D220" i="8"/>
  <c r="D236" i="8"/>
  <c r="D252" i="8"/>
  <c r="D268" i="8"/>
  <c r="D17" i="8"/>
  <c r="C27" i="8"/>
  <c r="C43" i="8"/>
  <c r="C59" i="8"/>
  <c r="C75" i="8"/>
  <c r="C91" i="8"/>
  <c r="C107" i="8"/>
  <c r="D41" i="8"/>
  <c r="D62" i="8"/>
  <c r="D84" i="8"/>
  <c r="D105" i="8"/>
  <c r="D126" i="8"/>
  <c r="D148" i="8"/>
  <c r="D169" i="8"/>
  <c r="D190" i="8"/>
  <c r="D212" i="8"/>
  <c r="D229" i="8"/>
  <c r="D245" i="8"/>
  <c r="D261" i="8"/>
  <c r="D7" i="8"/>
  <c r="C36" i="8"/>
  <c r="C52" i="8"/>
  <c r="D29" i="8"/>
  <c r="D74" i="8"/>
  <c r="D117" i="8"/>
  <c r="D160" i="8"/>
  <c r="D202" i="8"/>
  <c r="D238" i="8"/>
  <c r="C29" i="8"/>
  <c r="C61" i="8"/>
  <c r="D27" i="8"/>
  <c r="D43" i="8"/>
  <c r="D59" i="8"/>
  <c r="D75" i="8"/>
  <c r="D91" i="8"/>
  <c r="D107" i="8"/>
  <c r="D123" i="8"/>
  <c r="D139" i="8"/>
  <c r="D155" i="8"/>
  <c r="D171" i="8"/>
  <c r="D187" i="8"/>
  <c r="D203" i="8"/>
  <c r="D33" i="8"/>
  <c r="D56" i="8"/>
  <c r="D77" i="8"/>
  <c r="D98" i="8"/>
  <c r="D120" i="8"/>
  <c r="D141" i="8"/>
  <c r="D162" i="8"/>
  <c r="D184" i="8"/>
  <c r="D205" i="8"/>
  <c r="D224" i="8"/>
  <c r="D240" i="8"/>
  <c r="D256" i="8"/>
  <c r="D21" i="8"/>
  <c r="C31" i="8"/>
  <c r="C47" i="8"/>
  <c r="C63" i="8"/>
  <c r="C79" i="8"/>
  <c r="C95" i="8"/>
  <c r="C111" i="8"/>
  <c r="D46" i="8"/>
  <c r="D68" i="8"/>
  <c r="D89" i="8"/>
  <c r="D110" i="8"/>
  <c r="D132" i="8"/>
  <c r="D153" i="8"/>
  <c r="D174" i="8"/>
  <c r="D196" i="8"/>
  <c r="D217" i="8"/>
  <c r="D233" i="8"/>
  <c r="D249" i="8"/>
  <c r="D265" i="8"/>
  <c r="D14" i="8"/>
  <c r="D11" i="8"/>
  <c r="C40" i="8"/>
  <c r="C56" i="8"/>
  <c r="D42" i="8"/>
  <c r="D85" i="8"/>
  <c r="D128" i="8"/>
  <c r="D170" i="8"/>
  <c r="D213" i="8"/>
  <c r="D246" i="8"/>
  <c r="C37" i="8"/>
  <c r="C68" i="8"/>
  <c r="C89" i="8"/>
  <c r="D54" i="8"/>
  <c r="D97" i="8"/>
  <c r="D140" i="8"/>
  <c r="D182" i="8"/>
  <c r="D223" i="8"/>
  <c r="D255" i="8"/>
  <c r="C28" i="8"/>
  <c r="D96" i="8"/>
  <c r="D254" i="8"/>
  <c r="C84" i="8"/>
  <c r="D86" i="8"/>
  <c r="D172" i="8"/>
  <c r="D247" i="8"/>
  <c r="C30" i="8"/>
  <c r="C62" i="8"/>
  <c r="C85" i="8"/>
  <c r="C106" i="8"/>
  <c r="C124" i="8"/>
  <c r="C140" i="8"/>
  <c r="C156" i="8"/>
  <c r="C172" i="8"/>
  <c r="D37" i="8"/>
  <c r="D80" i="8"/>
  <c r="D122" i="8"/>
  <c r="D165" i="8"/>
  <c r="D208" i="8"/>
  <c r="D242" i="8"/>
  <c r="C33" i="8"/>
  <c r="C65" i="8"/>
  <c r="C86" i="8"/>
  <c r="C108" i="8"/>
  <c r="C125" i="8"/>
  <c r="C141" i="8"/>
  <c r="C157" i="8"/>
  <c r="C173" i="8"/>
  <c r="D70" i="8"/>
  <c r="D113" i="8"/>
  <c r="D156" i="8"/>
  <c r="D198" i="8"/>
  <c r="D235" i="8"/>
  <c r="C77" i="8"/>
  <c r="C126" i="8"/>
  <c r="C158" i="8"/>
  <c r="C185" i="8"/>
  <c r="C201" i="8"/>
  <c r="C217" i="8"/>
  <c r="C233" i="8"/>
  <c r="C249" i="8"/>
  <c r="C265" i="8"/>
  <c r="C8" i="8"/>
  <c r="C24" i="8"/>
  <c r="C82" i="8"/>
  <c r="C127" i="8"/>
  <c r="C159" i="8"/>
  <c r="C186" i="8"/>
  <c r="C202" i="8"/>
  <c r="C218" i="8"/>
  <c r="C234" i="8"/>
  <c r="C250" i="8"/>
  <c r="C266" i="8"/>
  <c r="C9" i="8"/>
  <c r="C25" i="8"/>
  <c r="U25" i="8" s="1"/>
  <c r="V25" i="8" s="1"/>
  <c r="C66" i="8"/>
  <c r="C122" i="8"/>
  <c r="C154" i="8"/>
  <c r="C182" i="8"/>
  <c r="C199" i="8"/>
  <c r="C215" i="8"/>
  <c r="C231" i="8"/>
  <c r="C247" i="8"/>
  <c r="C263" i="8"/>
  <c r="C22" i="8"/>
  <c r="C72" i="8"/>
  <c r="C123" i="8"/>
  <c r="C155" i="8"/>
  <c r="C183" i="8"/>
  <c r="C200" i="8"/>
  <c r="C216" i="8"/>
  <c r="C232" i="8"/>
  <c r="C248" i="8"/>
  <c r="C264" i="8"/>
  <c r="C7" i="8"/>
  <c r="C23" i="8"/>
  <c r="C44" i="8"/>
  <c r="D138" i="8"/>
  <c r="D19" i="8"/>
  <c r="C94" i="8"/>
  <c r="D108" i="8"/>
  <c r="D193" i="8"/>
  <c r="D263" i="8"/>
  <c r="C38" i="8"/>
  <c r="C69" i="8"/>
  <c r="C90" i="8"/>
  <c r="C112" i="8"/>
  <c r="C128" i="8"/>
  <c r="C144" i="8"/>
  <c r="C160" i="8"/>
  <c r="C176" i="8"/>
  <c r="D48" i="8"/>
  <c r="D90" i="8"/>
  <c r="D133" i="8"/>
  <c r="D176" i="8"/>
  <c r="D218" i="8"/>
  <c r="D250" i="8"/>
  <c r="D15" i="8"/>
  <c r="C41" i="8"/>
  <c r="C70" i="8"/>
  <c r="C92" i="8"/>
  <c r="C113" i="8"/>
  <c r="C129" i="8"/>
  <c r="C145" i="8"/>
  <c r="C161" i="8"/>
  <c r="D38" i="8"/>
  <c r="D81" i="8"/>
  <c r="D124" i="8"/>
  <c r="D166" i="8"/>
  <c r="D209" i="8"/>
  <c r="D259" i="8"/>
  <c r="C98" i="8"/>
  <c r="C134" i="8"/>
  <c r="C166" i="8"/>
  <c r="C189" i="8"/>
  <c r="C205" i="8"/>
  <c r="C221" i="8"/>
  <c r="C237" i="8"/>
  <c r="C253" i="8"/>
  <c r="C12" i="8"/>
  <c r="D267" i="8"/>
  <c r="C100" i="8"/>
  <c r="C135" i="8"/>
  <c r="C167" i="8"/>
  <c r="C190" i="8"/>
  <c r="C206" i="8"/>
  <c r="C222" i="8"/>
  <c r="C238" i="8"/>
  <c r="C254" i="8"/>
  <c r="C13" i="8"/>
  <c r="D243" i="8"/>
  <c r="C88" i="8"/>
  <c r="C130" i="8"/>
  <c r="C162" i="8"/>
  <c r="C187" i="8"/>
  <c r="C203" i="8"/>
  <c r="C219" i="8"/>
  <c r="C235" i="8"/>
  <c r="C251" i="8"/>
  <c r="C267" i="8"/>
  <c r="C10" i="8"/>
  <c r="D251" i="8"/>
  <c r="C93" i="8"/>
  <c r="C131" i="8"/>
  <c r="C163" i="8"/>
  <c r="C188" i="8"/>
  <c r="C204" i="8"/>
  <c r="C220" i="8"/>
  <c r="C236" i="8"/>
  <c r="C252" i="8"/>
  <c r="C268" i="8"/>
  <c r="C11" i="8"/>
  <c r="C60" i="8"/>
  <c r="D181" i="8"/>
  <c r="C45" i="8"/>
  <c r="D44" i="8"/>
  <c r="D129" i="8"/>
  <c r="D214" i="8"/>
  <c r="D20" i="8"/>
  <c r="C46" i="8"/>
  <c r="C74" i="8"/>
  <c r="C96" i="8"/>
  <c r="C116" i="8"/>
  <c r="C132" i="8"/>
  <c r="C148" i="8"/>
  <c r="C164" i="8"/>
  <c r="C180" i="8"/>
  <c r="D58" i="8"/>
  <c r="D101" i="8"/>
  <c r="D144" i="8"/>
  <c r="D186" i="8"/>
  <c r="D226" i="8"/>
  <c r="D258" i="8"/>
  <c r="D23" i="8"/>
  <c r="C49" i="8"/>
  <c r="C76" i="8"/>
  <c r="C97" i="8"/>
  <c r="C117" i="8"/>
  <c r="C133" i="8"/>
  <c r="C149" i="8"/>
  <c r="C165" i="8"/>
  <c r="D49" i="8"/>
  <c r="D92" i="8"/>
  <c r="D134" i="8"/>
  <c r="D177" i="8"/>
  <c r="D219" i="8"/>
  <c r="D24" i="8"/>
  <c r="C109" i="8"/>
  <c r="C142" i="8"/>
  <c r="C174" i="8"/>
  <c r="C193" i="8"/>
  <c r="C209" i="8"/>
  <c r="C225" i="8"/>
  <c r="C241" i="8"/>
  <c r="C257" i="8"/>
  <c r="C16" i="8"/>
  <c r="C26" i="8"/>
  <c r="C110" i="8"/>
  <c r="C143" i="8"/>
  <c r="C175" i="8"/>
  <c r="C194" i="8"/>
  <c r="C210" i="8"/>
  <c r="C226" i="8"/>
  <c r="C242" i="8"/>
  <c r="C258" i="8"/>
  <c r="C17" i="8"/>
  <c r="C104" i="8"/>
  <c r="C138" i="8"/>
  <c r="C170" i="8"/>
  <c r="C191" i="8"/>
  <c r="C207" i="8"/>
  <c r="C223" i="8"/>
  <c r="C239" i="8"/>
  <c r="C255" i="8"/>
  <c r="C14" i="8"/>
  <c r="D16" i="8"/>
  <c r="C105" i="8"/>
  <c r="C139" i="8"/>
  <c r="C171" i="8"/>
  <c r="C192" i="8"/>
  <c r="C208" i="8"/>
  <c r="C224" i="8"/>
  <c r="C240" i="8"/>
  <c r="C256" i="8"/>
  <c r="C15" i="8"/>
  <c r="D18" i="8"/>
  <c r="D53" i="8"/>
  <c r="D222" i="8"/>
  <c r="C73" i="8"/>
  <c r="D65" i="8"/>
  <c r="D150" i="8"/>
  <c r="D231" i="8"/>
  <c r="D9" i="8"/>
  <c r="C54" i="8"/>
  <c r="C80" i="8"/>
  <c r="C101" i="8"/>
  <c r="C120" i="8"/>
  <c r="C136" i="8"/>
  <c r="C152" i="8"/>
  <c r="C168" i="8"/>
  <c r="C184" i="8"/>
  <c r="D69" i="8"/>
  <c r="D112" i="8"/>
  <c r="D154" i="8"/>
  <c r="D197" i="8"/>
  <c r="D234" i="8"/>
  <c r="D266" i="8"/>
  <c r="D12" i="8"/>
  <c r="C57" i="8"/>
  <c r="C81" i="8"/>
  <c r="C102" i="8"/>
  <c r="C121" i="8"/>
  <c r="C137" i="8"/>
  <c r="C153" i="8"/>
  <c r="C169" i="8"/>
  <c r="D60" i="8"/>
  <c r="D102" i="8"/>
  <c r="D145" i="8"/>
  <c r="D188" i="8"/>
  <c r="D227" i="8"/>
  <c r="C50" i="8"/>
  <c r="C118" i="8"/>
  <c r="C150" i="8"/>
  <c r="C179" i="8"/>
  <c r="C197" i="8"/>
  <c r="C213" i="8"/>
  <c r="C229" i="8"/>
  <c r="C245" i="8"/>
  <c r="C261" i="8"/>
  <c r="C20" i="8"/>
  <c r="C58" i="8"/>
  <c r="C119" i="8"/>
  <c r="C151" i="8"/>
  <c r="C181" i="8"/>
  <c r="C198" i="8"/>
  <c r="C214" i="8"/>
  <c r="C230" i="8"/>
  <c r="C246" i="8"/>
  <c r="C262" i="8"/>
  <c r="C21" i="8"/>
  <c r="C34" i="8"/>
  <c r="C114" i="8"/>
  <c r="C146" i="8"/>
  <c r="C177" i="8"/>
  <c r="C195" i="8"/>
  <c r="C211" i="8"/>
  <c r="C227" i="8"/>
  <c r="C243" i="8"/>
  <c r="C259" i="8"/>
  <c r="C18" i="8"/>
  <c r="C42" i="8"/>
  <c r="C115" i="8"/>
  <c r="C147" i="8"/>
  <c r="C178" i="8"/>
  <c r="C196" i="8"/>
  <c r="C212" i="8"/>
  <c r="C228" i="8"/>
  <c r="C244" i="8"/>
  <c r="C260" i="8"/>
  <c r="C19" i="8"/>
  <c r="E5" i="8"/>
  <c r="J5" i="8" s="1"/>
  <c r="E4" i="8"/>
  <c r="J4" i="8" s="1"/>
  <c r="D6" i="8"/>
  <c r="C6" i="8"/>
  <c r="D5" i="8"/>
  <c r="D4" i="8"/>
  <c r="I4" i="8" s="1"/>
  <c r="C5" i="8"/>
  <c r="C4" i="8"/>
  <c r="B7" i="3"/>
  <c r="C10" i="3"/>
  <c r="C11" i="3"/>
  <c r="C14" i="3"/>
  <c r="B15" i="3"/>
  <c r="C18" i="3"/>
  <c r="B17" i="3"/>
  <c r="C7" i="3"/>
  <c r="B8" i="3"/>
  <c r="B12" i="3"/>
  <c r="C15" i="3"/>
  <c r="B16" i="3"/>
  <c r="C13" i="3"/>
  <c r="B14" i="3"/>
  <c r="C8" i="3"/>
  <c r="B9" i="3"/>
  <c r="C12" i="3"/>
  <c r="B13" i="3"/>
  <c r="C16" i="3"/>
  <c r="C17" i="3"/>
  <c r="C9" i="3"/>
  <c r="B10" i="3"/>
  <c r="B11" i="3"/>
  <c r="B18" i="3"/>
  <c r="E8" i="3"/>
  <c r="J8" i="3" s="1"/>
  <c r="D9" i="3"/>
  <c r="E12" i="3"/>
  <c r="J12" i="3" s="1"/>
  <c r="D13" i="3"/>
  <c r="E16" i="3"/>
  <c r="J16" i="3" s="1"/>
  <c r="E17" i="3"/>
  <c r="J17" i="3" s="1"/>
  <c r="D18" i="3"/>
  <c r="D17" i="3"/>
  <c r="E9" i="3"/>
  <c r="J9" i="3" s="1"/>
  <c r="D10" i="3"/>
  <c r="D11" i="3"/>
  <c r="E13" i="3"/>
  <c r="J13" i="3" s="1"/>
  <c r="D14" i="3"/>
  <c r="D12" i="3"/>
  <c r="D7" i="3"/>
  <c r="E10" i="3"/>
  <c r="J10" i="3" s="1"/>
  <c r="E11" i="3"/>
  <c r="J11" i="3" s="1"/>
  <c r="E14" i="3"/>
  <c r="J14" i="3" s="1"/>
  <c r="D15" i="3"/>
  <c r="E18" i="3"/>
  <c r="J18" i="3" s="1"/>
  <c r="E7" i="3"/>
  <c r="J7" i="3" s="1"/>
  <c r="D8" i="3"/>
  <c r="E15" i="3"/>
  <c r="J15" i="3" s="1"/>
  <c r="D16" i="3"/>
  <c r="D6" i="3"/>
  <c r="E6" i="3"/>
  <c r="J6" i="3" s="1"/>
  <c r="B6" i="3"/>
  <c r="C6" i="3"/>
  <c r="C5" i="3"/>
  <c r="B5" i="3"/>
  <c r="E5" i="3"/>
  <c r="J5" i="3" s="1"/>
  <c r="D5" i="3"/>
  <c r="H2" i="2"/>
  <c r="P2" i="2" s="1"/>
  <c r="S2" i="2" s="1"/>
  <c r="E2" i="2"/>
  <c r="D2" i="2"/>
  <c r="F2" i="1"/>
  <c r="L2" i="1" s="1"/>
  <c r="N2" i="1" s="1"/>
  <c r="D2" i="1"/>
  <c r="C2" i="1"/>
  <c r="K66" i="10" l="1"/>
  <c r="K249" i="10"/>
  <c r="K105" i="10"/>
  <c r="K312" i="10"/>
  <c r="H3" i="10"/>
  <c r="K4" i="10"/>
  <c r="K121" i="10"/>
  <c r="K279" i="10"/>
  <c r="K352" i="10"/>
  <c r="K303" i="10"/>
  <c r="K60" i="10"/>
  <c r="K14" i="10"/>
  <c r="K274" i="10"/>
  <c r="K82" i="10"/>
  <c r="K260" i="10"/>
  <c r="K3" i="10"/>
  <c r="K315" i="10"/>
  <c r="K116" i="10"/>
  <c r="K367" i="10"/>
  <c r="K252" i="10"/>
  <c r="K119" i="10"/>
  <c r="K109" i="10"/>
  <c r="K99" i="10"/>
  <c r="K5" i="10"/>
  <c r="J16" i="9"/>
  <c r="K378" i="10"/>
  <c r="AB6" i="3"/>
  <c r="J404" i="10"/>
  <c r="K404" i="10" s="1"/>
  <c r="J261" i="10"/>
  <c r="K261" i="10" s="1"/>
  <c r="J202" i="10"/>
  <c r="K202" i="10" s="1"/>
  <c r="J27" i="10"/>
  <c r="K27" i="10" s="1"/>
  <c r="D16" i="10"/>
  <c r="J308" i="10"/>
  <c r="K308" i="10" s="1"/>
  <c r="J133" i="10"/>
  <c r="K133" i="10" s="1"/>
  <c r="J57" i="10"/>
  <c r="K57" i="10" s="1"/>
  <c r="J264" i="10"/>
  <c r="K264" i="10" s="1"/>
  <c r="J85" i="10"/>
  <c r="K85" i="10" s="1"/>
  <c r="D109" i="10"/>
  <c r="J115" i="10"/>
  <c r="K115" i="10" s="1"/>
  <c r="J174" i="10"/>
  <c r="K174" i="10" s="1"/>
  <c r="J80" i="10"/>
  <c r="K80" i="10" s="1"/>
  <c r="D262" i="10"/>
  <c r="D5" i="10"/>
  <c r="J248" i="10"/>
  <c r="K248" i="10" s="1"/>
  <c r="J136" i="10"/>
  <c r="K136" i="10" s="1"/>
  <c r="J254" i="10"/>
  <c r="K254" i="10" s="1"/>
  <c r="J390" i="10"/>
  <c r="K390" i="10" s="1"/>
  <c r="J16" i="10"/>
  <c r="K16" i="10" s="1"/>
  <c r="D8" i="10"/>
  <c r="J167" i="10"/>
  <c r="K167" i="10" s="1"/>
  <c r="J22" i="10"/>
  <c r="K22" i="10" s="1"/>
  <c r="J251" i="10"/>
  <c r="K251" i="10" s="1"/>
  <c r="J375" i="10"/>
  <c r="K375" i="10" s="1"/>
  <c r="J256" i="10"/>
  <c r="K256" i="10" s="1"/>
  <c r="J262" i="10"/>
  <c r="K262" i="10" s="1"/>
  <c r="J278" i="10"/>
  <c r="K278" i="10" s="1"/>
  <c r="J125" i="10"/>
  <c r="J309" i="10"/>
  <c r="J139" i="10"/>
  <c r="K139" i="10" s="1"/>
  <c r="J20" i="10"/>
  <c r="K20" i="10" s="1"/>
  <c r="J36" i="10"/>
  <c r="K36" i="10" s="1"/>
  <c r="J112" i="10"/>
  <c r="K112" i="10" s="1"/>
  <c r="J173" i="10"/>
  <c r="K173" i="10" s="1"/>
  <c r="J23" i="10"/>
  <c r="K23" i="10" s="1"/>
  <c r="J37" i="10"/>
  <c r="K37" i="10" s="1"/>
  <c r="J47" i="10"/>
  <c r="K47" i="10" s="1"/>
  <c r="J59" i="10"/>
  <c r="K59" i="10" s="1"/>
  <c r="J98" i="10"/>
  <c r="K98" i="10" s="1"/>
  <c r="J269" i="10"/>
  <c r="K269" i="10" s="1"/>
  <c r="J359" i="10"/>
  <c r="K359" i="10" s="1"/>
  <c r="J41" i="10"/>
  <c r="K41" i="10" s="1"/>
  <c r="J267" i="10"/>
  <c r="K267" i="10" s="1"/>
  <c r="J76" i="10"/>
  <c r="K76" i="10" s="1"/>
  <c r="J304" i="10"/>
  <c r="K304" i="10" s="1"/>
  <c r="J275" i="10"/>
  <c r="K275" i="10" s="1"/>
  <c r="J277" i="10"/>
  <c r="K277" i="10" s="1"/>
  <c r="J88" i="10"/>
  <c r="K88" i="10" s="1"/>
  <c r="J255" i="10"/>
  <c r="K255" i="10" s="1"/>
  <c r="J266" i="10"/>
  <c r="K266" i="10" s="1"/>
  <c r="J95" i="10"/>
  <c r="K95" i="10" s="1"/>
  <c r="J156" i="10"/>
  <c r="K156" i="10" s="1"/>
  <c r="J149" i="10"/>
  <c r="K149" i="10" s="1"/>
  <c r="J111" i="10"/>
  <c r="K111" i="10" s="1"/>
  <c r="J134" i="10"/>
  <c r="K134" i="10" s="1"/>
  <c r="J146" i="10"/>
  <c r="K146" i="10" s="1"/>
  <c r="J168" i="10"/>
  <c r="K168" i="10" s="1"/>
  <c r="J300" i="10"/>
  <c r="K300" i="10" s="1"/>
  <c r="J306" i="10"/>
  <c r="K306" i="10" s="1"/>
  <c r="J322" i="10"/>
  <c r="K322" i="10" s="1"/>
  <c r="J353" i="10"/>
  <c r="K353" i="10" s="1"/>
  <c r="J374" i="10"/>
  <c r="K374" i="10" s="1"/>
  <c r="J386" i="10"/>
  <c r="K386" i="10" s="1"/>
  <c r="J24" i="10"/>
  <c r="K24" i="10" s="1"/>
  <c r="J45" i="10"/>
  <c r="K45" i="10" s="1"/>
  <c r="J61" i="10"/>
  <c r="K61" i="10" s="1"/>
  <c r="J219" i="10"/>
  <c r="K219" i="10" s="1"/>
  <c r="J229" i="10"/>
  <c r="K229" i="10" s="1"/>
  <c r="J239" i="10"/>
  <c r="K239" i="10" s="1"/>
  <c r="J301" i="10"/>
  <c r="K301" i="10" s="1"/>
  <c r="J355" i="10"/>
  <c r="K355" i="10" s="1"/>
  <c r="J401" i="10"/>
  <c r="K401" i="10" s="1"/>
  <c r="J218" i="10"/>
  <c r="K218" i="10" s="1"/>
  <c r="J246" i="10"/>
  <c r="K246" i="10" s="1"/>
  <c r="J247" i="10"/>
  <c r="K247" i="10" s="1"/>
  <c r="J371" i="10"/>
  <c r="K371" i="10" s="1"/>
  <c r="J163" i="10"/>
  <c r="K163" i="10" s="1"/>
  <c r="J196" i="10"/>
  <c r="K196" i="10" s="1"/>
  <c r="J208" i="10"/>
  <c r="K208" i="10" s="1"/>
  <c r="J395" i="10"/>
  <c r="K395" i="10" s="1"/>
  <c r="J184" i="10"/>
  <c r="K184" i="10" s="1"/>
  <c r="J180" i="10"/>
  <c r="K180" i="10" s="1"/>
  <c r="J212" i="10"/>
  <c r="K212" i="10" s="1"/>
  <c r="J240" i="10"/>
  <c r="K240" i="10" s="1"/>
  <c r="J236" i="10"/>
  <c r="K236" i="10" s="1"/>
  <c r="J396" i="10"/>
  <c r="K396" i="10" s="1"/>
  <c r="J214" i="10"/>
  <c r="K214" i="10" s="1"/>
  <c r="J393" i="10"/>
  <c r="K393" i="10" s="1"/>
  <c r="J203" i="10"/>
  <c r="K203" i="10" s="1"/>
  <c r="J287" i="10"/>
  <c r="K287" i="10" s="1"/>
  <c r="J30" i="10"/>
  <c r="K30" i="10" s="1"/>
  <c r="J113" i="10"/>
  <c r="K113" i="10" s="1"/>
  <c r="J159" i="10"/>
  <c r="K159" i="10" s="1"/>
  <c r="J183" i="10"/>
  <c r="K183" i="10" s="1"/>
  <c r="J200" i="10"/>
  <c r="J354" i="10"/>
  <c r="K354" i="10" s="1"/>
  <c r="J282" i="10"/>
  <c r="J7" i="10"/>
  <c r="K7" i="10" s="1"/>
  <c r="J79" i="10"/>
  <c r="J257" i="10"/>
  <c r="K257" i="10" s="1"/>
  <c r="J298" i="10"/>
  <c r="J93" i="10"/>
  <c r="K93" i="10" s="1"/>
  <c r="J150" i="10"/>
  <c r="K150" i="10" s="1"/>
  <c r="J204" i="10"/>
  <c r="K204" i="10" s="1"/>
  <c r="J350" i="10"/>
  <c r="K350" i="10" s="1"/>
  <c r="J31" i="10"/>
  <c r="K31" i="10" s="1"/>
  <c r="J110" i="10"/>
  <c r="K110" i="10" s="1"/>
  <c r="J158" i="10"/>
  <c r="K158" i="10" s="1"/>
  <c r="J186" i="10"/>
  <c r="K186" i="10" s="1"/>
  <c r="J69" i="10"/>
  <c r="K69" i="10" s="1"/>
  <c r="J26" i="10"/>
  <c r="K26" i="10" s="1"/>
  <c r="J35" i="10"/>
  <c r="K35" i="10" s="1"/>
  <c r="J73" i="10"/>
  <c r="K73" i="10" s="1"/>
  <c r="J78" i="10"/>
  <c r="K78" i="10" s="1"/>
  <c r="J90" i="10"/>
  <c r="K90" i="10" s="1"/>
  <c r="J97" i="10"/>
  <c r="K97" i="10" s="1"/>
  <c r="J21" i="10"/>
  <c r="K21" i="10" s="1"/>
  <c r="J273" i="10"/>
  <c r="K273" i="10" s="1"/>
  <c r="J349" i="10"/>
  <c r="K349" i="10" s="1"/>
  <c r="J71" i="10"/>
  <c r="K71" i="10" s="1"/>
  <c r="J280" i="10"/>
  <c r="K280" i="10" s="1"/>
  <c r="J141" i="10"/>
  <c r="K141" i="10" s="1"/>
  <c r="J38" i="10"/>
  <c r="K38" i="10" s="1"/>
  <c r="J64" i="10"/>
  <c r="K64" i="10" s="1"/>
  <c r="J11" i="10"/>
  <c r="K11" i="10" s="1"/>
  <c r="J114" i="10"/>
  <c r="K114" i="10" s="1"/>
  <c r="J155" i="10"/>
  <c r="K155" i="10" s="1"/>
  <c r="J290" i="10"/>
  <c r="K290" i="10" s="1"/>
  <c r="J319" i="10"/>
  <c r="K319" i="10" s="1"/>
  <c r="J166" i="10"/>
  <c r="K166" i="10" s="1"/>
  <c r="J323" i="10"/>
  <c r="K323" i="10" s="1"/>
  <c r="J103" i="10"/>
  <c r="K103" i="10" s="1"/>
  <c r="J118" i="10"/>
  <c r="K118" i="10" s="1"/>
  <c r="J137" i="10"/>
  <c r="K137" i="10" s="1"/>
  <c r="J154" i="10"/>
  <c r="K154" i="10" s="1"/>
  <c r="J171" i="10"/>
  <c r="K171" i="10" s="1"/>
  <c r="J302" i="10"/>
  <c r="K302" i="10" s="1"/>
  <c r="J311" i="10"/>
  <c r="K311" i="10" s="1"/>
  <c r="J363" i="10"/>
  <c r="K363" i="10" s="1"/>
  <c r="J370" i="10"/>
  <c r="K370" i="10" s="1"/>
  <c r="J392" i="10"/>
  <c r="K392" i="10" s="1"/>
  <c r="J394" i="10"/>
  <c r="K394" i="10" s="1"/>
  <c r="J42" i="10"/>
  <c r="K42" i="10" s="1"/>
  <c r="J48" i="10"/>
  <c r="K48" i="10" s="1"/>
  <c r="J224" i="10"/>
  <c r="K224" i="10" s="1"/>
  <c r="J233" i="10"/>
  <c r="K233" i="10" s="1"/>
  <c r="J232" i="10"/>
  <c r="K232" i="10" s="1"/>
  <c r="J227" i="10"/>
  <c r="K227" i="10" s="1"/>
  <c r="J294" i="10"/>
  <c r="K294" i="10" s="1"/>
  <c r="J351" i="10"/>
  <c r="K351" i="10" s="1"/>
  <c r="J372" i="10"/>
  <c r="K372" i="10" s="1"/>
  <c r="J403" i="10"/>
  <c r="K403" i="10" s="1"/>
  <c r="J72" i="10"/>
  <c r="K72" i="10" s="1"/>
  <c r="J263" i="10"/>
  <c r="K263" i="10" s="1"/>
  <c r="J259" i="10"/>
  <c r="K259" i="10" s="1"/>
  <c r="J295" i="10"/>
  <c r="K295" i="10" s="1"/>
  <c r="J400" i="10"/>
  <c r="K400" i="10" s="1"/>
  <c r="J192" i="10"/>
  <c r="K192" i="10" s="1"/>
  <c r="J201" i="10"/>
  <c r="K201" i="10" s="1"/>
  <c r="J210" i="10"/>
  <c r="K210" i="10" s="1"/>
  <c r="J402" i="10"/>
  <c r="K402" i="10" s="1"/>
  <c r="J178" i="10"/>
  <c r="K178" i="10" s="1"/>
  <c r="J177" i="10"/>
  <c r="K177" i="10" s="1"/>
  <c r="J190" i="10"/>
  <c r="K190" i="10" s="1"/>
  <c r="J215" i="10"/>
  <c r="K215" i="10" s="1"/>
  <c r="J230" i="10"/>
  <c r="K230" i="10" s="1"/>
  <c r="J243" i="10"/>
  <c r="K243" i="10" s="1"/>
  <c r="J391" i="10"/>
  <c r="K391" i="10" s="1"/>
  <c r="J388" i="10"/>
  <c r="K388" i="10" s="1"/>
  <c r="J216" i="10"/>
  <c r="K216" i="10" s="1"/>
  <c r="J199" i="10"/>
  <c r="K199" i="10" s="1"/>
  <c r="J285" i="10"/>
  <c r="K285" i="10" s="1"/>
  <c r="J15" i="10"/>
  <c r="K15" i="10" s="1"/>
  <c r="J51" i="10"/>
  <c r="K51" i="10" s="1"/>
  <c r="J142" i="10"/>
  <c r="K142" i="10" s="1"/>
  <c r="J268" i="10"/>
  <c r="K268" i="10" s="1"/>
  <c r="J44" i="10"/>
  <c r="K44" i="10" s="1"/>
  <c r="J238" i="10"/>
  <c r="K238" i="10" s="1"/>
  <c r="J364" i="10"/>
  <c r="K364" i="10" s="1"/>
  <c r="J399" i="10"/>
  <c r="K399" i="10" s="1"/>
  <c r="J361" i="10"/>
  <c r="K361" i="10" s="1"/>
  <c r="J181" i="10"/>
  <c r="K181" i="10" s="1"/>
  <c r="J179" i="10"/>
  <c r="K179" i="10" s="1"/>
  <c r="J213" i="10"/>
  <c r="K213" i="10" s="1"/>
  <c r="J235" i="10"/>
  <c r="K235" i="10" s="1"/>
  <c r="J55" i="10"/>
  <c r="K55" i="10" s="1"/>
  <c r="J145" i="10"/>
  <c r="K145" i="10" s="1"/>
  <c r="J292" i="10"/>
  <c r="K292" i="10" s="1"/>
  <c r="J376" i="10"/>
  <c r="K376" i="10" s="1"/>
  <c r="J321" i="10"/>
  <c r="K321" i="10" s="1"/>
  <c r="J185" i="10"/>
  <c r="K185" i="10" s="1"/>
  <c r="D107" i="10"/>
  <c r="G107" i="10" s="1"/>
  <c r="H107" i="10" s="1"/>
  <c r="J107" i="10"/>
  <c r="K107" i="10" s="1"/>
  <c r="J10" i="10"/>
  <c r="K10" i="10" s="1"/>
  <c r="J18" i="10"/>
  <c r="K18" i="10" s="1"/>
  <c r="J106" i="10"/>
  <c r="K106" i="10" s="1"/>
  <c r="D6" i="10"/>
  <c r="E6" i="10" s="1"/>
  <c r="J6" i="10"/>
  <c r="K6" i="10" s="1"/>
  <c r="J33" i="10"/>
  <c r="K33" i="10" s="1"/>
  <c r="J122" i="10"/>
  <c r="K122" i="10" s="1"/>
  <c r="J175" i="10"/>
  <c r="K175" i="10" s="1"/>
  <c r="J25" i="10"/>
  <c r="K25" i="10" s="1"/>
  <c r="J28" i="10"/>
  <c r="K28" i="10" s="1"/>
  <c r="J56" i="10"/>
  <c r="K56" i="10" s="1"/>
  <c r="J74" i="10"/>
  <c r="K74" i="10" s="1"/>
  <c r="J89" i="10"/>
  <c r="K89" i="10" s="1"/>
  <c r="J286" i="10"/>
  <c r="K286" i="10" s="1"/>
  <c r="J365" i="10"/>
  <c r="K365" i="10" s="1"/>
  <c r="D17" i="10"/>
  <c r="E17" i="10" s="1"/>
  <c r="J17" i="10"/>
  <c r="K17" i="10" s="1"/>
  <c r="J276" i="10"/>
  <c r="K276" i="10" s="1"/>
  <c r="J144" i="10"/>
  <c r="K144" i="10" s="1"/>
  <c r="J75" i="10"/>
  <c r="K75" i="10" s="1"/>
  <c r="J131" i="10"/>
  <c r="K131" i="10" s="1"/>
  <c r="J170" i="10"/>
  <c r="K170" i="10" s="1"/>
  <c r="D272" i="10"/>
  <c r="G272" i="10" s="1"/>
  <c r="H272" i="10" s="1"/>
  <c r="J272" i="10"/>
  <c r="K272" i="10" s="1"/>
  <c r="J108" i="10"/>
  <c r="K108" i="10" s="1"/>
  <c r="J147" i="10"/>
  <c r="K147" i="10" s="1"/>
  <c r="J81" i="10"/>
  <c r="K81" i="10" s="1"/>
  <c r="D265" i="10"/>
  <c r="J265" i="10"/>
  <c r="K265" i="10" s="1"/>
  <c r="D127" i="10"/>
  <c r="J127" i="10"/>
  <c r="K127" i="10" s="1"/>
  <c r="D153" i="10"/>
  <c r="J153" i="10"/>
  <c r="K153" i="10" s="1"/>
  <c r="J318" i="10"/>
  <c r="K318" i="10" s="1"/>
  <c r="J101" i="10"/>
  <c r="K101" i="10" s="1"/>
  <c r="J135" i="10"/>
  <c r="K135" i="10" s="1"/>
  <c r="J148" i="10"/>
  <c r="K148" i="10" s="1"/>
  <c r="J169" i="10"/>
  <c r="K169" i="10" s="1"/>
  <c r="J310" i="10"/>
  <c r="K310" i="10" s="1"/>
  <c r="J307" i="10"/>
  <c r="K307" i="10" s="1"/>
  <c r="J317" i="10"/>
  <c r="K317" i="10" s="1"/>
  <c r="J358" i="10"/>
  <c r="K358" i="10" s="1"/>
  <c r="J387" i="10"/>
  <c r="K387" i="10" s="1"/>
  <c r="J46" i="10"/>
  <c r="K46" i="10" s="1"/>
  <c r="J223" i="10"/>
  <c r="K223" i="10" s="1"/>
  <c r="J221" i="10"/>
  <c r="K221" i="10" s="1"/>
  <c r="J231" i="10"/>
  <c r="K231" i="10" s="1"/>
  <c r="J242" i="10"/>
  <c r="K242" i="10" s="1"/>
  <c r="J291" i="10"/>
  <c r="K291" i="10" s="1"/>
  <c r="J344" i="10"/>
  <c r="K344" i="10" s="1"/>
  <c r="J368" i="10"/>
  <c r="K368" i="10" s="1"/>
  <c r="J379" i="10"/>
  <c r="K379" i="10" s="1"/>
  <c r="J43" i="10"/>
  <c r="K43" i="10" s="1"/>
  <c r="J250" i="10"/>
  <c r="K250" i="10" s="1"/>
  <c r="J289" i="10"/>
  <c r="K289" i="10" s="1"/>
  <c r="J198" i="10"/>
  <c r="K198" i="10" s="1"/>
  <c r="J209" i="10"/>
  <c r="K209" i="10" s="1"/>
  <c r="J406" i="10"/>
  <c r="K406" i="10" s="1"/>
  <c r="J191" i="10"/>
  <c r="K191" i="10" s="1"/>
  <c r="J188" i="10"/>
  <c r="K188" i="10" s="1"/>
  <c r="J228" i="10"/>
  <c r="K228" i="10" s="1"/>
  <c r="J241" i="10"/>
  <c r="K241" i="10" s="1"/>
  <c r="J405" i="10"/>
  <c r="K405" i="10" s="1"/>
  <c r="J220" i="10"/>
  <c r="K220" i="10" s="1"/>
  <c r="J197" i="10"/>
  <c r="K197" i="10" s="1"/>
  <c r="J293" i="10"/>
  <c r="K293" i="10" s="1"/>
  <c r="J12" i="10"/>
  <c r="K12" i="10" s="1"/>
  <c r="J50" i="10"/>
  <c r="K50" i="10" s="1"/>
  <c r="J128" i="10"/>
  <c r="K128" i="10" s="1"/>
  <c r="J176" i="10"/>
  <c r="K176" i="10" s="1"/>
  <c r="J283" i="10"/>
  <c r="K283" i="10" s="1"/>
  <c r="J357" i="10"/>
  <c r="K357" i="10" s="1"/>
  <c r="D13" i="10"/>
  <c r="G13" i="10" s="1"/>
  <c r="H13" i="10" s="1"/>
  <c r="J13" i="10"/>
  <c r="K13" i="10" s="1"/>
  <c r="J53" i="10"/>
  <c r="K53" i="10" s="1"/>
  <c r="J245" i="10"/>
  <c r="K245" i="10" s="1"/>
  <c r="J284" i="10"/>
  <c r="K284" i="10" s="1"/>
  <c r="J383" i="10"/>
  <c r="K383" i="10" s="1"/>
  <c r="J40" i="10"/>
  <c r="K40" i="10" s="1"/>
  <c r="J381" i="10"/>
  <c r="K381" i="10" s="1"/>
  <c r="J346" i="10"/>
  <c r="K346" i="10" s="1"/>
  <c r="J271" i="10"/>
  <c r="K271" i="10" s="1"/>
  <c r="J102" i="10"/>
  <c r="K102" i="10" s="1"/>
  <c r="J123" i="10"/>
  <c r="K123" i="10" s="1"/>
  <c r="J140" i="10"/>
  <c r="K140" i="10" s="1"/>
  <c r="J258" i="10"/>
  <c r="K258" i="10" s="1"/>
  <c r="J130" i="10"/>
  <c r="K130" i="10" s="1"/>
  <c r="J143" i="10"/>
  <c r="K143" i="10" s="1"/>
  <c r="J124" i="10"/>
  <c r="K124" i="10" s="1"/>
  <c r="J195" i="10"/>
  <c r="K195" i="10" s="1"/>
  <c r="J270" i="10"/>
  <c r="K270" i="10" s="1"/>
  <c r="J152" i="10"/>
  <c r="K152" i="10" s="1"/>
  <c r="D7" i="10"/>
  <c r="E7" i="10" s="1"/>
  <c r="J49" i="10"/>
  <c r="K49" i="10" s="1"/>
  <c r="J205" i="10"/>
  <c r="K205" i="10" s="1"/>
  <c r="J385" i="10"/>
  <c r="K385" i="10" s="1"/>
  <c r="J34" i="10"/>
  <c r="K34" i="10" s="1"/>
  <c r="J120" i="10"/>
  <c r="K120" i="10" s="1"/>
  <c r="D165" i="10"/>
  <c r="G165" i="10" s="1"/>
  <c r="H165" i="10" s="1"/>
  <c r="J165" i="10"/>
  <c r="K165" i="10" s="1"/>
  <c r="J187" i="10"/>
  <c r="K187" i="10" s="1"/>
  <c r="J29" i="10"/>
  <c r="K29" i="10" s="1"/>
  <c r="J39" i="10"/>
  <c r="K39" i="10" s="1"/>
  <c r="J62" i="10"/>
  <c r="K62" i="10" s="1"/>
  <c r="J86" i="10"/>
  <c r="K86" i="10" s="1"/>
  <c r="J92" i="10"/>
  <c r="K92" i="10" s="1"/>
  <c r="AB17" i="3"/>
  <c r="AB10" i="3"/>
  <c r="K52" i="10"/>
  <c r="K244" i="10"/>
  <c r="K356" i="10"/>
  <c r="AB9" i="3"/>
  <c r="AB14" i="3"/>
  <c r="AB12" i="3"/>
  <c r="I5" i="3"/>
  <c r="AC5" i="3"/>
  <c r="I16" i="3"/>
  <c r="AC16" i="3"/>
  <c r="I10" i="3"/>
  <c r="AC10" i="3"/>
  <c r="I13" i="3"/>
  <c r="AC13" i="3"/>
  <c r="I6" i="3"/>
  <c r="AC6" i="3"/>
  <c r="I7" i="3"/>
  <c r="AC7" i="3"/>
  <c r="I14" i="3"/>
  <c r="AC14" i="3"/>
  <c r="AB18" i="3"/>
  <c r="AB8" i="3"/>
  <c r="AB15" i="3"/>
  <c r="AB7" i="3"/>
  <c r="AB4" i="3"/>
  <c r="I12" i="3"/>
  <c r="AC12" i="3"/>
  <c r="I15" i="3"/>
  <c r="AC15" i="3"/>
  <c r="AC4" i="3"/>
  <c r="AB5" i="3"/>
  <c r="I8" i="3"/>
  <c r="AC8" i="3"/>
  <c r="I17" i="3"/>
  <c r="AC17" i="3"/>
  <c r="I18" i="3"/>
  <c r="AC18" i="3"/>
  <c r="I9" i="3"/>
  <c r="AC9" i="3"/>
  <c r="AB11" i="3"/>
  <c r="AB13" i="3"/>
  <c r="AB16" i="3"/>
  <c r="I11" i="3"/>
  <c r="AC11" i="3"/>
  <c r="K125" i="10"/>
  <c r="K193" i="10"/>
  <c r="K309" i="10"/>
  <c r="K282" i="10"/>
  <c r="K79" i="10"/>
  <c r="K298" i="10"/>
  <c r="K200" i="10"/>
  <c r="K288" i="10"/>
  <c r="G4" i="10"/>
  <c r="H4" i="10" s="1"/>
  <c r="E4" i="10"/>
  <c r="C16" i="9"/>
  <c r="D16" i="9" s="1"/>
  <c r="D281" i="10"/>
  <c r="G279" i="10"/>
  <c r="H279" i="10" s="1"/>
  <c r="E279" i="10"/>
  <c r="G14" i="10"/>
  <c r="H14" i="10" s="1"/>
  <c r="E14" i="10"/>
  <c r="G117" i="10"/>
  <c r="H117" i="10" s="1"/>
  <c r="E117" i="10"/>
  <c r="G249" i="10"/>
  <c r="H249" i="10" s="1"/>
  <c r="E249" i="10"/>
  <c r="D160" i="10"/>
  <c r="G16" i="10"/>
  <c r="H16" i="10" s="1"/>
  <c r="E16" i="10"/>
  <c r="E107" i="10"/>
  <c r="G8" i="10"/>
  <c r="H8" i="10" s="1"/>
  <c r="E8" i="10"/>
  <c r="E167" i="10"/>
  <c r="G167" i="10"/>
  <c r="H167" i="10" s="1"/>
  <c r="G17" i="10"/>
  <c r="H17" i="10" s="1"/>
  <c r="D276" i="10"/>
  <c r="G109" i="10"/>
  <c r="H109" i="10" s="1"/>
  <c r="E109" i="10"/>
  <c r="D170" i="10"/>
  <c r="D108" i="10"/>
  <c r="G265" i="10"/>
  <c r="H265" i="10" s="1"/>
  <c r="E265" i="10"/>
  <c r="E127" i="10"/>
  <c r="G127" i="10"/>
  <c r="H127" i="10" s="1"/>
  <c r="G153" i="10"/>
  <c r="H153" i="10" s="1"/>
  <c r="E153" i="10"/>
  <c r="D12" i="10"/>
  <c r="D283" i="10"/>
  <c r="D271" i="10"/>
  <c r="G262" i="10"/>
  <c r="H262" i="10" s="1"/>
  <c r="E262" i="10"/>
  <c r="D120" i="10"/>
  <c r="E3" i="10"/>
  <c r="G5" i="10"/>
  <c r="H5" i="10" s="1"/>
  <c r="E5" i="10"/>
  <c r="J377" i="10"/>
  <c r="K377" i="10" s="1"/>
  <c r="J382" i="10"/>
  <c r="K382" i="10" s="1"/>
  <c r="J160" i="10"/>
  <c r="K160" i="10" s="1"/>
  <c r="J129" i="10"/>
  <c r="K129" i="10" s="1"/>
  <c r="J328" i="10"/>
  <c r="K328" i="10" s="1"/>
  <c r="J343" i="10"/>
  <c r="K343" i="10" s="1"/>
  <c r="J84" i="10"/>
  <c r="K84" i="10" s="1"/>
  <c r="J132" i="10"/>
  <c r="K132" i="10" s="1"/>
  <c r="J104" i="10"/>
  <c r="K104" i="10" s="1"/>
  <c r="J326" i="10"/>
  <c r="K326" i="10" s="1"/>
  <c r="J373" i="10"/>
  <c r="K373" i="10" s="1"/>
  <c r="J347" i="10"/>
  <c r="K347" i="10" s="1"/>
  <c r="D278" i="10"/>
  <c r="D270" i="10"/>
  <c r="D139" i="10"/>
  <c r="G253" i="10"/>
  <c r="H253" i="10" s="1"/>
  <c r="E253" i="10"/>
  <c r="D20" i="10"/>
  <c r="D112" i="10"/>
  <c r="D269" i="10"/>
  <c r="D267" i="10"/>
  <c r="D275" i="10"/>
  <c r="D277" i="10"/>
  <c r="D19" i="10"/>
  <c r="D266" i="10"/>
  <c r="E32" i="10"/>
  <c r="G32" i="10"/>
  <c r="H32" i="10" s="1"/>
  <c r="G91" i="10"/>
  <c r="H91" i="10" s="1"/>
  <c r="E91" i="10"/>
  <c r="D274" i="10"/>
  <c r="D18" i="10"/>
  <c r="D268" i="10"/>
  <c r="D282" i="10"/>
  <c r="G121" i="10"/>
  <c r="H121" i="10" s="1"/>
  <c r="E121" i="10"/>
  <c r="E162" i="10"/>
  <c r="G162" i="10"/>
  <c r="H162" i="10" s="1"/>
  <c r="D273" i="10"/>
  <c r="D280" i="10"/>
  <c r="D11" i="10"/>
  <c r="D114" i="10"/>
  <c r="G161" i="10"/>
  <c r="H161" i="10" s="1"/>
  <c r="E161" i="10"/>
  <c r="D15" i="10"/>
  <c r="J281" i="10"/>
  <c r="K281" i="10" s="1"/>
  <c r="J335" i="10"/>
  <c r="K335" i="10" s="1"/>
  <c r="J316" i="10"/>
  <c r="K316" i="10" s="1"/>
  <c r="J330" i="10"/>
  <c r="K330" i="10" s="1"/>
  <c r="I9" i="9"/>
  <c r="J9" i="9" s="1"/>
  <c r="I3" i="9"/>
  <c r="F4" i="9"/>
  <c r="G4" i="9" s="1"/>
  <c r="F17" i="9"/>
  <c r="G17" i="9" s="1"/>
  <c r="I8" i="9"/>
  <c r="J8" i="9" s="1"/>
  <c r="I18" i="9"/>
  <c r="J18" i="9" s="1"/>
  <c r="I13" i="9"/>
  <c r="J13" i="9" s="1"/>
  <c r="I15" i="9"/>
  <c r="J15" i="9" s="1"/>
  <c r="I11" i="9"/>
  <c r="J11" i="9" s="1"/>
  <c r="F6" i="9"/>
  <c r="G6" i="9" s="1"/>
  <c r="F10" i="9"/>
  <c r="G10" i="9" s="1"/>
  <c r="F14" i="9"/>
  <c r="G14" i="9" s="1"/>
  <c r="F12" i="9"/>
  <c r="G12" i="9" s="1"/>
  <c r="I7" i="9"/>
  <c r="J7" i="9" s="1"/>
  <c r="I5" i="9"/>
  <c r="J5" i="9" s="1"/>
  <c r="F16" i="9"/>
  <c r="G16" i="9" s="1"/>
  <c r="F9" i="9"/>
  <c r="G9" i="9" s="1"/>
  <c r="F3" i="9"/>
  <c r="I4" i="9"/>
  <c r="J4" i="9" s="1"/>
  <c r="I17" i="9"/>
  <c r="J17" i="9" s="1"/>
  <c r="F8" i="9"/>
  <c r="G8" i="9" s="1"/>
  <c r="F18" i="9"/>
  <c r="G18" i="9" s="1"/>
  <c r="F13" i="9"/>
  <c r="G13" i="9" s="1"/>
  <c r="F15" i="9"/>
  <c r="G15" i="9" s="1"/>
  <c r="F11" i="9"/>
  <c r="G11" i="9" s="1"/>
  <c r="I6" i="9"/>
  <c r="J6" i="9" s="1"/>
  <c r="I10" i="9"/>
  <c r="J10" i="9" s="1"/>
  <c r="I14" i="9"/>
  <c r="J14" i="9" s="1"/>
  <c r="I12" i="9"/>
  <c r="J12" i="9" s="1"/>
  <c r="F7" i="9"/>
  <c r="G7" i="9" s="1"/>
  <c r="F5" i="9"/>
  <c r="G5" i="9" s="1"/>
  <c r="H244" i="8"/>
  <c r="U244" i="8"/>
  <c r="V244" i="8" s="1"/>
  <c r="H6" i="8"/>
  <c r="U6" i="8"/>
  <c r="V6" i="8" s="1"/>
  <c r="H19" i="8"/>
  <c r="U19" i="8"/>
  <c r="V19" i="8" s="1"/>
  <c r="H228" i="8"/>
  <c r="U228" i="8"/>
  <c r="V228" i="8" s="1"/>
  <c r="H147" i="8"/>
  <c r="U147" i="8"/>
  <c r="V147" i="8" s="1"/>
  <c r="H18" i="8"/>
  <c r="U18" i="8"/>
  <c r="V18" i="8" s="1"/>
  <c r="H227" i="8"/>
  <c r="U227" i="8"/>
  <c r="V227" i="8" s="1"/>
  <c r="H146" i="8"/>
  <c r="U146" i="8"/>
  <c r="V146" i="8" s="1"/>
  <c r="H21" i="8"/>
  <c r="U21" i="8"/>
  <c r="V21" i="8" s="1"/>
  <c r="H230" i="8"/>
  <c r="U230" i="8"/>
  <c r="V230" i="8" s="1"/>
  <c r="H151" i="8"/>
  <c r="U151" i="8"/>
  <c r="V151" i="8" s="1"/>
  <c r="H20" i="8"/>
  <c r="U20" i="8"/>
  <c r="V20" i="8" s="1"/>
  <c r="H229" i="8"/>
  <c r="U229" i="8"/>
  <c r="V229" i="8" s="1"/>
  <c r="H150" i="8"/>
  <c r="U150" i="8"/>
  <c r="V150" i="8" s="1"/>
  <c r="I227" i="8"/>
  <c r="Y227" i="8"/>
  <c r="Z227" i="8" s="1"/>
  <c r="I60" i="8"/>
  <c r="Y60" i="8"/>
  <c r="Z60" i="8" s="1"/>
  <c r="H121" i="8"/>
  <c r="U121" i="8"/>
  <c r="V121" i="8" s="1"/>
  <c r="I12" i="8"/>
  <c r="Y12" i="8"/>
  <c r="Z12" i="8" s="1"/>
  <c r="I154" i="8"/>
  <c r="Y154" i="8"/>
  <c r="Z154" i="8" s="1"/>
  <c r="H168" i="8"/>
  <c r="U168" i="8"/>
  <c r="V168" i="8" s="1"/>
  <c r="H101" i="8"/>
  <c r="U101" i="8"/>
  <c r="V101" i="8" s="1"/>
  <c r="I231" i="8"/>
  <c r="Y231" i="8"/>
  <c r="Z231" i="8" s="1"/>
  <c r="H240" i="8"/>
  <c r="U240" i="8"/>
  <c r="V240" i="8" s="1"/>
  <c r="H171" i="8"/>
  <c r="U171" i="8"/>
  <c r="V171" i="8" s="1"/>
  <c r="H239" i="8"/>
  <c r="U239" i="8"/>
  <c r="V239" i="8" s="1"/>
  <c r="H170" i="8"/>
  <c r="U170" i="8"/>
  <c r="V170" i="8" s="1"/>
  <c r="H242" i="8"/>
  <c r="U242" i="8"/>
  <c r="V242" i="8" s="1"/>
  <c r="H175" i="8"/>
  <c r="U175" i="8"/>
  <c r="V175" i="8" s="1"/>
  <c r="H241" i="8"/>
  <c r="U241" i="8"/>
  <c r="V241" i="8" s="1"/>
  <c r="H174" i="8"/>
  <c r="U174" i="8"/>
  <c r="V174" i="8" s="1"/>
  <c r="I92" i="8"/>
  <c r="Y92" i="8"/>
  <c r="Z92" i="8" s="1"/>
  <c r="H133" i="8"/>
  <c r="U133" i="8"/>
  <c r="V133" i="8" s="1"/>
  <c r="H49" i="8"/>
  <c r="U49" i="8"/>
  <c r="V49" i="8" s="1"/>
  <c r="I186" i="8"/>
  <c r="Y186" i="8"/>
  <c r="Z186" i="8" s="1"/>
  <c r="H180" i="8"/>
  <c r="U180" i="8"/>
  <c r="V180" i="8" s="1"/>
  <c r="H116" i="8"/>
  <c r="U116" i="8"/>
  <c r="V116" i="8" s="1"/>
  <c r="I20" i="8"/>
  <c r="Y20" i="8"/>
  <c r="Z20" i="8" s="1"/>
  <c r="H45" i="8"/>
  <c r="U45" i="8"/>
  <c r="V45" i="8" s="1"/>
  <c r="H252" i="8"/>
  <c r="U252" i="8"/>
  <c r="V252" i="8" s="1"/>
  <c r="H188" i="8"/>
  <c r="U188" i="8"/>
  <c r="V188" i="8" s="1"/>
  <c r="H251" i="8"/>
  <c r="U251" i="8"/>
  <c r="V251" i="8" s="1"/>
  <c r="H187" i="8"/>
  <c r="U187" i="8"/>
  <c r="V187" i="8" s="1"/>
  <c r="H254" i="8"/>
  <c r="U254" i="8"/>
  <c r="V254" i="8" s="1"/>
  <c r="H190" i="8"/>
  <c r="U190" i="8"/>
  <c r="V190" i="8" s="1"/>
  <c r="H253" i="8"/>
  <c r="U253" i="8"/>
  <c r="V253" i="8" s="1"/>
  <c r="H189" i="8"/>
  <c r="U189" i="8"/>
  <c r="V189" i="8" s="1"/>
  <c r="I124" i="8"/>
  <c r="Y124" i="8"/>
  <c r="Z124" i="8" s="1"/>
  <c r="H145" i="8"/>
  <c r="U145" i="8"/>
  <c r="V145" i="8" s="1"/>
  <c r="H70" i="8"/>
  <c r="U70" i="8"/>
  <c r="V70" i="8" s="1"/>
  <c r="I218" i="8"/>
  <c r="Y218" i="8"/>
  <c r="Z218" i="8" s="1"/>
  <c r="I48" i="8"/>
  <c r="Y48" i="8"/>
  <c r="Z48" i="8" s="1"/>
  <c r="H128" i="8"/>
  <c r="U128" i="8"/>
  <c r="V128" i="8" s="1"/>
  <c r="H38" i="8"/>
  <c r="U38" i="8"/>
  <c r="V38" i="8" s="1"/>
  <c r="H94" i="8"/>
  <c r="U94" i="8"/>
  <c r="V94" i="8" s="1"/>
  <c r="H44" i="8"/>
  <c r="U44" i="8"/>
  <c r="V44" i="8" s="1"/>
  <c r="H7" i="8"/>
  <c r="U7" i="8"/>
  <c r="V7" i="8" s="1"/>
  <c r="H216" i="8"/>
  <c r="U216" i="8"/>
  <c r="V216" i="8" s="1"/>
  <c r="H123" i="8"/>
  <c r="U123" i="8"/>
  <c r="V123" i="8" s="1"/>
  <c r="H215" i="8"/>
  <c r="U215" i="8"/>
  <c r="V215" i="8" s="1"/>
  <c r="H122" i="8"/>
  <c r="U122" i="8"/>
  <c r="V122" i="8" s="1"/>
  <c r="H9" i="8"/>
  <c r="U9" i="8"/>
  <c r="V9" i="8" s="1"/>
  <c r="H218" i="8"/>
  <c r="U218" i="8"/>
  <c r="V218" i="8" s="1"/>
  <c r="H127" i="8"/>
  <c r="U127" i="8"/>
  <c r="V127" i="8" s="1"/>
  <c r="H8" i="8"/>
  <c r="U8" i="8"/>
  <c r="V8" i="8" s="1"/>
  <c r="H217" i="8"/>
  <c r="U217" i="8"/>
  <c r="V217" i="8" s="1"/>
  <c r="H126" i="8"/>
  <c r="U126" i="8"/>
  <c r="V126" i="8" s="1"/>
  <c r="I198" i="8"/>
  <c r="Y198" i="8"/>
  <c r="Z198" i="8" s="1"/>
  <c r="H173" i="8"/>
  <c r="U173" i="8"/>
  <c r="V173" i="8" s="1"/>
  <c r="H108" i="8"/>
  <c r="U108" i="8"/>
  <c r="V108" i="8" s="1"/>
  <c r="I122" i="8"/>
  <c r="Y122" i="8"/>
  <c r="Z122" i="8" s="1"/>
  <c r="H156" i="8"/>
  <c r="U156" i="8"/>
  <c r="V156" i="8" s="1"/>
  <c r="H85" i="8"/>
  <c r="U85" i="8"/>
  <c r="V85" i="8" s="1"/>
  <c r="I172" i="8"/>
  <c r="Y172" i="8"/>
  <c r="Z172" i="8" s="1"/>
  <c r="I254" i="8"/>
  <c r="Y254" i="8"/>
  <c r="Z254" i="8" s="1"/>
  <c r="I182" i="8"/>
  <c r="Y182" i="8"/>
  <c r="Z182" i="8" s="1"/>
  <c r="H89" i="8"/>
  <c r="U89" i="8"/>
  <c r="V89" i="8" s="1"/>
  <c r="I246" i="8"/>
  <c r="Y246" i="8"/>
  <c r="Z246" i="8" s="1"/>
  <c r="I85" i="8"/>
  <c r="Y85" i="8"/>
  <c r="Z85" i="8" s="1"/>
  <c r="I11" i="8"/>
  <c r="Y11" i="8"/>
  <c r="Z11" i="8" s="1"/>
  <c r="I233" i="8"/>
  <c r="Y233" i="8"/>
  <c r="Z233" i="8" s="1"/>
  <c r="I153" i="8"/>
  <c r="Y153" i="8"/>
  <c r="Z153" i="8" s="1"/>
  <c r="I68" i="8"/>
  <c r="Y68" i="8"/>
  <c r="Z68" i="8" s="1"/>
  <c r="H79" i="8"/>
  <c r="U79" i="8"/>
  <c r="V79" i="8" s="1"/>
  <c r="I21" i="8"/>
  <c r="Y21" i="8"/>
  <c r="Z21" i="8" s="1"/>
  <c r="I224" i="8"/>
  <c r="Y224" i="8"/>
  <c r="Z224" i="8" s="1"/>
  <c r="I141" i="8"/>
  <c r="Y141" i="8"/>
  <c r="Z141" i="8" s="1"/>
  <c r="I56" i="8"/>
  <c r="Y56" i="8"/>
  <c r="Z56" i="8" s="1"/>
  <c r="I171" i="8"/>
  <c r="Y171" i="8"/>
  <c r="Z171" i="8" s="1"/>
  <c r="I107" i="8"/>
  <c r="Y107" i="8"/>
  <c r="Z107" i="8" s="1"/>
  <c r="I43" i="8"/>
  <c r="Y43" i="8"/>
  <c r="Z43" i="8" s="1"/>
  <c r="I117" i="8"/>
  <c r="Y117" i="8"/>
  <c r="Z117" i="8" s="1"/>
  <c r="H36" i="8"/>
  <c r="U36" i="8"/>
  <c r="V36" i="8" s="1"/>
  <c r="I245" i="8"/>
  <c r="Y245" i="8"/>
  <c r="Z245" i="8" s="1"/>
  <c r="I169" i="8"/>
  <c r="Y169" i="8"/>
  <c r="Z169" i="8" s="1"/>
  <c r="I84" i="8"/>
  <c r="Y84" i="8"/>
  <c r="Z84" i="8" s="1"/>
  <c r="H91" i="8"/>
  <c r="U91" i="8"/>
  <c r="V91" i="8" s="1"/>
  <c r="H27" i="8"/>
  <c r="U27" i="8"/>
  <c r="V27" i="8" s="1"/>
  <c r="I236" i="8"/>
  <c r="Y236" i="8"/>
  <c r="Z236" i="8" s="1"/>
  <c r="I157" i="8"/>
  <c r="Y157" i="8"/>
  <c r="Z157" i="8" s="1"/>
  <c r="I72" i="8"/>
  <c r="Y72" i="8"/>
  <c r="Z72" i="8" s="1"/>
  <c r="I183" i="8"/>
  <c r="Y183" i="8"/>
  <c r="Z183" i="8" s="1"/>
  <c r="I119" i="8"/>
  <c r="Y119" i="8"/>
  <c r="Z119" i="8" s="1"/>
  <c r="I55" i="8"/>
  <c r="Y55" i="8"/>
  <c r="Z55" i="8" s="1"/>
  <c r="I239" i="8"/>
  <c r="Y239" i="8"/>
  <c r="Z239" i="8" s="1"/>
  <c r="I76" i="8"/>
  <c r="Y76" i="8"/>
  <c r="Z76" i="8" s="1"/>
  <c r="I8" i="8"/>
  <c r="Y8" i="8"/>
  <c r="Z8" i="8" s="1"/>
  <c r="I149" i="8"/>
  <c r="Y149" i="8"/>
  <c r="Z149" i="8" s="1"/>
  <c r="H48" i="8"/>
  <c r="U48" i="8"/>
  <c r="V48" i="8" s="1"/>
  <c r="I257" i="8"/>
  <c r="Y257" i="8"/>
  <c r="Z257" i="8" s="1"/>
  <c r="I185" i="8"/>
  <c r="Y185" i="8"/>
  <c r="Z185" i="8" s="1"/>
  <c r="I100" i="8"/>
  <c r="Y100" i="8"/>
  <c r="Z100" i="8" s="1"/>
  <c r="H103" i="8"/>
  <c r="U103" i="8"/>
  <c r="V103" i="8" s="1"/>
  <c r="H39" i="8"/>
  <c r="U39" i="8"/>
  <c r="V39" i="8" s="1"/>
  <c r="I248" i="8"/>
  <c r="Y248" i="8"/>
  <c r="Z248" i="8" s="1"/>
  <c r="I173" i="8"/>
  <c r="Y173" i="8"/>
  <c r="Z173" i="8" s="1"/>
  <c r="I88" i="8"/>
  <c r="Y88" i="8"/>
  <c r="Z88" i="8" s="1"/>
  <c r="I195" i="8"/>
  <c r="Y195" i="8"/>
  <c r="Z195" i="8" s="1"/>
  <c r="I131" i="8"/>
  <c r="Y131" i="8"/>
  <c r="Z131" i="8" s="1"/>
  <c r="I67" i="8"/>
  <c r="Y67" i="8"/>
  <c r="Z67" i="8" s="1"/>
  <c r="I221" i="8"/>
  <c r="Y221" i="8"/>
  <c r="Z221" i="8" s="1"/>
  <c r="I137" i="8"/>
  <c r="Y137" i="8"/>
  <c r="Z137" i="8" s="1"/>
  <c r="I52" i="8"/>
  <c r="Y52" i="8"/>
  <c r="Z52" i="8" s="1"/>
  <c r="H67" i="8"/>
  <c r="U67" i="8"/>
  <c r="V67" i="8" s="1"/>
  <c r="I210" i="8"/>
  <c r="Y210" i="8"/>
  <c r="Z210" i="8" s="1"/>
  <c r="I125" i="8"/>
  <c r="Y125" i="8"/>
  <c r="Z125" i="8" s="1"/>
  <c r="I40" i="8"/>
  <c r="Y40" i="8"/>
  <c r="Z40" i="8" s="1"/>
  <c r="I159" i="8"/>
  <c r="Y159" i="8"/>
  <c r="Z159" i="8" s="1"/>
  <c r="I95" i="8"/>
  <c r="Y95" i="8"/>
  <c r="Z95" i="8" s="1"/>
  <c r="I31" i="8"/>
  <c r="Y31" i="8"/>
  <c r="Z31" i="8" s="1"/>
  <c r="I5" i="8"/>
  <c r="Y5" i="8"/>
  <c r="Z5" i="8" s="1"/>
  <c r="H5" i="8"/>
  <c r="U5" i="8"/>
  <c r="V5" i="8" s="1"/>
  <c r="I6" i="8"/>
  <c r="Y6" i="8"/>
  <c r="Z6" i="8" s="1"/>
  <c r="H212" i="8"/>
  <c r="U212" i="8"/>
  <c r="V212" i="8" s="1"/>
  <c r="H115" i="8"/>
  <c r="U115" i="8"/>
  <c r="V115" i="8" s="1"/>
  <c r="H211" i="8"/>
  <c r="U211" i="8"/>
  <c r="V211" i="8" s="1"/>
  <c r="H114" i="8"/>
  <c r="U114" i="8"/>
  <c r="V114" i="8" s="1"/>
  <c r="H214" i="8"/>
  <c r="U214" i="8"/>
  <c r="V214" i="8" s="1"/>
  <c r="H119" i="8"/>
  <c r="U119" i="8"/>
  <c r="V119" i="8" s="1"/>
  <c r="H213" i="8"/>
  <c r="U213" i="8"/>
  <c r="V213" i="8" s="1"/>
  <c r="H118" i="8"/>
  <c r="U118" i="8"/>
  <c r="V118" i="8" s="1"/>
  <c r="I188" i="8"/>
  <c r="Y188" i="8"/>
  <c r="Z188" i="8" s="1"/>
  <c r="H169" i="8"/>
  <c r="U169" i="8"/>
  <c r="V169" i="8" s="1"/>
  <c r="H102" i="8"/>
  <c r="U102" i="8"/>
  <c r="V102" i="8" s="1"/>
  <c r="I266" i="8"/>
  <c r="Y266" i="8"/>
  <c r="Z266" i="8" s="1"/>
  <c r="I112" i="8"/>
  <c r="Y112" i="8"/>
  <c r="Z112" i="8" s="1"/>
  <c r="H152" i="8"/>
  <c r="U152" i="8"/>
  <c r="V152" i="8" s="1"/>
  <c r="H80" i="8"/>
  <c r="U80" i="8"/>
  <c r="V80" i="8" s="1"/>
  <c r="I150" i="8"/>
  <c r="Y150" i="8"/>
  <c r="Z150" i="8" s="1"/>
  <c r="I222" i="8"/>
  <c r="Y222" i="8"/>
  <c r="Z222" i="8" s="1"/>
  <c r="H15" i="8"/>
  <c r="U15" i="8"/>
  <c r="V15" i="8" s="1"/>
  <c r="H224" i="8"/>
  <c r="U224" i="8"/>
  <c r="V224" i="8" s="1"/>
  <c r="H139" i="8"/>
  <c r="U139" i="8"/>
  <c r="V139" i="8" s="1"/>
  <c r="H14" i="8"/>
  <c r="U14" i="8"/>
  <c r="V14" i="8" s="1"/>
  <c r="H223" i="8"/>
  <c r="U223" i="8"/>
  <c r="V223" i="8" s="1"/>
  <c r="H138" i="8"/>
  <c r="U138" i="8"/>
  <c r="V138" i="8" s="1"/>
  <c r="H17" i="8"/>
  <c r="U17" i="8"/>
  <c r="V17" i="8" s="1"/>
  <c r="H226" i="8"/>
  <c r="U226" i="8"/>
  <c r="V226" i="8" s="1"/>
  <c r="H143" i="8"/>
  <c r="U143" i="8"/>
  <c r="V143" i="8" s="1"/>
  <c r="H16" i="8"/>
  <c r="U16" i="8"/>
  <c r="V16" i="8" s="1"/>
  <c r="H225" i="8"/>
  <c r="U225" i="8"/>
  <c r="V225" i="8" s="1"/>
  <c r="H142" i="8"/>
  <c r="U142" i="8"/>
  <c r="V142" i="8" s="1"/>
  <c r="I219" i="8"/>
  <c r="Y219" i="8"/>
  <c r="Z219" i="8" s="1"/>
  <c r="I49" i="8"/>
  <c r="Y49" i="8"/>
  <c r="Z49" i="8" s="1"/>
  <c r="H117" i="8"/>
  <c r="U117" i="8"/>
  <c r="V117" i="8" s="1"/>
  <c r="I23" i="8"/>
  <c r="Y23" i="8"/>
  <c r="Z23" i="8" s="1"/>
  <c r="I144" i="8"/>
  <c r="Y144" i="8"/>
  <c r="Z144" i="8" s="1"/>
  <c r="H164" i="8"/>
  <c r="U164" i="8"/>
  <c r="V164" i="8" s="1"/>
  <c r="H96" i="8"/>
  <c r="U96" i="8"/>
  <c r="V96" i="8" s="1"/>
  <c r="I214" i="8"/>
  <c r="Y214" i="8"/>
  <c r="Z214" i="8" s="1"/>
  <c r="H236" i="8"/>
  <c r="U236" i="8"/>
  <c r="V236" i="8" s="1"/>
  <c r="H163" i="8"/>
  <c r="U163" i="8"/>
  <c r="V163" i="8" s="1"/>
  <c r="I251" i="8"/>
  <c r="Y251" i="8"/>
  <c r="Z251" i="8" s="1"/>
  <c r="H235" i="8"/>
  <c r="U235" i="8"/>
  <c r="V235" i="8" s="1"/>
  <c r="H162" i="8"/>
  <c r="U162" i="8"/>
  <c r="V162" i="8" s="1"/>
  <c r="I243" i="8"/>
  <c r="Y243" i="8"/>
  <c r="Z243" i="8" s="1"/>
  <c r="H238" i="8"/>
  <c r="U238" i="8"/>
  <c r="V238" i="8" s="1"/>
  <c r="H167" i="8"/>
  <c r="U167" i="8"/>
  <c r="V167" i="8" s="1"/>
  <c r="I267" i="8"/>
  <c r="Y267" i="8"/>
  <c r="Z267" i="8" s="1"/>
  <c r="H237" i="8"/>
  <c r="U237" i="8"/>
  <c r="V237" i="8" s="1"/>
  <c r="H166" i="8"/>
  <c r="U166" i="8"/>
  <c r="V166" i="8" s="1"/>
  <c r="I259" i="8"/>
  <c r="Y259" i="8"/>
  <c r="Z259" i="8" s="1"/>
  <c r="I81" i="8"/>
  <c r="Y81" i="8"/>
  <c r="Z81" i="8" s="1"/>
  <c r="H129" i="8"/>
  <c r="U129" i="8"/>
  <c r="V129" i="8" s="1"/>
  <c r="H41" i="8"/>
  <c r="U41" i="8"/>
  <c r="V41" i="8" s="1"/>
  <c r="I176" i="8"/>
  <c r="Y176" i="8"/>
  <c r="Z176" i="8" s="1"/>
  <c r="H176" i="8"/>
  <c r="U176" i="8"/>
  <c r="V176" i="8" s="1"/>
  <c r="H112" i="8"/>
  <c r="U112" i="8"/>
  <c r="V112" i="8" s="1"/>
  <c r="I263" i="8"/>
  <c r="Y263" i="8"/>
  <c r="Z263" i="8" s="1"/>
  <c r="I19" i="8"/>
  <c r="Y19" i="8"/>
  <c r="Z19" i="8" s="1"/>
  <c r="H264" i="8"/>
  <c r="U264" i="8"/>
  <c r="V264" i="8" s="1"/>
  <c r="H200" i="8"/>
  <c r="U200" i="8"/>
  <c r="V200" i="8" s="1"/>
  <c r="H72" i="8"/>
  <c r="U72" i="8"/>
  <c r="V72" i="8" s="1"/>
  <c r="H263" i="8"/>
  <c r="U263" i="8"/>
  <c r="V263" i="8" s="1"/>
  <c r="H199" i="8"/>
  <c r="U199" i="8"/>
  <c r="V199" i="8" s="1"/>
  <c r="H66" i="8"/>
  <c r="U66" i="8"/>
  <c r="V66" i="8" s="1"/>
  <c r="H266" i="8"/>
  <c r="U266" i="8"/>
  <c r="V266" i="8" s="1"/>
  <c r="H202" i="8"/>
  <c r="U202" i="8"/>
  <c r="V202" i="8" s="1"/>
  <c r="H82" i="8"/>
  <c r="U82" i="8"/>
  <c r="V82" i="8" s="1"/>
  <c r="H265" i="8"/>
  <c r="U265" i="8"/>
  <c r="V265" i="8" s="1"/>
  <c r="H201" i="8"/>
  <c r="U201" i="8"/>
  <c r="V201" i="8" s="1"/>
  <c r="H77" i="8"/>
  <c r="U77" i="8"/>
  <c r="V77" i="8" s="1"/>
  <c r="I156" i="8"/>
  <c r="Y156" i="8"/>
  <c r="Z156" i="8" s="1"/>
  <c r="H157" i="8"/>
  <c r="U157" i="8"/>
  <c r="V157" i="8" s="1"/>
  <c r="H86" i="8"/>
  <c r="U86" i="8"/>
  <c r="V86" i="8" s="1"/>
  <c r="I242" i="8"/>
  <c r="Y242" i="8"/>
  <c r="Z242" i="8" s="1"/>
  <c r="I80" i="8"/>
  <c r="Y80" i="8"/>
  <c r="Z80" i="8" s="1"/>
  <c r="H140" i="8"/>
  <c r="U140" i="8"/>
  <c r="V140" i="8" s="1"/>
  <c r="H62" i="8"/>
  <c r="U62" i="8"/>
  <c r="V62" i="8" s="1"/>
  <c r="I86" i="8"/>
  <c r="Y86" i="8"/>
  <c r="Z86" i="8" s="1"/>
  <c r="I96" i="8"/>
  <c r="Y96" i="8"/>
  <c r="Z96" i="8" s="1"/>
  <c r="I140" i="8"/>
  <c r="Y140" i="8"/>
  <c r="Z140" i="8" s="1"/>
  <c r="H68" i="8"/>
  <c r="U68" i="8"/>
  <c r="V68" i="8" s="1"/>
  <c r="I213" i="8"/>
  <c r="Y213" i="8"/>
  <c r="Z213" i="8" s="1"/>
  <c r="I42" i="8"/>
  <c r="Y42" i="8"/>
  <c r="Z42" i="8" s="1"/>
  <c r="I14" i="8"/>
  <c r="Y14" i="8"/>
  <c r="Z14" i="8" s="1"/>
  <c r="I217" i="8"/>
  <c r="Y217" i="8"/>
  <c r="Z217" i="8" s="1"/>
  <c r="I132" i="8"/>
  <c r="Y132" i="8"/>
  <c r="Z132" i="8" s="1"/>
  <c r="I46" i="8"/>
  <c r="Y46" i="8"/>
  <c r="Z46" i="8" s="1"/>
  <c r="H63" i="8"/>
  <c r="U63" i="8"/>
  <c r="V63" i="8" s="1"/>
  <c r="I205" i="8"/>
  <c r="Y205" i="8"/>
  <c r="Z205" i="8" s="1"/>
  <c r="I120" i="8"/>
  <c r="Y120" i="8"/>
  <c r="Z120" i="8" s="1"/>
  <c r="I33" i="8"/>
  <c r="Y33" i="8"/>
  <c r="Z33" i="8" s="1"/>
  <c r="I155" i="8"/>
  <c r="Y155" i="8"/>
  <c r="Z155" i="8" s="1"/>
  <c r="I91" i="8"/>
  <c r="Y91" i="8"/>
  <c r="Z91" i="8" s="1"/>
  <c r="I27" i="8"/>
  <c r="Y27" i="8"/>
  <c r="Z27" i="8" s="1"/>
  <c r="I238" i="8"/>
  <c r="Y238" i="8"/>
  <c r="Z238" i="8" s="1"/>
  <c r="I74" i="8"/>
  <c r="Y74" i="8"/>
  <c r="Z74" i="8" s="1"/>
  <c r="I7" i="8"/>
  <c r="Y7" i="8"/>
  <c r="Z7" i="8" s="1"/>
  <c r="I229" i="8"/>
  <c r="Y229" i="8"/>
  <c r="Z229" i="8" s="1"/>
  <c r="I148" i="8"/>
  <c r="Y148" i="8"/>
  <c r="Z148" i="8" s="1"/>
  <c r="I62" i="8"/>
  <c r="Y62" i="8"/>
  <c r="Z62" i="8" s="1"/>
  <c r="H75" i="8"/>
  <c r="U75" i="8"/>
  <c r="V75" i="8" s="1"/>
  <c r="I17" i="8"/>
  <c r="Y17" i="8"/>
  <c r="Z17" i="8" s="1"/>
  <c r="I220" i="8"/>
  <c r="Y220" i="8"/>
  <c r="Z220" i="8" s="1"/>
  <c r="I136" i="8"/>
  <c r="Y136" i="8"/>
  <c r="Z136" i="8" s="1"/>
  <c r="I50" i="8"/>
  <c r="Y50" i="8"/>
  <c r="Z50" i="8" s="1"/>
  <c r="I167" i="8"/>
  <c r="Y167" i="8"/>
  <c r="Z167" i="8" s="1"/>
  <c r="I103" i="8"/>
  <c r="Y103" i="8"/>
  <c r="Z103" i="8" s="1"/>
  <c r="I39" i="8"/>
  <c r="Y39" i="8"/>
  <c r="Z39" i="8" s="1"/>
  <c r="I204" i="8"/>
  <c r="Y204" i="8"/>
  <c r="Z204" i="8" s="1"/>
  <c r="I32" i="8"/>
  <c r="Y32" i="8"/>
  <c r="Z32" i="8" s="1"/>
  <c r="I262" i="8"/>
  <c r="Y262" i="8"/>
  <c r="Z262" i="8" s="1"/>
  <c r="I106" i="8"/>
  <c r="Y106" i="8"/>
  <c r="Z106" i="8" s="1"/>
  <c r="H32" i="8"/>
  <c r="U32" i="8"/>
  <c r="V32" i="8" s="1"/>
  <c r="I241" i="8"/>
  <c r="Y241" i="8"/>
  <c r="Z241" i="8" s="1"/>
  <c r="I164" i="8"/>
  <c r="Y164" i="8"/>
  <c r="Z164" i="8" s="1"/>
  <c r="I78" i="8"/>
  <c r="Y78" i="8"/>
  <c r="Z78" i="8" s="1"/>
  <c r="H87" i="8"/>
  <c r="U87" i="8"/>
  <c r="V87" i="8" s="1"/>
  <c r="I10" i="8"/>
  <c r="Y10" i="8"/>
  <c r="Z10" i="8" s="1"/>
  <c r="I232" i="8"/>
  <c r="Y232" i="8"/>
  <c r="Z232" i="8" s="1"/>
  <c r="I152" i="8"/>
  <c r="Y152" i="8"/>
  <c r="Z152" i="8" s="1"/>
  <c r="I66" i="8"/>
  <c r="Y66" i="8"/>
  <c r="Z66" i="8" s="1"/>
  <c r="I179" i="8"/>
  <c r="Y179" i="8"/>
  <c r="Z179" i="8" s="1"/>
  <c r="I115" i="8"/>
  <c r="Y115" i="8"/>
  <c r="Z115" i="8" s="1"/>
  <c r="I51" i="8"/>
  <c r="Y51" i="8"/>
  <c r="Z51" i="8" s="1"/>
  <c r="I201" i="8"/>
  <c r="Y201" i="8"/>
  <c r="Z201" i="8" s="1"/>
  <c r="I116" i="8"/>
  <c r="Y116" i="8"/>
  <c r="Z116" i="8" s="1"/>
  <c r="I28" i="8"/>
  <c r="Y28" i="8"/>
  <c r="Z28" i="8" s="1"/>
  <c r="H51" i="8"/>
  <c r="U51" i="8"/>
  <c r="V51" i="8" s="1"/>
  <c r="I260" i="8"/>
  <c r="Y260" i="8"/>
  <c r="Z260" i="8" s="1"/>
  <c r="I189" i="8"/>
  <c r="Y189" i="8"/>
  <c r="Z189" i="8" s="1"/>
  <c r="I104" i="8"/>
  <c r="Y104" i="8"/>
  <c r="Z104" i="8" s="1"/>
  <c r="I207" i="8"/>
  <c r="Y207" i="8"/>
  <c r="Z207" i="8" s="1"/>
  <c r="I143" i="8"/>
  <c r="Y143" i="8"/>
  <c r="Z143" i="8" s="1"/>
  <c r="I79" i="8"/>
  <c r="Y79" i="8"/>
  <c r="Z79" i="8" s="1"/>
  <c r="I26" i="8"/>
  <c r="Y26" i="8"/>
  <c r="Z26" i="8" s="1"/>
  <c r="H260" i="8"/>
  <c r="U260" i="8"/>
  <c r="V260" i="8" s="1"/>
  <c r="H196" i="8"/>
  <c r="U196" i="8"/>
  <c r="V196" i="8" s="1"/>
  <c r="H42" i="8"/>
  <c r="U42" i="8"/>
  <c r="V42" i="8" s="1"/>
  <c r="H259" i="8"/>
  <c r="U259" i="8"/>
  <c r="V259" i="8" s="1"/>
  <c r="H195" i="8"/>
  <c r="U195" i="8"/>
  <c r="V195" i="8" s="1"/>
  <c r="H34" i="8"/>
  <c r="U34" i="8"/>
  <c r="V34" i="8" s="1"/>
  <c r="H262" i="8"/>
  <c r="U262" i="8"/>
  <c r="V262" i="8" s="1"/>
  <c r="H198" i="8"/>
  <c r="U198" i="8"/>
  <c r="V198" i="8" s="1"/>
  <c r="H58" i="8"/>
  <c r="U58" i="8"/>
  <c r="V58" i="8" s="1"/>
  <c r="H261" i="8"/>
  <c r="U261" i="8"/>
  <c r="V261" i="8" s="1"/>
  <c r="H197" i="8"/>
  <c r="U197" i="8"/>
  <c r="V197" i="8" s="1"/>
  <c r="H50" i="8"/>
  <c r="U50" i="8"/>
  <c r="V50" i="8" s="1"/>
  <c r="I145" i="8"/>
  <c r="Y145" i="8"/>
  <c r="Z145" i="8" s="1"/>
  <c r="H153" i="8"/>
  <c r="U153" i="8"/>
  <c r="V153" i="8" s="1"/>
  <c r="H81" i="8"/>
  <c r="U81" i="8"/>
  <c r="V81" i="8" s="1"/>
  <c r="I234" i="8"/>
  <c r="Y234" i="8"/>
  <c r="Z234" i="8" s="1"/>
  <c r="I69" i="8"/>
  <c r="Y69" i="8"/>
  <c r="Z69" i="8" s="1"/>
  <c r="H136" i="8"/>
  <c r="U136" i="8"/>
  <c r="V136" i="8" s="1"/>
  <c r="H54" i="8"/>
  <c r="U54" i="8"/>
  <c r="V54" i="8" s="1"/>
  <c r="I65" i="8"/>
  <c r="Y65" i="8"/>
  <c r="Z65" i="8" s="1"/>
  <c r="I53" i="8"/>
  <c r="Y53" i="8"/>
  <c r="Z53" i="8" s="1"/>
  <c r="H208" i="8"/>
  <c r="U208" i="8"/>
  <c r="V208" i="8" s="1"/>
  <c r="H105" i="8"/>
  <c r="U105" i="8"/>
  <c r="V105" i="8" s="1"/>
  <c r="H207" i="8"/>
  <c r="U207" i="8"/>
  <c r="V207" i="8" s="1"/>
  <c r="H104" i="8"/>
  <c r="U104" i="8"/>
  <c r="V104" i="8" s="1"/>
  <c r="H210" i="8"/>
  <c r="U210" i="8"/>
  <c r="V210" i="8" s="1"/>
  <c r="H110" i="8"/>
  <c r="U110" i="8"/>
  <c r="V110" i="8" s="1"/>
  <c r="H209" i="8"/>
  <c r="U209" i="8"/>
  <c r="V209" i="8" s="1"/>
  <c r="H109" i="8"/>
  <c r="U109" i="8"/>
  <c r="V109" i="8" s="1"/>
  <c r="I177" i="8"/>
  <c r="Y177" i="8"/>
  <c r="Z177" i="8" s="1"/>
  <c r="H165" i="8"/>
  <c r="U165" i="8"/>
  <c r="V165" i="8" s="1"/>
  <c r="H97" i="8"/>
  <c r="U97" i="8"/>
  <c r="V97" i="8" s="1"/>
  <c r="I258" i="8"/>
  <c r="Y258" i="8"/>
  <c r="Z258" i="8" s="1"/>
  <c r="I101" i="8"/>
  <c r="Y101" i="8"/>
  <c r="Z101" i="8" s="1"/>
  <c r="H148" i="8"/>
  <c r="U148" i="8"/>
  <c r="V148" i="8" s="1"/>
  <c r="H74" i="8"/>
  <c r="U74" i="8"/>
  <c r="V74" i="8" s="1"/>
  <c r="I129" i="8"/>
  <c r="Y129" i="8"/>
  <c r="Z129" i="8" s="1"/>
  <c r="I181" i="8"/>
  <c r="Y181" i="8"/>
  <c r="Z181" i="8" s="1"/>
  <c r="H11" i="8"/>
  <c r="U11" i="8"/>
  <c r="V11" i="8" s="1"/>
  <c r="H220" i="8"/>
  <c r="U220" i="8"/>
  <c r="V220" i="8" s="1"/>
  <c r="H131" i="8"/>
  <c r="U131" i="8"/>
  <c r="V131" i="8" s="1"/>
  <c r="H10" i="8"/>
  <c r="U10" i="8"/>
  <c r="V10" i="8" s="1"/>
  <c r="H219" i="8"/>
  <c r="U219" i="8"/>
  <c r="V219" i="8" s="1"/>
  <c r="H130" i="8"/>
  <c r="U130" i="8"/>
  <c r="V130" i="8" s="1"/>
  <c r="H13" i="8"/>
  <c r="U13" i="8"/>
  <c r="V13" i="8" s="1"/>
  <c r="H222" i="8"/>
  <c r="U222" i="8"/>
  <c r="V222" i="8" s="1"/>
  <c r="H135" i="8"/>
  <c r="U135" i="8"/>
  <c r="V135" i="8" s="1"/>
  <c r="H12" i="8"/>
  <c r="U12" i="8"/>
  <c r="V12" i="8" s="1"/>
  <c r="H221" i="8"/>
  <c r="U221" i="8"/>
  <c r="V221" i="8" s="1"/>
  <c r="H134" i="8"/>
  <c r="U134" i="8"/>
  <c r="V134" i="8" s="1"/>
  <c r="I209" i="8"/>
  <c r="Y209" i="8"/>
  <c r="Z209" i="8" s="1"/>
  <c r="I38" i="8"/>
  <c r="Y38" i="8"/>
  <c r="Z38" i="8" s="1"/>
  <c r="H113" i="8"/>
  <c r="U113" i="8"/>
  <c r="V113" i="8" s="1"/>
  <c r="I15" i="8"/>
  <c r="Y15" i="8"/>
  <c r="Z15" i="8" s="1"/>
  <c r="I133" i="8"/>
  <c r="Y133" i="8"/>
  <c r="Z133" i="8" s="1"/>
  <c r="H160" i="8"/>
  <c r="U160" i="8"/>
  <c r="V160" i="8" s="1"/>
  <c r="H90" i="8"/>
  <c r="U90" i="8"/>
  <c r="V90" i="8" s="1"/>
  <c r="I193" i="8"/>
  <c r="Y193" i="8"/>
  <c r="Z193" i="8" s="1"/>
  <c r="H248" i="8"/>
  <c r="U248" i="8"/>
  <c r="V248" i="8" s="1"/>
  <c r="H183" i="8"/>
  <c r="U183" i="8"/>
  <c r="V183" i="8" s="1"/>
  <c r="H247" i="8"/>
  <c r="U247" i="8"/>
  <c r="V247" i="8" s="1"/>
  <c r="H182" i="8"/>
  <c r="U182" i="8"/>
  <c r="V182" i="8" s="1"/>
  <c r="H250" i="8"/>
  <c r="U250" i="8"/>
  <c r="V250" i="8" s="1"/>
  <c r="H186" i="8"/>
  <c r="U186" i="8"/>
  <c r="V186" i="8" s="1"/>
  <c r="H249" i="8"/>
  <c r="U249" i="8"/>
  <c r="V249" i="8" s="1"/>
  <c r="H185" i="8"/>
  <c r="U185" i="8"/>
  <c r="V185" i="8" s="1"/>
  <c r="I113" i="8"/>
  <c r="Y113" i="8"/>
  <c r="Z113" i="8" s="1"/>
  <c r="H141" i="8"/>
  <c r="U141" i="8"/>
  <c r="V141" i="8" s="1"/>
  <c r="H65" i="8"/>
  <c r="U65" i="8"/>
  <c r="V65" i="8" s="1"/>
  <c r="I208" i="8"/>
  <c r="Y208" i="8"/>
  <c r="Z208" i="8" s="1"/>
  <c r="I37" i="8"/>
  <c r="Y37" i="8"/>
  <c r="Z37" i="8" s="1"/>
  <c r="H124" i="8"/>
  <c r="U124" i="8"/>
  <c r="V124" i="8" s="1"/>
  <c r="H30" i="8"/>
  <c r="U30" i="8"/>
  <c r="V30" i="8" s="1"/>
  <c r="H84" i="8"/>
  <c r="U84" i="8"/>
  <c r="V84" i="8" s="1"/>
  <c r="H28" i="8"/>
  <c r="U28" i="8"/>
  <c r="V28" i="8" s="1"/>
  <c r="I255" i="8"/>
  <c r="Y255" i="8"/>
  <c r="Z255" i="8" s="1"/>
  <c r="I97" i="8"/>
  <c r="Y97" i="8"/>
  <c r="Z97" i="8" s="1"/>
  <c r="H37" i="8"/>
  <c r="U37" i="8"/>
  <c r="V37" i="8" s="1"/>
  <c r="I170" i="8"/>
  <c r="Y170" i="8"/>
  <c r="Z170" i="8" s="1"/>
  <c r="H56" i="8"/>
  <c r="U56" i="8"/>
  <c r="V56" i="8" s="1"/>
  <c r="I265" i="8"/>
  <c r="Y265" i="8"/>
  <c r="Z265" i="8" s="1"/>
  <c r="I196" i="8"/>
  <c r="Y196" i="8"/>
  <c r="Z196" i="8" s="1"/>
  <c r="I110" i="8"/>
  <c r="Y110" i="8"/>
  <c r="Z110" i="8" s="1"/>
  <c r="H111" i="8"/>
  <c r="U111" i="8"/>
  <c r="V111" i="8" s="1"/>
  <c r="H47" i="8"/>
  <c r="U47" i="8"/>
  <c r="V47" i="8" s="1"/>
  <c r="I256" i="8"/>
  <c r="Y256" i="8"/>
  <c r="Z256" i="8" s="1"/>
  <c r="I184" i="8"/>
  <c r="Y184" i="8"/>
  <c r="Z184" i="8" s="1"/>
  <c r="I98" i="8"/>
  <c r="Y98" i="8"/>
  <c r="Z98" i="8" s="1"/>
  <c r="I203" i="8"/>
  <c r="Y203" i="8"/>
  <c r="Z203" i="8" s="1"/>
  <c r="I139" i="8"/>
  <c r="Y139" i="8"/>
  <c r="Z139" i="8" s="1"/>
  <c r="I75" i="8"/>
  <c r="Y75" i="8"/>
  <c r="Z75" i="8" s="1"/>
  <c r="H61" i="8"/>
  <c r="U61" i="8"/>
  <c r="V61" i="8" s="1"/>
  <c r="I202" i="8"/>
  <c r="Y202" i="8"/>
  <c r="Z202" i="8" s="1"/>
  <c r="I29" i="8"/>
  <c r="Y29" i="8"/>
  <c r="Z29" i="8" s="1"/>
  <c r="I212" i="8"/>
  <c r="Y212" i="8"/>
  <c r="Z212" i="8" s="1"/>
  <c r="I126" i="8"/>
  <c r="Y126" i="8"/>
  <c r="Z126" i="8" s="1"/>
  <c r="I41" i="8"/>
  <c r="Y41" i="8"/>
  <c r="Z41" i="8" s="1"/>
  <c r="H59" i="8"/>
  <c r="U59" i="8"/>
  <c r="V59" i="8" s="1"/>
  <c r="I268" i="8"/>
  <c r="Y268" i="8"/>
  <c r="Z268" i="8" s="1"/>
  <c r="I200" i="8"/>
  <c r="Y200" i="8"/>
  <c r="Z200" i="8" s="1"/>
  <c r="I114" i="8"/>
  <c r="Y114" i="8"/>
  <c r="Z114" i="8" s="1"/>
  <c r="I215" i="8"/>
  <c r="Y215" i="8"/>
  <c r="Z215" i="8" s="1"/>
  <c r="I151" i="8"/>
  <c r="Y151" i="8"/>
  <c r="Z151" i="8" s="1"/>
  <c r="I87" i="8"/>
  <c r="Y87" i="8"/>
  <c r="Z87" i="8" s="1"/>
  <c r="I34" i="8"/>
  <c r="Y34" i="8"/>
  <c r="Z34" i="8" s="1"/>
  <c r="I161" i="8"/>
  <c r="Y161" i="8"/>
  <c r="Z161" i="8" s="1"/>
  <c r="H78" i="8"/>
  <c r="U78" i="8"/>
  <c r="V78" i="8" s="1"/>
  <c r="I230" i="8"/>
  <c r="Y230" i="8"/>
  <c r="Z230" i="8" s="1"/>
  <c r="I64" i="8"/>
  <c r="Y64" i="8"/>
  <c r="Z64" i="8" s="1"/>
  <c r="I22" i="8"/>
  <c r="Y22" i="8"/>
  <c r="Z22" i="8" s="1"/>
  <c r="I225" i="8"/>
  <c r="Y225" i="8"/>
  <c r="Z225" i="8" s="1"/>
  <c r="I142" i="8"/>
  <c r="Y142" i="8"/>
  <c r="Z142" i="8" s="1"/>
  <c r="I57" i="8"/>
  <c r="Y57" i="8"/>
  <c r="Z57" i="8" s="1"/>
  <c r="H71" i="8"/>
  <c r="U71" i="8"/>
  <c r="V71" i="8" s="1"/>
  <c r="I13" i="8"/>
  <c r="Y13" i="8"/>
  <c r="Z13" i="8" s="1"/>
  <c r="I216" i="8"/>
  <c r="Y216" i="8"/>
  <c r="Z216" i="8" s="1"/>
  <c r="I130" i="8"/>
  <c r="Y130" i="8"/>
  <c r="Z130" i="8" s="1"/>
  <c r="I45" i="8"/>
  <c r="Y45" i="8"/>
  <c r="Z45" i="8" s="1"/>
  <c r="I163" i="8"/>
  <c r="Y163" i="8"/>
  <c r="Z163" i="8" s="1"/>
  <c r="I99" i="8"/>
  <c r="Y99" i="8"/>
  <c r="Z99" i="8" s="1"/>
  <c r="I35" i="8"/>
  <c r="Y35" i="8"/>
  <c r="Z35" i="8" s="1"/>
  <c r="I253" i="8"/>
  <c r="Y253" i="8"/>
  <c r="Z253" i="8" s="1"/>
  <c r="I180" i="8"/>
  <c r="Y180" i="8"/>
  <c r="Z180" i="8" s="1"/>
  <c r="I94" i="8"/>
  <c r="Y94" i="8"/>
  <c r="Z94" i="8" s="1"/>
  <c r="H99" i="8"/>
  <c r="U99" i="8"/>
  <c r="V99" i="8" s="1"/>
  <c r="H35" i="8"/>
  <c r="U35" i="8"/>
  <c r="V35" i="8" s="1"/>
  <c r="I244" i="8"/>
  <c r="Y244" i="8"/>
  <c r="Z244" i="8" s="1"/>
  <c r="I168" i="8"/>
  <c r="Y168" i="8"/>
  <c r="Z168" i="8" s="1"/>
  <c r="I82" i="8"/>
  <c r="Y82" i="8"/>
  <c r="Z82" i="8" s="1"/>
  <c r="I191" i="8"/>
  <c r="Y191" i="8"/>
  <c r="Z191" i="8" s="1"/>
  <c r="I127" i="8"/>
  <c r="Y127" i="8"/>
  <c r="Z127" i="8" s="1"/>
  <c r="I63" i="8"/>
  <c r="Y63" i="8"/>
  <c r="Z63" i="8" s="1"/>
  <c r="H178" i="8"/>
  <c r="U178" i="8"/>
  <c r="V178" i="8" s="1"/>
  <c r="H243" i="8"/>
  <c r="U243" i="8"/>
  <c r="V243" i="8" s="1"/>
  <c r="H177" i="8"/>
  <c r="U177" i="8"/>
  <c r="V177" i="8" s="1"/>
  <c r="H246" i="8"/>
  <c r="U246" i="8"/>
  <c r="V246" i="8" s="1"/>
  <c r="H181" i="8"/>
  <c r="U181" i="8"/>
  <c r="V181" i="8" s="1"/>
  <c r="H245" i="8"/>
  <c r="U245" i="8"/>
  <c r="V245" i="8" s="1"/>
  <c r="H179" i="8"/>
  <c r="U179" i="8"/>
  <c r="V179" i="8" s="1"/>
  <c r="I102" i="8"/>
  <c r="Y102" i="8"/>
  <c r="Z102" i="8" s="1"/>
  <c r="H137" i="8"/>
  <c r="U137" i="8"/>
  <c r="V137" i="8" s="1"/>
  <c r="H57" i="8"/>
  <c r="U57" i="8"/>
  <c r="V57" i="8" s="1"/>
  <c r="I197" i="8"/>
  <c r="Y197" i="8"/>
  <c r="Z197" i="8" s="1"/>
  <c r="H184" i="8"/>
  <c r="U184" i="8"/>
  <c r="V184" i="8" s="1"/>
  <c r="H120" i="8"/>
  <c r="U120" i="8"/>
  <c r="V120" i="8" s="1"/>
  <c r="I9" i="8"/>
  <c r="Y9" i="8"/>
  <c r="Z9" i="8" s="1"/>
  <c r="H73" i="8"/>
  <c r="U73" i="8"/>
  <c r="V73" i="8" s="1"/>
  <c r="I18" i="8"/>
  <c r="Y18" i="8"/>
  <c r="Z18" i="8" s="1"/>
  <c r="H256" i="8"/>
  <c r="U256" i="8"/>
  <c r="V256" i="8" s="1"/>
  <c r="H192" i="8"/>
  <c r="U192" i="8"/>
  <c r="V192" i="8" s="1"/>
  <c r="I16" i="8"/>
  <c r="Y16" i="8"/>
  <c r="Z16" i="8" s="1"/>
  <c r="H255" i="8"/>
  <c r="U255" i="8"/>
  <c r="V255" i="8" s="1"/>
  <c r="H191" i="8"/>
  <c r="U191" i="8"/>
  <c r="V191" i="8" s="1"/>
  <c r="H258" i="8"/>
  <c r="U258" i="8"/>
  <c r="V258" i="8" s="1"/>
  <c r="H194" i="8"/>
  <c r="U194" i="8"/>
  <c r="V194" i="8" s="1"/>
  <c r="H26" i="8"/>
  <c r="U26" i="8"/>
  <c r="V26" i="8" s="1"/>
  <c r="H257" i="8"/>
  <c r="U257" i="8"/>
  <c r="V257" i="8" s="1"/>
  <c r="H193" i="8"/>
  <c r="U193" i="8"/>
  <c r="V193" i="8" s="1"/>
  <c r="I24" i="8"/>
  <c r="Y24" i="8"/>
  <c r="Z24" i="8" s="1"/>
  <c r="I134" i="8"/>
  <c r="Y134" i="8"/>
  <c r="Z134" i="8" s="1"/>
  <c r="H149" i="8"/>
  <c r="U149" i="8"/>
  <c r="V149" i="8" s="1"/>
  <c r="H76" i="8"/>
  <c r="U76" i="8"/>
  <c r="V76" i="8" s="1"/>
  <c r="I226" i="8"/>
  <c r="Y226" i="8"/>
  <c r="Z226" i="8" s="1"/>
  <c r="I58" i="8"/>
  <c r="Y58" i="8"/>
  <c r="Z58" i="8" s="1"/>
  <c r="H132" i="8"/>
  <c r="U132" i="8"/>
  <c r="V132" i="8" s="1"/>
  <c r="H46" i="8"/>
  <c r="U46" i="8"/>
  <c r="V46" i="8" s="1"/>
  <c r="I44" i="8"/>
  <c r="Y44" i="8"/>
  <c r="Z44" i="8" s="1"/>
  <c r="H60" i="8"/>
  <c r="U60" i="8"/>
  <c r="V60" i="8" s="1"/>
  <c r="H268" i="8"/>
  <c r="U268" i="8"/>
  <c r="V268" i="8" s="1"/>
  <c r="H204" i="8"/>
  <c r="U204" i="8"/>
  <c r="V204" i="8" s="1"/>
  <c r="H93" i="8"/>
  <c r="U93" i="8"/>
  <c r="V93" i="8" s="1"/>
  <c r="H267" i="8"/>
  <c r="U267" i="8"/>
  <c r="V267" i="8" s="1"/>
  <c r="H203" i="8"/>
  <c r="U203" i="8"/>
  <c r="V203" i="8" s="1"/>
  <c r="H88" i="8"/>
  <c r="U88" i="8"/>
  <c r="V88" i="8" s="1"/>
  <c r="H206" i="8"/>
  <c r="U206" i="8"/>
  <c r="V206" i="8" s="1"/>
  <c r="H100" i="8"/>
  <c r="U100" i="8"/>
  <c r="V100" i="8" s="1"/>
  <c r="H205" i="8"/>
  <c r="U205" i="8"/>
  <c r="V205" i="8" s="1"/>
  <c r="H98" i="8"/>
  <c r="U98" i="8"/>
  <c r="V98" i="8" s="1"/>
  <c r="I166" i="8"/>
  <c r="Y166" i="8"/>
  <c r="Z166" i="8" s="1"/>
  <c r="H161" i="8"/>
  <c r="U161" i="8"/>
  <c r="V161" i="8" s="1"/>
  <c r="H92" i="8"/>
  <c r="U92" i="8"/>
  <c r="V92" i="8" s="1"/>
  <c r="I250" i="8"/>
  <c r="Y250" i="8"/>
  <c r="Z250" i="8" s="1"/>
  <c r="I90" i="8"/>
  <c r="Y90" i="8"/>
  <c r="Z90" i="8" s="1"/>
  <c r="H144" i="8"/>
  <c r="U144" i="8"/>
  <c r="V144" i="8" s="1"/>
  <c r="H69" i="8"/>
  <c r="U69" i="8"/>
  <c r="V69" i="8" s="1"/>
  <c r="I108" i="8"/>
  <c r="Y108" i="8"/>
  <c r="Z108" i="8" s="1"/>
  <c r="I138" i="8"/>
  <c r="Y138" i="8"/>
  <c r="Z138" i="8" s="1"/>
  <c r="H23" i="8"/>
  <c r="U23" i="8"/>
  <c r="V23" i="8" s="1"/>
  <c r="H232" i="8"/>
  <c r="U232" i="8"/>
  <c r="V232" i="8" s="1"/>
  <c r="H155" i="8"/>
  <c r="U155" i="8"/>
  <c r="V155" i="8" s="1"/>
  <c r="H22" i="8"/>
  <c r="U22" i="8"/>
  <c r="V22" i="8" s="1"/>
  <c r="H231" i="8"/>
  <c r="U231" i="8"/>
  <c r="V231" i="8" s="1"/>
  <c r="H154" i="8"/>
  <c r="U154" i="8"/>
  <c r="V154" i="8" s="1"/>
  <c r="H234" i="8"/>
  <c r="U234" i="8"/>
  <c r="V234" i="8" s="1"/>
  <c r="H159" i="8"/>
  <c r="U159" i="8"/>
  <c r="V159" i="8" s="1"/>
  <c r="H24" i="8"/>
  <c r="U24" i="8"/>
  <c r="V24" i="8" s="1"/>
  <c r="H233" i="8"/>
  <c r="U233" i="8"/>
  <c r="V233" i="8" s="1"/>
  <c r="H158" i="8"/>
  <c r="U158" i="8"/>
  <c r="V158" i="8" s="1"/>
  <c r="I235" i="8"/>
  <c r="Y235" i="8"/>
  <c r="Z235" i="8" s="1"/>
  <c r="I70" i="8"/>
  <c r="Y70" i="8"/>
  <c r="Z70" i="8" s="1"/>
  <c r="H125" i="8"/>
  <c r="U125" i="8"/>
  <c r="V125" i="8" s="1"/>
  <c r="H33" i="8"/>
  <c r="U33" i="8"/>
  <c r="V33" i="8" s="1"/>
  <c r="I165" i="8"/>
  <c r="Y165" i="8"/>
  <c r="Z165" i="8" s="1"/>
  <c r="H172" i="8"/>
  <c r="U172" i="8"/>
  <c r="V172" i="8" s="1"/>
  <c r="H106" i="8"/>
  <c r="U106" i="8"/>
  <c r="V106" i="8" s="1"/>
  <c r="I247" i="8"/>
  <c r="Y247" i="8"/>
  <c r="Z247" i="8" s="1"/>
  <c r="I223" i="8"/>
  <c r="Y223" i="8"/>
  <c r="Z223" i="8" s="1"/>
  <c r="I54" i="8"/>
  <c r="Y54" i="8"/>
  <c r="Z54" i="8" s="1"/>
  <c r="I128" i="8"/>
  <c r="Y128" i="8"/>
  <c r="Z128" i="8" s="1"/>
  <c r="H40" i="8"/>
  <c r="U40" i="8"/>
  <c r="V40" i="8" s="1"/>
  <c r="I249" i="8"/>
  <c r="Y249" i="8"/>
  <c r="Z249" i="8" s="1"/>
  <c r="I174" i="8"/>
  <c r="Y174" i="8"/>
  <c r="Z174" i="8" s="1"/>
  <c r="I89" i="8"/>
  <c r="Y89" i="8"/>
  <c r="Z89" i="8" s="1"/>
  <c r="H95" i="8"/>
  <c r="U95" i="8"/>
  <c r="V95" i="8" s="1"/>
  <c r="H31" i="8"/>
  <c r="U31" i="8"/>
  <c r="V31" i="8" s="1"/>
  <c r="I240" i="8"/>
  <c r="Y240" i="8"/>
  <c r="Z240" i="8" s="1"/>
  <c r="I162" i="8"/>
  <c r="Y162" i="8"/>
  <c r="Z162" i="8" s="1"/>
  <c r="I77" i="8"/>
  <c r="Y77" i="8"/>
  <c r="Z77" i="8" s="1"/>
  <c r="I187" i="8"/>
  <c r="Y187" i="8"/>
  <c r="Z187" i="8" s="1"/>
  <c r="I123" i="8"/>
  <c r="Y123" i="8"/>
  <c r="Z123" i="8" s="1"/>
  <c r="I59" i="8"/>
  <c r="Y59" i="8"/>
  <c r="Z59" i="8" s="1"/>
  <c r="H29" i="8"/>
  <c r="U29" i="8"/>
  <c r="V29" i="8" s="1"/>
  <c r="I160" i="8"/>
  <c r="Y160" i="8"/>
  <c r="Z160" i="8" s="1"/>
  <c r="H52" i="8"/>
  <c r="U52" i="8"/>
  <c r="V52" i="8" s="1"/>
  <c r="I261" i="8"/>
  <c r="Y261" i="8"/>
  <c r="Z261" i="8" s="1"/>
  <c r="I190" i="8"/>
  <c r="Y190" i="8"/>
  <c r="Z190" i="8" s="1"/>
  <c r="I105" i="8"/>
  <c r="Y105" i="8"/>
  <c r="Z105" i="8" s="1"/>
  <c r="H107" i="8"/>
  <c r="U107" i="8"/>
  <c r="V107" i="8" s="1"/>
  <c r="H43" i="8"/>
  <c r="U43" i="8"/>
  <c r="V43" i="8" s="1"/>
  <c r="I252" i="8"/>
  <c r="Y252" i="8"/>
  <c r="Z252" i="8" s="1"/>
  <c r="I178" i="8"/>
  <c r="Y178" i="8"/>
  <c r="Z178" i="8" s="1"/>
  <c r="I93" i="8"/>
  <c r="Y93" i="8"/>
  <c r="Z93" i="8" s="1"/>
  <c r="I199" i="8"/>
  <c r="Y199" i="8"/>
  <c r="Z199" i="8" s="1"/>
  <c r="I135" i="8"/>
  <c r="Y135" i="8"/>
  <c r="Z135" i="8" s="1"/>
  <c r="I71" i="8"/>
  <c r="Y71" i="8"/>
  <c r="Z71" i="8" s="1"/>
  <c r="I118" i="8"/>
  <c r="Y118" i="8"/>
  <c r="Z118" i="8" s="1"/>
  <c r="H53" i="8"/>
  <c r="U53" i="8"/>
  <c r="V53" i="8" s="1"/>
  <c r="I192" i="8"/>
  <c r="Y192" i="8"/>
  <c r="Z192" i="8" s="1"/>
  <c r="H64" i="8"/>
  <c r="U64" i="8"/>
  <c r="V64" i="8" s="1"/>
  <c r="I206" i="8"/>
  <c r="Y206" i="8"/>
  <c r="Z206" i="8" s="1"/>
  <c r="I121" i="8"/>
  <c r="Y121" i="8"/>
  <c r="Z121" i="8" s="1"/>
  <c r="I36" i="8"/>
  <c r="Y36" i="8"/>
  <c r="Z36" i="8" s="1"/>
  <c r="H55" i="8"/>
  <c r="U55" i="8"/>
  <c r="V55" i="8" s="1"/>
  <c r="I264" i="8"/>
  <c r="Y264" i="8"/>
  <c r="Z264" i="8" s="1"/>
  <c r="I194" i="8"/>
  <c r="Y194" i="8"/>
  <c r="Z194" i="8" s="1"/>
  <c r="I109" i="8"/>
  <c r="Y109" i="8"/>
  <c r="Z109" i="8" s="1"/>
  <c r="I211" i="8"/>
  <c r="Y211" i="8"/>
  <c r="Z211" i="8" s="1"/>
  <c r="I147" i="8"/>
  <c r="Y147" i="8"/>
  <c r="Z147" i="8" s="1"/>
  <c r="I83" i="8"/>
  <c r="Y83" i="8"/>
  <c r="Z83" i="8" s="1"/>
  <c r="I30" i="8"/>
  <c r="Y30" i="8"/>
  <c r="Z30" i="8" s="1"/>
  <c r="I237" i="8"/>
  <c r="Y237" i="8"/>
  <c r="Z237" i="8" s="1"/>
  <c r="I158" i="8"/>
  <c r="Y158" i="8"/>
  <c r="Z158" i="8" s="1"/>
  <c r="I73" i="8"/>
  <c r="Y73" i="8"/>
  <c r="Z73" i="8" s="1"/>
  <c r="H83" i="8"/>
  <c r="U83" i="8"/>
  <c r="V83" i="8" s="1"/>
  <c r="I25" i="8"/>
  <c r="Y25" i="8"/>
  <c r="Z25" i="8" s="1"/>
  <c r="I228" i="8"/>
  <c r="Y228" i="8"/>
  <c r="Z228" i="8" s="1"/>
  <c r="I146" i="8"/>
  <c r="Y146" i="8"/>
  <c r="Z146" i="8" s="1"/>
  <c r="I61" i="8"/>
  <c r="Y61" i="8"/>
  <c r="Z61" i="8" s="1"/>
  <c r="I175" i="8"/>
  <c r="Y175" i="8"/>
  <c r="Z175" i="8" s="1"/>
  <c r="I111" i="8"/>
  <c r="Y111" i="8"/>
  <c r="Z111" i="8" s="1"/>
  <c r="I47" i="8"/>
  <c r="Y47" i="8"/>
  <c r="Z47" i="8" s="1"/>
  <c r="Y4" i="8"/>
  <c r="Z4" i="8" s="1"/>
  <c r="U4" i="8"/>
  <c r="V4" i="8" s="1"/>
  <c r="H4" i="8"/>
  <c r="K4" i="8"/>
  <c r="H25" i="8"/>
  <c r="I2" i="2"/>
  <c r="U2" i="2" s="1"/>
  <c r="I4" i="3"/>
  <c r="D20" i="3"/>
  <c r="J4" i="3"/>
  <c r="E20" i="3"/>
  <c r="J20" i="3" s="1"/>
  <c r="B20" i="3"/>
  <c r="C20" i="3"/>
  <c r="G5" i="3"/>
  <c r="T5" i="3"/>
  <c r="U5" i="3" s="1"/>
  <c r="H6" i="3"/>
  <c r="X6" i="3"/>
  <c r="Y6" i="3" s="1"/>
  <c r="G11" i="3"/>
  <c r="T11" i="3"/>
  <c r="U11" i="3" s="1"/>
  <c r="H9" i="3"/>
  <c r="X9" i="3"/>
  <c r="Y9" i="3" s="1"/>
  <c r="H17" i="3"/>
  <c r="X17" i="3"/>
  <c r="Y17" i="3" s="1"/>
  <c r="G13" i="3"/>
  <c r="T13" i="3"/>
  <c r="U13" i="3" s="1"/>
  <c r="G9" i="3"/>
  <c r="T9" i="3"/>
  <c r="U9" i="3" s="1"/>
  <c r="G14" i="3"/>
  <c r="T14" i="3"/>
  <c r="U14" i="3" s="1"/>
  <c r="G16" i="3"/>
  <c r="T16" i="3"/>
  <c r="U16" i="3" s="1"/>
  <c r="G12" i="3"/>
  <c r="T12" i="3"/>
  <c r="U12" i="3" s="1"/>
  <c r="H7" i="3"/>
  <c r="X7" i="3"/>
  <c r="Y7" i="3" s="1"/>
  <c r="H18" i="3"/>
  <c r="X18" i="3"/>
  <c r="Y18" i="3" s="1"/>
  <c r="H14" i="3"/>
  <c r="X14" i="3"/>
  <c r="Y14" i="3" s="1"/>
  <c r="H10" i="3"/>
  <c r="X10" i="3"/>
  <c r="Y10" i="3" s="1"/>
  <c r="T4" i="3"/>
  <c r="U4" i="3" s="1"/>
  <c r="H5" i="3"/>
  <c r="X5" i="3"/>
  <c r="Y5" i="3" s="1"/>
  <c r="H4" i="3"/>
  <c r="X4" i="3"/>
  <c r="Y4" i="3" s="1"/>
  <c r="G6" i="3"/>
  <c r="T6" i="3"/>
  <c r="U6" i="3" s="1"/>
  <c r="G18" i="3"/>
  <c r="T18" i="3"/>
  <c r="U18" i="3" s="1"/>
  <c r="G10" i="3"/>
  <c r="T10" i="3"/>
  <c r="U10" i="3" s="1"/>
  <c r="H16" i="3"/>
  <c r="X16" i="3"/>
  <c r="Y16" i="3" s="1"/>
  <c r="H12" i="3"/>
  <c r="X12" i="3"/>
  <c r="Y12" i="3" s="1"/>
  <c r="H8" i="3"/>
  <c r="X8" i="3"/>
  <c r="Y8" i="3" s="1"/>
  <c r="H13" i="3"/>
  <c r="X13" i="3"/>
  <c r="Y13" i="3" s="1"/>
  <c r="H15" i="3"/>
  <c r="X15" i="3"/>
  <c r="Y15" i="3" s="1"/>
  <c r="G8" i="3"/>
  <c r="T8" i="3"/>
  <c r="U8" i="3" s="1"/>
  <c r="G17" i="3"/>
  <c r="T17" i="3"/>
  <c r="U17" i="3" s="1"/>
  <c r="G15" i="3"/>
  <c r="T15" i="3"/>
  <c r="U15" i="3" s="1"/>
  <c r="H11" i="3"/>
  <c r="X11" i="3"/>
  <c r="Y11" i="3" s="1"/>
  <c r="G7" i="3"/>
  <c r="T7" i="3"/>
  <c r="U7" i="3" s="1"/>
  <c r="AA15" i="1"/>
  <c r="AB15" i="1" s="1"/>
  <c r="D49" i="10" s="1"/>
  <c r="AA179" i="1"/>
  <c r="AB179" i="1" s="1"/>
  <c r="D177" i="10" s="1"/>
  <c r="AA191" i="1"/>
  <c r="AB191" i="1" s="1"/>
  <c r="O2" i="2"/>
  <c r="R2" i="2" s="1"/>
  <c r="J2" i="2"/>
  <c r="V2" i="2" s="1"/>
  <c r="AA29" i="1"/>
  <c r="AB29" i="1" s="1"/>
  <c r="D100" i="10" s="1"/>
  <c r="AA101" i="1"/>
  <c r="AB101" i="1" s="1"/>
  <c r="D70" i="10" s="1"/>
  <c r="AA32" i="1"/>
  <c r="AB32" i="1" s="1"/>
  <c r="D101" i="10" s="1"/>
  <c r="AA69" i="1"/>
  <c r="AB69" i="1" s="1"/>
  <c r="D317" i="10" s="1"/>
  <c r="G2" i="1"/>
  <c r="O2" i="1" s="1"/>
  <c r="AA13" i="1"/>
  <c r="AB13" i="1" s="1"/>
  <c r="D39" i="10" s="1"/>
  <c r="AA76" i="1"/>
  <c r="AB76" i="1" s="1"/>
  <c r="AA11" i="1"/>
  <c r="AB11" i="1" s="1"/>
  <c r="D28" i="10" s="1"/>
  <c r="AA16" i="1"/>
  <c r="AB16" i="1" s="1"/>
  <c r="D73" i="10" s="1"/>
  <c r="AA71" i="1"/>
  <c r="AB71" i="1" s="1"/>
  <c r="AA197" i="1"/>
  <c r="AB197" i="1" s="1"/>
  <c r="AA9" i="1"/>
  <c r="AB9" i="1" s="1"/>
  <c r="D29" i="10" s="1"/>
  <c r="AA68" i="1"/>
  <c r="AB68" i="1" s="1"/>
  <c r="AA84" i="1"/>
  <c r="AB84" i="1" s="1"/>
  <c r="D384" i="10" s="1"/>
  <c r="AA104" i="1"/>
  <c r="AB104" i="1" s="1"/>
  <c r="AA40" i="1"/>
  <c r="AB40" i="1" s="1"/>
  <c r="AA56" i="1"/>
  <c r="AB56" i="1" s="1"/>
  <c r="AA181" i="1"/>
  <c r="AB181" i="1" s="1"/>
  <c r="D180" i="10" s="1"/>
  <c r="AA189" i="1"/>
  <c r="AB189" i="1" s="1"/>
  <c r="AA107" i="1"/>
  <c r="AB107" i="1" s="1"/>
  <c r="AA109" i="1"/>
  <c r="AB109" i="1" s="1"/>
  <c r="D226" i="10" s="1"/>
  <c r="AA180" i="1"/>
  <c r="AB180" i="1" s="1"/>
  <c r="D179" i="10" s="1"/>
  <c r="AA192" i="1"/>
  <c r="AB192" i="1" s="1"/>
  <c r="AA207" i="1"/>
  <c r="AB207" i="1" s="1"/>
  <c r="AA33" i="1"/>
  <c r="AB33" i="1" s="1"/>
  <c r="AA34" i="1"/>
  <c r="AB34" i="1" s="1"/>
  <c r="D105" i="10" s="1"/>
  <c r="AA46" i="1"/>
  <c r="AB46" i="1" s="1"/>
  <c r="AA57" i="1"/>
  <c r="AB57" i="1" s="1"/>
  <c r="D151" i="10" s="1"/>
  <c r="AA62" i="1"/>
  <c r="AB62" i="1" s="1"/>
  <c r="D306" i="10" s="1"/>
  <c r="AA103" i="1"/>
  <c r="AB103" i="1" s="1"/>
  <c r="AA22" i="1"/>
  <c r="AB22" i="1" s="1"/>
  <c r="D86" i="10" s="1"/>
  <c r="AA72" i="1"/>
  <c r="AB72" i="1" s="1"/>
  <c r="AA85" i="1"/>
  <c r="AB85" i="1" s="1"/>
  <c r="D374" i="10" s="1"/>
  <c r="AA95" i="1"/>
  <c r="AB95" i="1" s="1"/>
  <c r="D42" i="10" s="1"/>
  <c r="AA89" i="1"/>
  <c r="AB89" i="1" s="1"/>
  <c r="AA108" i="1"/>
  <c r="AB108" i="1" s="1"/>
  <c r="AA128" i="1"/>
  <c r="AB128" i="1" s="1"/>
  <c r="AA132" i="1"/>
  <c r="AB132" i="1" s="1"/>
  <c r="D366" i="10" s="1"/>
  <c r="AA136" i="1"/>
  <c r="AB136" i="1" s="1"/>
  <c r="AA146" i="1"/>
  <c r="AB146" i="1" s="1"/>
  <c r="D259" i="10" s="1"/>
  <c r="AA172" i="1"/>
  <c r="AB172" i="1" s="1"/>
  <c r="D9" i="10" s="1"/>
  <c r="AA205" i="1"/>
  <c r="AB205" i="1" s="1"/>
  <c r="AA158" i="1"/>
  <c r="AB158" i="1" s="1"/>
  <c r="AA188" i="1"/>
  <c r="AB188" i="1" s="1"/>
  <c r="AA193" i="1"/>
  <c r="AB193" i="1" s="1"/>
  <c r="AA196" i="1"/>
  <c r="AB196" i="1" s="1"/>
  <c r="AA201" i="1"/>
  <c r="AB201" i="1" s="1"/>
  <c r="AA204" i="1"/>
  <c r="AB204" i="1" s="1"/>
  <c r="H2" i="1"/>
  <c r="P2" i="1" s="1"/>
  <c r="K2" i="1"/>
  <c r="M2" i="1" s="1"/>
  <c r="AA43" i="1"/>
  <c r="AB43" i="1" s="1"/>
  <c r="D135" i="10" s="1"/>
  <c r="AA94" i="1"/>
  <c r="AB94" i="1" s="1"/>
  <c r="D22" i="10" s="1"/>
  <c r="AA82" i="1"/>
  <c r="AB82" i="1" s="1"/>
  <c r="D358" i="10" s="1"/>
  <c r="AA90" i="1"/>
  <c r="AB90" i="1" s="1"/>
  <c r="AA98" i="1"/>
  <c r="AB98" i="1" s="1"/>
  <c r="D46" i="10" s="1"/>
  <c r="AA148" i="1"/>
  <c r="AB148" i="1" s="1"/>
  <c r="D247" i="10" s="1"/>
  <c r="AA124" i="1"/>
  <c r="AB124" i="1" s="1"/>
  <c r="AA210" i="1"/>
  <c r="AB210" i="1" s="1"/>
  <c r="AA190" i="1"/>
  <c r="AB190" i="1" s="1"/>
  <c r="E272" i="10" l="1"/>
  <c r="G6" i="10"/>
  <c r="H6" i="10" s="1"/>
  <c r="E13" i="10"/>
  <c r="E165" i="10"/>
  <c r="G7" i="10"/>
  <c r="H7" i="10" s="1"/>
  <c r="AA198" i="1"/>
  <c r="AB198" i="1" s="1"/>
  <c r="AA152" i="1"/>
  <c r="AB152" i="1" s="1"/>
  <c r="D371" i="10" s="1"/>
  <c r="E371" i="10" s="1"/>
  <c r="AA116" i="1"/>
  <c r="AB116" i="1" s="1"/>
  <c r="D227" i="10" s="1"/>
  <c r="E227" i="10" s="1"/>
  <c r="D171" i="10"/>
  <c r="D236" i="10"/>
  <c r="D230" i="10"/>
  <c r="G230" i="10" s="1"/>
  <c r="H230" i="10" s="1"/>
  <c r="D319" i="10"/>
  <c r="E319" i="10" s="1"/>
  <c r="D380" i="10"/>
  <c r="G380" i="10" s="1"/>
  <c r="H380" i="10" s="1"/>
  <c r="D88" i="10"/>
  <c r="D381" i="10"/>
  <c r="G381" i="10" s="1"/>
  <c r="H381" i="10" s="1"/>
  <c r="AB20" i="3"/>
  <c r="I20" i="3"/>
  <c r="AC20" i="3"/>
  <c r="E46" i="10"/>
  <c r="G46" i="10"/>
  <c r="H46" i="10" s="1"/>
  <c r="G358" i="10"/>
  <c r="H358" i="10" s="1"/>
  <c r="E358" i="10"/>
  <c r="G259" i="10"/>
  <c r="H259" i="10" s="1"/>
  <c r="E259" i="10"/>
  <c r="G374" i="10"/>
  <c r="H374" i="10" s="1"/>
  <c r="E374" i="10"/>
  <c r="D104" i="10"/>
  <c r="D103" i="10"/>
  <c r="E226" i="10"/>
  <c r="G226" i="10"/>
  <c r="H226" i="10" s="1"/>
  <c r="G29" i="10"/>
  <c r="H29" i="10" s="1"/>
  <c r="E29" i="10"/>
  <c r="E28" i="10"/>
  <c r="G28" i="10"/>
  <c r="H28" i="10" s="1"/>
  <c r="E230" i="10"/>
  <c r="G11" i="10"/>
  <c r="H11" i="10" s="1"/>
  <c r="E11" i="10"/>
  <c r="G275" i="10"/>
  <c r="H275" i="10" s="1"/>
  <c r="E275" i="10"/>
  <c r="G270" i="10"/>
  <c r="H270" i="10" s="1"/>
  <c r="E270" i="10"/>
  <c r="D378" i="10"/>
  <c r="D176" i="10"/>
  <c r="G371" i="10"/>
  <c r="H371" i="10" s="1"/>
  <c r="D345" i="10"/>
  <c r="G227" i="10"/>
  <c r="H227" i="10" s="1"/>
  <c r="G22" i="10"/>
  <c r="H22" i="10" s="1"/>
  <c r="E22" i="10"/>
  <c r="D389" i="10"/>
  <c r="AA171" i="1"/>
  <c r="AB171" i="1" s="1"/>
  <c r="G366" i="10"/>
  <c r="H366" i="10" s="1"/>
  <c r="E366" i="10"/>
  <c r="D355" i="10"/>
  <c r="D347" i="10"/>
  <c r="D233" i="10"/>
  <c r="AA100" i="1"/>
  <c r="AB100" i="1" s="1"/>
  <c r="E42" i="10"/>
  <c r="G42" i="10"/>
  <c r="H42" i="10" s="1"/>
  <c r="AA111" i="1"/>
  <c r="AB111" i="1" s="1"/>
  <c r="D231" i="10" s="1"/>
  <c r="D330" i="10"/>
  <c r="D331" i="10"/>
  <c r="E86" i="10"/>
  <c r="G86" i="10"/>
  <c r="H86" i="10" s="1"/>
  <c r="G306" i="10"/>
  <c r="H306" i="10" s="1"/>
  <c r="E306" i="10"/>
  <c r="E151" i="10"/>
  <c r="G151" i="10"/>
  <c r="H151" i="10" s="1"/>
  <c r="G105" i="10"/>
  <c r="H105" i="10" s="1"/>
  <c r="E105" i="10"/>
  <c r="E180" i="10"/>
  <c r="G180" i="10"/>
  <c r="H180" i="10" s="1"/>
  <c r="G384" i="10"/>
  <c r="H384" i="10" s="1"/>
  <c r="E384" i="10"/>
  <c r="D322" i="10"/>
  <c r="D316" i="10"/>
  <c r="G73" i="10"/>
  <c r="H73" i="10" s="1"/>
  <c r="E73" i="10"/>
  <c r="D338" i="10"/>
  <c r="D337" i="10"/>
  <c r="E39" i="10"/>
  <c r="G39" i="10"/>
  <c r="H39" i="10" s="1"/>
  <c r="G317" i="10"/>
  <c r="H317" i="10" s="1"/>
  <c r="E317" i="10"/>
  <c r="G101" i="10"/>
  <c r="H101" i="10" s="1"/>
  <c r="E101" i="10"/>
  <c r="E100" i="10"/>
  <c r="G100" i="10"/>
  <c r="H100" i="10" s="1"/>
  <c r="D142" i="10"/>
  <c r="G15" i="10"/>
  <c r="H15" i="10" s="1"/>
  <c r="E15" i="10"/>
  <c r="D166" i="10"/>
  <c r="E114" i="10"/>
  <c r="G114" i="10"/>
  <c r="H114" i="10" s="1"/>
  <c r="G273" i="10"/>
  <c r="H273" i="10" s="1"/>
  <c r="E273" i="10"/>
  <c r="D31" i="10"/>
  <c r="D264" i="10"/>
  <c r="G268" i="10"/>
  <c r="H268" i="10" s="1"/>
  <c r="E268" i="10"/>
  <c r="G18" i="10"/>
  <c r="H18" i="10" s="1"/>
  <c r="E18" i="10"/>
  <c r="G274" i="10"/>
  <c r="H274" i="10" s="1"/>
  <c r="E274" i="10"/>
  <c r="D183" i="10"/>
  <c r="D113" i="10"/>
  <c r="G266" i="10"/>
  <c r="H266" i="10" s="1"/>
  <c r="E266" i="10"/>
  <c r="G19" i="10"/>
  <c r="H19" i="10" s="1"/>
  <c r="E19" i="10"/>
  <c r="G277" i="10"/>
  <c r="H277" i="10" s="1"/>
  <c r="E277" i="10"/>
  <c r="D41" i="10"/>
  <c r="G269" i="10"/>
  <c r="H269" i="10" s="1"/>
  <c r="E269" i="10"/>
  <c r="E112" i="10"/>
  <c r="G112" i="10"/>
  <c r="H112" i="10" s="1"/>
  <c r="G20" i="10"/>
  <c r="H20" i="10" s="1"/>
  <c r="E20" i="10"/>
  <c r="D54" i="10"/>
  <c r="G278" i="10"/>
  <c r="H278" i="10" s="1"/>
  <c r="E278" i="10"/>
  <c r="D34" i="10"/>
  <c r="D152" i="10"/>
  <c r="D256" i="10"/>
  <c r="G271" i="10"/>
  <c r="H271" i="10" s="1"/>
  <c r="E271" i="10"/>
  <c r="D40" i="10"/>
  <c r="G283" i="10"/>
  <c r="H283" i="10" s="1"/>
  <c r="E283" i="10"/>
  <c r="D128" i="10"/>
  <c r="G12" i="10"/>
  <c r="H12" i="10" s="1"/>
  <c r="E12" i="10"/>
  <c r="E170" i="10"/>
  <c r="G170" i="10"/>
  <c r="H170" i="10" s="1"/>
  <c r="D365" i="10"/>
  <c r="D65" i="10"/>
  <c r="D308" i="10"/>
  <c r="D27" i="10"/>
  <c r="E160" i="10"/>
  <c r="G160" i="10"/>
  <c r="H160" i="10" s="1"/>
  <c r="G281" i="10"/>
  <c r="H281" i="10" s="1"/>
  <c r="E281" i="10"/>
  <c r="D228" i="10"/>
  <c r="E247" i="10"/>
  <c r="G247" i="10"/>
  <c r="H247" i="10" s="1"/>
  <c r="E135" i="10"/>
  <c r="G135" i="10"/>
  <c r="H135" i="10" s="1"/>
  <c r="G9" i="10"/>
  <c r="H9" i="10" s="1"/>
  <c r="E9" i="10"/>
  <c r="D386" i="10"/>
  <c r="E179" i="10"/>
  <c r="G179" i="10"/>
  <c r="H179" i="10" s="1"/>
  <c r="E171" i="10"/>
  <c r="G171" i="10"/>
  <c r="H171" i="10" s="1"/>
  <c r="D126" i="10"/>
  <c r="D132" i="10"/>
  <c r="E236" i="10"/>
  <c r="G236" i="10"/>
  <c r="H236" i="10" s="1"/>
  <c r="D328" i="10"/>
  <c r="D329" i="10"/>
  <c r="E70" i="10"/>
  <c r="G70" i="10"/>
  <c r="H70" i="10" s="1"/>
  <c r="G177" i="10"/>
  <c r="H177" i="10" s="1"/>
  <c r="E177" i="10"/>
  <c r="G280" i="10"/>
  <c r="H280" i="10" s="1"/>
  <c r="E280" i="10"/>
  <c r="D350" i="10"/>
  <c r="G282" i="10"/>
  <c r="H282" i="10" s="1"/>
  <c r="E282" i="10"/>
  <c r="E88" i="10"/>
  <c r="G88" i="10"/>
  <c r="H88" i="10" s="1"/>
  <c r="G267" i="10"/>
  <c r="H267" i="10" s="1"/>
  <c r="E267" i="10"/>
  <c r="E139" i="10"/>
  <c r="G139" i="10"/>
  <c r="H139" i="10" s="1"/>
  <c r="E120" i="10"/>
  <c r="G120" i="10"/>
  <c r="H120" i="10" s="1"/>
  <c r="G49" i="10"/>
  <c r="H49" i="10" s="1"/>
  <c r="E49" i="10"/>
  <c r="E108" i="10"/>
  <c r="G108" i="10"/>
  <c r="H108" i="10" s="1"/>
  <c r="G276" i="10"/>
  <c r="H276" i="10" s="1"/>
  <c r="E276" i="10"/>
  <c r="D10" i="10"/>
  <c r="D116" i="10"/>
  <c r="D94" i="10"/>
  <c r="D172" i="10"/>
  <c r="D66" i="10"/>
  <c r="D352" i="10"/>
  <c r="AA182" i="1"/>
  <c r="AB182" i="1" s="1"/>
  <c r="AA160" i="1"/>
  <c r="AB160" i="1" s="1"/>
  <c r="AA106" i="1"/>
  <c r="AB106" i="1" s="1"/>
  <c r="AA74" i="1"/>
  <c r="AB74" i="1" s="1"/>
  <c r="AA3" i="1"/>
  <c r="AB3" i="1" s="1"/>
  <c r="AA176" i="1"/>
  <c r="AB176" i="1" s="1"/>
  <c r="AA175" i="1"/>
  <c r="AB175" i="1" s="1"/>
  <c r="AA53" i="1"/>
  <c r="AB53" i="1" s="1"/>
  <c r="AA37" i="1"/>
  <c r="AB37" i="1" s="1"/>
  <c r="AA5" i="1"/>
  <c r="AB5" i="1" s="1"/>
  <c r="C3" i="9"/>
  <c r="D3" i="9" s="1"/>
  <c r="AA23" i="1"/>
  <c r="AB23" i="1" s="1"/>
  <c r="AA35" i="1"/>
  <c r="AB35" i="1" s="1"/>
  <c r="AA174" i="1"/>
  <c r="AB174" i="1" s="1"/>
  <c r="AA73" i="1"/>
  <c r="AB73" i="1" s="1"/>
  <c r="AA25" i="1"/>
  <c r="AB25" i="1" s="1"/>
  <c r="AA54" i="1"/>
  <c r="AB54" i="1" s="1"/>
  <c r="AA203" i="1"/>
  <c r="AB203" i="1" s="1"/>
  <c r="AA168" i="1"/>
  <c r="AB168" i="1" s="1"/>
  <c r="AA135" i="1"/>
  <c r="AB135" i="1" s="1"/>
  <c r="G3" i="9"/>
  <c r="AA142" i="1"/>
  <c r="AB142" i="1" s="1"/>
  <c r="AA200" i="1"/>
  <c r="AB200" i="1" s="1"/>
  <c r="D390" i="10" s="1"/>
  <c r="AA80" i="1"/>
  <c r="AB80" i="1" s="1"/>
  <c r="AA41" i="1"/>
  <c r="AB41" i="1" s="1"/>
  <c r="AA17" i="1"/>
  <c r="AB17" i="1" s="1"/>
  <c r="AA149" i="1"/>
  <c r="AB149" i="1" s="1"/>
  <c r="AA67" i="1"/>
  <c r="AB67" i="1" s="1"/>
  <c r="AA185" i="1"/>
  <c r="AB185" i="1" s="1"/>
  <c r="D212" i="10" s="1"/>
  <c r="AA21" i="1"/>
  <c r="AB21" i="1" s="1"/>
  <c r="AA209" i="1"/>
  <c r="AB209" i="1" s="1"/>
  <c r="AA114" i="1"/>
  <c r="AB114" i="1" s="1"/>
  <c r="D239" i="10" s="1"/>
  <c r="AA60" i="1"/>
  <c r="AB60" i="1" s="1"/>
  <c r="AA24" i="1"/>
  <c r="AB24" i="1" s="1"/>
  <c r="AA44" i="1"/>
  <c r="AB44" i="1" s="1"/>
  <c r="AA99" i="1"/>
  <c r="AB99" i="1" s="1"/>
  <c r="AA118" i="1"/>
  <c r="AB118" i="1" s="1"/>
  <c r="AA166" i="1"/>
  <c r="AB166" i="1" s="1"/>
  <c r="AA110" i="1"/>
  <c r="AB110" i="1" s="1"/>
  <c r="D229" i="10" s="1"/>
  <c r="M36" i="8"/>
  <c r="M40" i="8"/>
  <c r="M44" i="8"/>
  <c r="M48" i="8"/>
  <c r="M52" i="8"/>
  <c r="M56" i="8"/>
  <c r="M60" i="8"/>
  <c r="M64" i="8"/>
  <c r="M68" i="8"/>
  <c r="M72" i="8"/>
  <c r="M76" i="8"/>
  <c r="M80" i="8"/>
  <c r="M84" i="8"/>
  <c r="M88" i="8"/>
  <c r="M92" i="8"/>
  <c r="M96" i="8"/>
  <c r="M100" i="8"/>
  <c r="M104" i="8"/>
  <c r="M108" i="8"/>
  <c r="M112" i="8"/>
  <c r="M116" i="8"/>
  <c r="M120" i="8"/>
  <c r="M124" i="8"/>
  <c r="M128" i="8"/>
  <c r="M132" i="8"/>
  <c r="M136" i="8"/>
  <c r="M140" i="8"/>
  <c r="M144" i="8"/>
  <c r="M148" i="8"/>
  <c r="M152" i="8"/>
  <c r="M156" i="8"/>
  <c r="M160" i="8"/>
  <c r="M164" i="8"/>
  <c r="M168" i="8"/>
  <c r="M172" i="8"/>
  <c r="M176" i="8"/>
  <c r="M180" i="8"/>
  <c r="M184" i="8"/>
  <c r="M188" i="8"/>
  <c r="M192" i="8"/>
  <c r="M196" i="8"/>
  <c r="M200" i="8"/>
  <c r="M204" i="8"/>
  <c r="M208" i="8"/>
  <c r="M212" i="8"/>
  <c r="M216" i="8"/>
  <c r="M220" i="8"/>
  <c r="M224" i="8"/>
  <c r="M228" i="8"/>
  <c r="M232" i="8"/>
  <c r="M236" i="8"/>
  <c r="M240" i="8"/>
  <c r="M244" i="8"/>
  <c r="M248" i="8"/>
  <c r="M252" i="8"/>
  <c r="M256" i="8"/>
  <c r="M260" i="8"/>
  <c r="M264" i="8"/>
  <c r="M268" i="8"/>
  <c r="M26" i="8"/>
  <c r="M30" i="8"/>
  <c r="M15" i="8"/>
  <c r="M19" i="8"/>
  <c r="M23" i="8"/>
  <c r="M6" i="8"/>
  <c r="M10" i="8"/>
  <c r="L27" i="8"/>
  <c r="L31" i="8"/>
  <c r="L35" i="8"/>
  <c r="L39" i="8"/>
  <c r="L43" i="8"/>
  <c r="L47" i="8"/>
  <c r="L51" i="8"/>
  <c r="L55" i="8"/>
  <c r="L59" i="8"/>
  <c r="L63" i="8"/>
  <c r="L67" i="8"/>
  <c r="L71" i="8"/>
  <c r="L75" i="8"/>
  <c r="L79" i="8"/>
  <c r="L83" i="8"/>
  <c r="L87" i="8"/>
  <c r="L91" i="8"/>
  <c r="L95" i="8"/>
  <c r="L99" i="8"/>
  <c r="L103" i="8"/>
  <c r="L107" i="8"/>
  <c r="L111" i="8"/>
  <c r="L115" i="8"/>
  <c r="L119" i="8"/>
  <c r="L123" i="8"/>
  <c r="L127" i="8"/>
  <c r="L131" i="8"/>
  <c r="L135" i="8"/>
  <c r="L139" i="8"/>
  <c r="L143" i="8"/>
  <c r="L147" i="8"/>
  <c r="L151" i="8"/>
  <c r="L155" i="8"/>
  <c r="L159" i="8"/>
  <c r="L163" i="8"/>
  <c r="L167" i="8"/>
  <c r="L171" i="8"/>
  <c r="L175" i="8"/>
  <c r="L179" i="8"/>
  <c r="L183" i="8"/>
  <c r="L187" i="8"/>
  <c r="L191" i="8"/>
  <c r="L195" i="8"/>
  <c r="L199" i="8"/>
  <c r="L203" i="8"/>
  <c r="L207" i="8"/>
  <c r="L211" i="8"/>
  <c r="L215" i="8"/>
  <c r="L219" i="8"/>
  <c r="L223" i="8"/>
  <c r="L227" i="8"/>
  <c r="L231" i="8"/>
  <c r="L235" i="8"/>
  <c r="L239" i="8"/>
  <c r="L243" i="8"/>
  <c r="L247" i="8"/>
  <c r="L251" i="8"/>
  <c r="L255" i="8"/>
  <c r="L259" i="8"/>
  <c r="L263" i="8"/>
  <c r="L267" i="8"/>
  <c r="L14" i="8"/>
  <c r="L18" i="8"/>
  <c r="L22" i="8"/>
  <c r="L26" i="8"/>
  <c r="L10" i="8"/>
  <c r="M33" i="8"/>
  <c r="M37" i="8"/>
  <c r="M41" i="8"/>
  <c r="M45" i="8"/>
  <c r="M49" i="8"/>
  <c r="M53" i="8"/>
  <c r="M57" i="8"/>
  <c r="M61" i="8"/>
  <c r="M65" i="8"/>
  <c r="M69" i="8"/>
  <c r="M73" i="8"/>
  <c r="M77" i="8"/>
  <c r="M81" i="8"/>
  <c r="M85" i="8"/>
  <c r="M89" i="8"/>
  <c r="M93" i="8"/>
  <c r="M97" i="8"/>
  <c r="M101" i="8"/>
  <c r="M105" i="8"/>
  <c r="M109" i="8"/>
  <c r="M113" i="8"/>
  <c r="M117" i="8"/>
  <c r="M121" i="8"/>
  <c r="M125" i="8"/>
  <c r="M129" i="8"/>
  <c r="M133" i="8"/>
  <c r="M137" i="8"/>
  <c r="M141" i="8"/>
  <c r="M145" i="8"/>
  <c r="M149" i="8"/>
  <c r="M153" i="8"/>
  <c r="M157" i="8"/>
  <c r="M161" i="8"/>
  <c r="M165" i="8"/>
  <c r="M169" i="8"/>
  <c r="M173" i="8"/>
  <c r="M177" i="8"/>
  <c r="M181" i="8"/>
  <c r="M185" i="8"/>
  <c r="M189" i="8"/>
  <c r="M193" i="8"/>
  <c r="M197" i="8"/>
  <c r="M201" i="8"/>
  <c r="M205" i="8"/>
  <c r="M209" i="8"/>
  <c r="M213" i="8"/>
  <c r="M217" i="8"/>
  <c r="M221" i="8"/>
  <c r="M225" i="8"/>
  <c r="M229" i="8"/>
  <c r="M233" i="8"/>
  <c r="M237" i="8"/>
  <c r="M241" i="8"/>
  <c r="M245" i="8"/>
  <c r="M249" i="8"/>
  <c r="M253" i="8"/>
  <c r="M257" i="8"/>
  <c r="M261" i="8"/>
  <c r="M265" i="8"/>
  <c r="M27" i="8"/>
  <c r="M31" i="8"/>
  <c r="M16" i="8"/>
  <c r="M20" i="8"/>
  <c r="M24" i="8"/>
  <c r="M7" i="8"/>
  <c r="M11" i="8"/>
  <c r="L28" i="8"/>
  <c r="L32" i="8"/>
  <c r="L36" i="8"/>
  <c r="L40" i="8"/>
  <c r="L44" i="8"/>
  <c r="L48" i="8"/>
  <c r="L52" i="8"/>
  <c r="L56" i="8"/>
  <c r="L60" i="8"/>
  <c r="L64" i="8"/>
  <c r="L68" i="8"/>
  <c r="L72" i="8"/>
  <c r="L76" i="8"/>
  <c r="L80" i="8"/>
  <c r="L84" i="8"/>
  <c r="L88" i="8"/>
  <c r="L92" i="8"/>
  <c r="L96" i="8"/>
  <c r="L100" i="8"/>
  <c r="L104" i="8"/>
  <c r="L108" i="8"/>
  <c r="L112" i="8"/>
  <c r="L116" i="8"/>
  <c r="L120" i="8"/>
  <c r="L124" i="8"/>
  <c r="L128" i="8"/>
  <c r="L132" i="8"/>
  <c r="L136" i="8"/>
  <c r="L140" i="8"/>
  <c r="L144" i="8"/>
  <c r="L148" i="8"/>
  <c r="L152" i="8"/>
  <c r="L156" i="8"/>
  <c r="L160" i="8"/>
  <c r="L164" i="8"/>
  <c r="L168" i="8"/>
  <c r="L172" i="8"/>
  <c r="L176" i="8"/>
  <c r="L180" i="8"/>
  <c r="L184" i="8"/>
  <c r="L188" i="8"/>
  <c r="L192" i="8"/>
  <c r="L196" i="8"/>
  <c r="L200" i="8"/>
  <c r="L204" i="8"/>
  <c r="L208" i="8"/>
  <c r="L212" i="8"/>
  <c r="L216" i="8"/>
  <c r="L220" i="8"/>
  <c r="L224" i="8"/>
  <c r="L228" i="8"/>
  <c r="L232" i="8"/>
  <c r="L236" i="8"/>
  <c r="L240" i="8"/>
  <c r="L244" i="8"/>
  <c r="L248" i="8"/>
  <c r="L252" i="8"/>
  <c r="L256" i="8"/>
  <c r="L260" i="8"/>
  <c r="L264" i="8"/>
  <c r="L268" i="8"/>
  <c r="L11" i="8"/>
  <c r="L15" i="8"/>
  <c r="L19" i="8"/>
  <c r="L23" i="8"/>
  <c r="L7" i="8"/>
  <c r="M34" i="8"/>
  <c r="M38" i="8"/>
  <c r="M42" i="8"/>
  <c r="M46" i="8"/>
  <c r="M50" i="8"/>
  <c r="M54" i="8"/>
  <c r="M58" i="8"/>
  <c r="M62" i="8"/>
  <c r="M66" i="8"/>
  <c r="M70" i="8"/>
  <c r="M74" i="8"/>
  <c r="M78" i="8"/>
  <c r="M82" i="8"/>
  <c r="M86" i="8"/>
  <c r="M90" i="8"/>
  <c r="M94" i="8"/>
  <c r="M98" i="8"/>
  <c r="M102" i="8"/>
  <c r="M106" i="8"/>
  <c r="M110" i="8"/>
  <c r="M114" i="8"/>
  <c r="M118" i="8"/>
  <c r="M122" i="8"/>
  <c r="M126" i="8"/>
  <c r="M130" i="8"/>
  <c r="M134" i="8"/>
  <c r="M138" i="8"/>
  <c r="M142" i="8"/>
  <c r="M146" i="8"/>
  <c r="M150" i="8"/>
  <c r="M154" i="8"/>
  <c r="M158" i="8"/>
  <c r="M162" i="8"/>
  <c r="M166" i="8"/>
  <c r="M170" i="8"/>
  <c r="M174" i="8"/>
  <c r="M178" i="8"/>
  <c r="M182" i="8"/>
  <c r="M186" i="8"/>
  <c r="M190" i="8"/>
  <c r="M194" i="8"/>
  <c r="M198" i="8"/>
  <c r="M202" i="8"/>
  <c r="M206" i="8"/>
  <c r="M210" i="8"/>
  <c r="M214" i="8"/>
  <c r="M218" i="8"/>
  <c r="M222" i="8"/>
  <c r="M226" i="8"/>
  <c r="M230" i="8"/>
  <c r="M234" i="8"/>
  <c r="M238" i="8"/>
  <c r="M242" i="8"/>
  <c r="M246" i="8"/>
  <c r="M250" i="8"/>
  <c r="M254" i="8"/>
  <c r="M258" i="8"/>
  <c r="M262" i="8"/>
  <c r="M266" i="8"/>
  <c r="M28" i="8"/>
  <c r="M32" i="8"/>
  <c r="M17" i="8"/>
  <c r="M21" i="8"/>
  <c r="M25" i="8"/>
  <c r="M8" i="8"/>
  <c r="M12" i="8"/>
  <c r="L29" i="8"/>
  <c r="L33" i="8"/>
  <c r="L37" i="8"/>
  <c r="L41" i="8"/>
  <c r="L45" i="8"/>
  <c r="L49" i="8"/>
  <c r="L53" i="8"/>
  <c r="L57" i="8"/>
  <c r="L61" i="8"/>
  <c r="L65" i="8"/>
  <c r="L69" i="8"/>
  <c r="L73" i="8"/>
  <c r="L77" i="8"/>
  <c r="L81" i="8"/>
  <c r="L85" i="8"/>
  <c r="L89" i="8"/>
  <c r="L93" i="8"/>
  <c r="L97" i="8"/>
  <c r="L101" i="8"/>
  <c r="L105" i="8"/>
  <c r="L109" i="8"/>
  <c r="L113" i="8"/>
  <c r="L117" i="8"/>
  <c r="L121" i="8"/>
  <c r="L125" i="8"/>
  <c r="L129" i="8"/>
  <c r="L133" i="8"/>
  <c r="L137" i="8"/>
  <c r="L141" i="8"/>
  <c r="L145" i="8"/>
  <c r="L149" i="8"/>
  <c r="L153" i="8"/>
  <c r="L157" i="8"/>
  <c r="L161" i="8"/>
  <c r="L165" i="8"/>
  <c r="L169" i="8"/>
  <c r="L173" i="8"/>
  <c r="L177" i="8"/>
  <c r="L181" i="8"/>
  <c r="L185" i="8"/>
  <c r="L189" i="8"/>
  <c r="L193" i="8"/>
  <c r="L197" i="8"/>
  <c r="L201" i="8"/>
  <c r="L205" i="8"/>
  <c r="L209" i="8"/>
  <c r="L213" i="8"/>
  <c r="L217" i="8"/>
  <c r="L221" i="8"/>
  <c r="L225" i="8"/>
  <c r="L229" i="8"/>
  <c r="L233" i="8"/>
  <c r="L237" i="8"/>
  <c r="L241" i="8"/>
  <c r="L245" i="8"/>
  <c r="L249" i="8"/>
  <c r="L253" i="8"/>
  <c r="L257" i="8"/>
  <c r="L261" i="8"/>
  <c r="L265" i="8"/>
  <c r="L12" i="8"/>
  <c r="L16" i="8"/>
  <c r="L20" i="8"/>
  <c r="L24" i="8"/>
  <c r="L8" i="8"/>
  <c r="M35" i="8"/>
  <c r="M39" i="8"/>
  <c r="M43" i="8"/>
  <c r="M47" i="8"/>
  <c r="M51" i="8"/>
  <c r="M55" i="8"/>
  <c r="M59" i="8"/>
  <c r="M63" i="8"/>
  <c r="M67" i="8"/>
  <c r="M71" i="8"/>
  <c r="M75" i="8"/>
  <c r="M79" i="8"/>
  <c r="M83" i="8"/>
  <c r="M87" i="8"/>
  <c r="M91" i="8"/>
  <c r="M95" i="8"/>
  <c r="M99" i="8"/>
  <c r="M103" i="8"/>
  <c r="M107" i="8"/>
  <c r="M111" i="8"/>
  <c r="M115" i="8"/>
  <c r="M119" i="8"/>
  <c r="M123" i="8"/>
  <c r="M127" i="8"/>
  <c r="M131" i="8"/>
  <c r="M135" i="8"/>
  <c r="M139" i="8"/>
  <c r="M143" i="8"/>
  <c r="M147" i="8"/>
  <c r="M151" i="8"/>
  <c r="M155" i="8"/>
  <c r="M159" i="8"/>
  <c r="M163" i="8"/>
  <c r="M167" i="8"/>
  <c r="M171" i="8"/>
  <c r="M175" i="8"/>
  <c r="M179" i="8"/>
  <c r="M183" i="8"/>
  <c r="M187" i="8"/>
  <c r="M191" i="8"/>
  <c r="M195" i="8"/>
  <c r="M199" i="8"/>
  <c r="M203" i="8"/>
  <c r="M207" i="8"/>
  <c r="M211" i="8"/>
  <c r="M215" i="8"/>
  <c r="M219" i="8"/>
  <c r="M223" i="8"/>
  <c r="M227" i="8"/>
  <c r="M231" i="8"/>
  <c r="M235" i="8"/>
  <c r="M239" i="8"/>
  <c r="M243" i="8"/>
  <c r="M247" i="8"/>
  <c r="M251" i="8"/>
  <c r="M255" i="8"/>
  <c r="M259" i="8"/>
  <c r="M263" i="8"/>
  <c r="M267" i="8"/>
  <c r="M29" i="8"/>
  <c r="M14" i="8"/>
  <c r="M18" i="8"/>
  <c r="M22" i="8"/>
  <c r="M5" i="8"/>
  <c r="M9" i="8"/>
  <c r="M13" i="8"/>
  <c r="L30" i="8"/>
  <c r="L34" i="8"/>
  <c r="L38" i="8"/>
  <c r="L42" i="8"/>
  <c r="L46" i="8"/>
  <c r="L50" i="8"/>
  <c r="L54" i="8"/>
  <c r="L58" i="8"/>
  <c r="L62" i="8"/>
  <c r="L66" i="8"/>
  <c r="L70" i="8"/>
  <c r="L74" i="8"/>
  <c r="L78" i="8"/>
  <c r="L82" i="8"/>
  <c r="L86" i="8"/>
  <c r="L90" i="8"/>
  <c r="L94" i="8"/>
  <c r="L98" i="8"/>
  <c r="L102" i="8"/>
  <c r="L106" i="8"/>
  <c r="L110" i="8"/>
  <c r="L114" i="8"/>
  <c r="L118" i="8"/>
  <c r="L122" i="8"/>
  <c r="L126" i="8"/>
  <c r="L130" i="8"/>
  <c r="L134" i="8"/>
  <c r="L138" i="8"/>
  <c r="L142" i="8"/>
  <c r="L146" i="8"/>
  <c r="L150" i="8"/>
  <c r="L154" i="8"/>
  <c r="L158" i="8"/>
  <c r="L162" i="8"/>
  <c r="L166" i="8"/>
  <c r="L170" i="8"/>
  <c r="L174" i="8"/>
  <c r="L178" i="8"/>
  <c r="L182" i="8"/>
  <c r="L186" i="8"/>
  <c r="L190" i="8"/>
  <c r="L194" i="8"/>
  <c r="L198" i="8"/>
  <c r="L202" i="8"/>
  <c r="L206" i="8"/>
  <c r="L210" i="8"/>
  <c r="L214" i="8"/>
  <c r="L218" i="8"/>
  <c r="L222" i="8"/>
  <c r="L226" i="8"/>
  <c r="L230" i="8"/>
  <c r="L234" i="8"/>
  <c r="L238" i="8"/>
  <c r="L242" i="8"/>
  <c r="L246" i="8"/>
  <c r="L250" i="8"/>
  <c r="L254" i="8"/>
  <c r="L258" i="8"/>
  <c r="L262" i="8"/>
  <c r="L266" i="8"/>
  <c r="L13" i="8"/>
  <c r="L17" i="8"/>
  <c r="L21" i="8"/>
  <c r="L25" i="8"/>
  <c r="L9" i="8"/>
  <c r="AA162" i="1"/>
  <c r="AB162" i="1" s="1"/>
  <c r="AA105" i="1"/>
  <c r="AB105" i="1" s="1"/>
  <c r="AA77" i="1"/>
  <c r="AB77" i="1" s="1"/>
  <c r="AA133" i="1"/>
  <c r="AB133" i="1" s="1"/>
  <c r="AA122" i="1"/>
  <c r="AB122" i="1" s="1"/>
  <c r="AA164" i="1"/>
  <c r="AB164" i="1" s="1"/>
  <c r="AA143" i="1"/>
  <c r="AB143" i="1" s="1"/>
  <c r="AA125" i="1"/>
  <c r="AB125" i="1" s="1"/>
  <c r="AA187" i="1"/>
  <c r="AB187" i="1" s="1"/>
  <c r="D215" i="10" s="1"/>
  <c r="AA165" i="1"/>
  <c r="AB165" i="1" s="1"/>
  <c r="AA117" i="1"/>
  <c r="AB117" i="1" s="1"/>
  <c r="AA195" i="1"/>
  <c r="AB195" i="1" s="1"/>
  <c r="AA87" i="1"/>
  <c r="AB87" i="1" s="1"/>
  <c r="D392" i="10" s="1"/>
  <c r="AA64" i="1"/>
  <c r="AB64" i="1" s="1"/>
  <c r="AA129" i="1"/>
  <c r="AB129" i="1" s="1"/>
  <c r="AA206" i="1"/>
  <c r="AB206" i="1" s="1"/>
  <c r="D220" i="10" s="1"/>
  <c r="AA120" i="1"/>
  <c r="AB120" i="1" s="1"/>
  <c r="AA194" i="1"/>
  <c r="AB194" i="1" s="1"/>
  <c r="D241" i="10" s="1"/>
  <c r="O27" i="8"/>
  <c r="T27" i="8" s="1"/>
  <c r="O31" i="8"/>
  <c r="T31" i="8" s="1"/>
  <c r="O35" i="8"/>
  <c r="T35" i="8" s="1"/>
  <c r="O39" i="8"/>
  <c r="T39" i="8" s="1"/>
  <c r="O43" i="8"/>
  <c r="T43" i="8" s="1"/>
  <c r="O47" i="8"/>
  <c r="T47" i="8" s="1"/>
  <c r="O51" i="8"/>
  <c r="T51" i="8" s="1"/>
  <c r="O55" i="8"/>
  <c r="T55" i="8" s="1"/>
  <c r="O59" i="8"/>
  <c r="T59" i="8" s="1"/>
  <c r="O63" i="8"/>
  <c r="T63" i="8" s="1"/>
  <c r="O67" i="8"/>
  <c r="T67" i="8" s="1"/>
  <c r="O71" i="8"/>
  <c r="T71" i="8" s="1"/>
  <c r="O75" i="8"/>
  <c r="T75" i="8" s="1"/>
  <c r="O79" i="8"/>
  <c r="T79" i="8" s="1"/>
  <c r="O83" i="8"/>
  <c r="T83" i="8" s="1"/>
  <c r="O87" i="8"/>
  <c r="T87" i="8" s="1"/>
  <c r="O91" i="8"/>
  <c r="T91" i="8" s="1"/>
  <c r="O95" i="8"/>
  <c r="T95" i="8" s="1"/>
  <c r="O99" i="8"/>
  <c r="T99" i="8" s="1"/>
  <c r="O103" i="8"/>
  <c r="T103" i="8" s="1"/>
  <c r="O107" i="8"/>
  <c r="T107" i="8" s="1"/>
  <c r="O111" i="8"/>
  <c r="T111" i="8" s="1"/>
  <c r="O115" i="8"/>
  <c r="T115" i="8" s="1"/>
  <c r="O119" i="8"/>
  <c r="T119" i="8" s="1"/>
  <c r="O123" i="8"/>
  <c r="T123" i="8" s="1"/>
  <c r="O127" i="8"/>
  <c r="T127" i="8" s="1"/>
  <c r="O131" i="8"/>
  <c r="T131" i="8" s="1"/>
  <c r="O135" i="8"/>
  <c r="T135" i="8" s="1"/>
  <c r="O139" i="8"/>
  <c r="T139" i="8" s="1"/>
  <c r="O143" i="8"/>
  <c r="T143" i="8" s="1"/>
  <c r="O147" i="8"/>
  <c r="T147" i="8" s="1"/>
  <c r="O151" i="8"/>
  <c r="T151" i="8" s="1"/>
  <c r="O155" i="8"/>
  <c r="T155" i="8" s="1"/>
  <c r="O159" i="8"/>
  <c r="T159" i="8" s="1"/>
  <c r="O163" i="8"/>
  <c r="T163" i="8" s="1"/>
  <c r="O167" i="8"/>
  <c r="T167" i="8" s="1"/>
  <c r="O171" i="8"/>
  <c r="T171" i="8" s="1"/>
  <c r="O175" i="8"/>
  <c r="T175" i="8" s="1"/>
  <c r="O179" i="8"/>
  <c r="T179" i="8" s="1"/>
  <c r="O183" i="8"/>
  <c r="T183" i="8" s="1"/>
  <c r="O187" i="8"/>
  <c r="T187" i="8" s="1"/>
  <c r="O191" i="8"/>
  <c r="T191" i="8" s="1"/>
  <c r="O195" i="8"/>
  <c r="T195" i="8" s="1"/>
  <c r="O199" i="8"/>
  <c r="T199" i="8" s="1"/>
  <c r="O203" i="8"/>
  <c r="T203" i="8" s="1"/>
  <c r="O207" i="8"/>
  <c r="T207" i="8" s="1"/>
  <c r="O211" i="8"/>
  <c r="T211" i="8" s="1"/>
  <c r="O215" i="8"/>
  <c r="T215" i="8" s="1"/>
  <c r="O219" i="8"/>
  <c r="T219" i="8" s="1"/>
  <c r="O223" i="8"/>
  <c r="T223" i="8" s="1"/>
  <c r="O227" i="8"/>
  <c r="T227" i="8" s="1"/>
  <c r="O231" i="8"/>
  <c r="T231" i="8" s="1"/>
  <c r="O235" i="8"/>
  <c r="T235" i="8" s="1"/>
  <c r="O239" i="8"/>
  <c r="T239" i="8" s="1"/>
  <c r="O243" i="8"/>
  <c r="T243" i="8" s="1"/>
  <c r="O247" i="8"/>
  <c r="T247" i="8" s="1"/>
  <c r="O251" i="8"/>
  <c r="T251" i="8" s="1"/>
  <c r="O255" i="8"/>
  <c r="T255" i="8" s="1"/>
  <c r="O259" i="8"/>
  <c r="T259" i="8" s="1"/>
  <c r="O263" i="8"/>
  <c r="T263" i="8" s="1"/>
  <c r="O267" i="8"/>
  <c r="T267" i="8" s="1"/>
  <c r="O19" i="8"/>
  <c r="T19" i="8" s="1"/>
  <c r="O23" i="8"/>
  <c r="T23" i="8" s="1"/>
  <c r="O6" i="8"/>
  <c r="T6" i="8" s="1"/>
  <c r="O10" i="8"/>
  <c r="T10" i="8" s="1"/>
  <c r="O14" i="8"/>
  <c r="T14" i="8" s="1"/>
  <c r="N31" i="8"/>
  <c r="S31" i="8" s="1"/>
  <c r="N35" i="8"/>
  <c r="S35" i="8" s="1"/>
  <c r="N39" i="8"/>
  <c r="S39" i="8" s="1"/>
  <c r="N43" i="8"/>
  <c r="S43" i="8" s="1"/>
  <c r="N47" i="8"/>
  <c r="S47" i="8" s="1"/>
  <c r="N51" i="8"/>
  <c r="S51" i="8" s="1"/>
  <c r="N55" i="8"/>
  <c r="S55" i="8" s="1"/>
  <c r="N59" i="8"/>
  <c r="S59" i="8" s="1"/>
  <c r="N63" i="8"/>
  <c r="S63" i="8" s="1"/>
  <c r="N67" i="8"/>
  <c r="S67" i="8" s="1"/>
  <c r="N71" i="8"/>
  <c r="S71" i="8" s="1"/>
  <c r="N75" i="8"/>
  <c r="S75" i="8" s="1"/>
  <c r="N79" i="8"/>
  <c r="S79" i="8" s="1"/>
  <c r="N83" i="8"/>
  <c r="S83" i="8" s="1"/>
  <c r="N87" i="8"/>
  <c r="S87" i="8" s="1"/>
  <c r="N91" i="8"/>
  <c r="S91" i="8" s="1"/>
  <c r="N95" i="8"/>
  <c r="S95" i="8" s="1"/>
  <c r="N99" i="8"/>
  <c r="S99" i="8" s="1"/>
  <c r="N103" i="8"/>
  <c r="S103" i="8" s="1"/>
  <c r="N107" i="8"/>
  <c r="S107" i="8" s="1"/>
  <c r="N111" i="8"/>
  <c r="S111" i="8" s="1"/>
  <c r="N115" i="8"/>
  <c r="S115" i="8" s="1"/>
  <c r="N119" i="8"/>
  <c r="S119" i="8" s="1"/>
  <c r="N123" i="8"/>
  <c r="S123" i="8" s="1"/>
  <c r="N127" i="8"/>
  <c r="S127" i="8" s="1"/>
  <c r="N131" i="8"/>
  <c r="S131" i="8" s="1"/>
  <c r="N135" i="8"/>
  <c r="S135" i="8" s="1"/>
  <c r="N139" i="8"/>
  <c r="S139" i="8" s="1"/>
  <c r="N143" i="8"/>
  <c r="S143" i="8" s="1"/>
  <c r="N147" i="8"/>
  <c r="S147" i="8" s="1"/>
  <c r="N151" i="8"/>
  <c r="S151" i="8" s="1"/>
  <c r="N155" i="8"/>
  <c r="S155" i="8" s="1"/>
  <c r="N159" i="8"/>
  <c r="S159" i="8" s="1"/>
  <c r="N163" i="8"/>
  <c r="S163" i="8" s="1"/>
  <c r="N167" i="8"/>
  <c r="S167" i="8" s="1"/>
  <c r="N171" i="8"/>
  <c r="S171" i="8" s="1"/>
  <c r="N175" i="8"/>
  <c r="S175" i="8" s="1"/>
  <c r="N179" i="8"/>
  <c r="S179" i="8" s="1"/>
  <c r="N183" i="8"/>
  <c r="S183" i="8" s="1"/>
  <c r="N187" i="8"/>
  <c r="S187" i="8" s="1"/>
  <c r="N191" i="8"/>
  <c r="S191" i="8" s="1"/>
  <c r="N195" i="8"/>
  <c r="S195" i="8" s="1"/>
  <c r="N199" i="8"/>
  <c r="S199" i="8" s="1"/>
  <c r="N203" i="8"/>
  <c r="S203" i="8" s="1"/>
  <c r="N207" i="8"/>
  <c r="S207" i="8" s="1"/>
  <c r="N211" i="8"/>
  <c r="S211" i="8" s="1"/>
  <c r="N215" i="8"/>
  <c r="S215" i="8" s="1"/>
  <c r="N219" i="8"/>
  <c r="S219" i="8" s="1"/>
  <c r="N223" i="8"/>
  <c r="S223" i="8" s="1"/>
  <c r="N227" i="8"/>
  <c r="S227" i="8" s="1"/>
  <c r="N231" i="8"/>
  <c r="S231" i="8" s="1"/>
  <c r="N235" i="8"/>
  <c r="S235" i="8" s="1"/>
  <c r="N239" i="8"/>
  <c r="S239" i="8" s="1"/>
  <c r="N243" i="8"/>
  <c r="S243" i="8" s="1"/>
  <c r="N247" i="8"/>
  <c r="S247" i="8" s="1"/>
  <c r="N251" i="8"/>
  <c r="S251" i="8" s="1"/>
  <c r="N255" i="8"/>
  <c r="S255" i="8" s="1"/>
  <c r="N259" i="8"/>
  <c r="S259" i="8" s="1"/>
  <c r="N263" i="8"/>
  <c r="S263" i="8" s="1"/>
  <c r="N267" i="8"/>
  <c r="S267" i="8" s="1"/>
  <c r="N10" i="8"/>
  <c r="S10" i="8" s="1"/>
  <c r="N14" i="8"/>
  <c r="S14" i="8" s="1"/>
  <c r="N18" i="8"/>
  <c r="S18" i="8" s="1"/>
  <c r="N22" i="8"/>
  <c r="S22" i="8" s="1"/>
  <c r="N5" i="8"/>
  <c r="S5" i="8" s="1"/>
  <c r="N9" i="8"/>
  <c r="S9" i="8" s="1"/>
  <c r="O28" i="8"/>
  <c r="T28" i="8" s="1"/>
  <c r="O32" i="8"/>
  <c r="T32" i="8" s="1"/>
  <c r="O36" i="8"/>
  <c r="T36" i="8" s="1"/>
  <c r="O40" i="8"/>
  <c r="T40" i="8" s="1"/>
  <c r="O44" i="8"/>
  <c r="T44" i="8" s="1"/>
  <c r="O48" i="8"/>
  <c r="T48" i="8" s="1"/>
  <c r="O52" i="8"/>
  <c r="T52" i="8" s="1"/>
  <c r="O56" i="8"/>
  <c r="T56" i="8" s="1"/>
  <c r="O60" i="8"/>
  <c r="T60" i="8" s="1"/>
  <c r="O64" i="8"/>
  <c r="T64" i="8" s="1"/>
  <c r="O68" i="8"/>
  <c r="T68" i="8" s="1"/>
  <c r="O72" i="8"/>
  <c r="T72" i="8" s="1"/>
  <c r="O76" i="8"/>
  <c r="T76" i="8" s="1"/>
  <c r="O80" i="8"/>
  <c r="T80" i="8" s="1"/>
  <c r="O84" i="8"/>
  <c r="T84" i="8" s="1"/>
  <c r="O88" i="8"/>
  <c r="T88" i="8" s="1"/>
  <c r="O92" i="8"/>
  <c r="T92" i="8" s="1"/>
  <c r="O96" i="8"/>
  <c r="T96" i="8" s="1"/>
  <c r="O100" i="8"/>
  <c r="T100" i="8" s="1"/>
  <c r="O104" i="8"/>
  <c r="T104" i="8" s="1"/>
  <c r="O108" i="8"/>
  <c r="T108" i="8" s="1"/>
  <c r="O112" i="8"/>
  <c r="T112" i="8" s="1"/>
  <c r="O116" i="8"/>
  <c r="T116" i="8" s="1"/>
  <c r="O120" i="8"/>
  <c r="T120" i="8" s="1"/>
  <c r="O124" i="8"/>
  <c r="T124" i="8" s="1"/>
  <c r="O128" i="8"/>
  <c r="T128" i="8" s="1"/>
  <c r="O132" i="8"/>
  <c r="T132" i="8" s="1"/>
  <c r="O136" i="8"/>
  <c r="T136" i="8" s="1"/>
  <c r="O140" i="8"/>
  <c r="T140" i="8" s="1"/>
  <c r="O144" i="8"/>
  <c r="T144" i="8" s="1"/>
  <c r="O148" i="8"/>
  <c r="T148" i="8" s="1"/>
  <c r="O152" i="8"/>
  <c r="T152" i="8" s="1"/>
  <c r="O156" i="8"/>
  <c r="T156" i="8" s="1"/>
  <c r="O160" i="8"/>
  <c r="T160" i="8" s="1"/>
  <c r="O164" i="8"/>
  <c r="T164" i="8" s="1"/>
  <c r="O168" i="8"/>
  <c r="T168" i="8" s="1"/>
  <c r="O172" i="8"/>
  <c r="T172" i="8" s="1"/>
  <c r="O176" i="8"/>
  <c r="T176" i="8" s="1"/>
  <c r="O180" i="8"/>
  <c r="T180" i="8" s="1"/>
  <c r="O184" i="8"/>
  <c r="T184" i="8" s="1"/>
  <c r="O188" i="8"/>
  <c r="T188" i="8" s="1"/>
  <c r="O192" i="8"/>
  <c r="T192" i="8" s="1"/>
  <c r="O196" i="8"/>
  <c r="T196" i="8" s="1"/>
  <c r="O200" i="8"/>
  <c r="T200" i="8" s="1"/>
  <c r="O204" i="8"/>
  <c r="T204" i="8" s="1"/>
  <c r="O208" i="8"/>
  <c r="T208" i="8" s="1"/>
  <c r="O212" i="8"/>
  <c r="T212" i="8" s="1"/>
  <c r="O216" i="8"/>
  <c r="T216" i="8" s="1"/>
  <c r="O220" i="8"/>
  <c r="T220" i="8" s="1"/>
  <c r="O224" i="8"/>
  <c r="T224" i="8" s="1"/>
  <c r="O228" i="8"/>
  <c r="T228" i="8" s="1"/>
  <c r="O232" i="8"/>
  <c r="T232" i="8" s="1"/>
  <c r="O236" i="8"/>
  <c r="T236" i="8" s="1"/>
  <c r="O240" i="8"/>
  <c r="T240" i="8" s="1"/>
  <c r="O244" i="8"/>
  <c r="T244" i="8" s="1"/>
  <c r="O248" i="8"/>
  <c r="T248" i="8" s="1"/>
  <c r="O252" i="8"/>
  <c r="T252" i="8" s="1"/>
  <c r="O256" i="8"/>
  <c r="T256" i="8" s="1"/>
  <c r="O260" i="8"/>
  <c r="T260" i="8" s="1"/>
  <c r="O264" i="8"/>
  <c r="T264" i="8" s="1"/>
  <c r="O268" i="8"/>
  <c r="T268" i="8" s="1"/>
  <c r="O16" i="8"/>
  <c r="T16" i="8" s="1"/>
  <c r="O20" i="8"/>
  <c r="T20" i="8" s="1"/>
  <c r="O24" i="8"/>
  <c r="T24" i="8" s="1"/>
  <c r="O7" i="8"/>
  <c r="T7" i="8" s="1"/>
  <c r="O11" i="8"/>
  <c r="T11" i="8" s="1"/>
  <c r="O15" i="8"/>
  <c r="T15" i="8" s="1"/>
  <c r="N32" i="8"/>
  <c r="S32" i="8" s="1"/>
  <c r="N36" i="8"/>
  <c r="S36" i="8" s="1"/>
  <c r="N40" i="8"/>
  <c r="S40" i="8" s="1"/>
  <c r="N44" i="8"/>
  <c r="S44" i="8" s="1"/>
  <c r="N48" i="8"/>
  <c r="S48" i="8" s="1"/>
  <c r="N52" i="8"/>
  <c r="S52" i="8" s="1"/>
  <c r="N56" i="8"/>
  <c r="S56" i="8" s="1"/>
  <c r="N60" i="8"/>
  <c r="S60" i="8" s="1"/>
  <c r="N64" i="8"/>
  <c r="S64" i="8" s="1"/>
  <c r="N68" i="8"/>
  <c r="S68" i="8" s="1"/>
  <c r="N72" i="8"/>
  <c r="S72" i="8" s="1"/>
  <c r="N76" i="8"/>
  <c r="S76" i="8" s="1"/>
  <c r="N80" i="8"/>
  <c r="S80" i="8" s="1"/>
  <c r="N84" i="8"/>
  <c r="S84" i="8" s="1"/>
  <c r="N88" i="8"/>
  <c r="S88" i="8" s="1"/>
  <c r="N92" i="8"/>
  <c r="S92" i="8" s="1"/>
  <c r="N96" i="8"/>
  <c r="S96" i="8" s="1"/>
  <c r="N100" i="8"/>
  <c r="S100" i="8" s="1"/>
  <c r="N104" i="8"/>
  <c r="S104" i="8" s="1"/>
  <c r="N108" i="8"/>
  <c r="S108" i="8" s="1"/>
  <c r="N112" i="8"/>
  <c r="S112" i="8" s="1"/>
  <c r="N116" i="8"/>
  <c r="S116" i="8" s="1"/>
  <c r="N120" i="8"/>
  <c r="S120" i="8" s="1"/>
  <c r="N124" i="8"/>
  <c r="S124" i="8" s="1"/>
  <c r="N128" i="8"/>
  <c r="S128" i="8" s="1"/>
  <c r="N132" i="8"/>
  <c r="S132" i="8" s="1"/>
  <c r="N136" i="8"/>
  <c r="S136" i="8" s="1"/>
  <c r="N140" i="8"/>
  <c r="S140" i="8" s="1"/>
  <c r="N144" i="8"/>
  <c r="S144" i="8" s="1"/>
  <c r="N148" i="8"/>
  <c r="S148" i="8" s="1"/>
  <c r="N152" i="8"/>
  <c r="S152" i="8" s="1"/>
  <c r="N156" i="8"/>
  <c r="S156" i="8" s="1"/>
  <c r="N160" i="8"/>
  <c r="S160" i="8" s="1"/>
  <c r="N164" i="8"/>
  <c r="S164" i="8" s="1"/>
  <c r="N168" i="8"/>
  <c r="S168" i="8" s="1"/>
  <c r="N172" i="8"/>
  <c r="S172" i="8" s="1"/>
  <c r="N176" i="8"/>
  <c r="S176" i="8" s="1"/>
  <c r="N180" i="8"/>
  <c r="S180" i="8" s="1"/>
  <c r="N184" i="8"/>
  <c r="S184" i="8" s="1"/>
  <c r="N188" i="8"/>
  <c r="S188" i="8" s="1"/>
  <c r="N192" i="8"/>
  <c r="S192" i="8" s="1"/>
  <c r="N196" i="8"/>
  <c r="S196" i="8" s="1"/>
  <c r="N200" i="8"/>
  <c r="S200" i="8" s="1"/>
  <c r="N204" i="8"/>
  <c r="S204" i="8" s="1"/>
  <c r="N208" i="8"/>
  <c r="S208" i="8" s="1"/>
  <c r="N212" i="8"/>
  <c r="S212" i="8" s="1"/>
  <c r="N216" i="8"/>
  <c r="S216" i="8" s="1"/>
  <c r="N220" i="8"/>
  <c r="S220" i="8" s="1"/>
  <c r="N224" i="8"/>
  <c r="S224" i="8" s="1"/>
  <c r="N228" i="8"/>
  <c r="S228" i="8" s="1"/>
  <c r="N232" i="8"/>
  <c r="S232" i="8" s="1"/>
  <c r="N236" i="8"/>
  <c r="S236" i="8" s="1"/>
  <c r="N240" i="8"/>
  <c r="S240" i="8" s="1"/>
  <c r="N244" i="8"/>
  <c r="S244" i="8" s="1"/>
  <c r="N248" i="8"/>
  <c r="S248" i="8" s="1"/>
  <c r="N252" i="8"/>
  <c r="S252" i="8" s="1"/>
  <c r="N256" i="8"/>
  <c r="S256" i="8" s="1"/>
  <c r="N260" i="8"/>
  <c r="S260" i="8" s="1"/>
  <c r="N264" i="8"/>
  <c r="S264" i="8" s="1"/>
  <c r="N268" i="8"/>
  <c r="S268" i="8" s="1"/>
  <c r="N26" i="8"/>
  <c r="S26" i="8" s="1"/>
  <c r="N11" i="8"/>
  <c r="S11" i="8" s="1"/>
  <c r="N15" i="8"/>
  <c r="S15" i="8" s="1"/>
  <c r="N19" i="8"/>
  <c r="S19" i="8" s="1"/>
  <c r="N23" i="8"/>
  <c r="S23" i="8" s="1"/>
  <c r="N6" i="8"/>
  <c r="S6" i="8" s="1"/>
  <c r="O29" i="8"/>
  <c r="T29" i="8" s="1"/>
  <c r="O33" i="8"/>
  <c r="T33" i="8" s="1"/>
  <c r="O37" i="8"/>
  <c r="T37" i="8" s="1"/>
  <c r="O41" i="8"/>
  <c r="T41" i="8" s="1"/>
  <c r="O45" i="8"/>
  <c r="T45" i="8" s="1"/>
  <c r="O49" i="8"/>
  <c r="T49" i="8" s="1"/>
  <c r="O53" i="8"/>
  <c r="T53" i="8" s="1"/>
  <c r="O57" i="8"/>
  <c r="T57" i="8" s="1"/>
  <c r="O61" i="8"/>
  <c r="T61" i="8" s="1"/>
  <c r="O65" i="8"/>
  <c r="T65" i="8" s="1"/>
  <c r="O69" i="8"/>
  <c r="T69" i="8" s="1"/>
  <c r="O73" i="8"/>
  <c r="T73" i="8" s="1"/>
  <c r="O77" i="8"/>
  <c r="T77" i="8" s="1"/>
  <c r="O81" i="8"/>
  <c r="T81" i="8" s="1"/>
  <c r="O85" i="8"/>
  <c r="T85" i="8" s="1"/>
  <c r="O89" i="8"/>
  <c r="T89" i="8" s="1"/>
  <c r="O93" i="8"/>
  <c r="T93" i="8" s="1"/>
  <c r="O97" i="8"/>
  <c r="T97" i="8" s="1"/>
  <c r="O101" i="8"/>
  <c r="T101" i="8" s="1"/>
  <c r="O105" i="8"/>
  <c r="T105" i="8" s="1"/>
  <c r="O109" i="8"/>
  <c r="T109" i="8" s="1"/>
  <c r="O113" i="8"/>
  <c r="T113" i="8" s="1"/>
  <c r="O117" i="8"/>
  <c r="T117" i="8" s="1"/>
  <c r="O121" i="8"/>
  <c r="T121" i="8" s="1"/>
  <c r="O125" i="8"/>
  <c r="T125" i="8" s="1"/>
  <c r="O129" i="8"/>
  <c r="T129" i="8" s="1"/>
  <c r="O133" i="8"/>
  <c r="T133" i="8" s="1"/>
  <c r="O137" i="8"/>
  <c r="T137" i="8" s="1"/>
  <c r="O141" i="8"/>
  <c r="T141" i="8" s="1"/>
  <c r="O145" i="8"/>
  <c r="T145" i="8" s="1"/>
  <c r="O149" i="8"/>
  <c r="T149" i="8" s="1"/>
  <c r="O153" i="8"/>
  <c r="T153" i="8" s="1"/>
  <c r="O157" i="8"/>
  <c r="T157" i="8" s="1"/>
  <c r="O161" i="8"/>
  <c r="T161" i="8" s="1"/>
  <c r="O165" i="8"/>
  <c r="T165" i="8" s="1"/>
  <c r="O169" i="8"/>
  <c r="T169" i="8" s="1"/>
  <c r="O173" i="8"/>
  <c r="T173" i="8" s="1"/>
  <c r="O177" i="8"/>
  <c r="T177" i="8" s="1"/>
  <c r="O181" i="8"/>
  <c r="T181" i="8" s="1"/>
  <c r="O185" i="8"/>
  <c r="T185" i="8" s="1"/>
  <c r="O189" i="8"/>
  <c r="T189" i="8" s="1"/>
  <c r="O193" i="8"/>
  <c r="T193" i="8" s="1"/>
  <c r="O197" i="8"/>
  <c r="T197" i="8" s="1"/>
  <c r="O201" i="8"/>
  <c r="T201" i="8" s="1"/>
  <c r="O205" i="8"/>
  <c r="T205" i="8" s="1"/>
  <c r="O209" i="8"/>
  <c r="T209" i="8" s="1"/>
  <c r="O213" i="8"/>
  <c r="T213" i="8" s="1"/>
  <c r="O217" i="8"/>
  <c r="T217" i="8" s="1"/>
  <c r="O221" i="8"/>
  <c r="T221" i="8" s="1"/>
  <c r="O225" i="8"/>
  <c r="T225" i="8" s="1"/>
  <c r="O229" i="8"/>
  <c r="T229" i="8" s="1"/>
  <c r="O233" i="8"/>
  <c r="T233" i="8" s="1"/>
  <c r="O237" i="8"/>
  <c r="T237" i="8" s="1"/>
  <c r="O241" i="8"/>
  <c r="T241" i="8" s="1"/>
  <c r="O245" i="8"/>
  <c r="T245" i="8" s="1"/>
  <c r="O249" i="8"/>
  <c r="T249" i="8" s="1"/>
  <c r="O253" i="8"/>
  <c r="T253" i="8" s="1"/>
  <c r="O257" i="8"/>
  <c r="T257" i="8" s="1"/>
  <c r="O261" i="8"/>
  <c r="T261" i="8" s="1"/>
  <c r="O265" i="8"/>
  <c r="T265" i="8" s="1"/>
  <c r="O17" i="8"/>
  <c r="T17" i="8" s="1"/>
  <c r="O21" i="8"/>
  <c r="T21" i="8" s="1"/>
  <c r="O25" i="8"/>
  <c r="T25" i="8" s="1"/>
  <c r="O8" i="8"/>
  <c r="T8" i="8" s="1"/>
  <c r="O12" i="8"/>
  <c r="T12" i="8" s="1"/>
  <c r="N29" i="8"/>
  <c r="S29" i="8" s="1"/>
  <c r="N33" i="8"/>
  <c r="S33" i="8" s="1"/>
  <c r="N37" i="8"/>
  <c r="S37" i="8" s="1"/>
  <c r="N41" i="8"/>
  <c r="S41" i="8" s="1"/>
  <c r="N45" i="8"/>
  <c r="S45" i="8" s="1"/>
  <c r="N49" i="8"/>
  <c r="S49" i="8" s="1"/>
  <c r="N53" i="8"/>
  <c r="S53" i="8" s="1"/>
  <c r="N57" i="8"/>
  <c r="S57" i="8" s="1"/>
  <c r="N61" i="8"/>
  <c r="S61" i="8" s="1"/>
  <c r="N65" i="8"/>
  <c r="S65" i="8" s="1"/>
  <c r="N69" i="8"/>
  <c r="S69" i="8" s="1"/>
  <c r="N73" i="8"/>
  <c r="S73" i="8" s="1"/>
  <c r="N77" i="8"/>
  <c r="S77" i="8" s="1"/>
  <c r="N81" i="8"/>
  <c r="S81" i="8" s="1"/>
  <c r="N85" i="8"/>
  <c r="S85" i="8" s="1"/>
  <c r="N89" i="8"/>
  <c r="S89" i="8" s="1"/>
  <c r="N93" i="8"/>
  <c r="S93" i="8" s="1"/>
  <c r="N97" i="8"/>
  <c r="S97" i="8" s="1"/>
  <c r="N101" i="8"/>
  <c r="S101" i="8" s="1"/>
  <c r="N105" i="8"/>
  <c r="S105" i="8" s="1"/>
  <c r="N109" i="8"/>
  <c r="S109" i="8" s="1"/>
  <c r="N113" i="8"/>
  <c r="S113" i="8" s="1"/>
  <c r="N117" i="8"/>
  <c r="S117" i="8" s="1"/>
  <c r="N121" i="8"/>
  <c r="S121" i="8" s="1"/>
  <c r="N125" i="8"/>
  <c r="S125" i="8" s="1"/>
  <c r="N129" i="8"/>
  <c r="S129" i="8" s="1"/>
  <c r="N133" i="8"/>
  <c r="S133" i="8" s="1"/>
  <c r="N137" i="8"/>
  <c r="S137" i="8" s="1"/>
  <c r="N141" i="8"/>
  <c r="S141" i="8" s="1"/>
  <c r="N145" i="8"/>
  <c r="S145" i="8" s="1"/>
  <c r="N149" i="8"/>
  <c r="S149" i="8" s="1"/>
  <c r="N153" i="8"/>
  <c r="S153" i="8" s="1"/>
  <c r="N157" i="8"/>
  <c r="S157" i="8" s="1"/>
  <c r="N161" i="8"/>
  <c r="S161" i="8" s="1"/>
  <c r="N165" i="8"/>
  <c r="S165" i="8" s="1"/>
  <c r="N169" i="8"/>
  <c r="S169" i="8" s="1"/>
  <c r="N173" i="8"/>
  <c r="S173" i="8" s="1"/>
  <c r="N177" i="8"/>
  <c r="S177" i="8" s="1"/>
  <c r="N181" i="8"/>
  <c r="S181" i="8" s="1"/>
  <c r="N185" i="8"/>
  <c r="S185" i="8" s="1"/>
  <c r="N189" i="8"/>
  <c r="S189" i="8" s="1"/>
  <c r="N193" i="8"/>
  <c r="S193" i="8" s="1"/>
  <c r="N197" i="8"/>
  <c r="S197" i="8" s="1"/>
  <c r="N201" i="8"/>
  <c r="S201" i="8" s="1"/>
  <c r="N205" i="8"/>
  <c r="S205" i="8" s="1"/>
  <c r="N209" i="8"/>
  <c r="S209" i="8" s="1"/>
  <c r="N213" i="8"/>
  <c r="S213" i="8" s="1"/>
  <c r="N217" i="8"/>
  <c r="S217" i="8" s="1"/>
  <c r="N221" i="8"/>
  <c r="S221" i="8" s="1"/>
  <c r="N225" i="8"/>
  <c r="S225" i="8" s="1"/>
  <c r="N229" i="8"/>
  <c r="S229" i="8" s="1"/>
  <c r="N233" i="8"/>
  <c r="S233" i="8" s="1"/>
  <c r="N237" i="8"/>
  <c r="S237" i="8" s="1"/>
  <c r="N241" i="8"/>
  <c r="S241" i="8" s="1"/>
  <c r="N245" i="8"/>
  <c r="S245" i="8" s="1"/>
  <c r="N249" i="8"/>
  <c r="S249" i="8" s="1"/>
  <c r="N253" i="8"/>
  <c r="S253" i="8" s="1"/>
  <c r="N257" i="8"/>
  <c r="S257" i="8" s="1"/>
  <c r="N261" i="8"/>
  <c r="S261" i="8" s="1"/>
  <c r="N265" i="8"/>
  <c r="S265" i="8" s="1"/>
  <c r="N27" i="8"/>
  <c r="S27" i="8" s="1"/>
  <c r="N12" i="8"/>
  <c r="S12" i="8" s="1"/>
  <c r="N16" i="8"/>
  <c r="S16" i="8" s="1"/>
  <c r="N20" i="8"/>
  <c r="S20" i="8" s="1"/>
  <c r="N24" i="8"/>
  <c r="S24" i="8" s="1"/>
  <c r="N7" i="8"/>
  <c r="S7" i="8" s="1"/>
  <c r="O26" i="8"/>
  <c r="T26" i="8" s="1"/>
  <c r="O30" i="8"/>
  <c r="T30" i="8" s="1"/>
  <c r="O34" i="8"/>
  <c r="T34" i="8" s="1"/>
  <c r="O38" i="8"/>
  <c r="T38" i="8" s="1"/>
  <c r="O42" i="8"/>
  <c r="T42" i="8" s="1"/>
  <c r="O46" i="8"/>
  <c r="T46" i="8" s="1"/>
  <c r="O50" i="8"/>
  <c r="T50" i="8" s="1"/>
  <c r="O54" i="8"/>
  <c r="T54" i="8" s="1"/>
  <c r="O58" i="8"/>
  <c r="T58" i="8" s="1"/>
  <c r="O62" i="8"/>
  <c r="T62" i="8" s="1"/>
  <c r="O66" i="8"/>
  <c r="T66" i="8" s="1"/>
  <c r="O70" i="8"/>
  <c r="T70" i="8" s="1"/>
  <c r="O74" i="8"/>
  <c r="T74" i="8" s="1"/>
  <c r="O78" i="8"/>
  <c r="T78" i="8" s="1"/>
  <c r="O82" i="8"/>
  <c r="T82" i="8" s="1"/>
  <c r="O86" i="8"/>
  <c r="T86" i="8" s="1"/>
  <c r="O90" i="8"/>
  <c r="T90" i="8" s="1"/>
  <c r="O94" i="8"/>
  <c r="T94" i="8" s="1"/>
  <c r="O98" i="8"/>
  <c r="T98" i="8" s="1"/>
  <c r="O102" i="8"/>
  <c r="T102" i="8" s="1"/>
  <c r="O106" i="8"/>
  <c r="T106" i="8" s="1"/>
  <c r="O110" i="8"/>
  <c r="T110" i="8" s="1"/>
  <c r="O114" i="8"/>
  <c r="T114" i="8" s="1"/>
  <c r="O118" i="8"/>
  <c r="T118" i="8" s="1"/>
  <c r="O122" i="8"/>
  <c r="T122" i="8" s="1"/>
  <c r="O126" i="8"/>
  <c r="T126" i="8" s="1"/>
  <c r="O130" i="8"/>
  <c r="T130" i="8" s="1"/>
  <c r="O134" i="8"/>
  <c r="T134" i="8" s="1"/>
  <c r="O138" i="8"/>
  <c r="T138" i="8" s="1"/>
  <c r="O142" i="8"/>
  <c r="T142" i="8" s="1"/>
  <c r="O146" i="8"/>
  <c r="T146" i="8" s="1"/>
  <c r="O150" i="8"/>
  <c r="T150" i="8" s="1"/>
  <c r="O154" i="8"/>
  <c r="T154" i="8" s="1"/>
  <c r="O158" i="8"/>
  <c r="T158" i="8" s="1"/>
  <c r="O162" i="8"/>
  <c r="T162" i="8" s="1"/>
  <c r="O166" i="8"/>
  <c r="T166" i="8" s="1"/>
  <c r="O170" i="8"/>
  <c r="T170" i="8" s="1"/>
  <c r="O174" i="8"/>
  <c r="T174" i="8" s="1"/>
  <c r="O178" i="8"/>
  <c r="T178" i="8" s="1"/>
  <c r="O182" i="8"/>
  <c r="T182" i="8" s="1"/>
  <c r="O186" i="8"/>
  <c r="T186" i="8" s="1"/>
  <c r="O190" i="8"/>
  <c r="T190" i="8" s="1"/>
  <c r="O194" i="8"/>
  <c r="T194" i="8" s="1"/>
  <c r="O198" i="8"/>
  <c r="T198" i="8" s="1"/>
  <c r="O202" i="8"/>
  <c r="T202" i="8" s="1"/>
  <c r="O206" i="8"/>
  <c r="T206" i="8" s="1"/>
  <c r="O210" i="8"/>
  <c r="T210" i="8" s="1"/>
  <c r="O214" i="8"/>
  <c r="T214" i="8" s="1"/>
  <c r="O218" i="8"/>
  <c r="T218" i="8" s="1"/>
  <c r="O222" i="8"/>
  <c r="T222" i="8" s="1"/>
  <c r="O226" i="8"/>
  <c r="T226" i="8" s="1"/>
  <c r="O230" i="8"/>
  <c r="T230" i="8" s="1"/>
  <c r="O234" i="8"/>
  <c r="T234" i="8" s="1"/>
  <c r="O238" i="8"/>
  <c r="T238" i="8" s="1"/>
  <c r="O242" i="8"/>
  <c r="T242" i="8" s="1"/>
  <c r="O246" i="8"/>
  <c r="T246" i="8" s="1"/>
  <c r="O250" i="8"/>
  <c r="T250" i="8" s="1"/>
  <c r="O254" i="8"/>
  <c r="T254" i="8" s="1"/>
  <c r="O258" i="8"/>
  <c r="T258" i="8" s="1"/>
  <c r="O262" i="8"/>
  <c r="T262" i="8" s="1"/>
  <c r="O266" i="8"/>
  <c r="T266" i="8" s="1"/>
  <c r="O18" i="8"/>
  <c r="T18" i="8" s="1"/>
  <c r="O22" i="8"/>
  <c r="T22" i="8" s="1"/>
  <c r="O5" i="8"/>
  <c r="T5" i="8" s="1"/>
  <c r="O9" i="8"/>
  <c r="T9" i="8" s="1"/>
  <c r="O13" i="8"/>
  <c r="T13" i="8" s="1"/>
  <c r="N30" i="8"/>
  <c r="S30" i="8" s="1"/>
  <c r="N34" i="8"/>
  <c r="S34" i="8" s="1"/>
  <c r="N38" i="8"/>
  <c r="S38" i="8" s="1"/>
  <c r="N42" i="8"/>
  <c r="S42" i="8" s="1"/>
  <c r="N46" i="8"/>
  <c r="S46" i="8" s="1"/>
  <c r="N50" i="8"/>
  <c r="S50" i="8" s="1"/>
  <c r="N54" i="8"/>
  <c r="S54" i="8" s="1"/>
  <c r="N58" i="8"/>
  <c r="S58" i="8" s="1"/>
  <c r="N62" i="8"/>
  <c r="S62" i="8" s="1"/>
  <c r="N66" i="8"/>
  <c r="S66" i="8" s="1"/>
  <c r="N70" i="8"/>
  <c r="S70" i="8" s="1"/>
  <c r="N74" i="8"/>
  <c r="S74" i="8" s="1"/>
  <c r="N78" i="8"/>
  <c r="S78" i="8" s="1"/>
  <c r="N82" i="8"/>
  <c r="S82" i="8" s="1"/>
  <c r="N86" i="8"/>
  <c r="S86" i="8" s="1"/>
  <c r="N90" i="8"/>
  <c r="S90" i="8" s="1"/>
  <c r="N94" i="8"/>
  <c r="S94" i="8" s="1"/>
  <c r="N98" i="8"/>
  <c r="S98" i="8" s="1"/>
  <c r="N102" i="8"/>
  <c r="S102" i="8" s="1"/>
  <c r="N106" i="8"/>
  <c r="S106" i="8" s="1"/>
  <c r="N110" i="8"/>
  <c r="S110" i="8" s="1"/>
  <c r="N114" i="8"/>
  <c r="S114" i="8" s="1"/>
  <c r="N118" i="8"/>
  <c r="S118" i="8" s="1"/>
  <c r="N122" i="8"/>
  <c r="S122" i="8" s="1"/>
  <c r="N126" i="8"/>
  <c r="S126" i="8" s="1"/>
  <c r="N130" i="8"/>
  <c r="S130" i="8" s="1"/>
  <c r="N134" i="8"/>
  <c r="S134" i="8" s="1"/>
  <c r="N138" i="8"/>
  <c r="S138" i="8" s="1"/>
  <c r="N142" i="8"/>
  <c r="S142" i="8" s="1"/>
  <c r="N146" i="8"/>
  <c r="S146" i="8" s="1"/>
  <c r="N150" i="8"/>
  <c r="S150" i="8" s="1"/>
  <c r="N154" i="8"/>
  <c r="S154" i="8" s="1"/>
  <c r="N158" i="8"/>
  <c r="S158" i="8" s="1"/>
  <c r="N162" i="8"/>
  <c r="S162" i="8" s="1"/>
  <c r="N166" i="8"/>
  <c r="S166" i="8" s="1"/>
  <c r="N170" i="8"/>
  <c r="S170" i="8" s="1"/>
  <c r="N174" i="8"/>
  <c r="S174" i="8" s="1"/>
  <c r="N178" i="8"/>
  <c r="S178" i="8" s="1"/>
  <c r="N182" i="8"/>
  <c r="S182" i="8" s="1"/>
  <c r="N186" i="8"/>
  <c r="S186" i="8" s="1"/>
  <c r="N190" i="8"/>
  <c r="S190" i="8" s="1"/>
  <c r="N194" i="8"/>
  <c r="S194" i="8" s="1"/>
  <c r="N198" i="8"/>
  <c r="S198" i="8" s="1"/>
  <c r="N202" i="8"/>
  <c r="S202" i="8" s="1"/>
  <c r="N206" i="8"/>
  <c r="S206" i="8" s="1"/>
  <c r="N210" i="8"/>
  <c r="S210" i="8" s="1"/>
  <c r="N214" i="8"/>
  <c r="S214" i="8" s="1"/>
  <c r="N218" i="8"/>
  <c r="S218" i="8" s="1"/>
  <c r="N222" i="8"/>
  <c r="S222" i="8" s="1"/>
  <c r="N226" i="8"/>
  <c r="S226" i="8" s="1"/>
  <c r="N230" i="8"/>
  <c r="S230" i="8" s="1"/>
  <c r="N234" i="8"/>
  <c r="S234" i="8" s="1"/>
  <c r="N238" i="8"/>
  <c r="S238" i="8" s="1"/>
  <c r="N242" i="8"/>
  <c r="S242" i="8" s="1"/>
  <c r="N246" i="8"/>
  <c r="S246" i="8" s="1"/>
  <c r="N250" i="8"/>
  <c r="S250" i="8" s="1"/>
  <c r="N254" i="8"/>
  <c r="S254" i="8" s="1"/>
  <c r="N258" i="8"/>
  <c r="S258" i="8" s="1"/>
  <c r="N262" i="8"/>
  <c r="S262" i="8" s="1"/>
  <c r="N266" i="8"/>
  <c r="S266" i="8" s="1"/>
  <c r="N28" i="8"/>
  <c r="S28" i="8" s="1"/>
  <c r="N13" i="8"/>
  <c r="S13" i="8" s="1"/>
  <c r="N17" i="8"/>
  <c r="S17" i="8" s="1"/>
  <c r="N21" i="8"/>
  <c r="S21" i="8" s="1"/>
  <c r="N25" i="8"/>
  <c r="S25" i="8" s="1"/>
  <c r="N8" i="8"/>
  <c r="S8" i="8" s="1"/>
  <c r="AA70" i="1"/>
  <c r="AB70" i="1" s="1"/>
  <c r="AA59" i="1"/>
  <c r="AB59" i="1" s="1"/>
  <c r="AA156" i="1"/>
  <c r="AB156" i="1" s="1"/>
  <c r="AA19" i="1"/>
  <c r="AB19" i="1" s="1"/>
  <c r="AA199" i="1"/>
  <c r="AB199" i="1" s="1"/>
  <c r="AA170" i="1"/>
  <c r="AB170" i="1" s="1"/>
  <c r="D406" i="10" s="1"/>
  <c r="AA150" i="1"/>
  <c r="AB150" i="1" s="1"/>
  <c r="AA121" i="1"/>
  <c r="AB121" i="1" s="1"/>
  <c r="AA161" i="1"/>
  <c r="AB161" i="1" s="1"/>
  <c r="AA130" i="1"/>
  <c r="AB130" i="1" s="1"/>
  <c r="AA39" i="1"/>
  <c r="AB39" i="1" s="1"/>
  <c r="AA28" i="1"/>
  <c r="AB28" i="1" s="1"/>
  <c r="AA4" i="1"/>
  <c r="AB4" i="1" s="1"/>
  <c r="AA115" i="1"/>
  <c r="AB115" i="1" s="1"/>
  <c r="AA93" i="1"/>
  <c r="AB93" i="1" s="1"/>
  <c r="AA45" i="1"/>
  <c r="AB45" i="1" s="1"/>
  <c r="AA10" i="1"/>
  <c r="AB10" i="1" s="1"/>
  <c r="AA163" i="1"/>
  <c r="AB163" i="1" s="1"/>
  <c r="AA151" i="1"/>
  <c r="AB151" i="1" s="1"/>
  <c r="AA61" i="1"/>
  <c r="AB61" i="1" s="1"/>
  <c r="AA119" i="1"/>
  <c r="AB119" i="1" s="1"/>
  <c r="D290" i="10" s="1"/>
  <c r="AA112" i="1"/>
  <c r="AB112" i="1" s="1"/>
  <c r="D232" i="10" s="1"/>
  <c r="AA145" i="1"/>
  <c r="AB145" i="1" s="1"/>
  <c r="AA173" i="1"/>
  <c r="AB173" i="1" s="1"/>
  <c r="D56" i="10" s="1"/>
  <c r="AA178" i="1"/>
  <c r="AB178" i="1" s="1"/>
  <c r="AA183" i="1"/>
  <c r="AB183" i="1" s="1"/>
  <c r="AA78" i="1"/>
  <c r="AB78" i="1" s="1"/>
  <c r="AA86" i="1"/>
  <c r="AB86" i="1" s="1"/>
  <c r="AA47" i="1"/>
  <c r="AB47" i="1" s="1"/>
  <c r="AA55" i="1"/>
  <c r="AB55" i="1" s="1"/>
  <c r="AA97" i="1"/>
  <c r="AB97" i="1" s="1"/>
  <c r="AA42" i="1"/>
  <c r="AB42" i="1" s="1"/>
  <c r="AA7" i="1"/>
  <c r="AB7" i="1" s="1"/>
  <c r="AA18" i="1"/>
  <c r="AB18" i="1" s="1"/>
  <c r="AA36" i="1"/>
  <c r="AB36" i="1" s="1"/>
  <c r="AA141" i="1"/>
  <c r="AB141" i="1" s="1"/>
  <c r="AA127" i="1"/>
  <c r="AB127" i="1" s="1"/>
  <c r="AA83" i="1"/>
  <c r="AB83" i="1" s="1"/>
  <c r="AA66" i="1"/>
  <c r="AB66" i="1" s="1"/>
  <c r="AA50" i="1"/>
  <c r="AB50" i="1" s="1"/>
  <c r="D154" i="10" s="1"/>
  <c r="AA8" i="1"/>
  <c r="AB8" i="1" s="1"/>
  <c r="AA27" i="1"/>
  <c r="AB27" i="1" s="1"/>
  <c r="AA155" i="1"/>
  <c r="AB155" i="1" s="1"/>
  <c r="D138" i="10" s="1"/>
  <c r="AA81" i="1"/>
  <c r="AB81" i="1" s="1"/>
  <c r="AA147" i="1"/>
  <c r="AB147" i="1" s="1"/>
  <c r="AA52" i="1"/>
  <c r="AB52" i="1" s="1"/>
  <c r="AA31" i="1"/>
  <c r="AB31" i="1" s="1"/>
  <c r="AA153" i="1"/>
  <c r="AB153" i="1" s="1"/>
  <c r="AA96" i="1"/>
  <c r="AB96" i="1" s="1"/>
  <c r="AA169" i="1"/>
  <c r="AB169" i="1" s="1"/>
  <c r="D395" i="10" s="1"/>
  <c r="AA186" i="1"/>
  <c r="AB186" i="1" s="1"/>
  <c r="AA202" i="1"/>
  <c r="AB202" i="1" s="1"/>
  <c r="AA134" i="1"/>
  <c r="AB134" i="1" s="1"/>
  <c r="D403" i="10" s="1"/>
  <c r="AA102" i="1"/>
  <c r="AB102" i="1" s="1"/>
  <c r="AA63" i="1"/>
  <c r="AB63" i="1" s="1"/>
  <c r="AA51" i="1"/>
  <c r="AB51" i="1" s="1"/>
  <c r="AA140" i="1"/>
  <c r="AB140" i="1" s="1"/>
  <c r="D218" i="10" s="1"/>
  <c r="AA92" i="1"/>
  <c r="AB92" i="1" s="1"/>
  <c r="D398" i="10" s="1"/>
  <c r="AA159" i="1"/>
  <c r="AB159" i="1" s="1"/>
  <c r="AA58" i="1"/>
  <c r="AB58" i="1" s="1"/>
  <c r="D300" i="10" s="1"/>
  <c r="AA38" i="1"/>
  <c r="AB38" i="1" s="1"/>
  <c r="AA6" i="1"/>
  <c r="AB6" i="1" s="1"/>
  <c r="D23" i="10" s="1"/>
  <c r="AA208" i="1"/>
  <c r="AB208" i="1" s="1"/>
  <c r="AA177" i="1"/>
  <c r="AB177" i="1" s="1"/>
  <c r="AA123" i="1"/>
  <c r="AB123" i="1" s="1"/>
  <c r="AA154" i="1"/>
  <c r="AB154" i="1" s="1"/>
  <c r="D400" i="10" s="1"/>
  <c r="AA126" i="1"/>
  <c r="AB126" i="1" s="1"/>
  <c r="AA65" i="1"/>
  <c r="AB65" i="1" s="1"/>
  <c r="AA49" i="1"/>
  <c r="AB49" i="1" s="1"/>
  <c r="AA88" i="1"/>
  <c r="AB88" i="1" s="1"/>
  <c r="D404" i="10" s="1"/>
  <c r="AA75" i="1"/>
  <c r="AB75" i="1" s="1"/>
  <c r="AA26" i="1"/>
  <c r="AB26" i="1" s="1"/>
  <c r="D92" i="10" s="1"/>
  <c r="AA184" i="1"/>
  <c r="AB184" i="1" s="1"/>
  <c r="D213" i="10" s="1"/>
  <c r="AA139" i="1"/>
  <c r="AB139" i="1" s="1"/>
  <c r="D225" i="10" s="1"/>
  <c r="AA113" i="1"/>
  <c r="AB113" i="1" s="1"/>
  <c r="D238" i="10" s="1"/>
  <c r="AA20" i="1"/>
  <c r="AB20" i="1" s="1"/>
  <c r="AA12" i="1"/>
  <c r="AB12" i="1" s="1"/>
  <c r="AA167" i="1"/>
  <c r="AB167" i="1" s="1"/>
  <c r="AA157" i="1"/>
  <c r="AB157" i="1" s="1"/>
  <c r="AA144" i="1"/>
  <c r="AB144" i="1" s="1"/>
  <c r="AA48" i="1"/>
  <c r="AB48" i="1" s="1"/>
  <c r="AA30" i="1"/>
  <c r="AB30" i="1" s="1"/>
  <c r="AA138" i="1"/>
  <c r="AB138" i="1" s="1"/>
  <c r="AA79" i="1"/>
  <c r="AB79" i="1" s="1"/>
  <c r="AA131" i="1"/>
  <c r="AB131" i="1" s="1"/>
  <c r="AA91" i="1"/>
  <c r="AB91" i="1" s="1"/>
  <c r="D394" i="10" s="1"/>
  <c r="AA137" i="1"/>
  <c r="AB137" i="1" s="1"/>
  <c r="AA14" i="1"/>
  <c r="AB14" i="1" s="1"/>
  <c r="L6" i="8"/>
  <c r="L4" i="8"/>
  <c r="L5" i="8"/>
  <c r="M4" i="8"/>
  <c r="O4" i="8"/>
  <c r="T4" i="8" s="1"/>
  <c r="N4" i="8"/>
  <c r="S4" i="8" s="1"/>
  <c r="R5" i="7"/>
  <c r="X5" i="7" s="1"/>
  <c r="P5" i="7"/>
  <c r="V5" i="7" s="1"/>
  <c r="P6" i="7"/>
  <c r="V6" i="7" s="1"/>
  <c r="P7" i="7"/>
  <c r="V7" i="7" s="1"/>
  <c r="P8" i="7"/>
  <c r="V8" i="7" s="1"/>
  <c r="P9" i="7"/>
  <c r="V9" i="7" s="1"/>
  <c r="P10" i="7"/>
  <c r="V10" i="7" s="1"/>
  <c r="P11" i="7"/>
  <c r="V11" i="7" s="1"/>
  <c r="P12" i="7"/>
  <c r="V12" i="7" s="1"/>
  <c r="P13" i="7"/>
  <c r="V13" i="7" s="1"/>
  <c r="P14" i="7"/>
  <c r="V14" i="7" s="1"/>
  <c r="P15" i="7"/>
  <c r="V15" i="7" s="1"/>
  <c r="P16" i="7"/>
  <c r="V16" i="7" s="1"/>
  <c r="P17" i="7"/>
  <c r="V17" i="7" s="1"/>
  <c r="P18" i="7"/>
  <c r="V18" i="7" s="1"/>
  <c r="P19" i="7"/>
  <c r="V19" i="7" s="1"/>
  <c r="Q4" i="7"/>
  <c r="Q5" i="7"/>
  <c r="W5" i="7" s="1"/>
  <c r="Q6" i="7"/>
  <c r="W6" i="7" s="1"/>
  <c r="Q7" i="7"/>
  <c r="W7" i="7" s="1"/>
  <c r="Q8" i="7"/>
  <c r="W8" i="7" s="1"/>
  <c r="Q9" i="7"/>
  <c r="W9" i="7" s="1"/>
  <c r="Q10" i="7"/>
  <c r="W10" i="7" s="1"/>
  <c r="Q11" i="7"/>
  <c r="W11" i="7" s="1"/>
  <c r="Q12" i="7"/>
  <c r="W12" i="7" s="1"/>
  <c r="Q13" i="7"/>
  <c r="W13" i="7" s="1"/>
  <c r="Q14" i="7"/>
  <c r="W14" i="7" s="1"/>
  <c r="Q15" i="7"/>
  <c r="W15" i="7" s="1"/>
  <c r="Q16" i="7"/>
  <c r="W16" i="7" s="1"/>
  <c r="Q17" i="7"/>
  <c r="W17" i="7" s="1"/>
  <c r="Q18" i="7"/>
  <c r="W18" i="7" s="1"/>
  <c r="Q19" i="7"/>
  <c r="W19" i="7" s="1"/>
  <c r="P4" i="7"/>
  <c r="S4" i="7"/>
  <c r="S18" i="7"/>
  <c r="Y18" i="7" s="1"/>
  <c r="S16" i="7"/>
  <c r="Y16" i="7" s="1"/>
  <c r="S14" i="7"/>
  <c r="Y14" i="7" s="1"/>
  <c r="S12" i="7"/>
  <c r="Y12" i="7" s="1"/>
  <c r="S10" i="7"/>
  <c r="Y10" i="7" s="1"/>
  <c r="S8" i="7"/>
  <c r="Y8" i="7" s="1"/>
  <c r="S6" i="7"/>
  <c r="Y6" i="7" s="1"/>
  <c r="R4" i="7"/>
  <c r="R18" i="7"/>
  <c r="X18" i="7" s="1"/>
  <c r="R16" i="7"/>
  <c r="X16" i="7" s="1"/>
  <c r="R14" i="7"/>
  <c r="X14" i="7" s="1"/>
  <c r="R12" i="7"/>
  <c r="X12" i="7" s="1"/>
  <c r="R10" i="7"/>
  <c r="X10" i="7" s="1"/>
  <c r="R8" i="7"/>
  <c r="X8" i="7" s="1"/>
  <c r="R6" i="7"/>
  <c r="X6" i="7" s="1"/>
  <c r="O5" i="7"/>
  <c r="O7" i="7"/>
  <c r="O9" i="7"/>
  <c r="O11" i="7"/>
  <c r="O6" i="7"/>
  <c r="O8" i="7"/>
  <c r="O10" i="7"/>
  <c r="O12" i="7"/>
  <c r="O14" i="7"/>
  <c r="O16" i="7"/>
  <c r="O18" i="7"/>
  <c r="O4" i="7"/>
  <c r="N6" i="7"/>
  <c r="N8" i="7"/>
  <c r="N10" i="7"/>
  <c r="N12" i="7"/>
  <c r="N14" i="7"/>
  <c r="N16" i="7"/>
  <c r="N18" i="7"/>
  <c r="N4" i="7"/>
  <c r="O13" i="7"/>
  <c r="O17" i="7"/>
  <c r="N7" i="7"/>
  <c r="N11" i="7"/>
  <c r="N15" i="7"/>
  <c r="N19" i="7"/>
  <c r="O15" i="7"/>
  <c r="O19" i="7"/>
  <c r="N5" i="7"/>
  <c r="N9" i="7"/>
  <c r="N13" i="7"/>
  <c r="N17" i="7"/>
  <c r="S19" i="7"/>
  <c r="Y19" i="7" s="1"/>
  <c r="S17" i="7"/>
  <c r="Y17" i="7" s="1"/>
  <c r="S15" i="7"/>
  <c r="Y15" i="7" s="1"/>
  <c r="S13" i="7"/>
  <c r="Y13" i="7" s="1"/>
  <c r="S11" i="7"/>
  <c r="Y11" i="7" s="1"/>
  <c r="S9" i="7"/>
  <c r="Y9" i="7" s="1"/>
  <c r="S7" i="7"/>
  <c r="Y7" i="7" s="1"/>
  <c r="S5" i="7"/>
  <c r="Y5" i="7" s="1"/>
  <c r="R19" i="7"/>
  <c r="X19" i="7" s="1"/>
  <c r="R17" i="7"/>
  <c r="X17" i="7" s="1"/>
  <c r="R15" i="7"/>
  <c r="X15" i="7" s="1"/>
  <c r="R13" i="7"/>
  <c r="X13" i="7" s="1"/>
  <c r="R11" i="7"/>
  <c r="X11" i="7" s="1"/>
  <c r="R9" i="7"/>
  <c r="X9" i="7" s="1"/>
  <c r="R7" i="7"/>
  <c r="X7" i="7" s="1"/>
  <c r="X20" i="3"/>
  <c r="Y20" i="3" s="1"/>
  <c r="H20" i="3"/>
  <c r="G20" i="3"/>
  <c r="T20" i="3"/>
  <c r="U20" i="3" s="1"/>
  <c r="K8" i="3"/>
  <c r="K9" i="3"/>
  <c r="K12" i="3"/>
  <c r="K13" i="3"/>
  <c r="K16" i="3"/>
  <c r="K17" i="3"/>
  <c r="L16" i="3"/>
  <c r="L17" i="3"/>
  <c r="L15" i="3"/>
  <c r="L8" i="3"/>
  <c r="L9" i="3"/>
  <c r="K11" i="3"/>
  <c r="L12" i="3"/>
  <c r="L13" i="3"/>
  <c r="K7" i="3"/>
  <c r="K10" i="3"/>
  <c r="L11" i="3"/>
  <c r="K14" i="3"/>
  <c r="K15" i="3"/>
  <c r="K18" i="3"/>
  <c r="L7" i="3"/>
  <c r="L10" i="3"/>
  <c r="L14" i="3"/>
  <c r="L18" i="3"/>
  <c r="L6" i="3"/>
  <c r="K6" i="3"/>
  <c r="M7" i="3"/>
  <c r="M10" i="3"/>
  <c r="N11" i="3"/>
  <c r="S11" i="3" s="1"/>
  <c r="M14" i="3"/>
  <c r="M15" i="3"/>
  <c r="M18" i="3"/>
  <c r="N18" i="3"/>
  <c r="S18" i="3" s="1"/>
  <c r="N16" i="3"/>
  <c r="S16" i="3" s="1"/>
  <c r="N7" i="3"/>
  <c r="S7" i="3" s="1"/>
  <c r="N10" i="3"/>
  <c r="S10" i="3" s="1"/>
  <c r="N14" i="3"/>
  <c r="S14" i="3" s="1"/>
  <c r="N15" i="3"/>
  <c r="S15" i="3" s="1"/>
  <c r="M11" i="3"/>
  <c r="N12" i="3"/>
  <c r="S12" i="3" s="1"/>
  <c r="N13" i="3"/>
  <c r="S13" i="3" s="1"/>
  <c r="M8" i="3"/>
  <c r="M9" i="3"/>
  <c r="M12" i="3"/>
  <c r="M13" i="3"/>
  <c r="M16" i="3"/>
  <c r="M17" i="3"/>
  <c r="N8" i="3"/>
  <c r="S8" i="3" s="1"/>
  <c r="N9" i="3"/>
  <c r="S9" i="3" s="1"/>
  <c r="N17" i="3"/>
  <c r="S17" i="3" s="1"/>
  <c r="M6" i="3"/>
  <c r="N6" i="3"/>
  <c r="S6" i="3" s="1"/>
  <c r="K4" i="3"/>
  <c r="L5" i="3"/>
  <c r="L4" i="3"/>
  <c r="K5" i="3"/>
  <c r="N5" i="3"/>
  <c r="S5" i="3" s="1"/>
  <c r="N4" i="3"/>
  <c r="M5" i="3"/>
  <c r="M4" i="3"/>
  <c r="G4" i="3"/>
  <c r="E380" i="10" l="1"/>
  <c r="E381" i="10"/>
  <c r="G319" i="10"/>
  <c r="H319" i="10" s="1"/>
  <c r="D293" i="10"/>
  <c r="G293" i="10" s="1"/>
  <c r="H293" i="10" s="1"/>
  <c r="D399" i="10"/>
  <c r="AE4" i="3"/>
  <c r="AI4" i="3" s="1"/>
  <c r="AD10" i="3"/>
  <c r="AH10" i="3" s="1"/>
  <c r="AD13" i="3"/>
  <c r="AD5" i="3"/>
  <c r="AD14" i="3"/>
  <c r="AD9" i="3"/>
  <c r="R16" i="3"/>
  <c r="AE16" i="3"/>
  <c r="AD4" i="3"/>
  <c r="R13" i="3"/>
  <c r="AE13" i="3"/>
  <c r="R11" i="3"/>
  <c r="AE11" i="3"/>
  <c r="R15" i="3"/>
  <c r="AE15" i="3"/>
  <c r="R7" i="3"/>
  <c r="AE7" i="3"/>
  <c r="AD11" i="3"/>
  <c r="AD16" i="3"/>
  <c r="AD8" i="3"/>
  <c r="R8" i="3"/>
  <c r="AE8" i="3"/>
  <c r="R12" i="3"/>
  <c r="AE12" i="3"/>
  <c r="R14" i="3"/>
  <c r="AE14" i="3"/>
  <c r="AD18" i="3"/>
  <c r="R10" i="3"/>
  <c r="AE10" i="3"/>
  <c r="AD6" i="3"/>
  <c r="R5" i="3"/>
  <c r="AE5" i="3"/>
  <c r="R6" i="3"/>
  <c r="AE6" i="3"/>
  <c r="R17" i="3"/>
  <c r="AE17" i="3"/>
  <c r="R9" i="3"/>
  <c r="AE9" i="3"/>
  <c r="AD15" i="3"/>
  <c r="AD7" i="3"/>
  <c r="AD12" i="3"/>
  <c r="R18" i="3"/>
  <c r="AE18" i="3"/>
  <c r="AD17" i="3"/>
  <c r="E138" i="10"/>
  <c r="G138" i="10"/>
  <c r="H138" i="10" s="1"/>
  <c r="E56" i="10"/>
  <c r="G56" i="10"/>
  <c r="H56" i="10" s="1"/>
  <c r="G394" i="10"/>
  <c r="H394" i="10" s="1"/>
  <c r="E394" i="10"/>
  <c r="D363" i="10"/>
  <c r="D356" i="10"/>
  <c r="D97" i="10"/>
  <c r="D80" i="10"/>
  <c r="D246" i="10"/>
  <c r="D260" i="10"/>
  <c r="D210" i="10"/>
  <c r="D197" i="10"/>
  <c r="D78" i="10"/>
  <c r="D79" i="10"/>
  <c r="E92" i="10"/>
  <c r="G92" i="10"/>
  <c r="H92" i="10" s="1"/>
  <c r="G400" i="10"/>
  <c r="H400" i="10" s="1"/>
  <c r="E400" i="10"/>
  <c r="D184" i="10"/>
  <c r="D189" i="10"/>
  <c r="G300" i="10"/>
  <c r="H300" i="10" s="1"/>
  <c r="E300" i="10"/>
  <c r="G395" i="10"/>
  <c r="H395" i="10" s="1"/>
  <c r="E395" i="10"/>
  <c r="D375" i="10"/>
  <c r="D382" i="10"/>
  <c r="D158" i="10"/>
  <c r="D159" i="10"/>
  <c r="D353" i="10"/>
  <c r="D362" i="10"/>
  <c r="D95" i="10"/>
  <c r="D83" i="10"/>
  <c r="E154" i="10"/>
  <c r="G154" i="10"/>
  <c r="H154" i="10" s="1"/>
  <c r="D370" i="10"/>
  <c r="D373" i="10"/>
  <c r="D250" i="10"/>
  <c r="D252" i="10"/>
  <c r="D59" i="10"/>
  <c r="D76" i="10"/>
  <c r="D134" i="10"/>
  <c r="D141" i="10"/>
  <c r="D169" i="10"/>
  <c r="D149" i="10"/>
  <c r="D367" i="10"/>
  <c r="D385" i="10"/>
  <c r="D190" i="10"/>
  <c r="D187" i="10"/>
  <c r="E232" i="10"/>
  <c r="G232" i="10"/>
  <c r="H232" i="10" s="1"/>
  <c r="D305" i="10"/>
  <c r="D309" i="10"/>
  <c r="D201" i="10"/>
  <c r="D193" i="10"/>
  <c r="D137" i="10"/>
  <c r="D143" i="10"/>
  <c r="D242" i="10"/>
  <c r="D245" i="10"/>
  <c r="D98" i="10"/>
  <c r="D99" i="10"/>
  <c r="D372" i="10"/>
  <c r="D369" i="10"/>
  <c r="D298" i="10"/>
  <c r="D285" i="10"/>
  <c r="G406" i="10"/>
  <c r="H406" i="10" s="1"/>
  <c r="E406" i="10"/>
  <c r="D74" i="10"/>
  <c r="D57" i="10"/>
  <c r="D310" i="10"/>
  <c r="D303" i="10"/>
  <c r="D43" i="10"/>
  <c r="D52" i="10"/>
  <c r="D364" i="10"/>
  <c r="D376" i="10"/>
  <c r="D72" i="10"/>
  <c r="D67" i="10"/>
  <c r="D146" i="10"/>
  <c r="D144" i="10"/>
  <c r="D35" i="10"/>
  <c r="D33" i="10"/>
  <c r="E238" i="10"/>
  <c r="G238" i="10"/>
  <c r="H238" i="10" s="1"/>
  <c r="G213" i="10"/>
  <c r="H213" i="10" s="1"/>
  <c r="E213" i="10"/>
  <c r="D336" i="10"/>
  <c r="D339" i="10"/>
  <c r="D148" i="10"/>
  <c r="D129" i="10"/>
  <c r="D351" i="10"/>
  <c r="D354" i="10"/>
  <c r="D296" i="10"/>
  <c r="D292" i="10"/>
  <c r="E293" i="10"/>
  <c r="D123" i="10"/>
  <c r="D124" i="10"/>
  <c r="D192" i="10"/>
  <c r="D206" i="10"/>
  <c r="E218" i="10"/>
  <c r="G218" i="10"/>
  <c r="H218" i="10" s="1"/>
  <c r="D307" i="10"/>
  <c r="D313" i="10"/>
  <c r="G403" i="10"/>
  <c r="H403" i="10" s="1"/>
  <c r="E403" i="10"/>
  <c r="D44" i="10"/>
  <c r="D55" i="10"/>
  <c r="D102" i="10"/>
  <c r="D119" i="10"/>
  <c r="D261" i="10"/>
  <c r="D258" i="10"/>
  <c r="D26" i="10"/>
  <c r="D21" i="10"/>
  <c r="D315" i="10"/>
  <c r="D320" i="10"/>
  <c r="D360" i="10"/>
  <c r="D357" i="10"/>
  <c r="D115" i="10"/>
  <c r="D122" i="10"/>
  <c r="D25" i="10"/>
  <c r="D30" i="10"/>
  <c r="D45" i="10"/>
  <c r="D53" i="10"/>
  <c r="D140" i="10"/>
  <c r="D145" i="10"/>
  <c r="D335" i="10"/>
  <c r="D343" i="10"/>
  <c r="D191" i="10"/>
  <c r="D186" i="10"/>
  <c r="D251" i="10"/>
  <c r="D248" i="10"/>
  <c r="G290" i="10"/>
  <c r="H290" i="10" s="1"/>
  <c r="E290" i="10"/>
  <c r="D361" i="10"/>
  <c r="D349" i="10"/>
  <c r="D37" i="10"/>
  <c r="D36" i="10"/>
  <c r="D24" i="10"/>
  <c r="D38" i="10"/>
  <c r="D69" i="10"/>
  <c r="D58" i="10"/>
  <c r="D125" i="10"/>
  <c r="D133" i="10"/>
  <c r="D196" i="10"/>
  <c r="D202" i="10"/>
  <c r="D295" i="10"/>
  <c r="D288" i="10"/>
  <c r="D391" i="10"/>
  <c r="D163" i="10"/>
  <c r="D326" i="10"/>
  <c r="D333" i="10"/>
  <c r="D291" i="10"/>
  <c r="D286" i="10"/>
  <c r="D368" i="10"/>
  <c r="D383" i="10"/>
  <c r="G392" i="10"/>
  <c r="H392" i="10" s="1"/>
  <c r="E392" i="10"/>
  <c r="D234" i="10"/>
  <c r="D244" i="10"/>
  <c r="E215" i="10"/>
  <c r="G215" i="10"/>
  <c r="H215" i="10" s="1"/>
  <c r="D254" i="10"/>
  <c r="D255" i="10"/>
  <c r="D294" i="10"/>
  <c r="D297" i="10"/>
  <c r="D342" i="10"/>
  <c r="D341" i="10"/>
  <c r="D198" i="10"/>
  <c r="D200" i="10"/>
  <c r="D209" i="10"/>
  <c r="D205" i="10"/>
  <c r="D48" i="10"/>
  <c r="D51" i="10"/>
  <c r="D89" i="10"/>
  <c r="D84" i="10"/>
  <c r="E239" i="10"/>
  <c r="G239" i="10"/>
  <c r="H239" i="10" s="1"/>
  <c r="D81" i="10"/>
  <c r="D82" i="10"/>
  <c r="D318" i="10"/>
  <c r="D323" i="10"/>
  <c r="D62" i="10"/>
  <c r="D71" i="10"/>
  <c r="D348" i="10"/>
  <c r="D359" i="10"/>
  <c r="D263" i="10"/>
  <c r="D257" i="10"/>
  <c r="G399" i="10"/>
  <c r="H399" i="10" s="1"/>
  <c r="E399" i="10"/>
  <c r="D388" i="10"/>
  <c r="D90" i="10"/>
  <c r="D77" i="10"/>
  <c r="D174" i="10"/>
  <c r="D185" i="10"/>
  <c r="D87" i="10"/>
  <c r="D93" i="10"/>
  <c r="D96" i="10"/>
  <c r="D85" i="10"/>
  <c r="D164" i="10"/>
  <c r="D150" i="10"/>
  <c r="D181" i="10"/>
  <c r="D173" i="10"/>
  <c r="D334" i="10"/>
  <c r="D340" i="10"/>
  <c r="D194" i="10"/>
  <c r="D195" i="10"/>
  <c r="G352" i="10"/>
  <c r="H352" i="10" s="1"/>
  <c r="E352" i="10"/>
  <c r="E172" i="10"/>
  <c r="G172" i="10"/>
  <c r="H172" i="10" s="1"/>
  <c r="E116" i="10"/>
  <c r="G116" i="10"/>
  <c r="H116" i="10" s="1"/>
  <c r="G350" i="10"/>
  <c r="H350" i="10" s="1"/>
  <c r="E350" i="10"/>
  <c r="G328" i="10"/>
  <c r="H328" i="10" s="1"/>
  <c r="E328" i="10"/>
  <c r="E126" i="10"/>
  <c r="G126" i="10"/>
  <c r="H126" i="10" s="1"/>
  <c r="D401" i="10"/>
  <c r="D387" i="10"/>
  <c r="G27" i="10"/>
  <c r="H27" i="10" s="1"/>
  <c r="E27" i="10"/>
  <c r="G65" i="10"/>
  <c r="H65" i="10" s="1"/>
  <c r="E65" i="10"/>
  <c r="E128" i="10"/>
  <c r="G128" i="10"/>
  <c r="H128" i="10" s="1"/>
  <c r="E256" i="10"/>
  <c r="G256" i="10"/>
  <c r="H256" i="10" s="1"/>
  <c r="E34" i="10"/>
  <c r="G34" i="10"/>
  <c r="H34" i="10" s="1"/>
  <c r="G41" i="10"/>
  <c r="H41" i="10" s="1"/>
  <c r="E41" i="10"/>
  <c r="E183" i="10"/>
  <c r="G183" i="10"/>
  <c r="H183" i="10" s="1"/>
  <c r="E31" i="10"/>
  <c r="G31" i="10"/>
  <c r="H31" i="10" s="1"/>
  <c r="E142" i="10"/>
  <c r="G142" i="10"/>
  <c r="H142" i="10" s="1"/>
  <c r="G337" i="10"/>
  <c r="H337" i="10" s="1"/>
  <c r="E337" i="10"/>
  <c r="G316" i="10"/>
  <c r="H316" i="10" s="1"/>
  <c r="E316" i="10"/>
  <c r="D221" i="10"/>
  <c r="G331" i="10"/>
  <c r="H331" i="10" s="1"/>
  <c r="E331" i="10"/>
  <c r="E231" i="10"/>
  <c r="G231" i="10"/>
  <c r="H231" i="10" s="1"/>
  <c r="G233" i="10"/>
  <c r="H233" i="10" s="1"/>
  <c r="E233" i="10"/>
  <c r="G355" i="10"/>
  <c r="H355" i="10" s="1"/>
  <c r="E355" i="10"/>
  <c r="D240" i="10"/>
  <c r="G345" i="10"/>
  <c r="H345" i="10" s="1"/>
  <c r="E345" i="10"/>
  <c r="G378" i="10"/>
  <c r="H378" i="10" s="1"/>
  <c r="E378" i="10"/>
  <c r="D216" i="10"/>
  <c r="E104" i="10"/>
  <c r="G104" i="10"/>
  <c r="H104" i="10" s="1"/>
  <c r="D396" i="10"/>
  <c r="D47" i="10"/>
  <c r="D50" i="10"/>
  <c r="G225" i="10"/>
  <c r="H225" i="10" s="1"/>
  <c r="E225" i="10"/>
  <c r="G404" i="10"/>
  <c r="H404" i="10" s="1"/>
  <c r="E404" i="10"/>
  <c r="D314" i="10"/>
  <c r="D321" i="10"/>
  <c r="G23" i="10"/>
  <c r="H23" i="10" s="1"/>
  <c r="E23" i="10"/>
  <c r="G398" i="10"/>
  <c r="H398" i="10" s="1"/>
  <c r="E398" i="10"/>
  <c r="D155" i="10"/>
  <c r="D156" i="10"/>
  <c r="D61" i="10"/>
  <c r="D68" i="10"/>
  <c r="D405" i="10"/>
  <c r="D397" i="10"/>
  <c r="G241" i="10"/>
  <c r="H241" i="10" s="1"/>
  <c r="E241" i="10"/>
  <c r="E220" i="10"/>
  <c r="G220" i="10"/>
  <c r="H220" i="10" s="1"/>
  <c r="D311" i="10"/>
  <c r="D312" i="10"/>
  <c r="D243" i="10"/>
  <c r="D208" i="10"/>
  <c r="D199" i="10"/>
  <c r="D344" i="10"/>
  <c r="D346" i="10"/>
  <c r="D207" i="10"/>
  <c r="D204" i="10"/>
  <c r="D379" i="10"/>
  <c r="D377" i="10"/>
  <c r="D217" i="10"/>
  <c r="G229" i="10"/>
  <c r="H229" i="10" s="1"/>
  <c r="E229" i="10"/>
  <c r="D301" i="10"/>
  <c r="D287" i="10"/>
  <c r="D136" i="10"/>
  <c r="D130" i="10"/>
  <c r="D302" i="10"/>
  <c r="D304" i="10"/>
  <c r="D299" i="10"/>
  <c r="E212" i="10"/>
  <c r="G212" i="10"/>
  <c r="H212" i="10" s="1"/>
  <c r="D289" i="10"/>
  <c r="D284" i="10"/>
  <c r="D131" i="10"/>
  <c r="D147" i="10"/>
  <c r="G390" i="10"/>
  <c r="H390" i="10" s="1"/>
  <c r="E390" i="10"/>
  <c r="D211" i="10"/>
  <c r="D203" i="10"/>
  <c r="D168" i="10"/>
  <c r="D157" i="10"/>
  <c r="D332" i="10"/>
  <c r="D325" i="10"/>
  <c r="D111" i="10"/>
  <c r="D106" i="10"/>
  <c r="D118" i="10"/>
  <c r="D110" i="10"/>
  <c r="D178" i="10"/>
  <c r="D182" i="10"/>
  <c r="D63" i="10"/>
  <c r="D75" i="10"/>
  <c r="D219" i="10"/>
  <c r="D222" i="10"/>
  <c r="D188" i="10"/>
  <c r="D175" i="10"/>
  <c r="E66" i="10"/>
  <c r="G66" i="10"/>
  <c r="H66" i="10" s="1"/>
  <c r="E94" i="10"/>
  <c r="G94" i="10"/>
  <c r="H94" i="10" s="1"/>
  <c r="G10" i="10"/>
  <c r="H10" i="10" s="1"/>
  <c r="E10" i="10"/>
  <c r="G329" i="10"/>
  <c r="H329" i="10" s="1"/>
  <c r="E329" i="10"/>
  <c r="E132" i="10"/>
  <c r="G132" i="10"/>
  <c r="H132" i="10" s="1"/>
  <c r="G386" i="10"/>
  <c r="H386" i="10" s="1"/>
  <c r="E386" i="10"/>
  <c r="D237" i="10"/>
  <c r="E228" i="10"/>
  <c r="G228" i="10"/>
  <c r="H228" i="10" s="1"/>
  <c r="G308" i="10"/>
  <c r="H308" i="10" s="1"/>
  <c r="E308" i="10"/>
  <c r="G365" i="10"/>
  <c r="H365" i="10" s="1"/>
  <c r="E365" i="10"/>
  <c r="E40" i="10"/>
  <c r="G40" i="10"/>
  <c r="H40" i="10" s="1"/>
  <c r="E152" i="10"/>
  <c r="G152" i="10"/>
  <c r="H152" i="10" s="1"/>
  <c r="E54" i="10"/>
  <c r="G54" i="10"/>
  <c r="H54" i="10" s="1"/>
  <c r="G113" i="10"/>
  <c r="H113" i="10" s="1"/>
  <c r="E113" i="10"/>
  <c r="G264" i="10"/>
  <c r="H264" i="10" s="1"/>
  <c r="E264" i="10"/>
  <c r="E166" i="10"/>
  <c r="G166" i="10"/>
  <c r="H166" i="10" s="1"/>
  <c r="G338" i="10"/>
  <c r="H338" i="10" s="1"/>
  <c r="E338" i="10"/>
  <c r="G322" i="10"/>
  <c r="H322" i="10" s="1"/>
  <c r="E322" i="10"/>
  <c r="D235" i="10"/>
  <c r="D223" i="10"/>
  <c r="G330" i="10"/>
  <c r="H330" i="10" s="1"/>
  <c r="E330" i="10"/>
  <c r="D60" i="10"/>
  <c r="D64" i="10"/>
  <c r="G347" i="10"/>
  <c r="H347" i="10" s="1"/>
  <c r="E347" i="10"/>
  <c r="D402" i="10"/>
  <c r="G389" i="10"/>
  <c r="H389" i="10" s="1"/>
  <c r="E389" i="10"/>
  <c r="E176" i="10"/>
  <c r="G176" i="10"/>
  <c r="H176" i="10" s="1"/>
  <c r="D224" i="10"/>
  <c r="E103" i="10"/>
  <c r="G103" i="10"/>
  <c r="H103" i="10" s="1"/>
  <c r="D214" i="10"/>
  <c r="D393" i="10"/>
  <c r="C5" i="9"/>
  <c r="D5" i="9" s="1"/>
  <c r="C12" i="9"/>
  <c r="D12" i="9" s="1"/>
  <c r="C6" i="9"/>
  <c r="D6" i="9" s="1"/>
  <c r="C7" i="9"/>
  <c r="D7" i="9" s="1"/>
  <c r="C13" i="9"/>
  <c r="D13" i="9" s="1"/>
  <c r="C14" i="9"/>
  <c r="D14" i="9" s="1"/>
  <c r="C4" i="9"/>
  <c r="D4" i="9" s="1"/>
  <c r="C17" i="9"/>
  <c r="D17" i="9" s="1"/>
  <c r="C10" i="9"/>
  <c r="D10" i="9" s="1"/>
  <c r="C15" i="9"/>
  <c r="D15" i="9" s="1"/>
  <c r="C18" i="9"/>
  <c r="D18" i="9" s="1"/>
  <c r="C11" i="9"/>
  <c r="D11" i="9" s="1"/>
  <c r="C8" i="9"/>
  <c r="D8" i="9" s="1"/>
  <c r="C9" i="9"/>
  <c r="D9" i="9" s="1"/>
  <c r="W21" i="8"/>
  <c r="X21" i="8" s="1"/>
  <c r="Q21" i="8"/>
  <c r="W258" i="8"/>
  <c r="X258" i="8" s="1"/>
  <c r="Q258" i="8"/>
  <c r="W242" i="8"/>
  <c r="X242" i="8" s="1"/>
  <c r="Q242" i="8"/>
  <c r="W226" i="8"/>
  <c r="X226" i="8" s="1"/>
  <c r="Q226" i="8"/>
  <c r="W210" i="8"/>
  <c r="X210" i="8" s="1"/>
  <c r="Q210" i="8"/>
  <c r="W194" i="8"/>
  <c r="X194" i="8" s="1"/>
  <c r="Q194" i="8"/>
  <c r="W178" i="8"/>
  <c r="X178" i="8" s="1"/>
  <c r="Q178" i="8"/>
  <c r="W162" i="8"/>
  <c r="X162" i="8" s="1"/>
  <c r="Q162" i="8"/>
  <c r="W146" i="8"/>
  <c r="X146" i="8" s="1"/>
  <c r="Q146" i="8"/>
  <c r="W130" i="8"/>
  <c r="X130" i="8" s="1"/>
  <c r="Q130" i="8"/>
  <c r="W114" i="8"/>
  <c r="X114" i="8" s="1"/>
  <c r="Q114" i="8"/>
  <c r="W98" i="8"/>
  <c r="X98" i="8" s="1"/>
  <c r="Q98" i="8"/>
  <c r="W82" i="8"/>
  <c r="X82" i="8" s="1"/>
  <c r="Q82" i="8"/>
  <c r="W66" i="8"/>
  <c r="X66" i="8" s="1"/>
  <c r="Q66" i="8"/>
  <c r="W50" i="8"/>
  <c r="X50" i="8" s="1"/>
  <c r="Q50" i="8"/>
  <c r="W34" i="8"/>
  <c r="X34" i="8" s="1"/>
  <c r="Q34" i="8"/>
  <c r="AA5" i="8"/>
  <c r="AB5" i="8" s="1"/>
  <c r="R5" i="8"/>
  <c r="AA29" i="8"/>
  <c r="AB29" i="8" s="1"/>
  <c r="R29" i="8"/>
  <c r="AA267" i="8"/>
  <c r="AB267" i="8" s="1"/>
  <c r="R267" i="8"/>
  <c r="AA251" i="8"/>
  <c r="AB251" i="8" s="1"/>
  <c r="R251" i="8"/>
  <c r="AA235" i="8"/>
  <c r="AB235" i="8" s="1"/>
  <c r="R235" i="8"/>
  <c r="AA219" i="8"/>
  <c r="AB219" i="8" s="1"/>
  <c r="R219" i="8"/>
  <c r="AA203" i="8"/>
  <c r="AB203" i="8" s="1"/>
  <c r="R203" i="8"/>
  <c r="AA187" i="8"/>
  <c r="AB187" i="8" s="1"/>
  <c r="R187" i="8"/>
  <c r="AA171" i="8"/>
  <c r="AB171" i="8" s="1"/>
  <c r="R171" i="8"/>
  <c r="AA155" i="8"/>
  <c r="AB155" i="8" s="1"/>
  <c r="R155" i="8"/>
  <c r="AA139" i="8"/>
  <c r="AB139" i="8" s="1"/>
  <c r="R139" i="8"/>
  <c r="AA123" i="8"/>
  <c r="AB123" i="8" s="1"/>
  <c r="R123" i="8"/>
  <c r="AA107" i="8"/>
  <c r="AB107" i="8" s="1"/>
  <c r="R107" i="8"/>
  <c r="AA91" i="8"/>
  <c r="AB91" i="8" s="1"/>
  <c r="R91" i="8"/>
  <c r="AA75" i="8"/>
  <c r="AB75" i="8" s="1"/>
  <c r="R75" i="8"/>
  <c r="AA59" i="8"/>
  <c r="AB59" i="8" s="1"/>
  <c r="R59" i="8"/>
  <c r="AA43" i="8"/>
  <c r="AB43" i="8" s="1"/>
  <c r="R43" i="8"/>
  <c r="W24" i="8"/>
  <c r="X24" i="8" s="1"/>
  <c r="Q24" i="8"/>
  <c r="W261" i="8"/>
  <c r="X261" i="8" s="1"/>
  <c r="Q261" i="8"/>
  <c r="Q245" i="8"/>
  <c r="W245" i="8"/>
  <c r="X245" i="8" s="1"/>
  <c r="W229" i="8"/>
  <c r="X229" i="8" s="1"/>
  <c r="Q229" i="8"/>
  <c r="Q213" i="8"/>
  <c r="W213" i="8"/>
  <c r="X213" i="8" s="1"/>
  <c r="W197" i="8"/>
  <c r="X197" i="8" s="1"/>
  <c r="Q197" i="8"/>
  <c r="Q181" i="8"/>
  <c r="W181" i="8"/>
  <c r="X181" i="8" s="1"/>
  <c r="W165" i="8"/>
  <c r="X165" i="8" s="1"/>
  <c r="Q165" i="8"/>
  <c r="Q149" i="8"/>
  <c r="W149" i="8"/>
  <c r="X149" i="8" s="1"/>
  <c r="W133" i="8"/>
  <c r="X133" i="8" s="1"/>
  <c r="Q133" i="8"/>
  <c r="Q117" i="8"/>
  <c r="W117" i="8"/>
  <c r="X117" i="8" s="1"/>
  <c r="W101" i="8"/>
  <c r="X101" i="8" s="1"/>
  <c r="Q101" i="8"/>
  <c r="Q85" i="8"/>
  <c r="W85" i="8"/>
  <c r="X85" i="8" s="1"/>
  <c r="W69" i="8"/>
  <c r="X69" i="8" s="1"/>
  <c r="Q69" i="8"/>
  <c r="Q53" i="8"/>
  <c r="W53" i="8"/>
  <c r="X53" i="8" s="1"/>
  <c r="W37" i="8"/>
  <c r="X37" i="8" s="1"/>
  <c r="Q37" i="8"/>
  <c r="R8" i="8"/>
  <c r="AA8" i="8"/>
  <c r="AB8" i="8" s="1"/>
  <c r="AA32" i="8"/>
  <c r="AB32" i="8" s="1"/>
  <c r="R32" i="8"/>
  <c r="AA254" i="8"/>
  <c r="AB254" i="8" s="1"/>
  <c r="R254" i="8"/>
  <c r="AA238" i="8"/>
  <c r="AB238" i="8" s="1"/>
  <c r="R238" i="8"/>
  <c r="AA222" i="8"/>
  <c r="AB222" i="8" s="1"/>
  <c r="R222" i="8"/>
  <c r="AA206" i="8"/>
  <c r="AB206" i="8" s="1"/>
  <c r="R206" i="8"/>
  <c r="AA190" i="8"/>
  <c r="AB190" i="8" s="1"/>
  <c r="R190" i="8"/>
  <c r="AA174" i="8"/>
  <c r="AB174" i="8" s="1"/>
  <c r="R174" i="8"/>
  <c r="AA158" i="8"/>
  <c r="AB158" i="8" s="1"/>
  <c r="R158" i="8"/>
  <c r="AA142" i="8"/>
  <c r="AB142" i="8" s="1"/>
  <c r="R142" i="8"/>
  <c r="AA126" i="8"/>
  <c r="AB126" i="8" s="1"/>
  <c r="R126" i="8"/>
  <c r="AA110" i="8"/>
  <c r="AB110" i="8" s="1"/>
  <c r="R110" i="8"/>
  <c r="AA94" i="8"/>
  <c r="AB94" i="8" s="1"/>
  <c r="R94" i="8"/>
  <c r="AA78" i="8"/>
  <c r="AB78" i="8" s="1"/>
  <c r="R78" i="8"/>
  <c r="AA62" i="8"/>
  <c r="AB62" i="8" s="1"/>
  <c r="R62" i="8"/>
  <c r="AA46" i="8"/>
  <c r="AB46" i="8" s="1"/>
  <c r="R46" i="8"/>
  <c r="W7" i="8"/>
  <c r="X7" i="8" s="1"/>
  <c r="Q7" i="8"/>
  <c r="W11" i="8"/>
  <c r="X11" i="8" s="1"/>
  <c r="Q11" i="8"/>
  <c r="Q264" i="8"/>
  <c r="W264" i="8"/>
  <c r="X264" i="8" s="1"/>
  <c r="W248" i="8"/>
  <c r="X248" i="8" s="1"/>
  <c r="Q248" i="8"/>
  <c r="Q232" i="8"/>
  <c r="W232" i="8"/>
  <c r="X232" i="8" s="1"/>
  <c r="W216" i="8"/>
  <c r="X216" i="8" s="1"/>
  <c r="Q216" i="8"/>
  <c r="Q200" i="8"/>
  <c r="W200" i="8"/>
  <c r="X200" i="8" s="1"/>
  <c r="W184" i="8"/>
  <c r="X184" i="8" s="1"/>
  <c r="Q184" i="8"/>
  <c r="Q168" i="8"/>
  <c r="W168" i="8"/>
  <c r="X168" i="8" s="1"/>
  <c r="W152" i="8"/>
  <c r="X152" i="8" s="1"/>
  <c r="Q152" i="8"/>
  <c r="Q136" i="8"/>
  <c r="W136" i="8"/>
  <c r="X136" i="8" s="1"/>
  <c r="W120" i="8"/>
  <c r="X120" i="8" s="1"/>
  <c r="Q120" i="8"/>
  <c r="Q104" i="8"/>
  <c r="W104" i="8"/>
  <c r="X104" i="8" s="1"/>
  <c r="W88" i="8"/>
  <c r="X88" i="8" s="1"/>
  <c r="Q88" i="8"/>
  <c r="Q72" i="8"/>
  <c r="W72" i="8"/>
  <c r="X72" i="8" s="1"/>
  <c r="W56" i="8"/>
  <c r="X56" i="8" s="1"/>
  <c r="Q56" i="8"/>
  <c r="Q40" i="8"/>
  <c r="W40" i="8"/>
  <c r="X40" i="8" s="1"/>
  <c r="AA11" i="8"/>
  <c r="AB11" i="8" s="1"/>
  <c r="R11" i="8"/>
  <c r="AA16" i="8"/>
  <c r="AB16" i="8" s="1"/>
  <c r="R16" i="8"/>
  <c r="R257" i="8"/>
  <c r="AA257" i="8"/>
  <c r="AB257" i="8" s="1"/>
  <c r="R241" i="8"/>
  <c r="AA241" i="8"/>
  <c r="AB241" i="8" s="1"/>
  <c r="R225" i="8"/>
  <c r="AA225" i="8"/>
  <c r="AB225" i="8" s="1"/>
  <c r="R209" i="8"/>
  <c r="AA209" i="8"/>
  <c r="AB209" i="8" s="1"/>
  <c r="R193" i="8"/>
  <c r="AA193" i="8"/>
  <c r="AB193" i="8" s="1"/>
  <c r="R177" i="8"/>
  <c r="AA177" i="8"/>
  <c r="AB177" i="8" s="1"/>
  <c r="R161" i="8"/>
  <c r="AA161" i="8"/>
  <c r="AB161" i="8" s="1"/>
  <c r="R145" i="8"/>
  <c r="AA145" i="8"/>
  <c r="AB145" i="8" s="1"/>
  <c r="R129" i="8"/>
  <c r="AA129" i="8"/>
  <c r="AB129" i="8" s="1"/>
  <c r="R113" i="8"/>
  <c r="AA113" i="8"/>
  <c r="AB113" i="8" s="1"/>
  <c r="R97" i="8"/>
  <c r="AA97" i="8"/>
  <c r="AB97" i="8" s="1"/>
  <c r="R81" i="8"/>
  <c r="AA81" i="8"/>
  <c r="AB81" i="8" s="1"/>
  <c r="R65" i="8"/>
  <c r="AA65" i="8"/>
  <c r="AB65" i="8" s="1"/>
  <c r="R49" i="8"/>
  <c r="AA49" i="8"/>
  <c r="AB49" i="8" s="1"/>
  <c r="R33" i="8"/>
  <c r="AA33" i="8"/>
  <c r="AB33" i="8" s="1"/>
  <c r="W18" i="8"/>
  <c r="X18" i="8" s="1"/>
  <c r="Q18" i="8"/>
  <c r="W255" i="8"/>
  <c r="X255" i="8" s="1"/>
  <c r="Q255" i="8"/>
  <c r="W239" i="8"/>
  <c r="X239" i="8" s="1"/>
  <c r="Q239" i="8"/>
  <c r="W223" i="8"/>
  <c r="X223" i="8" s="1"/>
  <c r="Q223" i="8"/>
  <c r="W207" i="8"/>
  <c r="X207" i="8" s="1"/>
  <c r="Q207" i="8"/>
  <c r="W191" i="8"/>
  <c r="X191" i="8" s="1"/>
  <c r="Q191" i="8"/>
  <c r="W175" i="8"/>
  <c r="X175" i="8" s="1"/>
  <c r="Q175" i="8"/>
  <c r="W159" i="8"/>
  <c r="X159" i="8" s="1"/>
  <c r="Q159" i="8"/>
  <c r="W143" i="8"/>
  <c r="X143" i="8" s="1"/>
  <c r="Q143" i="8"/>
  <c r="W127" i="8"/>
  <c r="X127" i="8" s="1"/>
  <c r="Q127" i="8"/>
  <c r="W111" i="8"/>
  <c r="X111" i="8" s="1"/>
  <c r="Q111" i="8"/>
  <c r="W95" i="8"/>
  <c r="X95" i="8" s="1"/>
  <c r="Q95" i="8"/>
  <c r="W79" i="8"/>
  <c r="X79" i="8" s="1"/>
  <c r="Q79" i="8"/>
  <c r="W63" i="8"/>
  <c r="X63" i="8" s="1"/>
  <c r="Q63" i="8"/>
  <c r="W47" i="8"/>
  <c r="X47" i="8" s="1"/>
  <c r="Q47" i="8"/>
  <c r="W31" i="8"/>
  <c r="X31" i="8" s="1"/>
  <c r="Q31" i="8"/>
  <c r="AA23" i="8"/>
  <c r="AB23" i="8" s="1"/>
  <c r="R23" i="8"/>
  <c r="AA26" i="8"/>
  <c r="AB26" i="8" s="1"/>
  <c r="R26" i="8"/>
  <c r="AA264" i="8"/>
  <c r="AB264" i="8" s="1"/>
  <c r="R264" i="8"/>
  <c r="AA248" i="8"/>
  <c r="AB248" i="8" s="1"/>
  <c r="R248" i="8"/>
  <c r="AA232" i="8"/>
  <c r="AB232" i="8" s="1"/>
  <c r="R232" i="8"/>
  <c r="AA216" i="8"/>
  <c r="AB216" i="8" s="1"/>
  <c r="R216" i="8"/>
  <c r="AA200" i="8"/>
  <c r="AB200" i="8" s="1"/>
  <c r="R200" i="8"/>
  <c r="AA184" i="8"/>
  <c r="AB184" i="8" s="1"/>
  <c r="R184" i="8"/>
  <c r="AA168" i="8"/>
  <c r="AB168" i="8" s="1"/>
  <c r="R168" i="8"/>
  <c r="AA152" i="8"/>
  <c r="AB152" i="8" s="1"/>
  <c r="R152" i="8"/>
  <c r="AA136" i="8"/>
  <c r="AB136" i="8" s="1"/>
  <c r="R136" i="8"/>
  <c r="AA120" i="8"/>
  <c r="AB120" i="8" s="1"/>
  <c r="R120" i="8"/>
  <c r="AA104" i="8"/>
  <c r="AB104" i="8" s="1"/>
  <c r="R104" i="8"/>
  <c r="AA88" i="8"/>
  <c r="AB88" i="8" s="1"/>
  <c r="R88" i="8"/>
  <c r="AA72" i="8"/>
  <c r="AB72" i="8" s="1"/>
  <c r="R72" i="8"/>
  <c r="AA56" i="8"/>
  <c r="AB56" i="8" s="1"/>
  <c r="R56" i="8"/>
  <c r="AA40" i="8"/>
  <c r="AB40" i="8" s="1"/>
  <c r="R40" i="8"/>
  <c r="W17" i="8"/>
  <c r="X17" i="8" s="1"/>
  <c r="Q17" i="8"/>
  <c r="W254" i="8"/>
  <c r="X254" i="8" s="1"/>
  <c r="Q254" i="8"/>
  <c r="W238" i="8"/>
  <c r="X238" i="8" s="1"/>
  <c r="Q238" i="8"/>
  <c r="W222" i="8"/>
  <c r="X222" i="8" s="1"/>
  <c r="Q222" i="8"/>
  <c r="W206" i="8"/>
  <c r="X206" i="8" s="1"/>
  <c r="Q206" i="8"/>
  <c r="W190" i="8"/>
  <c r="X190" i="8" s="1"/>
  <c r="Q190" i="8"/>
  <c r="W174" i="8"/>
  <c r="X174" i="8" s="1"/>
  <c r="Q174" i="8"/>
  <c r="W158" i="8"/>
  <c r="X158" i="8" s="1"/>
  <c r="Q158" i="8"/>
  <c r="W142" i="8"/>
  <c r="X142" i="8" s="1"/>
  <c r="Q142" i="8"/>
  <c r="W126" i="8"/>
  <c r="X126" i="8" s="1"/>
  <c r="Q126" i="8"/>
  <c r="W110" i="8"/>
  <c r="X110" i="8" s="1"/>
  <c r="Q110" i="8"/>
  <c r="W94" i="8"/>
  <c r="X94" i="8" s="1"/>
  <c r="Q94" i="8"/>
  <c r="W78" i="8"/>
  <c r="X78" i="8" s="1"/>
  <c r="Q78" i="8"/>
  <c r="W62" i="8"/>
  <c r="X62" i="8" s="1"/>
  <c r="Q62" i="8"/>
  <c r="W46" i="8"/>
  <c r="X46" i="8" s="1"/>
  <c r="Q46" i="8"/>
  <c r="W30" i="8"/>
  <c r="X30" i="8" s="1"/>
  <c r="Q30" i="8"/>
  <c r="AA22" i="8"/>
  <c r="AB22" i="8" s="1"/>
  <c r="R22" i="8"/>
  <c r="AA263" i="8"/>
  <c r="AB263" i="8" s="1"/>
  <c r="R263" i="8"/>
  <c r="AA247" i="8"/>
  <c r="AB247" i="8" s="1"/>
  <c r="R247" i="8"/>
  <c r="AA231" i="8"/>
  <c r="AB231" i="8" s="1"/>
  <c r="R231" i="8"/>
  <c r="AA215" i="8"/>
  <c r="AB215" i="8" s="1"/>
  <c r="R215" i="8"/>
  <c r="AA199" i="8"/>
  <c r="AB199" i="8" s="1"/>
  <c r="R199" i="8"/>
  <c r="AA183" i="8"/>
  <c r="AB183" i="8" s="1"/>
  <c r="R183" i="8"/>
  <c r="AA167" i="8"/>
  <c r="AB167" i="8" s="1"/>
  <c r="R167" i="8"/>
  <c r="AA151" i="8"/>
  <c r="AB151" i="8" s="1"/>
  <c r="R151" i="8"/>
  <c r="AA135" i="8"/>
  <c r="AB135" i="8" s="1"/>
  <c r="R135" i="8"/>
  <c r="AA119" i="8"/>
  <c r="AB119" i="8" s="1"/>
  <c r="R119" i="8"/>
  <c r="AA103" i="8"/>
  <c r="AB103" i="8" s="1"/>
  <c r="R103" i="8"/>
  <c r="AA87" i="8"/>
  <c r="AB87" i="8" s="1"/>
  <c r="R87" i="8"/>
  <c r="AA71" i="8"/>
  <c r="AB71" i="8" s="1"/>
  <c r="R71" i="8"/>
  <c r="AA55" i="8"/>
  <c r="AB55" i="8" s="1"/>
  <c r="R55" i="8"/>
  <c r="AA39" i="8"/>
  <c r="AB39" i="8" s="1"/>
  <c r="R39" i="8"/>
  <c r="W20" i="8"/>
  <c r="X20" i="8" s="1"/>
  <c r="Q20" i="8"/>
  <c r="Q257" i="8"/>
  <c r="W257" i="8"/>
  <c r="X257" i="8" s="1"/>
  <c r="W241" i="8"/>
  <c r="X241" i="8" s="1"/>
  <c r="Q241" i="8"/>
  <c r="Q225" i="8"/>
  <c r="W225" i="8"/>
  <c r="X225" i="8" s="1"/>
  <c r="W209" i="8"/>
  <c r="X209" i="8" s="1"/>
  <c r="Q209" i="8"/>
  <c r="Q193" i="8"/>
  <c r="W193" i="8"/>
  <c r="X193" i="8" s="1"/>
  <c r="W177" i="8"/>
  <c r="X177" i="8" s="1"/>
  <c r="Q177" i="8"/>
  <c r="Q161" i="8"/>
  <c r="W161" i="8"/>
  <c r="X161" i="8" s="1"/>
  <c r="W145" i="8"/>
  <c r="X145" i="8" s="1"/>
  <c r="Q145" i="8"/>
  <c r="Q129" i="8"/>
  <c r="W129" i="8"/>
  <c r="X129" i="8" s="1"/>
  <c r="W113" i="8"/>
  <c r="X113" i="8" s="1"/>
  <c r="Q113" i="8"/>
  <c r="Q97" i="8"/>
  <c r="W97" i="8"/>
  <c r="X97" i="8" s="1"/>
  <c r="W81" i="8"/>
  <c r="X81" i="8" s="1"/>
  <c r="Q81" i="8"/>
  <c r="Q65" i="8"/>
  <c r="W65" i="8"/>
  <c r="X65" i="8" s="1"/>
  <c r="W49" i="8"/>
  <c r="X49" i="8" s="1"/>
  <c r="Q49" i="8"/>
  <c r="W33" i="8"/>
  <c r="X33" i="8" s="1"/>
  <c r="Q33" i="8"/>
  <c r="AA25" i="8"/>
  <c r="AB25" i="8" s="1"/>
  <c r="R25" i="8"/>
  <c r="AA28" i="8"/>
  <c r="AB28" i="8" s="1"/>
  <c r="R28" i="8"/>
  <c r="R266" i="8"/>
  <c r="AA266" i="8"/>
  <c r="AB266" i="8" s="1"/>
  <c r="AA250" i="8"/>
  <c r="AB250" i="8" s="1"/>
  <c r="R250" i="8"/>
  <c r="R234" i="8"/>
  <c r="AA234" i="8"/>
  <c r="AB234" i="8" s="1"/>
  <c r="AA218" i="8"/>
  <c r="AB218" i="8" s="1"/>
  <c r="R218" i="8"/>
  <c r="R202" i="8"/>
  <c r="AA202" i="8"/>
  <c r="AB202" i="8" s="1"/>
  <c r="AA186" i="8"/>
  <c r="AB186" i="8" s="1"/>
  <c r="R186" i="8"/>
  <c r="R170" i="8"/>
  <c r="AA170" i="8"/>
  <c r="AB170" i="8" s="1"/>
  <c r="AA154" i="8"/>
  <c r="AB154" i="8" s="1"/>
  <c r="R154" i="8"/>
  <c r="R138" i="8"/>
  <c r="AA138" i="8"/>
  <c r="AB138" i="8" s="1"/>
  <c r="AA122" i="8"/>
  <c r="AB122" i="8" s="1"/>
  <c r="R122" i="8"/>
  <c r="R106" i="8"/>
  <c r="AA106" i="8"/>
  <c r="AB106" i="8" s="1"/>
  <c r="R90" i="8"/>
  <c r="AA90" i="8"/>
  <c r="AB90" i="8" s="1"/>
  <c r="R74" i="8"/>
  <c r="AA74" i="8"/>
  <c r="AB74" i="8" s="1"/>
  <c r="R58" i="8"/>
  <c r="AA58" i="8"/>
  <c r="AB58" i="8" s="1"/>
  <c r="R42" i="8"/>
  <c r="AA42" i="8"/>
  <c r="AB42" i="8" s="1"/>
  <c r="Q23" i="8"/>
  <c r="W23" i="8"/>
  <c r="X23" i="8" s="1"/>
  <c r="W260" i="8"/>
  <c r="X260" i="8" s="1"/>
  <c r="Q260" i="8"/>
  <c r="W244" i="8"/>
  <c r="X244" i="8" s="1"/>
  <c r="Q244" i="8"/>
  <c r="W228" i="8"/>
  <c r="X228" i="8" s="1"/>
  <c r="Q228" i="8"/>
  <c r="W212" i="8"/>
  <c r="X212" i="8" s="1"/>
  <c r="Q212" i="8"/>
  <c r="W196" i="8"/>
  <c r="X196" i="8" s="1"/>
  <c r="Q196" i="8"/>
  <c r="W180" i="8"/>
  <c r="X180" i="8" s="1"/>
  <c r="Q180" i="8"/>
  <c r="W164" i="8"/>
  <c r="X164" i="8" s="1"/>
  <c r="Q164" i="8"/>
  <c r="W148" i="8"/>
  <c r="X148" i="8" s="1"/>
  <c r="Q148" i="8"/>
  <c r="W132" i="8"/>
  <c r="X132" i="8" s="1"/>
  <c r="Q132" i="8"/>
  <c r="W116" i="8"/>
  <c r="X116" i="8" s="1"/>
  <c r="Q116" i="8"/>
  <c r="W100" i="8"/>
  <c r="X100" i="8" s="1"/>
  <c r="Q100" i="8"/>
  <c r="W84" i="8"/>
  <c r="X84" i="8" s="1"/>
  <c r="Q84" i="8"/>
  <c r="W68" i="8"/>
  <c r="X68" i="8" s="1"/>
  <c r="Q68" i="8"/>
  <c r="W52" i="8"/>
  <c r="X52" i="8" s="1"/>
  <c r="Q52" i="8"/>
  <c r="W36" i="8"/>
  <c r="X36" i="8" s="1"/>
  <c r="Q36" i="8"/>
  <c r="R7" i="8"/>
  <c r="AA7" i="8"/>
  <c r="AB7" i="8" s="1"/>
  <c r="AA31" i="8"/>
  <c r="AB31" i="8" s="1"/>
  <c r="R31" i="8"/>
  <c r="AA253" i="8"/>
  <c r="AB253" i="8" s="1"/>
  <c r="R253" i="8"/>
  <c r="AA237" i="8"/>
  <c r="AB237" i="8" s="1"/>
  <c r="R237" i="8"/>
  <c r="AA221" i="8"/>
  <c r="AB221" i="8" s="1"/>
  <c r="R221" i="8"/>
  <c r="AA205" i="8"/>
  <c r="AB205" i="8" s="1"/>
  <c r="R205" i="8"/>
  <c r="AA189" i="8"/>
  <c r="AB189" i="8" s="1"/>
  <c r="R189" i="8"/>
  <c r="AA173" i="8"/>
  <c r="AB173" i="8" s="1"/>
  <c r="R173" i="8"/>
  <c r="AA157" i="8"/>
  <c r="AB157" i="8" s="1"/>
  <c r="R157" i="8"/>
  <c r="AA141" i="8"/>
  <c r="AB141" i="8" s="1"/>
  <c r="R141" i="8"/>
  <c r="AA125" i="8"/>
  <c r="AB125" i="8" s="1"/>
  <c r="R125" i="8"/>
  <c r="AA109" i="8"/>
  <c r="AB109" i="8" s="1"/>
  <c r="R109" i="8"/>
  <c r="AA93" i="8"/>
  <c r="AB93" i="8" s="1"/>
  <c r="R93" i="8"/>
  <c r="AA77" i="8"/>
  <c r="AB77" i="8" s="1"/>
  <c r="R77" i="8"/>
  <c r="AA61" i="8"/>
  <c r="AB61" i="8" s="1"/>
  <c r="R61" i="8"/>
  <c r="AA45" i="8"/>
  <c r="AB45" i="8" s="1"/>
  <c r="R45" i="8"/>
  <c r="W10" i="8"/>
  <c r="X10" i="8" s="1"/>
  <c r="Q10" i="8"/>
  <c r="W14" i="8"/>
  <c r="X14" i="8" s="1"/>
  <c r="Q14" i="8"/>
  <c r="W267" i="8"/>
  <c r="X267" i="8" s="1"/>
  <c r="Q267" i="8"/>
  <c r="W251" i="8"/>
  <c r="X251" i="8" s="1"/>
  <c r="Q251" i="8"/>
  <c r="W235" i="8"/>
  <c r="X235" i="8" s="1"/>
  <c r="Q235" i="8"/>
  <c r="W219" i="8"/>
  <c r="X219" i="8" s="1"/>
  <c r="Q219" i="8"/>
  <c r="W203" i="8"/>
  <c r="X203" i="8" s="1"/>
  <c r="Q203" i="8"/>
  <c r="W187" i="8"/>
  <c r="X187" i="8" s="1"/>
  <c r="Q187" i="8"/>
  <c r="W171" i="8"/>
  <c r="X171" i="8" s="1"/>
  <c r="Q171" i="8"/>
  <c r="W155" i="8"/>
  <c r="X155" i="8" s="1"/>
  <c r="Q155" i="8"/>
  <c r="W139" i="8"/>
  <c r="X139" i="8" s="1"/>
  <c r="Q139" i="8"/>
  <c r="W123" i="8"/>
  <c r="X123" i="8" s="1"/>
  <c r="Q123" i="8"/>
  <c r="W107" i="8"/>
  <c r="X107" i="8" s="1"/>
  <c r="Q107" i="8"/>
  <c r="W91" i="8"/>
  <c r="X91" i="8" s="1"/>
  <c r="Q91" i="8"/>
  <c r="W75" i="8"/>
  <c r="X75" i="8" s="1"/>
  <c r="Q75" i="8"/>
  <c r="W59" i="8"/>
  <c r="X59" i="8" s="1"/>
  <c r="Q59" i="8"/>
  <c r="W43" i="8"/>
  <c r="X43" i="8" s="1"/>
  <c r="Q43" i="8"/>
  <c r="W27" i="8"/>
  <c r="X27" i="8" s="1"/>
  <c r="Q27" i="8"/>
  <c r="AA19" i="8"/>
  <c r="AB19" i="8" s="1"/>
  <c r="R19" i="8"/>
  <c r="AA260" i="8"/>
  <c r="AB260" i="8" s="1"/>
  <c r="R260" i="8"/>
  <c r="AA244" i="8"/>
  <c r="AB244" i="8" s="1"/>
  <c r="R244" i="8"/>
  <c r="AA228" i="8"/>
  <c r="AB228" i="8" s="1"/>
  <c r="R228" i="8"/>
  <c r="AA212" i="8"/>
  <c r="AB212" i="8" s="1"/>
  <c r="R212" i="8"/>
  <c r="AA196" i="8"/>
  <c r="AB196" i="8" s="1"/>
  <c r="R196" i="8"/>
  <c r="AA180" i="8"/>
  <c r="AB180" i="8" s="1"/>
  <c r="R180" i="8"/>
  <c r="AA164" i="8"/>
  <c r="AB164" i="8" s="1"/>
  <c r="R164" i="8"/>
  <c r="AA148" i="8"/>
  <c r="AB148" i="8" s="1"/>
  <c r="R148" i="8"/>
  <c r="AA132" i="8"/>
  <c r="AB132" i="8" s="1"/>
  <c r="R132" i="8"/>
  <c r="AA116" i="8"/>
  <c r="AB116" i="8" s="1"/>
  <c r="R116" i="8"/>
  <c r="AA100" i="8"/>
  <c r="AB100" i="8" s="1"/>
  <c r="R100" i="8"/>
  <c r="AA84" i="8"/>
  <c r="AB84" i="8" s="1"/>
  <c r="R84" i="8"/>
  <c r="AA68" i="8"/>
  <c r="AB68" i="8" s="1"/>
  <c r="R68" i="8"/>
  <c r="AA52" i="8"/>
  <c r="AB52" i="8" s="1"/>
  <c r="R52" i="8"/>
  <c r="AA36" i="8"/>
  <c r="AB36" i="8" s="1"/>
  <c r="R36" i="8"/>
  <c r="Q9" i="8"/>
  <c r="W9" i="8"/>
  <c r="X9" i="8" s="1"/>
  <c r="W13" i="8"/>
  <c r="X13" i="8" s="1"/>
  <c r="Q13" i="8"/>
  <c r="W266" i="8"/>
  <c r="X266" i="8" s="1"/>
  <c r="Q266" i="8"/>
  <c r="W250" i="8"/>
  <c r="X250" i="8" s="1"/>
  <c r="Q250" i="8"/>
  <c r="W234" i="8"/>
  <c r="X234" i="8" s="1"/>
  <c r="Q234" i="8"/>
  <c r="W218" i="8"/>
  <c r="X218" i="8" s="1"/>
  <c r="Q218" i="8"/>
  <c r="W202" i="8"/>
  <c r="X202" i="8" s="1"/>
  <c r="Q202" i="8"/>
  <c r="W186" i="8"/>
  <c r="X186" i="8" s="1"/>
  <c r="Q186" i="8"/>
  <c r="W170" i="8"/>
  <c r="X170" i="8" s="1"/>
  <c r="Q170" i="8"/>
  <c r="W154" i="8"/>
  <c r="X154" i="8" s="1"/>
  <c r="Q154" i="8"/>
  <c r="W138" i="8"/>
  <c r="X138" i="8" s="1"/>
  <c r="Q138" i="8"/>
  <c r="W122" i="8"/>
  <c r="X122" i="8" s="1"/>
  <c r="Q122" i="8"/>
  <c r="W106" i="8"/>
  <c r="X106" i="8" s="1"/>
  <c r="Q106" i="8"/>
  <c r="W90" i="8"/>
  <c r="X90" i="8" s="1"/>
  <c r="Q90" i="8"/>
  <c r="W74" i="8"/>
  <c r="X74" i="8" s="1"/>
  <c r="Q74" i="8"/>
  <c r="W58" i="8"/>
  <c r="X58" i="8" s="1"/>
  <c r="Q58" i="8"/>
  <c r="W42" i="8"/>
  <c r="X42" i="8" s="1"/>
  <c r="Q42" i="8"/>
  <c r="AA13" i="8"/>
  <c r="AB13" i="8" s="1"/>
  <c r="R13" i="8"/>
  <c r="AA18" i="8"/>
  <c r="AB18" i="8" s="1"/>
  <c r="R18" i="8"/>
  <c r="AA259" i="8"/>
  <c r="AB259" i="8" s="1"/>
  <c r="R259" i="8"/>
  <c r="AA243" i="8"/>
  <c r="AB243" i="8" s="1"/>
  <c r="R243" i="8"/>
  <c r="AA227" i="8"/>
  <c r="AB227" i="8" s="1"/>
  <c r="R227" i="8"/>
  <c r="AA211" i="8"/>
  <c r="AB211" i="8" s="1"/>
  <c r="R211" i="8"/>
  <c r="AA195" i="8"/>
  <c r="AB195" i="8" s="1"/>
  <c r="R195" i="8"/>
  <c r="AA179" i="8"/>
  <c r="AB179" i="8" s="1"/>
  <c r="R179" i="8"/>
  <c r="AA163" i="8"/>
  <c r="AB163" i="8" s="1"/>
  <c r="R163" i="8"/>
  <c r="AA147" i="8"/>
  <c r="AB147" i="8" s="1"/>
  <c r="R147" i="8"/>
  <c r="AA131" i="8"/>
  <c r="AB131" i="8" s="1"/>
  <c r="R131" i="8"/>
  <c r="AA115" i="8"/>
  <c r="AB115" i="8" s="1"/>
  <c r="R115" i="8"/>
  <c r="AA99" i="8"/>
  <c r="AB99" i="8" s="1"/>
  <c r="R99" i="8"/>
  <c r="AA83" i="8"/>
  <c r="AB83" i="8" s="1"/>
  <c r="R83" i="8"/>
  <c r="AA67" i="8"/>
  <c r="AB67" i="8" s="1"/>
  <c r="R67" i="8"/>
  <c r="AA51" i="8"/>
  <c r="AB51" i="8" s="1"/>
  <c r="R51" i="8"/>
  <c r="AA35" i="8"/>
  <c r="AB35" i="8" s="1"/>
  <c r="R35" i="8"/>
  <c r="Q16" i="8"/>
  <c r="W16" i="8"/>
  <c r="X16" i="8" s="1"/>
  <c r="W253" i="8"/>
  <c r="X253" i="8" s="1"/>
  <c r="Q253" i="8"/>
  <c r="Q237" i="8"/>
  <c r="W237" i="8"/>
  <c r="X237" i="8" s="1"/>
  <c r="W221" i="8"/>
  <c r="X221" i="8" s="1"/>
  <c r="Q221" i="8"/>
  <c r="Q205" i="8"/>
  <c r="W205" i="8"/>
  <c r="X205" i="8" s="1"/>
  <c r="W189" i="8"/>
  <c r="X189" i="8" s="1"/>
  <c r="Q189" i="8"/>
  <c r="Q173" i="8"/>
  <c r="W173" i="8"/>
  <c r="X173" i="8" s="1"/>
  <c r="W157" i="8"/>
  <c r="X157" i="8" s="1"/>
  <c r="Q157" i="8"/>
  <c r="Q141" i="8"/>
  <c r="W141" i="8"/>
  <c r="X141" i="8" s="1"/>
  <c r="W125" i="8"/>
  <c r="X125" i="8" s="1"/>
  <c r="Q125" i="8"/>
  <c r="Q109" i="8"/>
  <c r="W109" i="8"/>
  <c r="X109" i="8" s="1"/>
  <c r="W93" i="8"/>
  <c r="X93" i="8" s="1"/>
  <c r="Q93" i="8"/>
  <c r="Q77" i="8"/>
  <c r="W77" i="8"/>
  <c r="X77" i="8" s="1"/>
  <c r="W61" i="8"/>
  <c r="X61" i="8" s="1"/>
  <c r="Q61" i="8"/>
  <c r="Q45" i="8"/>
  <c r="W45" i="8"/>
  <c r="X45" i="8" s="1"/>
  <c r="Q29" i="8"/>
  <c r="W29" i="8"/>
  <c r="X29" i="8" s="1"/>
  <c r="AA21" i="8"/>
  <c r="AB21" i="8" s="1"/>
  <c r="R21" i="8"/>
  <c r="AA262" i="8"/>
  <c r="AB262" i="8" s="1"/>
  <c r="R262" i="8"/>
  <c r="R246" i="8"/>
  <c r="AA246" i="8"/>
  <c r="AB246" i="8" s="1"/>
  <c r="AA230" i="8"/>
  <c r="AB230" i="8" s="1"/>
  <c r="R230" i="8"/>
  <c r="R214" i="8"/>
  <c r="AA214" i="8"/>
  <c r="AB214" i="8" s="1"/>
  <c r="AA198" i="8"/>
  <c r="AB198" i="8" s="1"/>
  <c r="R198" i="8"/>
  <c r="R182" i="8"/>
  <c r="AA182" i="8"/>
  <c r="AB182" i="8" s="1"/>
  <c r="AA166" i="8"/>
  <c r="AB166" i="8" s="1"/>
  <c r="R166" i="8"/>
  <c r="R150" i="8"/>
  <c r="AA150" i="8"/>
  <c r="AB150" i="8" s="1"/>
  <c r="AA134" i="8"/>
  <c r="AB134" i="8" s="1"/>
  <c r="R134" i="8"/>
  <c r="R118" i="8"/>
  <c r="AA118" i="8"/>
  <c r="AB118" i="8" s="1"/>
  <c r="AA102" i="8"/>
  <c r="AB102" i="8" s="1"/>
  <c r="R102" i="8"/>
  <c r="AA86" i="8"/>
  <c r="AB86" i="8" s="1"/>
  <c r="R86" i="8"/>
  <c r="AA70" i="8"/>
  <c r="AB70" i="8" s="1"/>
  <c r="R70" i="8"/>
  <c r="AA54" i="8"/>
  <c r="AB54" i="8" s="1"/>
  <c r="R54" i="8"/>
  <c r="AA38" i="8"/>
  <c r="AB38" i="8" s="1"/>
  <c r="R38" i="8"/>
  <c r="W19" i="8"/>
  <c r="X19" i="8" s="1"/>
  <c r="Q19" i="8"/>
  <c r="W256" i="8"/>
  <c r="X256" i="8" s="1"/>
  <c r="Q256" i="8"/>
  <c r="Q240" i="8"/>
  <c r="W240" i="8"/>
  <c r="X240" i="8" s="1"/>
  <c r="W224" i="8"/>
  <c r="X224" i="8" s="1"/>
  <c r="Q224" i="8"/>
  <c r="Q208" i="8"/>
  <c r="W208" i="8"/>
  <c r="X208" i="8" s="1"/>
  <c r="W192" i="8"/>
  <c r="X192" i="8" s="1"/>
  <c r="Q192" i="8"/>
  <c r="Q176" i="8"/>
  <c r="W176" i="8"/>
  <c r="X176" i="8" s="1"/>
  <c r="W160" i="8"/>
  <c r="X160" i="8" s="1"/>
  <c r="Q160" i="8"/>
  <c r="Q144" i="8"/>
  <c r="W144" i="8"/>
  <c r="X144" i="8" s="1"/>
  <c r="W128" i="8"/>
  <c r="X128" i="8" s="1"/>
  <c r="Q128" i="8"/>
  <c r="Q112" i="8"/>
  <c r="W112" i="8"/>
  <c r="X112" i="8" s="1"/>
  <c r="W96" i="8"/>
  <c r="X96" i="8" s="1"/>
  <c r="Q96" i="8"/>
  <c r="Q80" i="8"/>
  <c r="W80" i="8"/>
  <c r="X80" i="8" s="1"/>
  <c r="W64" i="8"/>
  <c r="X64" i="8" s="1"/>
  <c r="Q64" i="8"/>
  <c r="Q48" i="8"/>
  <c r="W48" i="8"/>
  <c r="X48" i="8" s="1"/>
  <c r="W32" i="8"/>
  <c r="X32" i="8" s="1"/>
  <c r="Q32" i="8"/>
  <c r="AA24" i="8"/>
  <c r="AB24" i="8" s="1"/>
  <c r="R24" i="8"/>
  <c r="R27" i="8"/>
  <c r="AA27" i="8"/>
  <c r="AB27" i="8" s="1"/>
  <c r="R265" i="8"/>
  <c r="AA265" i="8"/>
  <c r="AB265" i="8" s="1"/>
  <c r="R249" i="8"/>
  <c r="AA249" i="8"/>
  <c r="AB249" i="8" s="1"/>
  <c r="R233" i="8"/>
  <c r="AA233" i="8"/>
  <c r="AB233" i="8" s="1"/>
  <c r="R217" i="8"/>
  <c r="AA217" i="8"/>
  <c r="AB217" i="8" s="1"/>
  <c r="R201" i="8"/>
  <c r="AA201" i="8"/>
  <c r="AB201" i="8" s="1"/>
  <c r="R185" i="8"/>
  <c r="AA185" i="8"/>
  <c r="AB185" i="8" s="1"/>
  <c r="R169" i="8"/>
  <c r="AA169" i="8"/>
  <c r="AB169" i="8" s="1"/>
  <c r="R153" i="8"/>
  <c r="AA153" i="8"/>
  <c r="AB153" i="8" s="1"/>
  <c r="R137" i="8"/>
  <c r="AA137" i="8"/>
  <c r="AB137" i="8" s="1"/>
  <c r="R121" i="8"/>
  <c r="AA121" i="8"/>
  <c r="AB121" i="8" s="1"/>
  <c r="R105" i="8"/>
  <c r="AA105" i="8"/>
  <c r="AB105" i="8" s="1"/>
  <c r="R89" i="8"/>
  <c r="AA89" i="8"/>
  <c r="AB89" i="8" s="1"/>
  <c r="R73" i="8"/>
  <c r="AA73" i="8"/>
  <c r="AB73" i="8" s="1"/>
  <c r="R57" i="8"/>
  <c r="AA57" i="8"/>
  <c r="AB57" i="8" s="1"/>
  <c r="R41" i="8"/>
  <c r="AA41" i="8"/>
  <c r="AB41" i="8" s="1"/>
  <c r="W26" i="8"/>
  <c r="X26" i="8" s="1"/>
  <c r="Q26" i="8"/>
  <c r="W263" i="8"/>
  <c r="X263" i="8" s="1"/>
  <c r="Q263" i="8"/>
  <c r="W247" i="8"/>
  <c r="X247" i="8" s="1"/>
  <c r="Q247" i="8"/>
  <c r="W231" i="8"/>
  <c r="X231" i="8" s="1"/>
  <c r="Q231" i="8"/>
  <c r="W215" i="8"/>
  <c r="X215" i="8" s="1"/>
  <c r="Q215" i="8"/>
  <c r="W199" i="8"/>
  <c r="X199" i="8" s="1"/>
  <c r="Q199" i="8"/>
  <c r="W183" i="8"/>
  <c r="X183" i="8" s="1"/>
  <c r="Q183" i="8"/>
  <c r="W167" i="8"/>
  <c r="X167" i="8" s="1"/>
  <c r="Q167" i="8"/>
  <c r="W151" i="8"/>
  <c r="X151" i="8" s="1"/>
  <c r="Q151" i="8"/>
  <c r="W135" i="8"/>
  <c r="X135" i="8" s="1"/>
  <c r="Q135" i="8"/>
  <c r="W119" i="8"/>
  <c r="X119" i="8" s="1"/>
  <c r="Q119" i="8"/>
  <c r="W103" i="8"/>
  <c r="X103" i="8" s="1"/>
  <c r="Q103" i="8"/>
  <c r="W87" i="8"/>
  <c r="X87" i="8" s="1"/>
  <c r="Q87" i="8"/>
  <c r="W71" i="8"/>
  <c r="X71" i="8" s="1"/>
  <c r="Q71" i="8"/>
  <c r="W55" i="8"/>
  <c r="X55" i="8" s="1"/>
  <c r="Q55" i="8"/>
  <c r="W39" i="8"/>
  <c r="X39" i="8" s="1"/>
  <c r="Q39" i="8"/>
  <c r="AA10" i="8"/>
  <c r="AB10" i="8" s="1"/>
  <c r="R10" i="8"/>
  <c r="AA15" i="8"/>
  <c r="AB15" i="8" s="1"/>
  <c r="R15" i="8"/>
  <c r="AA256" i="8"/>
  <c r="AB256" i="8" s="1"/>
  <c r="R256" i="8"/>
  <c r="AA240" i="8"/>
  <c r="AB240" i="8" s="1"/>
  <c r="R240" i="8"/>
  <c r="AA224" i="8"/>
  <c r="AB224" i="8" s="1"/>
  <c r="R224" i="8"/>
  <c r="AA208" i="8"/>
  <c r="AB208" i="8" s="1"/>
  <c r="R208" i="8"/>
  <c r="AA192" i="8"/>
  <c r="AB192" i="8" s="1"/>
  <c r="R192" i="8"/>
  <c r="AA176" i="8"/>
  <c r="AB176" i="8" s="1"/>
  <c r="R176" i="8"/>
  <c r="AA160" i="8"/>
  <c r="AB160" i="8" s="1"/>
  <c r="R160" i="8"/>
  <c r="AA144" i="8"/>
  <c r="AB144" i="8" s="1"/>
  <c r="R144" i="8"/>
  <c r="AA128" i="8"/>
  <c r="AB128" i="8" s="1"/>
  <c r="R128" i="8"/>
  <c r="AA112" i="8"/>
  <c r="AB112" i="8" s="1"/>
  <c r="R112" i="8"/>
  <c r="AA96" i="8"/>
  <c r="AB96" i="8" s="1"/>
  <c r="R96" i="8"/>
  <c r="AA80" i="8"/>
  <c r="AB80" i="8" s="1"/>
  <c r="R80" i="8"/>
  <c r="AA64" i="8"/>
  <c r="AB64" i="8" s="1"/>
  <c r="R64" i="8"/>
  <c r="AA48" i="8"/>
  <c r="AB48" i="8" s="1"/>
  <c r="R48" i="8"/>
  <c r="W25" i="8"/>
  <c r="X25" i="8" s="1"/>
  <c r="Q25" i="8"/>
  <c r="W262" i="8"/>
  <c r="X262" i="8" s="1"/>
  <c r="Q262" i="8"/>
  <c r="W246" i="8"/>
  <c r="X246" i="8" s="1"/>
  <c r="Q246" i="8"/>
  <c r="W230" i="8"/>
  <c r="X230" i="8" s="1"/>
  <c r="Q230" i="8"/>
  <c r="W214" i="8"/>
  <c r="X214" i="8" s="1"/>
  <c r="Q214" i="8"/>
  <c r="W198" i="8"/>
  <c r="X198" i="8" s="1"/>
  <c r="Q198" i="8"/>
  <c r="W182" i="8"/>
  <c r="X182" i="8" s="1"/>
  <c r="Q182" i="8"/>
  <c r="W166" i="8"/>
  <c r="X166" i="8" s="1"/>
  <c r="Q166" i="8"/>
  <c r="W150" i="8"/>
  <c r="X150" i="8" s="1"/>
  <c r="Q150" i="8"/>
  <c r="W134" i="8"/>
  <c r="X134" i="8" s="1"/>
  <c r="Q134" i="8"/>
  <c r="W118" i="8"/>
  <c r="X118" i="8" s="1"/>
  <c r="Q118" i="8"/>
  <c r="W102" i="8"/>
  <c r="X102" i="8" s="1"/>
  <c r="Q102" i="8"/>
  <c r="W86" i="8"/>
  <c r="X86" i="8" s="1"/>
  <c r="Q86" i="8"/>
  <c r="W70" i="8"/>
  <c r="X70" i="8" s="1"/>
  <c r="Q70" i="8"/>
  <c r="W54" i="8"/>
  <c r="X54" i="8" s="1"/>
  <c r="Q54" i="8"/>
  <c r="W38" i="8"/>
  <c r="X38" i="8" s="1"/>
  <c r="Q38" i="8"/>
  <c r="AA9" i="8"/>
  <c r="AB9" i="8" s="1"/>
  <c r="R9" i="8"/>
  <c r="AA14" i="8"/>
  <c r="AB14" i="8" s="1"/>
  <c r="R14" i="8"/>
  <c r="AA255" i="8"/>
  <c r="AB255" i="8" s="1"/>
  <c r="R255" i="8"/>
  <c r="AA239" i="8"/>
  <c r="AB239" i="8" s="1"/>
  <c r="R239" i="8"/>
  <c r="AA223" i="8"/>
  <c r="AB223" i="8" s="1"/>
  <c r="R223" i="8"/>
  <c r="AA207" i="8"/>
  <c r="AB207" i="8" s="1"/>
  <c r="R207" i="8"/>
  <c r="AA191" i="8"/>
  <c r="AB191" i="8" s="1"/>
  <c r="R191" i="8"/>
  <c r="AA175" i="8"/>
  <c r="AB175" i="8" s="1"/>
  <c r="R175" i="8"/>
  <c r="AA159" i="8"/>
  <c r="AB159" i="8" s="1"/>
  <c r="R159" i="8"/>
  <c r="AA143" i="8"/>
  <c r="AB143" i="8" s="1"/>
  <c r="R143" i="8"/>
  <c r="AA127" i="8"/>
  <c r="AB127" i="8" s="1"/>
  <c r="R127" i="8"/>
  <c r="AA111" i="8"/>
  <c r="AB111" i="8" s="1"/>
  <c r="R111" i="8"/>
  <c r="AA95" i="8"/>
  <c r="AB95" i="8" s="1"/>
  <c r="R95" i="8"/>
  <c r="AA79" i="8"/>
  <c r="AB79" i="8" s="1"/>
  <c r="R79" i="8"/>
  <c r="AA63" i="8"/>
  <c r="AB63" i="8" s="1"/>
  <c r="R63" i="8"/>
  <c r="AA47" i="8"/>
  <c r="AB47" i="8" s="1"/>
  <c r="R47" i="8"/>
  <c r="W8" i="8"/>
  <c r="X8" i="8" s="1"/>
  <c r="Q8" i="8"/>
  <c r="W12" i="8"/>
  <c r="X12" i="8" s="1"/>
  <c r="Q12" i="8"/>
  <c r="W265" i="8"/>
  <c r="X265" i="8" s="1"/>
  <c r="Q265" i="8"/>
  <c r="W249" i="8"/>
  <c r="X249" i="8" s="1"/>
  <c r="Q249" i="8"/>
  <c r="W233" i="8"/>
  <c r="X233" i="8" s="1"/>
  <c r="Q233" i="8"/>
  <c r="W217" i="8"/>
  <c r="X217" i="8" s="1"/>
  <c r="Q217" i="8"/>
  <c r="W201" i="8"/>
  <c r="X201" i="8" s="1"/>
  <c r="Q201" i="8"/>
  <c r="W185" i="8"/>
  <c r="X185" i="8" s="1"/>
  <c r="Q185" i="8"/>
  <c r="W169" i="8"/>
  <c r="X169" i="8" s="1"/>
  <c r="Q169" i="8"/>
  <c r="W153" i="8"/>
  <c r="X153" i="8" s="1"/>
  <c r="Q153" i="8"/>
  <c r="W137" i="8"/>
  <c r="X137" i="8" s="1"/>
  <c r="Q137" i="8"/>
  <c r="W121" i="8"/>
  <c r="X121" i="8" s="1"/>
  <c r="Q121" i="8"/>
  <c r="W105" i="8"/>
  <c r="X105" i="8" s="1"/>
  <c r="Q105" i="8"/>
  <c r="W89" i="8"/>
  <c r="X89" i="8" s="1"/>
  <c r="Q89" i="8"/>
  <c r="W73" i="8"/>
  <c r="X73" i="8" s="1"/>
  <c r="Q73" i="8"/>
  <c r="W57" i="8"/>
  <c r="X57" i="8" s="1"/>
  <c r="Q57" i="8"/>
  <c r="W41" i="8"/>
  <c r="X41" i="8" s="1"/>
  <c r="Q41" i="8"/>
  <c r="AA12" i="8"/>
  <c r="AB12" i="8" s="1"/>
  <c r="R12" i="8"/>
  <c r="R17" i="8"/>
  <c r="AA17" i="8"/>
  <c r="AB17" i="8" s="1"/>
  <c r="R258" i="8"/>
  <c r="AA258" i="8"/>
  <c r="AB258" i="8" s="1"/>
  <c r="AA242" i="8"/>
  <c r="AB242" i="8" s="1"/>
  <c r="R242" i="8"/>
  <c r="R226" i="8"/>
  <c r="AA226" i="8"/>
  <c r="AB226" i="8" s="1"/>
  <c r="AA210" i="8"/>
  <c r="AB210" i="8" s="1"/>
  <c r="R210" i="8"/>
  <c r="R194" i="8"/>
  <c r="AA194" i="8"/>
  <c r="AB194" i="8" s="1"/>
  <c r="AA178" i="8"/>
  <c r="AB178" i="8" s="1"/>
  <c r="R178" i="8"/>
  <c r="R162" i="8"/>
  <c r="AA162" i="8"/>
  <c r="AB162" i="8" s="1"/>
  <c r="AA146" i="8"/>
  <c r="AB146" i="8" s="1"/>
  <c r="R146" i="8"/>
  <c r="R130" i="8"/>
  <c r="AA130" i="8"/>
  <c r="AB130" i="8" s="1"/>
  <c r="AA114" i="8"/>
  <c r="AB114" i="8" s="1"/>
  <c r="R114" i="8"/>
  <c r="R98" i="8"/>
  <c r="AA98" i="8"/>
  <c r="AB98" i="8" s="1"/>
  <c r="R82" i="8"/>
  <c r="AA82" i="8"/>
  <c r="AB82" i="8" s="1"/>
  <c r="R66" i="8"/>
  <c r="AA66" i="8"/>
  <c r="AB66" i="8" s="1"/>
  <c r="R50" i="8"/>
  <c r="AA50" i="8"/>
  <c r="AB50" i="8" s="1"/>
  <c r="R34" i="8"/>
  <c r="AA34" i="8"/>
  <c r="AB34" i="8" s="1"/>
  <c r="Q15" i="8"/>
  <c r="W15" i="8"/>
  <c r="X15" i="8" s="1"/>
  <c r="Q268" i="8"/>
  <c r="W268" i="8"/>
  <c r="X268" i="8" s="1"/>
  <c r="Q252" i="8"/>
  <c r="W252" i="8"/>
  <c r="X252" i="8" s="1"/>
  <c r="W236" i="8"/>
  <c r="X236" i="8" s="1"/>
  <c r="Q236" i="8"/>
  <c r="W220" i="8"/>
  <c r="X220" i="8" s="1"/>
  <c r="Q220" i="8"/>
  <c r="Q204" i="8"/>
  <c r="W204" i="8"/>
  <c r="X204" i="8" s="1"/>
  <c r="Q188" i="8"/>
  <c r="W188" i="8"/>
  <c r="X188" i="8" s="1"/>
  <c r="W172" i="8"/>
  <c r="X172" i="8" s="1"/>
  <c r="Q172" i="8"/>
  <c r="W156" i="8"/>
  <c r="X156" i="8" s="1"/>
  <c r="Q156" i="8"/>
  <c r="Q140" i="8"/>
  <c r="W140" i="8"/>
  <c r="X140" i="8" s="1"/>
  <c r="Q124" i="8"/>
  <c r="W124" i="8"/>
  <c r="X124" i="8" s="1"/>
  <c r="W108" i="8"/>
  <c r="X108" i="8" s="1"/>
  <c r="Q108" i="8"/>
  <c r="W92" i="8"/>
  <c r="X92" i="8" s="1"/>
  <c r="Q92" i="8"/>
  <c r="Q76" i="8"/>
  <c r="W76" i="8"/>
  <c r="X76" i="8" s="1"/>
  <c r="Q60" i="8"/>
  <c r="W60" i="8"/>
  <c r="X60" i="8" s="1"/>
  <c r="W44" i="8"/>
  <c r="X44" i="8" s="1"/>
  <c r="Q44" i="8"/>
  <c r="W28" i="8"/>
  <c r="X28" i="8" s="1"/>
  <c r="Q28" i="8"/>
  <c r="R20" i="8"/>
  <c r="AA20" i="8"/>
  <c r="AB20" i="8" s="1"/>
  <c r="AA261" i="8"/>
  <c r="AB261" i="8" s="1"/>
  <c r="R261" i="8"/>
  <c r="AA245" i="8"/>
  <c r="AB245" i="8" s="1"/>
  <c r="R245" i="8"/>
  <c r="AA229" i="8"/>
  <c r="AB229" i="8" s="1"/>
  <c r="R229" i="8"/>
  <c r="AA213" i="8"/>
  <c r="AB213" i="8" s="1"/>
  <c r="R213" i="8"/>
  <c r="AA197" i="8"/>
  <c r="AB197" i="8" s="1"/>
  <c r="R197" i="8"/>
  <c r="AA181" i="8"/>
  <c r="AB181" i="8" s="1"/>
  <c r="R181" i="8"/>
  <c r="AA165" i="8"/>
  <c r="AB165" i="8" s="1"/>
  <c r="R165" i="8"/>
  <c r="AA149" i="8"/>
  <c r="AB149" i="8" s="1"/>
  <c r="R149" i="8"/>
  <c r="AA133" i="8"/>
  <c r="AB133" i="8" s="1"/>
  <c r="R133" i="8"/>
  <c r="AA117" i="8"/>
  <c r="AB117" i="8" s="1"/>
  <c r="R117" i="8"/>
  <c r="AA101" i="8"/>
  <c r="AB101" i="8" s="1"/>
  <c r="R101" i="8"/>
  <c r="AA85" i="8"/>
  <c r="AB85" i="8" s="1"/>
  <c r="R85" i="8"/>
  <c r="AA69" i="8"/>
  <c r="AB69" i="8" s="1"/>
  <c r="R69" i="8"/>
  <c r="AA53" i="8"/>
  <c r="AB53" i="8" s="1"/>
  <c r="R53" i="8"/>
  <c r="AA37" i="8"/>
  <c r="AB37" i="8" s="1"/>
  <c r="R37" i="8"/>
  <c r="W22" i="8"/>
  <c r="X22" i="8" s="1"/>
  <c r="Q22" i="8"/>
  <c r="W259" i="8"/>
  <c r="X259" i="8" s="1"/>
  <c r="Q259" i="8"/>
  <c r="W243" i="8"/>
  <c r="X243" i="8" s="1"/>
  <c r="Q243" i="8"/>
  <c r="W227" i="8"/>
  <c r="X227" i="8" s="1"/>
  <c r="Q227" i="8"/>
  <c r="W211" i="8"/>
  <c r="X211" i="8" s="1"/>
  <c r="Q211" i="8"/>
  <c r="W195" i="8"/>
  <c r="X195" i="8" s="1"/>
  <c r="Q195" i="8"/>
  <c r="W179" i="8"/>
  <c r="X179" i="8" s="1"/>
  <c r="Q179" i="8"/>
  <c r="W163" i="8"/>
  <c r="X163" i="8" s="1"/>
  <c r="Q163" i="8"/>
  <c r="W147" i="8"/>
  <c r="X147" i="8" s="1"/>
  <c r="Q147" i="8"/>
  <c r="W131" i="8"/>
  <c r="X131" i="8" s="1"/>
  <c r="Q131" i="8"/>
  <c r="W115" i="8"/>
  <c r="X115" i="8" s="1"/>
  <c r="Q115" i="8"/>
  <c r="W99" i="8"/>
  <c r="X99" i="8" s="1"/>
  <c r="Q99" i="8"/>
  <c r="W83" i="8"/>
  <c r="X83" i="8" s="1"/>
  <c r="Q83" i="8"/>
  <c r="W67" i="8"/>
  <c r="X67" i="8" s="1"/>
  <c r="Q67" i="8"/>
  <c r="W51" i="8"/>
  <c r="X51" i="8" s="1"/>
  <c r="Q51" i="8"/>
  <c r="W35" i="8"/>
  <c r="X35" i="8" s="1"/>
  <c r="Q35" i="8"/>
  <c r="AA6" i="8"/>
  <c r="AB6" i="8" s="1"/>
  <c r="R6" i="8"/>
  <c r="AA30" i="8"/>
  <c r="AB30" i="8" s="1"/>
  <c r="R30" i="8"/>
  <c r="AA268" i="8"/>
  <c r="AB268" i="8" s="1"/>
  <c r="R268" i="8"/>
  <c r="AA252" i="8"/>
  <c r="AB252" i="8" s="1"/>
  <c r="R252" i="8"/>
  <c r="AA236" i="8"/>
  <c r="AB236" i="8" s="1"/>
  <c r="R236" i="8"/>
  <c r="AA220" i="8"/>
  <c r="AB220" i="8" s="1"/>
  <c r="R220" i="8"/>
  <c r="AA204" i="8"/>
  <c r="AB204" i="8" s="1"/>
  <c r="R204" i="8"/>
  <c r="AA188" i="8"/>
  <c r="AB188" i="8" s="1"/>
  <c r="R188" i="8"/>
  <c r="AA172" i="8"/>
  <c r="AB172" i="8" s="1"/>
  <c r="R172" i="8"/>
  <c r="AA156" i="8"/>
  <c r="AB156" i="8" s="1"/>
  <c r="R156" i="8"/>
  <c r="AA140" i="8"/>
  <c r="AB140" i="8" s="1"/>
  <c r="R140" i="8"/>
  <c r="AA124" i="8"/>
  <c r="AB124" i="8" s="1"/>
  <c r="R124" i="8"/>
  <c r="AA108" i="8"/>
  <c r="AB108" i="8" s="1"/>
  <c r="R108" i="8"/>
  <c r="AA92" i="8"/>
  <c r="AB92" i="8" s="1"/>
  <c r="R92" i="8"/>
  <c r="AA76" i="8"/>
  <c r="AB76" i="8" s="1"/>
  <c r="R76" i="8"/>
  <c r="AA60" i="8"/>
  <c r="AB60" i="8" s="1"/>
  <c r="R60" i="8"/>
  <c r="AA44" i="8"/>
  <c r="AB44" i="8" s="1"/>
  <c r="R44" i="8"/>
  <c r="W5" i="8"/>
  <c r="X5" i="8" s="1"/>
  <c r="Q5" i="8"/>
  <c r="W6" i="8"/>
  <c r="X6" i="8" s="1"/>
  <c r="Q6" i="8"/>
  <c r="W4" i="8"/>
  <c r="X4" i="8" s="1"/>
  <c r="Q4" i="8"/>
  <c r="R4" i="8"/>
  <c r="AA4" i="8"/>
  <c r="AB4" i="8" s="1"/>
  <c r="Y4" i="7"/>
  <c r="S20" i="7"/>
  <c r="Y20" i="7" s="1"/>
  <c r="AB17" i="7"/>
  <c r="AC17" i="7" s="1"/>
  <c r="T17" i="7"/>
  <c r="AB9" i="7"/>
  <c r="AC9" i="7" s="1"/>
  <c r="T9" i="7"/>
  <c r="AF15" i="7"/>
  <c r="AG15" i="7" s="1"/>
  <c r="U15" i="7"/>
  <c r="AB19" i="7"/>
  <c r="AC19" i="7" s="1"/>
  <c r="T19" i="7"/>
  <c r="AB11" i="7"/>
  <c r="AC11" i="7" s="1"/>
  <c r="T11" i="7"/>
  <c r="AF17" i="7"/>
  <c r="AG17" i="7" s="1"/>
  <c r="U17" i="7"/>
  <c r="AB4" i="7"/>
  <c r="AC4" i="7" s="1"/>
  <c r="T4" i="7"/>
  <c r="N20" i="7"/>
  <c r="AB18" i="7"/>
  <c r="AC18" i="7" s="1"/>
  <c r="T18" i="7"/>
  <c r="AB14" i="7"/>
  <c r="AC14" i="7" s="1"/>
  <c r="T14" i="7"/>
  <c r="AB10" i="7"/>
  <c r="AC10" i="7" s="1"/>
  <c r="T10" i="7"/>
  <c r="AB6" i="7"/>
  <c r="AC6" i="7" s="1"/>
  <c r="T6" i="7"/>
  <c r="AF16" i="7"/>
  <c r="AG16" i="7" s="1"/>
  <c r="U16" i="7"/>
  <c r="AF12" i="7"/>
  <c r="AG12" i="7" s="1"/>
  <c r="U12" i="7"/>
  <c r="AF8" i="7"/>
  <c r="AG8" i="7" s="1"/>
  <c r="U8" i="7"/>
  <c r="AF11" i="7"/>
  <c r="AG11" i="7" s="1"/>
  <c r="U11" i="7"/>
  <c r="AF7" i="7"/>
  <c r="AG7" i="7" s="1"/>
  <c r="U7" i="7"/>
  <c r="X4" i="7"/>
  <c r="R20" i="7"/>
  <c r="X20" i="7" s="1"/>
  <c r="V4" i="7"/>
  <c r="P20" i="7"/>
  <c r="V20" i="7" s="1"/>
  <c r="W4" i="7"/>
  <c r="Q20" i="7"/>
  <c r="W20" i="7" s="1"/>
  <c r="AB13" i="7"/>
  <c r="AC13" i="7" s="1"/>
  <c r="T13" i="7"/>
  <c r="AB5" i="7"/>
  <c r="AC5" i="7" s="1"/>
  <c r="T5" i="7"/>
  <c r="AF19" i="7"/>
  <c r="AG19" i="7" s="1"/>
  <c r="U19" i="7"/>
  <c r="AB15" i="7"/>
  <c r="AC15" i="7" s="1"/>
  <c r="T15" i="7"/>
  <c r="AB7" i="7"/>
  <c r="AC7" i="7" s="1"/>
  <c r="T7" i="7"/>
  <c r="AF13" i="7"/>
  <c r="AG13" i="7" s="1"/>
  <c r="U13" i="7"/>
  <c r="AB16" i="7"/>
  <c r="AC16" i="7" s="1"/>
  <c r="T16" i="7"/>
  <c r="AB12" i="7"/>
  <c r="AC12" i="7" s="1"/>
  <c r="T12" i="7"/>
  <c r="AB8" i="7"/>
  <c r="AC8" i="7" s="1"/>
  <c r="T8" i="7"/>
  <c r="AF4" i="7"/>
  <c r="AG4" i="7" s="1"/>
  <c r="U4" i="7"/>
  <c r="O20" i="7"/>
  <c r="AF18" i="7"/>
  <c r="AG18" i="7" s="1"/>
  <c r="U18" i="7"/>
  <c r="AF14" i="7"/>
  <c r="AG14" i="7" s="1"/>
  <c r="U14" i="7"/>
  <c r="AF10" i="7"/>
  <c r="AG10" i="7" s="1"/>
  <c r="U10" i="7"/>
  <c r="AF6" i="7"/>
  <c r="AG6" i="7" s="1"/>
  <c r="U6" i="7"/>
  <c r="AF9" i="7"/>
  <c r="AG9" i="7" s="1"/>
  <c r="U9" i="7"/>
  <c r="AF5" i="7"/>
  <c r="AG5" i="7" s="1"/>
  <c r="U5" i="7"/>
  <c r="L20" i="3"/>
  <c r="Q20" i="3" s="1"/>
  <c r="K20" i="3"/>
  <c r="R4" i="3"/>
  <c r="M20" i="3"/>
  <c r="S4" i="3"/>
  <c r="N20" i="3"/>
  <c r="S20" i="3" s="1"/>
  <c r="P4" i="3"/>
  <c r="V4" i="3"/>
  <c r="W4" i="3" s="1"/>
  <c r="P5" i="3"/>
  <c r="V5" i="3"/>
  <c r="W5" i="3" s="1"/>
  <c r="Q5" i="3"/>
  <c r="Z5" i="3"/>
  <c r="AA5" i="3" s="1"/>
  <c r="P6" i="3"/>
  <c r="V6" i="3"/>
  <c r="W6" i="3" s="1"/>
  <c r="Q14" i="3"/>
  <c r="Z14" i="3"/>
  <c r="AA14" i="3" s="1"/>
  <c r="Q7" i="3"/>
  <c r="Z7" i="3"/>
  <c r="AA7" i="3" s="1"/>
  <c r="P18" i="3"/>
  <c r="V18" i="3"/>
  <c r="W18" i="3" s="1"/>
  <c r="P14" i="3"/>
  <c r="V14" i="3"/>
  <c r="W14" i="3" s="1"/>
  <c r="P10" i="3"/>
  <c r="V10" i="3"/>
  <c r="W10" i="3" s="1"/>
  <c r="Q12" i="3"/>
  <c r="Z12" i="3"/>
  <c r="AA12" i="3" s="1"/>
  <c r="Q9" i="3"/>
  <c r="Z9" i="3"/>
  <c r="AA9" i="3" s="1"/>
  <c r="Q15" i="3"/>
  <c r="Z15" i="3"/>
  <c r="AA15" i="3" s="1"/>
  <c r="Q17" i="3"/>
  <c r="Z17" i="3"/>
  <c r="AA17" i="3" s="1"/>
  <c r="P17" i="3"/>
  <c r="V17" i="3"/>
  <c r="W17" i="3" s="1"/>
  <c r="P13" i="3"/>
  <c r="V13" i="3"/>
  <c r="W13" i="3" s="1"/>
  <c r="P9" i="3"/>
  <c r="V9" i="3"/>
  <c r="W9" i="3" s="1"/>
  <c r="Q4" i="3"/>
  <c r="Z4" i="3"/>
  <c r="AA4" i="3" s="1"/>
  <c r="Q6" i="3"/>
  <c r="Z6" i="3"/>
  <c r="AA6" i="3" s="1"/>
  <c r="Q18" i="3"/>
  <c r="Z18" i="3"/>
  <c r="AA18" i="3" s="1"/>
  <c r="Q10" i="3"/>
  <c r="Z10" i="3"/>
  <c r="AA10" i="3" s="1"/>
  <c r="P15" i="3"/>
  <c r="V15" i="3"/>
  <c r="W15" i="3" s="1"/>
  <c r="Q11" i="3"/>
  <c r="Z11" i="3"/>
  <c r="AA11" i="3" s="1"/>
  <c r="P7" i="3"/>
  <c r="V7" i="3"/>
  <c r="W7" i="3" s="1"/>
  <c r="Q13" i="3"/>
  <c r="Z13" i="3"/>
  <c r="AA13" i="3" s="1"/>
  <c r="P11" i="3"/>
  <c r="V11" i="3"/>
  <c r="W11" i="3" s="1"/>
  <c r="Q8" i="3"/>
  <c r="Z8" i="3"/>
  <c r="AA8" i="3" s="1"/>
  <c r="Q16" i="3"/>
  <c r="Z16" i="3"/>
  <c r="AA16" i="3" s="1"/>
  <c r="P16" i="3"/>
  <c r="V16" i="3"/>
  <c r="W16" i="3" s="1"/>
  <c r="P12" i="3"/>
  <c r="V12" i="3"/>
  <c r="W12" i="3" s="1"/>
  <c r="P8" i="3"/>
  <c r="V8" i="3"/>
  <c r="W8" i="3" s="1"/>
  <c r="AG4" i="3" l="1"/>
  <c r="AF10" i="3"/>
  <c r="AI9" i="3"/>
  <c r="AG9" i="3"/>
  <c r="AI6" i="3"/>
  <c r="AG6" i="3"/>
  <c r="AH18" i="3"/>
  <c r="AF18" i="3"/>
  <c r="AI15" i="3"/>
  <c r="AG15" i="3"/>
  <c r="AI11" i="3"/>
  <c r="AG11" i="3"/>
  <c r="AH5" i="3"/>
  <c r="AF5" i="3"/>
  <c r="AI18" i="3"/>
  <c r="AG18" i="3"/>
  <c r="AH7" i="3"/>
  <c r="AF7" i="3"/>
  <c r="AI10" i="3"/>
  <c r="AG10" i="3"/>
  <c r="AI14" i="3"/>
  <c r="AG14" i="3"/>
  <c r="AI12" i="3"/>
  <c r="AG12" i="3"/>
  <c r="AH8" i="3"/>
  <c r="AF8" i="3"/>
  <c r="AH9" i="3"/>
  <c r="AF9" i="3"/>
  <c r="AH13" i="3"/>
  <c r="AF13" i="3"/>
  <c r="AH15" i="3"/>
  <c r="AF15" i="3"/>
  <c r="AI17" i="3"/>
  <c r="AG17" i="3"/>
  <c r="AI5" i="3"/>
  <c r="AG5" i="3"/>
  <c r="AH16" i="3"/>
  <c r="AF16" i="3"/>
  <c r="AI7" i="3"/>
  <c r="AG7" i="3"/>
  <c r="AI13" i="3"/>
  <c r="AG13" i="3"/>
  <c r="AH4" i="3"/>
  <c r="AF4" i="3"/>
  <c r="AH14" i="3"/>
  <c r="AF14" i="3"/>
  <c r="AH12" i="3"/>
  <c r="AF12" i="3"/>
  <c r="AI8" i="3"/>
  <c r="AG8" i="3"/>
  <c r="AH11" i="3"/>
  <c r="AF11" i="3"/>
  <c r="AI16" i="3"/>
  <c r="AG16" i="3"/>
  <c r="AH17" i="3"/>
  <c r="AF17" i="3"/>
  <c r="AH6" i="3"/>
  <c r="AF6" i="3"/>
  <c r="R20" i="3"/>
  <c r="AE20" i="3"/>
  <c r="P20" i="3"/>
  <c r="AD20" i="3"/>
  <c r="E214" i="10"/>
  <c r="G214" i="10"/>
  <c r="H214" i="10" s="1"/>
  <c r="E60" i="10"/>
  <c r="G60" i="10"/>
  <c r="H60" i="10" s="1"/>
  <c r="E235" i="10"/>
  <c r="G235" i="10"/>
  <c r="H235" i="10" s="1"/>
  <c r="E175" i="10"/>
  <c r="G175" i="10"/>
  <c r="H175" i="10" s="1"/>
  <c r="E222" i="10"/>
  <c r="G222" i="10"/>
  <c r="H222" i="10" s="1"/>
  <c r="G75" i="10"/>
  <c r="H75" i="10" s="1"/>
  <c r="E75" i="10"/>
  <c r="E182" i="10"/>
  <c r="G182" i="10"/>
  <c r="H182" i="10" s="1"/>
  <c r="E110" i="10"/>
  <c r="G110" i="10"/>
  <c r="H110" i="10" s="1"/>
  <c r="E106" i="10"/>
  <c r="G106" i="10"/>
  <c r="H106" i="10" s="1"/>
  <c r="G325" i="10"/>
  <c r="H325" i="10" s="1"/>
  <c r="E325" i="10"/>
  <c r="G157" i="10"/>
  <c r="H157" i="10" s="1"/>
  <c r="E157" i="10"/>
  <c r="E203" i="10"/>
  <c r="G203" i="10"/>
  <c r="H203" i="10" s="1"/>
  <c r="E147" i="10"/>
  <c r="G147" i="10"/>
  <c r="H147" i="10" s="1"/>
  <c r="G284" i="10"/>
  <c r="H284" i="10" s="1"/>
  <c r="E284" i="10"/>
  <c r="G299" i="10"/>
  <c r="H299" i="10" s="1"/>
  <c r="E299" i="10"/>
  <c r="G302" i="10"/>
  <c r="H302" i="10" s="1"/>
  <c r="E302" i="10"/>
  <c r="E136" i="10"/>
  <c r="G136" i="10"/>
  <c r="H136" i="10" s="1"/>
  <c r="G301" i="10"/>
  <c r="H301" i="10" s="1"/>
  <c r="E301" i="10"/>
  <c r="G377" i="10"/>
  <c r="H377" i="10" s="1"/>
  <c r="E377" i="10"/>
  <c r="E204" i="10"/>
  <c r="G204" i="10"/>
  <c r="H204" i="10" s="1"/>
  <c r="G346" i="10"/>
  <c r="H346" i="10" s="1"/>
  <c r="E346" i="10"/>
  <c r="E199" i="10"/>
  <c r="G199" i="10"/>
  <c r="H199" i="10" s="1"/>
  <c r="E243" i="10"/>
  <c r="G243" i="10"/>
  <c r="H243" i="10" s="1"/>
  <c r="G311" i="10"/>
  <c r="H311" i="10" s="1"/>
  <c r="E311" i="10"/>
  <c r="G405" i="10"/>
  <c r="H405" i="10" s="1"/>
  <c r="E405" i="10"/>
  <c r="G61" i="10"/>
  <c r="H61" i="10" s="1"/>
  <c r="E61" i="10"/>
  <c r="E155" i="10"/>
  <c r="G155" i="10"/>
  <c r="H155" i="10" s="1"/>
  <c r="G314" i="10"/>
  <c r="H314" i="10" s="1"/>
  <c r="E314" i="10"/>
  <c r="E47" i="10"/>
  <c r="G47" i="10"/>
  <c r="H47" i="10" s="1"/>
  <c r="E216" i="10"/>
  <c r="G216" i="10"/>
  <c r="H216" i="10" s="1"/>
  <c r="G221" i="10"/>
  <c r="H221" i="10" s="1"/>
  <c r="E221" i="10"/>
  <c r="G401" i="10"/>
  <c r="H401" i="10" s="1"/>
  <c r="E401" i="10"/>
  <c r="E194" i="10"/>
  <c r="G194" i="10"/>
  <c r="H194" i="10" s="1"/>
  <c r="G334" i="10"/>
  <c r="H334" i="10" s="1"/>
  <c r="E334" i="10"/>
  <c r="G181" i="10"/>
  <c r="H181" i="10" s="1"/>
  <c r="E181" i="10"/>
  <c r="E164" i="10"/>
  <c r="G164" i="10"/>
  <c r="H164" i="10" s="1"/>
  <c r="E96" i="10"/>
  <c r="G96" i="10"/>
  <c r="H96" i="10" s="1"/>
  <c r="E87" i="10"/>
  <c r="G87" i="10"/>
  <c r="H87" i="10" s="1"/>
  <c r="E174" i="10"/>
  <c r="G174" i="10"/>
  <c r="H174" i="10" s="1"/>
  <c r="E90" i="10"/>
  <c r="G90" i="10"/>
  <c r="H90" i="10" s="1"/>
  <c r="G257" i="10"/>
  <c r="H257" i="10" s="1"/>
  <c r="E257" i="10"/>
  <c r="G359" i="10"/>
  <c r="H359" i="10" s="1"/>
  <c r="E359" i="10"/>
  <c r="E71" i="10"/>
  <c r="G71" i="10"/>
  <c r="H71" i="10" s="1"/>
  <c r="G323" i="10"/>
  <c r="H323" i="10" s="1"/>
  <c r="E323" i="10"/>
  <c r="E82" i="10"/>
  <c r="G82" i="10"/>
  <c r="H82" i="10" s="1"/>
  <c r="E84" i="10"/>
  <c r="G84" i="10"/>
  <c r="H84" i="10" s="1"/>
  <c r="G51" i="10"/>
  <c r="H51" i="10" s="1"/>
  <c r="E51" i="10"/>
  <c r="G205" i="10"/>
  <c r="H205" i="10" s="1"/>
  <c r="E205" i="10"/>
  <c r="E200" i="10"/>
  <c r="G200" i="10"/>
  <c r="H200" i="10" s="1"/>
  <c r="G341" i="10"/>
  <c r="H341" i="10" s="1"/>
  <c r="E341" i="10"/>
  <c r="G297" i="10"/>
  <c r="H297" i="10" s="1"/>
  <c r="E297" i="10"/>
  <c r="E255" i="10"/>
  <c r="G255" i="10"/>
  <c r="H255" i="10" s="1"/>
  <c r="E244" i="10"/>
  <c r="G244" i="10"/>
  <c r="H244" i="10" s="1"/>
  <c r="G383" i="10"/>
  <c r="H383" i="10" s="1"/>
  <c r="E383" i="10"/>
  <c r="G286" i="10"/>
  <c r="H286" i="10" s="1"/>
  <c r="E286" i="10"/>
  <c r="G333" i="10"/>
  <c r="H333" i="10" s="1"/>
  <c r="E333" i="10"/>
  <c r="G391" i="10"/>
  <c r="H391" i="10" s="1"/>
  <c r="E391" i="10"/>
  <c r="G295" i="10"/>
  <c r="H295" i="10" s="1"/>
  <c r="E295" i="10"/>
  <c r="E196" i="10"/>
  <c r="G196" i="10"/>
  <c r="H196" i="10" s="1"/>
  <c r="G125" i="10"/>
  <c r="H125" i="10" s="1"/>
  <c r="E125" i="10"/>
  <c r="G69" i="10"/>
  <c r="H69" i="10" s="1"/>
  <c r="E69" i="10"/>
  <c r="G24" i="10"/>
  <c r="H24" i="10" s="1"/>
  <c r="E24" i="10"/>
  <c r="G37" i="10"/>
  <c r="H37" i="10" s="1"/>
  <c r="E37" i="10"/>
  <c r="G361" i="10"/>
  <c r="H361" i="10" s="1"/>
  <c r="E361" i="10"/>
  <c r="E251" i="10"/>
  <c r="G251" i="10"/>
  <c r="H251" i="10" s="1"/>
  <c r="E191" i="10"/>
  <c r="G191" i="10"/>
  <c r="H191" i="10" s="1"/>
  <c r="G335" i="10"/>
  <c r="H335" i="10" s="1"/>
  <c r="E335" i="10"/>
  <c r="E140" i="10"/>
  <c r="G140" i="10"/>
  <c r="H140" i="10" s="1"/>
  <c r="G45" i="10"/>
  <c r="H45" i="10" s="1"/>
  <c r="E45" i="10"/>
  <c r="G25" i="10"/>
  <c r="H25" i="10" s="1"/>
  <c r="E25" i="10"/>
  <c r="G115" i="10"/>
  <c r="H115" i="10" s="1"/>
  <c r="E115" i="10"/>
  <c r="G360" i="10"/>
  <c r="H360" i="10" s="1"/>
  <c r="E360" i="10"/>
  <c r="G315" i="10"/>
  <c r="H315" i="10" s="1"/>
  <c r="E315" i="10"/>
  <c r="E26" i="10"/>
  <c r="G26" i="10"/>
  <c r="H26" i="10" s="1"/>
  <c r="G261" i="10"/>
  <c r="H261" i="10" s="1"/>
  <c r="E261" i="10"/>
  <c r="E102" i="10"/>
  <c r="G102" i="10"/>
  <c r="H102" i="10" s="1"/>
  <c r="E44" i="10"/>
  <c r="G44" i="10"/>
  <c r="H44" i="10" s="1"/>
  <c r="G307" i="10"/>
  <c r="H307" i="10" s="1"/>
  <c r="E307" i="10"/>
  <c r="E192" i="10"/>
  <c r="G192" i="10"/>
  <c r="H192" i="10" s="1"/>
  <c r="G123" i="10"/>
  <c r="H123" i="10" s="1"/>
  <c r="E123" i="10"/>
  <c r="G296" i="10"/>
  <c r="H296" i="10" s="1"/>
  <c r="E296" i="10"/>
  <c r="G351" i="10"/>
  <c r="H351" i="10" s="1"/>
  <c r="E351" i="10"/>
  <c r="E148" i="10"/>
  <c r="G148" i="10"/>
  <c r="H148" i="10" s="1"/>
  <c r="G336" i="10"/>
  <c r="H336" i="10" s="1"/>
  <c r="E336" i="10"/>
  <c r="G33" i="10"/>
  <c r="H33" i="10" s="1"/>
  <c r="E33" i="10"/>
  <c r="E144" i="10"/>
  <c r="G144" i="10"/>
  <c r="H144" i="10" s="1"/>
  <c r="G67" i="10"/>
  <c r="H67" i="10" s="1"/>
  <c r="E67" i="10"/>
  <c r="G376" i="10"/>
  <c r="H376" i="10" s="1"/>
  <c r="E376" i="10"/>
  <c r="E52" i="10"/>
  <c r="G52" i="10"/>
  <c r="H52" i="10" s="1"/>
  <c r="G303" i="10"/>
  <c r="H303" i="10" s="1"/>
  <c r="E303" i="10"/>
  <c r="G57" i="10"/>
  <c r="H57" i="10" s="1"/>
  <c r="E57" i="10"/>
  <c r="G285" i="10"/>
  <c r="H285" i="10" s="1"/>
  <c r="E285" i="10"/>
  <c r="G369" i="10"/>
  <c r="H369" i="10" s="1"/>
  <c r="E369" i="10"/>
  <c r="G99" i="10"/>
  <c r="H99" i="10" s="1"/>
  <c r="E99" i="10"/>
  <c r="G245" i="10"/>
  <c r="H245" i="10" s="1"/>
  <c r="E245" i="10"/>
  <c r="E143" i="10"/>
  <c r="G143" i="10"/>
  <c r="H143" i="10" s="1"/>
  <c r="G193" i="10"/>
  <c r="H193" i="10" s="1"/>
  <c r="E193" i="10"/>
  <c r="G309" i="10"/>
  <c r="H309" i="10" s="1"/>
  <c r="E309" i="10"/>
  <c r="E187" i="10"/>
  <c r="G187" i="10"/>
  <c r="H187" i="10" s="1"/>
  <c r="G385" i="10"/>
  <c r="H385" i="10" s="1"/>
  <c r="E385" i="10"/>
  <c r="G149" i="10"/>
  <c r="H149" i="10" s="1"/>
  <c r="E149" i="10"/>
  <c r="G141" i="10"/>
  <c r="H141" i="10" s="1"/>
  <c r="E141" i="10"/>
  <c r="E76" i="10"/>
  <c r="G76" i="10"/>
  <c r="H76" i="10" s="1"/>
  <c r="E252" i="10"/>
  <c r="G252" i="10"/>
  <c r="H252" i="10" s="1"/>
  <c r="G373" i="10"/>
  <c r="H373" i="10" s="1"/>
  <c r="E373" i="10"/>
  <c r="G83" i="10"/>
  <c r="H83" i="10" s="1"/>
  <c r="E83" i="10"/>
  <c r="G362" i="10"/>
  <c r="H362" i="10" s="1"/>
  <c r="E362" i="10"/>
  <c r="E159" i="10"/>
  <c r="G159" i="10"/>
  <c r="H159" i="10" s="1"/>
  <c r="G382" i="10"/>
  <c r="H382" i="10" s="1"/>
  <c r="E382" i="10"/>
  <c r="G189" i="10"/>
  <c r="H189" i="10" s="1"/>
  <c r="E189" i="10"/>
  <c r="E79" i="10"/>
  <c r="G79" i="10"/>
  <c r="H79" i="10" s="1"/>
  <c r="G197" i="10"/>
  <c r="H197" i="10" s="1"/>
  <c r="E197" i="10"/>
  <c r="G260" i="10"/>
  <c r="H260" i="10" s="1"/>
  <c r="E260" i="10"/>
  <c r="E80" i="10"/>
  <c r="G80" i="10"/>
  <c r="H80" i="10" s="1"/>
  <c r="G356" i="10"/>
  <c r="H356" i="10" s="1"/>
  <c r="E356" i="10"/>
  <c r="G402" i="10"/>
  <c r="H402" i="10" s="1"/>
  <c r="E402" i="10"/>
  <c r="G393" i="10"/>
  <c r="H393" i="10" s="1"/>
  <c r="E393" i="10"/>
  <c r="E224" i="10"/>
  <c r="G224" i="10"/>
  <c r="H224" i="10" s="1"/>
  <c r="E64" i="10"/>
  <c r="G64" i="10"/>
  <c r="H64" i="10" s="1"/>
  <c r="E223" i="10"/>
  <c r="G223" i="10"/>
  <c r="H223" i="10" s="1"/>
  <c r="G237" i="10"/>
  <c r="H237" i="10" s="1"/>
  <c r="E237" i="10"/>
  <c r="E188" i="10"/>
  <c r="G188" i="10"/>
  <c r="H188" i="10" s="1"/>
  <c r="E219" i="10"/>
  <c r="G219" i="10"/>
  <c r="H219" i="10" s="1"/>
  <c r="E63" i="10"/>
  <c r="G63" i="10"/>
  <c r="H63" i="10" s="1"/>
  <c r="E178" i="10"/>
  <c r="G178" i="10"/>
  <c r="H178" i="10" s="1"/>
  <c r="E118" i="10"/>
  <c r="G118" i="10"/>
  <c r="H118" i="10" s="1"/>
  <c r="E111" i="10"/>
  <c r="G111" i="10"/>
  <c r="H111" i="10" s="1"/>
  <c r="G332" i="10"/>
  <c r="H332" i="10" s="1"/>
  <c r="E332" i="10"/>
  <c r="E168" i="10"/>
  <c r="G168" i="10"/>
  <c r="H168" i="10" s="1"/>
  <c r="E211" i="10"/>
  <c r="G211" i="10"/>
  <c r="H211" i="10" s="1"/>
  <c r="E131" i="10"/>
  <c r="G131" i="10"/>
  <c r="H131" i="10" s="1"/>
  <c r="G289" i="10"/>
  <c r="H289" i="10" s="1"/>
  <c r="E289" i="10"/>
  <c r="G304" i="10"/>
  <c r="H304" i="10" s="1"/>
  <c r="E304" i="10"/>
  <c r="E130" i="10"/>
  <c r="G130" i="10"/>
  <c r="H130" i="10" s="1"/>
  <c r="G287" i="10"/>
  <c r="H287" i="10" s="1"/>
  <c r="E287" i="10"/>
  <c r="G217" i="10"/>
  <c r="H217" i="10" s="1"/>
  <c r="E217" i="10"/>
  <c r="G379" i="10"/>
  <c r="H379" i="10" s="1"/>
  <c r="E379" i="10"/>
  <c r="E207" i="10"/>
  <c r="G207" i="10"/>
  <c r="H207" i="10" s="1"/>
  <c r="G344" i="10"/>
  <c r="H344" i="10" s="1"/>
  <c r="E344" i="10"/>
  <c r="E208" i="10"/>
  <c r="G208" i="10"/>
  <c r="H208" i="10" s="1"/>
  <c r="G312" i="10"/>
  <c r="H312" i="10" s="1"/>
  <c r="E312" i="10"/>
  <c r="G397" i="10"/>
  <c r="H397" i="10" s="1"/>
  <c r="E397" i="10"/>
  <c r="E68" i="10"/>
  <c r="G68" i="10"/>
  <c r="H68" i="10" s="1"/>
  <c r="E156" i="10"/>
  <c r="G156" i="10"/>
  <c r="H156" i="10" s="1"/>
  <c r="G321" i="10"/>
  <c r="H321" i="10" s="1"/>
  <c r="E321" i="10"/>
  <c r="E50" i="10"/>
  <c r="G50" i="10"/>
  <c r="H50" i="10" s="1"/>
  <c r="G396" i="10"/>
  <c r="H396" i="10" s="1"/>
  <c r="E396" i="10"/>
  <c r="E240" i="10"/>
  <c r="G240" i="10"/>
  <c r="H240" i="10" s="1"/>
  <c r="G387" i="10"/>
  <c r="H387" i="10" s="1"/>
  <c r="E387" i="10"/>
  <c r="E195" i="10"/>
  <c r="G195" i="10"/>
  <c r="H195" i="10" s="1"/>
  <c r="G340" i="10"/>
  <c r="H340" i="10" s="1"/>
  <c r="E340" i="10"/>
  <c r="G173" i="10"/>
  <c r="H173" i="10" s="1"/>
  <c r="E173" i="10"/>
  <c r="E150" i="10"/>
  <c r="G150" i="10"/>
  <c r="H150" i="10" s="1"/>
  <c r="G85" i="10"/>
  <c r="H85" i="10" s="1"/>
  <c r="E85" i="10"/>
  <c r="G93" i="10"/>
  <c r="H93" i="10" s="1"/>
  <c r="E93" i="10"/>
  <c r="G185" i="10"/>
  <c r="H185" i="10" s="1"/>
  <c r="E185" i="10"/>
  <c r="G77" i="10"/>
  <c r="H77" i="10" s="1"/>
  <c r="E77" i="10"/>
  <c r="G388" i="10"/>
  <c r="H388" i="10" s="1"/>
  <c r="E388" i="10"/>
  <c r="G263" i="10"/>
  <c r="H263" i="10" s="1"/>
  <c r="E263" i="10"/>
  <c r="G348" i="10"/>
  <c r="H348" i="10" s="1"/>
  <c r="E348" i="10"/>
  <c r="E62" i="10"/>
  <c r="G62" i="10"/>
  <c r="H62" i="10" s="1"/>
  <c r="G318" i="10"/>
  <c r="H318" i="10" s="1"/>
  <c r="E318" i="10"/>
  <c r="G81" i="10"/>
  <c r="H81" i="10" s="1"/>
  <c r="E81" i="10"/>
  <c r="G89" i="10"/>
  <c r="H89" i="10" s="1"/>
  <c r="E89" i="10"/>
  <c r="E48" i="10"/>
  <c r="G48" i="10"/>
  <c r="H48" i="10" s="1"/>
  <c r="G209" i="10"/>
  <c r="H209" i="10" s="1"/>
  <c r="E209" i="10"/>
  <c r="E198" i="10"/>
  <c r="G198" i="10"/>
  <c r="H198" i="10" s="1"/>
  <c r="G342" i="10"/>
  <c r="H342" i="10" s="1"/>
  <c r="E342" i="10"/>
  <c r="G294" i="10"/>
  <c r="H294" i="10" s="1"/>
  <c r="E294" i="10"/>
  <c r="E254" i="10"/>
  <c r="G254" i="10"/>
  <c r="H254" i="10" s="1"/>
  <c r="E234" i="10"/>
  <c r="G234" i="10"/>
  <c r="H234" i="10" s="1"/>
  <c r="G368" i="10"/>
  <c r="H368" i="10" s="1"/>
  <c r="E368" i="10"/>
  <c r="G291" i="10"/>
  <c r="H291" i="10" s="1"/>
  <c r="E291" i="10"/>
  <c r="G326" i="10"/>
  <c r="H326" i="10" s="1"/>
  <c r="E326" i="10"/>
  <c r="E163" i="10"/>
  <c r="G163" i="10"/>
  <c r="H163" i="10" s="1"/>
  <c r="G288" i="10"/>
  <c r="H288" i="10" s="1"/>
  <c r="E288" i="10"/>
  <c r="E202" i="10"/>
  <c r="G202" i="10"/>
  <c r="H202" i="10" s="1"/>
  <c r="G133" i="10"/>
  <c r="H133" i="10" s="1"/>
  <c r="E133" i="10"/>
  <c r="E58" i="10"/>
  <c r="G58" i="10"/>
  <c r="H58" i="10" s="1"/>
  <c r="E38" i="10"/>
  <c r="G38" i="10"/>
  <c r="H38" i="10" s="1"/>
  <c r="E36" i="10"/>
  <c r="G36" i="10"/>
  <c r="H36" i="10" s="1"/>
  <c r="G349" i="10"/>
  <c r="H349" i="10" s="1"/>
  <c r="E349" i="10"/>
  <c r="E248" i="10"/>
  <c r="G248" i="10"/>
  <c r="H248" i="10" s="1"/>
  <c r="E186" i="10"/>
  <c r="G186" i="10"/>
  <c r="H186" i="10" s="1"/>
  <c r="G343" i="10"/>
  <c r="H343" i="10" s="1"/>
  <c r="E343" i="10"/>
  <c r="G145" i="10"/>
  <c r="H145" i="10" s="1"/>
  <c r="E145" i="10"/>
  <c r="G53" i="10"/>
  <c r="H53" i="10" s="1"/>
  <c r="E53" i="10"/>
  <c r="E30" i="10"/>
  <c r="G30" i="10"/>
  <c r="H30" i="10" s="1"/>
  <c r="E122" i="10"/>
  <c r="G122" i="10"/>
  <c r="H122" i="10" s="1"/>
  <c r="G357" i="10"/>
  <c r="H357" i="10" s="1"/>
  <c r="E357" i="10"/>
  <c r="G320" i="10"/>
  <c r="H320" i="10" s="1"/>
  <c r="E320" i="10"/>
  <c r="G21" i="10"/>
  <c r="H21" i="10" s="1"/>
  <c r="E21" i="10"/>
  <c r="G258" i="10"/>
  <c r="H258" i="10" s="1"/>
  <c r="E258" i="10"/>
  <c r="E119" i="10"/>
  <c r="G119" i="10"/>
  <c r="H119" i="10" s="1"/>
  <c r="E55" i="10"/>
  <c r="G55" i="10"/>
  <c r="H55" i="10" s="1"/>
  <c r="G313" i="10"/>
  <c r="H313" i="10" s="1"/>
  <c r="E313" i="10"/>
  <c r="E206" i="10"/>
  <c r="G206" i="10"/>
  <c r="H206" i="10" s="1"/>
  <c r="E124" i="10"/>
  <c r="G124" i="10"/>
  <c r="H124" i="10" s="1"/>
  <c r="G292" i="10"/>
  <c r="H292" i="10" s="1"/>
  <c r="E292" i="10"/>
  <c r="G354" i="10"/>
  <c r="H354" i="10" s="1"/>
  <c r="E354" i="10"/>
  <c r="G129" i="10"/>
  <c r="H129" i="10" s="1"/>
  <c r="E129" i="10"/>
  <c r="G339" i="10"/>
  <c r="H339" i="10" s="1"/>
  <c r="E339" i="10"/>
  <c r="G35" i="10"/>
  <c r="H35" i="10" s="1"/>
  <c r="E35" i="10"/>
  <c r="E146" i="10"/>
  <c r="G146" i="10"/>
  <c r="H146" i="10" s="1"/>
  <c r="E72" i="10"/>
  <c r="G72" i="10"/>
  <c r="H72" i="10" s="1"/>
  <c r="G364" i="10"/>
  <c r="H364" i="10" s="1"/>
  <c r="E364" i="10"/>
  <c r="G43" i="10"/>
  <c r="H43" i="10" s="1"/>
  <c r="E43" i="10"/>
  <c r="G310" i="10"/>
  <c r="H310" i="10" s="1"/>
  <c r="E310" i="10"/>
  <c r="E74" i="10"/>
  <c r="G74" i="10"/>
  <c r="H74" i="10" s="1"/>
  <c r="G298" i="10"/>
  <c r="H298" i="10" s="1"/>
  <c r="E298" i="10"/>
  <c r="G372" i="10"/>
  <c r="H372" i="10" s="1"/>
  <c r="E372" i="10"/>
  <c r="E98" i="10"/>
  <c r="G98" i="10"/>
  <c r="H98" i="10" s="1"/>
  <c r="E242" i="10"/>
  <c r="G242" i="10"/>
  <c r="H242" i="10" s="1"/>
  <c r="G137" i="10"/>
  <c r="H137" i="10" s="1"/>
  <c r="E137" i="10"/>
  <c r="G201" i="10"/>
  <c r="H201" i="10" s="1"/>
  <c r="E201" i="10"/>
  <c r="G305" i="10"/>
  <c r="H305" i="10" s="1"/>
  <c r="E305" i="10"/>
  <c r="E190" i="10"/>
  <c r="G190" i="10"/>
  <c r="H190" i="10" s="1"/>
  <c r="G367" i="10"/>
  <c r="H367" i="10" s="1"/>
  <c r="E367" i="10"/>
  <c r="G169" i="10"/>
  <c r="H169" i="10" s="1"/>
  <c r="E169" i="10"/>
  <c r="E134" i="10"/>
  <c r="G134" i="10"/>
  <c r="H134" i="10" s="1"/>
  <c r="G59" i="10"/>
  <c r="H59" i="10" s="1"/>
  <c r="E59" i="10"/>
  <c r="E250" i="10"/>
  <c r="G250" i="10"/>
  <c r="H250" i="10" s="1"/>
  <c r="G370" i="10"/>
  <c r="H370" i="10" s="1"/>
  <c r="E370" i="10"/>
  <c r="E95" i="10"/>
  <c r="G95" i="10"/>
  <c r="H95" i="10" s="1"/>
  <c r="G353" i="10"/>
  <c r="H353" i="10" s="1"/>
  <c r="E353" i="10"/>
  <c r="E158" i="10"/>
  <c r="G158" i="10"/>
  <c r="H158" i="10" s="1"/>
  <c r="G375" i="10"/>
  <c r="H375" i="10" s="1"/>
  <c r="E375" i="10"/>
  <c r="E184" i="10"/>
  <c r="G184" i="10"/>
  <c r="H184" i="10" s="1"/>
  <c r="E78" i="10"/>
  <c r="G78" i="10"/>
  <c r="H78" i="10" s="1"/>
  <c r="E210" i="10"/>
  <c r="G210" i="10"/>
  <c r="H210" i="10" s="1"/>
  <c r="E246" i="10"/>
  <c r="G246" i="10"/>
  <c r="H246" i="10" s="1"/>
  <c r="G97" i="10"/>
  <c r="H97" i="10" s="1"/>
  <c r="E97" i="10"/>
  <c r="G363" i="10"/>
  <c r="H363" i="10" s="1"/>
  <c r="E363" i="10"/>
  <c r="J3" i="9"/>
  <c r="AF20" i="7"/>
  <c r="AG20" i="7" s="1"/>
  <c r="U20" i="7"/>
  <c r="AB20" i="7"/>
  <c r="AC20" i="7" s="1"/>
  <c r="T20" i="7"/>
  <c r="V20" i="3"/>
  <c r="W20" i="3" s="1"/>
  <c r="Z20" i="3"/>
  <c r="AA20" i="3" s="1"/>
</calcChain>
</file>

<file path=xl/sharedStrings.xml><?xml version="1.0" encoding="utf-8"?>
<sst xmlns="http://schemas.openxmlformats.org/spreadsheetml/2006/main" count="11026" uniqueCount="592">
  <si>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</si>
  <si>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</si>
  <si>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</si>
  <si>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</si>
  <si>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</si>
  <si>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</si>
  <si>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</si>
  <si>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Ath Bilbao</t>
  </si>
  <si>
    <t>Huesca</t>
  </si>
  <si>
    <t>Galatasaray</t>
  </si>
  <si>
    <t>Rangers</t>
  </si>
  <si>
    <t>Motherwell</t>
  </si>
  <si>
    <t>Ross County</t>
  </si>
  <si>
    <t>Hamilton</t>
  </si>
  <si>
    <t>St Mirren</t>
  </si>
  <si>
    <t>St Johnstone</t>
  </si>
  <si>
    <t>Hibernian</t>
  </si>
  <si>
    <t>Dundee United</t>
  </si>
  <si>
    <t>Montrose</t>
  </si>
  <si>
    <t>Peterhead</t>
  </si>
  <si>
    <t>Annan Athletic</t>
  </si>
  <si>
    <t>Brechin</t>
  </si>
  <si>
    <t>Ath Madrid</t>
  </si>
  <si>
    <t>Elche</t>
  </si>
  <si>
    <t>Barcelona</t>
  </si>
  <si>
    <t>Valencia</t>
  </si>
  <si>
    <t>Levante</t>
  </si>
  <si>
    <t>Sociedad</t>
  </si>
  <si>
    <t>Osasuna</t>
  </si>
  <si>
    <t>Villarreal</t>
  </si>
  <si>
    <t>Sevilla</t>
  </si>
  <si>
    <t>Valladolid</t>
  </si>
  <si>
    <t>Goztep</t>
  </si>
  <si>
    <t>Hatayspor</t>
  </si>
  <si>
    <t>Trabzonspor</t>
  </si>
  <si>
    <t>Rizespor</t>
  </si>
  <si>
    <t>Yeni Malatyaspor</t>
  </si>
  <si>
    <t>Kasimpasa</t>
  </si>
  <si>
    <t>Gaziantep</t>
  </si>
  <si>
    <t>Fenerbahce</t>
  </si>
  <si>
    <t>Kilmarnock</t>
  </si>
  <si>
    <t>Aberdeen</t>
  </si>
  <si>
    <t>Celta</t>
  </si>
  <si>
    <t>Alaves</t>
  </si>
  <si>
    <t>Granada</t>
  </si>
  <si>
    <t>Betis</t>
  </si>
  <si>
    <t>Cadiz</t>
  </si>
  <si>
    <t>Getafe</t>
  </si>
  <si>
    <t>Eibar</t>
  </si>
  <si>
    <t>Real Madrid</t>
  </si>
  <si>
    <t>Genclerbirligi</t>
  </si>
  <si>
    <t>Ankaragucu</t>
  </si>
  <si>
    <t>Denizlispor</t>
  </si>
  <si>
    <t>Alanyaspor</t>
  </si>
  <si>
    <t>Besiktas</t>
  </si>
  <si>
    <t>Erzurum BB</t>
  </si>
  <si>
    <t>Antalyaspor</t>
  </si>
  <si>
    <t>Kayserispor</t>
  </si>
  <si>
    <t>Konyaspor</t>
  </si>
  <si>
    <t>Sivasspor</t>
  </si>
  <si>
    <t>Sp Braga</t>
  </si>
  <si>
    <t>Rio Ave</t>
  </si>
  <si>
    <t>Celtic</t>
  </si>
  <si>
    <t>Livingston</t>
  </si>
  <si>
    <t>Buyuksehyr</t>
  </si>
  <si>
    <t>Div</t>
  </si>
  <si>
    <t>P1</t>
  </si>
  <si>
    <t>SC0</t>
  </si>
  <si>
    <t>SC2</t>
  </si>
  <si>
    <t>SC3</t>
  </si>
  <si>
    <t>SP1</t>
  </si>
  <si>
    <t>T1</t>
  </si>
  <si>
    <t>SCORE</t>
  </si>
  <si>
    <t>0-0</t>
  </si>
  <si>
    <t>2-2</t>
  </si>
  <si>
    <t>1-1</t>
  </si>
  <si>
    <t>0-1</t>
  </si>
  <si>
    <t>0-2</t>
  </si>
  <si>
    <t>1-0</t>
  </si>
  <si>
    <t>1-2</t>
  </si>
  <si>
    <t>Date</t>
  </si>
  <si>
    <t>Margin(dec)</t>
  </si>
  <si>
    <t>Pscore</t>
  </si>
  <si>
    <t>P(1X2)</t>
  </si>
  <si>
    <t>1</t>
  </si>
  <si>
    <t>2</t>
  </si>
  <si>
    <t>2-1</t>
  </si>
  <si>
    <t>0-3</t>
  </si>
  <si>
    <t>4-0</t>
  </si>
  <si>
    <t>3-1</t>
  </si>
  <si>
    <t>X</t>
  </si>
  <si>
    <t>1-4</t>
  </si>
  <si>
    <t>3-2</t>
  </si>
  <si>
    <t>3-3</t>
  </si>
  <si>
    <t>2-0</t>
  </si>
  <si>
    <t>P</t>
  </si>
  <si>
    <t>2-3</t>
  </si>
  <si>
    <t>HT</t>
  </si>
  <si>
    <t>AT</t>
  </si>
  <si>
    <t>4-1</t>
  </si>
  <si>
    <t>3-0</t>
  </si>
  <si>
    <t>Bookies odds(True)</t>
  </si>
  <si>
    <t>1-3</t>
  </si>
  <si>
    <t>0-4</t>
  </si>
  <si>
    <t>Home</t>
  </si>
  <si>
    <t>Away</t>
  </si>
  <si>
    <t>ALL</t>
  </si>
  <si>
    <t>1X2</t>
  </si>
  <si>
    <t>H-A</t>
  </si>
  <si>
    <t>5-1</t>
  </si>
  <si>
    <t>Alloa</t>
  </si>
  <si>
    <t>Raith Rvs</t>
  </si>
  <si>
    <t>SC1</t>
  </si>
  <si>
    <t>2-5</t>
  </si>
  <si>
    <t>Dunfermline</t>
  </si>
  <si>
    <t>Arbroath</t>
  </si>
  <si>
    <t>Hearts</t>
  </si>
  <si>
    <t>Ayr</t>
  </si>
  <si>
    <t>Morton</t>
  </si>
  <si>
    <t>Inverness C</t>
  </si>
  <si>
    <t>Queen of Sth</t>
  </si>
  <si>
    <t>Dundee</t>
  </si>
  <si>
    <t>Falkirk</t>
  </si>
  <si>
    <t>Partick</t>
  </si>
  <si>
    <t>Clyde</t>
  </si>
  <si>
    <t>2-4</t>
  </si>
  <si>
    <t>East Fife</t>
  </si>
  <si>
    <t>Forfar</t>
  </si>
  <si>
    <t>Cove Rangers</t>
  </si>
  <si>
    <t>Karagumruk</t>
  </si>
  <si>
    <t>Famalicao</t>
  </si>
  <si>
    <t>Gil Vicente</t>
  </si>
  <si>
    <t>Nacional</t>
  </si>
  <si>
    <t>Tondela</t>
  </si>
  <si>
    <t>Farense</t>
  </si>
  <si>
    <t>Pacos Ferreira</t>
  </si>
  <si>
    <t>Belenenses</t>
  </si>
  <si>
    <t>Sp Lisbon</t>
  </si>
  <si>
    <t>Maritimo</t>
  </si>
  <si>
    <t>Boavista</t>
  </si>
  <si>
    <t>Benfica</t>
  </si>
  <si>
    <t>Portimonense</t>
  </si>
  <si>
    <t>Moreirense</t>
  </si>
  <si>
    <t>Santa Clara</t>
  </si>
  <si>
    <t>Guimaraes</t>
  </si>
  <si>
    <t>Porto</t>
  </si>
  <si>
    <t>1-5</t>
  </si>
  <si>
    <t>Albion Rvs</t>
  </si>
  <si>
    <t>Queens Park</t>
  </si>
  <si>
    <t>Elgin</t>
  </si>
  <si>
    <t>Cowdenbeath</t>
  </si>
  <si>
    <t>Edinburgh City</t>
  </si>
  <si>
    <t>Stenhousemuir</t>
  </si>
  <si>
    <t>Stirling</t>
  </si>
  <si>
    <t>Stranraer</t>
  </si>
  <si>
    <t>Fuenlabrada</t>
  </si>
  <si>
    <t>Leganes</t>
  </si>
  <si>
    <t>SP2</t>
  </si>
  <si>
    <t>Vallecano</t>
  </si>
  <si>
    <t>Alcorcon</t>
  </si>
  <si>
    <t>Logrones</t>
  </si>
  <si>
    <t>Mirandes</t>
  </si>
  <si>
    <t>Cartagena</t>
  </si>
  <si>
    <t>Zaragoza</t>
  </si>
  <si>
    <t>5-0</t>
  </si>
  <si>
    <t>5-2</t>
  </si>
  <si>
    <t>6-2</t>
  </si>
  <si>
    <t>Castellon</t>
  </si>
  <si>
    <t>Tenerife</t>
  </si>
  <si>
    <t>Las Palmas</t>
  </si>
  <si>
    <t>Espanol</t>
  </si>
  <si>
    <t>Albacete</t>
  </si>
  <si>
    <t>Malaga</t>
  </si>
  <si>
    <t>Almeria</t>
  </si>
  <si>
    <t>Ponferradina</t>
  </si>
  <si>
    <t>Oviedo</t>
  </si>
  <si>
    <t>Mallorca</t>
  </si>
  <si>
    <t>Girona</t>
  </si>
  <si>
    <t>Sabadell</t>
  </si>
  <si>
    <t>Lugo</t>
  </si>
  <si>
    <t>Sp Gijon</t>
  </si>
  <si>
    <t>4-3</t>
  </si>
  <si>
    <t>6-0</t>
  </si>
  <si>
    <t>NP</t>
  </si>
  <si>
    <t>Waalwijk</t>
  </si>
  <si>
    <t>Den Haag</t>
  </si>
  <si>
    <t>N1</t>
  </si>
  <si>
    <t>FC Emmen</t>
  </si>
  <si>
    <t>Twente</t>
  </si>
  <si>
    <t>Heracles</t>
  </si>
  <si>
    <t>Vitesse</t>
  </si>
  <si>
    <t>Zwolle</t>
  </si>
  <si>
    <t>Utrecht</t>
  </si>
  <si>
    <t>Groningen</t>
  </si>
  <si>
    <t>Sparta Rotterdam</t>
  </si>
  <si>
    <t>Feyenoord</t>
  </si>
  <si>
    <t>Heerenveen</t>
  </si>
  <si>
    <t>For Sittard</t>
  </si>
  <si>
    <t>VVV Venlo</t>
  </si>
  <si>
    <t>Willem II</t>
  </si>
  <si>
    <t>PSV Eindhoven</t>
  </si>
  <si>
    <t>4-4</t>
  </si>
  <si>
    <t>3-5</t>
  </si>
  <si>
    <t>6-1</t>
  </si>
  <si>
    <t>4-2</t>
  </si>
  <si>
    <t>3-4</t>
  </si>
  <si>
    <t>0-5</t>
  </si>
  <si>
    <t>3</t>
  </si>
  <si>
    <t>TG</t>
  </si>
  <si>
    <t>OV25</t>
  </si>
  <si>
    <t>UN25</t>
  </si>
  <si>
    <t>my model</t>
  </si>
  <si>
    <t>pinnacle model</t>
  </si>
  <si>
    <t>W</t>
  </si>
  <si>
    <t>L</t>
  </si>
  <si>
    <t>Total Games</t>
  </si>
  <si>
    <t>win %</t>
  </si>
  <si>
    <t>lose %</t>
  </si>
  <si>
    <t>N/A</t>
  </si>
  <si>
    <t>4</t>
  </si>
  <si>
    <t>TOTAL WIN(OV25 &amp; UN25)</t>
  </si>
  <si>
    <t>pinnacle</t>
  </si>
  <si>
    <t>TOTAL LOSS(OV25 &amp; UN25)</t>
  </si>
  <si>
    <t>7-2</t>
  </si>
  <si>
    <t>Totals</t>
  </si>
  <si>
    <t>9-0</t>
  </si>
  <si>
    <t>Win</t>
  </si>
  <si>
    <t>Total</t>
  </si>
  <si>
    <t>%</t>
  </si>
  <si>
    <t>RESULT</t>
  </si>
  <si>
    <t>5-3</t>
  </si>
  <si>
    <t>5-4</t>
  </si>
  <si>
    <t>6-3</t>
  </si>
  <si>
    <t>6-4</t>
  </si>
  <si>
    <t>6-5</t>
  </si>
  <si>
    <t>5-5</t>
  </si>
  <si>
    <t>4-5</t>
  </si>
  <si>
    <t>0-6</t>
  </si>
  <si>
    <t>1-6</t>
  </si>
  <si>
    <t>2-6</t>
  </si>
  <si>
    <t>3-6</t>
  </si>
  <si>
    <t>4-6</t>
  </si>
  <si>
    <t>5-6</t>
  </si>
  <si>
    <t>Result</t>
  </si>
  <si>
    <t>TOTAL WIN(1X2)</t>
  </si>
  <si>
    <t xml:space="preserve">my model </t>
  </si>
  <si>
    <t>TOTAL LOSS(1X2)</t>
  </si>
  <si>
    <t>\</t>
  </si>
  <si>
    <t>Airdrie Utd</t>
  </si>
  <si>
    <t>Dumbarton</t>
  </si>
  <si>
    <t>Team</t>
  </si>
  <si>
    <t>STAKE</t>
  </si>
  <si>
    <t>VB_WIN</t>
  </si>
  <si>
    <t>VB_PL</t>
  </si>
  <si>
    <t>OV25_WIN</t>
  </si>
  <si>
    <t>OV25_PL</t>
  </si>
  <si>
    <t>UN25_WIN</t>
  </si>
  <si>
    <t>UN25_PL</t>
  </si>
  <si>
    <t xml:space="preserve">VB </t>
  </si>
  <si>
    <t>ROI</t>
  </si>
  <si>
    <t>PROFIT/LOSS</t>
  </si>
  <si>
    <t xml:space="preserve">DIV </t>
  </si>
  <si>
    <t>TEAM</t>
  </si>
  <si>
    <t>PREDICTION ACCURACY</t>
  </si>
  <si>
    <t>7-0</t>
  </si>
  <si>
    <t>model difference</t>
  </si>
  <si>
    <t>0</t>
  </si>
  <si>
    <t>3-8</t>
  </si>
  <si>
    <t>Admiral Bundesliga</t>
  </si>
  <si>
    <t>Allsvenskan</t>
  </si>
  <si>
    <t>Ekstraklasa</t>
  </si>
  <si>
    <t>Eliteserien</t>
  </si>
  <si>
    <t>J1 League</t>
  </si>
  <si>
    <t>Liga 1</t>
  </si>
  <si>
    <t>Liga MX</t>
  </si>
  <si>
    <t>Liga Profesional</t>
  </si>
  <si>
    <t>MLS</t>
  </si>
  <si>
    <t>Premier Division</t>
  </si>
  <si>
    <t>Premier League</t>
  </si>
  <si>
    <t>Serie A</t>
  </si>
  <si>
    <t>Super League</t>
  </si>
  <si>
    <t>Superliga</t>
  </si>
  <si>
    <t>Swiss</t>
  </si>
  <si>
    <t>Veikkausliiga</t>
  </si>
  <si>
    <t>Atl. Tucuman</t>
  </si>
  <si>
    <t>Huracan</t>
  </si>
  <si>
    <t>23/07/2021</t>
  </si>
  <si>
    <t>Sturm Graz</t>
  </si>
  <si>
    <t>Salzburg</t>
  </si>
  <si>
    <t>HIFK</t>
  </si>
  <si>
    <t>KTP</t>
  </si>
  <si>
    <t>Termalica B-B.</t>
  </si>
  <si>
    <t>Stal Mielec</t>
  </si>
  <si>
    <t>Lech Poznan</t>
  </si>
  <si>
    <t>Radomiak Radom</t>
  </si>
  <si>
    <t>FC Arges</t>
  </si>
  <si>
    <t>UTA Arad</t>
  </si>
  <si>
    <t>Mioveni</t>
  </si>
  <si>
    <t>FC Rapid Bucuresti</t>
  </si>
  <si>
    <t>FK Rostov</t>
  </si>
  <si>
    <t>Dynamo Moscow</t>
  </si>
  <si>
    <t>Platense</t>
  </si>
  <si>
    <t>Aldosivi</t>
  </si>
  <si>
    <t>24/07/2021</t>
  </si>
  <si>
    <t>Colon Santa FE</t>
  </si>
  <si>
    <t>Lanus</t>
  </si>
  <si>
    <t>San Lorenzo</t>
  </si>
  <si>
    <t>Central Cordoba</t>
  </si>
  <si>
    <t>Racing Club</t>
  </si>
  <si>
    <t>Gimnasia L.P.</t>
  </si>
  <si>
    <t>Altach</t>
  </si>
  <si>
    <t>LASK</t>
  </si>
  <si>
    <t>Rapid Vienna</t>
  </si>
  <si>
    <t>Hartberg</t>
  </si>
  <si>
    <t>Tirol</t>
  </si>
  <si>
    <t>Admira</t>
  </si>
  <si>
    <t>Gremio</t>
  </si>
  <si>
    <t>America MG</t>
  </si>
  <si>
    <t>Palmeiras</t>
  </si>
  <si>
    <t>Fluminense</t>
  </si>
  <si>
    <t>Shandong Taishan</t>
  </si>
  <si>
    <t>Chongqing Liangjiang Athletic</t>
  </si>
  <si>
    <t>Shenzhen</t>
  </si>
  <si>
    <t>Henan Songshan Longmen</t>
  </si>
  <si>
    <t>Cangzhou</t>
  </si>
  <si>
    <t>Qingdao FC</t>
  </si>
  <si>
    <t>Guangzhou City</t>
  </si>
  <si>
    <t>Guangzhou FC</t>
  </si>
  <si>
    <t>Aalborg</t>
  </si>
  <si>
    <t>Midtjylland</t>
  </si>
  <si>
    <t>HJK</t>
  </si>
  <si>
    <t>Haka</t>
  </si>
  <si>
    <t>SJK</t>
  </si>
  <si>
    <t>AC Oulu</t>
  </si>
  <si>
    <t>Gamba Osaka</t>
  </si>
  <si>
    <t>Kashima Antlers</t>
  </si>
  <si>
    <t>Sagan Tosu</t>
  </si>
  <si>
    <t>Cerezo Osaka</t>
  </si>
  <si>
    <t>Necaxa</t>
  </si>
  <si>
    <t>Santos Laguna</t>
  </si>
  <si>
    <t>Juarez</t>
  </si>
  <si>
    <t>Toluca</t>
  </si>
  <si>
    <t>Pachuca</t>
  </si>
  <si>
    <t>Club Leon</t>
  </si>
  <si>
    <t>Leczna</t>
  </si>
  <si>
    <t>Cracovia</t>
  </si>
  <si>
    <t>Jagiellonia</t>
  </si>
  <si>
    <t>Lechia Gdansk</t>
  </si>
  <si>
    <t>Legia</t>
  </si>
  <si>
    <t>Wisla Plock</t>
  </si>
  <si>
    <t>FC Voluntari</t>
  </si>
  <si>
    <t>FC Botosani</t>
  </si>
  <si>
    <t>Academica Clinceni</t>
  </si>
  <si>
    <t>CFR Cluj</t>
  </si>
  <si>
    <t>Khimki</t>
  </si>
  <si>
    <t>Zenit</t>
  </si>
  <si>
    <t>Lokomotiv Moscow</t>
  </si>
  <si>
    <t>Arsenal Tula</t>
  </si>
  <si>
    <t>Rubin Kazan</t>
  </si>
  <si>
    <t>Spartak Moscow</t>
  </si>
  <si>
    <t>Mjallby</t>
  </si>
  <si>
    <t>Malmo FF</t>
  </si>
  <si>
    <t>Sirius</t>
  </si>
  <si>
    <t>Degerfors</t>
  </si>
  <si>
    <t>Luzern</t>
  </si>
  <si>
    <t>Young Boys</t>
  </si>
  <si>
    <t>Lausanne</t>
  </si>
  <si>
    <t>St. Gallen</t>
  </si>
  <si>
    <t>Atlanta Utd</t>
  </si>
  <si>
    <t>Columbus Crew</t>
  </si>
  <si>
    <t>Banfield</t>
  </si>
  <si>
    <t>Boca Juniors</t>
  </si>
  <si>
    <t>25/07/2021</t>
  </si>
  <si>
    <t>Defensa y Justicia</t>
  </si>
  <si>
    <t>Godoy Cruz</t>
  </si>
  <si>
    <t>Patronato</t>
  </si>
  <si>
    <t>Sarmiento Junin</t>
  </si>
  <si>
    <t>Rosario Central</t>
  </si>
  <si>
    <t>Velez Sarsfield</t>
  </si>
  <si>
    <t>River Plate</t>
  </si>
  <si>
    <t>Union de Santa Fe</t>
  </si>
  <si>
    <t>A. Klagenfurt</t>
  </si>
  <si>
    <t>Wolfsberger AC</t>
  </si>
  <si>
    <t>Ried</t>
  </si>
  <si>
    <t>Austria Vienna</t>
  </si>
  <si>
    <t>Atletico-MG</t>
  </si>
  <si>
    <t>Bahia</t>
  </si>
  <si>
    <t>Flamengo RJ</t>
  </si>
  <si>
    <t>Sao Paulo</t>
  </si>
  <si>
    <t>Fortaleza</t>
  </si>
  <si>
    <t>Bragantino</t>
  </si>
  <si>
    <t>Athletico-PR</t>
  </si>
  <si>
    <t>Internacional</t>
  </si>
  <si>
    <t>Santos</t>
  </si>
  <si>
    <t>Atletico GO</t>
  </si>
  <si>
    <t>Changchun Yatai</t>
  </si>
  <si>
    <t>Dalian Pro</t>
  </si>
  <si>
    <t>Wuhan FC</t>
  </si>
  <si>
    <t>Hebei</t>
  </si>
  <si>
    <t>Shanghai Port</t>
  </si>
  <si>
    <t>Tianjin Jinmen Tiger</t>
  </si>
  <si>
    <t>Beijing Guoan</t>
  </si>
  <si>
    <t>Shanghai Shenhua</t>
  </si>
  <si>
    <t>Nordsjaelland</t>
  </si>
  <si>
    <t>Aarhus</t>
  </si>
  <si>
    <t>Randers FC</t>
  </si>
  <si>
    <t>Odense</t>
  </si>
  <si>
    <t>FC Copenhagen</t>
  </si>
  <si>
    <t>Silkeborg</t>
  </si>
  <si>
    <t>Brondby</t>
  </si>
  <si>
    <t>Viborg</t>
  </si>
  <si>
    <t>Honka</t>
  </si>
  <si>
    <t>Lahti</t>
  </si>
  <si>
    <t>KuPS</t>
  </si>
  <si>
    <t>Ilves</t>
  </si>
  <si>
    <t>Guadalajara Chivas</t>
  </si>
  <si>
    <t>Atl. San Luis</t>
  </si>
  <si>
    <t>U.N.A.M.- Pumas</t>
  </si>
  <si>
    <t>Atlas</t>
  </si>
  <si>
    <t>Piast Gliwice</t>
  </si>
  <si>
    <t>Rakow</t>
  </si>
  <si>
    <t>Slask Wroclaw</t>
  </si>
  <si>
    <t>Warta Poznan</t>
  </si>
  <si>
    <t>Pogon Szczecin</t>
  </si>
  <si>
    <t>Gornik Z.</t>
  </si>
  <si>
    <t>Farul Constanta</t>
  </si>
  <si>
    <t>Gaz Metan Medias</t>
  </si>
  <si>
    <t>FC Steaua Bucuresti</t>
  </si>
  <si>
    <t>Univ. Craiova</t>
  </si>
  <si>
    <t>Ural</t>
  </si>
  <si>
    <t>Krasnodar</t>
  </si>
  <si>
    <t>FK Krylya Sovetov Samara</t>
  </si>
  <si>
    <t>Akhmat Grozny</t>
  </si>
  <si>
    <t>CSKA Moscow</t>
  </si>
  <si>
    <t>Ufa</t>
  </si>
  <si>
    <t>Kalmar</t>
  </si>
  <si>
    <t>Djurgarden</t>
  </si>
  <si>
    <t>Hacken</t>
  </si>
  <si>
    <t>Elfsborg</t>
  </si>
  <si>
    <t>Hammarby</t>
  </si>
  <si>
    <t>Norrkoping</t>
  </si>
  <si>
    <t>25/07/2022</t>
  </si>
  <si>
    <t>Lugano</t>
  </si>
  <si>
    <t>Zurich</t>
  </si>
  <si>
    <t>25/07/2023</t>
  </si>
  <si>
    <t>Grasshoppers</t>
  </si>
  <si>
    <t>Basel</t>
  </si>
  <si>
    <t>25/07/2024</t>
  </si>
  <si>
    <t>Sion</t>
  </si>
  <si>
    <t>Servette</t>
  </si>
  <si>
    <t>25/07/2025</t>
  </si>
  <si>
    <t>Chicago Fire</t>
  </si>
  <si>
    <t>Toronto FC</t>
  </si>
  <si>
    <t>25/07/2026</t>
  </si>
  <si>
    <t>Minnesota United</t>
  </si>
  <si>
    <t>Portland Timbers</t>
  </si>
  <si>
    <t>25/07/2027</t>
  </si>
  <si>
    <t>FC Dallas</t>
  </si>
  <si>
    <t>Los Angeles Galaxy</t>
  </si>
  <si>
    <t>25/07/2028</t>
  </si>
  <si>
    <t>Nashville SC</t>
  </si>
  <si>
    <t>FC Cincinnati</t>
  </si>
  <si>
    <t>25/07/2029</t>
  </si>
  <si>
    <t>Real Salt Lake</t>
  </si>
  <si>
    <t>Colorado Rapids</t>
  </si>
  <si>
    <t>25/07/2030</t>
  </si>
  <si>
    <t>San Jose Earthquakes</t>
  </si>
  <si>
    <t>Houston Dynamo</t>
  </si>
  <si>
    <t>25/07/2031</t>
  </si>
  <si>
    <t>Los Angeles FC</t>
  </si>
  <si>
    <t>Vancouver Whitecaps</t>
  </si>
  <si>
    <t>New England Revolution</t>
  </si>
  <si>
    <t>Club de Foot Montreal</t>
  </si>
  <si>
    <t>New York City</t>
  </si>
  <si>
    <t>Orlando City</t>
  </si>
  <si>
    <t>Estudiantes L.P.</t>
  </si>
  <si>
    <t>Independiente</t>
  </si>
  <si>
    <t>26/07/2021</t>
  </si>
  <si>
    <t>Talleres Cordoba</t>
  </si>
  <si>
    <t>Arsenal Sarandi</t>
  </si>
  <si>
    <t>Sport Recife</t>
  </si>
  <si>
    <t>Ceara</t>
  </si>
  <si>
    <t>Juventude</t>
  </si>
  <si>
    <t>Chapecoense-SC</t>
  </si>
  <si>
    <t>Sonderjyske</t>
  </si>
  <si>
    <t>Vejle</t>
  </si>
  <si>
    <t>Monterrey</t>
  </si>
  <si>
    <t>Puebla</t>
  </si>
  <si>
    <t>Club Tijuana</t>
  </si>
  <si>
    <t>U.A.N.L.- Tigres</t>
  </si>
  <si>
    <t>Wisla</t>
  </si>
  <si>
    <t>Zaglebie</t>
  </si>
  <si>
    <t>Chindia Targoviste</t>
  </si>
  <si>
    <t>Sepsi Sf. Gheorghe</t>
  </si>
  <si>
    <t>U Craiova 1948</t>
  </si>
  <si>
    <t>Din. Bucuresti</t>
  </si>
  <si>
    <t>Nizhny Novgorod</t>
  </si>
  <si>
    <t>Sochi</t>
  </si>
  <si>
    <t>Orebro</t>
  </si>
  <si>
    <t>AIK</t>
  </si>
  <si>
    <t>Ostersunds</t>
  </si>
  <si>
    <t>Halmstad</t>
  </si>
  <si>
    <t>Varbergs</t>
  </si>
  <si>
    <t>Goteborg</t>
  </si>
  <si>
    <t>Inter Miami</t>
  </si>
  <si>
    <t>Philadelphia Union</t>
  </si>
  <si>
    <t>DC United</t>
  </si>
  <si>
    <t>New York Red Bulls</t>
  </si>
  <si>
    <t>Seattle Sounders</t>
  </si>
  <si>
    <t>Sporting Kansas City</t>
  </si>
  <si>
    <t>Argentinos Jrs</t>
  </si>
  <si>
    <t>Newells Old Boys</t>
  </si>
  <si>
    <t>27/07/2021</t>
  </si>
  <si>
    <t>Cuiaba</t>
  </si>
  <si>
    <t>Corinthians</t>
  </si>
  <si>
    <t>Oita Trinita</t>
  </si>
  <si>
    <t>Cruz Azul</t>
  </si>
  <si>
    <t>Mazatlan FC</t>
  </si>
  <si>
    <t>7-1</t>
  </si>
  <si>
    <t>Club America</t>
  </si>
  <si>
    <t>FCSB</t>
  </si>
  <si>
    <t>17-0</t>
  </si>
  <si>
    <t>Austin FC</t>
  </si>
  <si>
    <t>Inter Turku</t>
  </si>
  <si>
    <t>Finn Harps</t>
  </si>
  <si>
    <t>Bohemians</t>
  </si>
  <si>
    <t>Sligo Rovers</t>
  </si>
  <si>
    <t>Dundalk</t>
  </si>
  <si>
    <t>Vegalta Sendai</t>
  </si>
  <si>
    <t>Queretaro</t>
  </si>
  <si>
    <t>30/07/2021</t>
  </si>
  <si>
    <t>Drogheda</t>
  </si>
  <si>
    <t>Waterford</t>
  </si>
  <si>
    <t>Shamrock Rovers</t>
  </si>
  <si>
    <t>St. Patricks</t>
  </si>
  <si>
    <t>Hokkaido Consadole Sapporo</t>
  </si>
  <si>
    <t>31/07/2021</t>
  </si>
  <si>
    <t>Longford</t>
  </si>
  <si>
    <t>Derry City</t>
  </si>
  <si>
    <t>Yokohama F. Marinos</t>
  </si>
  <si>
    <t>Mariehamn</t>
  </si>
  <si>
    <t>Bohemian</t>
  </si>
  <si>
    <t>Mjondalen</t>
  </si>
  <si>
    <t>Tromso</t>
  </si>
  <si>
    <t>Molde</t>
  </si>
  <si>
    <t>Haugesund</t>
  </si>
  <si>
    <t>Sandefjord</t>
  </si>
  <si>
    <t>Lillestrom</t>
  </si>
  <si>
    <t>Viking</t>
  </si>
  <si>
    <t>Kristiansund</t>
  </si>
  <si>
    <t>Stabaek</t>
  </si>
  <si>
    <t>Sarpsborg 08</t>
  </si>
  <si>
    <t>Urawa Reds</t>
  </si>
  <si>
    <t>Shimizu S-Pulse</t>
  </si>
  <si>
    <t>Vissel Kobe</t>
  </si>
  <si>
    <t>Kashiwa Reysol</t>
  </si>
  <si>
    <t>Yokohama FC</t>
  </si>
  <si>
    <t>Nagoya Grampus</t>
  </si>
  <si>
    <t>Avispa Fukuoka</t>
  </si>
  <si>
    <t>Sanfrecce Hiroshima</t>
  </si>
  <si>
    <t>Kawasaki Frontale</t>
  </si>
  <si>
    <t>FC Tokyo</t>
  </si>
  <si>
    <t>Shonan Bellmare</t>
  </si>
  <si>
    <t>Tokushima</t>
  </si>
  <si>
    <t>13/08/2021</t>
  </si>
  <si>
    <t>14/08/2021</t>
  </si>
  <si>
    <t>Stromsgodset</t>
  </si>
  <si>
    <t>15/08/2021</t>
  </si>
  <si>
    <t>Bodo/Glimt</t>
  </si>
  <si>
    <t>Rosenborg</t>
  </si>
  <si>
    <t>Odd</t>
  </si>
  <si>
    <t>Valerenga</t>
  </si>
  <si>
    <t>Brann</t>
  </si>
  <si>
    <t>16/08/2021</t>
  </si>
  <si>
    <t>17/08/2021</t>
  </si>
  <si>
    <t>1-7</t>
  </si>
  <si>
    <t>01</t>
  </si>
  <si>
    <t>5</t>
  </si>
  <si>
    <t>6</t>
  </si>
  <si>
    <t>8</t>
  </si>
  <si>
    <t>St. Polten</t>
  </si>
  <si>
    <t>31/08/2021</t>
  </si>
  <si>
    <t>02/09/2021</t>
  </si>
  <si>
    <t>03/09/2021</t>
  </si>
  <si>
    <t>04/09/2021</t>
  </si>
  <si>
    <t>05/09/2021</t>
  </si>
  <si>
    <t>06/09/2021</t>
  </si>
  <si>
    <t>07/08/2021</t>
  </si>
  <si>
    <t>08/09/2021</t>
  </si>
  <si>
    <t>07/09/2021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</si>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</sst>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563C1"/>
      <name val="Calibri"/>
      <family val="2"/>
      <scheme val="minor"/>
    </font>
    <font>
      <sz val="11"/>
      <name val="Calibri"/>
      <family val="2"/>
    </font>
    <font>
      <sz val="9"/>
      <color rgb="FF666666"/>
      <name val="Arial"/>
      <family val="2"/>
    </font>
    <font>
      <b/>
      <sz val="9"/>
      <color rgb="FF666666"/>
      <name val="Arial"/>
      <family val="2"/>
    </font>
    <font>
      <b/>
      <u/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48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0" fontId="4" fillId="0" borderId="3" xfId="0" applyNumberFormat="1" applyFont="1" applyFill="1" applyBorder="1" applyAlignment="1">
      <alignment horizontal="center"/>
    </xf>
    <xf numFmtId="164" fontId="0" fillId="0" borderId="0" xfId="0" applyNumberFormat="1" applyFill="1"/>
    <xf numFmtId="2" fontId="4" fillId="2" borderId="0" xfId="1" applyNumberFormat="1" applyFon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0" fillId="2" borderId="0" xfId="1" applyNumberFormat="1" applyFont="1" applyFill="1"/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4" fontId="0" fillId="0" borderId="0" xfId="0" applyNumberFormat="1"/>
    <xf numFmtId="9" fontId="0" fillId="0" borderId="0" xfId="0" applyNumberFormat="1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0" fontId="0" fillId="0" borderId="0" xfId="0" applyFill="1"/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14" fontId="0" fillId="0" borderId="0" xfId="0" applyNumberFormat="1" applyFill="1"/>
    <xf numFmtId="10" fontId="5" fillId="0" borderId="3" xfId="0" applyNumberFormat="1" applyFont="1" applyFill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10" fontId="0" fillId="2" borderId="0" xfId="1" applyNumberFormat="1" applyFont="1" applyFill="1" applyAlignment="1">
      <alignment horizontal="center"/>
    </xf>
    <xf numFmtId="0" fontId="4" fillId="0" borderId="2" xfId="0" applyNumberFormat="1" applyFont="1" applyBorder="1" applyAlignment="1">
      <alignment horizontal="center"/>
    </xf>
    <xf numFmtId="49" fontId="0" fillId="3" borderId="0" xfId="0" applyNumberFormat="1" applyFill="1" applyAlignment="1">
      <alignment horizontal="center"/>
    </xf>
    <xf numFmtId="9" fontId="5" fillId="0" borderId="0" xfId="1" applyFont="1" applyFill="1" applyBorder="1" applyAlignment="1"/>
    <xf numFmtId="2" fontId="5" fillId="0" borderId="1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>
      <alignment horizontal="center"/>
    </xf>
    <xf numFmtId="164" fontId="7" fillId="0" borderId="0" xfId="0" applyNumberFormat="1" applyFont="1" applyFill="1" applyBorder="1"/>
    <xf numFmtId="0" fontId="7" fillId="0" borderId="0" xfId="0" applyFont="1" applyFill="1" applyBorder="1"/>
    <xf numFmtId="9" fontId="7" fillId="0" borderId="0" xfId="1" applyFont="1" applyFill="1" applyBorder="1"/>
    <xf numFmtId="49" fontId="7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/>
    <xf numFmtId="9" fontId="7" fillId="0" borderId="0" xfId="0" applyNumberFormat="1" applyFont="1" applyFill="1" applyBorder="1"/>
    <xf numFmtId="2" fontId="9" fillId="0" borderId="0" xfId="2" applyNumberFormat="1" applyFont="1" applyFill="1" applyBorder="1" applyAlignment="1">
      <alignment horizontal="center"/>
    </xf>
    <xf numFmtId="9" fontId="7" fillId="4" borderId="0" xfId="0" applyNumberFormat="1" applyFont="1" applyFill="1" applyBorder="1"/>
    <xf numFmtId="2" fontId="5" fillId="4" borderId="1" xfId="0" applyNumberFormat="1" applyFont="1" applyFill="1" applyBorder="1" applyAlignment="1">
      <alignment horizontal="center"/>
    </xf>
    <xf numFmtId="2" fontId="5" fillId="4" borderId="2" xfId="0" applyNumberFormat="1" applyFont="1" applyFill="1" applyBorder="1" applyAlignment="1">
      <alignment horizontal="center"/>
    </xf>
    <xf numFmtId="10" fontId="5" fillId="4" borderId="3" xfId="0" applyNumberFormat="1" applyFont="1" applyFill="1" applyBorder="1" applyAlignment="1">
      <alignment horizontal="center"/>
    </xf>
    <xf numFmtId="164" fontId="7" fillId="4" borderId="0" xfId="0" applyNumberFormat="1" applyFont="1" applyFill="1" applyBorder="1"/>
    <xf numFmtId="0" fontId="7" fillId="4" borderId="0" xfId="0" applyFont="1" applyFill="1" applyBorder="1"/>
    <xf numFmtId="9" fontId="7" fillId="4" borderId="0" xfId="1" applyFont="1" applyFill="1" applyBorder="1"/>
    <xf numFmtId="49" fontId="7" fillId="4" borderId="0" xfId="0" applyNumberFormat="1" applyFont="1" applyFill="1" applyBorder="1" applyAlignment="1">
      <alignment horizontal="center"/>
    </xf>
    <xf numFmtId="14" fontId="7" fillId="4" borderId="0" xfId="0" applyNumberFormat="1" applyFont="1" applyFill="1" applyBorder="1"/>
    <xf numFmtId="9" fontId="6" fillId="0" borderId="0" xfId="0" applyNumberFormat="1" applyFont="1" applyFill="1" applyBorder="1"/>
    <xf numFmtId="0" fontId="6" fillId="0" borderId="0" xfId="0" applyFont="1" applyFill="1" applyBorder="1" applyAlignment="1">
      <alignment horizontal="center"/>
    </xf>
    <xf numFmtId="0" fontId="5" fillId="0" borderId="2" xfId="0" applyNumberFormat="1" applyFont="1" applyFill="1" applyBorder="1" applyAlignment="1">
      <alignment horizontal="center"/>
    </xf>
    <xf numFmtId="0" fontId="5" fillId="4" borderId="2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49" fontId="7" fillId="5" borderId="0" xfId="0" applyNumberFormat="1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10" fillId="0" borderId="0" xfId="0" quotePrefix="1" applyFont="1" applyAlignment="1">
      <alignment horizontal="left" vertical="top"/>
    </xf>
    <xf numFmtId="0" fontId="10" fillId="0" borderId="0" xfId="0" quotePrefix="1" applyNumberFormat="1" applyFont="1" applyAlignment="1">
      <alignment horizontal="left" vertical="top"/>
    </xf>
    <xf numFmtId="49" fontId="9" fillId="0" borderId="0" xfId="2" applyNumberFormat="1" applyFont="1" applyFill="1" applyBorder="1" applyAlignment="1">
      <alignment horizontal="center"/>
    </xf>
    <xf numFmtId="0" fontId="11" fillId="0" borderId="0" xfId="0" applyFont="1" applyAlignment="1">
      <alignment horizontal="left" vertical="top"/>
    </xf>
    <xf numFmtId="9" fontId="2" fillId="0" borderId="0" xfId="1" applyFont="1"/>
    <xf numFmtId="0" fontId="2" fillId="0" borderId="0" xfId="1" applyNumberFormat="1" applyFont="1" applyFill="1"/>
    <xf numFmtId="0" fontId="2" fillId="0" borderId="0" xfId="1" applyNumberFormat="1" applyFont="1"/>
    <xf numFmtId="0" fontId="12" fillId="0" borderId="0" xfId="0" applyFont="1"/>
    <xf numFmtId="0" fontId="13" fillId="0" borderId="0" xfId="0" quotePrefix="1" applyFont="1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65" fontId="0" fillId="0" borderId="0" xfId="1" applyNumberFormat="1" applyFont="1"/>
    <xf numFmtId="0" fontId="14" fillId="0" borderId="0" xfId="0" applyFont="1"/>
    <xf numFmtId="0" fontId="2" fillId="0" borderId="0" xfId="0" applyFont="1" applyAlignment="1"/>
    <xf numFmtId="49" fontId="2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1" applyNumberFormat="1" applyFont="1"/>
    <xf numFmtId="2" fontId="0" fillId="0" borderId="0" xfId="0" applyNumberFormat="1"/>
    <xf numFmtId="10" fontId="0" fillId="0" borderId="0" xfId="0" applyNumberFormat="1"/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 applyAlignment="1">
      <alignment horizontal="right"/>
    </xf>
    <xf numFmtId="49" fontId="0" fillId="2" borderId="0" xfId="0" applyNumberForma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49" fontId="7" fillId="0" borderId="0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49" fontId="0" fillId="0" borderId="0" xfId="0" applyNumberFormat="1" applyFill="1" applyAlignment="1">
      <alignment horizontal="right"/>
    </xf>
    <xf numFmtId="0" fontId="7" fillId="0" borderId="0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right"/>
    </xf>
    <xf numFmtId="0" fontId="0" fillId="6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6" borderId="0" xfId="0" applyNumberFormat="1" applyFill="1"/>
    <xf numFmtId="9" fontId="6" fillId="6" borderId="0" xfId="0" applyNumberFormat="1" applyFont="1" applyFill="1" applyBorder="1"/>
    <xf numFmtId="2" fontId="5" fillId="6" borderId="1" xfId="0" applyNumberFormat="1" applyFont="1" applyFill="1" applyBorder="1" applyAlignment="1">
      <alignment horizontal="center"/>
    </xf>
    <xf numFmtId="2" fontId="5" fillId="6" borderId="2" xfId="0" applyNumberFormat="1" applyFont="1" applyFill="1" applyBorder="1" applyAlignment="1">
      <alignment horizontal="center"/>
    </xf>
    <xf numFmtId="10" fontId="5" fillId="6" borderId="3" xfId="0" applyNumberFormat="1" applyFont="1" applyFill="1" applyBorder="1" applyAlignment="1">
      <alignment horizontal="center"/>
    </xf>
    <xf numFmtId="164" fontId="7" fillId="6" borderId="0" xfId="0" applyNumberFormat="1" applyFont="1" applyFill="1" applyBorder="1"/>
    <xf numFmtId="0" fontId="7" fillId="6" borderId="0" xfId="0" applyFont="1" applyFill="1" applyBorder="1"/>
    <xf numFmtId="9" fontId="7" fillId="6" borderId="0" xfId="1" applyFont="1" applyFill="1" applyBorder="1"/>
    <xf numFmtId="49" fontId="7" fillId="6" borderId="0" xfId="0" applyNumberFormat="1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9" fontId="7" fillId="6" borderId="0" xfId="0" applyNumberFormat="1" applyFont="1" applyFill="1" applyBorder="1"/>
    <xf numFmtId="0" fontId="5" fillId="6" borderId="2" xfId="0" applyNumberFormat="1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49" fontId="0" fillId="6" borderId="0" xfId="0" applyNumberFormat="1" applyFill="1" applyAlignment="1">
      <alignment horizontal="center"/>
    </xf>
    <xf numFmtId="49" fontId="15" fillId="0" borderId="0" xfId="2" applyNumberFormat="1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2" fontId="4" fillId="6" borderId="1" xfId="0" applyNumberFormat="1" applyFont="1" applyFill="1" applyBorder="1" applyAlignment="1">
      <alignment horizontal="center"/>
    </xf>
    <xf numFmtId="2" fontId="4" fillId="6" borderId="2" xfId="0" applyNumberFormat="1" applyFont="1" applyFill="1" applyBorder="1" applyAlignment="1">
      <alignment horizontal="center"/>
    </xf>
    <xf numFmtId="164" fontId="0" fillId="6" borderId="0" xfId="0" applyNumberFormat="1" applyFill="1"/>
    <xf numFmtId="9" fontId="0" fillId="6" borderId="0" xfId="1" applyFont="1" applyFill="1"/>
    <xf numFmtId="9" fontId="0" fillId="6" borderId="0" xfId="0" applyNumberFormat="1" applyFill="1"/>
    <xf numFmtId="10" fontId="0" fillId="0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56"/>
  <sheetViews>
    <sheetView zoomScale="80" zoomScaleNormal="80" workbookViewId="0">
      <pane ySplit="1" topLeftCell="A770" activePane="bottomLeft" state="frozen"/>
      <selection pane="bottomLeft" activeCell="AF754" sqref="AF754:AF793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19" max="19" width="21.28515625" customWidth="1"/>
    <col min="20" max="21" width="9.140625" style="16"/>
    <col min="22" max="22" width="12" customWidth="1"/>
    <col min="23" max="23" width="9.140625" style="26"/>
    <col min="24" max="24" width="9.140625" style="84"/>
  </cols>
  <sheetData>
    <row r="1" spans="1:32" x14ac:dyDescent="0.25">
      <c r="A1" s="137" t="s">
        <v>3</v>
      </c>
      <c r="B1" s="138"/>
      <c r="C1" s="139" t="s">
        <v>4</v>
      </c>
      <c r="D1" s="140"/>
      <c r="E1" s="2" t="s">
        <v>1</v>
      </c>
      <c r="F1" s="2" t="s">
        <v>81</v>
      </c>
      <c r="G1" s="142" t="s">
        <v>2</v>
      </c>
      <c r="H1" s="140"/>
      <c r="I1" s="139" t="s">
        <v>0</v>
      </c>
      <c r="J1" s="140"/>
      <c r="K1" s="139" t="s">
        <v>101</v>
      </c>
      <c r="L1" s="140"/>
      <c r="M1" s="143" t="s">
        <v>5</v>
      </c>
      <c r="N1" s="144"/>
      <c r="O1" s="141" t="s">
        <v>6</v>
      </c>
      <c r="P1" s="141"/>
      <c r="Q1" s="2" t="s">
        <v>97</v>
      </c>
      <c r="R1" s="2" t="s">
        <v>98</v>
      </c>
      <c r="S1" s="2" t="s">
        <v>65</v>
      </c>
      <c r="T1" s="19" t="s">
        <v>83</v>
      </c>
      <c r="U1" s="19" t="s">
        <v>82</v>
      </c>
      <c r="V1" s="2" t="s">
        <v>80</v>
      </c>
      <c r="W1" s="130" t="s">
        <v>72</v>
      </c>
      <c r="X1" s="95" t="s">
        <v>208</v>
      </c>
      <c r="Y1" s="19" t="s">
        <v>209</v>
      </c>
      <c r="Z1" s="79" t="s">
        <v>251</v>
      </c>
      <c r="AA1" s="79" t="s">
        <v>252</v>
      </c>
      <c r="AB1" s="80" t="s">
        <v>253</v>
      </c>
      <c r="AC1" s="80" t="s">
        <v>254</v>
      </c>
      <c r="AD1" s="80" t="s">
        <v>255</v>
      </c>
      <c r="AE1" s="80" t="s">
        <v>256</v>
      </c>
      <c r="AF1" s="80" t="s">
        <v>257</v>
      </c>
    </row>
    <row r="2" spans="1:32" x14ac:dyDescent="0.25">
      <c r="A2" s="9">
        <v>50</v>
      </c>
      <c r="B2" s="9">
        <v>50</v>
      </c>
      <c r="C2" s="10">
        <f>(100/A2)</f>
        <v>2</v>
      </c>
      <c r="D2" s="11">
        <f>(100/B2)</f>
        <v>2</v>
      </c>
      <c r="E2" s="12">
        <v>3.7128117398625982E-2</v>
      </c>
      <c r="F2" s="13">
        <f t="shared" ref="F2" si="0">(E2/100%) + 1</f>
        <v>1.037128117398626</v>
      </c>
      <c r="G2" s="13">
        <f t="shared" ref="G2" si="1">C2/F2</f>
        <v>1.9284020618556703</v>
      </c>
      <c r="H2" s="13">
        <f t="shared" ref="H2" si="2">D2/F2</f>
        <v>1.9284020618556703</v>
      </c>
      <c r="I2" s="14">
        <v>2.09</v>
      </c>
      <c r="J2" s="14">
        <v>1.79</v>
      </c>
      <c r="K2" s="13">
        <f t="shared" ref="K2" si="3">(I2*F2)</f>
        <v>2.1675977653631282</v>
      </c>
      <c r="L2" s="13">
        <f t="shared" ref="L2" si="4">(J2*F2)</f>
        <v>1.8564593301435406</v>
      </c>
      <c r="M2" s="15">
        <f t="shared" ref="M2:N2" si="5">(1/K2)</f>
        <v>0.46134020618556709</v>
      </c>
      <c r="N2" s="15">
        <f t="shared" si="5"/>
        <v>0.53865979381443296</v>
      </c>
      <c r="O2" s="14">
        <f>(G2/I2)</f>
        <v>0.92268041237113418</v>
      </c>
      <c r="P2" s="14">
        <f>(H2/J2)</f>
        <v>1.0773195876288661</v>
      </c>
      <c r="Q2" t="s">
        <v>104</v>
      </c>
      <c r="R2" t="s">
        <v>105</v>
      </c>
      <c r="S2" t="s">
        <v>106</v>
      </c>
      <c r="T2" s="17" t="s">
        <v>107</v>
      </c>
      <c r="U2" s="17" t="s">
        <v>108</v>
      </c>
      <c r="V2" s="20">
        <v>43831</v>
      </c>
      <c r="W2" s="26" t="s">
        <v>108</v>
      </c>
      <c r="X2" s="96" t="s">
        <v>218</v>
      </c>
      <c r="Y2" s="17" t="s">
        <v>218</v>
      </c>
    </row>
    <row r="3" spans="1:32" x14ac:dyDescent="0.25">
      <c r="A3" s="18">
        <v>0.75435573706208447</v>
      </c>
      <c r="B3" s="18">
        <v>0.22597188588193201</v>
      </c>
      <c r="C3" s="3">
        <v>1.3256345128289238</v>
      </c>
      <c r="D3" s="4">
        <v>4.4253292665021604</v>
      </c>
      <c r="E3" s="28"/>
      <c r="F3" s="8">
        <v>1</v>
      </c>
      <c r="G3" s="5">
        <v>1.3256345128289238</v>
      </c>
      <c r="H3" s="5">
        <v>4.4253292665021604</v>
      </c>
      <c r="K3" s="5">
        <v>0</v>
      </c>
      <c r="L3" s="5">
        <v>0</v>
      </c>
      <c r="M3" s="6" t="e">
        <v>#DIV/0!</v>
      </c>
      <c r="N3" s="6" t="e">
        <v>#DIV/0!</v>
      </c>
      <c r="O3">
        <v>0</v>
      </c>
      <c r="P3">
        <v>0</v>
      </c>
      <c r="Q3" t="s">
        <v>284</v>
      </c>
      <c r="R3" t="s">
        <v>285</v>
      </c>
      <c r="S3" t="s">
        <v>275</v>
      </c>
      <c r="U3" s="16" t="s">
        <v>89</v>
      </c>
      <c r="V3" s="20" t="s">
        <v>286</v>
      </c>
      <c r="W3" s="26" t="s">
        <v>78</v>
      </c>
      <c r="X3" s="84">
        <v>1</v>
      </c>
      <c r="Y3" t="str">
        <f>IF(X3 &gt;=3,"Y","N")</f>
        <v>N</v>
      </c>
      <c r="Z3">
        <v>100</v>
      </c>
      <c r="AA3">
        <f>IF(AND(O3&gt;1,Y3="Y"),Z3*I3,IF(AND(P3&gt;1,Y3="N"),Z3*J3,0))</f>
        <v>0</v>
      </c>
      <c r="AB3">
        <f>AA3-Z3</f>
        <v>-100</v>
      </c>
      <c r="AC3">
        <f>IF(AND(A3 &gt; 50%,Y3 = "Y"),Z3*I3,0)</f>
        <v>0</v>
      </c>
      <c r="AD3">
        <f>AC3-Z3</f>
        <v>-100</v>
      </c>
      <c r="AE3">
        <f>IF(AND(B3 &gt; 50%,Y3 = "N"),Z3*J3,0)</f>
        <v>0</v>
      </c>
      <c r="AF3">
        <f>AE3-Z3</f>
        <v>-100</v>
      </c>
    </row>
    <row r="4" spans="1:32" x14ac:dyDescent="0.25">
      <c r="A4" s="18">
        <v>0.63383926982695338</v>
      </c>
      <c r="B4" s="18">
        <v>0.36163132730646175</v>
      </c>
      <c r="C4" s="3">
        <v>1.5776870377138568</v>
      </c>
      <c r="D4" s="4">
        <v>2.765247157784418</v>
      </c>
      <c r="E4" s="28"/>
      <c r="F4" s="8">
        <v>1</v>
      </c>
      <c r="G4" s="5">
        <v>1.5776870377138568</v>
      </c>
      <c r="H4" s="5">
        <v>2.765247157784418</v>
      </c>
      <c r="K4" s="5">
        <v>0</v>
      </c>
      <c r="L4" s="5">
        <v>0</v>
      </c>
      <c r="M4" s="6" t="e">
        <v>#DIV/0!</v>
      </c>
      <c r="N4" s="6" t="e">
        <v>#DIV/0!</v>
      </c>
      <c r="O4">
        <v>0</v>
      </c>
      <c r="P4">
        <v>0</v>
      </c>
      <c r="Q4" t="s">
        <v>287</v>
      </c>
      <c r="R4" t="s">
        <v>288</v>
      </c>
      <c r="S4" t="s">
        <v>268</v>
      </c>
      <c r="U4" s="16" t="s">
        <v>79</v>
      </c>
      <c r="V4" s="20" t="s">
        <v>286</v>
      </c>
      <c r="W4" s="26" t="s">
        <v>102</v>
      </c>
      <c r="X4" s="84">
        <v>3</v>
      </c>
      <c r="Y4" t="str">
        <f t="shared" ref="Y4:Y67" si="6">IF(X4 &gt;=3,"Y","N")</f>
        <v>Y</v>
      </c>
      <c r="Z4">
        <v>100</v>
      </c>
      <c r="AA4">
        <f t="shared" ref="AA4:AA67" si="7">IF(AND(O4&gt;1,Y4="Y"),Z4*I4,IF(AND(P4&gt;1,Y4="N"),Z4*J4,0))</f>
        <v>0</v>
      </c>
      <c r="AB4">
        <f t="shared" ref="AB4:AB67" si="8">AA4-Z4</f>
        <v>-100</v>
      </c>
      <c r="AC4">
        <f t="shared" ref="AC4:AC67" si="9">IF(AND(A4 &gt; 50%,Y4 = "Y"),Z4*I4,0)</f>
        <v>0</v>
      </c>
      <c r="AD4">
        <f t="shared" ref="AD4:AD67" si="10">AC4-Z4</f>
        <v>-100</v>
      </c>
      <c r="AE4">
        <f t="shared" ref="AE4:AE67" si="11">IF(AND(B4 &gt; 50%,Y4 = "N"),Z4*J4,0)</f>
        <v>0</v>
      </c>
      <c r="AF4">
        <f t="shared" ref="AF4:AF67" si="12">AE4-Z4</f>
        <v>-100</v>
      </c>
    </row>
    <row r="5" spans="1:32" x14ac:dyDescent="0.25">
      <c r="A5" s="18">
        <v>0.3199578945263854</v>
      </c>
      <c r="B5" s="18">
        <v>0.67988150376812218</v>
      </c>
      <c r="C5" s="3">
        <v>3.1254112403766139</v>
      </c>
      <c r="D5" s="4">
        <v>1.4708445434354047</v>
      </c>
      <c r="E5" s="28"/>
      <c r="F5" s="8">
        <v>1</v>
      </c>
      <c r="G5" s="5">
        <v>3.1254112403766139</v>
      </c>
      <c r="H5" s="5">
        <v>1.4708445434354047</v>
      </c>
      <c r="K5" s="5">
        <v>0</v>
      </c>
      <c r="L5" s="5">
        <v>0</v>
      </c>
      <c r="M5" s="6" t="e">
        <v>#DIV/0!</v>
      </c>
      <c r="N5" s="6" t="e">
        <v>#DIV/0!</v>
      </c>
      <c r="O5">
        <v>0</v>
      </c>
      <c r="P5">
        <v>0</v>
      </c>
      <c r="Q5" t="s">
        <v>289</v>
      </c>
      <c r="R5" t="s">
        <v>290</v>
      </c>
      <c r="S5" t="s">
        <v>283</v>
      </c>
      <c r="U5" s="16" t="s">
        <v>78</v>
      </c>
      <c r="V5" s="20" t="s">
        <v>286</v>
      </c>
      <c r="W5" s="26" t="s">
        <v>74</v>
      </c>
      <c r="X5" s="84">
        <v>4</v>
      </c>
      <c r="Y5" t="str">
        <f t="shared" si="6"/>
        <v>Y</v>
      </c>
      <c r="Z5">
        <v>100</v>
      </c>
      <c r="AA5">
        <f t="shared" si="7"/>
        <v>0</v>
      </c>
      <c r="AB5">
        <f t="shared" si="8"/>
        <v>-100</v>
      </c>
      <c r="AC5">
        <f t="shared" si="9"/>
        <v>0</v>
      </c>
      <c r="AD5">
        <f t="shared" si="10"/>
        <v>-100</v>
      </c>
      <c r="AE5">
        <f t="shared" si="11"/>
        <v>0</v>
      </c>
      <c r="AF5">
        <f t="shared" si="12"/>
        <v>-100</v>
      </c>
    </row>
    <row r="6" spans="1:32" x14ac:dyDescent="0.25">
      <c r="A6" s="18" t="e">
        <v>#N/A</v>
      </c>
      <c r="B6" s="18" t="e">
        <v>#N/A</v>
      </c>
      <c r="C6" s="3" t="e">
        <v>#N/A</v>
      </c>
      <c r="D6" s="4" t="e">
        <v>#N/A</v>
      </c>
      <c r="E6" s="28"/>
      <c r="F6" s="8">
        <v>1</v>
      </c>
      <c r="G6" s="5" t="e">
        <v>#N/A</v>
      </c>
      <c r="H6" s="5" t="e">
        <v>#N/A</v>
      </c>
      <c r="K6" s="5">
        <v>0</v>
      </c>
      <c r="L6" s="5">
        <v>0</v>
      </c>
      <c r="M6" s="6" t="e">
        <v>#DIV/0!</v>
      </c>
      <c r="N6" s="6" t="e">
        <v>#DIV/0!</v>
      </c>
      <c r="O6" t="e">
        <v>#N/A</v>
      </c>
      <c r="P6" t="e">
        <v>#N/A</v>
      </c>
      <c r="Q6" t="s">
        <v>291</v>
      </c>
      <c r="R6" t="s">
        <v>292</v>
      </c>
      <c r="S6" t="s">
        <v>270</v>
      </c>
      <c r="U6" s="16" t="s">
        <v>79</v>
      </c>
      <c r="V6" s="20" t="s">
        <v>286</v>
      </c>
      <c r="W6" s="26" t="s">
        <v>75</v>
      </c>
      <c r="X6" s="84">
        <v>2</v>
      </c>
      <c r="Y6" t="str">
        <f t="shared" si="6"/>
        <v>N</v>
      </c>
      <c r="Z6">
        <v>100</v>
      </c>
      <c r="AA6" t="e">
        <f t="shared" si="7"/>
        <v>#N/A</v>
      </c>
      <c r="AB6" t="e">
        <f t="shared" si="8"/>
        <v>#N/A</v>
      </c>
      <c r="AC6" t="e">
        <f t="shared" si="9"/>
        <v>#N/A</v>
      </c>
      <c r="AD6" t="e">
        <f t="shared" si="10"/>
        <v>#N/A</v>
      </c>
      <c r="AE6" t="e">
        <f t="shared" si="11"/>
        <v>#N/A</v>
      </c>
      <c r="AF6" t="e">
        <f t="shared" si="12"/>
        <v>#N/A</v>
      </c>
    </row>
    <row r="7" spans="1:32" x14ac:dyDescent="0.25">
      <c r="A7" s="18" t="e">
        <v>#N/A</v>
      </c>
      <c r="B7" s="18" t="e">
        <v>#N/A</v>
      </c>
      <c r="C7" s="3" t="e">
        <v>#N/A</v>
      </c>
      <c r="D7" s="4" t="e">
        <v>#N/A</v>
      </c>
      <c r="E7" s="28"/>
      <c r="F7" s="8">
        <v>1</v>
      </c>
      <c r="G7" s="5" t="e">
        <v>#N/A</v>
      </c>
      <c r="H7" s="5" t="e">
        <v>#N/A</v>
      </c>
      <c r="K7" s="5">
        <v>0</v>
      </c>
      <c r="L7" s="5">
        <v>0</v>
      </c>
      <c r="M7" s="6" t="e">
        <v>#DIV/0!</v>
      </c>
      <c r="N7" s="6" t="e">
        <v>#DIV/0!</v>
      </c>
      <c r="O7" t="e">
        <v>#N/A</v>
      </c>
      <c r="P7" t="e">
        <v>#N/A</v>
      </c>
      <c r="Q7" t="s">
        <v>293</v>
      </c>
      <c r="R7" t="s">
        <v>294</v>
      </c>
      <c r="S7" t="s">
        <v>270</v>
      </c>
      <c r="U7" s="16" t="s">
        <v>75</v>
      </c>
      <c r="V7" s="20" t="s">
        <v>286</v>
      </c>
      <c r="W7" s="26" t="s">
        <v>73</v>
      </c>
      <c r="X7" s="84">
        <v>0</v>
      </c>
      <c r="Y7" t="str">
        <f t="shared" si="6"/>
        <v>N</v>
      </c>
      <c r="Z7">
        <v>100</v>
      </c>
      <c r="AA7" t="e">
        <f t="shared" si="7"/>
        <v>#N/A</v>
      </c>
      <c r="AB7" t="e">
        <f t="shared" si="8"/>
        <v>#N/A</v>
      </c>
      <c r="AC7" t="e">
        <f t="shared" si="9"/>
        <v>#N/A</v>
      </c>
      <c r="AD7" t="e">
        <f t="shared" si="10"/>
        <v>#N/A</v>
      </c>
      <c r="AE7" t="e">
        <f t="shared" si="11"/>
        <v>#N/A</v>
      </c>
      <c r="AF7" t="e">
        <f t="shared" si="12"/>
        <v>#N/A</v>
      </c>
    </row>
    <row r="8" spans="1:32" x14ac:dyDescent="0.25">
      <c r="A8" s="18">
        <v>0.40810369332509294</v>
      </c>
      <c r="B8" s="18">
        <v>0.59145975976715959</v>
      </c>
      <c r="C8" s="3">
        <v>2.450357633013152</v>
      </c>
      <c r="D8" s="4">
        <v>1.6907320971314612</v>
      </c>
      <c r="E8" s="28"/>
      <c r="F8" s="8">
        <v>1</v>
      </c>
      <c r="G8" s="5">
        <v>2.450357633013152</v>
      </c>
      <c r="H8" s="5">
        <v>1.6907320971314612</v>
      </c>
      <c r="K8" s="5">
        <v>0</v>
      </c>
      <c r="L8" s="5">
        <v>0</v>
      </c>
      <c r="M8" s="6" t="e">
        <v>#DIV/0!</v>
      </c>
      <c r="N8" s="6" t="e">
        <v>#DIV/0!</v>
      </c>
      <c r="O8">
        <v>0</v>
      </c>
      <c r="P8">
        <v>0</v>
      </c>
      <c r="Q8" t="s">
        <v>295</v>
      </c>
      <c r="R8" t="s">
        <v>296</v>
      </c>
      <c r="S8" t="s">
        <v>273</v>
      </c>
      <c r="U8" s="16" t="s">
        <v>76</v>
      </c>
      <c r="V8" s="20" t="s">
        <v>286</v>
      </c>
      <c r="W8" s="26" t="s">
        <v>76</v>
      </c>
      <c r="X8" s="84">
        <v>1</v>
      </c>
      <c r="Y8" t="str">
        <f t="shared" si="6"/>
        <v>N</v>
      </c>
      <c r="Z8">
        <v>100</v>
      </c>
      <c r="AA8">
        <f t="shared" si="7"/>
        <v>0</v>
      </c>
      <c r="AB8">
        <f t="shared" si="8"/>
        <v>-100</v>
      </c>
      <c r="AC8">
        <f t="shared" si="9"/>
        <v>0</v>
      </c>
      <c r="AD8">
        <f t="shared" si="10"/>
        <v>-100</v>
      </c>
      <c r="AE8">
        <f t="shared" si="11"/>
        <v>0</v>
      </c>
      <c r="AF8">
        <f t="shared" si="12"/>
        <v>-100</v>
      </c>
    </row>
    <row r="9" spans="1:32" x14ac:dyDescent="0.25">
      <c r="A9" s="18" t="e">
        <v>#N/A</v>
      </c>
      <c r="B9" s="18" t="e">
        <v>#N/A</v>
      </c>
      <c r="C9" s="3" t="e">
        <v>#N/A</v>
      </c>
      <c r="D9" s="4" t="e">
        <v>#N/A</v>
      </c>
      <c r="E9" s="28"/>
      <c r="F9" s="8">
        <v>1</v>
      </c>
      <c r="G9" s="5" t="e">
        <v>#N/A</v>
      </c>
      <c r="H9" s="5" t="e">
        <v>#N/A</v>
      </c>
      <c r="K9" s="5">
        <v>0</v>
      </c>
      <c r="L9" s="5">
        <v>0</v>
      </c>
      <c r="M9" s="6" t="e">
        <v>#DIV/0!</v>
      </c>
      <c r="N9" s="6" t="e">
        <v>#DIV/0!</v>
      </c>
      <c r="O9" t="e">
        <v>#N/A</v>
      </c>
      <c r="P9" t="e">
        <v>#N/A</v>
      </c>
      <c r="Q9" t="s">
        <v>297</v>
      </c>
      <c r="R9" t="s">
        <v>298</v>
      </c>
      <c r="S9" t="s">
        <v>273</v>
      </c>
      <c r="U9" s="16" t="s">
        <v>86</v>
      </c>
      <c r="V9" s="20" t="s">
        <v>286</v>
      </c>
      <c r="W9" s="26" t="s">
        <v>77</v>
      </c>
      <c r="X9" s="84">
        <v>2</v>
      </c>
      <c r="Y9" t="str">
        <f t="shared" si="6"/>
        <v>N</v>
      </c>
      <c r="Z9">
        <v>100</v>
      </c>
      <c r="AA9" t="e">
        <f>IF(AND(O9&gt;1,Y9="Y"),Z9*I9,IF(AND(P9&gt;1,Y9="N"),Z9*J9,0))</f>
        <v>#N/A</v>
      </c>
      <c r="AB9" t="e">
        <f t="shared" si="8"/>
        <v>#N/A</v>
      </c>
      <c r="AC9" t="e">
        <f t="shared" si="9"/>
        <v>#N/A</v>
      </c>
      <c r="AD9" t="e">
        <f t="shared" si="10"/>
        <v>#N/A</v>
      </c>
      <c r="AE9" t="e">
        <f t="shared" si="11"/>
        <v>#N/A</v>
      </c>
      <c r="AF9" t="e">
        <f t="shared" si="12"/>
        <v>#N/A</v>
      </c>
    </row>
    <row r="10" spans="1:32" x14ac:dyDescent="0.25">
      <c r="A10" s="18">
        <v>0.39935661528810362</v>
      </c>
      <c r="B10" s="18">
        <v>0.60026383310982789</v>
      </c>
      <c r="C10" s="3">
        <v>2.5040276327426816</v>
      </c>
      <c r="D10" s="4">
        <v>1.6659341190343446</v>
      </c>
      <c r="E10" s="28"/>
      <c r="F10" s="8">
        <v>1</v>
      </c>
      <c r="G10" s="5">
        <v>2.5040276327426816</v>
      </c>
      <c r="H10" s="5">
        <v>1.6659341190343446</v>
      </c>
      <c r="K10" s="5">
        <v>0</v>
      </c>
      <c r="L10" s="5">
        <v>0</v>
      </c>
      <c r="M10" s="6" t="e">
        <v>#DIV/0!</v>
      </c>
      <c r="N10" s="6" t="e">
        <v>#DIV/0!</v>
      </c>
      <c r="O10">
        <v>0</v>
      </c>
      <c r="P10">
        <v>0</v>
      </c>
      <c r="Q10" t="s">
        <v>299</v>
      </c>
      <c r="R10" t="s">
        <v>300</v>
      </c>
      <c r="S10" t="s">
        <v>278</v>
      </c>
      <c r="U10" s="16" t="s">
        <v>94</v>
      </c>
      <c r="V10" s="20" t="s">
        <v>286</v>
      </c>
      <c r="W10" s="26" t="s">
        <v>77</v>
      </c>
      <c r="X10" s="84">
        <v>2</v>
      </c>
      <c r="Y10" t="str">
        <f t="shared" si="6"/>
        <v>N</v>
      </c>
      <c r="Z10">
        <v>100</v>
      </c>
      <c r="AA10">
        <f t="shared" si="7"/>
        <v>0</v>
      </c>
      <c r="AB10">
        <f t="shared" si="8"/>
        <v>-100</v>
      </c>
      <c r="AC10">
        <f t="shared" si="9"/>
        <v>0</v>
      </c>
      <c r="AD10">
        <f t="shared" si="10"/>
        <v>-100</v>
      </c>
      <c r="AE10">
        <f t="shared" si="11"/>
        <v>0</v>
      </c>
      <c r="AF10">
        <f t="shared" si="12"/>
        <v>-100</v>
      </c>
    </row>
    <row r="11" spans="1:32" x14ac:dyDescent="0.25">
      <c r="A11" s="18">
        <v>0.67381162063685573</v>
      </c>
      <c r="B11" s="18">
        <v>0.32071679150238352</v>
      </c>
      <c r="C11" s="3">
        <v>1.4840943215773661</v>
      </c>
      <c r="D11" s="4">
        <v>3.118015727569313</v>
      </c>
      <c r="E11" s="28"/>
      <c r="F11" s="8">
        <v>1</v>
      </c>
      <c r="G11" s="5">
        <v>1.4840943215773661</v>
      </c>
      <c r="H11" s="5">
        <v>3.118015727569313</v>
      </c>
      <c r="K11" s="5">
        <v>0</v>
      </c>
      <c r="L11" s="5">
        <v>0</v>
      </c>
      <c r="M11" s="6" t="e">
        <v>#DIV/0!</v>
      </c>
      <c r="N11" s="6" t="e">
        <v>#DIV/0!</v>
      </c>
      <c r="O11">
        <v>0</v>
      </c>
      <c r="P11">
        <v>0</v>
      </c>
      <c r="Q11" t="s">
        <v>301</v>
      </c>
      <c r="R11" t="s">
        <v>302</v>
      </c>
      <c r="S11" t="s">
        <v>275</v>
      </c>
      <c r="U11" s="16" t="s">
        <v>79</v>
      </c>
      <c r="V11" s="20" t="s">
        <v>303</v>
      </c>
      <c r="W11" s="26" t="s">
        <v>76</v>
      </c>
      <c r="X11" s="84">
        <v>1</v>
      </c>
      <c r="Y11" t="str">
        <f t="shared" si="6"/>
        <v>N</v>
      </c>
      <c r="Z11">
        <v>100</v>
      </c>
      <c r="AA11">
        <f t="shared" si="7"/>
        <v>0</v>
      </c>
      <c r="AB11">
        <f t="shared" si="8"/>
        <v>-100</v>
      </c>
      <c r="AC11">
        <f t="shared" si="9"/>
        <v>0</v>
      </c>
      <c r="AD11">
        <f t="shared" si="10"/>
        <v>-100</v>
      </c>
      <c r="AE11">
        <f t="shared" si="11"/>
        <v>0</v>
      </c>
      <c r="AF11">
        <f t="shared" si="12"/>
        <v>-100</v>
      </c>
    </row>
    <row r="12" spans="1:32" x14ac:dyDescent="0.25">
      <c r="A12" s="18">
        <v>0.29767249656465655</v>
      </c>
      <c r="B12" s="18">
        <v>0.7016478792794586</v>
      </c>
      <c r="C12" s="3">
        <v>3.3593966911309625</v>
      </c>
      <c r="D12" s="4">
        <v>1.4252163079676481</v>
      </c>
      <c r="E12" s="28"/>
      <c r="F12" s="8">
        <v>1</v>
      </c>
      <c r="G12" s="5">
        <v>3.3593966911309625</v>
      </c>
      <c r="H12" s="5">
        <v>1.4252163079676481</v>
      </c>
      <c r="K12" s="5">
        <v>0</v>
      </c>
      <c r="L12" s="5">
        <v>0</v>
      </c>
      <c r="M12" s="6" t="e">
        <v>#DIV/0!</v>
      </c>
      <c r="N12" s="6" t="e">
        <v>#DIV/0!</v>
      </c>
      <c r="O12">
        <v>0</v>
      </c>
      <c r="P12">
        <v>0</v>
      </c>
      <c r="Q12" t="s">
        <v>304</v>
      </c>
      <c r="R12" t="s">
        <v>305</v>
      </c>
      <c r="S12" t="s">
        <v>275</v>
      </c>
      <c r="U12" s="16" t="s">
        <v>86</v>
      </c>
      <c r="V12" s="20" t="s">
        <v>303</v>
      </c>
      <c r="W12" s="26" t="s">
        <v>91</v>
      </c>
      <c r="X12" s="84">
        <v>5</v>
      </c>
      <c r="Y12" t="str">
        <f t="shared" si="6"/>
        <v>Y</v>
      </c>
      <c r="Z12">
        <v>100</v>
      </c>
      <c r="AA12">
        <f t="shared" si="7"/>
        <v>0</v>
      </c>
      <c r="AB12">
        <f t="shared" si="8"/>
        <v>-100</v>
      </c>
      <c r="AC12">
        <f t="shared" si="9"/>
        <v>0</v>
      </c>
      <c r="AD12">
        <f t="shared" si="10"/>
        <v>-100</v>
      </c>
      <c r="AE12">
        <f t="shared" si="11"/>
        <v>0</v>
      </c>
      <c r="AF12">
        <f t="shared" si="12"/>
        <v>-100</v>
      </c>
    </row>
    <row r="13" spans="1:32" x14ac:dyDescent="0.25">
      <c r="A13" s="18">
        <v>0.45860742425239465</v>
      </c>
      <c r="B13" s="18">
        <v>0.53904234000658424</v>
      </c>
      <c r="C13" s="3">
        <v>2.1805141982386442</v>
      </c>
      <c r="D13" s="4">
        <v>1.8551418428240447</v>
      </c>
      <c r="E13" s="28"/>
      <c r="F13" s="8">
        <v>1</v>
      </c>
      <c r="G13" s="5">
        <v>2.1805141982386442</v>
      </c>
      <c r="H13" s="5">
        <v>1.8551418428240447</v>
      </c>
      <c r="K13" s="5">
        <v>0</v>
      </c>
      <c r="L13" s="5">
        <v>0</v>
      </c>
      <c r="M13" s="6" t="e">
        <v>#DIV/0!</v>
      </c>
      <c r="N13" s="6" t="e">
        <v>#DIV/0!</v>
      </c>
      <c r="O13">
        <v>0</v>
      </c>
      <c r="P13">
        <v>0</v>
      </c>
      <c r="Q13" t="s">
        <v>306</v>
      </c>
      <c r="R13" t="s">
        <v>307</v>
      </c>
      <c r="S13" t="s">
        <v>275</v>
      </c>
      <c r="U13" s="16" t="s">
        <v>73</v>
      </c>
      <c r="V13" s="20" t="s">
        <v>303</v>
      </c>
      <c r="W13" s="26" t="s">
        <v>78</v>
      </c>
      <c r="X13" s="84">
        <v>1</v>
      </c>
      <c r="Y13" t="str">
        <f t="shared" si="6"/>
        <v>N</v>
      </c>
      <c r="Z13">
        <v>100</v>
      </c>
      <c r="AA13">
        <f t="shared" si="7"/>
        <v>0</v>
      </c>
      <c r="AB13">
        <f t="shared" si="8"/>
        <v>-100</v>
      </c>
      <c r="AC13">
        <f t="shared" si="9"/>
        <v>0</v>
      </c>
      <c r="AD13">
        <f t="shared" si="10"/>
        <v>-100</v>
      </c>
      <c r="AE13">
        <f t="shared" si="11"/>
        <v>0</v>
      </c>
      <c r="AF13">
        <f t="shared" si="12"/>
        <v>-100</v>
      </c>
    </row>
    <row r="14" spans="1:32" x14ac:dyDescent="0.25">
      <c r="A14" s="18">
        <v>0.29581926441965989</v>
      </c>
      <c r="B14" s="18">
        <v>0.70366906690455755</v>
      </c>
      <c r="C14" s="3">
        <v>3.3804424534751187</v>
      </c>
      <c r="D14" s="4">
        <v>1.4211225802478473</v>
      </c>
      <c r="E14" s="28"/>
      <c r="F14" s="8">
        <v>1</v>
      </c>
      <c r="G14" s="5">
        <v>3.3804424534751187</v>
      </c>
      <c r="H14" s="5">
        <v>1.4211225802478473</v>
      </c>
      <c r="K14" s="5">
        <v>0</v>
      </c>
      <c r="L14" s="5">
        <v>0</v>
      </c>
      <c r="M14" s="6" t="e">
        <v>#DIV/0!</v>
      </c>
      <c r="N14" s="6" t="e">
        <v>#DIV/0!</v>
      </c>
      <c r="O14">
        <v>0</v>
      </c>
      <c r="P14">
        <v>0</v>
      </c>
      <c r="Q14" t="s">
        <v>308</v>
      </c>
      <c r="R14" t="s">
        <v>309</v>
      </c>
      <c r="S14" t="s">
        <v>275</v>
      </c>
      <c r="U14" s="16" t="s">
        <v>86</v>
      </c>
      <c r="V14" s="20" t="s">
        <v>303</v>
      </c>
      <c r="W14" s="26" t="s">
        <v>73</v>
      </c>
      <c r="X14" s="84">
        <v>0</v>
      </c>
      <c r="Y14" t="str">
        <f t="shared" si="6"/>
        <v>N</v>
      </c>
      <c r="Z14">
        <v>100</v>
      </c>
      <c r="AA14">
        <f>IF(AND(O14&gt;1,Y14="Y"),Z14*I14,IF(AND(P14&gt;1,Y14="N"),Z14*J14,0))</f>
        <v>0</v>
      </c>
      <c r="AB14">
        <f t="shared" si="8"/>
        <v>-100</v>
      </c>
      <c r="AC14">
        <f t="shared" si="9"/>
        <v>0</v>
      </c>
      <c r="AD14">
        <f t="shared" si="10"/>
        <v>-100</v>
      </c>
      <c r="AE14">
        <f t="shared" si="11"/>
        <v>0</v>
      </c>
      <c r="AF14">
        <f t="shared" si="12"/>
        <v>-100</v>
      </c>
    </row>
    <row r="15" spans="1:32" x14ac:dyDescent="0.25">
      <c r="A15" s="18">
        <v>0.35152867180165015</v>
      </c>
      <c r="B15" s="18">
        <v>0.64813996192330769</v>
      </c>
      <c r="C15" s="3">
        <v>2.8447181701418924</v>
      </c>
      <c r="D15" s="4">
        <v>1.5428766296597012</v>
      </c>
      <c r="E15" s="28"/>
      <c r="F15" s="8">
        <v>1</v>
      </c>
      <c r="G15" s="5">
        <v>2.8447181701418924</v>
      </c>
      <c r="H15" s="5">
        <v>1.5428766296597012</v>
      </c>
      <c r="K15" s="5">
        <v>0</v>
      </c>
      <c r="L15" s="5">
        <v>0</v>
      </c>
      <c r="M15" s="6" t="e">
        <v>#DIV/0!</v>
      </c>
      <c r="N15" s="6" t="e">
        <v>#DIV/0!</v>
      </c>
      <c r="O15">
        <v>0</v>
      </c>
      <c r="P15">
        <v>0</v>
      </c>
      <c r="Q15" t="s">
        <v>310</v>
      </c>
      <c r="R15" t="s">
        <v>311</v>
      </c>
      <c r="S15" t="s">
        <v>268</v>
      </c>
      <c r="U15" s="16" t="s">
        <v>86</v>
      </c>
      <c r="V15" s="20" t="s">
        <v>303</v>
      </c>
      <c r="W15" s="26" t="s">
        <v>76</v>
      </c>
      <c r="X15" s="84">
        <v>1</v>
      </c>
      <c r="Y15" t="str">
        <f t="shared" si="6"/>
        <v>N</v>
      </c>
      <c r="Z15">
        <v>100</v>
      </c>
      <c r="AA15">
        <f t="shared" si="7"/>
        <v>0</v>
      </c>
      <c r="AB15">
        <f t="shared" si="8"/>
        <v>-100</v>
      </c>
      <c r="AC15">
        <f t="shared" si="9"/>
        <v>0</v>
      </c>
      <c r="AD15">
        <f t="shared" si="10"/>
        <v>-100</v>
      </c>
      <c r="AE15">
        <f t="shared" si="11"/>
        <v>0</v>
      </c>
      <c r="AF15">
        <f t="shared" si="12"/>
        <v>-100</v>
      </c>
    </row>
    <row r="16" spans="1:32" x14ac:dyDescent="0.25">
      <c r="A16" s="18">
        <v>0.57943993852593978</v>
      </c>
      <c r="B16" s="18">
        <v>0.41022138417547266</v>
      </c>
      <c r="C16" s="3">
        <v>1.7258044078631163</v>
      </c>
      <c r="D16" s="4">
        <v>2.43770812194483</v>
      </c>
      <c r="E16" s="28"/>
      <c r="F16" s="8">
        <v>1</v>
      </c>
      <c r="G16" s="5">
        <v>1.7258044078631163</v>
      </c>
      <c r="H16" s="5">
        <v>2.43770812194483</v>
      </c>
      <c r="K16" s="5">
        <v>0</v>
      </c>
      <c r="L16" s="5">
        <v>0</v>
      </c>
      <c r="M16" s="6" t="e">
        <v>#DIV/0!</v>
      </c>
      <c r="N16" s="6" t="e">
        <v>#DIV/0!</v>
      </c>
      <c r="O16">
        <v>0</v>
      </c>
      <c r="P16">
        <v>0</v>
      </c>
      <c r="Q16" t="s">
        <v>312</v>
      </c>
      <c r="R16" t="s">
        <v>313</v>
      </c>
      <c r="S16" t="s">
        <v>268</v>
      </c>
      <c r="U16" s="16" t="s">
        <v>79</v>
      </c>
      <c r="V16" s="20" t="s">
        <v>303</v>
      </c>
      <c r="W16" s="26" t="s">
        <v>77</v>
      </c>
      <c r="X16" s="84">
        <v>2</v>
      </c>
      <c r="Y16" t="str">
        <f t="shared" si="6"/>
        <v>N</v>
      </c>
      <c r="Z16">
        <v>100</v>
      </c>
      <c r="AA16">
        <f t="shared" si="7"/>
        <v>0</v>
      </c>
      <c r="AB16">
        <f t="shared" si="8"/>
        <v>-100</v>
      </c>
      <c r="AC16">
        <f t="shared" si="9"/>
        <v>0</v>
      </c>
      <c r="AD16">
        <f t="shared" si="10"/>
        <v>-100</v>
      </c>
      <c r="AE16">
        <f t="shared" si="11"/>
        <v>0</v>
      </c>
      <c r="AF16">
        <f t="shared" si="12"/>
        <v>-100</v>
      </c>
    </row>
    <row r="17" spans="1:32" x14ac:dyDescent="0.25">
      <c r="A17" s="18">
        <v>0.56090836941857991</v>
      </c>
      <c r="B17" s="18">
        <v>0.43289880608594661</v>
      </c>
      <c r="C17" s="3">
        <v>1.7828223904673925</v>
      </c>
      <c r="D17" s="4">
        <v>2.3100086808774027</v>
      </c>
      <c r="E17" s="28"/>
      <c r="F17" s="8">
        <v>1</v>
      </c>
      <c r="G17" s="5">
        <v>1.7828223904673925</v>
      </c>
      <c r="H17" s="5">
        <v>2.3100086808774027</v>
      </c>
      <c r="K17" s="5">
        <v>0</v>
      </c>
      <c r="L17" s="5">
        <v>0</v>
      </c>
      <c r="M17" s="6" t="e">
        <v>#DIV/0!</v>
      </c>
      <c r="N17" s="6" t="e">
        <v>#DIV/0!</v>
      </c>
      <c r="O17">
        <v>0</v>
      </c>
      <c r="P17">
        <v>0</v>
      </c>
      <c r="Q17" t="s">
        <v>314</v>
      </c>
      <c r="R17" t="s">
        <v>315</v>
      </c>
      <c r="S17" t="s">
        <v>268</v>
      </c>
      <c r="U17" s="16" t="s">
        <v>75</v>
      </c>
      <c r="V17" s="20" t="s">
        <v>303</v>
      </c>
      <c r="W17" s="26" t="s">
        <v>75</v>
      </c>
      <c r="X17" s="84">
        <v>2</v>
      </c>
      <c r="Y17" t="str">
        <f t="shared" si="6"/>
        <v>N</v>
      </c>
      <c r="Z17">
        <v>100</v>
      </c>
      <c r="AA17">
        <f t="shared" si="7"/>
        <v>0</v>
      </c>
      <c r="AB17">
        <f t="shared" si="8"/>
        <v>-100</v>
      </c>
      <c r="AC17">
        <f t="shared" si="9"/>
        <v>0</v>
      </c>
      <c r="AD17">
        <f t="shared" si="10"/>
        <v>-100</v>
      </c>
      <c r="AE17">
        <f t="shared" si="11"/>
        <v>0</v>
      </c>
      <c r="AF17">
        <f t="shared" si="12"/>
        <v>-100</v>
      </c>
    </row>
    <row r="18" spans="1:32" x14ac:dyDescent="0.25">
      <c r="A18" s="18">
        <v>0.19884056309889336</v>
      </c>
      <c r="B18" s="18">
        <v>0.8011268698927092</v>
      </c>
      <c r="C18" s="3">
        <v>5.0291549390888113</v>
      </c>
      <c r="D18" s="4">
        <v>1.24824174245201</v>
      </c>
      <c r="E18" s="28"/>
      <c r="F18" s="8">
        <v>1</v>
      </c>
      <c r="G18" s="5">
        <v>5.0291549390888113</v>
      </c>
      <c r="H18" s="5">
        <v>1.24824174245201</v>
      </c>
      <c r="K18" s="5">
        <v>0</v>
      </c>
      <c r="L18" s="5">
        <v>0</v>
      </c>
      <c r="M18" s="6" t="e">
        <v>#DIV/0!</v>
      </c>
      <c r="N18" s="6" t="e">
        <v>#DIV/0!</v>
      </c>
      <c r="O18">
        <v>0</v>
      </c>
      <c r="P18">
        <v>0</v>
      </c>
      <c r="Q18" t="s">
        <v>316</v>
      </c>
      <c r="R18" t="s">
        <v>317</v>
      </c>
      <c r="S18" t="s">
        <v>279</v>
      </c>
      <c r="U18" s="16" t="s">
        <v>86</v>
      </c>
      <c r="V18" s="20" t="s">
        <v>303</v>
      </c>
      <c r="W18" s="26" t="s">
        <v>75</v>
      </c>
      <c r="X18" s="84">
        <v>2</v>
      </c>
      <c r="Y18" t="str">
        <f t="shared" si="6"/>
        <v>N</v>
      </c>
      <c r="Z18">
        <v>100</v>
      </c>
      <c r="AA18">
        <f t="shared" si="7"/>
        <v>0</v>
      </c>
      <c r="AB18">
        <f t="shared" si="8"/>
        <v>-100</v>
      </c>
      <c r="AC18">
        <f t="shared" si="9"/>
        <v>0</v>
      </c>
      <c r="AD18">
        <f t="shared" si="10"/>
        <v>-100</v>
      </c>
      <c r="AE18">
        <f t="shared" si="11"/>
        <v>0</v>
      </c>
      <c r="AF18">
        <f t="shared" si="12"/>
        <v>-100</v>
      </c>
    </row>
    <row r="19" spans="1:32" x14ac:dyDescent="0.25">
      <c r="A19" s="18">
        <v>0.50163544140930483</v>
      </c>
      <c r="B19" s="18">
        <v>0.49678725878831687</v>
      </c>
      <c r="C19" s="3">
        <v>1.9934795619515631</v>
      </c>
      <c r="D19" s="4">
        <v>2.0129340725022584</v>
      </c>
      <c r="E19" s="28"/>
      <c r="F19" s="8">
        <v>1</v>
      </c>
      <c r="G19" s="5">
        <v>1.9934795619515631</v>
      </c>
      <c r="H19" s="5">
        <v>2.0129340725022584</v>
      </c>
      <c r="K19" s="5">
        <v>0</v>
      </c>
      <c r="L19" s="5">
        <v>0</v>
      </c>
      <c r="M19" s="6" t="e">
        <v>#DIV/0!</v>
      </c>
      <c r="N19" s="6" t="e">
        <v>#DIV/0!</v>
      </c>
      <c r="O19">
        <v>0</v>
      </c>
      <c r="P19">
        <v>0</v>
      </c>
      <c r="Q19" t="s">
        <v>318</v>
      </c>
      <c r="R19" t="s">
        <v>319</v>
      </c>
      <c r="S19" t="s">
        <v>279</v>
      </c>
      <c r="U19" s="16" t="s">
        <v>86</v>
      </c>
      <c r="V19" s="20" t="s">
        <v>303</v>
      </c>
      <c r="W19" s="26" t="s">
        <v>78</v>
      </c>
      <c r="X19" s="84">
        <v>1</v>
      </c>
      <c r="Y19" t="str">
        <f t="shared" si="6"/>
        <v>N</v>
      </c>
      <c r="Z19">
        <v>100</v>
      </c>
      <c r="AA19">
        <f t="shared" si="7"/>
        <v>0</v>
      </c>
      <c r="AB19">
        <f t="shared" si="8"/>
        <v>-100</v>
      </c>
      <c r="AC19">
        <f t="shared" si="9"/>
        <v>0</v>
      </c>
      <c r="AD19">
        <f t="shared" si="10"/>
        <v>-100</v>
      </c>
      <c r="AE19">
        <f t="shared" si="11"/>
        <v>0</v>
      </c>
      <c r="AF19">
        <f t="shared" si="12"/>
        <v>-100</v>
      </c>
    </row>
    <row r="20" spans="1:32" x14ac:dyDescent="0.25">
      <c r="A20" s="18">
        <v>0.46239128453846673</v>
      </c>
      <c r="B20" s="18">
        <v>0.52072837704772668</v>
      </c>
      <c r="C20" s="3">
        <v>2.1626705204838461</v>
      </c>
      <c r="D20" s="4">
        <v>1.920386988835729</v>
      </c>
      <c r="E20" s="28"/>
      <c r="F20" s="8">
        <v>1</v>
      </c>
      <c r="G20" s="5">
        <v>2.1626705204838461</v>
      </c>
      <c r="H20" s="5">
        <v>1.920386988835729</v>
      </c>
      <c r="K20" s="5">
        <v>0</v>
      </c>
      <c r="L20" s="5">
        <v>0</v>
      </c>
      <c r="M20" s="6" t="e">
        <v>#DIV/0!</v>
      </c>
      <c r="N20" s="6" t="e">
        <v>#DIV/0!</v>
      </c>
      <c r="O20">
        <v>0</v>
      </c>
      <c r="P20">
        <v>0</v>
      </c>
      <c r="Q20" t="s">
        <v>320</v>
      </c>
      <c r="R20" t="s">
        <v>321</v>
      </c>
      <c r="S20" t="s">
        <v>280</v>
      </c>
      <c r="U20" s="16" t="s">
        <v>88</v>
      </c>
      <c r="V20" s="20" t="s">
        <v>303</v>
      </c>
      <c r="W20" s="26" t="s">
        <v>89</v>
      </c>
      <c r="X20" s="84">
        <v>4</v>
      </c>
      <c r="Y20" t="str">
        <f t="shared" si="6"/>
        <v>Y</v>
      </c>
      <c r="Z20">
        <v>100</v>
      </c>
      <c r="AA20">
        <f t="shared" si="7"/>
        <v>0</v>
      </c>
      <c r="AB20">
        <f t="shared" si="8"/>
        <v>-100</v>
      </c>
      <c r="AC20">
        <f t="shared" si="9"/>
        <v>0</v>
      </c>
      <c r="AD20">
        <f t="shared" si="10"/>
        <v>-100</v>
      </c>
      <c r="AE20">
        <f t="shared" si="11"/>
        <v>0</v>
      </c>
      <c r="AF20">
        <f t="shared" si="12"/>
        <v>-100</v>
      </c>
    </row>
    <row r="21" spans="1:32" x14ac:dyDescent="0.25">
      <c r="A21" s="18">
        <v>0.37122874418382867</v>
      </c>
      <c r="B21" s="18">
        <v>0.62833738604419609</v>
      </c>
      <c r="C21" s="3">
        <v>2.6937569239110704</v>
      </c>
      <c r="D21" s="4">
        <v>1.5915016712528736</v>
      </c>
      <c r="E21" s="28"/>
      <c r="F21" s="8">
        <v>1</v>
      </c>
      <c r="G21" s="5">
        <v>2.6937569239110704</v>
      </c>
      <c r="H21" s="5">
        <v>1.5915016712528736</v>
      </c>
      <c r="K21" s="5">
        <v>0</v>
      </c>
      <c r="L21" s="5">
        <v>0</v>
      </c>
      <c r="M21" s="6" t="e">
        <v>#DIV/0!</v>
      </c>
      <c r="N21" s="6" t="e">
        <v>#DIV/0!</v>
      </c>
      <c r="O21">
        <v>0</v>
      </c>
      <c r="P21">
        <v>0</v>
      </c>
      <c r="Q21" t="s">
        <v>322</v>
      </c>
      <c r="R21" t="s">
        <v>323</v>
      </c>
      <c r="S21" t="s">
        <v>280</v>
      </c>
      <c r="U21" s="16" t="s">
        <v>79</v>
      </c>
      <c r="V21" s="20" t="s">
        <v>303</v>
      </c>
      <c r="W21" s="26" t="s">
        <v>73</v>
      </c>
      <c r="X21" s="97" t="s">
        <v>266</v>
      </c>
      <c r="Y21" t="s">
        <v>95</v>
      </c>
      <c r="Z21">
        <v>100</v>
      </c>
      <c r="AA21">
        <f t="shared" si="7"/>
        <v>0</v>
      </c>
      <c r="AB21">
        <f t="shared" si="8"/>
        <v>-100</v>
      </c>
      <c r="AC21">
        <f t="shared" si="9"/>
        <v>0</v>
      </c>
      <c r="AD21">
        <f t="shared" si="10"/>
        <v>-100</v>
      </c>
      <c r="AE21">
        <f t="shared" si="11"/>
        <v>0</v>
      </c>
      <c r="AF21">
        <f t="shared" si="12"/>
        <v>-100</v>
      </c>
    </row>
    <row r="22" spans="1:32" x14ac:dyDescent="0.25">
      <c r="A22" s="18">
        <v>0</v>
      </c>
      <c r="B22" s="18">
        <v>1</v>
      </c>
      <c r="C22" s="3" t="e">
        <v>#DIV/0!</v>
      </c>
      <c r="D22" s="4">
        <v>1</v>
      </c>
      <c r="E22" s="28"/>
      <c r="F22" s="8">
        <v>1</v>
      </c>
      <c r="G22" s="5" t="e">
        <v>#DIV/0!</v>
      </c>
      <c r="H22" s="5">
        <v>1</v>
      </c>
      <c r="K22" s="5">
        <v>0</v>
      </c>
      <c r="L22" s="5">
        <v>0</v>
      </c>
      <c r="M22" s="6" t="e">
        <v>#DIV/0!</v>
      </c>
      <c r="N22" s="6" t="e">
        <v>#DIV/0!</v>
      </c>
      <c r="O22" t="e">
        <v>#DIV/0!</v>
      </c>
      <c r="P22">
        <v>0</v>
      </c>
      <c r="Q22" t="s">
        <v>324</v>
      </c>
      <c r="R22" t="s">
        <v>325</v>
      </c>
      <c r="S22" t="s">
        <v>280</v>
      </c>
      <c r="U22" s="16" t="s">
        <v>75</v>
      </c>
      <c r="V22" s="20" t="s">
        <v>303</v>
      </c>
      <c r="W22" s="26" t="s">
        <v>94</v>
      </c>
      <c r="X22" s="84">
        <v>2</v>
      </c>
      <c r="Y22" t="str">
        <f t="shared" si="6"/>
        <v>N</v>
      </c>
      <c r="Z22">
        <v>100</v>
      </c>
      <c r="AA22" t="e">
        <f t="shared" si="7"/>
        <v>#DIV/0!</v>
      </c>
      <c r="AB22" t="e">
        <f t="shared" si="8"/>
        <v>#DIV/0!</v>
      </c>
      <c r="AC22">
        <f t="shared" si="9"/>
        <v>0</v>
      </c>
      <c r="AD22">
        <f t="shared" si="10"/>
        <v>-100</v>
      </c>
      <c r="AE22">
        <f t="shared" si="11"/>
        <v>0</v>
      </c>
      <c r="AF22">
        <f t="shared" si="12"/>
        <v>-100</v>
      </c>
    </row>
    <row r="23" spans="1:32" x14ac:dyDescent="0.25">
      <c r="A23" s="18">
        <v>0.37442084426160721</v>
      </c>
      <c r="B23" s="18">
        <v>0.62473476612542767</v>
      </c>
      <c r="C23" s="3">
        <v>2.6707914778945954</v>
      </c>
      <c r="D23" s="4">
        <v>1.600679286990778</v>
      </c>
      <c r="E23" s="28"/>
      <c r="F23" s="8">
        <v>1</v>
      </c>
      <c r="G23" s="5">
        <v>2.6707914778945954</v>
      </c>
      <c r="H23" s="5">
        <v>1.600679286990778</v>
      </c>
      <c r="K23" s="5">
        <v>0</v>
      </c>
      <c r="L23" s="5">
        <v>0</v>
      </c>
      <c r="M23" s="6" t="e">
        <v>#DIV/0!</v>
      </c>
      <c r="N23" s="6" t="e">
        <v>#DIV/0!</v>
      </c>
      <c r="O23">
        <v>0</v>
      </c>
      <c r="P23">
        <v>0</v>
      </c>
      <c r="Q23" t="s">
        <v>326</v>
      </c>
      <c r="R23" t="s">
        <v>327</v>
      </c>
      <c r="S23" t="s">
        <v>280</v>
      </c>
      <c r="U23" s="16" t="s">
        <v>86</v>
      </c>
      <c r="V23" s="20" t="s">
        <v>303</v>
      </c>
      <c r="W23" s="26" t="s">
        <v>93</v>
      </c>
      <c r="X23" s="98">
        <v>6</v>
      </c>
      <c r="Y23" t="str">
        <f t="shared" si="6"/>
        <v>Y</v>
      </c>
      <c r="Z23">
        <v>100</v>
      </c>
      <c r="AA23">
        <f t="shared" si="7"/>
        <v>0</v>
      </c>
      <c r="AB23">
        <f t="shared" si="8"/>
        <v>-100</v>
      </c>
      <c r="AC23">
        <f t="shared" si="9"/>
        <v>0</v>
      </c>
      <c r="AD23">
        <f t="shared" si="10"/>
        <v>-100</v>
      </c>
      <c r="AE23">
        <f t="shared" si="11"/>
        <v>0</v>
      </c>
      <c r="AF23">
        <f t="shared" si="12"/>
        <v>-100</v>
      </c>
    </row>
    <row r="24" spans="1:32" x14ac:dyDescent="0.25">
      <c r="A24" s="18">
        <v>0.6000184577881521</v>
      </c>
      <c r="B24" s="18">
        <v>0.3976660456089845</v>
      </c>
      <c r="C24" s="3">
        <v>1.6666153966101305</v>
      </c>
      <c r="D24" s="4">
        <v>2.5146728292293683</v>
      </c>
      <c r="E24" s="28"/>
      <c r="F24" s="8">
        <v>1</v>
      </c>
      <c r="G24" s="5">
        <v>1.6666153966101305</v>
      </c>
      <c r="H24" s="5">
        <v>2.5146728292293683</v>
      </c>
      <c r="K24" s="5">
        <v>0</v>
      </c>
      <c r="L24" s="5">
        <v>0</v>
      </c>
      <c r="M24" s="6" t="e">
        <v>#DIV/0!</v>
      </c>
      <c r="N24" s="6" t="e">
        <v>#DIV/0!</v>
      </c>
      <c r="O24">
        <v>0</v>
      </c>
      <c r="P24">
        <v>0</v>
      </c>
      <c r="Q24" t="s">
        <v>328</v>
      </c>
      <c r="R24" t="s">
        <v>329</v>
      </c>
      <c r="S24" t="s">
        <v>281</v>
      </c>
      <c r="U24" s="16" t="s">
        <v>86</v>
      </c>
      <c r="V24" s="20" t="s">
        <v>303</v>
      </c>
      <c r="W24" s="26" t="s">
        <v>76</v>
      </c>
      <c r="X24" s="84">
        <v>1</v>
      </c>
      <c r="Y24" t="str">
        <f t="shared" si="6"/>
        <v>N</v>
      </c>
      <c r="Z24">
        <v>100</v>
      </c>
      <c r="AA24">
        <f t="shared" si="7"/>
        <v>0</v>
      </c>
      <c r="AB24">
        <f t="shared" si="8"/>
        <v>-100</v>
      </c>
      <c r="AC24">
        <f t="shared" si="9"/>
        <v>0</v>
      </c>
      <c r="AD24">
        <f t="shared" si="10"/>
        <v>-100</v>
      </c>
      <c r="AE24">
        <f t="shared" si="11"/>
        <v>0</v>
      </c>
      <c r="AF24">
        <f t="shared" si="12"/>
        <v>-100</v>
      </c>
    </row>
    <row r="25" spans="1:32" x14ac:dyDescent="0.25">
      <c r="A25" s="18">
        <v>0.6312293371341271</v>
      </c>
      <c r="B25" s="18">
        <v>0.34910781474252173</v>
      </c>
      <c r="C25" s="3">
        <v>1.5842102721970199</v>
      </c>
      <c r="D25" s="4">
        <v>2.8644446150182352</v>
      </c>
      <c r="E25" s="28"/>
      <c r="F25" s="8">
        <v>1</v>
      </c>
      <c r="G25" s="5">
        <v>1.5842102721970199</v>
      </c>
      <c r="H25" s="5">
        <v>2.8644446150182352</v>
      </c>
      <c r="K25" s="5">
        <v>0</v>
      </c>
      <c r="L25" s="5">
        <v>0</v>
      </c>
      <c r="M25" s="6" t="e">
        <v>#DIV/0!</v>
      </c>
      <c r="N25" s="6" t="e">
        <v>#DIV/0!</v>
      </c>
      <c r="O25">
        <v>0</v>
      </c>
      <c r="P25">
        <v>0</v>
      </c>
      <c r="Q25" t="s">
        <v>330</v>
      </c>
      <c r="R25" t="s">
        <v>331</v>
      </c>
      <c r="S25" t="s">
        <v>283</v>
      </c>
      <c r="U25" s="16" t="s">
        <v>75</v>
      </c>
      <c r="V25" s="20" t="s">
        <v>303</v>
      </c>
      <c r="W25" s="26" t="s">
        <v>94</v>
      </c>
      <c r="X25" s="97" t="s">
        <v>85</v>
      </c>
      <c r="Y25" t="str">
        <f t="shared" si="6"/>
        <v>Y</v>
      </c>
      <c r="Z25">
        <v>100</v>
      </c>
      <c r="AA25">
        <f t="shared" si="7"/>
        <v>0</v>
      </c>
      <c r="AB25">
        <f t="shared" si="8"/>
        <v>-100</v>
      </c>
      <c r="AC25">
        <f t="shared" si="9"/>
        <v>0</v>
      </c>
      <c r="AD25">
        <f t="shared" si="10"/>
        <v>-100</v>
      </c>
      <c r="AE25">
        <f t="shared" si="11"/>
        <v>0</v>
      </c>
      <c r="AF25">
        <f t="shared" si="12"/>
        <v>-100</v>
      </c>
    </row>
    <row r="26" spans="1:32" x14ac:dyDescent="0.25">
      <c r="A26" s="18">
        <v>0.45511041142592334</v>
      </c>
      <c r="B26" s="18">
        <v>0.54231093230014538</v>
      </c>
      <c r="C26" s="3">
        <v>2.1972690030686461</v>
      </c>
      <c r="D26" s="4">
        <v>1.8439606145474932</v>
      </c>
      <c r="E26" s="28"/>
      <c r="F26" s="8">
        <v>1</v>
      </c>
      <c r="G26" s="5">
        <v>2.1972690030686461</v>
      </c>
      <c r="H26" s="5">
        <v>1.8439606145474932</v>
      </c>
      <c r="K26" s="5">
        <v>0</v>
      </c>
      <c r="L26" s="5">
        <v>0</v>
      </c>
      <c r="M26" s="6" t="e">
        <v>#DIV/0!</v>
      </c>
      <c r="N26" s="6" t="e">
        <v>#DIV/0!</v>
      </c>
      <c r="O26">
        <v>0</v>
      </c>
      <c r="P26">
        <v>0</v>
      </c>
      <c r="Q26" t="s">
        <v>332</v>
      </c>
      <c r="R26" t="s">
        <v>333</v>
      </c>
      <c r="S26" t="s">
        <v>283</v>
      </c>
      <c r="U26" s="16" t="s">
        <v>86</v>
      </c>
      <c r="V26" s="20" t="s">
        <v>303</v>
      </c>
      <c r="W26" s="26" t="s">
        <v>92</v>
      </c>
      <c r="X26" s="84">
        <v>5</v>
      </c>
      <c r="Y26" t="str">
        <f t="shared" si="6"/>
        <v>Y</v>
      </c>
      <c r="Z26">
        <v>100</v>
      </c>
      <c r="AA26">
        <f t="shared" si="7"/>
        <v>0</v>
      </c>
      <c r="AB26">
        <f t="shared" si="8"/>
        <v>-100</v>
      </c>
      <c r="AC26">
        <f t="shared" si="9"/>
        <v>0</v>
      </c>
      <c r="AD26">
        <f t="shared" si="10"/>
        <v>-100</v>
      </c>
      <c r="AE26">
        <f t="shared" si="11"/>
        <v>0</v>
      </c>
      <c r="AF26">
        <f t="shared" si="12"/>
        <v>-100</v>
      </c>
    </row>
    <row r="27" spans="1:32" x14ac:dyDescent="0.25">
      <c r="A27" s="18">
        <v>0.342946618425156</v>
      </c>
      <c r="B27" s="18">
        <v>0.65628342940828799</v>
      </c>
      <c r="C27" s="3">
        <v>2.9159057015698147</v>
      </c>
      <c r="D27" s="4">
        <v>1.5237319048290012</v>
      </c>
      <c r="E27" s="28"/>
      <c r="F27" s="8">
        <v>1</v>
      </c>
      <c r="G27" s="5">
        <v>2.9159057015698147</v>
      </c>
      <c r="H27" s="5">
        <v>1.5237319048290012</v>
      </c>
      <c r="K27" s="5">
        <v>0</v>
      </c>
      <c r="L27" s="5">
        <v>0</v>
      </c>
      <c r="M27" s="6" t="e">
        <v>#DIV/0!</v>
      </c>
      <c r="N27" s="6" t="e">
        <v>#DIV/0!</v>
      </c>
      <c r="O27">
        <v>0</v>
      </c>
      <c r="P27">
        <v>0</v>
      </c>
      <c r="Q27" t="s">
        <v>334</v>
      </c>
      <c r="R27" t="s">
        <v>335</v>
      </c>
      <c r="S27" t="s">
        <v>272</v>
      </c>
      <c r="U27" s="16" t="s">
        <v>86</v>
      </c>
      <c r="V27" s="20" t="s">
        <v>303</v>
      </c>
      <c r="W27" s="26" t="s">
        <v>76</v>
      </c>
      <c r="X27" s="97" t="s">
        <v>84</v>
      </c>
      <c r="Y27" t="s">
        <v>95</v>
      </c>
      <c r="Z27">
        <v>100</v>
      </c>
      <c r="AA27">
        <f t="shared" si="7"/>
        <v>0</v>
      </c>
      <c r="AB27">
        <f t="shared" si="8"/>
        <v>-100</v>
      </c>
      <c r="AC27">
        <f t="shared" si="9"/>
        <v>0</v>
      </c>
      <c r="AD27">
        <f t="shared" si="10"/>
        <v>-100</v>
      </c>
      <c r="AE27">
        <f t="shared" si="11"/>
        <v>0</v>
      </c>
      <c r="AF27">
        <f t="shared" si="12"/>
        <v>-100</v>
      </c>
    </row>
    <row r="28" spans="1:32" x14ac:dyDescent="0.25">
      <c r="A28" s="18">
        <v>0.33919630064765166</v>
      </c>
      <c r="B28" s="18">
        <v>0.65789497710565459</v>
      </c>
      <c r="C28" s="3">
        <v>2.9481453603433434</v>
      </c>
      <c r="D28" s="4">
        <v>1.5199994448952983</v>
      </c>
      <c r="E28" s="28"/>
      <c r="F28" s="8">
        <v>1</v>
      </c>
      <c r="G28" s="5">
        <v>2.9481453603433434</v>
      </c>
      <c r="H28" s="5">
        <v>1.5199994448952983</v>
      </c>
      <c r="K28" s="5">
        <v>0</v>
      </c>
      <c r="L28" s="5">
        <v>0</v>
      </c>
      <c r="M28" s="6" t="e">
        <v>#DIV/0!</v>
      </c>
      <c r="N28" s="6" t="e">
        <v>#DIV/0!</v>
      </c>
      <c r="O28">
        <v>0</v>
      </c>
      <c r="P28">
        <v>0</v>
      </c>
      <c r="Q28" t="s">
        <v>336</v>
      </c>
      <c r="R28" t="s">
        <v>337</v>
      </c>
      <c r="S28" t="s">
        <v>272</v>
      </c>
      <c r="U28" s="16" t="s">
        <v>94</v>
      </c>
      <c r="V28" s="20" t="s">
        <v>303</v>
      </c>
      <c r="W28" s="26" t="s">
        <v>93</v>
      </c>
      <c r="X28" s="84">
        <v>6</v>
      </c>
      <c r="Y28" t="str">
        <f t="shared" si="6"/>
        <v>Y</v>
      </c>
      <c r="Z28">
        <v>100</v>
      </c>
      <c r="AA28">
        <f t="shared" si="7"/>
        <v>0</v>
      </c>
      <c r="AB28">
        <f t="shared" si="8"/>
        <v>-100</v>
      </c>
      <c r="AC28">
        <f t="shared" si="9"/>
        <v>0</v>
      </c>
      <c r="AD28">
        <f t="shared" si="10"/>
        <v>-100</v>
      </c>
      <c r="AE28">
        <f t="shared" si="11"/>
        <v>0</v>
      </c>
      <c r="AF28">
        <f t="shared" si="12"/>
        <v>-100</v>
      </c>
    </row>
    <row r="29" spans="1:32" x14ac:dyDescent="0.25">
      <c r="A29" s="18">
        <v>0.26039466425147212</v>
      </c>
      <c r="B29" s="18">
        <v>0.73951906738231066</v>
      </c>
      <c r="C29" s="3">
        <v>3.840324466227409</v>
      </c>
      <c r="D29" s="4">
        <v>1.3522301778366832</v>
      </c>
      <c r="E29" s="28"/>
      <c r="F29" s="8">
        <v>1</v>
      </c>
      <c r="G29" s="5">
        <v>3.840324466227409</v>
      </c>
      <c r="H29" s="5">
        <v>1.3522301778366832</v>
      </c>
      <c r="K29" s="5">
        <v>0</v>
      </c>
      <c r="L29" s="5">
        <v>0</v>
      </c>
      <c r="M29" s="6" t="e">
        <v>#DIV/0!</v>
      </c>
      <c r="N29" s="6" t="e">
        <v>#DIV/0!</v>
      </c>
      <c r="O29">
        <v>0</v>
      </c>
      <c r="P29">
        <v>0</v>
      </c>
      <c r="Q29" t="s">
        <v>338</v>
      </c>
      <c r="R29" t="s">
        <v>339</v>
      </c>
      <c r="S29" t="s">
        <v>274</v>
      </c>
      <c r="U29" s="16" t="s">
        <v>76</v>
      </c>
      <c r="V29" s="20" t="s">
        <v>303</v>
      </c>
      <c r="W29" s="26" t="s">
        <v>87</v>
      </c>
      <c r="X29" s="97" t="s">
        <v>207</v>
      </c>
      <c r="Y29" t="str">
        <f t="shared" si="6"/>
        <v>Y</v>
      </c>
      <c r="Z29">
        <v>100</v>
      </c>
      <c r="AA29">
        <f t="shared" si="7"/>
        <v>0</v>
      </c>
      <c r="AB29">
        <f t="shared" si="8"/>
        <v>-100</v>
      </c>
      <c r="AC29">
        <f t="shared" si="9"/>
        <v>0</v>
      </c>
      <c r="AD29">
        <f t="shared" si="10"/>
        <v>-100</v>
      </c>
      <c r="AE29">
        <f t="shared" si="11"/>
        <v>0</v>
      </c>
      <c r="AF29">
        <f t="shared" si="12"/>
        <v>-100</v>
      </c>
    </row>
    <row r="30" spans="1:32" x14ac:dyDescent="0.25">
      <c r="A30" s="18">
        <v>0.37677832144645529</v>
      </c>
      <c r="B30" s="18">
        <v>0.62291579942067388</v>
      </c>
      <c r="C30" s="3">
        <v>2.6540805112167578</v>
      </c>
      <c r="D30" s="4">
        <v>1.6053534055967487</v>
      </c>
      <c r="E30" s="28"/>
      <c r="F30" s="8">
        <v>1</v>
      </c>
      <c r="G30" s="5">
        <v>2.6540805112167578</v>
      </c>
      <c r="H30" s="5">
        <v>1.6053534055967487</v>
      </c>
      <c r="K30" s="5">
        <v>0</v>
      </c>
      <c r="L30" s="5">
        <v>0</v>
      </c>
      <c r="M30" s="6" t="e">
        <v>#DIV/0!</v>
      </c>
      <c r="N30" s="6" t="e">
        <v>#DIV/0!</v>
      </c>
      <c r="O30">
        <v>0</v>
      </c>
      <c r="P30">
        <v>0</v>
      </c>
      <c r="Q30" t="s">
        <v>340</v>
      </c>
      <c r="R30" t="s">
        <v>341</v>
      </c>
      <c r="S30" t="s">
        <v>274</v>
      </c>
      <c r="U30" s="16" t="s">
        <v>75</v>
      </c>
      <c r="V30" s="20" t="s">
        <v>303</v>
      </c>
      <c r="W30" s="26" t="s">
        <v>102</v>
      </c>
      <c r="X30" s="84">
        <v>4</v>
      </c>
      <c r="Y30" t="str">
        <f t="shared" si="6"/>
        <v>Y</v>
      </c>
      <c r="Z30">
        <v>100</v>
      </c>
      <c r="AA30">
        <f t="shared" si="7"/>
        <v>0</v>
      </c>
      <c r="AB30">
        <f t="shared" si="8"/>
        <v>-100</v>
      </c>
      <c r="AC30">
        <f t="shared" si="9"/>
        <v>0</v>
      </c>
      <c r="AD30">
        <f t="shared" si="10"/>
        <v>-100</v>
      </c>
      <c r="AE30">
        <f t="shared" si="11"/>
        <v>0</v>
      </c>
      <c r="AF30">
        <f t="shared" si="12"/>
        <v>-100</v>
      </c>
    </row>
    <row r="31" spans="1:32" x14ac:dyDescent="0.25">
      <c r="A31" s="18">
        <v>0.40580653792377663</v>
      </c>
      <c r="B31" s="18">
        <v>0.5937185406452995</v>
      </c>
      <c r="C31" s="3">
        <v>2.4642284107010415</v>
      </c>
      <c r="D31" s="4">
        <v>1.6842997675516789</v>
      </c>
      <c r="E31" s="28"/>
      <c r="F31" s="8">
        <v>1</v>
      </c>
      <c r="G31" s="5">
        <v>2.4642284107010415</v>
      </c>
      <c r="H31" s="5">
        <v>1.6842997675516789</v>
      </c>
      <c r="K31" s="5">
        <v>0</v>
      </c>
      <c r="L31" s="5">
        <v>0</v>
      </c>
      <c r="M31" s="6" t="e">
        <v>#DIV/0!</v>
      </c>
      <c r="N31" s="6" t="e">
        <v>#DIV/0!</v>
      </c>
      <c r="O31">
        <v>0</v>
      </c>
      <c r="P31">
        <v>0</v>
      </c>
      <c r="Q31" t="s">
        <v>342</v>
      </c>
      <c r="R31" t="s">
        <v>343</v>
      </c>
      <c r="S31" t="s">
        <v>274</v>
      </c>
      <c r="U31" s="16" t="s">
        <v>75</v>
      </c>
      <c r="V31" s="20" t="s">
        <v>303</v>
      </c>
      <c r="W31" s="26" t="s">
        <v>88</v>
      </c>
      <c r="X31" s="97" t="s">
        <v>219</v>
      </c>
      <c r="Y31" t="s">
        <v>95</v>
      </c>
      <c r="Z31">
        <v>100</v>
      </c>
      <c r="AA31">
        <f t="shared" si="7"/>
        <v>0</v>
      </c>
      <c r="AB31">
        <f t="shared" si="8"/>
        <v>-100</v>
      </c>
      <c r="AC31">
        <f t="shared" si="9"/>
        <v>0</v>
      </c>
      <c r="AD31">
        <f t="shared" si="10"/>
        <v>-100</v>
      </c>
      <c r="AE31">
        <f t="shared" si="11"/>
        <v>0</v>
      </c>
      <c r="AF31">
        <f t="shared" si="12"/>
        <v>-100</v>
      </c>
    </row>
    <row r="32" spans="1:32" x14ac:dyDescent="0.25">
      <c r="A32" s="18" t="e">
        <v>#N/A</v>
      </c>
      <c r="B32" s="18" t="e">
        <v>#N/A</v>
      </c>
      <c r="C32" s="3" t="e">
        <v>#N/A</v>
      </c>
      <c r="D32" s="4" t="e">
        <v>#N/A</v>
      </c>
      <c r="E32" s="28"/>
      <c r="F32" s="8">
        <v>1</v>
      </c>
      <c r="G32" s="5" t="e">
        <v>#N/A</v>
      </c>
      <c r="H32" s="5" t="e">
        <v>#N/A</v>
      </c>
      <c r="K32" s="5">
        <v>0</v>
      </c>
      <c r="L32" s="5">
        <v>0</v>
      </c>
      <c r="M32" s="6" t="e">
        <v>#DIV/0!</v>
      </c>
      <c r="N32" s="6" t="e">
        <v>#DIV/0!</v>
      </c>
      <c r="O32" t="e">
        <v>#N/A</v>
      </c>
      <c r="P32" t="e">
        <v>#N/A</v>
      </c>
      <c r="Q32" t="s">
        <v>344</v>
      </c>
      <c r="R32" t="s">
        <v>345</v>
      </c>
      <c r="S32" t="s">
        <v>270</v>
      </c>
      <c r="U32" s="16" t="s">
        <v>100</v>
      </c>
      <c r="V32" s="20" t="s">
        <v>303</v>
      </c>
      <c r="W32" s="26" t="s">
        <v>75</v>
      </c>
      <c r="X32" s="84">
        <v>2</v>
      </c>
      <c r="Y32" t="str">
        <f t="shared" si="6"/>
        <v>N</v>
      </c>
      <c r="Z32">
        <v>100</v>
      </c>
      <c r="AA32" t="e">
        <f t="shared" si="7"/>
        <v>#N/A</v>
      </c>
      <c r="AB32" t="e">
        <f t="shared" si="8"/>
        <v>#N/A</v>
      </c>
      <c r="AC32" t="e">
        <f t="shared" si="9"/>
        <v>#N/A</v>
      </c>
      <c r="AD32" t="e">
        <f t="shared" si="10"/>
        <v>#N/A</v>
      </c>
      <c r="AE32" t="e">
        <f t="shared" si="11"/>
        <v>#N/A</v>
      </c>
      <c r="AF32" t="e">
        <f t="shared" si="12"/>
        <v>#N/A</v>
      </c>
    </row>
    <row r="33" spans="1:32" x14ac:dyDescent="0.25">
      <c r="A33" s="18">
        <v>0.51429436894480873</v>
      </c>
      <c r="B33" s="18">
        <v>0.48450000279851402</v>
      </c>
      <c r="C33" s="3">
        <v>1.9444117229043869</v>
      </c>
      <c r="D33" s="4">
        <v>2.0639834762103475</v>
      </c>
      <c r="E33" s="28"/>
      <c r="F33" s="8">
        <v>1</v>
      </c>
      <c r="G33" s="5">
        <v>1.9444117229043869</v>
      </c>
      <c r="H33" s="5">
        <v>2.0639834762103475</v>
      </c>
      <c r="K33" s="5">
        <v>0</v>
      </c>
      <c r="L33" s="5">
        <v>0</v>
      </c>
      <c r="M33" s="6" t="e">
        <v>#DIV/0!</v>
      </c>
      <c r="N33" s="6" t="e">
        <v>#DIV/0!</v>
      </c>
      <c r="O33">
        <v>0</v>
      </c>
      <c r="P33">
        <v>0</v>
      </c>
      <c r="Q33" t="s">
        <v>346</v>
      </c>
      <c r="R33" t="s">
        <v>347</v>
      </c>
      <c r="S33" t="s">
        <v>270</v>
      </c>
      <c r="U33" s="16" t="s">
        <v>75</v>
      </c>
      <c r="V33" s="20" t="s">
        <v>303</v>
      </c>
      <c r="W33" s="26" t="s">
        <v>75</v>
      </c>
      <c r="X33" s="84">
        <v>2</v>
      </c>
      <c r="Y33" t="str">
        <f t="shared" si="6"/>
        <v>N</v>
      </c>
      <c r="Z33">
        <v>100</v>
      </c>
      <c r="AA33">
        <f t="shared" si="7"/>
        <v>0</v>
      </c>
      <c r="AB33">
        <f t="shared" si="8"/>
        <v>-100</v>
      </c>
      <c r="AC33">
        <f t="shared" si="9"/>
        <v>0</v>
      </c>
      <c r="AD33">
        <f t="shared" si="10"/>
        <v>-100</v>
      </c>
      <c r="AE33">
        <f t="shared" si="11"/>
        <v>0</v>
      </c>
      <c r="AF33">
        <f t="shared" si="12"/>
        <v>-100</v>
      </c>
    </row>
    <row r="34" spans="1:32" x14ac:dyDescent="0.25">
      <c r="A34" s="18">
        <v>0.72755759393528541</v>
      </c>
      <c r="B34" s="18">
        <v>0.2584545925182985</v>
      </c>
      <c r="C34" s="3">
        <v>1.3744616348392451</v>
      </c>
      <c r="D34" s="4">
        <v>3.8691515993440913</v>
      </c>
      <c r="E34" s="28"/>
      <c r="F34" s="8">
        <v>1</v>
      </c>
      <c r="G34" s="5">
        <v>1.3744616348392451</v>
      </c>
      <c r="H34" s="5">
        <v>3.8691515993440913</v>
      </c>
      <c r="K34" s="5">
        <v>0</v>
      </c>
      <c r="L34" s="5">
        <v>0</v>
      </c>
      <c r="M34" s="6" t="e">
        <v>#DIV/0!</v>
      </c>
      <c r="N34" s="6" t="e">
        <v>#DIV/0!</v>
      </c>
      <c r="O34">
        <v>0</v>
      </c>
      <c r="P34">
        <v>0</v>
      </c>
      <c r="Q34" t="s">
        <v>348</v>
      </c>
      <c r="R34" t="s">
        <v>349</v>
      </c>
      <c r="S34" t="s">
        <v>270</v>
      </c>
      <c r="U34" s="16" t="s">
        <v>73</v>
      </c>
      <c r="V34" s="20" t="s">
        <v>303</v>
      </c>
      <c r="W34" s="26" t="s">
        <v>78</v>
      </c>
      <c r="X34" s="84">
        <v>1</v>
      </c>
      <c r="Y34" t="str">
        <f t="shared" si="6"/>
        <v>N</v>
      </c>
      <c r="Z34">
        <v>100</v>
      </c>
      <c r="AA34">
        <f t="shared" si="7"/>
        <v>0</v>
      </c>
      <c r="AB34">
        <f t="shared" si="8"/>
        <v>-100</v>
      </c>
      <c r="AC34">
        <f t="shared" si="9"/>
        <v>0</v>
      </c>
      <c r="AD34">
        <f t="shared" si="10"/>
        <v>-100</v>
      </c>
      <c r="AE34">
        <f t="shared" si="11"/>
        <v>0</v>
      </c>
      <c r="AF34">
        <f t="shared" si="12"/>
        <v>-100</v>
      </c>
    </row>
    <row r="35" spans="1:32" x14ac:dyDescent="0.25">
      <c r="A35" s="18">
        <v>0.54831613615758568</v>
      </c>
      <c r="B35" s="18">
        <v>0.45006493334218267</v>
      </c>
      <c r="C35" s="3">
        <v>1.8237654047675167</v>
      </c>
      <c r="D35" s="4">
        <v>2.2219016100054696</v>
      </c>
      <c r="E35" s="28"/>
      <c r="F35" s="8">
        <v>1</v>
      </c>
      <c r="G35" s="5">
        <v>1.8237654047675167</v>
      </c>
      <c r="H35" s="5">
        <v>2.2219016100054696</v>
      </c>
      <c r="K35" s="5">
        <v>0</v>
      </c>
      <c r="L35" s="5">
        <v>0</v>
      </c>
      <c r="M35" s="6" t="e">
        <v>#DIV/0!</v>
      </c>
      <c r="N35" s="6" t="e">
        <v>#DIV/0!</v>
      </c>
      <c r="O35">
        <v>0</v>
      </c>
      <c r="P35">
        <v>0</v>
      </c>
      <c r="Q35" t="s">
        <v>350</v>
      </c>
      <c r="R35" t="s">
        <v>351</v>
      </c>
      <c r="S35" t="s">
        <v>273</v>
      </c>
      <c r="U35" s="16" t="s">
        <v>75</v>
      </c>
      <c r="V35" s="20" t="s">
        <v>303</v>
      </c>
      <c r="W35" s="26" t="s">
        <v>76</v>
      </c>
      <c r="X35" s="84">
        <v>1</v>
      </c>
      <c r="Y35" t="str">
        <f t="shared" si="6"/>
        <v>N</v>
      </c>
      <c r="Z35">
        <v>100</v>
      </c>
      <c r="AA35">
        <f t="shared" si="7"/>
        <v>0</v>
      </c>
      <c r="AB35">
        <f t="shared" si="8"/>
        <v>-100</v>
      </c>
      <c r="AC35">
        <f t="shared" si="9"/>
        <v>0</v>
      </c>
      <c r="AD35">
        <f t="shared" si="10"/>
        <v>-100</v>
      </c>
      <c r="AE35">
        <f t="shared" si="11"/>
        <v>0</v>
      </c>
      <c r="AF35">
        <f t="shared" si="12"/>
        <v>-100</v>
      </c>
    </row>
    <row r="36" spans="1:32" x14ac:dyDescent="0.25">
      <c r="A36" s="18">
        <v>0.22204960838357213</v>
      </c>
      <c r="B36" s="18">
        <v>0.77771093268262337</v>
      </c>
      <c r="C36" s="3">
        <v>4.5034981474616416</v>
      </c>
      <c r="D36" s="4">
        <v>1.2858247942466443</v>
      </c>
      <c r="E36" s="28"/>
      <c r="F36" s="8">
        <v>1</v>
      </c>
      <c r="G36" s="5">
        <v>4.5034981474616416</v>
      </c>
      <c r="H36" s="5">
        <v>1.2858247942466443</v>
      </c>
      <c r="K36" s="5">
        <v>0</v>
      </c>
      <c r="L36" s="5">
        <v>0</v>
      </c>
      <c r="M36" s="6" t="e">
        <v>#DIV/0!</v>
      </c>
      <c r="N36" s="6" t="e">
        <v>#DIV/0!</v>
      </c>
      <c r="O36">
        <v>0</v>
      </c>
      <c r="P36">
        <v>0</v>
      </c>
      <c r="Q36" t="s">
        <v>352</v>
      </c>
      <c r="R36" t="s">
        <v>353</v>
      </c>
      <c r="S36" t="s">
        <v>273</v>
      </c>
      <c r="U36" s="16" t="s">
        <v>78</v>
      </c>
      <c r="V36" s="20" t="s">
        <v>303</v>
      </c>
      <c r="W36" s="26" t="s">
        <v>79</v>
      </c>
      <c r="X36" s="84">
        <v>3</v>
      </c>
      <c r="Y36" t="str">
        <f t="shared" si="6"/>
        <v>Y</v>
      </c>
      <c r="Z36">
        <v>100</v>
      </c>
      <c r="AA36">
        <f t="shared" si="7"/>
        <v>0</v>
      </c>
      <c r="AB36">
        <f t="shared" si="8"/>
        <v>-100</v>
      </c>
      <c r="AC36">
        <f t="shared" si="9"/>
        <v>0</v>
      </c>
      <c r="AD36">
        <f t="shared" si="10"/>
        <v>-100</v>
      </c>
      <c r="AE36">
        <f t="shared" si="11"/>
        <v>0</v>
      </c>
      <c r="AF36">
        <f t="shared" si="12"/>
        <v>-100</v>
      </c>
    </row>
    <row r="37" spans="1:32" x14ac:dyDescent="0.25">
      <c r="A37" s="18">
        <v>0.28067368241630308</v>
      </c>
      <c r="B37" s="18">
        <v>0.71905436484277008</v>
      </c>
      <c r="C37" s="3">
        <v>3.5628563084043341</v>
      </c>
      <c r="D37" s="4">
        <v>1.390715429727851</v>
      </c>
      <c r="E37" s="28"/>
      <c r="F37" s="8">
        <v>1</v>
      </c>
      <c r="G37" s="5">
        <v>3.5628563084043341</v>
      </c>
      <c r="H37" s="5">
        <v>1.390715429727851</v>
      </c>
      <c r="K37" s="5">
        <v>0</v>
      </c>
      <c r="L37" s="5">
        <v>0</v>
      </c>
      <c r="M37" s="6" t="e">
        <v>#DIV/0!</v>
      </c>
      <c r="N37" s="6" t="e">
        <v>#DIV/0!</v>
      </c>
      <c r="O37">
        <v>0</v>
      </c>
      <c r="P37">
        <v>0</v>
      </c>
      <c r="Q37" t="s">
        <v>354</v>
      </c>
      <c r="R37" t="s">
        <v>355</v>
      </c>
      <c r="S37" t="s">
        <v>278</v>
      </c>
      <c r="U37" s="16" t="s">
        <v>77</v>
      </c>
      <c r="V37" s="20" t="s">
        <v>303</v>
      </c>
      <c r="W37" s="26" t="s">
        <v>102</v>
      </c>
      <c r="X37" s="84">
        <v>4</v>
      </c>
      <c r="Y37" t="str">
        <f t="shared" si="6"/>
        <v>Y</v>
      </c>
      <c r="Z37">
        <v>100</v>
      </c>
      <c r="AA37">
        <f t="shared" si="7"/>
        <v>0</v>
      </c>
      <c r="AB37">
        <f t="shared" si="8"/>
        <v>-100</v>
      </c>
      <c r="AC37">
        <f t="shared" si="9"/>
        <v>0</v>
      </c>
      <c r="AD37">
        <f t="shared" si="10"/>
        <v>-100</v>
      </c>
      <c r="AE37">
        <f t="shared" si="11"/>
        <v>0</v>
      </c>
      <c r="AF37">
        <f t="shared" si="12"/>
        <v>-100</v>
      </c>
    </row>
    <row r="38" spans="1:32" x14ac:dyDescent="0.25">
      <c r="A38" s="18">
        <v>0.40860987579375552</v>
      </c>
      <c r="B38" s="18">
        <v>0.58520043676603262</v>
      </c>
      <c r="C38" s="3">
        <v>2.447322150639224</v>
      </c>
      <c r="D38" s="4">
        <v>1.7088162229103177</v>
      </c>
      <c r="E38" s="28"/>
      <c r="F38" s="8">
        <v>1</v>
      </c>
      <c r="G38" s="5">
        <v>2.447322150639224</v>
      </c>
      <c r="H38" s="5">
        <v>1.7088162229103177</v>
      </c>
      <c r="K38" s="5">
        <v>0</v>
      </c>
      <c r="L38" s="5">
        <v>0</v>
      </c>
      <c r="M38" s="6" t="e">
        <v>#DIV/0!</v>
      </c>
      <c r="N38" s="6" t="e">
        <v>#DIV/0!</v>
      </c>
      <c r="O38">
        <v>0</v>
      </c>
      <c r="P38">
        <v>0</v>
      </c>
      <c r="Q38" t="s">
        <v>356</v>
      </c>
      <c r="R38" t="s">
        <v>357</v>
      </c>
      <c r="S38" t="s">
        <v>278</v>
      </c>
      <c r="U38" s="16" t="s">
        <v>78</v>
      </c>
      <c r="V38" s="20" t="s">
        <v>303</v>
      </c>
      <c r="W38" s="26" t="s">
        <v>89</v>
      </c>
      <c r="X38" s="97" t="s">
        <v>219</v>
      </c>
      <c r="Y38" t="s">
        <v>95</v>
      </c>
      <c r="Z38">
        <v>100</v>
      </c>
      <c r="AA38">
        <f t="shared" si="7"/>
        <v>0</v>
      </c>
      <c r="AB38">
        <f t="shared" si="8"/>
        <v>-100</v>
      </c>
      <c r="AC38">
        <f t="shared" si="9"/>
        <v>0</v>
      </c>
      <c r="AD38">
        <f t="shared" si="10"/>
        <v>-100</v>
      </c>
      <c r="AE38">
        <f t="shared" si="11"/>
        <v>0</v>
      </c>
      <c r="AF38">
        <f t="shared" si="12"/>
        <v>-100</v>
      </c>
    </row>
    <row r="39" spans="1:32" x14ac:dyDescent="0.25">
      <c r="A39" s="18">
        <v>0.52886612910004083</v>
      </c>
      <c r="B39" s="18">
        <v>0.46897657168515061</v>
      </c>
      <c r="C39" s="3">
        <v>1.8908376713435529</v>
      </c>
      <c r="D39" s="4">
        <v>2.1323026785895696</v>
      </c>
      <c r="E39" s="28"/>
      <c r="F39" s="8">
        <v>1</v>
      </c>
      <c r="G39" s="5">
        <v>1.8908376713435529</v>
      </c>
      <c r="H39" s="5">
        <v>2.1323026785895696</v>
      </c>
      <c r="K39" s="5">
        <v>0</v>
      </c>
      <c r="L39" s="5">
        <v>0</v>
      </c>
      <c r="M39" s="6" t="e">
        <v>#DIV/0!</v>
      </c>
      <c r="N39" s="6" t="e">
        <v>#DIV/0!</v>
      </c>
      <c r="O39">
        <v>0</v>
      </c>
      <c r="P39">
        <v>0</v>
      </c>
      <c r="Q39" t="s">
        <v>358</v>
      </c>
      <c r="R39" t="s">
        <v>359</v>
      </c>
      <c r="S39" t="s">
        <v>278</v>
      </c>
      <c r="U39" s="16" t="s">
        <v>94</v>
      </c>
      <c r="V39" s="20" t="s">
        <v>303</v>
      </c>
      <c r="W39" s="26" t="s">
        <v>78</v>
      </c>
      <c r="X39" s="97" t="s">
        <v>84</v>
      </c>
      <c r="Y39" t="s">
        <v>95</v>
      </c>
      <c r="Z39">
        <v>100</v>
      </c>
      <c r="AA39">
        <f t="shared" si="7"/>
        <v>0</v>
      </c>
      <c r="AB39">
        <f t="shared" si="8"/>
        <v>-100</v>
      </c>
      <c r="AC39">
        <f t="shared" si="9"/>
        <v>0</v>
      </c>
      <c r="AD39">
        <f t="shared" si="10"/>
        <v>-100</v>
      </c>
      <c r="AE39">
        <f t="shared" si="11"/>
        <v>0</v>
      </c>
      <c r="AF39">
        <f t="shared" si="12"/>
        <v>-100</v>
      </c>
    </row>
    <row r="40" spans="1:32" x14ac:dyDescent="0.25">
      <c r="A40" s="18">
        <v>0.10985321298374437</v>
      </c>
      <c r="B40" s="18">
        <v>0.89012805823214614</v>
      </c>
      <c r="C40" s="3">
        <v>9.1030564590584699</v>
      </c>
      <c r="D40" s="4">
        <v>1.1234338596022542</v>
      </c>
      <c r="E40" s="28"/>
      <c r="F40" s="8">
        <v>1</v>
      </c>
      <c r="G40" s="5">
        <v>9.1030564590584699</v>
      </c>
      <c r="H40" s="5">
        <v>1.1234338596022542</v>
      </c>
      <c r="K40" s="5">
        <v>0</v>
      </c>
      <c r="L40" s="5">
        <v>0</v>
      </c>
      <c r="M40" s="6" t="e">
        <v>#DIV/0!</v>
      </c>
      <c r="N40" s="6" t="e">
        <v>#DIV/0!</v>
      </c>
      <c r="O40">
        <v>0</v>
      </c>
      <c r="P40">
        <v>0</v>
      </c>
      <c r="Q40" t="s">
        <v>360</v>
      </c>
      <c r="R40" t="s">
        <v>361</v>
      </c>
      <c r="S40" t="s">
        <v>269</v>
      </c>
      <c r="U40" s="16" t="s">
        <v>74</v>
      </c>
      <c r="V40" s="20" t="s">
        <v>303</v>
      </c>
      <c r="W40" s="26" t="s">
        <v>77</v>
      </c>
      <c r="X40" s="84">
        <v>2</v>
      </c>
      <c r="Y40" t="str">
        <f t="shared" si="6"/>
        <v>N</v>
      </c>
      <c r="Z40">
        <v>100</v>
      </c>
      <c r="AA40">
        <f t="shared" si="7"/>
        <v>0</v>
      </c>
      <c r="AB40">
        <f t="shared" si="8"/>
        <v>-100</v>
      </c>
      <c r="AC40">
        <f t="shared" si="9"/>
        <v>0</v>
      </c>
      <c r="AD40">
        <f t="shared" si="10"/>
        <v>-100</v>
      </c>
      <c r="AE40">
        <f t="shared" si="11"/>
        <v>0</v>
      </c>
      <c r="AF40">
        <f t="shared" si="12"/>
        <v>-100</v>
      </c>
    </row>
    <row r="41" spans="1:32" x14ac:dyDescent="0.25">
      <c r="A41" s="18">
        <v>0.15104262478908825</v>
      </c>
      <c r="B41" s="18">
        <v>0.84893816771423714</v>
      </c>
      <c r="C41" s="3">
        <v>6.6206476575494655</v>
      </c>
      <c r="D41" s="4">
        <v>1.1779420905205573</v>
      </c>
      <c r="E41" s="28"/>
      <c r="F41" s="8">
        <v>1</v>
      </c>
      <c r="G41" s="5">
        <v>6.6206476575494655</v>
      </c>
      <c r="H41" s="5">
        <v>1.1779420905205573</v>
      </c>
      <c r="K41" s="5">
        <v>0</v>
      </c>
      <c r="L41" s="5">
        <v>0</v>
      </c>
      <c r="M41" s="6" t="e">
        <v>#DIV/0!</v>
      </c>
      <c r="N41" s="6" t="e">
        <v>#DIV/0!</v>
      </c>
      <c r="O41">
        <v>0</v>
      </c>
      <c r="P41">
        <v>0</v>
      </c>
      <c r="Q41" t="s">
        <v>362</v>
      </c>
      <c r="R41" t="s">
        <v>363</v>
      </c>
      <c r="S41" t="s">
        <v>269</v>
      </c>
      <c r="U41" s="16" t="s">
        <v>86</v>
      </c>
      <c r="V41" s="20" t="s">
        <v>303</v>
      </c>
      <c r="W41" s="26" t="s">
        <v>94</v>
      </c>
      <c r="X41" s="97" t="s">
        <v>85</v>
      </c>
      <c r="Y41" t="s">
        <v>95</v>
      </c>
      <c r="Z41">
        <v>100</v>
      </c>
      <c r="AA41">
        <f t="shared" si="7"/>
        <v>0</v>
      </c>
      <c r="AB41">
        <f t="shared" si="8"/>
        <v>-100</v>
      </c>
      <c r="AC41">
        <f t="shared" si="9"/>
        <v>0</v>
      </c>
      <c r="AD41">
        <f t="shared" si="10"/>
        <v>-100</v>
      </c>
      <c r="AE41">
        <f t="shared" si="11"/>
        <v>0</v>
      </c>
      <c r="AF41">
        <f t="shared" si="12"/>
        <v>-100</v>
      </c>
    </row>
    <row r="42" spans="1:32" x14ac:dyDescent="0.25">
      <c r="A42" s="18">
        <v>0.79873639888802372</v>
      </c>
      <c r="B42" s="18">
        <v>4.2474678843866853E-2</v>
      </c>
      <c r="C42" s="3">
        <v>1.2519775002017803</v>
      </c>
      <c r="D42" s="4">
        <v>23.543438755026521</v>
      </c>
      <c r="E42" s="28"/>
      <c r="F42" s="8">
        <v>1</v>
      </c>
      <c r="G42" s="5">
        <v>1.2519775002017803</v>
      </c>
      <c r="H42" s="5">
        <v>23.543438755026521</v>
      </c>
      <c r="K42" s="5">
        <v>0</v>
      </c>
      <c r="L42" s="5">
        <v>0</v>
      </c>
      <c r="M42" s="6" t="e">
        <v>#DIV/0!</v>
      </c>
      <c r="N42" s="6" t="e">
        <v>#DIV/0!</v>
      </c>
      <c r="O42">
        <v>0</v>
      </c>
      <c r="P42">
        <v>0</v>
      </c>
      <c r="Q42" t="s">
        <v>364</v>
      </c>
      <c r="R42" t="s">
        <v>365</v>
      </c>
      <c r="S42" t="s">
        <v>282</v>
      </c>
      <c r="U42" s="16" t="s">
        <v>125</v>
      </c>
      <c r="V42" s="20" t="s">
        <v>303</v>
      </c>
      <c r="X42" s="84">
        <v>0</v>
      </c>
      <c r="Y42" t="str">
        <f t="shared" si="6"/>
        <v>N</v>
      </c>
      <c r="Z42">
        <v>100</v>
      </c>
      <c r="AA42">
        <f t="shared" si="7"/>
        <v>0</v>
      </c>
      <c r="AB42">
        <f t="shared" si="8"/>
        <v>-100</v>
      </c>
      <c r="AC42">
        <f t="shared" si="9"/>
        <v>0</v>
      </c>
      <c r="AD42">
        <f t="shared" si="10"/>
        <v>-100</v>
      </c>
      <c r="AE42">
        <f t="shared" si="11"/>
        <v>0</v>
      </c>
      <c r="AF42">
        <f t="shared" si="12"/>
        <v>-100</v>
      </c>
    </row>
    <row r="43" spans="1:32" x14ac:dyDescent="0.25">
      <c r="A43" s="18">
        <v>0.49788747406871608</v>
      </c>
      <c r="B43" s="18">
        <v>0.49888292510300203</v>
      </c>
      <c r="C43" s="3">
        <v>2.0084859573349796</v>
      </c>
      <c r="D43" s="4">
        <v>2.0044783047917196</v>
      </c>
      <c r="E43" s="28"/>
      <c r="F43" s="8">
        <v>1</v>
      </c>
      <c r="G43" s="5">
        <v>2.0084859573349796</v>
      </c>
      <c r="H43" s="5">
        <v>2.0044783047917196</v>
      </c>
      <c r="K43" s="5">
        <v>0</v>
      </c>
      <c r="L43" s="5">
        <v>0</v>
      </c>
      <c r="M43" s="6" t="e">
        <v>#DIV/0!</v>
      </c>
      <c r="N43" s="6" t="e">
        <v>#DIV/0!</v>
      </c>
      <c r="O43">
        <v>0</v>
      </c>
      <c r="P43">
        <v>0</v>
      </c>
      <c r="Q43" t="s">
        <v>366</v>
      </c>
      <c r="R43" t="s">
        <v>367</v>
      </c>
      <c r="S43" t="s">
        <v>282</v>
      </c>
      <c r="U43" s="16" t="s">
        <v>79</v>
      </c>
      <c r="V43" s="20" t="s">
        <v>303</v>
      </c>
      <c r="X43" s="84">
        <v>0</v>
      </c>
      <c r="Y43" t="str">
        <f t="shared" si="6"/>
        <v>N</v>
      </c>
      <c r="Z43">
        <v>100</v>
      </c>
      <c r="AA43">
        <f t="shared" si="7"/>
        <v>0</v>
      </c>
      <c r="AB43">
        <f t="shared" si="8"/>
        <v>-100</v>
      </c>
      <c r="AC43">
        <f t="shared" si="9"/>
        <v>0</v>
      </c>
      <c r="AD43">
        <f t="shared" si="10"/>
        <v>-100</v>
      </c>
      <c r="AE43">
        <f t="shared" si="11"/>
        <v>0</v>
      </c>
      <c r="AF43">
        <f t="shared" si="12"/>
        <v>-100</v>
      </c>
    </row>
    <row r="44" spans="1:32" x14ac:dyDescent="0.25">
      <c r="A44" s="18">
        <v>0.16317921139940003</v>
      </c>
      <c r="B44" s="18">
        <v>0.83678836975080684</v>
      </c>
      <c r="C44" s="3">
        <v>6.1282316014653615</v>
      </c>
      <c r="D44" s="4">
        <v>1.1950452900030113</v>
      </c>
      <c r="E44" s="28"/>
      <c r="F44" s="8">
        <v>1</v>
      </c>
      <c r="G44" s="5">
        <v>6.1282316014653615</v>
      </c>
      <c r="H44" s="5">
        <v>1.1950452900030113</v>
      </c>
      <c r="K44" s="5">
        <v>0</v>
      </c>
      <c r="L44" s="5">
        <v>0</v>
      </c>
      <c r="M44" s="6" t="e">
        <v>#DIV/0!</v>
      </c>
      <c r="N44" s="6" t="e">
        <v>#DIV/0!</v>
      </c>
      <c r="O44">
        <v>0</v>
      </c>
      <c r="P44">
        <v>0</v>
      </c>
      <c r="Q44" t="s">
        <v>368</v>
      </c>
      <c r="R44" t="s">
        <v>369</v>
      </c>
      <c r="S44" t="s">
        <v>276</v>
      </c>
      <c r="U44" s="16" t="s">
        <v>79</v>
      </c>
      <c r="V44" s="20" t="s">
        <v>303</v>
      </c>
      <c r="W44" s="26" t="s">
        <v>76</v>
      </c>
      <c r="X44" s="97" t="s">
        <v>576</v>
      </c>
      <c r="Y44" t="s">
        <v>95</v>
      </c>
      <c r="Z44">
        <v>100</v>
      </c>
      <c r="AA44">
        <f t="shared" si="7"/>
        <v>0</v>
      </c>
      <c r="AB44">
        <f t="shared" si="8"/>
        <v>-100</v>
      </c>
      <c r="AC44">
        <f t="shared" si="9"/>
        <v>0</v>
      </c>
      <c r="AD44">
        <f t="shared" si="10"/>
        <v>-100</v>
      </c>
      <c r="AE44">
        <f t="shared" si="11"/>
        <v>0</v>
      </c>
      <c r="AF44">
        <f t="shared" si="12"/>
        <v>-100</v>
      </c>
    </row>
    <row r="45" spans="1:32" x14ac:dyDescent="0.25">
      <c r="A45" s="18">
        <v>0.22075755653262485</v>
      </c>
      <c r="B45" s="18">
        <v>0.77901550994887714</v>
      </c>
      <c r="C45" s="3">
        <v>4.5298562627105996</v>
      </c>
      <c r="D45" s="4">
        <v>1.2836714895004144</v>
      </c>
      <c r="E45" s="28"/>
      <c r="F45" s="8">
        <v>1</v>
      </c>
      <c r="G45" s="5">
        <v>4.5298562627105996</v>
      </c>
      <c r="H45" s="5">
        <v>1.2836714895004144</v>
      </c>
      <c r="K45" s="5">
        <v>0</v>
      </c>
      <c r="L45" s="5">
        <v>0</v>
      </c>
      <c r="M45" s="6" t="e">
        <v>#DIV/0!</v>
      </c>
      <c r="N45" s="6" t="e">
        <v>#DIV/0!</v>
      </c>
      <c r="O45">
        <v>0</v>
      </c>
      <c r="P45">
        <v>0</v>
      </c>
      <c r="Q45" t="s">
        <v>370</v>
      </c>
      <c r="R45" t="s">
        <v>371</v>
      </c>
      <c r="S45" t="s">
        <v>275</v>
      </c>
      <c r="U45" s="16" t="s">
        <v>75</v>
      </c>
      <c r="V45" s="20" t="s">
        <v>372</v>
      </c>
      <c r="W45" s="26" t="s">
        <v>73</v>
      </c>
      <c r="X45" s="84">
        <v>0</v>
      </c>
      <c r="Y45" t="str">
        <f t="shared" si="6"/>
        <v>N</v>
      </c>
      <c r="Z45">
        <v>100</v>
      </c>
      <c r="AA45">
        <f t="shared" si="7"/>
        <v>0</v>
      </c>
      <c r="AB45">
        <f t="shared" si="8"/>
        <v>-100</v>
      </c>
      <c r="AC45">
        <f t="shared" si="9"/>
        <v>0</v>
      </c>
      <c r="AD45">
        <f t="shared" si="10"/>
        <v>-100</v>
      </c>
      <c r="AE45">
        <f t="shared" si="11"/>
        <v>0</v>
      </c>
      <c r="AF45">
        <f t="shared" si="12"/>
        <v>-100</v>
      </c>
    </row>
    <row r="46" spans="1:32" x14ac:dyDescent="0.25">
      <c r="A46" s="18">
        <v>0.62973330519642179</v>
      </c>
      <c r="B46" s="18">
        <v>0.3663595728166445</v>
      </c>
      <c r="C46" s="3">
        <v>1.5879738164524859</v>
      </c>
      <c r="D46" s="4">
        <v>2.7295588110658695</v>
      </c>
      <c r="E46" s="28"/>
      <c r="F46" s="8">
        <v>1</v>
      </c>
      <c r="G46" s="5">
        <v>1.5879738164524859</v>
      </c>
      <c r="H46" s="5">
        <v>2.7295588110658695</v>
      </c>
      <c r="K46" s="5">
        <v>0</v>
      </c>
      <c r="L46" s="5">
        <v>0</v>
      </c>
      <c r="M46" s="6" t="e">
        <v>#DIV/0!</v>
      </c>
      <c r="N46" s="6" t="e">
        <v>#DIV/0!</v>
      </c>
      <c r="O46">
        <v>0</v>
      </c>
      <c r="P46">
        <v>0</v>
      </c>
      <c r="Q46" t="s">
        <v>373</v>
      </c>
      <c r="R46" t="s">
        <v>374</v>
      </c>
      <c r="S46" t="s">
        <v>275</v>
      </c>
      <c r="U46" s="16" t="e">
        <v>#N/A</v>
      </c>
      <c r="V46" s="20" t="s">
        <v>372</v>
      </c>
      <c r="W46" s="26" t="s">
        <v>79</v>
      </c>
      <c r="X46" s="84">
        <v>3</v>
      </c>
      <c r="Y46" t="str">
        <f t="shared" si="6"/>
        <v>Y</v>
      </c>
      <c r="Z46">
        <v>100</v>
      </c>
      <c r="AA46">
        <f t="shared" si="7"/>
        <v>0</v>
      </c>
      <c r="AB46">
        <f t="shared" si="8"/>
        <v>-100</v>
      </c>
      <c r="AC46">
        <f t="shared" si="9"/>
        <v>0</v>
      </c>
      <c r="AD46">
        <f t="shared" si="10"/>
        <v>-100</v>
      </c>
      <c r="AE46">
        <f t="shared" si="11"/>
        <v>0</v>
      </c>
      <c r="AF46">
        <f t="shared" si="12"/>
        <v>-100</v>
      </c>
    </row>
    <row r="47" spans="1:32" x14ac:dyDescent="0.25">
      <c r="A47" s="18">
        <v>0.27825545081040554</v>
      </c>
      <c r="B47" s="18">
        <v>0.72029195107234811</v>
      </c>
      <c r="C47" s="3">
        <v>3.5938199847929244</v>
      </c>
      <c r="D47" s="4">
        <v>1.3883259399348158</v>
      </c>
      <c r="E47" s="28"/>
      <c r="F47" s="8">
        <v>1</v>
      </c>
      <c r="G47" s="5">
        <v>3.5938199847929244</v>
      </c>
      <c r="H47" s="5">
        <v>1.3883259399348158</v>
      </c>
      <c r="K47" s="5">
        <v>0</v>
      </c>
      <c r="L47" s="5">
        <v>0</v>
      </c>
      <c r="M47" s="6" t="e">
        <v>#DIV/0!</v>
      </c>
      <c r="N47" s="6" t="e">
        <v>#DIV/0!</v>
      </c>
      <c r="O47">
        <v>0</v>
      </c>
      <c r="P47">
        <v>0</v>
      </c>
      <c r="Q47" t="s">
        <v>375</v>
      </c>
      <c r="R47" t="s">
        <v>376</v>
      </c>
      <c r="S47" t="s">
        <v>275</v>
      </c>
      <c r="U47" s="16" t="e">
        <v>#N/A</v>
      </c>
      <c r="V47" s="20" t="s">
        <v>372</v>
      </c>
      <c r="W47" s="26" t="s">
        <v>94</v>
      </c>
      <c r="X47" s="97" t="s">
        <v>85</v>
      </c>
      <c r="Y47" t="s">
        <v>95</v>
      </c>
      <c r="Z47">
        <v>100</v>
      </c>
      <c r="AA47">
        <f t="shared" si="7"/>
        <v>0</v>
      </c>
      <c r="AB47">
        <f t="shared" si="8"/>
        <v>-100</v>
      </c>
      <c r="AC47">
        <f t="shared" si="9"/>
        <v>0</v>
      </c>
      <c r="AD47">
        <f t="shared" si="10"/>
        <v>-100</v>
      </c>
      <c r="AE47">
        <f t="shared" si="11"/>
        <v>0</v>
      </c>
      <c r="AF47">
        <f t="shared" si="12"/>
        <v>-100</v>
      </c>
    </row>
    <row r="48" spans="1:32" x14ac:dyDescent="0.25">
      <c r="A48" s="18">
        <v>0.56273111613898541</v>
      </c>
      <c r="B48" s="18">
        <v>0.43406663638296639</v>
      </c>
      <c r="C48" s="3">
        <v>1.7770476366425352</v>
      </c>
      <c r="D48" s="4">
        <v>2.3037937408249096</v>
      </c>
      <c r="E48" s="28"/>
      <c r="F48" s="8">
        <v>1</v>
      </c>
      <c r="G48" s="5">
        <v>1.7770476366425352</v>
      </c>
      <c r="H48" s="5">
        <v>2.3037937408249096</v>
      </c>
      <c r="K48" s="5">
        <v>0</v>
      </c>
      <c r="L48" s="5">
        <v>0</v>
      </c>
      <c r="M48" s="6" t="e">
        <v>#DIV/0!</v>
      </c>
      <c r="N48" s="6" t="e">
        <v>#DIV/0!</v>
      </c>
      <c r="O48">
        <v>0</v>
      </c>
      <c r="P48">
        <v>0</v>
      </c>
      <c r="Q48" t="s">
        <v>377</v>
      </c>
      <c r="R48" t="s">
        <v>378</v>
      </c>
      <c r="S48" t="s">
        <v>275</v>
      </c>
      <c r="U48" s="16" t="e">
        <v>#N/A</v>
      </c>
      <c r="V48" s="20" t="s">
        <v>372</v>
      </c>
      <c r="W48" s="26" t="s">
        <v>78</v>
      </c>
      <c r="X48" s="84">
        <v>1</v>
      </c>
      <c r="Y48" t="str">
        <f t="shared" si="6"/>
        <v>N</v>
      </c>
      <c r="Z48">
        <v>100</v>
      </c>
      <c r="AA48">
        <f t="shared" si="7"/>
        <v>0</v>
      </c>
      <c r="AB48">
        <f t="shared" si="8"/>
        <v>-100</v>
      </c>
      <c r="AC48">
        <f t="shared" si="9"/>
        <v>0</v>
      </c>
      <c r="AD48">
        <f t="shared" si="10"/>
        <v>-100</v>
      </c>
      <c r="AE48">
        <f t="shared" si="11"/>
        <v>0</v>
      </c>
      <c r="AF48">
        <f t="shared" si="12"/>
        <v>-100</v>
      </c>
    </row>
    <row r="49" spans="1:32" x14ac:dyDescent="0.25">
      <c r="A49" s="18">
        <v>0.43533018210305563</v>
      </c>
      <c r="B49" s="18">
        <v>0.56206631485943348</v>
      </c>
      <c r="C49" s="3">
        <v>2.2971069801984698</v>
      </c>
      <c r="D49" s="4">
        <v>1.7791494945753668</v>
      </c>
      <c r="E49" s="28"/>
      <c r="F49" s="8">
        <v>1</v>
      </c>
      <c r="G49" s="5">
        <v>2.2971069801984698</v>
      </c>
      <c r="H49" s="5">
        <v>1.7791494945753668</v>
      </c>
      <c r="K49" s="5">
        <v>0</v>
      </c>
      <c r="L49" s="5">
        <v>0</v>
      </c>
      <c r="M49" s="6" t="e">
        <v>#DIV/0!</v>
      </c>
      <c r="N49" s="6" t="e">
        <v>#DIV/0!</v>
      </c>
      <c r="O49">
        <v>0</v>
      </c>
      <c r="P49">
        <v>0</v>
      </c>
      <c r="Q49" t="s">
        <v>379</v>
      </c>
      <c r="R49" t="s">
        <v>380</v>
      </c>
      <c r="S49" t="s">
        <v>275</v>
      </c>
      <c r="U49" s="16" t="e">
        <v>#N/A</v>
      </c>
      <c r="V49" s="20" t="s">
        <v>372</v>
      </c>
      <c r="W49" s="26" t="s">
        <v>88</v>
      </c>
      <c r="X49" s="84">
        <v>4</v>
      </c>
      <c r="Y49" t="str">
        <f t="shared" si="6"/>
        <v>Y</v>
      </c>
      <c r="Z49">
        <v>100</v>
      </c>
      <c r="AA49">
        <f t="shared" si="7"/>
        <v>0</v>
      </c>
      <c r="AB49">
        <f t="shared" si="8"/>
        <v>-100</v>
      </c>
      <c r="AC49">
        <f t="shared" si="9"/>
        <v>0</v>
      </c>
      <c r="AD49">
        <f t="shared" si="10"/>
        <v>-100</v>
      </c>
      <c r="AE49">
        <f t="shared" si="11"/>
        <v>0</v>
      </c>
      <c r="AF49">
        <f t="shared" si="12"/>
        <v>-100</v>
      </c>
    </row>
    <row r="50" spans="1:32" x14ac:dyDescent="0.25">
      <c r="A50" s="18">
        <v>0.61721138438667733</v>
      </c>
      <c r="B50" s="18">
        <v>0.3150326431471574</v>
      </c>
      <c r="C50" s="3">
        <v>1.6201904652061783</v>
      </c>
      <c r="D50" s="4">
        <v>3.1742742276167299</v>
      </c>
      <c r="E50" s="28"/>
      <c r="F50" s="8">
        <v>1</v>
      </c>
      <c r="G50" s="5">
        <v>1.6201904652061783</v>
      </c>
      <c r="H50" s="5">
        <v>3.1742742276167299</v>
      </c>
      <c r="K50" s="5">
        <v>0</v>
      </c>
      <c r="L50" s="5">
        <v>0</v>
      </c>
      <c r="M50" s="6" t="e">
        <v>#DIV/0!</v>
      </c>
      <c r="N50" s="6" t="e">
        <v>#DIV/0!</v>
      </c>
      <c r="O50">
        <v>0</v>
      </c>
      <c r="P50">
        <v>0</v>
      </c>
      <c r="Q50" t="s">
        <v>381</v>
      </c>
      <c r="R50" t="s">
        <v>382</v>
      </c>
      <c r="S50" t="s">
        <v>268</v>
      </c>
      <c r="U50" s="16" t="e">
        <v>#N/A</v>
      </c>
      <c r="V50" s="20" t="s">
        <v>372</v>
      </c>
      <c r="W50" s="26" t="s">
        <v>75</v>
      </c>
      <c r="X50" s="84">
        <v>2</v>
      </c>
      <c r="Y50" t="str">
        <f t="shared" si="6"/>
        <v>N</v>
      </c>
      <c r="Z50">
        <v>100</v>
      </c>
      <c r="AA50">
        <f t="shared" si="7"/>
        <v>0</v>
      </c>
      <c r="AB50">
        <f t="shared" si="8"/>
        <v>-100</v>
      </c>
      <c r="AC50">
        <f t="shared" si="9"/>
        <v>0</v>
      </c>
      <c r="AD50">
        <f t="shared" si="10"/>
        <v>-100</v>
      </c>
      <c r="AE50">
        <f t="shared" si="11"/>
        <v>0</v>
      </c>
      <c r="AF50">
        <f t="shared" si="12"/>
        <v>-100</v>
      </c>
    </row>
    <row r="51" spans="1:32" x14ac:dyDescent="0.25">
      <c r="A51" s="18">
        <v>0.49648129940168878</v>
      </c>
      <c r="B51" s="18">
        <v>0.50090025320582532</v>
      </c>
      <c r="C51" s="3">
        <v>2.014174554419478</v>
      </c>
      <c r="D51" s="4">
        <v>1.9964054591705092</v>
      </c>
      <c r="E51" s="28"/>
      <c r="F51" s="8">
        <v>1</v>
      </c>
      <c r="G51" s="5">
        <v>2.014174554419478</v>
      </c>
      <c r="H51" s="5">
        <v>1.9964054591705092</v>
      </c>
      <c r="K51" s="5">
        <v>0</v>
      </c>
      <c r="L51" s="5">
        <v>0</v>
      </c>
      <c r="M51" s="6" t="e">
        <v>#DIV/0!</v>
      </c>
      <c r="N51" s="6" t="e">
        <v>#DIV/0!</v>
      </c>
      <c r="O51">
        <v>0</v>
      </c>
      <c r="P51">
        <v>0</v>
      </c>
      <c r="Q51" t="s">
        <v>383</v>
      </c>
      <c r="R51" t="s">
        <v>384</v>
      </c>
      <c r="S51" t="s">
        <v>268</v>
      </c>
      <c r="U51" s="16" t="s">
        <v>75</v>
      </c>
      <c r="V51" s="20" t="s">
        <v>372</v>
      </c>
      <c r="W51" s="26" t="s">
        <v>86</v>
      </c>
      <c r="X51" s="97" t="s">
        <v>207</v>
      </c>
      <c r="Y51" t="s">
        <v>95</v>
      </c>
      <c r="Z51">
        <v>100</v>
      </c>
      <c r="AA51">
        <f t="shared" si="7"/>
        <v>0</v>
      </c>
      <c r="AB51">
        <f t="shared" si="8"/>
        <v>-100</v>
      </c>
      <c r="AC51">
        <f t="shared" si="9"/>
        <v>0</v>
      </c>
      <c r="AD51">
        <f t="shared" si="10"/>
        <v>-100</v>
      </c>
      <c r="AE51">
        <f t="shared" si="11"/>
        <v>0</v>
      </c>
      <c r="AF51">
        <f t="shared" si="12"/>
        <v>-100</v>
      </c>
    </row>
    <row r="52" spans="1:32" x14ac:dyDescent="0.25">
      <c r="A52" s="18">
        <v>0.72040035536745362</v>
      </c>
      <c r="B52" s="18">
        <v>0.26619364647547611</v>
      </c>
      <c r="C52" s="3">
        <v>1.388117027635184</v>
      </c>
      <c r="D52" s="4">
        <v>3.7566636666218405</v>
      </c>
      <c r="E52" s="28"/>
      <c r="F52" s="8">
        <v>1</v>
      </c>
      <c r="G52" s="5">
        <v>1.388117027635184</v>
      </c>
      <c r="H52" s="5">
        <v>3.7566636666218405</v>
      </c>
      <c r="K52" s="5">
        <v>0</v>
      </c>
      <c r="L52" s="5">
        <v>0</v>
      </c>
      <c r="M52" s="6" t="e">
        <v>#DIV/0!</v>
      </c>
      <c r="N52" s="6" t="e">
        <v>#DIV/0!</v>
      </c>
      <c r="O52">
        <v>0</v>
      </c>
      <c r="P52">
        <v>0</v>
      </c>
      <c r="Q52" t="s">
        <v>385</v>
      </c>
      <c r="R52" t="s">
        <v>386</v>
      </c>
      <c r="S52" t="s">
        <v>279</v>
      </c>
      <c r="U52" s="16" t="s">
        <v>94</v>
      </c>
      <c r="V52" s="20" t="s">
        <v>372</v>
      </c>
      <c r="W52" s="26" t="s">
        <v>100</v>
      </c>
      <c r="X52" s="97" t="s">
        <v>207</v>
      </c>
      <c r="Y52" t="s">
        <v>95</v>
      </c>
      <c r="Z52">
        <v>100</v>
      </c>
      <c r="AA52">
        <f t="shared" si="7"/>
        <v>0</v>
      </c>
      <c r="AB52">
        <f t="shared" si="8"/>
        <v>-100</v>
      </c>
      <c r="AC52">
        <f t="shared" si="9"/>
        <v>0</v>
      </c>
      <c r="AD52">
        <f t="shared" si="10"/>
        <v>-100</v>
      </c>
      <c r="AE52">
        <f t="shared" si="11"/>
        <v>0</v>
      </c>
      <c r="AF52">
        <f t="shared" si="12"/>
        <v>-100</v>
      </c>
    </row>
    <row r="53" spans="1:32" x14ac:dyDescent="0.25">
      <c r="A53" s="18">
        <v>0.30979455351535939</v>
      </c>
      <c r="B53" s="18">
        <v>0.68949358449507514</v>
      </c>
      <c r="C53" s="3">
        <v>3.2279457099959012</v>
      </c>
      <c r="D53" s="4">
        <v>1.4503398182193568</v>
      </c>
      <c r="E53" s="28"/>
      <c r="F53" s="8">
        <v>1</v>
      </c>
      <c r="G53" s="5">
        <v>3.2279457099959012</v>
      </c>
      <c r="H53" s="5">
        <v>1.4503398182193568</v>
      </c>
      <c r="K53" s="5">
        <v>0</v>
      </c>
      <c r="L53" s="5">
        <v>0</v>
      </c>
      <c r="M53" s="6" t="e">
        <v>#DIV/0!</v>
      </c>
      <c r="N53" s="6" t="e">
        <v>#DIV/0!</v>
      </c>
      <c r="O53">
        <v>0</v>
      </c>
      <c r="P53">
        <v>0</v>
      </c>
      <c r="Q53" t="s">
        <v>387</v>
      </c>
      <c r="R53" t="s">
        <v>388</v>
      </c>
      <c r="S53" t="s">
        <v>279</v>
      </c>
      <c r="U53" s="16" t="s">
        <v>75</v>
      </c>
      <c r="V53" s="20" t="s">
        <v>372</v>
      </c>
      <c r="W53" s="26" t="s">
        <v>109</v>
      </c>
      <c r="X53" s="84">
        <v>6</v>
      </c>
      <c r="Y53" t="str">
        <f t="shared" si="6"/>
        <v>Y</v>
      </c>
      <c r="Z53">
        <v>100</v>
      </c>
      <c r="AA53">
        <f t="shared" si="7"/>
        <v>0</v>
      </c>
      <c r="AB53">
        <f t="shared" si="8"/>
        <v>-100</v>
      </c>
      <c r="AC53">
        <f t="shared" si="9"/>
        <v>0</v>
      </c>
      <c r="AD53">
        <f t="shared" si="10"/>
        <v>-100</v>
      </c>
      <c r="AE53">
        <f t="shared" si="11"/>
        <v>0</v>
      </c>
      <c r="AF53">
        <f t="shared" si="12"/>
        <v>-100</v>
      </c>
    </row>
    <row r="54" spans="1:32" x14ac:dyDescent="0.25">
      <c r="A54" s="18">
        <v>0.68592181208306657</v>
      </c>
      <c r="B54" s="18">
        <v>0.30251592151825585</v>
      </c>
      <c r="C54" s="3">
        <v>1.4578921130429046</v>
      </c>
      <c r="D54" s="4">
        <v>3.305611139345118</v>
      </c>
      <c r="E54" s="28"/>
      <c r="F54" s="8">
        <v>1</v>
      </c>
      <c r="G54" s="5">
        <v>1.4578921130429046</v>
      </c>
      <c r="H54" s="5">
        <v>3.305611139345118</v>
      </c>
      <c r="K54" s="5">
        <v>0</v>
      </c>
      <c r="L54" s="5">
        <v>0</v>
      </c>
      <c r="M54" s="6" t="e">
        <v>#DIV/0!</v>
      </c>
      <c r="N54" s="6" t="e">
        <v>#DIV/0!</v>
      </c>
      <c r="O54">
        <v>0</v>
      </c>
      <c r="P54">
        <v>0</v>
      </c>
      <c r="Q54" t="s">
        <v>389</v>
      </c>
      <c r="R54" t="s">
        <v>390</v>
      </c>
      <c r="S54" t="s">
        <v>279</v>
      </c>
      <c r="U54" s="16" t="s">
        <v>75</v>
      </c>
      <c r="V54" s="20" t="s">
        <v>372</v>
      </c>
      <c r="W54" s="26" t="s">
        <v>78</v>
      </c>
      <c r="X54" s="84">
        <v>1</v>
      </c>
      <c r="Y54" t="str">
        <f t="shared" si="6"/>
        <v>N</v>
      </c>
      <c r="Z54">
        <v>100</v>
      </c>
      <c r="AA54">
        <f t="shared" si="7"/>
        <v>0</v>
      </c>
      <c r="AB54">
        <f t="shared" si="8"/>
        <v>-100</v>
      </c>
      <c r="AC54">
        <f t="shared" si="9"/>
        <v>0</v>
      </c>
      <c r="AD54">
        <f t="shared" si="10"/>
        <v>-100</v>
      </c>
      <c r="AE54">
        <f t="shared" si="11"/>
        <v>0</v>
      </c>
      <c r="AF54">
        <f t="shared" si="12"/>
        <v>-100</v>
      </c>
    </row>
    <row r="55" spans="1:32" x14ac:dyDescent="0.25">
      <c r="A55" s="18">
        <v>0.5936597387253344</v>
      </c>
      <c r="B55" s="18">
        <v>0.40159767080417053</v>
      </c>
      <c r="C55" s="3">
        <v>1.684466597224753</v>
      </c>
      <c r="D55" s="4">
        <v>2.4900542824304028</v>
      </c>
      <c r="E55" s="28"/>
      <c r="F55" s="8">
        <v>1</v>
      </c>
      <c r="G55" s="5">
        <v>1.684466597224753</v>
      </c>
      <c r="H55" s="5">
        <v>2.4900542824304028</v>
      </c>
      <c r="K55" s="5">
        <v>0</v>
      </c>
      <c r="L55" s="5">
        <v>0</v>
      </c>
      <c r="M55" s="6" t="e">
        <v>#DIV/0!</v>
      </c>
      <c r="N55" s="6" t="e">
        <v>#DIV/0!</v>
      </c>
      <c r="O55">
        <v>0</v>
      </c>
      <c r="P55">
        <v>0</v>
      </c>
      <c r="Q55" t="s">
        <v>391</v>
      </c>
      <c r="R55" t="s">
        <v>392</v>
      </c>
      <c r="S55" t="s">
        <v>279</v>
      </c>
      <c r="U55" s="16" t="s">
        <v>75</v>
      </c>
      <c r="V55" s="20" t="s">
        <v>372</v>
      </c>
      <c r="W55" s="26" t="s">
        <v>86</v>
      </c>
      <c r="X55" s="84">
        <v>3</v>
      </c>
      <c r="Y55" t="str">
        <f t="shared" si="6"/>
        <v>Y</v>
      </c>
      <c r="Z55">
        <v>100</v>
      </c>
      <c r="AA55">
        <f t="shared" si="7"/>
        <v>0</v>
      </c>
      <c r="AB55">
        <f t="shared" si="8"/>
        <v>-100</v>
      </c>
      <c r="AC55">
        <f t="shared" si="9"/>
        <v>0</v>
      </c>
      <c r="AD55">
        <f t="shared" si="10"/>
        <v>-100</v>
      </c>
      <c r="AE55">
        <f t="shared" si="11"/>
        <v>0</v>
      </c>
      <c r="AF55">
        <f t="shared" si="12"/>
        <v>-100</v>
      </c>
    </row>
    <row r="56" spans="1:32" x14ac:dyDescent="0.25">
      <c r="A56" s="18">
        <v>0.36961004805281295</v>
      </c>
      <c r="B56" s="18">
        <v>0.62713478208374884</v>
      </c>
      <c r="C56" s="3">
        <v>2.7055541516477164</v>
      </c>
      <c r="D56" s="4">
        <v>1.5945535610022312</v>
      </c>
      <c r="E56" s="28"/>
      <c r="F56" s="8">
        <v>1</v>
      </c>
      <c r="G56" s="5">
        <v>2.7055541516477164</v>
      </c>
      <c r="H56" s="5">
        <v>1.5945535610022312</v>
      </c>
      <c r="K56" s="5">
        <v>0</v>
      </c>
      <c r="L56" s="5">
        <v>0</v>
      </c>
      <c r="M56" s="6" t="e">
        <v>#DIV/0!</v>
      </c>
      <c r="N56" s="6" t="e">
        <v>#DIV/0!</v>
      </c>
      <c r="O56">
        <v>0</v>
      </c>
      <c r="P56">
        <v>0</v>
      </c>
      <c r="Q56" t="s">
        <v>393</v>
      </c>
      <c r="R56" t="s">
        <v>394</v>
      </c>
      <c r="S56" t="s">
        <v>279</v>
      </c>
      <c r="U56" s="16" t="s">
        <v>75</v>
      </c>
      <c r="V56" s="20" t="s">
        <v>372</v>
      </c>
      <c r="W56" s="26" t="s">
        <v>76</v>
      </c>
      <c r="X56" s="84">
        <v>1</v>
      </c>
      <c r="Y56" t="str">
        <f t="shared" si="6"/>
        <v>N</v>
      </c>
      <c r="Z56">
        <v>100</v>
      </c>
      <c r="AA56">
        <f t="shared" si="7"/>
        <v>0</v>
      </c>
      <c r="AB56">
        <f t="shared" si="8"/>
        <v>-100</v>
      </c>
      <c r="AC56">
        <f t="shared" si="9"/>
        <v>0</v>
      </c>
      <c r="AD56">
        <f t="shared" si="10"/>
        <v>-100</v>
      </c>
      <c r="AE56">
        <f t="shared" si="11"/>
        <v>0</v>
      </c>
      <c r="AF56">
        <f t="shared" si="12"/>
        <v>-100</v>
      </c>
    </row>
    <row r="57" spans="1:32" x14ac:dyDescent="0.25">
      <c r="A57" s="18">
        <v>3.6578583835781893E-2</v>
      </c>
      <c r="B57" s="18">
        <v>0.96341080476582397</v>
      </c>
      <c r="C57" s="3">
        <v>27.338401193700129</v>
      </c>
      <c r="D57" s="4">
        <v>1.0379788093025071</v>
      </c>
      <c r="E57" s="28"/>
      <c r="F57" s="8">
        <v>1</v>
      </c>
      <c r="G57" s="5">
        <v>27.338401193700129</v>
      </c>
      <c r="H57" s="5">
        <v>1.0379788093025071</v>
      </c>
      <c r="K57" s="5">
        <v>0</v>
      </c>
      <c r="L57" s="5">
        <v>0</v>
      </c>
      <c r="M57" s="6" t="e">
        <v>#DIV/0!</v>
      </c>
      <c r="N57" s="6" t="e">
        <v>#DIV/0!</v>
      </c>
      <c r="O57">
        <v>0</v>
      </c>
      <c r="P57">
        <v>0</v>
      </c>
      <c r="Q57" t="s">
        <v>395</v>
      </c>
      <c r="R57" t="s">
        <v>396</v>
      </c>
      <c r="S57" t="s">
        <v>280</v>
      </c>
      <c r="U57" s="16" t="s">
        <v>86</v>
      </c>
      <c r="V57" s="20" t="s">
        <v>372</v>
      </c>
      <c r="X57" s="84">
        <v>0</v>
      </c>
      <c r="Y57" t="str">
        <f t="shared" si="6"/>
        <v>N</v>
      </c>
      <c r="Z57">
        <v>100</v>
      </c>
      <c r="AA57">
        <f t="shared" si="7"/>
        <v>0</v>
      </c>
      <c r="AB57">
        <f t="shared" si="8"/>
        <v>-100</v>
      </c>
      <c r="AC57">
        <f t="shared" si="9"/>
        <v>0</v>
      </c>
      <c r="AD57">
        <f t="shared" si="10"/>
        <v>-100</v>
      </c>
      <c r="AE57">
        <f t="shared" si="11"/>
        <v>0</v>
      </c>
      <c r="AF57">
        <f t="shared" si="12"/>
        <v>-100</v>
      </c>
    </row>
    <row r="58" spans="1:32" x14ac:dyDescent="0.25">
      <c r="A58" s="18">
        <v>0.37215118627000365</v>
      </c>
      <c r="B58" s="18">
        <v>0.62022408964706732</v>
      </c>
      <c r="C58" s="3">
        <v>2.6870799741975793</v>
      </c>
      <c r="D58" s="4">
        <v>1.6123204768925383</v>
      </c>
      <c r="E58" s="28"/>
      <c r="F58" s="8">
        <v>1</v>
      </c>
      <c r="G58" s="5">
        <v>2.6870799741975793</v>
      </c>
      <c r="H58" s="5">
        <v>1.6123204768925383</v>
      </c>
      <c r="K58" s="5">
        <v>0</v>
      </c>
      <c r="L58" s="5">
        <v>0</v>
      </c>
      <c r="M58" s="6" t="e">
        <v>#DIV/0!</v>
      </c>
      <c r="N58" s="6" t="e">
        <v>#DIV/0!</v>
      </c>
      <c r="O58">
        <v>0</v>
      </c>
      <c r="P58">
        <v>0</v>
      </c>
      <c r="Q58" t="s">
        <v>397</v>
      </c>
      <c r="R58" t="s">
        <v>398</v>
      </c>
      <c r="S58" t="s">
        <v>280</v>
      </c>
      <c r="U58" s="16" t="s">
        <v>75</v>
      </c>
      <c r="V58" s="20" t="s">
        <v>372</v>
      </c>
      <c r="X58" s="84">
        <v>0</v>
      </c>
      <c r="Y58" t="str">
        <f t="shared" si="6"/>
        <v>N</v>
      </c>
      <c r="Z58">
        <v>100</v>
      </c>
      <c r="AA58">
        <f t="shared" si="7"/>
        <v>0</v>
      </c>
      <c r="AB58">
        <f t="shared" si="8"/>
        <v>-100</v>
      </c>
      <c r="AC58">
        <f t="shared" si="9"/>
        <v>0</v>
      </c>
      <c r="AD58">
        <f t="shared" si="10"/>
        <v>-100</v>
      </c>
      <c r="AE58">
        <f t="shared" si="11"/>
        <v>0</v>
      </c>
      <c r="AF58">
        <f t="shared" si="12"/>
        <v>-100</v>
      </c>
    </row>
    <row r="59" spans="1:32" x14ac:dyDescent="0.25">
      <c r="A59" s="18">
        <v>5.6967090137388085E-2</v>
      </c>
      <c r="B59" s="18">
        <v>0.94299935970114879</v>
      </c>
      <c r="C59" s="3">
        <v>17.553994729031977</v>
      </c>
      <c r="D59" s="4">
        <v>1.0604461071075548</v>
      </c>
      <c r="E59" s="28"/>
      <c r="F59" s="8">
        <v>1</v>
      </c>
      <c r="G59" s="5">
        <v>17.553994729031977</v>
      </c>
      <c r="H59" s="5">
        <v>1.0604461071075548</v>
      </c>
      <c r="K59" s="5">
        <v>0</v>
      </c>
      <c r="L59" s="5">
        <v>0</v>
      </c>
      <c r="M59" s="6" t="e">
        <v>#DIV/0!</v>
      </c>
      <c r="N59" s="6" t="e">
        <v>#DIV/0!</v>
      </c>
      <c r="O59">
        <v>0</v>
      </c>
      <c r="P59">
        <v>0</v>
      </c>
      <c r="Q59" t="s">
        <v>399</v>
      </c>
      <c r="R59" t="s">
        <v>400</v>
      </c>
      <c r="S59" t="s">
        <v>280</v>
      </c>
      <c r="U59" s="16" t="s">
        <v>75</v>
      </c>
      <c r="V59" s="20" t="s">
        <v>372</v>
      </c>
      <c r="X59" s="84">
        <v>0</v>
      </c>
      <c r="Y59" t="str">
        <f t="shared" si="6"/>
        <v>N</v>
      </c>
      <c r="Z59">
        <v>100</v>
      </c>
      <c r="AA59">
        <f t="shared" si="7"/>
        <v>0</v>
      </c>
      <c r="AB59">
        <f t="shared" si="8"/>
        <v>-100</v>
      </c>
      <c r="AC59">
        <f t="shared" si="9"/>
        <v>0</v>
      </c>
      <c r="AD59">
        <f t="shared" si="10"/>
        <v>-100</v>
      </c>
      <c r="AE59">
        <f t="shared" si="11"/>
        <v>0</v>
      </c>
      <c r="AF59">
        <f t="shared" si="12"/>
        <v>-100</v>
      </c>
    </row>
    <row r="60" spans="1:32" x14ac:dyDescent="0.25">
      <c r="A60" s="18">
        <v>0.24793524047059973</v>
      </c>
      <c r="B60" s="18">
        <v>0.75001705003704</v>
      </c>
      <c r="C60" s="3">
        <v>4.0333112715317307</v>
      </c>
      <c r="D60" s="4">
        <v>1.3333030228454332</v>
      </c>
      <c r="E60" s="28"/>
      <c r="F60" s="8">
        <v>1</v>
      </c>
      <c r="G60" s="5">
        <v>4.0333112715317307</v>
      </c>
      <c r="H60" s="5">
        <v>1.3333030228454332</v>
      </c>
      <c r="K60" s="5">
        <v>0</v>
      </c>
      <c r="L60" s="5">
        <v>0</v>
      </c>
      <c r="M60" s="6" t="e">
        <v>#DIV/0!</v>
      </c>
      <c r="N60" s="6" t="e">
        <v>#DIV/0!</v>
      </c>
      <c r="O60">
        <v>0</v>
      </c>
      <c r="P60">
        <v>0</v>
      </c>
      <c r="Q60" t="s">
        <v>401</v>
      </c>
      <c r="R60" t="s">
        <v>402</v>
      </c>
      <c r="S60" t="s">
        <v>280</v>
      </c>
      <c r="U60" s="16" t="s">
        <v>75</v>
      </c>
      <c r="V60" s="20" t="s">
        <v>372</v>
      </c>
      <c r="X60" s="84">
        <v>0</v>
      </c>
      <c r="Y60" t="str">
        <f t="shared" si="6"/>
        <v>N</v>
      </c>
      <c r="Z60">
        <v>100</v>
      </c>
      <c r="AA60">
        <f t="shared" si="7"/>
        <v>0</v>
      </c>
      <c r="AB60">
        <f t="shared" si="8"/>
        <v>-100</v>
      </c>
      <c r="AC60">
        <f t="shared" si="9"/>
        <v>0</v>
      </c>
      <c r="AD60">
        <f t="shared" si="10"/>
        <v>-100</v>
      </c>
      <c r="AE60">
        <f t="shared" si="11"/>
        <v>0</v>
      </c>
      <c r="AF60">
        <f t="shared" si="12"/>
        <v>-100</v>
      </c>
    </row>
    <row r="61" spans="1:32" x14ac:dyDescent="0.25">
      <c r="A61" s="18">
        <v>0.51015389050499771</v>
      </c>
      <c r="B61" s="18">
        <v>0.48841124971809197</v>
      </c>
      <c r="C61" s="3">
        <v>1.9601928332058922</v>
      </c>
      <c r="D61" s="4">
        <v>2.0474548867930333</v>
      </c>
      <c r="E61" s="28"/>
      <c r="F61" s="8">
        <v>1</v>
      </c>
      <c r="G61" s="5">
        <v>1.9601928332058922</v>
      </c>
      <c r="H61" s="5">
        <v>2.0474548867930333</v>
      </c>
      <c r="K61" s="5">
        <v>0</v>
      </c>
      <c r="L61" s="5">
        <v>0</v>
      </c>
      <c r="M61" s="6" t="e">
        <v>#DIV/0!</v>
      </c>
      <c r="N61" s="6" t="e">
        <v>#DIV/0!</v>
      </c>
      <c r="O61">
        <v>0</v>
      </c>
      <c r="P61">
        <v>0</v>
      </c>
      <c r="Q61" t="s">
        <v>403</v>
      </c>
      <c r="R61" t="s">
        <v>404</v>
      </c>
      <c r="S61" t="s">
        <v>281</v>
      </c>
      <c r="U61" s="16" t="s">
        <v>86</v>
      </c>
      <c r="V61" s="20" t="s">
        <v>372</v>
      </c>
      <c r="W61" s="26" t="s">
        <v>73</v>
      </c>
      <c r="X61" s="84">
        <v>0</v>
      </c>
      <c r="Y61" t="str">
        <f t="shared" si="6"/>
        <v>N</v>
      </c>
      <c r="Z61">
        <v>100</v>
      </c>
      <c r="AA61">
        <f t="shared" si="7"/>
        <v>0</v>
      </c>
      <c r="AB61">
        <f t="shared" si="8"/>
        <v>-100</v>
      </c>
      <c r="AC61">
        <f t="shared" si="9"/>
        <v>0</v>
      </c>
      <c r="AD61">
        <f t="shared" si="10"/>
        <v>-100</v>
      </c>
      <c r="AE61">
        <f t="shared" si="11"/>
        <v>0</v>
      </c>
      <c r="AF61">
        <f t="shared" si="12"/>
        <v>-100</v>
      </c>
    </row>
    <row r="62" spans="1:32" x14ac:dyDescent="0.25">
      <c r="A62" s="18">
        <v>0.58646515110351993</v>
      </c>
      <c r="B62" s="18">
        <v>0.41143486282905839</v>
      </c>
      <c r="C62" s="3">
        <v>1.7051311542013261</v>
      </c>
      <c r="D62" s="4">
        <v>2.4305183890444324</v>
      </c>
      <c r="E62" s="28"/>
      <c r="F62" s="8">
        <v>1</v>
      </c>
      <c r="G62" s="5">
        <v>1.7051311542013261</v>
      </c>
      <c r="H62" s="5">
        <v>2.4305183890444324</v>
      </c>
      <c r="K62" s="5">
        <v>0</v>
      </c>
      <c r="L62" s="5">
        <v>0</v>
      </c>
      <c r="M62" s="6" t="e">
        <v>#DIV/0!</v>
      </c>
      <c r="N62" s="6" t="e">
        <v>#DIV/0!</v>
      </c>
      <c r="O62">
        <v>0</v>
      </c>
      <c r="P62">
        <v>0</v>
      </c>
      <c r="Q62" t="s">
        <v>405</v>
      </c>
      <c r="R62" t="s">
        <v>406</v>
      </c>
      <c r="S62" t="s">
        <v>281</v>
      </c>
      <c r="U62" s="16" t="e">
        <v>#N/A</v>
      </c>
      <c r="V62" s="20" t="s">
        <v>372</v>
      </c>
      <c r="W62" s="26" t="s">
        <v>75</v>
      </c>
      <c r="X62" s="84">
        <v>2</v>
      </c>
      <c r="Y62" t="str">
        <f t="shared" si="6"/>
        <v>N</v>
      </c>
      <c r="Z62">
        <v>100</v>
      </c>
      <c r="AA62">
        <f t="shared" si="7"/>
        <v>0</v>
      </c>
      <c r="AB62">
        <f t="shared" si="8"/>
        <v>-100</v>
      </c>
      <c r="AC62">
        <f t="shared" si="9"/>
        <v>0</v>
      </c>
      <c r="AD62">
        <f t="shared" si="10"/>
        <v>-100</v>
      </c>
      <c r="AE62">
        <f t="shared" si="11"/>
        <v>0</v>
      </c>
      <c r="AF62">
        <f t="shared" si="12"/>
        <v>-100</v>
      </c>
    </row>
    <row r="63" spans="1:32" x14ac:dyDescent="0.25">
      <c r="A63" s="18" t="e">
        <v>#N/A</v>
      </c>
      <c r="B63" s="18" t="e">
        <v>#N/A</v>
      </c>
      <c r="C63" s="3" t="e">
        <v>#N/A</v>
      </c>
      <c r="D63" s="4" t="e">
        <v>#N/A</v>
      </c>
      <c r="E63" s="28"/>
      <c r="F63" s="8">
        <v>1</v>
      </c>
      <c r="G63" s="5" t="e">
        <v>#N/A</v>
      </c>
      <c r="H63" s="5" t="e">
        <v>#N/A</v>
      </c>
      <c r="K63" s="5">
        <v>0</v>
      </c>
      <c r="L63" s="5">
        <v>0</v>
      </c>
      <c r="M63" s="6" t="e">
        <v>#DIV/0!</v>
      </c>
      <c r="N63" s="6" t="e">
        <v>#DIV/0!</v>
      </c>
      <c r="O63" t="e">
        <v>#N/A</v>
      </c>
      <c r="P63" t="e">
        <v>#N/A</v>
      </c>
      <c r="Q63" t="s">
        <v>407</v>
      </c>
      <c r="R63" t="s">
        <v>408</v>
      </c>
      <c r="S63" t="s">
        <v>281</v>
      </c>
      <c r="U63" s="16" t="e">
        <v>#N/A</v>
      </c>
      <c r="V63" s="20" t="s">
        <v>372</v>
      </c>
      <c r="W63" s="26" t="s">
        <v>73</v>
      </c>
      <c r="X63" s="84">
        <v>0</v>
      </c>
      <c r="Y63" t="str">
        <f t="shared" si="6"/>
        <v>N</v>
      </c>
      <c r="Z63">
        <v>100</v>
      </c>
      <c r="AA63" t="e">
        <f t="shared" si="7"/>
        <v>#N/A</v>
      </c>
      <c r="AB63" t="e">
        <f t="shared" si="8"/>
        <v>#N/A</v>
      </c>
      <c r="AC63" t="e">
        <f t="shared" si="9"/>
        <v>#N/A</v>
      </c>
      <c r="AD63" t="e">
        <f t="shared" si="10"/>
        <v>#N/A</v>
      </c>
      <c r="AE63" t="e">
        <f t="shared" si="11"/>
        <v>#N/A</v>
      </c>
      <c r="AF63" t="e">
        <f t="shared" si="12"/>
        <v>#N/A</v>
      </c>
    </row>
    <row r="64" spans="1:32" x14ac:dyDescent="0.25">
      <c r="A64" s="18" t="e">
        <v>#N/A</v>
      </c>
      <c r="B64" s="18" t="e">
        <v>#N/A</v>
      </c>
      <c r="C64" s="3" t="e">
        <v>#N/A</v>
      </c>
      <c r="D64" s="4" t="e">
        <v>#N/A</v>
      </c>
      <c r="E64" s="28"/>
      <c r="F64" s="8">
        <v>1</v>
      </c>
      <c r="G64" s="5" t="e">
        <v>#N/A</v>
      </c>
      <c r="H64" s="5" t="e">
        <v>#N/A</v>
      </c>
      <c r="K64" s="5">
        <v>0</v>
      </c>
      <c r="L64" s="5">
        <v>0</v>
      </c>
      <c r="M64" s="6" t="e">
        <v>#DIV/0!</v>
      </c>
      <c r="N64" s="6" t="e">
        <v>#DIV/0!</v>
      </c>
      <c r="O64" t="e">
        <v>#N/A</v>
      </c>
      <c r="P64" t="e">
        <v>#N/A</v>
      </c>
      <c r="Q64" t="s">
        <v>409</v>
      </c>
      <c r="R64" t="s">
        <v>410</v>
      </c>
      <c r="S64" t="s">
        <v>281</v>
      </c>
      <c r="U64" s="16" t="e">
        <v>#N/A</v>
      </c>
      <c r="V64" s="20" t="s">
        <v>372</v>
      </c>
      <c r="W64" s="26" t="s">
        <v>73</v>
      </c>
      <c r="X64" s="84">
        <v>0</v>
      </c>
      <c r="Y64" t="str">
        <f t="shared" si="6"/>
        <v>N</v>
      </c>
      <c r="Z64">
        <v>100</v>
      </c>
      <c r="AA64" t="e">
        <f t="shared" si="7"/>
        <v>#N/A</v>
      </c>
      <c r="AB64" t="e">
        <f t="shared" si="8"/>
        <v>#N/A</v>
      </c>
      <c r="AC64" t="e">
        <f t="shared" si="9"/>
        <v>#N/A</v>
      </c>
      <c r="AD64" t="e">
        <f t="shared" si="10"/>
        <v>#N/A</v>
      </c>
      <c r="AE64" t="e">
        <f t="shared" si="11"/>
        <v>#N/A</v>
      </c>
      <c r="AF64" t="e">
        <f t="shared" si="12"/>
        <v>#N/A</v>
      </c>
    </row>
    <row r="65" spans="1:32" x14ac:dyDescent="0.25">
      <c r="A65" s="18">
        <v>0.2679312883761133</v>
      </c>
      <c r="B65" s="18">
        <v>0.7317895567059316</v>
      </c>
      <c r="C65" s="3">
        <v>3.7323001955495108</v>
      </c>
      <c r="D65" s="4">
        <v>1.366513078570549</v>
      </c>
      <c r="E65" s="28"/>
      <c r="F65" s="8">
        <v>1</v>
      </c>
      <c r="G65" s="5">
        <v>3.7323001955495108</v>
      </c>
      <c r="H65" s="5">
        <v>1.366513078570549</v>
      </c>
      <c r="K65" s="5">
        <v>0</v>
      </c>
      <c r="L65" s="5">
        <v>0</v>
      </c>
      <c r="M65" s="6" t="e">
        <v>#DIV/0!</v>
      </c>
      <c r="N65" s="6" t="e">
        <v>#DIV/0!</v>
      </c>
      <c r="O65">
        <v>0</v>
      </c>
      <c r="P65">
        <v>0</v>
      </c>
      <c r="Q65" t="s">
        <v>411</v>
      </c>
      <c r="R65" t="s">
        <v>412</v>
      </c>
      <c r="S65" t="s">
        <v>283</v>
      </c>
      <c r="U65" s="16" t="s">
        <v>75</v>
      </c>
      <c r="V65" s="20" t="s">
        <v>372</v>
      </c>
      <c r="W65" s="26" t="s">
        <v>75</v>
      </c>
      <c r="X65" s="84">
        <v>2</v>
      </c>
      <c r="Y65" t="str">
        <f t="shared" si="6"/>
        <v>N</v>
      </c>
      <c r="Z65">
        <v>100</v>
      </c>
      <c r="AA65">
        <f t="shared" si="7"/>
        <v>0</v>
      </c>
      <c r="AB65">
        <f t="shared" si="8"/>
        <v>-100</v>
      </c>
      <c r="AC65">
        <f t="shared" si="9"/>
        <v>0</v>
      </c>
      <c r="AD65">
        <f t="shared" si="10"/>
        <v>-100</v>
      </c>
      <c r="AE65">
        <f t="shared" si="11"/>
        <v>0</v>
      </c>
      <c r="AF65">
        <f t="shared" si="12"/>
        <v>-100</v>
      </c>
    </row>
    <row r="66" spans="1:32" x14ac:dyDescent="0.25">
      <c r="A66" s="18">
        <v>0.32834005577148745</v>
      </c>
      <c r="B66" s="18">
        <v>0.67032392371822602</v>
      </c>
      <c r="C66" s="3">
        <v>3.0456229217916775</v>
      </c>
      <c r="D66" s="4">
        <v>1.4918160677498882</v>
      </c>
      <c r="E66" s="28"/>
      <c r="F66" s="8">
        <v>1</v>
      </c>
      <c r="G66" s="5">
        <v>3.0456229217916775</v>
      </c>
      <c r="H66" s="5">
        <v>1.4918160677498882</v>
      </c>
      <c r="K66" s="5">
        <v>0</v>
      </c>
      <c r="L66" s="5">
        <v>0</v>
      </c>
      <c r="M66" s="6" t="e">
        <v>#DIV/0!</v>
      </c>
      <c r="N66" s="6" t="e">
        <v>#DIV/0!</v>
      </c>
      <c r="O66">
        <v>0</v>
      </c>
      <c r="P66">
        <v>0</v>
      </c>
      <c r="Q66" t="s">
        <v>413</v>
      </c>
      <c r="R66" t="s">
        <v>414</v>
      </c>
      <c r="S66" t="s">
        <v>283</v>
      </c>
      <c r="U66" s="16" t="s">
        <v>86</v>
      </c>
      <c r="V66" s="20" t="s">
        <v>372</v>
      </c>
      <c r="W66" s="26" t="s">
        <v>78</v>
      </c>
      <c r="X66" s="97" t="s">
        <v>84</v>
      </c>
      <c r="Y66" t="str">
        <f t="shared" si="6"/>
        <v>Y</v>
      </c>
      <c r="Z66">
        <v>100</v>
      </c>
      <c r="AA66">
        <f t="shared" si="7"/>
        <v>0</v>
      </c>
      <c r="AB66">
        <f t="shared" si="8"/>
        <v>-100</v>
      </c>
      <c r="AC66">
        <f t="shared" si="9"/>
        <v>0</v>
      </c>
      <c r="AD66">
        <f t="shared" si="10"/>
        <v>-100</v>
      </c>
      <c r="AE66">
        <f t="shared" si="11"/>
        <v>0</v>
      </c>
      <c r="AF66">
        <f t="shared" si="12"/>
        <v>-100</v>
      </c>
    </row>
    <row r="67" spans="1:32" x14ac:dyDescent="0.25">
      <c r="A67" s="18">
        <v>0.48933425625276572</v>
      </c>
      <c r="B67" s="18">
        <v>0.50876868415072085</v>
      </c>
      <c r="C67" s="3">
        <v>2.043592875875524</v>
      </c>
      <c r="D67" s="4">
        <v>1.9655297803348166</v>
      </c>
      <c r="E67" s="28"/>
      <c r="F67" s="8">
        <v>1</v>
      </c>
      <c r="G67" s="5">
        <v>2.043592875875524</v>
      </c>
      <c r="H67" s="5">
        <v>1.9655297803348166</v>
      </c>
      <c r="K67" s="5">
        <v>0</v>
      </c>
      <c r="L67" s="5">
        <v>0</v>
      </c>
      <c r="M67" s="6" t="e">
        <v>#DIV/0!</v>
      </c>
      <c r="N67" s="6" t="e">
        <v>#DIV/0!</v>
      </c>
      <c r="O67">
        <v>0</v>
      </c>
      <c r="P67">
        <v>0</v>
      </c>
      <c r="Q67" t="s">
        <v>415</v>
      </c>
      <c r="R67" t="s">
        <v>416</v>
      </c>
      <c r="S67" t="s">
        <v>274</v>
      </c>
      <c r="U67" s="16" t="s">
        <v>79</v>
      </c>
      <c r="V67" s="20" t="s">
        <v>372</v>
      </c>
      <c r="W67" s="26" t="s">
        <v>79</v>
      </c>
      <c r="X67" s="97" t="s">
        <v>207</v>
      </c>
      <c r="Y67" t="str">
        <f t="shared" si="6"/>
        <v>Y</v>
      </c>
      <c r="Z67">
        <v>100</v>
      </c>
      <c r="AA67">
        <f t="shared" si="7"/>
        <v>0</v>
      </c>
      <c r="AB67">
        <f t="shared" si="8"/>
        <v>-100</v>
      </c>
      <c r="AC67">
        <f t="shared" si="9"/>
        <v>0</v>
      </c>
      <c r="AD67">
        <f t="shared" si="10"/>
        <v>-100</v>
      </c>
      <c r="AE67">
        <f t="shared" si="11"/>
        <v>0</v>
      </c>
      <c r="AF67">
        <f t="shared" si="12"/>
        <v>-100</v>
      </c>
    </row>
    <row r="68" spans="1:32" x14ac:dyDescent="0.25">
      <c r="A68" s="18">
        <v>0.24205997010465152</v>
      </c>
      <c r="B68" s="18">
        <v>0.75780757039664992</v>
      </c>
      <c r="C68" s="3">
        <v>4.1312076489460976</v>
      </c>
      <c r="D68" s="4">
        <v>1.3195962128968735</v>
      </c>
      <c r="E68" s="28"/>
      <c r="F68" s="8">
        <v>1</v>
      </c>
      <c r="G68" s="5">
        <v>4.1312076489460976</v>
      </c>
      <c r="H68" s="5">
        <v>1.3195962128968735</v>
      </c>
      <c r="K68" s="5">
        <v>0</v>
      </c>
      <c r="L68" s="5">
        <v>0</v>
      </c>
      <c r="M68" s="6" t="e">
        <v>#DIV/0!</v>
      </c>
      <c r="N68" s="6" t="e">
        <v>#DIV/0!</v>
      </c>
      <c r="O68">
        <v>0</v>
      </c>
      <c r="P68">
        <v>0</v>
      </c>
      <c r="Q68" t="s">
        <v>417</v>
      </c>
      <c r="R68" t="s">
        <v>418</v>
      </c>
      <c r="S68" t="s">
        <v>274</v>
      </c>
      <c r="U68" s="16" t="s">
        <v>75</v>
      </c>
      <c r="V68" s="20" t="s">
        <v>372</v>
      </c>
      <c r="W68" s="26" t="s">
        <v>73</v>
      </c>
      <c r="X68" s="84">
        <v>0</v>
      </c>
      <c r="Y68" t="str">
        <f t="shared" ref="Y68:Y81" si="13">IF(X68 &gt;=3,"Y","N")</f>
        <v>N</v>
      </c>
      <c r="Z68">
        <v>100</v>
      </c>
      <c r="AA68">
        <f t="shared" ref="AA68:AA131" si="14">IF(AND(O68&gt;1,Y68="Y"),Z68*I68,IF(AND(P68&gt;1,Y68="N"),Z68*J68,0))</f>
        <v>0</v>
      </c>
      <c r="AB68">
        <f t="shared" ref="AB68:AB131" si="15">AA68-Z68</f>
        <v>-100</v>
      </c>
      <c r="AC68">
        <f t="shared" ref="AC68:AC131" si="16">IF(AND(A68 &gt; 50%,Y68 = "Y"),Z68*I68,0)</f>
        <v>0</v>
      </c>
      <c r="AD68">
        <f t="shared" ref="AD68:AD131" si="17">AC68-Z68</f>
        <v>-100</v>
      </c>
      <c r="AE68">
        <f t="shared" ref="AE68:AE131" si="18">IF(AND(B68 &gt; 50%,Y68 = "N"),Z68*J68,0)</f>
        <v>0</v>
      </c>
      <c r="AF68">
        <f t="shared" ref="AF68:AF131" si="19">AE68-Z68</f>
        <v>-100</v>
      </c>
    </row>
    <row r="69" spans="1:32" x14ac:dyDescent="0.25">
      <c r="A69" s="18">
        <v>0.46686459784442053</v>
      </c>
      <c r="B69" s="18">
        <v>0.53188131177175713</v>
      </c>
      <c r="C69" s="3">
        <v>2.1419486605262867</v>
      </c>
      <c r="D69" s="4">
        <v>1.8801186991678394</v>
      </c>
      <c r="E69" s="28"/>
      <c r="F69" s="8">
        <v>1</v>
      </c>
      <c r="G69" s="5">
        <v>2.1419486605262867</v>
      </c>
      <c r="H69" s="5">
        <v>1.8801186991678394</v>
      </c>
      <c r="K69" s="5">
        <v>0</v>
      </c>
      <c r="L69" s="5">
        <v>0</v>
      </c>
      <c r="M69" s="6" t="e">
        <v>#DIV/0!</v>
      </c>
      <c r="N69" s="6" t="e">
        <v>#DIV/0!</v>
      </c>
      <c r="O69">
        <v>0</v>
      </c>
      <c r="P69">
        <v>0</v>
      </c>
      <c r="Q69" t="s">
        <v>419</v>
      </c>
      <c r="R69" t="s">
        <v>420</v>
      </c>
      <c r="S69" t="s">
        <v>270</v>
      </c>
      <c r="U69" s="16" t="s">
        <v>78</v>
      </c>
      <c r="V69" s="20" t="s">
        <v>372</v>
      </c>
      <c r="W69" s="26" t="s">
        <v>96</v>
      </c>
      <c r="X69" s="84">
        <v>5</v>
      </c>
      <c r="Y69" t="str">
        <f t="shared" si="13"/>
        <v>Y</v>
      </c>
      <c r="Z69">
        <v>100</v>
      </c>
      <c r="AA69">
        <f t="shared" si="14"/>
        <v>0</v>
      </c>
      <c r="AB69">
        <f t="shared" si="15"/>
        <v>-100</v>
      </c>
      <c r="AC69">
        <f t="shared" si="16"/>
        <v>0</v>
      </c>
      <c r="AD69">
        <f t="shared" si="17"/>
        <v>-100</v>
      </c>
      <c r="AE69">
        <f t="shared" si="18"/>
        <v>0</v>
      </c>
      <c r="AF69">
        <f t="shared" si="19"/>
        <v>-100</v>
      </c>
    </row>
    <row r="70" spans="1:32" x14ac:dyDescent="0.25">
      <c r="A70" s="18">
        <v>0.3692104253423687</v>
      </c>
      <c r="B70" s="18">
        <v>0.63045447963209778</v>
      </c>
      <c r="C70" s="3">
        <v>2.7084825653899136</v>
      </c>
      <c r="D70" s="4">
        <v>1.5861573393586652</v>
      </c>
      <c r="E70" s="28"/>
      <c r="F70" s="8">
        <v>1</v>
      </c>
      <c r="G70" s="5">
        <v>2.7084825653899136</v>
      </c>
      <c r="H70" s="5">
        <v>1.5861573393586652</v>
      </c>
      <c r="K70" s="5">
        <v>0</v>
      </c>
      <c r="L70" s="5">
        <v>0</v>
      </c>
      <c r="M70" s="6" t="e">
        <v>#DIV/0!</v>
      </c>
      <c r="N70" s="6" t="e">
        <v>#DIV/0!</v>
      </c>
      <c r="O70">
        <v>0</v>
      </c>
      <c r="P70">
        <v>0</v>
      </c>
      <c r="Q70" t="s">
        <v>421</v>
      </c>
      <c r="R70" t="s">
        <v>422</v>
      </c>
      <c r="S70" t="s">
        <v>270</v>
      </c>
      <c r="U70" s="16" t="s">
        <v>75</v>
      </c>
      <c r="V70" s="20" t="s">
        <v>372</v>
      </c>
      <c r="W70" s="26" t="s">
        <v>74</v>
      </c>
      <c r="X70" s="84">
        <v>4</v>
      </c>
      <c r="Y70" t="str">
        <f t="shared" si="13"/>
        <v>Y</v>
      </c>
      <c r="Z70">
        <v>100</v>
      </c>
      <c r="AA70">
        <f t="shared" si="14"/>
        <v>0</v>
      </c>
      <c r="AB70">
        <f t="shared" si="15"/>
        <v>-100</v>
      </c>
      <c r="AC70">
        <f t="shared" si="16"/>
        <v>0</v>
      </c>
      <c r="AD70">
        <f t="shared" si="17"/>
        <v>-100</v>
      </c>
      <c r="AE70">
        <f t="shared" si="18"/>
        <v>0</v>
      </c>
      <c r="AF70">
        <f t="shared" si="19"/>
        <v>-100</v>
      </c>
    </row>
    <row r="71" spans="1:32" x14ac:dyDescent="0.25">
      <c r="A71" s="18">
        <v>8.6146975049842964E-2</v>
      </c>
      <c r="B71" s="18">
        <v>0.91383884857375486</v>
      </c>
      <c r="C71" s="3">
        <v>11.608068645723421</v>
      </c>
      <c r="D71" s="4">
        <v>1.0942848419726503</v>
      </c>
      <c r="E71" s="28"/>
      <c r="F71" s="8">
        <v>1</v>
      </c>
      <c r="G71" s="5">
        <v>11.608068645723421</v>
      </c>
      <c r="H71" s="5">
        <v>1.0942848419726503</v>
      </c>
      <c r="K71" s="5">
        <v>0</v>
      </c>
      <c r="L71" s="5">
        <v>0</v>
      </c>
      <c r="M71" s="6" t="e">
        <v>#DIV/0!</v>
      </c>
      <c r="N71" s="6" t="e">
        <v>#DIV/0!</v>
      </c>
      <c r="O71">
        <v>0</v>
      </c>
      <c r="P71">
        <v>0</v>
      </c>
      <c r="Q71" t="s">
        <v>423</v>
      </c>
      <c r="R71" t="s">
        <v>424</v>
      </c>
      <c r="S71" t="s">
        <v>270</v>
      </c>
      <c r="U71" s="16" t="s">
        <v>75</v>
      </c>
      <c r="V71" s="20" t="s">
        <v>372</v>
      </c>
      <c r="W71" s="26" t="s">
        <v>94</v>
      </c>
      <c r="X71" s="84">
        <v>2</v>
      </c>
      <c r="Y71" t="str">
        <f t="shared" si="13"/>
        <v>N</v>
      </c>
      <c r="Z71">
        <v>100</v>
      </c>
      <c r="AA71">
        <f t="shared" si="14"/>
        <v>0</v>
      </c>
      <c r="AB71">
        <f t="shared" si="15"/>
        <v>-100</v>
      </c>
      <c r="AC71">
        <f t="shared" si="16"/>
        <v>0</v>
      </c>
      <c r="AD71">
        <f t="shared" si="17"/>
        <v>-100</v>
      </c>
      <c r="AE71">
        <f t="shared" si="18"/>
        <v>0</v>
      </c>
      <c r="AF71">
        <f t="shared" si="19"/>
        <v>-100</v>
      </c>
    </row>
    <row r="72" spans="1:32" x14ac:dyDescent="0.25">
      <c r="A72" s="18" t="e">
        <v>#N/A</v>
      </c>
      <c r="B72" s="18" t="e">
        <v>#N/A</v>
      </c>
      <c r="C72" s="3" t="e">
        <v>#N/A</v>
      </c>
      <c r="D72" s="4" t="e">
        <v>#N/A</v>
      </c>
      <c r="E72" s="28"/>
      <c r="F72" s="8">
        <v>1</v>
      </c>
      <c r="G72" s="5" t="e">
        <v>#N/A</v>
      </c>
      <c r="H72" s="5" t="e">
        <v>#N/A</v>
      </c>
      <c r="K72" s="5">
        <v>0</v>
      </c>
      <c r="L72" s="5">
        <v>0</v>
      </c>
      <c r="M72" s="6" t="e">
        <v>#DIV/0!</v>
      </c>
      <c r="N72" s="6" t="e">
        <v>#DIV/0!</v>
      </c>
      <c r="O72" t="e">
        <v>#N/A</v>
      </c>
      <c r="P72" t="e">
        <v>#N/A</v>
      </c>
      <c r="Q72" t="s">
        <v>425</v>
      </c>
      <c r="R72" t="s">
        <v>426</v>
      </c>
      <c r="S72" t="s">
        <v>273</v>
      </c>
      <c r="U72" s="16" t="e">
        <v>#N/A</v>
      </c>
      <c r="V72" s="20" t="s">
        <v>372</v>
      </c>
      <c r="W72" s="26" t="s">
        <v>94</v>
      </c>
      <c r="X72" s="84">
        <v>2</v>
      </c>
      <c r="Y72" t="str">
        <f t="shared" si="13"/>
        <v>N</v>
      </c>
      <c r="Z72">
        <v>100</v>
      </c>
      <c r="AA72" t="e">
        <f t="shared" si="14"/>
        <v>#N/A</v>
      </c>
      <c r="AB72" t="e">
        <f t="shared" si="15"/>
        <v>#N/A</v>
      </c>
      <c r="AC72" t="e">
        <f t="shared" si="16"/>
        <v>#N/A</v>
      </c>
      <c r="AD72" t="e">
        <f t="shared" si="17"/>
        <v>#N/A</v>
      </c>
      <c r="AE72" t="e">
        <f t="shared" si="18"/>
        <v>#N/A</v>
      </c>
      <c r="AF72" t="e">
        <f t="shared" si="19"/>
        <v>#N/A</v>
      </c>
    </row>
    <row r="73" spans="1:32" x14ac:dyDescent="0.25">
      <c r="A73" s="18">
        <v>0.21974870084336318</v>
      </c>
      <c r="B73" s="18">
        <v>0.78002404614575671</v>
      </c>
      <c r="C73" s="3">
        <v>4.5506526143824608</v>
      </c>
      <c r="D73" s="4">
        <v>1.2820117596902112</v>
      </c>
      <c r="E73" s="28"/>
      <c r="F73" s="8">
        <v>1</v>
      </c>
      <c r="G73" s="5">
        <v>4.5506526143824608</v>
      </c>
      <c r="H73" s="5">
        <v>1.2820117596902112</v>
      </c>
      <c r="K73" s="5">
        <v>0</v>
      </c>
      <c r="L73" s="5">
        <v>0</v>
      </c>
      <c r="M73" s="6" t="e">
        <v>#DIV/0!</v>
      </c>
      <c r="N73" s="6" t="e">
        <v>#DIV/0!</v>
      </c>
      <c r="O73">
        <v>0</v>
      </c>
      <c r="P73">
        <v>0</v>
      </c>
      <c r="Q73" t="s">
        <v>427</v>
      </c>
      <c r="R73" t="s">
        <v>428</v>
      </c>
      <c r="S73" t="s">
        <v>273</v>
      </c>
      <c r="U73" s="16" t="s">
        <v>86</v>
      </c>
      <c r="V73" s="20" t="s">
        <v>372</v>
      </c>
      <c r="W73" s="26" t="s">
        <v>99</v>
      </c>
      <c r="X73" s="97" t="s">
        <v>577</v>
      </c>
      <c r="Y73" t="str">
        <f t="shared" si="13"/>
        <v>Y</v>
      </c>
      <c r="Z73">
        <v>100</v>
      </c>
      <c r="AA73">
        <f t="shared" si="14"/>
        <v>0</v>
      </c>
      <c r="AB73">
        <f t="shared" si="15"/>
        <v>-100</v>
      </c>
      <c r="AC73">
        <f t="shared" si="16"/>
        <v>0</v>
      </c>
      <c r="AD73">
        <f t="shared" si="17"/>
        <v>-100</v>
      </c>
      <c r="AE73">
        <f t="shared" si="18"/>
        <v>0</v>
      </c>
      <c r="AF73">
        <f t="shared" si="19"/>
        <v>-100</v>
      </c>
    </row>
    <row r="74" spans="1:32" x14ac:dyDescent="0.25">
      <c r="A74" s="18">
        <v>0.23782621578679439</v>
      </c>
      <c r="B74" s="18">
        <v>0.76211523423397043</v>
      </c>
      <c r="C74" s="3">
        <v>4.2047509215572623</v>
      </c>
      <c r="D74" s="4">
        <v>1.3121375286575083</v>
      </c>
      <c r="E74" s="28"/>
      <c r="F74" s="8">
        <v>1</v>
      </c>
      <c r="G74" s="5">
        <v>4.2047509215572623</v>
      </c>
      <c r="H74" s="5">
        <v>1.3121375286575083</v>
      </c>
      <c r="K74" s="5">
        <v>0</v>
      </c>
      <c r="L74" s="5">
        <v>0</v>
      </c>
      <c r="M74" s="6" t="e">
        <v>#DIV/0!</v>
      </c>
      <c r="N74" s="6" t="e">
        <v>#DIV/0!</v>
      </c>
      <c r="O74">
        <v>0</v>
      </c>
      <c r="P74">
        <v>0</v>
      </c>
      <c r="Q74" t="s">
        <v>429</v>
      </c>
      <c r="R74" t="s">
        <v>430</v>
      </c>
      <c r="S74" t="s">
        <v>278</v>
      </c>
      <c r="U74" s="16" t="s">
        <v>76</v>
      </c>
      <c r="V74" s="20" t="s">
        <v>372</v>
      </c>
      <c r="W74" s="26" t="s">
        <v>87</v>
      </c>
      <c r="X74" s="97" t="s">
        <v>207</v>
      </c>
      <c r="Y74" t="str">
        <f t="shared" si="13"/>
        <v>Y</v>
      </c>
      <c r="Z74">
        <v>100</v>
      </c>
      <c r="AA74">
        <f t="shared" si="14"/>
        <v>0</v>
      </c>
      <c r="AB74">
        <f t="shared" si="15"/>
        <v>-100</v>
      </c>
      <c r="AC74">
        <f t="shared" si="16"/>
        <v>0</v>
      </c>
      <c r="AD74">
        <f t="shared" si="17"/>
        <v>-100</v>
      </c>
      <c r="AE74">
        <f t="shared" si="18"/>
        <v>0</v>
      </c>
      <c r="AF74">
        <f t="shared" si="19"/>
        <v>-100</v>
      </c>
    </row>
    <row r="75" spans="1:32" x14ac:dyDescent="0.25">
      <c r="A75" s="18" t="e">
        <v>#N/A</v>
      </c>
      <c r="B75" s="18" t="e">
        <v>#N/A</v>
      </c>
      <c r="C75" s="3" t="e">
        <v>#N/A</v>
      </c>
      <c r="D75" s="4" t="e">
        <v>#N/A</v>
      </c>
      <c r="E75" s="28"/>
      <c r="F75" s="8">
        <v>1</v>
      </c>
      <c r="G75" s="5" t="e">
        <v>#N/A</v>
      </c>
      <c r="H75" s="5" t="e">
        <v>#N/A</v>
      </c>
      <c r="K75" s="5">
        <v>0</v>
      </c>
      <c r="L75" s="5">
        <v>0</v>
      </c>
      <c r="M75" s="6" t="e">
        <v>#DIV/0!</v>
      </c>
      <c r="N75" s="6" t="e">
        <v>#DIV/0!</v>
      </c>
      <c r="O75" t="e">
        <v>#N/A</v>
      </c>
      <c r="P75" t="e">
        <v>#N/A</v>
      </c>
      <c r="Q75" t="s">
        <v>431</v>
      </c>
      <c r="R75" t="s">
        <v>432</v>
      </c>
      <c r="S75" t="s">
        <v>278</v>
      </c>
      <c r="U75" s="16" t="e">
        <v>#N/A</v>
      </c>
      <c r="V75" s="20" t="s">
        <v>372</v>
      </c>
      <c r="W75" s="26" t="s">
        <v>79</v>
      </c>
      <c r="X75" s="97" t="s">
        <v>207</v>
      </c>
      <c r="Y75" t="str">
        <f t="shared" si="13"/>
        <v>Y</v>
      </c>
      <c r="Z75">
        <v>100</v>
      </c>
      <c r="AA75" t="e">
        <f t="shared" si="14"/>
        <v>#N/A</v>
      </c>
      <c r="AB75" t="e">
        <f t="shared" si="15"/>
        <v>#N/A</v>
      </c>
      <c r="AC75" t="e">
        <f t="shared" si="16"/>
        <v>#N/A</v>
      </c>
      <c r="AD75" t="e">
        <f t="shared" si="17"/>
        <v>#N/A</v>
      </c>
      <c r="AE75" t="e">
        <f t="shared" si="18"/>
        <v>#N/A</v>
      </c>
      <c r="AF75" t="e">
        <f t="shared" si="19"/>
        <v>#N/A</v>
      </c>
    </row>
    <row r="76" spans="1:32" x14ac:dyDescent="0.25">
      <c r="A76" s="18">
        <v>0.59732758002679165</v>
      </c>
      <c r="B76" s="18">
        <v>0.39137014131861186</v>
      </c>
      <c r="C76" s="3">
        <v>1.6741232674291509</v>
      </c>
      <c r="D76" s="4">
        <v>2.5551259394259884</v>
      </c>
      <c r="E76" s="28"/>
      <c r="F76" s="8">
        <v>1</v>
      </c>
      <c r="G76" s="5">
        <v>1.6741232674291509</v>
      </c>
      <c r="H76" s="5">
        <v>2.5551259394259884</v>
      </c>
      <c r="K76" s="5">
        <v>0</v>
      </c>
      <c r="L76" s="5">
        <v>0</v>
      </c>
      <c r="M76" s="6" t="e">
        <v>#DIV/0!</v>
      </c>
      <c r="N76" s="6" t="e">
        <v>#DIV/0!</v>
      </c>
      <c r="O76">
        <v>0</v>
      </c>
      <c r="P76">
        <v>0</v>
      </c>
      <c r="Q76" t="s">
        <v>433</v>
      </c>
      <c r="R76" t="s">
        <v>434</v>
      </c>
      <c r="S76" t="s">
        <v>278</v>
      </c>
      <c r="U76" s="16" t="s">
        <v>78</v>
      </c>
      <c r="V76" s="20" t="s">
        <v>372</v>
      </c>
      <c r="W76" s="26" t="s">
        <v>78</v>
      </c>
      <c r="X76" s="97" t="s">
        <v>84</v>
      </c>
      <c r="Y76" t="str">
        <f t="shared" si="13"/>
        <v>Y</v>
      </c>
      <c r="Z76">
        <v>100</v>
      </c>
      <c r="AA76">
        <f t="shared" si="14"/>
        <v>0</v>
      </c>
      <c r="AB76">
        <f t="shared" si="15"/>
        <v>-100</v>
      </c>
      <c r="AC76">
        <f t="shared" si="16"/>
        <v>0</v>
      </c>
      <c r="AD76">
        <f t="shared" si="17"/>
        <v>-100</v>
      </c>
      <c r="AE76">
        <f t="shared" si="18"/>
        <v>0</v>
      </c>
      <c r="AF76">
        <f t="shared" si="19"/>
        <v>-100</v>
      </c>
    </row>
    <row r="77" spans="1:32" x14ac:dyDescent="0.25">
      <c r="A77" s="18">
        <v>9.5502751365549782E-2</v>
      </c>
      <c r="B77" s="18">
        <v>0.90449109504846803</v>
      </c>
      <c r="C77" s="3">
        <v>10.470902520623348</v>
      </c>
      <c r="D77" s="4">
        <v>1.1055940798913162</v>
      </c>
      <c r="E77" s="28"/>
      <c r="F77" s="8">
        <v>1</v>
      </c>
      <c r="G77" s="5">
        <v>10.470902520623348</v>
      </c>
      <c r="H77" s="5">
        <v>1.1055940798913162</v>
      </c>
      <c r="K77" s="5">
        <v>0</v>
      </c>
      <c r="L77" s="5">
        <v>0</v>
      </c>
      <c r="M77" s="6" t="e">
        <v>#DIV/0!</v>
      </c>
      <c r="N77" s="6" t="e">
        <v>#DIV/0!</v>
      </c>
      <c r="O77">
        <v>0</v>
      </c>
      <c r="P77">
        <v>0</v>
      </c>
      <c r="Q77" t="s">
        <v>435</v>
      </c>
      <c r="R77" t="s">
        <v>436</v>
      </c>
      <c r="S77" t="s">
        <v>269</v>
      </c>
      <c r="U77" s="16" t="s">
        <v>75</v>
      </c>
      <c r="V77" s="20" t="s">
        <v>372</v>
      </c>
      <c r="W77" s="26" t="s">
        <v>76</v>
      </c>
      <c r="X77" s="97" t="s">
        <v>84</v>
      </c>
      <c r="Y77" t="str">
        <f t="shared" si="13"/>
        <v>Y</v>
      </c>
      <c r="Z77">
        <v>100</v>
      </c>
      <c r="AA77">
        <f t="shared" si="14"/>
        <v>0</v>
      </c>
      <c r="AB77">
        <f t="shared" si="15"/>
        <v>-100</v>
      </c>
      <c r="AC77">
        <f t="shared" si="16"/>
        <v>0</v>
      </c>
      <c r="AD77">
        <f t="shared" si="17"/>
        <v>-100</v>
      </c>
      <c r="AE77">
        <f t="shared" si="18"/>
        <v>0</v>
      </c>
      <c r="AF77">
        <f t="shared" si="19"/>
        <v>-100</v>
      </c>
    </row>
    <row r="78" spans="1:32" x14ac:dyDescent="0.25">
      <c r="A78" s="18">
        <v>0.75133936812342161</v>
      </c>
      <c r="B78" s="18">
        <v>0.21919822297460789</v>
      </c>
      <c r="C78" s="3">
        <v>1.330956479090992</v>
      </c>
      <c r="D78" s="4">
        <v>4.562080779805596</v>
      </c>
      <c r="E78" s="28"/>
      <c r="F78" s="8">
        <v>1</v>
      </c>
      <c r="G78" s="5">
        <v>1.330956479090992</v>
      </c>
      <c r="H78" s="5">
        <v>4.562080779805596</v>
      </c>
      <c r="K78" s="5">
        <v>0</v>
      </c>
      <c r="L78" s="5">
        <v>0</v>
      </c>
      <c r="M78" s="6" t="e">
        <v>#DIV/0!</v>
      </c>
      <c r="N78" s="6" t="e">
        <v>#DIV/0!</v>
      </c>
      <c r="O78">
        <v>0</v>
      </c>
      <c r="P78">
        <v>0</v>
      </c>
      <c r="Q78" t="s">
        <v>437</v>
      </c>
      <c r="R78" t="s">
        <v>438</v>
      </c>
      <c r="S78" t="s">
        <v>269</v>
      </c>
      <c r="U78" s="16" t="e">
        <v>#N/A</v>
      </c>
      <c r="V78" s="20" t="s">
        <v>372</v>
      </c>
      <c r="W78" s="26" t="s">
        <v>75</v>
      </c>
      <c r="X78" s="84">
        <v>2</v>
      </c>
      <c r="Y78" t="str">
        <f t="shared" si="13"/>
        <v>N</v>
      </c>
      <c r="Z78">
        <v>100</v>
      </c>
      <c r="AA78">
        <f t="shared" si="14"/>
        <v>0</v>
      </c>
      <c r="AB78">
        <f t="shared" si="15"/>
        <v>-100</v>
      </c>
      <c r="AC78">
        <f t="shared" si="16"/>
        <v>0</v>
      </c>
      <c r="AD78">
        <f t="shared" si="17"/>
        <v>-100</v>
      </c>
      <c r="AE78">
        <f t="shared" si="18"/>
        <v>0</v>
      </c>
      <c r="AF78">
        <f t="shared" si="19"/>
        <v>-100</v>
      </c>
    </row>
    <row r="79" spans="1:32" x14ac:dyDescent="0.25">
      <c r="A79" s="18">
        <v>0.48330817757294092</v>
      </c>
      <c r="B79" s="18">
        <v>0.51580802415494109</v>
      </c>
      <c r="C79" s="3">
        <v>2.0690732050547189</v>
      </c>
      <c r="D79" s="4">
        <v>1.9387057842659983</v>
      </c>
      <c r="E79" s="28"/>
      <c r="F79" s="8">
        <v>1</v>
      </c>
      <c r="G79" s="5">
        <v>2.0690732050547189</v>
      </c>
      <c r="H79" s="5">
        <v>1.9387057842659983</v>
      </c>
      <c r="K79" s="5">
        <v>0</v>
      </c>
      <c r="L79" s="5">
        <v>0</v>
      </c>
      <c r="M79" s="6" t="e">
        <v>#DIV/0!</v>
      </c>
      <c r="N79" s="6" t="e">
        <v>#DIV/0!</v>
      </c>
      <c r="O79">
        <v>0</v>
      </c>
      <c r="P79">
        <v>0</v>
      </c>
      <c r="Q79" t="s">
        <v>439</v>
      </c>
      <c r="R79" t="s">
        <v>440</v>
      </c>
      <c r="S79" t="s">
        <v>269</v>
      </c>
      <c r="U79" s="16" t="s">
        <v>75</v>
      </c>
      <c r="V79" s="20" t="s">
        <v>441</v>
      </c>
      <c r="W79" s="26" t="s">
        <v>86</v>
      </c>
      <c r="X79" s="84">
        <v>3</v>
      </c>
      <c r="Y79" t="str">
        <f t="shared" si="13"/>
        <v>Y</v>
      </c>
      <c r="Z79">
        <v>100</v>
      </c>
      <c r="AA79">
        <f t="shared" si="14"/>
        <v>0</v>
      </c>
      <c r="AB79">
        <f t="shared" si="15"/>
        <v>-100</v>
      </c>
      <c r="AC79">
        <f t="shared" si="16"/>
        <v>0</v>
      </c>
      <c r="AD79">
        <f t="shared" si="17"/>
        <v>-100</v>
      </c>
      <c r="AE79">
        <f t="shared" si="18"/>
        <v>0</v>
      </c>
      <c r="AF79">
        <f t="shared" si="19"/>
        <v>-100</v>
      </c>
    </row>
    <row r="80" spans="1:32" x14ac:dyDescent="0.25">
      <c r="A80" s="18">
        <v>0.47419460164814725</v>
      </c>
      <c r="B80" s="18">
        <v>0.51550944356116513</v>
      </c>
      <c r="C80" s="3">
        <v>2.108838853340639</v>
      </c>
      <c r="D80" s="4">
        <v>1.9398286733448562</v>
      </c>
      <c r="E80" s="28"/>
      <c r="F80" s="8">
        <v>1</v>
      </c>
      <c r="G80" s="5">
        <v>2.108838853340639</v>
      </c>
      <c r="H80" s="5">
        <v>1.9398286733448562</v>
      </c>
      <c r="K80" s="5">
        <v>0</v>
      </c>
      <c r="L80" s="5">
        <v>0</v>
      </c>
      <c r="M80" s="6" t="e">
        <v>#DIV/0!</v>
      </c>
      <c r="N80" s="6" t="e">
        <v>#DIV/0!</v>
      </c>
      <c r="O80">
        <v>0</v>
      </c>
      <c r="P80">
        <v>0</v>
      </c>
      <c r="Q80" t="s">
        <v>442</v>
      </c>
      <c r="R80" t="s">
        <v>443</v>
      </c>
      <c r="S80" t="s">
        <v>282</v>
      </c>
      <c r="U80" s="16" t="s">
        <v>75</v>
      </c>
      <c r="V80" s="20" t="s">
        <v>444</v>
      </c>
      <c r="W80" s="26" t="s">
        <v>77</v>
      </c>
      <c r="X80" s="84">
        <v>2</v>
      </c>
      <c r="Y80" t="str">
        <f t="shared" si="13"/>
        <v>N</v>
      </c>
      <c r="Z80">
        <v>100</v>
      </c>
      <c r="AA80">
        <f t="shared" si="14"/>
        <v>0</v>
      </c>
      <c r="AB80">
        <f t="shared" si="15"/>
        <v>-100</v>
      </c>
      <c r="AC80">
        <f t="shared" si="16"/>
        <v>0</v>
      </c>
      <c r="AD80">
        <f t="shared" si="17"/>
        <v>-100</v>
      </c>
      <c r="AE80">
        <f t="shared" si="18"/>
        <v>0</v>
      </c>
      <c r="AF80">
        <f t="shared" si="19"/>
        <v>-100</v>
      </c>
    </row>
    <row r="81" spans="1:32" x14ac:dyDescent="0.25">
      <c r="A81" s="18">
        <v>0.28632686489426862</v>
      </c>
      <c r="B81" s="18">
        <v>0.71046480733627027</v>
      </c>
      <c r="C81" s="3">
        <v>3.4925119596069623</v>
      </c>
      <c r="D81" s="4">
        <v>1.4075292536294339</v>
      </c>
      <c r="E81" s="28"/>
      <c r="F81" s="8">
        <v>1</v>
      </c>
      <c r="G81" s="5">
        <v>3.4925119596069623</v>
      </c>
      <c r="H81" s="5">
        <v>1.4075292536294339</v>
      </c>
      <c r="K81" s="5">
        <v>0</v>
      </c>
      <c r="L81" s="5">
        <v>0</v>
      </c>
      <c r="M81" s="6" t="e">
        <v>#DIV/0!</v>
      </c>
      <c r="N81" s="6" t="e">
        <v>#DIV/0!</v>
      </c>
      <c r="O81">
        <v>0</v>
      </c>
      <c r="P81">
        <v>0</v>
      </c>
      <c r="Q81" t="s">
        <v>445</v>
      </c>
      <c r="R81" t="s">
        <v>446</v>
      </c>
      <c r="S81" t="s">
        <v>282</v>
      </c>
      <c r="U81" s="16" t="s">
        <v>94</v>
      </c>
      <c r="V81" s="20" t="s">
        <v>447</v>
      </c>
      <c r="W81" s="26" t="s">
        <v>77</v>
      </c>
      <c r="X81" s="84">
        <v>2</v>
      </c>
      <c r="Y81" t="str">
        <f t="shared" si="13"/>
        <v>N</v>
      </c>
      <c r="Z81">
        <v>100</v>
      </c>
      <c r="AA81">
        <f t="shared" si="14"/>
        <v>0</v>
      </c>
      <c r="AB81">
        <f t="shared" si="15"/>
        <v>-100</v>
      </c>
      <c r="AC81">
        <f t="shared" si="16"/>
        <v>0</v>
      </c>
      <c r="AD81">
        <f t="shared" si="17"/>
        <v>-100</v>
      </c>
      <c r="AE81">
        <f t="shared" si="18"/>
        <v>0</v>
      </c>
      <c r="AF81">
        <f t="shared" si="19"/>
        <v>-100</v>
      </c>
    </row>
    <row r="82" spans="1:32" x14ac:dyDescent="0.25">
      <c r="A82" s="18">
        <v>0.46614655029166918</v>
      </c>
      <c r="B82" s="18">
        <v>0.53242818627185884</v>
      </c>
      <c r="C82" s="3">
        <v>2.1452480971366135</v>
      </c>
      <c r="D82" s="4">
        <v>1.8781875674204034</v>
      </c>
      <c r="E82" s="28"/>
      <c r="F82" s="8">
        <v>1</v>
      </c>
      <c r="G82" s="5">
        <v>2.1452480971366135</v>
      </c>
      <c r="H82" s="5">
        <v>1.8781875674204034</v>
      </c>
      <c r="K82" s="5">
        <v>0</v>
      </c>
      <c r="L82" s="5">
        <v>0</v>
      </c>
      <c r="M82" s="6" t="e">
        <v>#DIV/0!</v>
      </c>
      <c r="N82" s="6" t="e">
        <v>#DIV/0!</v>
      </c>
      <c r="O82">
        <v>0</v>
      </c>
      <c r="P82">
        <v>0</v>
      </c>
      <c r="Q82" t="s">
        <v>448</v>
      </c>
      <c r="R82" t="s">
        <v>449</v>
      </c>
      <c r="S82" t="s">
        <v>282</v>
      </c>
      <c r="U82" s="16" t="s">
        <v>79</v>
      </c>
      <c r="V82" s="20" t="s">
        <v>450</v>
      </c>
      <c r="W82" s="26" t="s">
        <v>86</v>
      </c>
      <c r="X82" s="84">
        <v>3</v>
      </c>
      <c r="Y82" t="str">
        <f t="shared" ref="Y82:Y131" si="20">IF(X82 &gt;=3,"Y","N")</f>
        <v>Y</v>
      </c>
      <c r="Z82">
        <v>100</v>
      </c>
      <c r="AA82">
        <f t="shared" si="14"/>
        <v>0</v>
      </c>
      <c r="AB82">
        <f t="shared" si="15"/>
        <v>-100</v>
      </c>
      <c r="AC82">
        <f t="shared" si="16"/>
        <v>0</v>
      </c>
      <c r="AD82">
        <f t="shared" si="17"/>
        <v>-100</v>
      </c>
      <c r="AE82">
        <f t="shared" si="18"/>
        <v>0</v>
      </c>
      <c r="AF82">
        <f t="shared" si="19"/>
        <v>-100</v>
      </c>
    </row>
    <row r="83" spans="1:32" x14ac:dyDescent="0.25">
      <c r="A83" s="18">
        <v>0.77869040995310235</v>
      </c>
      <c r="B83" s="18">
        <v>0.1983467646904952</v>
      </c>
      <c r="C83" s="3">
        <v>1.284207416989027</v>
      </c>
      <c r="D83" s="4">
        <v>5.0416753787762696</v>
      </c>
      <c r="E83" s="28"/>
      <c r="F83" s="8">
        <v>1</v>
      </c>
      <c r="G83" s="5">
        <v>1.284207416989027</v>
      </c>
      <c r="H83" s="5">
        <v>5.0416753787762696</v>
      </c>
      <c r="K83" s="5">
        <v>0</v>
      </c>
      <c r="L83" s="5">
        <v>0</v>
      </c>
      <c r="M83" s="6" t="e">
        <v>#DIV/0!</v>
      </c>
      <c r="N83" s="6" t="e">
        <v>#DIV/0!</v>
      </c>
      <c r="O83">
        <v>0</v>
      </c>
      <c r="P83">
        <v>0</v>
      </c>
      <c r="Q83" t="s">
        <v>451</v>
      </c>
      <c r="R83" t="s">
        <v>452</v>
      </c>
      <c r="S83" t="s">
        <v>276</v>
      </c>
      <c r="U83" s="16" t="s">
        <v>75</v>
      </c>
      <c r="V83" s="20" t="s">
        <v>453</v>
      </c>
      <c r="W83" s="26" t="s">
        <v>79</v>
      </c>
      <c r="X83" s="84">
        <v>3</v>
      </c>
      <c r="Y83" t="str">
        <f t="shared" si="20"/>
        <v>Y</v>
      </c>
      <c r="Z83">
        <v>100</v>
      </c>
      <c r="AA83">
        <f t="shared" si="14"/>
        <v>0</v>
      </c>
      <c r="AB83">
        <f t="shared" si="15"/>
        <v>-100</v>
      </c>
      <c r="AC83">
        <f t="shared" si="16"/>
        <v>0</v>
      </c>
      <c r="AD83">
        <f t="shared" si="17"/>
        <v>-100</v>
      </c>
      <c r="AE83">
        <f t="shared" si="18"/>
        <v>0</v>
      </c>
      <c r="AF83">
        <f t="shared" si="19"/>
        <v>-100</v>
      </c>
    </row>
    <row r="84" spans="1:32" x14ac:dyDescent="0.25">
      <c r="A84" s="18">
        <v>0.42107500728018782</v>
      </c>
      <c r="B84" s="18">
        <v>0.57701582476688329</v>
      </c>
      <c r="C84" s="3">
        <v>2.3748737937670787</v>
      </c>
      <c r="D84" s="4">
        <v>1.7330547223795882</v>
      </c>
      <c r="E84" s="28"/>
      <c r="F84" s="8">
        <v>1</v>
      </c>
      <c r="G84" s="5">
        <v>2.3748737937670787</v>
      </c>
      <c r="H84" s="5">
        <v>1.7330547223795882</v>
      </c>
      <c r="K84" s="5">
        <v>0</v>
      </c>
      <c r="L84" s="5">
        <v>0</v>
      </c>
      <c r="M84" s="6" t="e">
        <v>#DIV/0!</v>
      </c>
      <c r="N84" s="6" t="e">
        <v>#DIV/0!</v>
      </c>
      <c r="O84">
        <v>0</v>
      </c>
      <c r="P84">
        <v>0</v>
      </c>
      <c r="Q84" t="s">
        <v>454</v>
      </c>
      <c r="R84" t="s">
        <v>455</v>
      </c>
      <c r="S84" t="s">
        <v>276</v>
      </c>
      <c r="U84" s="16" t="e">
        <v>#N/A</v>
      </c>
      <c r="V84" s="20" t="s">
        <v>456</v>
      </c>
      <c r="W84" s="26" t="s">
        <v>86</v>
      </c>
      <c r="X84" s="84">
        <v>3</v>
      </c>
      <c r="Y84" t="str">
        <f t="shared" si="20"/>
        <v>Y</v>
      </c>
      <c r="Z84">
        <v>100</v>
      </c>
      <c r="AA84">
        <f t="shared" si="14"/>
        <v>0</v>
      </c>
      <c r="AB84">
        <f t="shared" si="15"/>
        <v>-100</v>
      </c>
      <c r="AC84">
        <f t="shared" si="16"/>
        <v>0</v>
      </c>
      <c r="AD84">
        <f t="shared" si="17"/>
        <v>-100</v>
      </c>
      <c r="AE84">
        <f t="shared" si="18"/>
        <v>0</v>
      </c>
      <c r="AF84">
        <f t="shared" si="19"/>
        <v>-100</v>
      </c>
    </row>
    <row r="85" spans="1:32" x14ac:dyDescent="0.25">
      <c r="A85" s="18">
        <v>0.73319091117486868</v>
      </c>
      <c r="B85" s="18">
        <v>0.25776062950524609</v>
      </c>
      <c r="C85" s="3">
        <v>1.363901249672606</v>
      </c>
      <c r="D85" s="4">
        <v>3.8795684271854536</v>
      </c>
      <c r="E85" s="28"/>
      <c r="F85" s="8">
        <v>1</v>
      </c>
      <c r="G85" s="5">
        <v>1.363901249672606</v>
      </c>
      <c r="H85" s="5">
        <v>3.8795684271854536</v>
      </c>
      <c r="K85" s="5">
        <v>0</v>
      </c>
      <c r="L85" s="5">
        <v>0</v>
      </c>
      <c r="M85" s="6" t="e">
        <v>#DIV/0!</v>
      </c>
      <c r="N85" s="6" t="e">
        <v>#DIV/0!</v>
      </c>
      <c r="O85">
        <v>0</v>
      </c>
      <c r="P85">
        <v>0</v>
      </c>
      <c r="Q85" t="s">
        <v>457</v>
      </c>
      <c r="R85" t="s">
        <v>458</v>
      </c>
      <c r="S85" t="s">
        <v>276</v>
      </c>
      <c r="U85" s="16" t="s">
        <v>86</v>
      </c>
      <c r="V85" s="20" t="s">
        <v>459</v>
      </c>
      <c r="W85" s="26" t="s">
        <v>88</v>
      </c>
      <c r="X85" s="84">
        <v>4</v>
      </c>
      <c r="Y85" t="str">
        <f t="shared" si="20"/>
        <v>Y</v>
      </c>
      <c r="Z85">
        <v>100</v>
      </c>
      <c r="AA85">
        <f t="shared" si="14"/>
        <v>0</v>
      </c>
      <c r="AB85">
        <f t="shared" si="15"/>
        <v>-100</v>
      </c>
      <c r="AC85">
        <f t="shared" si="16"/>
        <v>0</v>
      </c>
      <c r="AD85">
        <f t="shared" si="17"/>
        <v>-100</v>
      </c>
      <c r="AE85">
        <f t="shared" si="18"/>
        <v>0</v>
      </c>
      <c r="AF85">
        <f t="shared" si="19"/>
        <v>-100</v>
      </c>
    </row>
    <row r="86" spans="1:32" x14ac:dyDescent="0.25">
      <c r="A86" s="18">
        <v>0.74217505892756175</v>
      </c>
      <c r="B86" s="18">
        <v>0.24064575472590746</v>
      </c>
      <c r="C86" s="3">
        <v>1.347391006974815</v>
      </c>
      <c r="D86" s="4">
        <v>4.1554857310447364</v>
      </c>
      <c r="E86" s="28"/>
      <c r="F86" s="8">
        <v>1</v>
      </c>
      <c r="G86" s="5">
        <v>1.347391006974815</v>
      </c>
      <c r="H86" s="5">
        <v>4.1554857310447364</v>
      </c>
      <c r="K86" s="5">
        <v>0</v>
      </c>
      <c r="L86" s="5">
        <v>0</v>
      </c>
      <c r="M86" s="6" t="e">
        <v>#DIV/0!</v>
      </c>
      <c r="N86" s="6" t="e">
        <v>#DIV/0!</v>
      </c>
      <c r="O86">
        <v>0</v>
      </c>
      <c r="P86">
        <v>0</v>
      </c>
      <c r="Q86" t="s">
        <v>460</v>
      </c>
      <c r="R86" t="s">
        <v>461</v>
      </c>
      <c r="S86" t="s">
        <v>276</v>
      </c>
      <c r="U86" s="16" t="e">
        <v>#N/A</v>
      </c>
      <c r="V86" s="20" t="s">
        <v>462</v>
      </c>
      <c r="W86" s="26" t="s">
        <v>100</v>
      </c>
      <c r="X86" s="84">
        <v>3</v>
      </c>
      <c r="Y86" t="str">
        <f t="shared" si="20"/>
        <v>Y</v>
      </c>
      <c r="Z86">
        <v>100</v>
      </c>
      <c r="AA86">
        <f t="shared" si="14"/>
        <v>0</v>
      </c>
      <c r="AB86">
        <f t="shared" si="15"/>
        <v>-100</v>
      </c>
      <c r="AC86">
        <f t="shared" si="16"/>
        <v>0</v>
      </c>
      <c r="AD86">
        <f t="shared" si="17"/>
        <v>-100</v>
      </c>
      <c r="AE86">
        <f t="shared" si="18"/>
        <v>0</v>
      </c>
      <c r="AF86">
        <f t="shared" si="19"/>
        <v>-100</v>
      </c>
    </row>
    <row r="87" spans="1:32" x14ac:dyDescent="0.25">
      <c r="A87" s="18">
        <v>0.30435886339855184</v>
      </c>
      <c r="B87" s="18">
        <v>0.69549050307818594</v>
      </c>
      <c r="C87" s="3">
        <v>3.2855951321204668</v>
      </c>
      <c r="D87" s="4">
        <v>1.4378341552818896</v>
      </c>
      <c r="E87" s="28"/>
      <c r="F87" s="8">
        <v>1</v>
      </c>
      <c r="G87" s="5">
        <v>3.2855951321204668</v>
      </c>
      <c r="H87" s="5">
        <v>1.4378341552818896</v>
      </c>
      <c r="K87" s="5">
        <v>0</v>
      </c>
      <c r="L87" s="5">
        <v>0</v>
      </c>
      <c r="M87" s="6" t="e">
        <v>#DIV/0!</v>
      </c>
      <c r="N87" s="6" t="e">
        <v>#DIV/0!</v>
      </c>
      <c r="O87">
        <v>0</v>
      </c>
      <c r="P87">
        <v>0</v>
      </c>
      <c r="Q87" t="s">
        <v>463</v>
      </c>
      <c r="R87" t="s">
        <v>464</v>
      </c>
      <c r="S87" t="s">
        <v>276</v>
      </c>
      <c r="U87" s="16" t="s">
        <v>78</v>
      </c>
      <c r="V87" s="20" t="s">
        <v>465</v>
      </c>
      <c r="W87" s="26" t="s">
        <v>100</v>
      </c>
      <c r="X87" s="84">
        <v>3</v>
      </c>
      <c r="Y87" t="str">
        <f t="shared" si="20"/>
        <v>Y</v>
      </c>
      <c r="Z87">
        <v>100</v>
      </c>
      <c r="AA87">
        <f t="shared" si="14"/>
        <v>0</v>
      </c>
      <c r="AB87">
        <f t="shared" si="15"/>
        <v>-100</v>
      </c>
      <c r="AC87">
        <f t="shared" si="16"/>
        <v>0</v>
      </c>
      <c r="AD87">
        <f t="shared" si="17"/>
        <v>-100</v>
      </c>
      <c r="AE87">
        <f t="shared" si="18"/>
        <v>0</v>
      </c>
      <c r="AF87">
        <f t="shared" si="19"/>
        <v>-100</v>
      </c>
    </row>
    <row r="88" spans="1:32" x14ac:dyDescent="0.25">
      <c r="A88" s="18">
        <v>0.58748110306185897</v>
      </c>
      <c r="B88" s="18">
        <v>0.41044662340466231</v>
      </c>
      <c r="C88" s="3">
        <v>1.7021824102735519</v>
      </c>
      <c r="D88" s="4">
        <v>2.4363703901495923</v>
      </c>
      <c r="E88" s="28"/>
      <c r="F88" s="8">
        <v>1</v>
      </c>
      <c r="G88" s="5">
        <v>1.7021824102735519</v>
      </c>
      <c r="H88" s="5">
        <v>2.4363703901495923</v>
      </c>
      <c r="K88" s="5">
        <v>0</v>
      </c>
      <c r="L88" s="5">
        <v>0</v>
      </c>
      <c r="M88" s="6" t="e">
        <v>#DIV/0!</v>
      </c>
      <c r="N88" s="6" t="e">
        <v>#DIV/0!</v>
      </c>
      <c r="O88">
        <v>0</v>
      </c>
      <c r="P88">
        <v>0</v>
      </c>
      <c r="Q88" t="s">
        <v>466</v>
      </c>
      <c r="R88" t="s">
        <v>467</v>
      </c>
      <c r="S88" t="s">
        <v>276</v>
      </c>
      <c r="U88" s="16" t="s">
        <v>75</v>
      </c>
      <c r="V88" s="20" t="s">
        <v>468</v>
      </c>
      <c r="W88" s="26" t="s">
        <v>75</v>
      </c>
      <c r="X88" s="84">
        <v>2</v>
      </c>
      <c r="Y88" t="str">
        <f t="shared" si="20"/>
        <v>N</v>
      </c>
      <c r="Z88">
        <v>100</v>
      </c>
      <c r="AA88">
        <f t="shared" si="14"/>
        <v>0</v>
      </c>
      <c r="AB88">
        <f t="shared" si="15"/>
        <v>-100</v>
      </c>
      <c r="AC88">
        <f t="shared" si="16"/>
        <v>0</v>
      </c>
      <c r="AD88">
        <f t="shared" si="17"/>
        <v>-100</v>
      </c>
      <c r="AE88">
        <f t="shared" si="18"/>
        <v>0</v>
      </c>
      <c r="AF88">
        <f t="shared" si="19"/>
        <v>-100</v>
      </c>
    </row>
    <row r="89" spans="1:32" x14ac:dyDescent="0.25">
      <c r="A89" s="18">
        <v>0.58513242041585634</v>
      </c>
      <c r="B89" s="18">
        <v>0.40815643979057165</v>
      </c>
      <c r="C89" s="3">
        <v>1.7090148573365587</v>
      </c>
      <c r="D89" s="4">
        <v>2.4500409708422293</v>
      </c>
      <c r="E89" s="28"/>
      <c r="F89" s="8">
        <v>1</v>
      </c>
      <c r="G89" s="5">
        <v>1.7090148573365587</v>
      </c>
      <c r="H89" s="5">
        <v>2.4500409708422293</v>
      </c>
      <c r="K89" s="5">
        <v>0</v>
      </c>
      <c r="L89" s="5">
        <v>0</v>
      </c>
      <c r="M89" s="6" t="e">
        <v>#DIV/0!</v>
      </c>
      <c r="N89" s="6" t="e">
        <v>#DIV/0!</v>
      </c>
      <c r="O89">
        <v>0</v>
      </c>
      <c r="P89">
        <v>0</v>
      </c>
      <c r="Q89" t="s">
        <v>469</v>
      </c>
      <c r="R89" t="s">
        <v>470</v>
      </c>
      <c r="S89" t="s">
        <v>276</v>
      </c>
      <c r="U89" s="16" t="s">
        <v>78</v>
      </c>
      <c r="V89" s="20" t="s">
        <v>372</v>
      </c>
      <c r="W89" s="26" t="s">
        <v>74</v>
      </c>
      <c r="X89" s="84">
        <v>4</v>
      </c>
      <c r="Y89" t="str">
        <f t="shared" si="20"/>
        <v>Y</v>
      </c>
      <c r="Z89">
        <v>100</v>
      </c>
      <c r="AA89">
        <f t="shared" si="14"/>
        <v>0</v>
      </c>
      <c r="AB89">
        <f t="shared" si="15"/>
        <v>-100</v>
      </c>
      <c r="AC89">
        <f t="shared" si="16"/>
        <v>0</v>
      </c>
      <c r="AD89">
        <f t="shared" si="17"/>
        <v>-100</v>
      </c>
      <c r="AE89">
        <f t="shared" si="18"/>
        <v>0</v>
      </c>
      <c r="AF89">
        <f t="shared" si="19"/>
        <v>-100</v>
      </c>
    </row>
    <row r="90" spans="1:32" x14ac:dyDescent="0.25">
      <c r="A90" s="18">
        <v>0.38035345511022939</v>
      </c>
      <c r="B90" s="18">
        <v>0.61922603031289636</v>
      </c>
      <c r="C90" s="3">
        <v>2.6291334719443844</v>
      </c>
      <c r="D90" s="4">
        <v>1.6149191911307372</v>
      </c>
      <c r="E90" s="28"/>
      <c r="F90" s="8">
        <v>1</v>
      </c>
      <c r="G90" s="5">
        <v>2.6291334719443844</v>
      </c>
      <c r="H90" s="5">
        <v>1.6149191911307372</v>
      </c>
      <c r="K90" s="5">
        <v>0</v>
      </c>
      <c r="L90" s="5">
        <v>0</v>
      </c>
      <c r="M90" s="6" t="e">
        <v>#DIV/0!</v>
      </c>
      <c r="N90" s="6" t="e">
        <v>#DIV/0!</v>
      </c>
      <c r="O90">
        <v>0</v>
      </c>
      <c r="P90">
        <v>0</v>
      </c>
      <c r="Q90" t="s">
        <v>471</v>
      </c>
      <c r="R90" t="s">
        <v>472</v>
      </c>
      <c r="S90" t="s">
        <v>276</v>
      </c>
      <c r="U90" s="16" t="s">
        <v>102</v>
      </c>
      <c r="V90" s="20" t="s">
        <v>372</v>
      </c>
      <c r="W90" s="26" t="s">
        <v>86</v>
      </c>
      <c r="X90" s="84">
        <v>3</v>
      </c>
      <c r="Y90" t="str">
        <f t="shared" si="20"/>
        <v>Y</v>
      </c>
      <c r="Z90">
        <v>100</v>
      </c>
      <c r="AA90">
        <f t="shared" si="14"/>
        <v>0</v>
      </c>
      <c r="AB90">
        <f t="shared" si="15"/>
        <v>-100</v>
      </c>
      <c r="AC90">
        <f t="shared" si="16"/>
        <v>0</v>
      </c>
      <c r="AD90">
        <f t="shared" si="17"/>
        <v>-100</v>
      </c>
      <c r="AE90">
        <f t="shared" si="18"/>
        <v>0</v>
      </c>
      <c r="AF90">
        <f t="shared" si="19"/>
        <v>-100</v>
      </c>
    </row>
    <row r="91" spans="1:32" x14ac:dyDescent="0.25">
      <c r="A91" s="18">
        <v>0.58141444639208706</v>
      </c>
      <c r="B91" s="18">
        <v>0.41626457164886466</v>
      </c>
      <c r="C91" s="3">
        <v>1.7199435036494302</v>
      </c>
      <c r="D91" s="4">
        <v>2.4023183045314238</v>
      </c>
      <c r="E91" s="28"/>
      <c r="F91" s="8">
        <v>1</v>
      </c>
      <c r="G91" s="5">
        <v>1.7199435036494302</v>
      </c>
      <c r="H91" s="5">
        <v>2.4023183045314238</v>
      </c>
      <c r="K91" s="5">
        <v>0</v>
      </c>
      <c r="L91" s="5">
        <v>0</v>
      </c>
      <c r="M91" s="6" t="e">
        <v>#DIV/0!</v>
      </c>
      <c r="N91" s="6" t="e">
        <v>#DIV/0!</v>
      </c>
      <c r="O91">
        <v>0</v>
      </c>
      <c r="P91">
        <v>0</v>
      </c>
      <c r="Q91" t="s">
        <v>473</v>
      </c>
      <c r="R91" t="s">
        <v>474</v>
      </c>
      <c r="S91" t="s">
        <v>276</v>
      </c>
      <c r="U91" s="16" t="s">
        <v>75</v>
      </c>
      <c r="V91" s="20" t="s">
        <v>372</v>
      </c>
      <c r="W91" s="26" t="s">
        <v>164</v>
      </c>
      <c r="X91" s="84">
        <v>5</v>
      </c>
      <c r="Y91" t="str">
        <f t="shared" si="20"/>
        <v>Y</v>
      </c>
      <c r="Z91">
        <v>100</v>
      </c>
      <c r="AA91">
        <f t="shared" si="14"/>
        <v>0</v>
      </c>
      <c r="AB91">
        <f t="shared" si="15"/>
        <v>-100</v>
      </c>
      <c r="AC91">
        <f t="shared" si="16"/>
        <v>0</v>
      </c>
      <c r="AD91">
        <f t="shared" si="17"/>
        <v>-100</v>
      </c>
      <c r="AE91">
        <f t="shared" si="18"/>
        <v>0</v>
      </c>
      <c r="AF91">
        <f t="shared" si="19"/>
        <v>-100</v>
      </c>
    </row>
    <row r="92" spans="1:32" x14ac:dyDescent="0.25">
      <c r="A92" s="18">
        <v>6.2431081194629763E-2</v>
      </c>
      <c r="B92" s="18">
        <v>0.93756785419056465</v>
      </c>
      <c r="C92" s="3">
        <v>16.017662690839618</v>
      </c>
      <c r="D92" s="4">
        <v>1.0665894692638915</v>
      </c>
      <c r="E92" s="28"/>
      <c r="F92" s="8">
        <v>1</v>
      </c>
      <c r="G92" s="5">
        <v>16.017662690839618</v>
      </c>
      <c r="H92" s="5">
        <v>1.0665894692638915</v>
      </c>
      <c r="K92" s="5">
        <v>0</v>
      </c>
      <c r="L92" s="5">
        <v>0</v>
      </c>
      <c r="M92" s="6" t="e">
        <v>#DIV/0!</v>
      </c>
      <c r="N92" s="6" t="e">
        <v>#DIV/0!</v>
      </c>
      <c r="O92">
        <v>0</v>
      </c>
      <c r="P92">
        <v>0</v>
      </c>
      <c r="Q92" t="s">
        <v>475</v>
      </c>
      <c r="R92" t="s">
        <v>476</v>
      </c>
      <c r="S92" t="s">
        <v>275</v>
      </c>
      <c r="U92" s="16" t="s">
        <v>75</v>
      </c>
      <c r="V92" s="20" t="s">
        <v>477</v>
      </c>
      <c r="W92" s="26" t="s">
        <v>76</v>
      </c>
      <c r="X92" s="84">
        <v>1</v>
      </c>
      <c r="Y92" t="str">
        <f t="shared" si="20"/>
        <v>N</v>
      </c>
      <c r="Z92">
        <v>100</v>
      </c>
      <c r="AA92">
        <f t="shared" si="14"/>
        <v>0</v>
      </c>
      <c r="AB92">
        <f t="shared" si="15"/>
        <v>-100</v>
      </c>
      <c r="AC92">
        <f t="shared" si="16"/>
        <v>0</v>
      </c>
      <c r="AD92">
        <f t="shared" si="17"/>
        <v>-100</v>
      </c>
      <c r="AE92">
        <f t="shared" si="18"/>
        <v>0</v>
      </c>
      <c r="AF92">
        <f t="shared" si="19"/>
        <v>-100</v>
      </c>
    </row>
    <row r="93" spans="1:32" x14ac:dyDescent="0.25">
      <c r="A93" s="18">
        <v>0.62132813536445575</v>
      </c>
      <c r="B93" s="18">
        <v>0.36692346597600695</v>
      </c>
      <c r="C93" s="3">
        <v>1.6094555245167268</v>
      </c>
      <c r="D93" s="4">
        <v>2.7253639865742185</v>
      </c>
      <c r="E93" s="28"/>
      <c r="F93" s="8">
        <v>1</v>
      </c>
      <c r="G93" s="5">
        <v>1.6094555245167268</v>
      </c>
      <c r="H93" s="5">
        <v>2.7253639865742185</v>
      </c>
      <c r="K93" s="5">
        <v>0</v>
      </c>
      <c r="L93" s="5">
        <v>0</v>
      </c>
      <c r="M93" s="6" t="e">
        <v>#DIV/0!</v>
      </c>
      <c r="N93" s="6" t="e">
        <v>#DIV/0!</v>
      </c>
      <c r="O93">
        <v>0</v>
      </c>
      <c r="P93">
        <v>0</v>
      </c>
      <c r="Q93" t="s">
        <v>478</v>
      </c>
      <c r="R93" t="s">
        <v>479</v>
      </c>
      <c r="S93" t="s">
        <v>275</v>
      </c>
      <c r="U93" s="16" t="s">
        <v>89</v>
      </c>
      <c r="V93" s="20" t="s">
        <v>477</v>
      </c>
      <c r="W93" s="26" t="s">
        <v>94</v>
      </c>
      <c r="X93" s="84">
        <v>2</v>
      </c>
      <c r="Y93" t="str">
        <f t="shared" si="20"/>
        <v>N</v>
      </c>
      <c r="Z93">
        <v>100</v>
      </c>
      <c r="AA93">
        <f t="shared" si="14"/>
        <v>0</v>
      </c>
      <c r="AB93">
        <f t="shared" si="15"/>
        <v>-100</v>
      </c>
      <c r="AC93">
        <f t="shared" si="16"/>
        <v>0</v>
      </c>
      <c r="AD93">
        <f t="shared" si="17"/>
        <v>-100</v>
      </c>
      <c r="AE93">
        <f t="shared" si="18"/>
        <v>0</v>
      </c>
      <c r="AF93">
        <f t="shared" si="19"/>
        <v>-100</v>
      </c>
    </row>
    <row r="94" spans="1:32" x14ac:dyDescent="0.25">
      <c r="A94" s="18">
        <v>7.7838571722483818E-2</v>
      </c>
      <c r="B94" s="18">
        <v>0.92215184820326224</v>
      </c>
      <c r="C94" s="3">
        <v>12.847101094882348</v>
      </c>
      <c r="D94" s="4">
        <v>1.0844201006031908</v>
      </c>
      <c r="E94" s="28"/>
      <c r="F94" s="8">
        <v>1</v>
      </c>
      <c r="G94" s="5">
        <v>12.847101094882348</v>
      </c>
      <c r="H94" s="5">
        <v>1.0844201006031908</v>
      </c>
      <c r="K94" s="5">
        <v>0</v>
      </c>
      <c r="L94" s="5">
        <v>0</v>
      </c>
      <c r="M94" s="6" t="e">
        <v>#DIV/0!</v>
      </c>
      <c r="N94" s="6" t="e">
        <v>#DIV/0!</v>
      </c>
      <c r="O94">
        <v>0</v>
      </c>
      <c r="P94">
        <v>0</v>
      </c>
      <c r="Q94" t="s">
        <v>480</v>
      </c>
      <c r="R94" t="s">
        <v>481</v>
      </c>
      <c r="S94" t="s">
        <v>279</v>
      </c>
      <c r="U94" s="16" t="s">
        <v>76</v>
      </c>
      <c r="V94" s="20" t="s">
        <v>477</v>
      </c>
      <c r="W94" s="26" t="s">
        <v>73</v>
      </c>
      <c r="X94" s="84">
        <v>0</v>
      </c>
      <c r="Y94" t="str">
        <f t="shared" si="20"/>
        <v>N</v>
      </c>
      <c r="Z94">
        <v>100</v>
      </c>
      <c r="AA94">
        <f t="shared" si="14"/>
        <v>0</v>
      </c>
      <c r="AB94">
        <f t="shared" si="15"/>
        <v>-100</v>
      </c>
      <c r="AC94">
        <f t="shared" si="16"/>
        <v>0</v>
      </c>
      <c r="AD94">
        <f t="shared" si="17"/>
        <v>-100</v>
      </c>
      <c r="AE94">
        <f t="shared" si="18"/>
        <v>0</v>
      </c>
      <c r="AF94">
        <f t="shared" si="19"/>
        <v>-100</v>
      </c>
    </row>
    <row r="95" spans="1:32" x14ac:dyDescent="0.25">
      <c r="A95" s="18">
        <v>0.5314467457239852</v>
      </c>
      <c r="B95" s="18">
        <v>0.46728417113910486</v>
      </c>
      <c r="C95" s="3">
        <v>1.881656079458552</v>
      </c>
      <c r="D95" s="4">
        <v>2.1400254101530694</v>
      </c>
      <c r="E95" s="28"/>
      <c r="F95" s="8">
        <v>1</v>
      </c>
      <c r="G95" s="5">
        <v>1.881656079458552</v>
      </c>
      <c r="H95" s="5">
        <v>2.1400254101530694</v>
      </c>
      <c r="K95" s="5">
        <v>0</v>
      </c>
      <c r="L95" s="5">
        <v>0</v>
      </c>
      <c r="M95" s="6" t="e">
        <v>#DIV/0!</v>
      </c>
      <c r="N95" s="6" t="e">
        <v>#DIV/0!</v>
      </c>
      <c r="O95">
        <v>0</v>
      </c>
      <c r="P95">
        <v>0</v>
      </c>
      <c r="Q95" t="s">
        <v>482</v>
      </c>
      <c r="R95" t="s">
        <v>483</v>
      </c>
      <c r="S95" t="s">
        <v>279</v>
      </c>
      <c r="U95" s="16" t="e">
        <v>#N/A</v>
      </c>
      <c r="V95" s="20" t="s">
        <v>477</v>
      </c>
      <c r="W95" s="26" t="s">
        <v>78</v>
      </c>
      <c r="X95" s="84">
        <v>1</v>
      </c>
      <c r="Y95" t="str">
        <f t="shared" si="20"/>
        <v>N</v>
      </c>
      <c r="Z95">
        <v>100</v>
      </c>
      <c r="AA95">
        <f t="shared" si="14"/>
        <v>0</v>
      </c>
      <c r="AB95">
        <f t="shared" si="15"/>
        <v>-100</v>
      </c>
      <c r="AC95">
        <f t="shared" si="16"/>
        <v>0</v>
      </c>
      <c r="AD95">
        <f t="shared" si="17"/>
        <v>-100</v>
      </c>
      <c r="AE95">
        <f t="shared" si="18"/>
        <v>0</v>
      </c>
      <c r="AF95">
        <f t="shared" si="19"/>
        <v>-100</v>
      </c>
    </row>
    <row r="96" spans="1:32" x14ac:dyDescent="0.25">
      <c r="A96" s="18">
        <v>0.45121180934979183</v>
      </c>
      <c r="B96" s="18">
        <v>0.54790213283963118</v>
      </c>
      <c r="C96" s="3">
        <v>2.216254050267493</v>
      </c>
      <c r="D96" s="4">
        <v>1.825143470088838</v>
      </c>
      <c r="E96" s="28"/>
      <c r="F96" s="8">
        <v>1</v>
      </c>
      <c r="G96" s="5">
        <v>2.216254050267493</v>
      </c>
      <c r="H96" s="5">
        <v>1.825143470088838</v>
      </c>
      <c r="K96" s="5">
        <v>0</v>
      </c>
      <c r="L96" s="5">
        <v>0</v>
      </c>
      <c r="M96" s="6" t="e">
        <v>#DIV/0!</v>
      </c>
      <c r="N96" s="6" t="e">
        <v>#DIV/0!</v>
      </c>
      <c r="O96">
        <v>0</v>
      </c>
      <c r="P96">
        <v>0</v>
      </c>
      <c r="Q96" t="s">
        <v>484</v>
      </c>
      <c r="R96" t="s">
        <v>485</v>
      </c>
      <c r="S96" t="s">
        <v>281</v>
      </c>
      <c r="U96" s="16" t="e">
        <v>#N/A</v>
      </c>
      <c r="V96" s="20" t="s">
        <v>477</v>
      </c>
      <c r="W96" s="26" t="s">
        <v>78</v>
      </c>
      <c r="X96" s="84">
        <v>1</v>
      </c>
      <c r="Y96" t="str">
        <f t="shared" si="20"/>
        <v>N</v>
      </c>
      <c r="Z96">
        <v>100</v>
      </c>
      <c r="AA96">
        <f t="shared" si="14"/>
        <v>0</v>
      </c>
      <c r="AB96">
        <f t="shared" si="15"/>
        <v>-100</v>
      </c>
      <c r="AC96">
        <f t="shared" si="16"/>
        <v>0</v>
      </c>
      <c r="AD96">
        <f t="shared" si="17"/>
        <v>-100</v>
      </c>
      <c r="AE96">
        <f t="shared" si="18"/>
        <v>0</v>
      </c>
      <c r="AF96">
        <f t="shared" si="19"/>
        <v>-100</v>
      </c>
    </row>
    <row r="97" spans="1:32" x14ac:dyDescent="0.25">
      <c r="A97" s="18">
        <v>0.45620705803558514</v>
      </c>
      <c r="B97" s="18">
        <v>0.54308959527246659</v>
      </c>
      <c r="C97" s="3">
        <v>2.1919871303744665</v>
      </c>
      <c r="D97" s="4">
        <v>1.8413168079537645</v>
      </c>
      <c r="E97" s="28"/>
      <c r="F97" s="8">
        <v>1</v>
      </c>
      <c r="G97" s="5">
        <v>2.1919871303744665</v>
      </c>
      <c r="H97" s="5">
        <v>1.8413168079537645</v>
      </c>
      <c r="K97" s="5">
        <v>0</v>
      </c>
      <c r="L97" s="5">
        <v>0</v>
      </c>
      <c r="M97" s="6" t="e">
        <v>#DIV/0!</v>
      </c>
      <c r="N97" s="6" t="e">
        <v>#DIV/0!</v>
      </c>
      <c r="O97">
        <v>0</v>
      </c>
      <c r="P97">
        <v>0</v>
      </c>
      <c r="Q97" t="s">
        <v>486</v>
      </c>
      <c r="R97" t="s">
        <v>487</v>
      </c>
      <c r="S97" t="s">
        <v>274</v>
      </c>
      <c r="U97" s="16" t="e">
        <v>#N/A</v>
      </c>
      <c r="V97" s="20" t="s">
        <v>477</v>
      </c>
      <c r="W97" s="26" t="s">
        <v>75</v>
      </c>
      <c r="X97" s="84">
        <v>2</v>
      </c>
      <c r="Y97" t="str">
        <f t="shared" si="20"/>
        <v>N</v>
      </c>
      <c r="Z97">
        <v>100</v>
      </c>
      <c r="AA97">
        <f t="shared" si="14"/>
        <v>0</v>
      </c>
      <c r="AB97">
        <f t="shared" si="15"/>
        <v>-100</v>
      </c>
      <c r="AC97">
        <f t="shared" si="16"/>
        <v>0</v>
      </c>
      <c r="AD97">
        <f t="shared" si="17"/>
        <v>-100</v>
      </c>
      <c r="AE97">
        <f t="shared" si="18"/>
        <v>0</v>
      </c>
      <c r="AF97">
        <f t="shared" si="19"/>
        <v>-100</v>
      </c>
    </row>
    <row r="98" spans="1:32" x14ac:dyDescent="0.25">
      <c r="A98" s="18">
        <v>0.29910915902761254</v>
      </c>
      <c r="B98" s="18">
        <v>0.70067356519162483</v>
      </c>
      <c r="C98" s="3">
        <v>3.343261046405082</v>
      </c>
      <c r="D98" s="4">
        <v>1.4271981271714074</v>
      </c>
      <c r="E98" s="28"/>
      <c r="F98" s="8">
        <v>1</v>
      </c>
      <c r="G98" s="5">
        <v>3.343261046405082</v>
      </c>
      <c r="H98" s="5">
        <v>1.4271981271714074</v>
      </c>
      <c r="K98" s="5">
        <v>0</v>
      </c>
      <c r="L98" s="5">
        <v>0</v>
      </c>
      <c r="M98" s="6" t="e">
        <v>#DIV/0!</v>
      </c>
      <c r="N98" s="6" t="e">
        <v>#DIV/0!</v>
      </c>
      <c r="O98">
        <v>0</v>
      </c>
      <c r="P98">
        <v>0</v>
      </c>
      <c r="Q98" t="s">
        <v>488</v>
      </c>
      <c r="R98" t="s">
        <v>489</v>
      </c>
      <c r="S98" t="s">
        <v>274</v>
      </c>
      <c r="U98" s="16" t="e">
        <v>#N/A</v>
      </c>
      <c r="V98" s="20" t="s">
        <v>477</v>
      </c>
      <c r="W98" s="26" t="s">
        <v>79</v>
      </c>
      <c r="X98" s="84">
        <v>3</v>
      </c>
      <c r="Y98" t="str">
        <f t="shared" si="20"/>
        <v>Y</v>
      </c>
      <c r="Z98">
        <v>100</v>
      </c>
      <c r="AA98">
        <f t="shared" si="14"/>
        <v>0</v>
      </c>
      <c r="AB98">
        <f t="shared" si="15"/>
        <v>-100</v>
      </c>
      <c r="AC98">
        <f t="shared" si="16"/>
        <v>0</v>
      </c>
      <c r="AD98">
        <f t="shared" si="17"/>
        <v>-100</v>
      </c>
      <c r="AE98">
        <f t="shared" si="18"/>
        <v>0</v>
      </c>
      <c r="AF98">
        <f t="shared" si="19"/>
        <v>-100</v>
      </c>
    </row>
    <row r="99" spans="1:32" x14ac:dyDescent="0.25">
      <c r="A99" s="18">
        <v>0.49517829534579832</v>
      </c>
      <c r="B99" s="18">
        <v>0.50389583093797452</v>
      </c>
      <c r="C99" s="3">
        <v>2.0194746203519869</v>
      </c>
      <c r="D99" s="4">
        <v>1.9845371574885919</v>
      </c>
      <c r="E99" s="28"/>
      <c r="F99" s="8">
        <v>1</v>
      </c>
      <c r="G99" s="5">
        <v>2.0194746203519869</v>
      </c>
      <c r="H99" s="5">
        <v>1.9845371574885919</v>
      </c>
      <c r="K99" s="5">
        <v>0</v>
      </c>
      <c r="L99" s="5">
        <v>0</v>
      </c>
      <c r="M99" s="6" t="e">
        <v>#DIV/0!</v>
      </c>
      <c r="N99" s="6" t="e">
        <v>#DIV/0!</v>
      </c>
      <c r="O99">
        <v>0</v>
      </c>
      <c r="P99">
        <v>0</v>
      </c>
      <c r="Q99" t="s">
        <v>490</v>
      </c>
      <c r="R99" t="s">
        <v>491</v>
      </c>
      <c r="S99" t="s">
        <v>270</v>
      </c>
      <c r="U99" s="16" t="e">
        <v>#N/A</v>
      </c>
      <c r="V99" s="20" t="s">
        <v>477</v>
      </c>
      <c r="W99" s="26" t="s">
        <v>100</v>
      </c>
      <c r="X99" s="84">
        <v>3</v>
      </c>
      <c r="Y99" t="str">
        <f t="shared" si="20"/>
        <v>Y</v>
      </c>
      <c r="Z99">
        <v>100</v>
      </c>
      <c r="AA99">
        <f t="shared" si="14"/>
        <v>0</v>
      </c>
      <c r="AB99">
        <f t="shared" si="15"/>
        <v>-100</v>
      </c>
      <c r="AC99">
        <f t="shared" si="16"/>
        <v>0</v>
      </c>
      <c r="AD99">
        <f t="shared" si="17"/>
        <v>-100</v>
      </c>
      <c r="AE99">
        <f t="shared" si="18"/>
        <v>0</v>
      </c>
      <c r="AF99">
        <f t="shared" si="19"/>
        <v>-100</v>
      </c>
    </row>
    <row r="100" spans="1:32" x14ac:dyDescent="0.25">
      <c r="A100" s="18">
        <v>0.42466139319325946</v>
      </c>
      <c r="B100" s="18">
        <v>0.57456932260438431</v>
      </c>
      <c r="C100" s="3">
        <v>2.354817310988544</v>
      </c>
      <c r="D100" s="4">
        <v>1.7404340271200713</v>
      </c>
      <c r="E100" s="28"/>
      <c r="F100" s="8">
        <v>1</v>
      </c>
      <c r="G100" s="5">
        <v>2.354817310988544</v>
      </c>
      <c r="H100" s="5">
        <v>1.7404340271200713</v>
      </c>
      <c r="K100" s="5">
        <v>0</v>
      </c>
      <c r="L100" s="5">
        <v>0</v>
      </c>
      <c r="M100" s="6" t="e">
        <v>#DIV/0!</v>
      </c>
      <c r="N100" s="6" t="e">
        <v>#DIV/0!</v>
      </c>
      <c r="O100">
        <v>0</v>
      </c>
      <c r="P100">
        <v>0</v>
      </c>
      <c r="Q100" t="s">
        <v>492</v>
      </c>
      <c r="R100" t="s">
        <v>493</v>
      </c>
      <c r="S100" t="s">
        <v>273</v>
      </c>
      <c r="U100" s="16" t="s">
        <v>75</v>
      </c>
      <c r="V100" s="20" t="s">
        <v>477</v>
      </c>
      <c r="W100" s="26" t="s">
        <v>75</v>
      </c>
      <c r="X100" s="97" t="s">
        <v>85</v>
      </c>
      <c r="Y100" t="str">
        <f t="shared" si="20"/>
        <v>Y</v>
      </c>
      <c r="Z100">
        <v>100</v>
      </c>
      <c r="AA100">
        <f t="shared" si="14"/>
        <v>0</v>
      </c>
      <c r="AB100">
        <f t="shared" si="15"/>
        <v>-100</v>
      </c>
      <c r="AC100">
        <f t="shared" si="16"/>
        <v>0</v>
      </c>
      <c r="AD100">
        <f t="shared" si="17"/>
        <v>-100</v>
      </c>
      <c r="AE100">
        <f t="shared" si="18"/>
        <v>0</v>
      </c>
      <c r="AF100">
        <f t="shared" si="19"/>
        <v>-100</v>
      </c>
    </row>
    <row r="101" spans="1:32" x14ac:dyDescent="0.25">
      <c r="A101" s="18" t="e">
        <v>#N/A</v>
      </c>
      <c r="B101" s="18" t="e">
        <v>#N/A</v>
      </c>
      <c r="C101" s="3" t="e">
        <v>#N/A</v>
      </c>
      <c r="D101" s="4" t="e">
        <v>#N/A</v>
      </c>
      <c r="E101" s="28"/>
      <c r="F101" s="8">
        <v>1</v>
      </c>
      <c r="G101" s="5" t="e">
        <v>#N/A</v>
      </c>
      <c r="H101" s="5" t="e">
        <v>#N/A</v>
      </c>
      <c r="K101" s="5">
        <v>0</v>
      </c>
      <c r="L101" s="5">
        <v>0</v>
      </c>
      <c r="M101" s="6" t="e">
        <v>#DIV/0!</v>
      </c>
      <c r="N101" s="6" t="e">
        <v>#DIV/0!</v>
      </c>
      <c r="O101" t="e">
        <v>#N/A</v>
      </c>
      <c r="P101" t="e">
        <v>#N/A</v>
      </c>
      <c r="Q101" t="s">
        <v>494</v>
      </c>
      <c r="R101" t="s">
        <v>495</v>
      </c>
      <c r="S101" t="s">
        <v>273</v>
      </c>
      <c r="U101" s="16" t="s">
        <v>92</v>
      </c>
      <c r="V101" s="20" t="s">
        <v>477</v>
      </c>
      <c r="X101" s="84">
        <v>0</v>
      </c>
      <c r="Y101" t="str">
        <f t="shared" si="20"/>
        <v>N</v>
      </c>
      <c r="Z101">
        <v>100</v>
      </c>
      <c r="AA101" t="e">
        <f t="shared" si="14"/>
        <v>#N/A</v>
      </c>
      <c r="AB101" t="e">
        <f t="shared" si="15"/>
        <v>#N/A</v>
      </c>
      <c r="AC101" t="e">
        <f t="shared" si="16"/>
        <v>#N/A</v>
      </c>
      <c r="AD101" t="e">
        <f t="shared" si="17"/>
        <v>#N/A</v>
      </c>
      <c r="AE101" t="e">
        <f t="shared" si="18"/>
        <v>#N/A</v>
      </c>
      <c r="AF101" t="e">
        <f t="shared" si="19"/>
        <v>#N/A</v>
      </c>
    </row>
    <row r="102" spans="1:32" x14ac:dyDescent="0.25">
      <c r="A102" s="18" t="e">
        <v>#N/A</v>
      </c>
      <c r="B102" s="18" t="e">
        <v>#N/A</v>
      </c>
      <c r="C102" s="3" t="e">
        <v>#N/A</v>
      </c>
      <c r="D102" s="4" t="e">
        <v>#N/A</v>
      </c>
      <c r="E102" s="28"/>
      <c r="F102" s="8">
        <v>1</v>
      </c>
      <c r="G102" s="5" t="e">
        <v>#N/A</v>
      </c>
      <c r="H102" s="5" t="e">
        <v>#N/A</v>
      </c>
      <c r="K102" s="5">
        <v>0</v>
      </c>
      <c r="L102" s="5">
        <v>0</v>
      </c>
      <c r="M102" s="6" t="e">
        <v>#DIV/0!</v>
      </c>
      <c r="N102" s="6" t="e">
        <v>#DIV/0!</v>
      </c>
      <c r="O102" t="e">
        <v>#N/A</v>
      </c>
      <c r="P102" t="e">
        <v>#N/A</v>
      </c>
      <c r="Q102" t="s">
        <v>496</v>
      </c>
      <c r="R102" t="s">
        <v>497</v>
      </c>
      <c r="S102" t="s">
        <v>278</v>
      </c>
      <c r="U102" s="16" t="s">
        <v>86</v>
      </c>
      <c r="V102" s="20" t="s">
        <v>477</v>
      </c>
      <c r="W102" s="26" t="s">
        <v>78</v>
      </c>
      <c r="X102" s="84">
        <v>1</v>
      </c>
      <c r="Y102" t="str">
        <f t="shared" si="20"/>
        <v>N</v>
      </c>
      <c r="Z102">
        <v>100</v>
      </c>
      <c r="AA102" t="e">
        <f t="shared" si="14"/>
        <v>#N/A</v>
      </c>
      <c r="AB102" t="e">
        <f t="shared" si="15"/>
        <v>#N/A</v>
      </c>
      <c r="AC102" t="e">
        <f t="shared" si="16"/>
        <v>#N/A</v>
      </c>
      <c r="AD102" t="e">
        <f t="shared" si="17"/>
        <v>#N/A</v>
      </c>
      <c r="AE102" t="e">
        <f t="shared" si="18"/>
        <v>#N/A</v>
      </c>
      <c r="AF102" t="e">
        <f t="shared" si="19"/>
        <v>#N/A</v>
      </c>
    </row>
    <row r="103" spans="1:32" x14ac:dyDescent="0.25">
      <c r="A103" s="18">
        <v>0.16427853409847321</v>
      </c>
      <c r="B103" s="18">
        <v>0.83569658847823103</v>
      </c>
      <c r="C103" s="3">
        <v>6.0872225667692632</v>
      </c>
      <c r="D103" s="4">
        <v>1.1966065361364688</v>
      </c>
      <c r="E103" s="28"/>
      <c r="F103" s="8">
        <v>1</v>
      </c>
      <c r="G103" s="5">
        <v>6.0872225667692632</v>
      </c>
      <c r="H103" s="5">
        <v>1.1966065361364688</v>
      </c>
      <c r="K103" s="5">
        <v>0</v>
      </c>
      <c r="L103" s="5">
        <v>0</v>
      </c>
      <c r="M103" s="6" t="e">
        <v>#DIV/0!</v>
      </c>
      <c r="N103" s="6" t="e">
        <v>#DIV/0!</v>
      </c>
      <c r="O103">
        <v>0</v>
      </c>
      <c r="P103">
        <v>0</v>
      </c>
      <c r="Q103" t="s">
        <v>498</v>
      </c>
      <c r="R103" t="s">
        <v>499</v>
      </c>
      <c r="S103" t="s">
        <v>269</v>
      </c>
      <c r="U103" s="16" t="s">
        <v>74</v>
      </c>
      <c r="V103" s="20" t="s">
        <v>477</v>
      </c>
      <c r="W103" s="26" t="s">
        <v>75</v>
      </c>
      <c r="X103" s="84">
        <v>2</v>
      </c>
      <c r="Y103" t="str">
        <f t="shared" si="20"/>
        <v>N</v>
      </c>
      <c r="Z103">
        <v>100</v>
      </c>
      <c r="AA103">
        <f t="shared" si="14"/>
        <v>0</v>
      </c>
      <c r="AB103">
        <f t="shared" si="15"/>
        <v>-100</v>
      </c>
      <c r="AC103">
        <f t="shared" si="16"/>
        <v>0</v>
      </c>
      <c r="AD103">
        <f t="shared" si="17"/>
        <v>-100</v>
      </c>
      <c r="AE103">
        <f t="shared" si="18"/>
        <v>0</v>
      </c>
      <c r="AF103">
        <f t="shared" si="19"/>
        <v>-100</v>
      </c>
    </row>
    <row r="104" spans="1:32" x14ac:dyDescent="0.25">
      <c r="A104" s="18">
        <v>0.67775986173222047</v>
      </c>
      <c r="B104" s="18">
        <v>0.30432251789314901</v>
      </c>
      <c r="C104" s="3">
        <v>1.4754488373569326</v>
      </c>
      <c r="D104" s="4">
        <v>3.2859875336307218</v>
      </c>
      <c r="E104" s="28"/>
      <c r="F104" s="8">
        <v>1</v>
      </c>
      <c r="G104" s="5">
        <v>1.4754488373569326</v>
      </c>
      <c r="H104" s="5">
        <v>3.2859875336307218</v>
      </c>
      <c r="K104" s="5">
        <v>0</v>
      </c>
      <c r="L104" s="5">
        <v>0</v>
      </c>
      <c r="M104" s="6" t="e">
        <v>#DIV/0!</v>
      </c>
      <c r="N104" s="6" t="e">
        <v>#DIV/0!</v>
      </c>
      <c r="O104">
        <v>0</v>
      </c>
      <c r="P104">
        <v>0</v>
      </c>
      <c r="Q104" t="s">
        <v>500</v>
      </c>
      <c r="R104" t="s">
        <v>501</v>
      </c>
      <c r="S104" t="s">
        <v>269</v>
      </c>
      <c r="U104" s="16" t="s">
        <v>89</v>
      </c>
      <c r="V104" s="20" t="s">
        <v>477</v>
      </c>
      <c r="W104" s="26" t="s">
        <v>76</v>
      </c>
      <c r="X104" s="84">
        <v>1</v>
      </c>
      <c r="Y104" t="str">
        <f t="shared" si="20"/>
        <v>N</v>
      </c>
      <c r="Z104">
        <v>100</v>
      </c>
      <c r="AA104">
        <f t="shared" si="14"/>
        <v>0</v>
      </c>
      <c r="AB104">
        <f t="shared" si="15"/>
        <v>-100</v>
      </c>
      <c r="AC104">
        <f t="shared" si="16"/>
        <v>0</v>
      </c>
      <c r="AD104">
        <f t="shared" si="17"/>
        <v>-100</v>
      </c>
      <c r="AE104">
        <f t="shared" si="18"/>
        <v>0</v>
      </c>
      <c r="AF104">
        <f t="shared" si="19"/>
        <v>-100</v>
      </c>
    </row>
    <row r="105" spans="1:32" x14ac:dyDescent="0.25">
      <c r="A105" s="18">
        <v>5.1023445202540561E-2</v>
      </c>
      <c r="B105" s="18">
        <v>0.94897302922482951</v>
      </c>
      <c r="C105" s="3">
        <v>19.598833360437368</v>
      </c>
      <c r="D105" s="4">
        <v>1.0537707281489885</v>
      </c>
      <c r="E105" s="28"/>
      <c r="F105" s="8">
        <v>1</v>
      </c>
      <c r="G105" s="5">
        <v>19.598833360437368</v>
      </c>
      <c r="H105" s="5">
        <v>1.0537707281489885</v>
      </c>
      <c r="K105" s="5">
        <v>0</v>
      </c>
      <c r="L105" s="5">
        <v>0</v>
      </c>
      <c r="M105" s="6" t="e">
        <v>#DIV/0!</v>
      </c>
      <c r="N105" s="6" t="e">
        <v>#DIV/0!</v>
      </c>
      <c r="O105">
        <v>0</v>
      </c>
      <c r="P105">
        <v>0</v>
      </c>
      <c r="Q105" t="s">
        <v>502</v>
      </c>
      <c r="R105" t="s">
        <v>503</v>
      </c>
      <c r="S105" t="s">
        <v>269</v>
      </c>
      <c r="U105" s="16" t="s">
        <v>75</v>
      </c>
      <c r="V105" s="20" t="s">
        <v>477</v>
      </c>
      <c r="W105" s="26" t="s">
        <v>94</v>
      </c>
      <c r="X105" s="84">
        <v>2</v>
      </c>
      <c r="Y105" t="str">
        <f t="shared" si="20"/>
        <v>N</v>
      </c>
      <c r="Z105">
        <v>100</v>
      </c>
      <c r="AA105">
        <f t="shared" si="14"/>
        <v>0</v>
      </c>
      <c r="AB105">
        <f t="shared" si="15"/>
        <v>-100</v>
      </c>
      <c r="AC105">
        <f t="shared" si="16"/>
        <v>0</v>
      </c>
      <c r="AD105">
        <f t="shared" si="17"/>
        <v>-100</v>
      </c>
      <c r="AE105">
        <f t="shared" si="18"/>
        <v>0</v>
      </c>
      <c r="AF105">
        <f t="shared" si="19"/>
        <v>-100</v>
      </c>
    </row>
    <row r="106" spans="1:32" x14ac:dyDescent="0.25">
      <c r="A106" s="18">
        <v>0.65666218800547727</v>
      </c>
      <c r="B106" s="18">
        <v>0.30367094954935325</v>
      </c>
      <c r="C106" s="3">
        <v>1.5228530259026563</v>
      </c>
      <c r="D106" s="4">
        <v>3.2930380778404946</v>
      </c>
      <c r="E106" s="28"/>
      <c r="F106" s="8">
        <v>1</v>
      </c>
      <c r="G106" s="5">
        <v>1.5228530259026563</v>
      </c>
      <c r="H106" s="5">
        <v>3.2930380778404946</v>
      </c>
      <c r="K106" s="5">
        <v>0</v>
      </c>
      <c r="L106" s="5">
        <v>0</v>
      </c>
      <c r="M106" s="6" t="e">
        <v>#DIV/0!</v>
      </c>
      <c r="N106" s="6" t="e">
        <v>#DIV/0!</v>
      </c>
      <c r="O106">
        <v>0</v>
      </c>
      <c r="P106">
        <v>0</v>
      </c>
      <c r="Q106" t="s">
        <v>504</v>
      </c>
      <c r="R106" t="s">
        <v>505</v>
      </c>
      <c r="S106" t="s">
        <v>276</v>
      </c>
      <c r="U106" s="16" t="s">
        <v>86</v>
      </c>
      <c r="V106" s="20" t="s">
        <v>477</v>
      </c>
      <c r="W106" s="26" t="s">
        <v>75</v>
      </c>
      <c r="X106" s="84">
        <v>2</v>
      </c>
      <c r="Y106" t="str">
        <f t="shared" si="20"/>
        <v>N</v>
      </c>
      <c r="Z106">
        <v>100</v>
      </c>
      <c r="AA106">
        <f t="shared" si="14"/>
        <v>0</v>
      </c>
      <c r="AB106">
        <f t="shared" si="15"/>
        <v>-100</v>
      </c>
      <c r="AC106">
        <f t="shared" si="16"/>
        <v>0</v>
      </c>
      <c r="AD106">
        <f t="shared" si="17"/>
        <v>-100</v>
      </c>
      <c r="AE106">
        <f t="shared" si="18"/>
        <v>0</v>
      </c>
      <c r="AF106">
        <f t="shared" si="19"/>
        <v>-100</v>
      </c>
    </row>
    <row r="107" spans="1:32" x14ac:dyDescent="0.25">
      <c r="A107" s="18">
        <v>0.50681874615018374</v>
      </c>
      <c r="B107" s="18">
        <v>0.48853168835893784</v>
      </c>
      <c r="C107" s="3">
        <v>1.9730919734047756</v>
      </c>
      <c r="D107" s="4">
        <v>2.0469501238684686</v>
      </c>
      <c r="E107" s="28"/>
      <c r="F107" s="8">
        <v>1</v>
      </c>
      <c r="G107" s="5">
        <v>1.9730919734047756</v>
      </c>
      <c r="H107" s="5">
        <v>2.0469501238684686</v>
      </c>
      <c r="K107" s="5">
        <v>0</v>
      </c>
      <c r="L107" s="5">
        <v>0</v>
      </c>
      <c r="M107" s="6" t="e">
        <v>#DIV/0!</v>
      </c>
      <c r="N107" s="6" t="e">
        <v>#DIV/0!</v>
      </c>
      <c r="O107">
        <v>0</v>
      </c>
      <c r="P107">
        <v>0</v>
      </c>
      <c r="Q107" t="s">
        <v>506</v>
      </c>
      <c r="R107" t="s">
        <v>507</v>
      </c>
      <c r="S107" t="s">
        <v>276</v>
      </c>
      <c r="U107" s="16" t="s">
        <v>86</v>
      </c>
      <c r="V107" s="20" t="s">
        <v>477</v>
      </c>
      <c r="W107" s="26" t="s">
        <v>78</v>
      </c>
      <c r="X107" s="84">
        <v>1</v>
      </c>
      <c r="Y107" t="str">
        <f t="shared" si="20"/>
        <v>N</v>
      </c>
      <c r="Z107">
        <v>100</v>
      </c>
      <c r="AA107">
        <f t="shared" si="14"/>
        <v>0</v>
      </c>
      <c r="AB107">
        <f t="shared" si="15"/>
        <v>-100</v>
      </c>
      <c r="AC107">
        <f t="shared" si="16"/>
        <v>0</v>
      </c>
      <c r="AD107">
        <f t="shared" si="17"/>
        <v>-100</v>
      </c>
      <c r="AE107">
        <f t="shared" si="18"/>
        <v>0</v>
      </c>
      <c r="AF107">
        <f t="shared" si="19"/>
        <v>-100</v>
      </c>
    </row>
    <row r="108" spans="1:32" x14ac:dyDescent="0.25">
      <c r="A108" s="18">
        <v>0.42978960278245931</v>
      </c>
      <c r="B108" s="18">
        <v>0.56829897886607417</v>
      </c>
      <c r="C108" s="3">
        <v>2.3267198497264632</v>
      </c>
      <c r="D108" s="4">
        <v>1.7596371578835106</v>
      </c>
      <c r="E108" s="28"/>
      <c r="F108" s="8">
        <v>1</v>
      </c>
      <c r="G108" s="5">
        <v>2.3267198497264632</v>
      </c>
      <c r="H108" s="5">
        <v>1.7596371578835106</v>
      </c>
      <c r="K108" s="5">
        <v>0</v>
      </c>
      <c r="L108" s="5">
        <v>0</v>
      </c>
      <c r="M108" s="6" t="e">
        <v>#DIV/0!</v>
      </c>
      <c r="N108" s="6" t="e">
        <v>#DIV/0!</v>
      </c>
      <c r="O108">
        <v>0</v>
      </c>
      <c r="P108">
        <v>0</v>
      </c>
      <c r="Q108" t="s">
        <v>508</v>
      </c>
      <c r="R108" t="s">
        <v>509</v>
      </c>
      <c r="S108" t="s">
        <v>276</v>
      </c>
      <c r="U108" s="16" t="s">
        <v>75</v>
      </c>
      <c r="V108" s="20" t="s">
        <v>477</v>
      </c>
      <c r="W108" s="26" t="s">
        <v>102</v>
      </c>
      <c r="X108" s="84">
        <v>4</v>
      </c>
      <c r="Y108" t="str">
        <f t="shared" si="20"/>
        <v>Y</v>
      </c>
      <c r="Z108">
        <v>100</v>
      </c>
      <c r="AA108">
        <f t="shared" si="14"/>
        <v>0</v>
      </c>
      <c r="AB108">
        <f t="shared" si="15"/>
        <v>-100</v>
      </c>
      <c r="AC108">
        <f t="shared" si="16"/>
        <v>0</v>
      </c>
      <c r="AD108">
        <f t="shared" si="17"/>
        <v>-100</v>
      </c>
      <c r="AE108">
        <f t="shared" si="18"/>
        <v>0</v>
      </c>
      <c r="AF108">
        <f t="shared" si="19"/>
        <v>-100</v>
      </c>
    </row>
    <row r="109" spans="1:32" x14ac:dyDescent="0.25">
      <c r="A109" s="18">
        <v>0.51090921832492608</v>
      </c>
      <c r="B109" s="18">
        <v>0.48586001304314097</v>
      </c>
      <c r="C109" s="3">
        <v>1.9572948855348775</v>
      </c>
      <c r="D109" s="4">
        <v>2.0582060123379757</v>
      </c>
      <c r="E109" s="28"/>
      <c r="F109" s="8">
        <v>1</v>
      </c>
      <c r="G109" s="5">
        <v>1.9572948855348775</v>
      </c>
      <c r="H109" s="5">
        <v>2.0582060123379757</v>
      </c>
      <c r="K109" s="5">
        <v>0</v>
      </c>
      <c r="L109" s="5">
        <v>0</v>
      </c>
      <c r="M109" s="6" t="e">
        <v>#DIV/0!</v>
      </c>
      <c r="N109" s="6" t="e">
        <v>#DIV/0!</v>
      </c>
      <c r="O109">
        <v>0</v>
      </c>
      <c r="P109">
        <v>0</v>
      </c>
      <c r="Q109" t="s">
        <v>510</v>
      </c>
      <c r="R109" t="s">
        <v>511</v>
      </c>
      <c r="S109" t="s">
        <v>275</v>
      </c>
      <c r="U109" s="16" t="s">
        <v>86</v>
      </c>
      <c r="V109" s="20" t="s">
        <v>512</v>
      </c>
      <c r="W109" s="26" t="s">
        <v>78</v>
      </c>
      <c r="X109" s="84">
        <v>1</v>
      </c>
      <c r="Y109" t="str">
        <f t="shared" si="20"/>
        <v>N</v>
      </c>
      <c r="Z109">
        <v>100</v>
      </c>
      <c r="AA109">
        <f t="shared" si="14"/>
        <v>0</v>
      </c>
      <c r="AB109">
        <f t="shared" si="15"/>
        <v>-100</v>
      </c>
      <c r="AC109">
        <f t="shared" si="16"/>
        <v>0</v>
      </c>
      <c r="AD109">
        <f t="shared" si="17"/>
        <v>-100</v>
      </c>
      <c r="AE109">
        <f t="shared" si="18"/>
        <v>0</v>
      </c>
      <c r="AF109">
        <f t="shared" si="19"/>
        <v>-100</v>
      </c>
    </row>
    <row r="110" spans="1:32" x14ac:dyDescent="0.25">
      <c r="A110" s="18">
        <v>0.18419822608379327</v>
      </c>
      <c r="B110" s="18">
        <v>0.81573126585579403</v>
      </c>
      <c r="C110" s="3">
        <v>5.4289339330830026</v>
      </c>
      <c r="D110" s="4">
        <v>1.2258939210217563</v>
      </c>
      <c r="E110" s="28"/>
      <c r="F110" s="8">
        <v>1</v>
      </c>
      <c r="G110" s="5">
        <v>5.4289339330830026</v>
      </c>
      <c r="H110" s="5">
        <v>1.2258939210217563</v>
      </c>
      <c r="K110" s="5">
        <v>0</v>
      </c>
      <c r="L110" s="5">
        <v>0</v>
      </c>
      <c r="M110" s="6" t="e">
        <v>#DIV/0!</v>
      </c>
      <c r="N110" s="6" t="e">
        <v>#DIV/0!</v>
      </c>
      <c r="O110">
        <v>0</v>
      </c>
      <c r="P110">
        <v>0</v>
      </c>
      <c r="Q110" t="s">
        <v>513</v>
      </c>
      <c r="R110" t="s">
        <v>514</v>
      </c>
      <c r="S110" t="s">
        <v>279</v>
      </c>
      <c r="U110" s="16" t="s">
        <v>87</v>
      </c>
      <c r="V110" s="20" t="s">
        <v>512</v>
      </c>
      <c r="W110" s="26" t="s">
        <v>79</v>
      </c>
      <c r="X110" s="84">
        <v>3</v>
      </c>
      <c r="Y110" t="str">
        <f t="shared" si="20"/>
        <v>Y</v>
      </c>
      <c r="Z110">
        <v>100</v>
      </c>
      <c r="AA110">
        <f t="shared" si="14"/>
        <v>0</v>
      </c>
      <c r="AB110">
        <f t="shared" si="15"/>
        <v>-100</v>
      </c>
      <c r="AC110">
        <f t="shared" si="16"/>
        <v>0</v>
      </c>
      <c r="AD110">
        <f t="shared" si="17"/>
        <v>-100</v>
      </c>
      <c r="AE110">
        <f t="shared" si="18"/>
        <v>0</v>
      </c>
      <c r="AF110">
        <f t="shared" si="19"/>
        <v>-100</v>
      </c>
    </row>
    <row r="111" spans="1:32" x14ac:dyDescent="0.25">
      <c r="A111" s="18">
        <v>0.2245365291239268</v>
      </c>
      <c r="B111" s="18">
        <v>0.77538791689717268</v>
      </c>
      <c r="C111" s="3">
        <v>4.4536183217122653</v>
      </c>
      <c r="D111" s="4">
        <v>1.2896770483626379</v>
      </c>
      <c r="E111" s="28"/>
      <c r="F111" s="8">
        <v>1</v>
      </c>
      <c r="G111" s="5">
        <v>4.4536183217122653</v>
      </c>
      <c r="H111" s="5">
        <v>1.2896770483626379</v>
      </c>
      <c r="K111" s="5">
        <v>0</v>
      </c>
      <c r="L111" s="5">
        <v>0</v>
      </c>
      <c r="M111" s="6" t="e">
        <v>#DIV/0!</v>
      </c>
      <c r="N111" s="6" t="e">
        <v>#DIV/0!</v>
      </c>
      <c r="O111">
        <v>0</v>
      </c>
      <c r="P111">
        <v>0</v>
      </c>
      <c r="Q111" t="s">
        <v>334</v>
      </c>
      <c r="R111" t="s">
        <v>515</v>
      </c>
      <c r="S111" t="s">
        <v>272</v>
      </c>
      <c r="U111" s="16" t="s">
        <v>86</v>
      </c>
      <c r="V111" s="20" t="s">
        <v>512</v>
      </c>
      <c r="W111" s="26" t="s">
        <v>86</v>
      </c>
      <c r="X111" s="84">
        <v>3</v>
      </c>
      <c r="Y111" t="str">
        <f t="shared" si="20"/>
        <v>Y</v>
      </c>
      <c r="Z111">
        <v>100</v>
      </c>
      <c r="AA111">
        <f t="shared" si="14"/>
        <v>0</v>
      </c>
      <c r="AB111">
        <f t="shared" si="15"/>
        <v>-100</v>
      </c>
      <c r="AC111">
        <f t="shared" si="16"/>
        <v>0</v>
      </c>
      <c r="AD111">
        <f t="shared" si="17"/>
        <v>-100</v>
      </c>
      <c r="AE111">
        <f t="shared" si="18"/>
        <v>0</v>
      </c>
      <c r="AF111">
        <f t="shared" si="19"/>
        <v>-100</v>
      </c>
    </row>
    <row r="112" spans="1:32" x14ac:dyDescent="0.25">
      <c r="A112" s="18">
        <v>0.64312627605612793</v>
      </c>
      <c r="B112" s="18">
        <v>0.34341661519562405</v>
      </c>
      <c r="C112" s="3">
        <v>1.5549045921935343</v>
      </c>
      <c r="D112" s="4">
        <v>2.9119150202745998</v>
      </c>
      <c r="E112" s="28"/>
      <c r="F112" s="8">
        <v>1</v>
      </c>
      <c r="G112" s="5">
        <v>1.5549045921935343</v>
      </c>
      <c r="H112" s="5">
        <v>2.9119150202745998</v>
      </c>
      <c r="K112" s="5">
        <v>0</v>
      </c>
      <c r="L112" s="5">
        <v>0</v>
      </c>
      <c r="M112" s="6" t="e">
        <v>#DIV/0!</v>
      </c>
      <c r="N112" s="6" t="e">
        <v>#DIV/0!</v>
      </c>
      <c r="O112">
        <v>0</v>
      </c>
      <c r="P112">
        <v>0</v>
      </c>
      <c r="Q112" t="s">
        <v>516</v>
      </c>
      <c r="R112" t="s">
        <v>517</v>
      </c>
      <c r="S112" t="s">
        <v>274</v>
      </c>
      <c r="U112" s="16" t="s">
        <v>86</v>
      </c>
      <c r="V112" s="20" t="s">
        <v>512</v>
      </c>
      <c r="W112" s="26" t="s">
        <v>77</v>
      </c>
      <c r="X112" s="84">
        <v>2</v>
      </c>
      <c r="Y112" t="str">
        <f t="shared" si="20"/>
        <v>N</v>
      </c>
      <c r="Z112">
        <v>100</v>
      </c>
      <c r="AA112">
        <f t="shared" si="14"/>
        <v>0</v>
      </c>
      <c r="AB112">
        <f t="shared" si="15"/>
        <v>-100</v>
      </c>
      <c r="AC112">
        <f t="shared" si="16"/>
        <v>0</v>
      </c>
      <c r="AD112">
        <f t="shared" si="17"/>
        <v>-100</v>
      </c>
      <c r="AE112">
        <f t="shared" si="18"/>
        <v>0</v>
      </c>
      <c r="AF112">
        <f t="shared" si="19"/>
        <v>-100</v>
      </c>
    </row>
    <row r="113" spans="1:32" x14ac:dyDescent="0.25">
      <c r="A113" s="18">
        <v>0.4022642551472298</v>
      </c>
      <c r="B113" s="18">
        <v>0.59667409415616768</v>
      </c>
      <c r="C113" s="3">
        <v>2.4859280614778894</v>
      </c>
      <c r="D113" s="4">
        <v>1.6759567908075959</v>
      </c>
      <c r="E113" s="28"/>
      <c r="F113" s="8">
        <v>1</v>
      </c>
      <c r="G113" s="5">
        <v>2.4859280614778894</v>
      </c>
      <c r="H113" s="5">
        <v>1.6759567908075959</v>
      </c>
      <c r="K113" s="5">
        <v>0</v>
      </c>
      <c r="L113" s="5">
        <v>0</v>
      </c>
      <c r="M113" s="6" t="e">
        <v>#DIV/0!</v>
      </c>
      <c r="N113" s="6" t="e">
        <v>#DIV/0!</v>
      </c>
      <c r="O113">
        <v>0</v>
      </c>
      <c r="P113">
        <v>0</v>
      </c>
      <c r="Q113" t="s">
        <v>301</v>
      </c>
      <c r="R113" t="s">
        <v>476</v>
      </c>
      <c r="S113" t="s">
        <v>275</v>
      </c>
      <c r="U113" s="16" t="s">
        <v>79</v>
      </c>
      <c r="V113" s="20">
        <v>44204</v>
      </c>
      <c r="W113" s="26" t="s">
        <v>75</v>
      </c>
      <c r="X113" s="84">
        <v>2</v>
      </c>
      <c r="Y113" t="str">
        <f t="shared" si="20"/>
        <v>N</v>
      </c>
      <c r="Z113">
        <v>100</v>
      </c>
      <c r="AA113">
        <f t="shared" si="14"/>
        <v>0</v>
      </c>
      <c r="AB113">
        <f t="shared" si="15"/>
        <v>-100</v>
      </c>
      <c r="AC113">
        <f t="shared" si="16"/>
        <v>0</v>
      </c>
      <c r="AD113">
        <f t="shared" si="17"/>
        <v>-100</v>
      </c>
      <c r="AE113">
        <f t="shared" si="18"/>
        <v>0</v>
      </c>
      <c r="AF113">
        <f t="shared" si="19"/>
        <v>-100</v>
      </c>
    </row>
    <row r="114" spans="1:32" x14ac:dyDescent="0.25">
      <c r="A114" s="18">
        <v>0.57326695549265883</v>
      </c>
      <c r="B114" s="18">
        <v>0.42206552188006724</v>
      </c>
      <c r="C114" s="3">
        <v>1.7443880035621657</v>
      </c>
      <c r="D114" s="4">
        <v>2.3693003767414025</v>
      </c>
      <c r="E114" s="28"/>
      <c r="F114" s="8">
        <v>1</v>
      </c>
      <c r="G114" s="5">
        <v>1.7443880035621657</v>
      </c>
      <c r="H114" s="5">
        <v>2.3693003767414025</v>
      </c>
      <c r="K114" s="5">
        <v>0</v>
      </c>
      <c r="L114" s="5">
        <v>0</v>
      </c>
      <c r="M114" s="6" t="e">
        <v>#DIV/0!</v>
      </c>
      <c r="N114" s="6" t="e">
        <v>#DIV/0!</v>
      </c>
      <c r="O114">
        <v>0</v>
      </c>
      <c r="P114">
        <v>0</v>
      </c>
      <c r="Q114" t="s">
        <v>379</v>
      </c>
      <c r="R114" t="s">
        <v>285</v>
      </c>
      <c r="S114" t="s">
        <v>275</v>
      </c>
      <c r="U114" s="16" t="s">
        <v>86</v>
      </c>
      <c r="V114" s="20">
        <v>44204</v>
      </c>
      <c r="W114" s="26" t="s">
        <v>75</v>
      </c>
      <c r="X114" s="84">
        <v>2</v>
      </c>
      <c r="Y114" t="str">
        <f t="shared" si="20"/>
        <v>N</v>
      </c>
      <c r="Z114">
        <v>100</v>
      </c>
      <c r="AA114">
        <f t="shared" si="14"/>
        <v>0</v>
      </c>
      <c r="AB114">
        <f t="shared" si="15"/>
        <v>-100</v>
      </c>
      <c r="AC114">
        <f t="shared" si="16"/>
        <v>0</v>
      </c>
      <c r="AD114">
        <f t="shared" si="17"/>
        <v>-100</v>
      </c>
      <c r="AE114">
        <f t="shared" si="18"/>
        <v>0</v>
      </c>
      <c r="AF114">
        <f t="shared" si="19"/>
        <v>-100</v>
      </c>
    </row>
    <row r="115" spans="1:32" x14ac:dyDescent="0.25">
      <c r="A115" s="18">
        <v>0.70685343742856999</v>
      </c>
      <c r="B115" s="18">
        <v>0.28490504586623805</v>
      </c>
      <c r="C115" s="3">
        <v>1.4147204314912221</v>
      </c>
      <c r="D115" s="4">
        <v>3.5099413454035369</v>
      </c>
      <c r="E115" s="28"/>
      <c r="F115" s="8">
        <v>1</v>
      </c>
      <c r="G115" s="5">
        <v>1.4147204314912221</v>
      </c>
      <c r="H115" s="5">
        <v>3.5099413454035369</v>
      </c>
      <c r="K115" s="5">
        <v>0</v>
      </c>
      <c r="L115" s="5">
        <v>0</v>
      </c>
      <c r="M115" s="6" t="e">
        <v>#DIV/0!</v>
      </c>
      <c r="N115" s="6" t="e">
        <v>#DIV/0!</v>
      </c>
      <c r="O115">
        <v>0</v>
      </c>
      <c r="P115">
        <v>0</v>
      </c>
      <c r="Q115" t="s">
        <v>384</v>
      </c>
      <c r="R115" t="s">
        <v>314</v>
      </c>
      <c r="S115" t="s">
        <v>268</v>
      </c>
      <c r="U115" s="16" t="s">
        <v>74</v>
      </c>
      <c r="V115" s="20">
        <v>44204</v>
      </c>
      <c r="W115" s="26" t="s">
        <v>75</v>
      </c>
      <c r="X115" s="84">
        <v>2</v>
      </c>
      <c r="Y115" t="str">
        <f t="shared" si="20"/>
        <v>N</v>
      </c>
      <c r="Z115">
        <v>100</v>
      </c>
      <c r="AA115">
        <f t="shared" si="14"/>
        <v>0</v>
      </c>
      <c r="AB115">
        <f t="shared" si="15"/>
        <v>-100</v>
      </c>
      <c r="AC115">
        <f t="shared" si="16"/>
        <v>0</v>
      </c>
      <c r="AD115">
        <f t="shared" si="17"/>
        <v>-100</v>
      </c>
      <c r="AE115">
        <f t="shared" si="18"/>
        <v>0</v>
      </c>
      <c r="AF115">
        <f t="shared" si="19"/>
        <v>-100</v>
      </c>
    </row>
    <row r="116" spans="1:32" x14ac:dyDescent="0.25">
      <c r="A116" s="18">
        <v>0.71719919195631554</v>
      </c>
      <c r="B116" s="18">
        <v>0.20844820600392902</v>
      </c>
      <c r="C116" s="3">
        <v>1.3943127811846583</v>
      </c>
      <c r="D116" s="4">
        <v>4.797354792207476</v>
      </c>
      <c r="E116" s="28"/>
      <c r="F116" s="8">
        <v>1</v>
      </c>
      <c r="G116" s="5">
        <v>1.3943127811846583</v>
      </c>
      <c r="H116" s="5">
        <v>4.797354792207476</v>
      </c>
      <c r="K116" s="5">
        <v>0</v>
      </c>
      <c r="L116" s="5">
        <v>0</v>
      </c>
      <c r="M116" s="6" t="e">
        <v>#DIV/0!</v>
      </c>
      <c r="N116" s="6" t="e">
        <v>#DIV/0!</v>
      </c>
      <c r="O116">
        <v>0</v>
      </c>
      <c r="P116">
        <v>0</v>
      </c>
      <c r="Q116" t="s">
        <v>288</v>
      </c>
      <c r="R116" t="s">
        <v>383</v>
      </c>
      <c r="S116" t="s">
        <v>268</v>
      </c>
      <c r="U116" s="16" t="s">
        <v>99</v>
      </c>
      <c r="V116" s="20">
        <v>44204</v>
      </c>
      <c r="W116" s="26" t="s">
        <v>518</v>
      </c>
      <c r="X116" s="84">
        <v>8</v>
      </c>
      <c r="Y116" t="str">
        <f t="shared" si="20"/>
        <v>Y</v>
      </c>
      <c r="Z116">
        <v>100</v>
      </c>
      <c r="AA116">
        <f t="shared" si="14"/>
        <v>0</v>
      </c>
      <c r="AB116">
        <f t="shared" si="15"/>
        <v>-100</v>
      </c>
      <c r="AC116">
        <f t="shared" si="16"/>
        <v>0</v>
      </c>
      <c r="AD116">
        <f t="shared" si="17"/>
        <v>-100</v>
      </c>
      <c r="AE116">
        <f t="shared" si="18"/>
        <v>0</v>
      </c>
      <c r="AF116">
        <f t="shared" si="19"/>
        <v>-100</v>
      </c>
    </row>
    <row r="117" spans="1:32" x14ac:dyDescent="0.25">
      <c r="A117" s="18">
        <v>0.56783132671175085</v>
      </c>
      <c r="B117" s="18">
        <v>0.42518841353224113</v>
      </c>
      <c r="C117" s="3">
        <v>1.7610863525105083</v>
      </c>
      <c r="D117" s="4">
        <v>2.3518985188061152</v>
      </c>
      <c r="E117" s="28"/>
      <c r="F117" s="8">
        <v>1</v>
      </c>
      <c r="G117" s="5">
        <v>1.7610863525105083</v>
      </c>
      <c r="H117" s="5">
        <v>2.3518985188061152</v>
      </c>
      <c r="K117" s="5">
        <v>0</v>
      </c>
      <c r="L117" s="5">
        <v>0</v>
      </c>
      <c r="M117" s="6" t="e">
        <v>#DIV/0!</v>
      </c>
      <c r="N117" s="6" t="e">
        <v>#DIV/0!</v>
      </c>
      <c r="O117">
        <v>0</v>
      </c>
      <c r="P117">
        <v>0</v>
      </c>
      <c r="Q117" t="s">
        <v>382</v>
      </c>
      <c r="R117" t="s">
        <v>287</v>
      </c>
      <c r="S117" t="s">
        <v>268</v>
      </c>
      <c r="U117" s="16" t="s">
        <v>79</v>
      </c>
      <c r="V117" s="20">
        <v>44204</v>
      </c>
      <c r="W117" s="26" t="s">
        <v>91</v>
      </c>
      <c r="X117" s="84">
        <v>5</v>
      </c>
      <c r="Y117" t="str">
        <f t="shared" si="20"/>
        <v>Y</v>
      </c>
      <c r="Z117">
        <v>100</v>
      </c>
      <c r="AA117">
        <f t="shared" si="14"/>
        <v>0</v>
      </c>
      <c r="AB117">
        <f t="shared" si="15"/>
        <v>-100</v>
      </c>
      <c r="AC117">
        <f t="shared" si="16"/>
        <v>0</v>
      </c>
      <c r="AD117">
        <f t="shared" si="17"/>
        <v>-100</v>
      </c>
      <c r="AE117">
        <f t="shared" si="18"/>
        <v>0</v>
      </c>
      <c r="AF117">
        <f t="shared" si="19"/>
        <v>-100</v>
      </c>
    </row>
    <row r="118" spans="1:32" x14ac:dyDescent="0.25">
      <c r="A118" s="18">
        <v>0.32471729266583593</v>
      </c>
      <c r="B118" s="18">
        <v>0.67503907953480358</v>
      </c>
      <c r="C118" s="3">
        <v>3.0796019263103807</v>
      </c>
      <c r="D118" s="4">
        <v>1.4813957151771717</v>
      </c>
      <c r="E118" s="28"/>
      <c r="F118" s="8">
        <v>1</v>
      </c>
      <c r="G118" s="5">
        <v>3.0796019263103807</v>
      </c>
      <c r="H118" s="5">
        <v>1.4813957151771717</v>
      </c>
      <c r="K118" s="5">
        <v>0</v>
      </c>
      <c r="L118" s="5">
        <v>0</v>
      </c>
      <c r="M118" s="6" t="e">
        <v>#DIV/0!</v>
      </c>
      <c r="N118" s="6" t="e">
        <v>#DIV/0!</v>
      </c>
      <c r="O118">
        <v>0</v>
      </c>
      <c r="P118">
        <v>0</v>
      </c>
      <c r="Q118" t="s">
        <v>392</v>
      </c>
      <c r="R118" t="s">
        <v>513</v>
      </c>
      <c r="S118" t="s">
        <v>279</v>
      </c>
      <c r="U118" s="16" t="s">
        <v>75</v>
      </c>
      <c r="V118" s="20">
        <v>44204</v>
      </c>
      <c r="W118" s="26" t="s">
        <v>73</v>
      </c>
      <c r="X118" s="84">
        <v>0</v>
      </c>
      <c r="Y118" t="str">
        <f t="shared" si="20"/>
        <v>N</v>
      </c>
      <c r="Z118">
        <v>100</v>
      </c>
      <c r="AA118">
        <f t="shared" si="14"/>
        <v>0</v>
      </c>
      <c r="AB118">
        <f t="shared" si="15"/>
        <v>-100</v>
      </c>
      <c r="AC118">
        <f t="shared" si="16"/>
        <v>0</v>
      </c>
      <c r="AD118">
        <f t="shared" si="17"/>
        <v>-100</v>
      </c>
      <c r="AE118">
        <f t="shared" si="18"/>
        <v>0</v>
      </c>
      <c r="AF118">
        <f t="shared" si="19"/>
        <v>-100</v>
      </c>
    </row>
    <row r="119" spans="1:32" x14ac:dyDescent="0.25">
      <c r="A119" s="18">
        <v>0.62170995106576876</v>
      </c>
      <c r="B119" s="18">
        <v>0.36539185155061349</v>
      </c>
      <c r="C119" s="3">
        <v>1.6084670967317574</v>
      </c>
      <c r="D119" s="4">
        <v>2.7367879052482964</v>
      </c>
      <c r="E119" s="28"/>
      <c r="F119" s="8">
        <v>1</v>
      </c>
      <c r="G119" s="5">
        <v>1.6084670967317574</v>
      </c>
      <c r="H119" s="5">
        <v>2.7367879052482964</v>
      </c>
      <c r="K119" s="5">
        <v>0</v>
      </c>
      <c r="L119" s="5">
        <v>0</v>
      </c>
      <c r="M119" s="6" t="e">
        <v>#DIV/0!</v>
      </c>
      <c r="N119" s="6" t="e">
        <v>#DIV/0!</v>
      </c>
      <c r="O119">
        <v>0</v>
      </c>
      <c r="P119">
        <v>0</v>
      </c>
      <c r="Q119" t="s">
        <v>390</v>
      </c>
      <c r="R119" t="s">
        <v>316</v>
      </c>
      <c r="S119" t="s">
        <v>279</v>
      </c>
      <c r="U119" s="16" t="s">
        <v>86</v>
      </c>
      <c r="V119" s="20">
        <v>44204</v>
      </c>
      <c r="W119" s="26" t="s">
        <v>78</v>
      </c>
      <c r="X119" s="97" t="s">
        <v>84</v>
      </c>
      <c r="Y119" t="s">
        <v>95</v>
      </c>
      <c r="Z119">
        <v>100</v>
      </c>
      <c r="AA119">
        <f t="shared" si="14"/>
        <v>0</v>
      </c>
      <c r="AB119">
        <f t="shared" si="15"/>
        <v>-100</v>
      </c>
      <c r="AC119">
        <f t="shared" si="16"/>
        <v>0</v>
      </c>
      <c r="AD119">
        <f t="shared" si="17"/>
        <v>-100</v>
      </c>
      <c r="AE119">
        <f t="shared" si="18"/>
        <v>0</v>
      </c>
      <c r="AF119">
        <f t="shared" si="19"/>
        <v>-100</v>
      </c>
    </row>
    <row r="120" spans="1:32" x14ac:dyDescent="0.25">
      <c r="A120" s="18">
        <v>0.4842073034536758</v>
      </c>
      <c r="B120" s="18">
        <v>0.51495983480126462</v>
      </c>
      <c r="C120" s="3">
        <v>2.0652311372987584</v>
      </c>
      <c r="D120" s="4">
        <v>1.9418990228352937</v>
      </c>
      <c r="E120" s="28"/>
      <c r="F120" s="8">
        <v>1</v>
      </c>
      <c r="G120" s="5">
        <v>2.0652311372987584</v>
      </c>
      <c r="H120" s="5">
        <v>1.9418990228352937</v>
      </c>
      <c r="K120" s="5">
        <v>0</v>
      </c>
      <c r="L120" s="5">
        <v>0</v>
      </c>
      <c r="M120" s="6" t="e">
        <v>#DIV/0!</v>
      </c>
      <c r="N120" s="6" t="e">
        <v>#DIV/0!</v>
      </c>
      <c r="O120">
        <v>0</v>
      </c>
      <c r="P120">
        <v>0</v>
      </c>
      <c r="Q120" t="s">
        <v>385</v>
      </c>
      <c r="R120" t="s">
        <v>391</v>
      </c>
      <c r="S120" t="s">
        <v>279</v>
      </c>
      <c r="U120" s="16" t="s">
        <v>75</v>
      </c>
      <c r="V120" s="20">
        <v>44204</v>
      </c>
      <c r="W120" s="26" t="s">
        <v>94</v>
      </c>
      <c r="X120" s="84">
        <v>2</v>
      </c>
      <c r="Y120" t="str">
        <f t="shared" si="20"/>
        <v>N</v>
      </c>
      <c r="Z120">
        <v>100</v>
      </c>
      <c r="AA120">
        <f t="shared" si="14"/>
        <v>0</v>
      </c>
      <c r="AB120">
        <f t="shared" si="15"/>
        <v>-100</v>
      </c>
      <c r="AC120">
        <f t="shared" si="16"/>
        <v>0</v>
      </c>
      <c r="AD120">
        <f t="shared" si="17"/>
        <v>-100</v>
      </c>
      <c r="AE120">
        <f t="shared" si="18"/>
        <v>0</v>
      </c>
      <c r="AF120">
        <f t="shared" si="19"/>
        <v>-100</v>
      </c>
    </row>
    <row r="121" spans="1:32" x14ac:dyDescent="0.25">
      <c r="A121" s="18">
        <v>0.5095303082202538</v>
      </c>
      <c r="B121" s="18">
        <v>0.48032563126885597</v>
      </c>
      <c r="C121" s="3">
        <v>1.9625917906491477</v>
      </c>
      <c r="D121" s="4">
        <v>2.0819209613243879</v>
      </c>
      <c r="E121" s="28"/>
      <c r="F121" s="8">
        <v>1</v>
      </c>
      <c r="G121" s="5">
        <v>1.9625917906491477</v>
      </c>
      <c r="H121" s="5">
        <v>2.0819209613243879</v>
      </c>
      <c r="K121" s="5">
        <v>0</v>
      </c>
      <c r="L121" s="5">
        <v>0</v>
      </c>
      <c r="M121" s="6" t="e">
        <v>#DIV/0!</v>
      </c>
      <c r="N121" s="6" t="e">
        <v>#DIV/0!</v>
      </c>
      <c r="O121">
        <v>0</v>
      </c>
      <c r="P121">
        <v>0</v>
      </c>
      <c r="Q121" t="s">
        <v>514</v>
      </c>
      <c r="R121" t="s">
        <v>387</v>
      </c>
      <c r="S121" t="s">
        <v>279</v>
      </c>
      <c r="U121" s="16" t="s">
        <v>77</v>
      </c>
      <c r="V121" s="20">
        <v>44204</v>
      </c>
      <c r="W121" s="26" t="s">
        <v>102</v>
      </c>
      <c r="X121" s="97" t="s">
        <v>219</v>
      </c>
      <c r="Y121" t="str">
        <f t="shared" si="20"/>
        <v>Y</v>
      </c>
      <c r="Z121">
        <v>100</v>
      </c>
      <c r="AA121">
        <f t="shared" si="14"/>
        <v>0</v>
      </c>
      <c r="AB121">
        <f t="shared" si="15"/>
        <v>-100</v>
      </c>
      <c r="AC121">
        <f t="shared" si="16"/>
        <v>0</v>
      </c>
      <c r="AD121">
        <f t="shared" si="17"/>
        <v>-100</v>
      </c>
      <c r="AE121">
        <f t="shared" si="18"/>
        <v>0</v>
      </c>
      <c r="AF121">
        <f t="shared" si="19"/>
        <v>-100</v>
      </c>
    </row>
    <row r="122" spans="1:32" x14ac:dyDescent="0.25">
      <c r="A122" s="18">
        <v>0.34914375012441495</v>
      </c>
      <c r="B122" s="18">
        <v>0.65063218813690782</v>
      </c>
      <c r="C122" s="3">
        <v>2.8641497940136604</v>
      </c>
      <c r="D122" s="4">
        <v>1.5369666890651545</v>
      </c>
      <c r="E122" s="28"/>
      <c r="F122" s="8">
        <v>1</v>
      </c>
      <c r="G122" s="5">
        <v>2.8641497940136604</v>
      </c>
      <c r="H122" s="5">
        <v>1.5369666890651545</v>
      </c>
      <c r="K122" s="5">
        <v>0</v>
      </c>
      <c r="L122" s="5">
        <v>0</v>
      </c>
      <c r="M122" s="6" t="e">
        <v>#DIV/0!</v>
      </c>
      <c r="N122" s="6" t="e">
        <v>#DIV/0!</v>
      </c>
      <c r="O122">
        <v>0</v>
      </c>
      <c r="P122">
        <v>0</v>
      </c>
      <c r="Q122" t="s">
        <v>386</v>
      </c>
      <c r="R122" t="s">
        <v>480</v>
      </c>
      <c r="S122" t="s">
        <v>279</v>
      </c>
      <c r="U122" s="16" t="s">
        <v>75</v>
      </c>
      <c r="V122" s="20">
        <v>44204</v>
      </c>
      <c r="W122" s="26" t="s">
        <v>76</v>
      </c>
      <c r="X122" s="84">
        <v>1</v>
      </c>
      <c r="Y122" t="str">
        <f t="shared" si="20"/>
        <v>N</v>
      </c>
      <c r="Z122">
        <v>100</v>
      </c>
      <c r="AA122">
        <f t="shared" si="14"/>
        <v>0</v>
      </c>
      <c r="AB122">
        <f t="shared" si="15"/>
        <v>-100</v>
      </c>
      <c r="AC122">
        <f t="shared" si="16"/>
        <v>0</v>
      </c>
      <c r="AD122">
        <f t="shared" si="17"/>
        <v>-100</v>
      </c>
      <c r="AE122">
        <f t="shared" si="18"/>
        <v>0</v>
      </c>
      <c r="AF122">
        <f t="shared" si="19"/>
        <v>-100</v>
      </c>
    </row>
    <row r="123" spans="1:32" x14ac:dyDescent="0.25">
      <c r="A123" s="18">
        <v>0.47335880572493533</v>
      </c>
      <c r="B123" s="18">
        <v>0.52490333762834507</v>
      </c>
      <c r="C123" s="3">
        <v>2.1125623689803952</v>
      </c>
      <c r="D123" s="4">
        <v>1.9051126718269118</v>
      </c>
      <c r="E123" s="28"/>
      <c r="F123" s="8">
        <v>1</v>
      </c>
      <c r="G123" s="5">
        <v>2.1125623689803952</v>
      </c>
      <c r="H123" s="5">
        <v>1.9051126718269118</v>
      </c>
      <c r="K123" s="5">
        <v>0</v>
      </c>
      <c r="L123" s="5">
        <v>0</v>
      </c>
      <c r="M123" s="6" t="e">
        <v>#DIV/0!</v>
      </c>
      <c r="N123" s="6" t="e">
        <v>#DIV/0!</v>
      </c>
      <c r="O123">
        <v>0</v>
      </c>
      <c r="P123">
        <v>0</v>
      </c>
      <c r="Q123" t="s">
        <v>483</v>
      </c>
      <c r="R123" t="s">
        <v>393</v>
      </c>
      <c r="S123" t="s">
        <v>279</v>
      </c>
      <c r="U123" s="16" t="s">
        <v>79</v>
      </c>
      <c r="V123" s="20">
        <v>44204</v>
      </c>
      <c r="W123" s="26" t="s">
        <v>76</v>
      </c>
      <c r="X123" s="97" t="s">
        <v>84</v>
      </c>
      <c r="Y123" t="str">
        <f t="shared" si="20"/>
        <v>Y</v>
      </c>
      <c r="Z123">
        <v>100</v>
      </c>
      <c r="AA123">
        <f t="shared" si="14"/>
        <v>0</v>
      </c>
      <c r="AB123">
        <f t="shared" si="15"/>
        <v>-100</v>
      </c>
      <c r="AC123">
        <f t="shared" si="16"/>
        <v>0</v>
      </c>
      <c r="AD123">
        <f t="shared" si="17"/>
        <v>-100</v>
      </c>
      <c r="AE123">
        <f t="shared" si="18"/>
        <v>0</v>
      </c>
      <c r="AF123">
        <f t="shared" si="19"/>
        <v>-100</v>
      </c>
    </row>
    <row r="124" spans="1:32" x14ac:dyDescent="0.25">
      <c r="A124" s="18">
        <v>0.33393039110808181</v>
      </c>
      <c r="B124" s="18">
        <v>0.66587339175571458</v>
      </c>
      <c r="C124" s="3">
        <v>2.9946360877238463</v>
      </c>
      <c r="D124" s="4">
        <v>1.5017869949169926</v>
      </c>
      <c r="E124" s="28"/>
      <c r="F124" s="8">
        <v>1</v>
      </c>
      <c r="G124" s="5">
        <v>2.9946360877238463</v>
      </c>
      <c r="H124" s="5">
        <v>1.5017869949169926</v>
      </c>
      <c r="K124" s="5">
        <v>0</v>
      </c>
      <c r="L124" s="5">
        <v>0</v>
      </c>
      <c r="M124" s="6" t="e">
        <v>#DIV/0!</v>
      </c>
      <c r="N124" s="6" t="e">
        <v>#DIV/0!</v>
      </c>
      <c r="O124">
        <v>0</v>
      </c>
      <c r="P124">
        <v>0</v>
      </c>
      <c r="Q124" t="s">
        <v>404</v>
      </c>
      <c r="R124" t="s">
        <v>405</v>
      </c>
      <c r="S124" t="s">
        <v>281</v>
      </c>
      <c r="U124" s="16" t="s">
        <v>75</v>
      </c>
      <c r="V124" s="20">
        <v>44204</v>
      </c>
      <c r="W124" s="26" t="s">
        <v>79</v>
      </c>
      <c r="X124" s="84">
        <v>3</v>
      </c>
      <c r="Y124" t="str">
        <f t="shared" si="20"/>
        <v>Y</v>
      </c>
      <c r="Z124">
        <v>100</v>
      </c>
      <c r="AA124">
        <f t="shared" si="14"/>
        <v>0</v>
      </c>
      <c r="AB124">
        <f t="shared" si="15"/>
        <v>-100</v>
      </c>
      <c r="AC124">
        <f t="shared" si="16"/>
        <v>0</v>
      </c>
      <c r="AD124">
        <f t="shared" si="17"/>
        <v>-100</v>
      </c>
      <c r="AE124">
        <f t="shared" si="18"/>
        <v>0</v>
      </c>
      <c r="AF124">
        <f t="shared" si="19"/>
        <v>-100</v>
      </c>
    </row>
    <row r="125" spans="1:32" x14ac:dyDescent="0.25">
      <c r="A125" s="18" t="e">
        <v>#N/A</v>
      </c>
      <c r="B125" s="18" t="e">
        <v>#N/A</v>
      </c>
      <c r="C125" s="3" t="e">
        <v>#N/A</v>
      </c>
      <c r="D125" s="4" t="e">
        <v>#N/A</v>
      </c>
      <c r="E125" s="28"/>
      <c r="F125" s="8">
        <v>1</v>
      </c>
      <c r="G125" s="5" t="e">
        <v>#N/A</v>
      </c>
      <c r="H125" s="5" t="e">
        <v>#N/A</v>
      </c>
      <c r="K125" s="5">
        <v>0</v>
      </c>
      <c r="L125" s="5">
        <v>0</v>
      </c>
      <c r="M125" s="6" t="e">
        <v>#DIV/0!</v>
      </c>
      <c r="N125" s="6" t="e">
        <v>#DIV/0!</v>
      </c>
      <c r="O125" t="e">
        <v>#N/A</v>
      </c>
      <c r="P125" t="e">
        <v>#N/A</v>
      </c>
      <c r="Q125" t="s">
        <v>408</v>
      </c>
      <c r="R125" t="s">
        <v>328</v>
      </c>
      <c r="S125" t="s">
        <v>281</v>
      </c>
      <c r="U125" s="16" t="e">
        <v>#N/A</v>
      </c>
      <c r="V125" s="20">
        <v>44204</v>
      </c>
      <c r="W125" s="26" t="s">
        <v>73</v>
      </c>
      <c r="X125" s="84">
        <v>0</v>
      </c>
      <c r="Y125" t="str">
        <f t="shared" si="20"/>
        <v>N</v>
      </c>
      <c r="Z125">
        <v>100</v>
      </c>
      <c r="AA125" t="e">
        <f t="shared" si="14"/>
        <v>#N/A</v>
      </c>
      <c r="AB125" t="e">
        <f t="shared" si="15"/>
        <v>#N/A</v>
      </c>
      <c r="AC125" t="e">
        <f t="shared" si="16"/>
        <v>#N/A</v>
      </c>
      <c r="AD125" t="e">
        <f t="shared" si="17"/>
        <v>#N/A</v>
      </c>
      <c r="AE125" t="e">
        <f t="shared" si="18"/>
        <v>#N/A</v>
      </c>
      <c r="AF125" t="e">
        <f t="shared" si="19"/>
        <v>#N/A</v>
      </c>
    </row>
    <row r="126" spans="1:32" x14ac:dyDescent="0.25">
      <c r="A126" s="18">
        <v>0.56720567304464686</v>
      </c>
      <c r="B126" s="18">
        <v>0.42998706538079179</v>
      </c>
      <c r="C126" s="3">
        <v>1.7630289108925861</v>
      </c>
      <c r="D126" s="4">
        <v>2.3256513521270947</v>
      </c>
      <c r="E126" s="28"/>
      <c r="F126" s="8">
        <v>1</v>
      </c>
      <c r="G126" s="5">
        <v>1.7630289108925861</v>
      </c>
      <c r="H126" s="5">
        <v>2.3256513521270947</v>
      </c>
      <c r="K126" s="5">
        <v>0</v>
      </c>
      <c r="L126" s="5">
        <v>0</v>
      </c>
      <c r="M126" s="6" t="e">
        <v>#DIV/0!</v>
      </c>
      <c r="N126" s="6" t="e">
        <v>#DIV/0!</v>
      </c>
      <c r="O126">
        <v>0</v>
      </c>
      <c r="P126">
        <v>0</v>
      </c>
      <c r="Q126" t="s">
        <v>485</v>
      </c>
      <c r="R126" t="s">
        <v>409</v>
      </c>
      <c r="S126" t="s">
        <v>281</v>
      </c>
      <c r="U126" s="16" t="s">
        <v>79</v>
      </c>
      <c r="V126" s="20">
        <v>44204</v>
      </c>
      <c r="W126" s="26" t="s">
        <v>74</v>
      </c>
      <c r="X126" s="84">
        <v>4</v>
      </c>
      <c r="Y126" t="str">
        <f t="shared" si="20"/>
        <v>Y</v>
      </c>
      <c r="Z126">
        <v>100</v>
      </c>
      <c r="AA126">
        <f t="shared" si="14"/>
        <v>0</v>
      </c>
      <c r="AB126">
        <f t="shared" si="15"/>
        <v>-100</v>
      </c>
      <c r="AC126">
        <f t="shared" si="16"/>
        <v>0</v>
      </c>
      <c r="AD126">
        <f t="shared" si="17"/>
        <v>-100</v>
      </c>
      <c r="AE126">
        <f t="shared" si="18"/>
        <v>0</v>
      </c>
      <c r="AF126">
        <f t="shared" si="19"/>
        <v>-100</v>
      </c>
    </row>
    <row r="127" spans="1:32" x14ac:dyDescent="0.25">
      <c r="A127" s="18">
        <v>0.44172453712932036</v>
      </c>
      <c r="B127" s="18">
        <v>0.55767571663443194</v>
      </c>
      <c r="C127" s="3">
        <v>2.2638543163094367</v>
      </c>
      <c r="D127" s="4">
        <v>1.7931567937635715</v>
      </c>
      <c r="E127" s="28"/>
      <c r="F127" s="8">
        <v>1</v>
      </c>
      <c r="G127" s="5">
        <v>2.2638543163094367</v>
      </c>
      <c r="H127" s="5">
        <v>1.7931567937635715</v>
      </c>
      <c r="K127" s="5">
        <v>0</v>
      </c>
      <c r="L127" s="5">
        <v>0</v>
      </c>
      <c r="M127" s="6" t="e">
        <v>#DIV/0!</v>
      </c>
      <c r="N127" s="6" t="e">
        <v>#DIV/0!</v>
      </c>
      <c r="O127">
        <v>0</v>
      </c>
      <c r="P127">
        <v>0</v>
      </c>
      <c r="Q127" t="s">
        <v>406</v>
      </c>
      <c r="R127" t="s">
        <v>407</v>
      </c>
      <c r="S127" t="s">
        <v>281</v>
      </c>
      <c r="U127" s="16" t="s">
        <v>75</v>
      </c>
      <c r="V127" s="20">
        <v>44204</v>
      </c>
      <c r="W127" s="26" t="s">
        <v>77</v>
      </c>
      <c r="X127" s="84">
        <v>2</v>
      </c>
      <c r="Y127" t="str">
        <f t="shared" si="20"/>
        <v>N</v>
      </c>
      <c r="Z127">
        <v>100</v>
      </c>
      <c r="AA127">
        <f t="shared" si="14"/>
        <v>0</v>
      </c>
      <c r="AB127">
        <f t="shared" si="15"/>
        <v>-100</v>
      </c>
      <c r="AC127">
        <f t="shared" si="16"/>
        <v>0</v>
      </c>
      <c r="AD127">
        <f t="shared" si="17"/>
        <v>-100</v>
      </c>
      <c r="AE127">
        <f t="shared" si="18"/>
        <v>0</v>
      </c>
      <c r="AF127">
        <f t="shared" si="19"/>
        <v>-100</v>
      </c>
    </row>
    <row r="128" spans="1:32" x14ac:dyDescent="0.25">
      <c r="A128" s="18">
        <v>0.5340350926444275</v>
      </c>
      <c r="B128" s="18">
        <v>0.45938829755406324</v>
      </c>
      <c r="C128" s="3">
        <v>1.8725361193928549</v>
      </c>
      <c r="D128" s="4">
        <v>2.1768077361228704</v>
      </c>
      <c r="E128" s="28"/>
      <c r="F128" s="8">
        <v>1</v>
      </c>
      <c r="G128" s="5">
        <v>1.8725361193928549</v>
      </c>
      <c r="H128" s="5">
        <v>2.1768077361228704</v>
      </c>
      <c r="K128" s="5">
        <v>0</v>
      </c>
      <c r="L128" s="5">
        <v>0</v>
      </c>
      <c r="M128" s="6" t="e">
        <v>#DIV/0!</v>
      </c>
      <c r="N128" s="6" t="e">
        <v>#DIV/0!</v>
      </c>
      <c r="O128">
        <v>0</v>
      </c>
      <c r="P128">
        <v>0</v>
      </c>
      <c r="Q128" t="s">
        <v>519</v>
      </c>
      <c r="R128" t="s">
        <v>338</v>
      </c>
      <c r="S128" t="s">
        <v>274</v>
      </c>
      <c r="U128" s="16" t="s">
        <v>86</v>
      </c>
      <c r="V128" s="20">
        <v>44204</v>
      </c>
      <c r="W128" s="26" t="s">
        <v>86</v>
      </c>
      <c r="X128" s="84">
        <v>3</v>
      </c>
      <c r="Y128" t="str">
        <f t="shared" si="20"/>
        <v>Y</v>
      </c>
      <c r="Z128">
        <v>100</v>
      </c>
      <c r="AA128">
        <f t="shared" si="14"/>
        <v>0</v>
      </c>
      <c r="AB128">
        <f t="shared" si="15"/>
        <v>-100</v>
      </c>
      <c r="AC128">
        <f t="shared" si="16"/>
        <v>0</v>
      </c>
      <c r="AD128">
        <f t="shared" si="17"/>
        <v>-100</v>
      </c>
      <c r="AE128">
        <f t="shared" si="18"/>
        <v>0</v>
      </c>
      <c r="AF128">
        <f t="shared" si="19"/>
        <v>-100</v>
      </c>
    </row>
    <row r="129" spans="1:32" x14ac:dyDescent="0.25">
      <c r="A129" s="18">
        <v>0.25541445507340899</v>
      </c>
      <c r="B129" s="18">
        <v>0.74444782666073195</v>
      </c>
      <c r="C129" s="3">
        <v>3.9152051895911244</v>
      </c>
      <c r="D129" s="4">
        <v>1.3432774792097433</v>
      </c>
      <c r="E129" s="28"/>
      <c r="F129" s="8">
        <v>1</v>
      </c>
      <c r="G129" s="5">
        <v>3.9152051895911244</v>
      </c>
      <c r="H129" s="5">
        <v>1.3432774792097433</v>
      </c>
      <c r="K129" s="5">
        <v>0</v>
      </c>
      <c r="L129" s="5">
        <v>0</v>
      </c>
      <c r="M129" s="6" t="e">
        <v>#DIV/0!</v>
      </c>
      <c r="N129" s="6" t="e">
        <v>#DIV/0!</v>
      </c>
      <c r="O129">
        <v>0</v>
      </c>
      <c r="P129">
        <v>0</v>
      </c>
      <c r="Q129" t="s">
        <v>486</v>
      </c>
      <c r="R129" t="s">
        <v>417</v>
      </c>
      <c r="S129" t="s">
        <v>274</v>
      </c>
      <c r="U129" s="16" t="s">
        <v>75</v>
      </c>
      <c r="V129" s="20">
        <v>44204</v>
      </c>
      <c r="W129" s="26" t="s">
        <v>94</v>
      </c>
      <c r="X129" s="84">
        <v>2</v>
      </c>
      <c r="Y129" t="str">
        <f t="shared" si="20"/>
        <v>N</v>
      </c>
      <c r="Z129">
        <v>100</v>
      </c>
      <c r="AA129">
        <f t="shared" si="14"/>
        <v>0</v>
      </c>
      <c r="AB129">
        <f t="shared" si="15"/>
        <v>-100</v>
      </c>
      <c r="AC129">
        <f t="shared" si="16"/>
        <v>0</v>
      </c>
      <c r="AD129">
        <f t="shared" si="17"/>
        <v>-100</v>
      </c>
      <c r="AE129">
        <f t="shared" si="18"/>
        <v>0</v>
      </c>
      <c r="AF129">
        <f t="shared" si="19"/>
        <v>-100</v>
      </c>
    </row>
    <row r="130" spans="1:32" x14ac:dyDescent="0.25">
      <c r="A130" s="18">
        <v>0.28921046446098669</v>
      </c>
      <c r="B130" s="18">
        <v>0.71067088959305513</v>
      </c>
      <c r="C130" s="3">
        <v>3.4576895475194531</v>
      </c>
      <c r="D130" s="4">
        <v>1.4071210945091908</v>
      </c>
      <c r="E130" s="28"/>
      <c r="F130" s="8">
        <v>1</v>
      </c>
      <c r="G130" s="5">
        <v>3.4576895475194531</v>
      </c>
      <c r="H130" s="5">
        <v>1.4071210945091908</v>
      </c>
      <c r="K130" s="5">
        <v>0</v>
      </c>
      <c r="L130" s="5">
        <v>0</v>
      </c>
      <c r="M130" s="6" t="e">
        <v>#DIV/0!</v>
      </c>
      <c r="N130" s="6" t="e">
        <v>#DIV/0!</v>
      </c>
      <c r="O130">
        <v>0</v>
      </c>
      <c r="P130">
        <v>0</v>
      </c>
      <c r="Q130" t="s">
        <v>418</v>
      </c>
      <c r="R130" t="s">
        <v>340</v>
      </c>
      <c r="S130" t="s">
        <v>274</v>
      </c>
      <c r="U130" s="16" t="s">
        <v>75</v>
      </c>
      <c r="V130" s="20">
        <v>44204</v>
      </c>
      <c r="W130" s="26" t="s">
        <v>94</v>
      </c>
      <c r="X130" s="84">
        <v>2</v>
      </c>
      <c r="Y130" t="str">
        <f t="shared" si="20"/>
        <v>N</v>
      </c>
      <c r="Z130">
        <v>100</v>
      </c>
      <c r="AA130">
        <f t="shared" si="14"/>
        <v>0</v>
      </c>
      <c r="AB130">
        <f t="shared" si="15"/>
        <v>-100</v>
      </c>
      <c r="AC130">
        <f t="shared" si="16"/>
        <v>0</v>
      </c>
      <c r="AD130">
        <f t="shared" si="17"/>
        <v>-100</v>
      </c>
      <c r="AE130">
        <f t="shared" si="18"/>
        <v>0</v>
      </c>
      <c r="AF130">
        <f t="shared" si="19"/>
        <v>-100</v>
      </c>
    </row>
    <row r="131" spans="1:32" x14ac:dyDescent="0.25">
      <c r="A131" s="18">
        <v>0.45178193512455339</v>
      </c>
      <c r="B131" s="18">
        <v>0.54759355398722054</v>
      </c>
      <c r="C131" s="3">
        <v>2.2134572506187227</v>
      </c>
      <c r="D131" s="4">
        <v>1.8261719713803233</v>
      </c>
      <c r="E131" s="28"/>
      <c r="F131" s="8">
        <v>1</v>
      </c>
      <c r="G131" s="5">
        <v>2.2134572506187227</v>
      </c>
      <c r="H131" s="5">
        <v>1.8261719713803233</v>
      </c>
      <c r="K131" s="5">
        <v>0</v>
      </c>
      <c r="L131" s="5">
        <v>0</v>
      </c>
      <c r="M131" s="6" t="e">
        <v>#DIV/0!</v>
      </c>
      <c r="N131" s="6" t="e">
        <v>#DIV/0!</v>
      </c>
      <c r="O131">
        <v>0</v>
      </c>
      <c r="P131">
        <v>0</v>
      </c>
      <c r="Q131" t="s">
        <v>341</v>
      </c>
      <c r="R131" t="s">
        <v>489</v>
      </c>
      <c r="S131" t="s">
        <v>274</v>
      </c>
      <c r="U131" s="16" t="s">
        <v>75</v>
      </c>
      <c r="V131" s="20">
        <v>44204</v>
      </c>
      <c r="W131" s="26" t="s">
        <v>89</v>
      </c>
      <c r="X131" s="84">
        <v>4</v>
      </c>
      <c r="Y131" t="str">
        <f t="shared" si="20"/>
        <v>Y</v>
      </c>
      <c r="Z131">
        <v>100</v>
      </c>
      <c r="AA131">
        <f t="shared" si="14"/>
        <v>0</v>
      </c>
      <c r="AB131">
        <f t="shared" si="15"/>
        <v>-100</v>
      </c>
      <c r="AC131">
        <f t="shared" si="16"/>
        <v>0</v>
      </c>
      <c r="AD131">
        <f t="shared" si="17"/>
        <v>-100</v>
      </c>
      <c r="AE131">
        <f t="shared" si="18"/>
        <v>0</v>
      </c>
      <c r="AF131">
        <f t="shared" si="19"/>
        <v>-100</v>
      </c>
    </row>
    <row r="132" spans="1:32" x14ac:dyDescent="0.25">
      <c r="A132" s="18">
        <v>0.27379861320454058</v>
      </c>
      <c r="B132" s="18">
        <v>0.72604114266436026</v>
      </c>
      <c r="C132" s="3">
        <v>3.6523194485757036</v>
      </c>
      <c r="D132" s="4">
        <v>1.377332414428045</v>
      </c>
      <c r="E132" s="28"/>
      <c r="F132" s="8">
        <v>1</v>
      </c>
      <c r="G132" s="5">
        <v>3.6523194485757036</v>
      </c>
      <c r="H132" s="5">
        <v>1.377332414428045</v>
      </c>
      <c r="K132" s="5">
        <v>0</v>
      </c>
      <c r="L132" s="5">
        <v>0</v>
      </c>
      <c r="M132" s="6" t="e">
        <v>#DIV/0!</v>
      </c>
      <c r="N132" s="6" t="e">
        <v>#DIV/0!</v>
      </c>
      <c r="O132">
        <v>0</v>
      </c>
      <c r="P132">
        <v>0</v>
      </c>
      <c r="Q132" t="s">
        <v>422</v>
      </c>
      <c r="R132" t="s">
        <v>423</v>
      </c>
      <c r="S132" t="s">
        <v>270</v>
      </c>
      <c r="U132" s="16" t="s">
        <v>75</v>
      </c>
      <c r="V132" s="20">
        <v>44204</v>
      </c>
      <c r="W132" s="26" t="s">
        <v>75</v>
      </c>
      <c r="X132" s="84">
        <v>2</v>
      </c>
      <c r="Y132" t="str">
        <f t="shared" ref="Y132:Y195" si="21">IF(X132 &gt;=3,"Y","N")</f>
        <v>N</v>
      </c>
      <c r="Z132">
        <v>100</v>
      </c>
      <c r="AA132">
        <f t="shared" ref="AA132:AA195" si="22">IF(AND(O132&gt;1,Y132="Y"),Z132*I132,IF(AND(P132&gt;1,Y132="N"),Z132*J132,0))</f>
        <v>0</v>
      </c>
      <c r="AB132">
        <f t="shared" ref="AB132:AB195" si="23">AA132-Z132</f>
        <v>-100</v>
      </c>
      <c r="AC132">
        <f t="shared" ref="AC132:AC195" si="24">IF(AND(A132 &gt; 50%,Y132 = "Y"),Z132*I132,0)</f>
        <v>0</v>
      </c>
      <c r="AD132">
        <f t="shared" ref="AD132:AD195" si="25">AC132-Z132</f>
        <v>-100</v>
      </c>
      <c r="AE132">
        <f t="shared" ref="AE132:AE195" si="26">IF(AND(B132 &gt; 50%,Y132 = "N"),Z132*J132,0)</f>
        <v>0</v>
      </c>
      <c r="AF132">
        <f t="shared" ref="AF132:AF195" si="27">AE132-Z132</f>
        <v>-100</v>
      </c>
    </row>
    <row r="133" spans="1:32" x14ac:dyDescent="0.25">
      <c r="A133" s="18">
        <v>0.37937335258419208</v>
      </c>
      <c r="B133" s="18">
        <v>0.62030780178197353</v>
      </c>
      <c r="C133" s="3">
        <v>2.6359257791520188</v>
      </c>
      <c r="D133" s="4">
        <v>1.6121028900930721</v>
      </c>
      <c r="E133" s="28"/>
      <c r="F133" s="8">
        <v>1</v>
      </c>
      <c r="G133" s="5">
        <v>2.6359257791520188</v>
      </c>
      <c r="H133" s="5">
        <v>1.6121028900930721</v>
      </c>
      <c r="K133" s="5">
        <v>0</v>
      </c>
      <c r="L133" s="5">
        <v>0</v>
      </c>
      <c r="M133" s="6" t="e">
        <v>#DIV/0!</v>
      </c>
      <c r="N133" s="6" t="e">
        <v>#DIV/0!</v>
      </c>
      <c r="O133">
        <v>0</v>
      </c>
      <c r="P133">
        <v>0</v>
      </c>
      <c r="Q133" t="s">
        <v>345</v>
      </c>
      <c r="R133" t="s">
        <v>421</v>
      </c>
      <c r="S133" t="s">
        <v>270</v>
      </c>
      <c r="U133" s="16" t="s">
        <v>75</v>
      </c>
      <c r="V133" s="20">
        <v>44204</v>
      </c>
      <c r="W133" s="26" t="s">
        <v>79</v>
      </c>
      <c r="X133" s="84">
        <v>3</v>
      </c>
      <c r="Y133" t="str">
        <f t="shared" si="21"/>
        <v>Y</v>
      </c>
      <c r="Z133">
        <v>100</v>
      </c>
      <c r="AA133">
        <f t="shared" si="22"/>
        <v>0</v>
      </c>
      <c r="AB133">
        <f t="shared" si="23"/>
        <v>-100</v>
      </c>
      <c r="AC133">
        <f t="shared" si="24"/>
        <v>0</v>
      </c>
      <c r="AD133">
        <f t="shared" si="25"/>
        <v>-100</v>
      </c>
      <c r="AE133">
        <f t="shared" si="26"/>
        <v>0</v>
      </c>
      <c r="AF133">
        <f t="shared" si="27"/>
        <v>-100</v>
      </c>
    </row>
    <row r="134" spans="1:32" x14ac:dyDescent="0.25">
      <c r="A134" s="18">
        <v>0.62303510284651875</v>
      </c>
      <c r="B134" s="18">
        <v>0.37231295223667754</v>
      </c>
      <c r="C134" s="3">
        <v>1.6050460005081679</v>
      </c>
      <c r="D134" s="4">
        <v>2.6859124668977534</v>
      </c>
      <c r="E134" s="28"/>
      <c r="F134" s="8">
        <v>1</v>
      </c>
      <c r="G134" s="5">
        <v>1.6050460005081679</v>
      </c>
      <c r="H134" s="5">
        <v>2.6859124668977534</v>
      </c>
      <c r="K134" s="5">
        <v>0</v>
      </c>
      <c r="L134" s="5">
        <v>0</v>
      </c>
      <c r="M134" s="6" t="e">
        <v>#DIV/0!</v>
      </c>
      <c r="N134" s="6" t="e">
        <v>#DIV/0!</v>
      </c>
      <c r="O134">
        <v>0</v>
      </c>
      <c r="P134">
        <v>0</v>
      </c>
      <c r="Q134" t="s">
        <v>346</v>
      </c>
      <c r="R134" t="s">
        <v>420</v>
      </c>
      <c r="S134" t="s">
        <v>270</v>
      </c>
      <c r="U134" s="16" t="s">
        <v>79</v>
      </c>
      <c r="V134" s="20">
        <v>44204</v>
      </c>
      <c r="W134" s="26" t="s">
        <v>100</v>
      </c>
      <c r="X134" s="84">
        <v>3</v>
      </c>
      <c r="Y134" t="str">
        <f t="shared" si="21"/>
        <v>Y</v>
      </c>
      <c r="Z134">
        <v>100</v>
      </c>
      <c r="AA134">
        <f t="shared" si="22"/>
        <v>0</v>
      </c>
      <c r="AB134">
        <f t="shared" si="23"/>
        <v>-100</v>
      </c>
      <c r="AC134">
        <f t="shared" si="24"/>
        <v>0</v>
      </c>
      <c r="AD134">
        <f t="shared" si="25"/>
        <v>-100</v>
      </c>
      <c r="AE134">
        <f t="shared" si="26"/>
        <v>0</v>
      </c>
      <c r="AF134">
        <f t="shared" si="27"/>
        <v>-100</v>
      </c>
    </row>
    <row r="135" spans="1:32" x14ac:dyDescent="0.25">
      <c r="A135" s="18">
        <v>0.39253793757815209</v>
      </c>
      <c r="B135" s="18">
        <v>0.60674687002515448</v>
      </c>
      <c r="C135" s="3">
        <v>2.5475244664750543</v>
      </c>
      <c r="D135" s="4">
        <v>1.6481337595668883</v>
      </c>
      <c r="E135" s="28"/>
      <c r="F135" s="8">
        <v>1</v>
      </c>
      <c r="G135" s="5">
        <v>2.5475244664750543</v>
      </c>
      <c r="H135" s="5">
        <v>1.6481337595668883</v>
      </c>
      <c r="K135" s="5">
        <v>0</v>
      </c>
      <c r="L135" s="5">
        <v>0</v>
      </c>
      <c r="M135" s="6" t="e">
        <v>#DIV/0!</v>
      </c>
      <c r="N135" s="6" t="e">
        <v>#DIV/0!</v>
      </c>
      <c r="O135">
        <v>0</v>
      </c>
      <c r="P135">
        <v>0</v>
      </c>
      <c r="Q135" t="s">
        <v>428</v>
      </c>
      <c r="R135" t="s">
        <v>351</v>
      </c>
      <c r="S135" t="s">
        <v>273</v>
      </c>
      <c r="U135" s="16" t="s">
        <v>75</v>
      </c>
      <c r="V135" s="20">
        <v>44204</v>
      </c>
      <c r="W135" s="26" t="s">
        <v>79</v>
      </c>
      <c r="X135" s="84">
        <v>3</v>
      </c>
      <c r="Y135" t="str">
        <f t="shared" si="21"/>
        <v>Y</v>
      </c>
      <c r="Z135">
        <v>100</v>
      </c>
      <c r="AA135">
        <f t="shared" si="22"/>
        <v>0</v>
      </c>
      <c r="AB135">
        <f t="shared" si="23"/>
        <v>-100</v>
      </c>
      <c r="AC135">
        <f t="shared" si="24"/>
        <v>0</v>
      </c>
      <c r="AD135">
        <f t="shared" si="25"/>
        <v>-100</v>
      </c>
      <c r="AE135">
        <f t="shared" si="26"/>
        <v>0</v>
      </c>
      <c r="AF135">
        <f t="shared" si="27"/>
        <v>-100</v>
      </c>
    </row>
    <row r="136" spans="1:32" x14ac:dyDescent="0.25">
      <c r="A136" s="18">
        <v>0.37663028876078175</v>
      </c>
      <c r="B136" s="18">
        <v>0.61542199730943459</v>
      </c>
      <c r="C136" s="3">
        <v>2.6551236845296691</v>
      </c>
      <c r="D136" s="4">
        <v>1.6249012943507108</v>
      </c>
      <c r="E136" s="28"/>
      <c r="F136" s="8">
        <v>1</v>
      </c>
      <c r="G136" s="5">
        <v>2.6551236845296691</v>
      </c>
      <c r="H136" s="5">
        <v>1.6249012943507108</v>
      </c>
      <c r="K136" s="5">
        <v>0</v>
      </c>
      <c r="L136" s="5">
        <v>0</v>
      </c>
      <c r="M136" s="6" t="e">
        <v>#DIV/0!</v>
      </c>
      <c r="N136" s="6" t="e">
        <v>#DIV/0!</v>
      </c>
      <c r="O136">
        <v>0</v>
      </c>
      <c r="P136">
        <v>0</v>
      </c>
      <c r="Q136" t="s">
        <v>296</v>
      </c>
      <c r="R136" t="s">
        <v>520</v>
      </c>
      <c r="S136" t="s">
        <v>273</v>
      </c>
      <c r="U136" s="16" t="s">
        <v>77</v>
      </c>
      <c r="V136" s="20">
        <v>44204</v>
      </c>
      <c r="W136" s="26" t="s">
        <v>75</v>
      </c>
      <c r="X136" s="84">
        <v>2</v>
      </c>
      <c r="Y136" t="str">
        <f t="shared" si="21"/>
        <v>N</v>
      </c>
      <c r="Z136">
        <v>100</v>
      </c>
      <c r="AA136">
        <f t="shared" si="22"/>
        <v>0</v>
      </c>
      <c r="AB136">
        <f t="shared" si="23"/>
        <v>-100</v>
      </c>
      <c r="AC136">
        <f t="shared" si="24"/>
        <v>0</v>
      </c>
      <c r="AD136">
        <f t="shared" si="25"/>
        <v>-100</v>
      </c>
      <c r="AE136">
        <f t="shared" si="26"/>
        <v>0</v>
      </c>
      <c r="AF136">
        <f t="shared" si="27"/>
        <v>-100</v>
      </c>
    </row>
    <row r="137" spans="1:32" x14ac:dyDescent="0.25">
      <c r="A137" s="18" t="e">
        <v>#N/A</v>
      </c>
      <c r="B137" s="18" t="e">
        <v>#N/A</v>
      </c>
      <c r="C137" s="3" t="e">
        <v>#N/A</v>
      </c>
      <c r="D137" s="4" t="e">
        <v>#N/A</v>
      </c>
      <c r="E137" s="28"/>
      <c r="F137" s="8">
        <v>1</v>
      </c>
      <c r="G137" s="5" t="e">
        <v>#N/A</v>
      </c>
      <c r="H137" s="5" t="e">
        <v>#N/A</v>
      </c>
      <c r="K137" s="5">
        <v>0</v>
      </c>
      <c r="L137" s="5">
        <v>0</v>
      </c>
      <c r="M137" s="6" t="e">
        <v>#DIV/0!</v>
      </c>
      <c r="N137" s="6" t="e">
        <v>#DIV/0!</v>
      </c>
      <c r="O137" t="e">
        <v>#N/A</v>
      </c>
      <c r="P137" t="e">
        <v>#N/A</v>
      </c>
      <c r="Q137" t="s">
        <v>429</v>
      </c>
      <c r="R137" t="s">
        <v>496</v>
      </c>
      <c r="S137" t="s">
        <v>278</v>
      </c>
      <c r="U137" s="16" t="e">
        <v>#N/A</v>
      </c>
      <c r="V137" s="20">
        <v>44204</v>
      </c>
      <c r="W137" s="26" t="s">
        <v>75</v>
      </c>
      <c r="X137" s="84">
        <v>2</v>
      </c>
      <c r="Y137" t="str">
        <f t="shared" si="21"/>
        <v>N</v>
      </c>
      <c r="Z137">
        <v>100</v>
      </c>
      <c r="AA137" t="e">
        <f t="shared" si="22"/>
        <v>#N/A</v>
      </c>
      <c r="AB137" t="e">
        <f t="shared" si="23"/>
        <v>#N/A</v>
      </c>
      <c r="AC137" t="e">
        <f t="shared" si="24"/>
        <v>#N/A</v>
      </c>
      <c r="AD137" t="e">
        <f t="shared" si="25"/>
        <v>#N/A</v>
      </c>
      <c r="AE137" t="e">
        <f t="shared" si="26"/>
        <v>#N/A</v>
      </c>
      <c r="AF137" t="e">
        <f t="shared" si="27"/>
        <v>#N/A</v>
      </c>
    </row>
    <row r="138" spans="1:32" x14ac:dyDescent="0.25">
      <c r="A138" s="18">
        <v>0.36564414704818576</v>
      </c>
      <c r="B138" s="18">
        <v>0.63344927004522189</v>
      </c>
      <c r="C138" s="3">
        <v>2.734899513838565</v>
      </c>
      <c r="D138" s="4">
        <v>1.5786583824283358</v>
      </c>
      <c r="E138" s="28"/>
      <c r="F138" s="8">
        <v>1</v>
      </c>
      <c r="G138" s="5">
        <v>2.734899513838565</v>
      </c>
      <c r="H138" s="5">
        <v>1.5786583824283358</v>
      </c>
      <c r="K138" s="5">
        <v>0</v>
      </c>
      <c r="L138" s="5">
        <v>0</v>
      </c>
      <c r="M138" s="6" t="e">
        <v>#DIV/0!</v>
      </c>
      <c r="N138" s="6" t="e">
        <v>#DIV/0!</v>
      </c>
      <c r="O138">
        <v>0</v>
      </c>
      <c r="P138">
        <v>0</v>
      </c>
      <c r="Q138" t="s">
        <v>299</v>
      </c>
      <c r="R138" t="s">
        <v>355</v>
      </c>
      <c r="S138" t="s">
        <v>278</v>
      </c>
      <c r="U138" s="16" t="s">
        <v>75</v>
      </c>
      <c r="V138" s="20">
        <v>44204</v>
      </c>
      <c r="W138" s="26" t="s">
        <v>125</v>
      </c>
      <c r="X138" s="84">
        <v>6</v>
      </c>
      <c r="Y138" t="str">
        <f t="shared" si="21"/>
        <v>Y</v>
      </c>
      <c r="Z138">
        <v>100</v>
      </c>
      <c r="AA138">
        <f t="shared" si="22"/>
        <v>0</v>
      </c>
      <c r="AB138">
        <f t="shared" si="23"/>
        <v>-100</v>
      </c>
      <c r="AC138">
        <f t="shared" si="24"/>
        <v>0</v>
      </c>
      <c r="AD138">
        <f t="shared" si="25"/>
        <v>-100</v>
      </c>
      <c r="AE138">
        <f t="shared" si="26"/>
        <v>0</v>
      </c>
      <c r="AF138">
        <f t="shared" si="27"/>
        <v>-100</v>
      </c>
    </row>
    <row r="139" spans="1:32" x14ac:dyDescent="0.25">
      <c r="A139" s="18">
        <v>0.77330601495608009</v>
      </c>
      <c r="B139" s="18">
        <v>0.21018128626626398</v>
      </c>
      <c r="C139" s="3">
        <v>1.2931491293996917</v>
      </c>
      <c r="D139" s="4">
        <v>4.7577975078769379</v>
      </c>
      <c r="E139" s="28"/>
      <c r="F139" s="8">
        <v>1</v>
      </c>
      <c r="G139" s="5">
        <v>1.2931491293996917</v>
      </c>
      <c r="H139" s="5">
        <v>4.7577975078769379</v>
      </c>
      <c r="K139" s="5">
        <v>0</v>
      </c>
      <c r="L139" s="5">
        <v>0</v>
      </c>
      <c r="M139" s="6" t="e">
        <v>#DIV/0!</v>
      </c>
      <c r="N139" s="6" t="e">
        <v>#DIV/0!</v>
      </c>
      <c r="O139">
        <v>0</v>
      </c>
      <c r="P139">
        <v>0</v>
      </c>
      <c r="Q139" t="s">
        <v>430</v>
      </c>
      <c r="R139" t="s">
        <v>354</v>
      </c>
      <c r="S139" t="s">
        <v>278</v>
      </c>
      <c r="U139" s="16" t="s">
        <v>92</v>
      </c>
      <c r="V139" s="20">
        <v>44204</v>
      </c>
      <c r="W139" s="26" t="s">
        <v>76</v>
      </c>
      <c r="X139" s="84">
        <v>1</v>
      </c>
      <c r="Y139" t="str">
        <f t="shared" si="21"/>
        <v>N</v>
      </c>
      <c r="Z139">
        <v>100</v>
      </c>
      <c r="AA139">
        <f t="shared" si="22"/>
        <v>0</v>
      </c>
      <c r="AB139">
        <f t="shared" si="23"/>
        <v>-100</v>
      </c>
      <c r="AC139">
        <f t="shared" si="24"/>
        <v>0</v>
      </c>
      <c r="AD139">
        <f t="shared" si="25"/>
        <v>-100</v>
      </c>
      <c r="AE139">
        <f t="shared" si="26"/>
        <v>0</v>
      </c>
      <c r="AF139">
        <f t="shared" si="27"/>
        <v>-100</v>
      </c>
    </row>
    <row r="140" spans="1:32" x14ac:dyDescent="0.25">
      <c r="A140" s="18">
        <v>0.12702981916415587</v>
      </c>
      <c r="B140" s="18">
        <v>0.8728590370359316</v>
      </c>
      <c r="C140" s="3">
        <v>7.8721673901443365</v>
      </c>
      <c r="D140" s="4">
        <v>1.1456603616041092</v>
      </c>
      <c r="E140" s="28"/>
      <c r="F140" s="8">
        <v>1</v>
      </c>
      <c r="G140" s="5">
        <v>7.8721673901443365</v>
      </c>
      <c r="H140" s="5">
        <v>1.1456603616041092</v>
      </c>
      <c r="K140" s="5">
        <v>0</v>
      </c>
      <c r="L140" s="5">
        <v>0</v>
      </c>
      <c r="M140" s="6" t="e">
        <v>#DIV/0!</v>
      </c>
      <c r="N140" s="6" t="e">
        <v>#DIV/0!</v>
      </c>
      <c r="O140">
        <v>0</v>
      </c>
      <c r="P140">
        <v>0</v>
      </c>
      <c r="Q140" t="s">
        <v>436</v>
      </c>
      <c r="R140" t="s">
        <v>437</v>
      </c>
      <c r="S140" t="s">
        <v>269</v>
      </c>
      <c r="U140" s="16" t="s">
        <v>78</v>
      </c>
      <c r="V140" s="20">
        <v>44204</v>
      </c>
      <c r="W140" s="26" t="s">
        <v>86</v>
      </c>
      <c r="X140" s="84">
        <v>2</v>
      </c>
      <c r="Y140" t="str">
        <f t="shared" si="21"/>
        <v>N</v>
      </c>
      <c r="Z140">
        <v>100</v>
      </c>
      <c r="AA140">
        <f t="shared" si="22"/>
        <v>0</v>
      </c>
      <c r="AB140">
        <f t="shared" si="23"/>
        <v>-100</v>
      </c>
      <c r="AC140">
        <f t="shared" si="24"/>
        <v>0</v>
      </c>
      <c r="AD140">
        <f t="shared" si="25"/>
        <v>-100</v>
      </c>
      <c r="AE140">
        <f t="shared" si="26"/>
        <v>0</v>
      </c>
      <c r="AF140">
        <f t="shared" si="27"/>
        <v>-100</v>
      </c>
    </row>
    <row r="141" spans="1:32" x14ac:dyDescent="0.25">
      <c r="A141" s="18">
        <v>7.4528204784964219E-2</v>
      </c>
      <c r="B141" s="18">
        <v>0.92545318703310253</v>
      </c>
      <c r="C141" s="3">
        <v>13.417739000762113</v>
      </c>
      <c r="D141" s="4">
        <v>1.0805516843114302</v>
      </c>
      <c r="E141" s="28"/>
      <c r="F141" s="8">
        <v>1</v>
      </c>
      <c r="G141" s="5">
        <v>13.417739000762113</v>
      </c>
      <c r="H141" s="5">
        <v>1.0805516843114302</v>
      </c>
      <c r="K141" s="5">
        <v>0</v>
      </c>
      <c r="L141" s="5">
        <v>0</v>
      </c>
      <c r="M141" s="6" t="e">
        <v>#DIV/0!</v>
      </c>
      <c r="N141" s="6" t="e">
        <v>#DIV/0!</v>
      </c>
      <c r="O141">
        <v>0</v>
      </c>
      <c r="P141">
        <v>0</v>
      </c>
      <c r="Q141" t="s">
        <v>435</v>
      </c>
      <c r="R141" t="s">
        <v>360</v>
      </c>
      <c r="S141" t="s">
        <v>269</v>
      </c>
      <c r="U141" s="16" t="s">
        <v>78</v>
      </c>
      <c r="V141" s="20">
        <v>44204</v>
      </c>
      <c r="W141" s="26" t="s">
        <v>78</v>
      </c>
      <c r="X141" s="84">
        <v>1</v>
      </c>
      <c r="Y141" t="str">
        <f t="shared" si="21"/>
        <v>N</v>
      </c>
      <c r="Z141">
        <v>100</v>
      </c>
      <c r="AA141">
        <f t="shared" si="22"/>
        <v>0</v>
      </c>
      <c r="AB141">
        <f t="shared" si="23"/>
        <v>-100</v>
      </c>
      <c r="AC141">
        <f t="shared" si="24"/>
        <v>0</v>
      </c>
      <c r="AD141">
        <f t="shared" si="25"/>
        <v>-100</v>
      </c>
      <c r="AE141">
        <f t="shared" si="26"/>
        <v>0</v>
      </c>
      <c r="AF141">
        <f t="shared" si="27"/>
        <v>-100</v>
      </c>
    </row>
    <row r="142" spans="1:32" x14ac:dyDescent="0.25">
      <c r="A142" s="18">
        <v>0.80545247071224246</v>
      </c>
      <c r="B142" s="18">
        <v>0.12895110604615842</v>
      </c>
      <c r="C142" s="3">
        <v>1.2415381867482804</v>
      </c>
      <c r="D142" s="4">
        <v>7.7548772605490264</v>
      </c>
      <c r="E142" s="28"/>
      <c r="F142" s="8">
        <v>1</v>
      </c>
      <c r="G142" s="5">
        <v>1.2415381867482804</v>
      </c>
      <c r="H142" s="5">
        <v>7.7548772605490264</v>
      </c>
      <c r="K142" s="5">
        <v>0</v>
      </c>
      <c r="L142" s="5">
        <v>0</v>
      </c>
      <c r="M142" s="6" t="e">
        <v>#DIV/0!</v>
      </c>
      <c r="N142" s="6" t="e">
        <v>#DIV/0!</v>
      </c>
      <c r="O142">
        <v>0</v>
      </c>
      <c r="P142">
        <v>0</v>
      </c>
      <c r="Q142" t="s">
        <v>500</v>
      </c>
      <c r="R142" t="s">
        <v>439</v>
      </c>
      <c r="S142" t="s">
        <v>269</v>
      </c>
      <c r="U142" s="16" t="s">
        <v>89</v>
      </c>
      <c r="V142" s="20">
        <v>44204</v>
      </c>
      <c r="W142" s="26" t="s">
        <v>75</v>
      </c>
      <c r="X142" s="84">
        <v>2</v>
      </c>
      <c r="Y142" t="str">
        <f t="shared" si="21"/>
        <v>N</v>
      </c>
      <c r="Z142">
        <v>100</v>
      </c>
      <c r="AA142">
        <f t="shared" si="22"/>
        <v>0</v>
      </c>
      <c r="AB142">
        <f t="shared" si="23"/>
        <v>-100</v>
      </c>
      <c r="AC142">
        <f t="shared" si="24"/>
        <v>0</v>
      </c>
      <c r="AD142">
        <f t="shared" si="25"/>
        <v>-100</v>
      </c>
      <c r="AE142">
        <f t="shared" si="26"/>
        <v>0</v>
      </c>
      <c r="AF142">
        <f t="shared" si="27"/>
        <v>-100</v>
      </c>
    </row>
    <row r="143" spans="1:32" x14ac:dyDescent="0.25">
      <c r="A143" s="18">
        <v>0.82125002155749927</v>
      </c>
      <c r="B143" s="18">
        <v>0.15814369242228635</v>
      </c>
      <c r="C143" s="3">
        <v>1.2176559802135551</v>
      </c>
      <c r="D143" s="4">
        <v>6.3233631685399763</v>
      </c>
      <c r="E143" s="28"/>
      <c r="F143" s="8">
        <v>1</v>
      </c>
      <c r="G143" s="5">
        <v>1.2176559802135551</v>
      </c>
      <c r="H143" s="5">
        <v>6.3233631685399763</v>
      </c>
      <c r="K143" s="5">
        <v>0</v>
      </c>
      <c r="L143" s="5">
        <v>0</v>
      </c>
      <c r="M143" s="6" t="e">
        <v>#DIV/0!</v>
      </c>
      <c r="N143" s="6" t="e">
        <v>#DIV/0!</v>
      </c>
      <c r="O143">
        <v>0</v>
      </c>
      <c r="P143">
        <v>0</v>
      </c>
      <c r="Q143" t="s">
        <v>367</v>
      </c>
      <c r="R143" t="s">
        <v>364</v>
      </c>
      <c r="S143" t="s">
        <v>282</v>
      </c>
      <c r="U143" s="16" t="s">
        <v>96</v>
      </c>
      <c r="V143" s="20">
        <v>44204</v>
      </c>
      <c r="X143" s="84">
        <v>0</v>
      </c>
      <c r="Y143" t="str">
        <f t="shared" si="21"/>
        <v>N</v>
      </c>
      <c r="Z143">
        <v>100</v>
      </c>
      <c r="AA143">
        <f t="shared" si="22"/>
        <v>0</v>
      </c>
      <c r="AB143">
        <f t="shared" si="23"/>
        <v>-100</v>
      </c>
      <c r="AC143">
        <f t="shared" si="24"/>
        <v>0</v>
      </c>
      <c r="AD143">
        <f t="shared" si="25"/>
        <v>-100</v>
      </c>
      <c r="AE143">
        <f t="shared" si="26"/>
        <v>0</v>
      </c>
      <c r="AF143">
        <f t="shared" si="27"/>
        <v>-100</v>
      </c>
    </row>
    <row r="144" spans="1:32" x14ac:dyDescent="0.25">
      <c r="A144" s="18">
        <v>1.2994413308106577E-3</v>
      </c>
      <c r="B144" s="18">
        <v>2.1008575498571992E-6</v>
      </c>
      <c r="C144" s="3">
        <v>769.56148483914171</v>
      </c>
      <c r="D144" s="4">
        <v>475996.09981551231</v>
      </c>
      <c r="E144" s="28"/>
      <c r="F144" s="8">
        <v>1</v>
      </c>
      <c r="G144" s="5">
        <v>769.56148483914171</v>
      </c>
      <c r="H144" s="5">
        <v>475996.09981551231</v>
      </c>
      <c r="K144" s="5">
        <v>0</v>
      </c>
      <c r="L144" s="5">
        <v>0</v>
      </c>
      <c r="M144" s="6" t="e">
        <v>#DIV/0!</v>
      </c>
      <c r="N144" s="6" t="e">
        <v>#DIV/0!</v>
      </c>
      <c r="O144">
        <v>0</v>
      </c>
      <c r="P144">
        <v>0</v>
      </c>
      <c r="Q144" t="s">
        <v>446</v>
      </c>
      <c r="R144" t="s">
        <v>448</v>
      </c>
      <c r="S144" t="s">
        <v>282</v>
      </c>
      <c r="U144" s="16" t="s">
        <v>521</v>
      </c>
      <c r="V144" s="20">
        <v>44204</v>
      </c>
      <c r="X144" s="84">
        <v>0</v>
      </c>
      <c r="Y144" t="str">
        <f t="shared" si="21"/>
        <v>N</v>
      </c>
      <c r="Z144">
        <v>100</v>
      </c>
      <c r="AA144">
        <f t="shared" si="22"/>
        <v>0</v>
      </c>
      <c r="AB144">
        <f t="shared" si="23"/>
        <v>-100</v>
      </c>
      <c r="AC144">
        <f t="shared" si="24"/>
        <v>0</v>
      </c>
      <c r="AD144">
        <f t="shared" si="25"/>
        <v>-100</v>
      </c>
      <c r="AE144">
        <f t="shared" si="26"/>
        <v>0</v>
      </c>
      <c r="AF144">
        <f t="shared" si="27"/>
        <v>-100</v>
      </c>
    </row>
    <row r="145" spans="1:32" x14ac:dyDescent="0.25">
      <c r="A145" s="18">
        <v>0.44199957212575719</v>
      </c>
      <c r="B145" s="18">
        <v>0.54381311588332948</v>
      </c>
      <c r="C145" s="3">
        <v>2.2624456290547745</v>
      </c>
      <c r="D145" s="4">
        <v>1.8388670129363736</v>
      </c>
      <c r="E145" s="28"/>
      <c r="F145" s="8">
        <v>1</v>
      </c>
      <c r="G145" s="5">
        <v>2.2624456290547745</v>
      </c>
      <c r="H145" s="5">
        <v>1.8388670129363736</v>
      </c>
      <c r="K145" s="5">
        <v>0</v>
      </c>
      <c r="L145" s="5">
        <v>0</v>
      </c>
      <c r="M145" s="6" t="e">
        <v>#DIV/0!</v>
      </c>
      <c r="N145" s="6" t="e">
        <v>#DIV/0!</v>
      </c>
      <c r="O145">
        <v>0</v>
      </c>
      <c r="P145">
        <v>0</v>
      </c>
      <c r="Q145" t="s">
        <v>449</v>
      </c>
      <c r="R145" t="s">
        <v>442</v>
      </c>
      <c r="S145" t="s">
        <v>282</v>
      </c>
      <c r="U145" s="16" t="s">
        <v>87</v>
      </c>
      <c r="V145" s="20">
        <v>44204</v>
      </c>
      <c r="X145" s="84">
        <v>0</v>
      </c>
      <c r="Y145" t="str">
        <f t="shared" si="21"/>
        <v>N</v>
      </c>
      <c r="Z145">
        <v>100</v>
      </c>
      <c r="AA145">
        <f t="shared" si="22"/>
        <v>0</v>
      </c>
      <c r="AB145">
        <f t="shared" si="23"/>
        <v>-100</v>
      </c>
      <c r="AC145">
        <f t="shared" si="24"/>
        <v>0</v>
      </c>
      <c r="AD145">
        <f t="shared" si="25"/>
        <v>-100</v>
      </c>
      <c r="AE145">
        <f t="shared" si="26"/>
        <v>0</v>
      </c>
      <c r="AF145">
        <f t="shared" si="27"/>
        <v>-100</v>
      </c>
    </row>
    <row r="146" spans="1:32" x14ac:dyDescent="0.25">
      <c r="A146" s="18">
        <v>0.57580431867514847</v>
      </c>
      <c r="B146" s="18">
        <v>0.42065614842724119</v>
      </c>
      <c r="C146" s="3">
        <v>1.7367011110664663</v>
      </c>
      <c r="D146" s="4">
        <v>2.3772385206749571</v>
      </c>
      <c r="E146" s="28"/>
      <c r="F146" s="8">
        <v>1</v>
      </c>
      <c r="G146" s="5">
        <v>1.7367011110664663</v>
      </c>
      <c r="H146" s="5">
        <v>2.3772385206749571</v>
      </c>
      <c r="K146" s="5">
        <v>0</v>
      </c>
      <c r="L146" s="5">
        <v>0</v>
      </c>
      <c r="M146" s="6" t="e">
        <v>#DIV/0!</v>
      </c>
      <c r="N146" s="6" t="e">
        <v>#DIV/0!</v>
      </c>
      <c r="O146">
        <v>0</v>
      </c>
      <c r="P146">
        <v>0</v>
      </c>
      <c r="Q146" t="s">
        <v>461</v>
      </c>
      <c r="R146" t="s">
        <v>506</v>
      </c>
      <c r="S146" t="s">
        <v>276</v>
      </c>
      <c r="U146" s="16" t="s">
        <v>79</v>
      </c>
      <c r="V146" s="20">
        <v>44204</v>
      </c>
      <c r="W146" s="26" t="s">
        <v>73</v>
      </c>
      <c r="X146" s="84">
        <v>0</v>
      </c>
      <c r="Y146" t="str">
        <f t="shared" si="21"/>
        <v>N</v>
      </c>
      <c r="Z146">
        <v>100</v>
      </c>
      <c r="AA146">
        <f t="shared" si="22"/>
        <v>0</v>
      </c>
      <c r="AB146">
        <f t="shared" si="23"/>
        <v>-100</v>
      </c>
      <c r="AC146">
        <f t="shared" si="24"/>
        <v>0</v>
      </c>
      <c r="AD146">
        <f t="shared" si="25"/>
        <v>-100</v>
      </c>
      <c r="AE146">
        <f t="shared" si="26"/>
        <v>0</v>
      </c>
      <c r="AF146">
        <f t="shared" si="27"/>
        <v>-100</v>
      </c>
    </row>
    <row r="147" spans="1:32" x14ac:dyDescent="0.25">
      <c r="A147" s="18">
        <v>0.46566670341877459</v>
      </c>
      <c r="B147" s="18">
        <v>0.52792435211322741</v>
      </c>
      <c r="C147" s="3">
        <v>2.1474586708869734</v>
      </c>
      <c r="D147" s="4">
        <v>1.8942107822779946</v>
      </c>
      <c r="E147" s="28"/>
      <c r="F147" s="8">
        <v>1</v>
      </c>
      <c r="G147" s="5">
        <v>2.1474586708869734</v>
      </c>
      <c r="H147" s="5">
        <v>1.8942107822779946</v>
      </c>
      <c r="K147" s="5">
        <v>0</v>
      </c>
      <c r="L147" s="5">
        <v>0</v>
      </c>
      <c r="M147" s="6" t="e">
        <v>#DIV/0!</v>
      </c>
      <c r="N147" s="6" t="e">
        <v>#DIV/0!</v>
      </c>
      <c r="O147">
        <v>0</v>
      </c>
      <c r="P147">
        <v>0</v>
      </c>
      <c r="Q147" t="s">
        <v>504</v>
      </c>
      <c r="R147" t="s">
        <v>472</v>
      </c>
      <c r="S147" t="s">
        <v>276</v>
      </c>
      <c r="U147" s="16" t="s">
        <v>77</v>
      </c>
      <c r="V147" s="20">
        <v>44204</v>
      </c>
      <c r="W147" s="26" t="s">
        <v>86</v>
      </c>
      <c r="X147" s="84">
        <v>3</v>
      </c>
      <c r="Y147" t="str">
        <f t="shared" si="21"/>
        <v>Y</v>
      </c>
      <c r="Z147">
        <v>100</v>
      </c>
      <c r="AA147">
        <f t="shared" si="22"/>
        <v>0</v>
      </c>
      <c r="AB147">
        <f t="shared" si="23"/>
        <v>-100</v>
      </c>
      <c r="AC147">
        <f t="shared" si="24"/>
        <v>0</v>
      </c>
      <c r="AD147">
        <f t="shared" si="25"/>
        <v>-100</v>
      </c>
      <c r="AE147">
        <f t="shared" si="26"/>
        <v>0</v>
      </c>
      <c r="AF147">
        <f t="shared" si="27"/>
        <v>-100</v>
      </c>
    </row>
    <row r="148" spans="1:32" x14ac:dyDescent="0.25">
      <c r="A148" s="18">
        <v>0.61890189553974773</v>
      </c>
      <c r="B148" s="18">
        <v>0.37745594943185456</v>
      </c>
      <c r="C148" s="3">
        <v>1.6157649656701965</v>
      </c>
      <c r="D148" s="4">
        <v>2.6493157718276708</v>
      </c>
      <c r="E148" s="28"/>
      <c r="F148" s="8">
        <v>1</v>
      </c>
      <c r="G148" s="5">
        <v>1.6157649656701965</v>
      </c>
      <c r="H148" s="5">
        <v>2.6493157718276708</v>
      </c>
      <c r="K148" s="5">
        <v>0</v>
      </c>
      <c r="L148" s="5">
        <v>0</v>
      </c>
      <c r="M148" s="6" t="e">
        <v>#DIV/0!</v>
      </c>
      <c r="N148" s="6" t="e">
        <v>#DIV/0!</v>
      </c>
      <c r="O148">
        <v>0</v>
      </c>
      <c r="P148">
        <v>0</v>
      </c>
      <c r="Q148" t="s">
        <v>467</v>
      </c>
      <c r="R148" t="s">
        <v>463</v>
      </c>
      <c r="S148" t="s">
        <v>276</v>
      </c>
      <c r="U148" s="16" t="s">
        <v>79</v>
      </c>
      <c r="V148" s="20">
        <v>44204</v>
      </c>
      <c r="W148" s="26" t="s">
        <v>73</v>
      </c>
      <c r="X148" s="84">
        <v>0</v>
      </c>
      <c r="Y148" t="str">
        <f t="shared" si="21"/>
        <v>N</v>
      </c>
      <c r="Z148">
        <v>100</v>
      </c>
      <c r="AA148">
        <f t="shared" si="22"/>
        <v>0</v>
      </c>
      <c r="AB148">
        <f t="shared" si="23"/>
        <v>-100</v>
      </c>
      <c r="AC148">
        <f t="shared" si="24"/>
        <v>0</v>
      </c>
      <c r="AD148">
        <f t="shared" si="25"/>
        <v>-100</v>
      </c>
      <c r="AE148">
        <f t="shared" si="26"/>
        <v>0</v>
      </c>
      <c r="AF148">
        <f t="shared" si="27"/>
        <v>-100</v>
      </c>
    </row>
    <row r="149" spans="1:32" x14ac:dyDescent="0.25">
      <c r="A149" s="18">
        <v>0.55623000769681197</v>
      </c>
      <c r="B149" s="18">
        <v>0.42173823055241727</v>
      </c>
      <c r="C149" s="3">
        <v>1.797817424738934</v>
      </c>
      <c r="D149" s="4">
        <v>2.3711390800168668</v>
      </c>
      <c r="E149" s="28"/>
      <c r="F149" s="8">
        <v>1</v>
      </c>
      <c r="G149" s="5">
        <v>1.797817424738934</v>
      </c>
      <c r="H149" s="5">
        <v>2.3711390800168668</v>
      </c>
      <c r="K149" s="5">
        <v>0</v>
      </c>
      <c r="L149" s="5">
        <v>0</v>
      </c>
      <c r="M149" s="6" t="e">
        <v>#DIV/0!</v>
      </c>
      <c r="N149" s="6" t="e">
        <v>#DIV/0!</v>
      </c>
      <c r="O149">
        <v>0</v>
      </c>
      <c r="P149">
        <v>0</v>
      </c>
      <c r="Q149" t="s">
        <v>509</v>
      </c>
      <c r="R149" t="s">
        <v>457</v>
      </c>
      <c r="S149" t="s">
        <v>276</v>
      </c>
      <c r="U149" s="16" t="s">
        <v>100</v>
      </c>
      <c r="V149" s="20">
        <v>44204</v>
      </c>
      <c r="W149" s="26" t="s">
        <v>79</v>
      </c>
      <c r="X149" s="84">
        <v>3</v>
      </c>
      <c r="Y149" t="str">
        <f t="shared" si="21"/>
        <v>Y</v>
      </c>
      <c r="Z149">
        <v>100</v>
      </c>
      <c r="AA149">
        <f t="shared" si="22"/>
        <v>0</v>
      </c>
      <c r="AB149">
        <f t="shared" si="23"/>
        <v>-100</v>
      </c>
      <c r="AC149">
        <f t="shared" si="24"/>
        <v>0</v>
      </c>
      <c r="AD149">
        <f t="shared" si="25"/>
        <v>-100</v>
      </c>
      <c r="AE149">
        <f t="shared" si="26"/>
        <v>0</v>
      </c>
      <c r="AF149">
        <f t="shared" si="27"/>
        <v>-100</v>
      </c>
    </row>
    <row r="150" spans="1:32" x14ac:dyDescent="0.25">
      <c r="A150" s="18">
        <v>0.13354679483842466</v>
      </c>
      <c r="B150" s="18">
        <v>0.86643851859366783</v>
      </c>
      <c r="C150" s="3">
        <v>7.4880119826902476</v>
      </c>
      <c r="D150" s="4">
        <v>1.1541499812625116</v>
      </c>
      <c r="E150" s="28"/>
      <c r="F150" s="8">
        <v>1</v>
      </c>
      <c r="G150" s="5">
        <v>7.4880119826902476</v>
      </c>
      <c r="H150" s="5">
        <v>1.1541499812625116</v>
      </c>
      <c r="K150" s="5">
        <v>0</v>
      </c>
      <c r="L150" s="5">
        <v>0</v>
      </c>
      <c r="M150" s="6" t="e">
        <v>#DIV/0!</v>
      </c>
      <c r="N150" s="6" t="e">
        <v>#DIV/0!</v>
      </c>
      <c r="O150">
        <v>0</v>
      </c>
      <c r="P150">
        <v>0</v>
      </c>
      <c r="Q150" t="s">
        <v>522</v>
      </c>
      <c r="R150" t="s">
        <v>464</v>
      </c>
      <c r="S150" t="s">
        <v>276</v>
      </c>
      <c r="U150" s="16" t="s">
        <v>75</v>
      </c>
      <c r="V150" s="20">
        <v>44204</v>
      </c>
      <c r="W150" s="26" t="s">
        <v>76</v>
      </c>
      <c r="X150" s="97" t="s">
        <v>84</v>
      </c>
      <c r="Y150" t="str">
        <f t="shared" si="21"/>
        <v>Y</v>
      </c>
      <c r="Z150">
        <v>100</v>
      </c>
      <c r="AA150">
        <f t="shared" si="22"/>
        <v>0</v>
      </c>
      <c r="AB150">
        <f t="shared" si="23"/>
        <v>-100</v>
      </c>
      <c r="AC150">
        <f t="shared" si="24"/>
        <v>0</v>
      </c>
      <c r="AD150">
        <f t="shared" si="25"/>
        <v>-100</v>
      </c>
      <c r="AE150">
        <f t="shared" si="26"/>
        <v>0</v>
      </c>
      <c r="AF150">
        <f t="shared" si="27"/>
        <v>-100</v>
      </c>
    </row>
    <row r="151" spans="1:32" x14ac:dyDescent="0.25">
      <c r="A151" s="18">
        <v>0.29470510444148401</v>
      </c>
      <c r="B151" s="18">
        <v>0.70516882181800822</v>
      </c>
      <c r="C151" s="3">
        <v>3.3932225296713781</v>
      </c>
      <c r="D151" s="4">
        <v>1.418100132989264</v>
      </c>
      <c r="E151" s="28"/>
      <c r="F151" s="8">
        <v>1</v>
      </c>
      <c r="G151" s="5">
        <v>3.3932225296713781</v>
      </c>
      <c r="H151" s="5">
        <v>1.418100132989264</v>
      </c>
      <c r="K151" s="5">
        <v>0</v>
      </c>
      <c r="L151" s="5">
        <v>0</v>
      </c>
      <c r="M151" s="6" t="e">
        <v>#DIV/0!</v>
      </c>
      <c r="N151" s="6" t="e">
        <v>#DIV/0!</v>
      </c>
      <c r="O151">
        <v>0</v>
      </c>
      <c r="P151">
        <v>0</v>
      </c>
      <c r="Q151" t="s">
        <v>470</v>
      </c>
      <c r="R151" t="s">
        <v>454</v>
      </c>
      <c r="S151" t="s">
        <v>276</v>
      </c>
      <c r="U151" s="16" t="s">
        <v>75</v>
      </c>
      <c r="V151" s="20">
        <v>44204</v>
      </c>
      <c r="W151" s="26" t="s">
        <v>74</v>
      </c>
      <c r="X151" s="84">
        <v>4</v>
      </c>
      <c r="Y151" t="str">
        <f t="shared" si="21"/>
        <v>Y</v>
      </c>
      <c r="Z151">
        <v>100</v>
      </c>
      <c r="AA151">
        <f t="shared" si="22"/>
        <v>0</v>
      </c>
      <c r="AB151">
        <f t="shared" si="23"/>
        <v>-100</v>
      </c>
      <c r="AC151">
        <f t="shared" si="24"/>
        <v>0</v>
      </c>
      <c r="AD151">
        <f t="shared" si="25"/>
        <v>-100</v>
      </c>
      <c r="AE151">
        <f t="shared" si="26"/>
        <v>0</v>
      </c>
      <c r="AF151">
        <f t="shared" si="27"/>
        <v>-100</v>
      </c>
    </row>
    <row r="152" spans="1:32" x14ac:dyDescent="0.25">
      <c r="A152" s="18">
        <v>0.43874147206857333</v>
      </c>
      <c r="B152" s="18">
        <v>0.5548422885919263</v>
      </c>
      <c r="C152" s="3">
        <v>2.2792465806462547</v>
      </c>
      <c r="D152" s="4">
        <v>1.8023139558049746</v>
      </c>
      <c r="E152" s="28"/>
      <c r="F152" s="8">
        <v>1</v>
      </c>
      <c r="G152" s="5">
        <v>2.2792465806462547</v>
      </c>
      <c r="H152" s="5">
        <v>1.8023139558049746</v>
      </c>
      <c r="K152" s="5">
        <v>0</v>
      </c>
      <c r="L152" s="5">
        <v>0</v>
      </c>
      <c r="M152" s="6" t="e">
        <v>#DIV/0!</v>
      </c>
      <c r="N152" s="6" t="e">
        <v>#DIV/0!</v>
      </c>
      <c r="O152">
        <v>0</v>
      </c>
      <c r="P152">
        <v>0</v>
      </c>
      <c r="Q152" t="s">
        <v>505</v>
      </c>
      <c r="R152" t="s">
        <v>451</v>
      </c>
      <c r="S152" t="s">
        <v>276</v>
      </c>
      <c r="U152" s="16" t="s">
        <v>94</v>
      </c>
      <c r="V152" s="20">
        <v>44204</v>
      </c>
      <c r="W152" s="26" t="s">
        <v>75</v>
      </c>
      <c r="X152" s="84">
        <v>2</v>
      </c>
      <c r="Y152" t="str">
        <f t="shared" si="21"/>
        <v>N</v>
      </c>
      <c r="Z152">
        <v>100</v>
      </c>
      <c r="AA152">
        <f t="shared" si="22"/>
        <v>0</v>
      </c>
      <c r="AB152">
        <f t="shared" si="23"/>
        <v>-100</v>
      </c>
      <c r="AC152">
        <f t="shared" si="24"/>
        <v>0</v>
      </c>
      <c r="AD152">
        <f t="shared" si="25"/>
        <v>-100</v>
      </c>
      <c r="AE152">
        <f t="shared" si="26"/>
        <v>0</v>
      </c>
      <c r="AF152">
        <f t="shared" si="27"/>
        <v>-100</v>
      </c>
    </row>
    <row r="153" spans="1:32" x14ac:dyDescent="0.25">
      <c r="A153" s="18">
        <v>0.37357548436208893</v>
      </c>
      <c r="B153" s="18">
        <v>0.62595953250496106</v>
      </c>
      <c r="C153" s="3">
        <v>2.6768351828749757</v>
      </c>
      <c r="D153" s="4">
        <v>1.5975473622044001</v>
      </c>
      <c r="E153" s="28"/>
      <c r="F153" s="8">
        <v>1</v>
      </c>
      <c r="G153" s="5">
        <v>2.6768351828749757</v>
      </c>
      <c r="H153" s="5">
        <v>1.5975473622044001</v>
      </c>
      <c r="K153" s="5">
        <v>0</v>
      </c>
      <c r="L153" s="5">
        <v>0</v>
      </c>
      <c r="M153" s="6" t="e">
        <v>#DIV/0!</v>
      </c>
      <c r="N153" s="6" t="e">
        <v>#DIV/0!</v>
      </c>
      <c r="O153">
        <v>0</v>
      </c>
      <c r="P153">
        <v>0</v>
      </c>
      <c r="Q153" t="s">
        <v>306</v>
      </c>
      <c r="R153" t="s">
        <v>370</v>
      </c>
      <c r="S153" t="s">
        <v>275</v>
      </c>
      <c r="U153" s="16" t="s">
        <v>75</v>
      </c>
      <c r="V153" s="20">
        <v>44235</v>
      </c>
      <c r="W153" s="26" t="s">
        <v>75</v>
      </c>
      <c r="X153" s="84">
        <v>2</v>
      </c>
      <c r="Y153" t="str">
        <f t="shared" si="21"/>
        <v>N</v>
      </c>
      <c r="Z153">
        <v>100</v>
      </c>
      <c r="AA153">
        <f t="shared" si="22"/>
        <v>0</v>
      </c>
      <c r="AB153">
        <f t="shared" si="23"/>
        <v>-100</v>
      </c>
      <c r="AC153">
        <f t="shared" si="24"/>
        <v>0</v>
      </c>
      <c r="AD153">
        <f t="shared" si="25"/>
        <v>-100</v>
      </c>
      <c r="AE153">
        <f t="shared" si="26"/>
        <v>0</v>
      </c>
      <c r="AF153">
        <f t="shared" si="27"/>
        <v>-100</v>
      </c>
    </row>
    <row r="154" spans="1:32" s="24" customFormat="1" x14ac:dyDescent="0.25">
      <c r="A154" s="21">
        <v>0.45404442953746887</v>
      </c>
      <c r="B154" s="21">
        <v>0.54394291594182931</v>
      </c>
      <c r="C154" s="22">
        <v>2.2024276369136193</v>
      </c>
      <c r="D154" s="23">
        <v>1.8384282076153422</v>
      </c>
      <c r="E154" s="28"/>
      <c r="F154" s="8">
        <v>1</v>
      </c>
      <c r="G154" s="8">
        <v>2.2024276369136193</v>
      </c>
      <c r="H154" s="8">
        <v>1.8384282076153422</v>
      </c>
      <c r="K154" s="8">
        <v>0</v>
      </c>
      <c r="L154" s="8">
        <v>0</v>
      </c>
      <c r="M154" s="25" t="e">
        <v>#DIV/0!</v>
      </c>
      <c r="N154" s="25" t="e">
        <v>#DIV/0!</v>
      </c>
      <c r="O154" s="24">
        <v>0</v>
      </c>
      <c r="P154" s="24">
        <v>0</v>
      </c>
      <c r="Q154" s="24" t="s">
        <v>394</v>
      </c>
      <c r="R154" s="24" t="s">
        <v>317</v>
      </c>
      <c r="S154" s="24" t="s">
        <v>279</v>
      </c>
      <c r="T154" s="26"/>
      <c r="U154" s="26" t="s">
        <v>86</v>
      </c>
      <c r="V154" s="27">
        <v>44235</v>
      </c>
      <c r="W154" s="26" t="s">
        <v>75</v>
      </c>
      <c r="X154" s="99">
        <v>2</v>
      </c>
      <c r="Y154" t="str">
        <f t="shared" si="21"/>
        <v>N</v>
      </c>
      <c r="Z154">
        <v>100</v>
      </c>
      <c r="AA154">
        <f t="shared" si="22"/>
        <v>0</v>
      </c>
      <c r="AB154">
        <f t="shared" si="23"/>
        <v>-100</v>
      </c>
      <c r="AC154">
        <f t="shared" si="24"/>
        <v>0</v>
      </c>
      <c r="AD154">
        <f t="shared" si="25"/>
        <v>-100</v>
      </c>
      <c r="AE154">
        <f t="shared" si="26"/>
        <v>0</v>
      </c>
      <c r="AF154">
        <f t="shared" si="27"/>
        <v>-100</v>
      </c>
    </row>
    <row r="155" spans="1:32" x14ac:dyDescent="0.25">
      <c r="A155" s="18">
        <v>0.30601348051841915</v>
      </c>
      <c r="B155" s="18">
        <v>0.69373009801103491</v>
      </c>
      <c r="C155" s="3">
        <v>3.267829895290542</v>
      </c>
      <c r="D155" s="4">
        <v>1.4414827940535648</v>
      </c>
      <c r="E155" s="28"/>
      <c r="F155" s="8">
        <v>1</v>
      </c>
      <c r="G155" s="5">
        <v>3.267829895290542</v>
      </c>
      <c r="H155" s="5">
        <v>1.4414827940535648</v>
      </c>
      <c r="K155" s="5">
        <v>0</v>
      </c>
      <c r="L155" s="5">
        <v>0</v>
      </c>
      <c r="M155" s="6" t="e">
        <v>#DIV/0!</v>
      </c>
      <c r="N155" s="6" t="e">
        <v>#DIV/0!</v>
      </c>
      <c r="O155">
        <v>0</v>
      </c>
      <c r="P155">
        <v>0</v>
      </c>
      <c r="Q155" t="s">
        <v>481</v>
      </c>
      <c r="R155" t="s">
        <v>389</v>
      </c>
      <c r="S155" t="s">
        <v>279</v>
      </c>
      <c r="U155" s="16" t="s">
        <v>75</v>
      </c>
      <c r="V155" s="20">
        <v>44235</v>
      </c>
      <c r="W155" s="26" t="s">
        <v>89</v>
      </c>
      <c r="X155" s="84">
        <v>4</v>
      </c>
      <c r="Y155" t="str">
        <f t="shared" si="21"/>
        <v>Y</v>
      </c>
      <c r="Z155">
        <v>100</v>
      </c>
      <c r="AA155">
        <f t="shared" si="22"/>
        <v>0</v>
      </c>
      <c r="AB155">
        <f t="shared" si="23"/>
        <v>-100</v>
      </c>
      <c r="AC155">
        <f t="shared" si="24"/>
        <v>0</v>
      </c>
      <c r="AD155">
        <f t="shared" si="25"/>
        <v>-100</v>
      </c>
      <c r="AE155">
        <f t="shared" si="26"/>
        <v>0</v>
      </c>
      <c r="AF155">
        <f t="shared" si="27"/>
        <v>-100</v>
      </c>
    </row>
    <row r="156" spans="1:32" x14ac:dyDescent="0.25">
      <c r="A156" s="18">
        <v>0.57655776958500693</v>
      </c>
      <c r="B156" s="18">
        <v>0.42141703666924751</v>
      </c>
      <c r="C156" s="3">
        <v>1.7344315743412444</v>
      </c>
      <c r="D156" s="4">
        <v>2.3729463049327499</v>
      </c>
      <c r="E156" s="28"/>
      <c r="F156" s="8">
        <v>1</v>
      </c>
      <c r="G156" s="5">
        <v>1.7344315743412444</v>
      </c>
      <c r="H156" s="5">
        <v>2.3729463049327499</v>
      </c>
      <c r="K156" s="5">
        <v>0</v>
      </c>
      <c r="L156" s="5">
        <v>0</v>
      </c>
      <c r="M156" s="6" t="e">
        <v>#DIV/0!</v>
      </c>
      <c r="N156" s="6" t="e">
        <v>#DIV/0!</v>
      </c>
      <c r="O156">
        <v>0</v>
      </c>
      <c r="P156">
        <v>0</v>
      </c>
      <c r="Q156" t="s">
        <v>484</v>
      </c>
      <c r="R156" t="s">
        <v>403</v>
      </c>
      <c r="S156" t="s">
        <v>281</v>
      </c>
      <c r="U156" s="16" t="s">
        <v>86</v>
      </c>
      <c r="V156" s="20">
        <v>44235</v>
      </c>
      <c r="W156" s="26" t="s">
        <v>77</v>
      </c>
      <c r="X156" s="84">
        <v>2</v>
      </c>
      <c r="Y156" t="str">
        <f t="shared" si="21"/>
        <v>N</v>
      </c>
      <c r="Z156">
        <v>100</v>
      </c>
      <c r="AA156">
        <f t="shared" si="22"/>
        <v>0</v>
      </c>
      <c r="AB156">
        <f t="shared" si="23"/>
        <v>-100</v>
      </c>
      <c r="AC156">
        <f t="shared" si="24"/>
        <v>0</v>
      </c>
      <c r="AD156">
        <f t="shared" si="25"/>
        <v>-100</v>
      </c>
      <c r="AE156">
        <f t="shared" si="26"/>
        <v>0</v>
      </c>
      <c r="AF156">
        <f t="shared" si="27"/>
        <v>-100</v>
      </c>
    </row>
    <row r="157" spans="1:32" x14ac:dyDescent="0.25">
      <c r="A157" s="18">
        <v>0.48743623968080591</v>
      </c>
      <c r="B157" s="18">
        <v>0.50777552563615225</v>
      </c>
      <c r="C157" s="3">
        <v>2.0515503743727441</v>
      </c>
      <c r="D157" s="4">
        <v>1.969374161441078</v>
      </c>
      <c r="E157" s="28"/>
      <c r="F157" s="8">
        <v>1</v>
      </c>
      <c r="G157" s="5">
        <v>2.0515503743727441</v>
      </c>
      <c r="H157" s="5">
        <v>1.969374161441078</v>
      </c>
      <c r="K157" s="5">
        <v>0</v>
      </c>
      <c r="L157" s="5">
        <v>0</v>
      </c>
      <c r="M157" s="6" t="e">
        <v>#DIV/0!</v>
      </c>
      <c r="N157" s="6" t="e">
        <v>#DIV/0!</v>
      </c>
      <c r="O157">
        <v>0</v>
      </c>
      <c r="P157">
        <v>0</v>
      </c>
      <c r="Q157" t="s">
        <v>523</v>
      </c>
      <c r="R157" t="s">
        <v>411</v>
      </c>
      <c r="S157" t="s">
        <v>283</v>
      </c>
      <c r="U157" s="16" t="e">
        <v>#N/A</v>
      </c>
      <c r="V157" s="20">
        <v>44235</v>
      </c>
      <c r="W157" s="26" t="s">
        <v>74</v>
      </c>
      <c r="X157" s="97" t="s">
        <v>219</v>
      </c>
      <c r="Y157" t="s">
        <v>95</v>
      </c>
      <c r="Z157">
        <v>100</v>
      </c>
      <c r="AA157">
        <f t="shared" si="22"/>
        <v>0</v>
      </c>
      <c r="AB157">
        <f t="shared" si="23"/>
        <v>-100</v>
      </c>
      <c r="AC157">
        <f t="shared" si="24"/>
        <v>0</v>
      </c>
      <c r="AD157">
        <f t="shared" si="25"/>
        <v>-100</v>
      </c>
      <c r="AE157">
        <f t="shared" si="26"/>
        <v>0</v>
      </c>
      <c r="AF157">
        <f t="shared" si="27"/>
        <v>-100</v>
      </c>
    </row>
    <row r="158" spans="1:32" x14ac:dyDescent="0.25">
      <c r="A158" s="18">
        <v>0.2417499567684244</v>
      </c>
      <c r="B158" s="18">
        <v>0.75817528839986392</v>
      </c>
      <c r="C158" s="3">
        <v>4.1365053932891236</v>
      </c>
      <c r="D158" s="4">
        <v>1.3189562035324436</v>
      </c>
      <c r="E158" s="28"/>
      <c r="F158" s="8">
        <v>1</v>
      </c>
      <c r="G158" s="5">
        <v>4.1365053932891236</v>
      </c>
      <c r="H158" s="5">
        <v>1.3189562035324436</v>
      </c>
      <c r="K158" s="5">
        <v>0</v>
      </c>
      <c r="L158" s="5">
        <v>0</v>
      </c>
      <c r="M158" s="6" t="e">
        <v>#DIV/0!</v>
      </c>
      <c r="N158" s="6" t="e">
        <v>#DIV/0!</v>
      </c>
      <c r="O158">
        <v>0</v>
      </c>
      <c r="P158">
        <v>0</v>
      </c>
      <c r="Q158" t="s">
        <v>524</v>
      </c>
      <c r="R158" t="s">
        <v>525</v>
      </c>
      <c r="S158" t="s">
        <v>277</v>
      </c>
      <c r="U158" s="16" t="s">
        <v>75</v>
      </c>
      <c r="V158" s="20">
        <v>44235</v>
      </c>
      <c r="W158" s="26" t="s">
        <v>183</v>
      </c>
      <c r="X158" s="84">
        <v>0</v>
      </c>
      <c r="Y158" t="str">
        <f t="shared" si="21"/>
        <v>N</v>
      </c>
      <c r="Z158">
        <v>100</v>
      </c>
      <c r="AA158">
        <f t="shared" si="22"/>
        <v>0</v>
      </c>
      <c r="AB158">
        <f t="shared" si="23"/>
        <v>-100</v>
      </c>
      <c r="AC158">
        <f t="shared" si="24"/>
        <v>0</v>
      </c>
      <c r="AD158">
        <f t="shared" si="25"/>
        <v>-100</v>
      </c>
      <c r="AE158">
        <f t="shared" si="26"/>
        <v>0</v>
      </c>
      <c r="AF158">
        <f t="shared" si="27"/>
        <v>-100</v>
      </c>
    </row>
    <row r="159" spans="1:32" x14ac:dyDescent="0.25">
      <c r="A159" s="18">
        <v>0.4280627428702754</v>
      </c>
      <c r="B159" s="18">
        <v>0.57047171871924851</v>
      </c>
      <c r="C159" s="3">
        <v>2.3361061355041834</v>
      </c>
      <c r="D159" s="4">
        <v>1.7529352765200603</v>
      </c>
      <c r="E159" s="28"/>
      <c r="F159" s="8">
        <v>1</v>
      </c>
      <c r="G159" s="5">
        <v>2.3361061355041834</v>
      </c>
      <c r="H159" s="5">
        <v>1.7529352765200603</v>
      </c>
      <c r="K159" s="5">
        <v>0</v>
      </c>
      <c r="L159" s="5">
        <v>0</v>
      </c>
      <c r="M159" s="6" t="e">
        <v>#DIV/0!</v>
      </c>
      <c r="N159" s="6" t="e">
        <v>#DIV/0!</v>
      </c>
      <c r="O159">
        <v>0</v>
      </c>
      <c r="P159">
        <v>0</v>
      </c>
      <c r="Q159" t="s">
        <v>526</v>
      </c>
      <c r="R159" t="s">
        <v>527</v>
      </c>
      <c r="S159" t="s">
        <v>277</v>
      </c>
      <c r="U159" s="16" t="s">
        <v>86</v>
      </c>
      <c r="V159" s="20">
        <v>44235</v>
      </c>
      <c r="W159" s="26" t="s">
        <v>183</v>
      </c>
      <c r="X159" s="84">
        <v>0</v>
      </c>
      <c r="Y159" t="str">
        <f t="shared" si="21"/>
        <v>N</v>
      </c>
      <c r="Z159">
        <v>100</v>
      </c>
      <c r="AA159">
        <f t="shared" si="22"/>
        <v>0</v>
      </c>
      <c r="AB159">
        <f t="shared" si="23"/>
        <v>-100</v>
      </c>
      <c r="AC159">
        <f t="shared" si="24"/>
        <v>0</v>
      </c>
      <c r="AD159">
        <f t="shared" si="25"/>
        <v>-100</v>
      </c>
      <c r="AE159">
        <f t="shared" si="26"/>
        <v>0</v>
      </c>
      <c r="AF159">
        <f t="shared" si="27"/>
        <v>-100</v>
      </c>
    </row>
    <row r="160" spans="1:32" x14ac:dyDescent="0.25">
      <c r="A160" s="18">
        <v>0.30284272161976411</v>
      </c>
      <c r="B160" s="18">
        <v>0.69698614603385611</v>
      </c>
      <c r="C160" s="3">
        <v>3.302044026851521</v>
      </c>
      <c r="D160" s="4">
        <v>1.4347487474326712</v>
      </c>
      <c r="E160" s="28"/>
      <c r="F160" s="8">
        <v>1</v>
      </c>
      <c r="G160" s="5">
        <v>3.302044026851521</v>
      </c>
      <c r="H160" s="5">
        <v>1.4347487474326712</v>
      </c>
      <c r="K160" s="5">
        <v>0</v>
      </c>
      <c r="L160" s="5">
        <v>0</v>
      </c>
      <c r="M160" s="6" t="e">
        <v>#DIV/0!</v>
      </c>
      <c r="N160" s="6" t="e">
        <v>#DIV/0!</v>
      </c>
      <c r="O160">
        <v>0</v>
      </c>
      <c r="P160">
        <v>0</v>
      </c>
      <c r="Q160" t="s">
        <v>339</v>
      </c>
      <c r="R160" t="s">
        <v>516</v>
      </c>
      <c r="S160" t="s">
        <v>274</v>
      </c>
      <c r="U160" s="16" t="s">
        <v>75</v>
      </c>
      <c r="V160" s="20">
        <v>44235</v>
      </c>
      <c r="W160" s="26" t="s">
        <v>75</v>
      </c>
      <c r="X160" s="84">
        <v>2</v>
      </c>
      <c r="Y160" t="str">
        <f t="shared" si="21"/>
        <v>N</v>
      </c>
      <c r="Z160">
        <v>100</v>
      </c>
      <c r="AA160">
        <f t="shared" si="22"/>
        <v>0</v>
      </c>
      <c r="AB160">
        <f t="shared" si="23"/>
        <v>-100</v>
      </c>
      <c r="AC160">
        <f t="shared" si="24"/>
        <v>0</v>
      </c>
      <c r="AD160">
        <f t="shared" si="25"/>
        <v>-100</v>
      </c>
      <c r="AE160">
        <f t="shared" si="26"/>
        <v>0</v>
      </c>
      <c r="AF160">
        <f t="shared" si="27"/>
        <v>-100</v>
      </c>
    </row>
    <row r="161" spans="1:32" x14ac:dyDescent="0.25">
      <c r="A161" s="18">
        <v>0.63226985699062277</v>
      </c>
      <c r="B161" s="18">
        <v>0.3632215124622632</v>
      </c>
      <c r="C161" s="3">
        <v>1.5816031540071205</v>
      </c>
      <c r="D161" s="4">
        <v>2.753140895265378</v>
      </c>
      <c r="E161" s="28"/>
      <c r="F161" s="8">
        <v>1</v>
      </c>
      <c r="G161" s="5">
        <v>1.5816031540071205</v>
      </c>
      <c r="H161" s="5">
        <v>2.753140895265378</v>
      </c>
      <c r="K161" s="5">
        <v>0</v>
      </c>
      <c r="L161" s="5">
        <v>0</v>
      </c>
      <c r="M161" s="6" t="e">
        <v>#DIV/0!</v>
      </c>
      <c r="N161" s="6" t="e">
        <v>#DIV/0!</v>
      </c>
      <c r="O161">
        <v>0</v>
      </c>
      <c r="P161">
        <v>0</v>
      </c>
      <c r="Q161" t="s">
        <v>347</v>
      </c>
      <c r="R161" t="s">
        <v>349</v>
      </c>
      <c r="S161" t="s">
        <v>270</v>
      </c>
      <c r="U161" s="16" t="s">
        <v>86</v>
      </c>
      <c r="V161" s="20">
        <v>44235</v>
      </c>
      <c r="W161" s="26" t="s">
        <v>78</v>
      </c>
      <c r="X161" s="84">
        <v>1</v>
      </c>
      <c r="Y161" t="str">
        <f t="shared" si="21"/>
        <v>N</v>
      </c>
      <c r="Z161">
        <v>100</v>
      </c>
      <c r="AA161">
        <f t="shared" si="22"/>
        <v>0</v>
      </c>
      <c r="AB161">
        <f t="shared" si="23"/>
        <v>-100</v>
      </c>
      <c r="AC161">
        <f t="shared" si="24"/>
        <v>0</v>
      </c>
      <c r="AD161">
        <f t="shared" si="25"/>
        <v>-100</v>
      </c>
      <c r="AE161">
        <f t="shared" si="26"/>
        <v>0</v>
      </c>
      <c r="AF161">
        <f t="shared" si="27"/>
        <v>-100</v>
      </c>
    </row>
    <row r="162" spans="1:32" x14ac:dyDescent="0.25">
      <c r="A162" s="18">
        <v>0.51508834071638687</v>
      </c>
      <c r="B162" s="18">
        <v>0.48342311943433353</v>
      </c>
      <c r="C162" s="3">
        <v>1.9414145515489558</v>
      </c>
      <c r="D162" s="4">
        <v>2.0685812485967303</v>
      </c>
      <c r="E162" s="28"/>
      <c r="F162" s="8">
        <v>1</v>
      </c>
      <c r="G162" s="5">
        <v>1.9414145515489558</v>
      </c>
      <c r="H162" s="5">
        <v>2.0685812485967303</v>
      </c>
      <c r="K162" s="5">
        <v>0</v>
      </c>
      <c r="L162" s="5">
        <v>0</v>
      </c>
      <c r="M162" s="6" t="e">
        <v>#DIV/0!</v>
      </c>
      <c r="N162" s="6" t="e">
        <v>#DIV/0!</v>
      </c>
      <c r="O162">
        <v>0</v>
      </c>
      <c r="P162">
        <v>0</v>
      </c>
      <c r="Q162" t="s">
        <v>493</v>
      </c>
      <c r="R162" t="s">
        <v>297</v>
      </c>
      <c r="S162" t="s">
        <v>273</v>
      </c>
      <c r="U162" s="16" t="s">
        <v>79</v>
      </c>
      <c r="V162" s="20">
        <v>44235</v>
      </c>
      <c r="W162" s="26" t="s">
        <v>79</v>
      </c>
      <c r="X162" s="84">
        <v>3</v>
      </c>
      <c r="Y162" t="str">
        <f t="shared" si="21"/>
        <v>Y</v>
      </c>
      <c r="Z162">
        <v>100</v>
      </c>
      <c r="AA162">
        <f t="shared" si="22"/>
        <v>0</v>
      </c>
      <c r="AB162">
        <f t="shared" si="23"/>
        <v>-100</v>
      </c>
      <c r="AC162">
        <f t="shared" si="24"/>
        <v>0</v>
      </c>
      <c r="AD162">
        <f t="shared" si="25"/>
        <v>-100</v>
      </c>
      <c r="AE162">
        <f t="shared" si="26"/>
        <v>0</v>
      </c>
      <c r="AF162">
        <f t="shared" si="27"/>
        <v>-100</v>
      </c>
    </row>
    <row r="163" spans="1:32" x14ac:dyDescent="0.25">
      <c r="A163" s="18">
        <v>0.31614322314061566</v>
      </c>
      <c r="B163" s="18">
        <v>0.68368439714852691</v>
      </c>
      <c r="C163" s="3">
        <v>3.1631233150147753</v>
      </c>
      <c r="D163" s="4">
        <v>1.4626631881182965</v>
      </c>
      <c r="E163" s="28"/>
      <c r="F163" s="8">
        <v>1</v>
      </c>
      <c r="G163" s="5">
        <v>3.1631233150147753</v>
      </c>
      <c r="H163" s="5">
        <v>1.4626631881182965</v>
      </c>
      <c r="K163" s="5">
        <v>0</v>
      </c>
      <c r="L163" s="5">
        <v>0</v>
      </c>
      <c r="M163" s="6" t="e">
        <v>#DIV/0!</v>
      </c>
      <c r="N163" s="6" t="e">
        <v>#DIV/0!</v>
      </c>
      <c r="O163">
        <v>0</v>
      </c>
      <c r="P163">
        <v>0</v>
      </c>
      <c r="Q163" t="s">
        <v>495</v>
      </c>
      <c r="R163" t="s">
        <v>352</v>
      </c>
      <c r="S163" t="s">
        <v>273</v>
      </c>
      <c r="U163" s="16" t="s">
        <v>75</v>
      </c>
      <c r="V163" s="20">
        <v>44235</v>
      </c>
      <c r="W163" s="26" t="s">
        <v>89</v>
      </c>
      <c r="X163" s="84">
        <v>4</v>
      </c>
      <c r="Y163" t="str">
        <f t="shared" si="21"/>
        <v>Y</v>
      </c>
      <c r="Z163">
        <v>100</v>
      </c>
      <c r="AA163">
        <f t="shared" si="22"/>
        <v>0</v>
      </c>
      <c r="AB163">
        <f t="shared" si="23"/>
        <v>-100</v>
      </c>
      <c r="AC163">
        <f t="shared" si="24"/>
        <v>0</v>
      </c>
      <c r="AD163">
        <f t="shared" si="25"/>
        <v>-100</v>
      </c>
      <c r="AE163">
        <f t="shared" si="26"/>
        <v>0</v>
      </c>
      <c r="AF163">
        <f t="shared" si="27"/>
        <v>-100</v>
      </c>
    </row>
    <row r="164" spans="1:32" x14ac:dyDescent="0.25">
      <c r="A164" s="18">
        <v>0.44845549273022328</v>
      </c>
      <c r="B164" s="18">
        <v>0.55083312381894856</v>
      </c>
      <c r="C164" s="3">
        <v>2.2298756871321643</v>
      </c>
      <c r="D164" s="4">
        <v>1.8154318554174069</v>
      </c>
      <c r="E164" s="28"/>
      <c r="F164" s="8">
        <v>1</v>
      </c>
      <c r="G164" s="5">
        <v>2.2298756871321643</v>
      </c>
      <c r="H164" s="5">
        <v>1.8154318554174069</v>
      </c>
      <c r="K164" s="5">
        <v>0</v>
      </c>
      <c r="L164" s="5">
        <v>0</v>
      </c>
      <c r="M164" s="6" t="e">
        <v>#DIV/0!</v>
      </c>
      <c r="N164" s="6" t="e">
        <v>#DIV/0!</v>
      </c>
      <c r="O164">
        <v>0</v>
      </c>
      <c r="P164">
        <v>0</v>
      </c>
      <c r="Q164" t="s">
        <v>432</v>
      </c>
      <c r="R164" t="s">
        <v>497</v>
      </c>
      <c r="S164" t="s">
        <v>278</v>
      </c>
      <c r="U164" s="16" t="s">
        <v>75</v>
      </c>
      <c r="V164" s="20">
        <v>44235</v>
      </c>
      <c r="W164" s="26" t="s">
        <v>79</v>
      </c>
      <c r="X164" s="84">
        <v>3</v>
      </c>
      <c r="Y164" t="str">
        <f t="shared" si="21"/>
        <v>Y</v>
      </c>
      <c r="Z164">
        <v>100</v>
      </c>
      <c r="AA164">
        <f t="shared" si="22"/>
        <v>0</v>
      </c>
      <c r="AB164">
        <f t="shared" si="23"/>
        <v>-100</v>
      </c>
      <c r="AC164">
        <f t="shared" si="24"/>
        <v>0</v>
      </c>
      <c r="AD164">
        <f t="shared" si="25"/>
        <v>-100</v>
      </c>
      <c r="AE164">
        <f t="shared" si="26"/>
        <v>0</v>
      </c>
      <c r="AF164">
        <f t="shared" si="27"/>
        <v>-100</v>
      </c>
    </row>
    <row r="165" spans="1:32" x14ac:dyDescent="0.25">
      <c r="A165" s="18">
        <v>0.39147520909741085</v>
      </c>
      <c r="B165" s="18">
        <v>0.60678090122561745</v>
      </c>
      <c r="C165" s="3">
        <v>2.5544401708236135</v>
      </c>
      <c r="D165" s="4">
        <v>1.6480413242739378</v>
      </c>
      <c r="E165" s="28"/>
      <c r="F165" s="8">
        <v>1</v>
      </c>
      <c r="G165" s="5">
        <v>2.5544401708236135</v>
      </c>
      <c r="H165" s="5">
        <v>1.6480413242739378</v>
      </c>
      <c r="K165" s="5">
        <v>0</v>
      </c>
      <c r="L165" s="5">
        <v>0</v>
      </c>
      <c r="M165" s="6" t="e">
        <v>#DIV/0!</v>
      </c>
      <c r="N165" s="6" t="e">
        <v>#DIV/0!</v>
      </c>
      <c r="O165">
        <v>0</v>
      </c>
      <c r="P165">
        <v>0</v>
      </c>
      <c r="Q165" t="s">
        <v>499</v>
      </c>
      <c r="R165" t="s">
        <v>501</v>
      </c>
      <c r="S165" t="s">
        <v>269</v>
      </c>
      <c r="U165" s="16" t="s">
        <v>86</v>
      </c>
      <c r="V165" s="20">
        <v>44235</v>
      </c>
      <c r="W165" s="26" t="s">
        <v>78</v>
      </c>
      <c r="X165" s="84">
        <v>1</v>
      </c>
      <c r="Y165" t="str">
        <f t="shared" si="21"/>
        <v>N</v>
      </c>
      <c r="Z165">
        <v>100</v>
      </c>
      <c r="AA165">
        <f t="shared" si="22"/>
        <v>0</v>
      </c>
      <c r="AB165">
        <f t="shared" si="23"/>
        <v>-100</v>
      </c>
      <c r="AC165">
        <f t="shared" si="24"/>
        <v>0</v>
      </c>
      <c r="AD165">
        <f t="shared" si="25"/>
        <v>-100</v>
      </c>
      <c r="AE165">
        <f t="shared" si="26"/>
        <v>0</v>
      </c>
      <c r="AF165">
        <f t="shared" si="27"/>
        <v>-100</v>
      </c>
    </row>
    <row r="166" spans="1:32" x14ac:dyDescent="0.25">
      <c r="A166" s="18">
        <v>0.49997410211606774</v>
      </c>
      <c r="B166" s="18">
        <v>0.49896675841809712</v>
      </c>
      <c r="C166" s="3">
        <v>2.0001035969016101</v>
      </c>
      <c r="D166" s="4">
        <v>2.0041415247187153</v>
      </c>
      <c r="E166" s="28"/>
      <c r="F166" s="8">
        <v>1</v>
      </c>
      <c r="G166" s="5">
        <v>2.0001035969016101</v>
      </c>
      <c r="H166" s="5">
        <v>2.0041415247187153</v>
      </c>
      <c r="K166" s="5">
        <v>0</v>
      </c>
      <c r="L166" s="5">
        <v>0</v>
      </c>
      <c r="M166" s="6" t="e">
        <v>#DIV/0!</v>
      </c>
      <c r="N166" s="6" t="e">
        <v>#DIV/0!</v>
      </c>
      <c r="O166">
        <v>0</v>
      </c>
      <c r="P166">
        <v>0</v>
      </c>
      <c r="Q166" t="s">
        <v>503</v>
      </c>
      <c r="R166" t="s">
        <v>440</v>
      </c>
      <c r="S166" t="s">
        <v>269</v>
      </c>
      <c r="U166" s="16" t="s">
        <v>75</v>
      </c>
      <c r="V166" s="20">
        <v>44235</v>
      </c>
      <c r="W166" s="26" t="s">
        <v>79</v>
      </c>
      <c r="X166" s="84">
        <v>3</v>
      </c>
      <c r="Y166" t="str">
        <f t="shared" si="21"/>
        <v>Y</v>
      </c>
      <c r="Z166">
        <v>100</v>
      </c>
      <c r="AA166">
        <f t="shared" si="22"/>
        <v>0</v>
      </c>
      <c r="AB166">
        <f t="shared" si="23"/>
        <v>-100</v>
      </c>
      <c r="AC166">
        <f t="shared" si="24"/>
        <v>0</v>
      </c>
      <c r="AD166">
        <f t="shared" si="25"/>
        <v>-100</v>
      </c>
      <c r="AE166">
        <f t="shared" si="26"/>
        <v>0</v>
      </c>
      <c r="AF166">
        <f t="shared" si="27"/>
        <v>-100</v>
      </c>
    </row>
    <row r="167" spans="1:32" x14ac:dyDescent="0.25">
      <c r="A167" s="18">
        <v>0.32532602950388717</v>
      </c>
      <c r="B167" s="18">
        <v>0.67429218645241129</v>
      </c>
      <c r="C167" s="3">
        <v>3.0738395004081633</v>
      </c>
      <c r="D167" s="4">
        <v>1.4830366124531325</v>
      </c>
      <c r="E167" s="28"/>
      <c r="F167" s="8">
        <v>1</v>
      </c>
      <c r="G167" s="5">
        <v>3.0738395004081633</v>
      </c>
      <c r="H167" s="5">
        <v>1.4830366124531325</v>
      </c>
      <c r="K167" s="5">
        <v>0</v>
      </c>
      <c r="L167" s="5">
        <v>0</v>
      </c>
      <c r="M167" s="6" t="e">
        <v>#DIV/0!</v>
      </c>
      <c r="N167" s="6" t="e">
        <v>#DIV/0!</v>
      </c>
      <c r="O167">
        <v>0</v>
      </c>
      <c r="P167">
        <v>0</v>
      </c>
      <c r="Q167" t="s">
        <v>362</v>
      </c>
      <c r="R167" t="s">
        <v>498</v>
      </c>
      <c r="S167" t="s">
        <v>269</v>
      </c>
      <c r="U167" s="16" t="s">
        <v>75</v>
      </c>
      <c r="V167" s="20">
        <v>44235</v>
      </c>
      <c r="W167" s="26" t="s">
        <v>79</v>
      </c>
      <c r="X167" s="84">
        <v>3</v>
      </c>
      <c r="Y167" t="str">
        <f t="shared" si="21"/>
        <v>Y</v>
      </c>
      <c r="Z167">
        <v>100</v>
      </c>
      <c r="AA167">
        <f t="shared" si="22"/>
        <v>0</v>
      </c>
      <c r="AB167">
        <f t="shared" si="23"/>
        <v>-100</v>
      </c>
      <c r="AC167">
        <f t="shared" si="24"/>
        <v>0</v>
      </c>
      <c r="AD167">
        <f t="shared" si="25"/>
        <v>-100</v>
      </c>
      <c r="AE167">
        <f t="shared" si="26"/>
        <v>0</v>
      </c>
      <c r="AF167">
        <f t="shared" si="27"/>
        <v>-100</v>
      </c>
    </row>
    <row r="168" spans="1:32" x14ac:dyDescent="0.25">
      <c r="A168" s="18">
        <v>0.20457460510750106</v>
      </c>
      <c r="B168" s="18">
        <v>0.79538555997924698</v>
      </c>
      <c r="C168" s="3">
        <v>4.8881922537477909</v>
      </c>
      <c r="D168" s="4">
        <v>1.2572518918071529</v>
      </c>
      <c r="E168" s="28"/>
      <c r="F168" s="8">
        <v>1</v>
      </c>
      <c r="G168" s="5">
        <v>4.8881922537477909</v>
      </c>
      <c r="H168" s="5">
        <v>1.2572518918071529</v>
      </c>
      <c r="K168" s="5">
        <v>0</v>
      </c>
      <c r="L168" s="5">
        <v>0</v>
      </c>
      <c r="M168" s="6" t="e">
        <v>#DIV/0!</v>
      </c>
      <c r="N168" s="6" t="e">
        <v>#DIV/0!</v>
      </c>
      <c r="O168">
        <v>0</v>
      </c>
      <c r="P168">
        <v>0</v>
      </c>
      <c r="Q168" t="s">
        <v>452</v>
      </c>
      <c r="R168" t="s">
        <v>460</v>
      </c>
      <c r="S168" t="s">
        <v>276</v>
      </c>
      <c r="U168" s="16" t="s">
        <v>75</v>
      </c>
      <c r="V168" s="20">
        <v>44235</v>
      </c>
      <c r="W168" s="26" t="s">
        <v>75</v>
      </c>
      <c r="X168" s="84">
        <v>2</v>
      </c>
      <c r="Y168" t="str">
        <f t="shared" si="21"/>
        <v>N</v>
      </c>
      <c r="Z168">
        <v>100</v>
      </c>
      <c r="AA168">
        <f t="shared" si="22"/>
        <v>0</v>
      </c>
      <c r="AB168">
        <f t="shared" si="23"/>
        <v>-100</v>
      </c>
      <c r="AC168">
        <f t="shared" si="24"/>
        <v>0</v>
      </c>
      <c r="AD168">
        <f t="shared" si="25"/>
        <v>-100</v>
      </c>
      <c r="AE168">
        <f t="shared" si="26"/>
        <v>0</v>
      </c>
      <c r="AF168">
        <f t="shared" si="27"/>
        <v>-100</v>
      </c>
    </row>
    <row r="169" spans="1:32" x14ac:dyDescent="0.25">
      <c r="A169" s="18">
        <v>0.69579987075645378</v>
      </c>
      <c r="B169" s="18">
        <v>0.29390192367830664</v>
      </c>
      <c r="C169" s="3">
        <v>1.4371948631045712</v>
      </c>
      <c r="D169" s="4">
        <v>3.4024955926949301</v>
      </c>
      <c r="E169" s="28"/>
      <c r="F169" s="8">
        <v>1</v>
      </c>
      <c r="G169" s="5">
        <v>1.4371948631045712</v>
      </c>
      <c r="H169" s="5">
        <v>3.4024955926949301</v>
      </c>
      <c r="K169" s="5">
        <v>0</v>
      </c>
      <c r="L169" s="5">
        <v>0</v>
      </c>
      <c r="M169" s="6" t="e">
        <v>#DIV/0!</v>
      </c>
      <c r="N169" s="6" t="e">
        <v>#DIV/0!</v>
      </c>
      <c r="O169">
        <v>0</v>
      </c>
      <c r="P169">
        <v>0</v>
      </c>
      <c r="Q169" t="s">
        <v>284</v>
      </c>
      <c r="R169" t="s">
        <v>378</v>
      </c>
      <c r="S169" t="s">
        <v>275</v>
      </c>
      <c r="U169" s="16" t="s">
        <v>79</v>
      </c>
      <c r="V169" s="20">
        <v>44263</v>
      </c>
      <c r="W169" s="26" t="s">
        <v>73</v>
      </c>
      <c r="X169" s="99">
        <v>0</v>
      </c>
      <c r="Y169" t="str">
        <f t="shared" si="21"/>
        <v>N</v>
      </c>
      <c r="Z169">
        <v>100</v>
      </c>
      <c r="AA169">
        <f t="shared" si="22"/>
        <v>0</v>
      </c>
      <c r="AB169">
        <f t="shared" si="23"/>
        <v>-100</v>
      </c>
      <c r="AC169">
        <f t="shared" si="24"/>
        <v>0</v>
      </c>
      <c r="AD169">
        <f t="shared" si="25"/>
        <v>-100</v>
      </c>
      <c r="AE169">
        <f t="shared" si="26"/>
        <v>0</v>
      </c>
      <c r="AF169">
        <f t="shared" si="27"/>
        <v>-100</v>
      </c>
    </row>
    <row r="170" spans="1:32" x14ac:dyDescent="0.25">
      <c r="A170" s="18">
        <v>3.9977990246491332E-2</v>
      </c>
      <c r="B170" s="18">
        <v>0.9600216481819277</v>
      </c>
      <c r="C170" s="3">
        <v>25.013763669317143</v>
      </c>
      <c r="D170" s="4">
        <v>1.0416431774156163</v>
      </c>
      <c r="E170" s="28"/>
      <c r="F170" s="8">
        <v>1</v>
      </c>
      <c r="G170" s="5">
        <v>25.013763669317143</v>
      </c>
      <c r="H170" s="5">
        <v>1.0416431774156163</v>
      </c>
      <c r="K170" s="5">
        <v>0</v>
      </c>
      <c r="L170" s="5">
        <v>0</v>
      </c>
      <c r="M170" s="6" t="e">
        <v>#DIV/0!</v>
      </c>
      <c r="N170" s="6" t="e">
        <v>#DIV/0!</v>
      </c>
      <c r="O170">
        <v>0</v>
      </c>
      <c r="P170">
        <v>0</v>
      </c>
      <c r="Q170" t="s">
        <v>528</v>
      </c>
      <c r="R170" t="s">
        <v>334</v>
      </c>
      <c r="S170" t="s">
        <v>272</v>
      </c>
      <c r="U170" s="16" t="s">
        <v>73</v>
      </c>
      <c r="V170" s="20">
        <v>44263</v>
      </c>
      <c r="W170" s="26" t="s">
        <v>76</v>
      </c>
      <c r="X170" s="99">
        <v>1</v>
      </c>
      <c r="Y170" t="str">
        <f t="shared" si="21"/>
        <v>N</v>
      </c>
      <c r="Z170">
        <v>100</v>
      </c>
      <c r="AA170">
        <f t="shared" si="22"/>
        <v>0</v>
      </c>
      <c r="AB170">
        <f t="shared" si="23"/>
        <v>-100</v>
      </c>
      <c r="AC170">
        <f t="shared" si="24"/>
        <v>0</v>
      </c>
      <c r="AD170">
        <f t="shared" si="25"/>
        <v>-100</v>
      </c>
      <c r="AE170">
        <f t="shared" si="26"/>
        <v>0</v>
      </c>
      <c r="AF170">
        <f t="shared" si="27"/>
        <v>-100</v>
      </c>
    </row>
    <row r="171" spans="1:32" x14ac:dyDescent="0.25">
      <c r="A171" s="18">
        <v>0.6265375799381655</v>
      </c>
      <c r="B171" s="18">
        <v>0.37003056614253826</v>
      </c>
      <c r="C171" s="3">
        <v>1.59607345516081</v>
      </c>
      <c r="D171" s="4">
        <v>2.7024794476432339</v>
      </c>
      <c r="E171" s="28"/>
      <c r="F171" s="8">
        <v>1</v>
      </c>
      <c r="G171" s="5">
        <v>1.59607345516081</v>
      </c>
      <c r="H171" s="5">
        <v>2.7024794476432339</v>
      </c>
      <c r="K171" s="5">
        <v>0</v>
      </c>
      <c r="L171" s="5">
        <v>0</v>
      </c>
      <c r="M171" s="6" t="e">
        <v>#DIV/0!</v>
      </c>
      <c r="N171" s="6" t="e">
        <v>#DIV/0!</v>
      </c>
      <c r="O171">
        <v>0</v>
      </c>
      <c r="P171">
        <v>0</v>
      </c>
      <c r="Q171" t="s">
        <v>416</v>
      </c>
      <c r="R171" t="s">
        <v>529</v>
      </c>
      <c r="S171" t="s">
        <v>274</v>
      </c>
      <c r="U171" s="16" t="s">
        <v>86</v>
      </c>
      <c r="V171" s="20">
        <v>44263</v>
      </c>
      <c r="W171" s="26" t="s">
        <v>75</v>
      </c>
      <c r="X171" s="99">
        <v>2</v>
      </c>
      <c r="Y171" t="str">
        <f t="shared" si="21"/>
        <v>N</v>
      </c>
      <c r="Z171">
        <v>100</v>
      </c>
      <c r="AA171">
        <f t="shared" si="22"/>
        <v>0</v>
      </c>
      <c r="AB171">
        <f t="shared" si="23"/>
        <v>-100</v>
      </c>
      <c r="AC171">
        <f t="shared" si="24"/>
        <v>0</v>
      </c>
      <c r="AD171">
        <f t="shared" si="25"/>
        <v>-100</v>
      </c>
      <c r="AE171">
        <f t="shared" si="26"/>
        <v>0</v>
      </c>
      <c r="AF171">
        <f t="shared" si="27"/>
        <v>-100</v>
      </c>
    </row>
    <row r="172" spans="1:32" x14ac:dyDescent="0.25">
      <c r="A172" s="18">
        <v>0.17535837514092112</v>
      </c>
      <c r="B172" s="18">
        <v>0.82391107957290743</v>
      </c>
      <c r="C172" s="3">
        <v>5.7026075840197663</v>
      </c>
      <c r="D172" s="4">
        <v>1.2137232096919635</v>
      </c>
      <c r="E172" s="28"/>
      <c r="F172" s="8">
        <v>1</v>
      </c>
      <c r="G172" s="5">
        <v>5.7026075840197663</v>
      </c>
      <c r="H172" s="5">
        <v>1.2137232096919635</v>
      </c>
      <c r="K172" s="5">
        <v>0</v>
      </c>
      <c r="L172" s="5">
        <v>0</v>
      </c>
      <c r="M172" s="6" t="e">
        <v>#DIV/0!</v>
      </c>
      <c r="N172" s="6" t="e">
        <v>#DIV/0!</v>
      </c>
      <c r="O172">
        <v>0</v>
      </c>
      <c r="P172">
        <v>0</v>
      </c>
      <c r="Q172" t="s">
        <v>326</v>
      </c>
      <c r="R172" t="s">
        <v>325</v>
      </c>
      <c r="S172" t="s">
        <v>280</v>
      </c>
      <c r="U172" s="16" t="s">
        <v>78</v>
      </c>
      <c r="V172" s="20" t="s">
        <v>530</v>
      </c>
      <c r="W172" s="26" t="s">
        <v>204</v>
      </c>
      <c r="X172" s="84">
        <v>6</v>
      </c>
      <c r="Y172" t="str">
        <f t="shared" si="21"/>
        <v>Y</v>
      </c>
      <c r="Z172">
        <v>100</v>
      </c>
      <c r="AA172">
        <f t="shared" si="22"/>
        <v>0</v>
      </c>
      <c r="AB172">
        <f t="shared" si="23"/>
        <v>-100</v>
      </c>
      <c r="AC172">
        <f t="shared" si="24"/>
        <v>0</v>
      </c>
      <c r="AD172">
        <f t="shared" si="25"/>
        <v>-100</v>
      </c>
      <c r="AE172">
        <f t="shared" si="26"/>
        <v>0</v>
      </c>
      <c r="AF172">
        <f t="shared" si="27"/>
        <v>-100</v>
      </c>
    </row>
    <row r="173" spans="1:32" x14ac:dyDescent="0.25">
      <c r="A173" s="18">
        <v>0.30402034947086404</v>
      </c>
      <c r="B173" s="18">
        <v>0.69209309506765804</v>
      </c>
      <c r="C173" s="3">
        <v>3.2892535047093472</v>
      </c>
      <c r="D173" s="4">
        <v>1.4448923231956843</v>
      </c>
      <c r="E173" s="28"/>
      <c r="F173" s="8">
        <v>1</v>
      </c>
      <c r="G173" s="5">
        <v>3.2892535047093472</v>
      </c>
      <c r="H173" s="5">
        <v>1.4448923231956843</v>
      </c>
      <c r="K173" s="5">
        <v>0</v>
      </c>
      <c r="L173" s="5">
        <v>0</v>
      </c>
      <c r="M173" s="6" t="e">
        <v>#DIV/0!</v>
      </c>
      <c r="N173" s="6" t="e">
        <v>#DIV/0!</v>
      </c>
      <c r="O173">
        <v>0</v>
      </c>
      <c r="P173">
        <v>0</v>
      </c>
      <c r="Q173" t="s">
        <v>320</v>
      </c>
      <c r="R173" t="s">
        <v>323</v>
      </c>
      <c r="S173" t="s">
        <v>280</v>
      </c>
      <c r="U173" s="16" t="s">
        <v>94</v>
      </c>
      <c r="V173" s="20" t="s">
        <v>530</v>
      </c>
      <c r="W173" s="26" t="s">
        <v>94</v>
      </c>
      <c r="X173" s="84">
        <v>2</v>
      </c>
      <c r="Y173" t="str">
        <f t="shared" si="21"/>
        <v>N</v>
      </c>
      <c r="Z173">
        <v>100</v>
      </c>
      <c r="AA173">
        <f t="shared" si="22"/>
        <v>0</v>
      </c>
      <c r="AB173">
        <f t="shared" si="23"/>
        <v>-100</v>
      </c>
      <c r="AC173">
        <f t="shared" si="24"/>
        <v>0</v>
      </c>
      <c r="AD173">
        <f t="shared" si="25"/>
        <v>-100</v>
      </c>
      <c r="AE173">
        <f t="shared" si="26"/>
        <v>0</v>
      </c>
      <c r="AF173">
        <f t="shared" si="27"/>
        <v>-100</v>
      </c>
    </row>
    <row r="174" spans="1:32" x14ac:dyDescent="0.25">
      <c r="A174" s="18">
        <v>1.0363093446786728E-2</v>
      </c>
      <c r="B174" s="18">
        <v>0.98963646251085646</v>
      </c>
      <c r="C174" s="3">
        <v>96.496283193322824</v>
      </c>
      <c r="D174" s="4">
        <v>1.0104720651286936</v>
      </c>
      <c r="E174" s="28"/>
      <c r="F174" s="8">
        <v>1</v>
      </c>
      <c r="G174" s="5">
        <v>96.496283193322824</v>
      </c>
      <c r="H174" s="5">
        <v>1.0104720651286936</v>
      </c>
      <c r="K174" s="5">
        <v>0</v>
      </c>
      <c r="L174" s="5">
        <v>0</v>
      </c>
      <c r="M174" s="6" t="e">
        <v>#DIV/0!</v>
      </c>
      <c r="N174" s="6" t="e">
        <v>#DIV/0!</v>
      </c>
      <c r="O174">
        <v>0</v>
      </c>
      <c r="P174">
        <v>0</v>
      </c>
      <c r="Q174" t="s">
        <v>324</v>
      </c>
      <c r="R174" t="s">
        <v>321</v>
      </c>
      <c r="S174" t="s">
        <v>280</v>
      </c>
      <c r="U174" s="16" t="s">
        <v>73</v>
      </c>
      <c r="V174" s="20" t="s">
        <v>530</v>
      </c>
      <c r="W174" s="26" t="s">
        <v>75</v>
      </c>
      <c r="X174" s="84">
        <v>2</v>
      </c>
      <c r="Y174" t="str">
        <f t="shared" si="21"/>
        <v>N</v>
      </c>
      <c r="Z174">
        <v>100</v>
      </c>
      <c r="AA174">
        <f t="shared" si="22"/>
        <v>0</v>
      </c>
      <c r="AB174">
        <f t="shared" si="23"/>
        <v>-100</v>
      </c>
      <c r="AC174">
        <f t="shared" si="24"/>
        <v>0</v>
      </c>
      <c r="AD174">
        <f t="shared" si="25"/>
        <v>-100</v>
      </c>
      <c r="AE174">
        <f t="shared" si="26"/>
        <v>0</v>
      </c>
      <c r="AF174">
        <f t="shared" si="27"/>
        <v>-100</v>
      </c>
    </row>
    <row r="175" spans="1:32" x14ac:dyDescent="0.25">
      <c r="A175" s="18">
        <v>0.14642784658587205</v>
      </c>
      <c r="B175" s="18">
        <v>0.8535330438663159</v>
      </c>
      <c r="C175" s="3">
        <v>6.8293020987203681</v>
      </c>
      <c r="D175" s="4">
        <v>1.1716008034911234</v>
      </c>
      <c r="E175" s="28"/>
      <c r="F175" s="8">
        <v>1</v>
      </c>
      <c r="G175" s="5">
        <v>6.8293020987203681</v>
      </c>
      <c r="H175" s="5">
        <v>1.1716008034911234</v>
      </c>
      <c r="K175" s="5">
        <v>0</v>
      </c>
      <c r="L175" s="5">
        <v>0</v>
      </c>
      <c r="M175" s="6" t="e">
        <v>#DIV/0!</v>
      </c>
      <c r="N175" s="6" t="e">
        <v>#DIV/0!</v>
      </c>
      <c r="O175">
        <v>0</v>
      </c>
      <c r="P175">
        <v>0</v>
      </c>
      <c r="Q175" t="s">
        <v>322</v>
      </c>
      <c r="R175" t="s">
        <v>327</v>
      </c>
      <c r="S175" t="s">
        <v>280</v>
      </c>
      <c r="U175" s="16" t="s">
        <v>76</v>
      </c>
      <c r="V175" s="20" t="s">
        <v>530</v>
      </c>
      <c r="W175" s="26" t="s">
        <v>86</v>
      </c>
      <c r="X175" s="84">
        <v>3</v>
      </c>
      <c r="Y175" t="str">
        <f t="shared" si="21"/>
        <v>Y</v>
      </c>
      <c r="Z175">
        <v>100</v>
      </c>
      <c r="AA175">
        <f t="shared" si="22"/>
        <v>0</v>
      </c>
      <c r="AB175">
        <f t="shared" si="23"/>
        <v>-100</v>
      </c>
      <c r="AC175">
        <f t="shared" si="24"/>
        <v>0</v>
      </c>
      <c r="AD175">
        <f t="shared" si="25"/>
        <v>-100</v>
      </c>
      <c r="AE175">
        <f t="shared" si="26"/>
        <v>0</v>
      </c>
      <c r="AF175">
        <f t="shared" si="27"/>
        <v>-100</v>
      </c>
    </row>
    <row r="176" spans="1:32" x14ac:dyDescent="0.25">
      <c r="A176" s="18">
        <v>0.64629767187426679</v>
      </c>
      <c r="B176" s="18">
        <v>0.34203235164678181</v>
      </c>
      <c r="C176" s="3">
        <v>1.5472746437411642</v>
      </c>
      <c r="D176" s="4">
        <v>2.9237000394416026</v>
      </c>
      <c r="E176" s="28"/>
      <c r="F176" s="8">
        <v>1</v>
      </c>
      <c r="G176" s="5">
        <v>1.5472746437411642</v>
      </c>
      <c r="H176" s="5">
        <v>2.9237000394416026</v>
      </c>
      <c r="K176" s="5">
        <v>0</v>
      </c>
      <c r="L176" s="5">
        <v>0</v>
      </c>
      <c r="M176" s="6" t="e">
        <v>#DIV/0!</v>
      </c>
      <c r="N176" s="6" t="e">
        <v>#DIV/0!</v>
      </c>
      <c r="O176">
        <v>0</v>
      </c>
      <c r="P176">
        <v>0</v>
      </c>
      <c r="Q176" t="s">
        <v>414</v>
      </c>
      <c r="R176" t="s">
        <v>333</v>
      </c>
      <c r="S176" t="s">
        <v>283</v>
      </c>
      <c r="U176" s="16" t="s">
        <v>86</v>
      </c>
      <c r="V176" s="20" t="s">
        <v>530</v>
      </c>
      <c r="W176" s="26" t="s">
        <v>78</v>
      </c>
      <c r="X176" s="84">
        <v>1</v>
      </c>
      <c r="Y176" t="str">
        <f t="shared" si="21"/>
        <v>N</v>
      </c>
      <c r="Z176">
        <v>100</v>
      </c>
      <c r="AA176">
        <f t="shared" si="22"/>
        <v>0</v>
      </c>
      <c r="AB176">
        <f t="shared" si="23"/>
        <v>-100</v>
      </c>
      <c r="AC176">
        <f t="shared" si="24"/>
        <v>0</v>
      </c>
      <c r="AD176">
        <f t="shared" si="25"/>
        <v>-100</v>
      </c>
      <c r="AE176">
        <f t="shared" si="26"/>
        <v>0</v>
      </c>
      <c r="AF176">
        <f t="shared" si="27"/>
        <v>-100</v>
      </c>
    </row>
    <row r="177" spans="1:32" x14ac:dyDescent="0.25">
      <c r="A177" s="18">
        <v>0.53986744269198661</v>
      </c>
      <c r="B177" s="18">
        <v>0.45675598498331582</v>
      </c>
      <c r="C177" s="3">
        <v>1.8523065495737538</v>
      </c>
      <c r="D177" s="4">
        <v>2.1893528117349739</v>
      </c>
      <c r="E177" s="28"/>
      <c r="F177" s="8">
        <v>1</v>
      </c>
      <c r="G177" s="5">
        <v>1.8523065495737538</v>
      </c>
      <c r="H177" s="5">
        <v>2.1893528117349739</v>
      </c>
      <c r="K177" s="5">
        <v>0</v>
      </c>
      <c r="L177" s="5">
        <v>0</v>
      </c>
      <c r="M177" s="6" t="e">
        <v>#DIV/0!</v>
      </c>
      <c r="N177" s="6" t="e">
        <v>#DIV/0!</v>
      </c>
      <c r="O177">
        <v>0</v>
      </c>
      <c r="P177">
        <v>0</v>
      </c>
      <c r="Q177" t="s">
        <v>412</v>
      </c>
      <c r="R177" t="s">
        <v>290</v>
      </c>
      <c r="S177" t="s">
        <v>283</v>
      </c>
      <c r="U177" s="16" t="s">
        <v>86</v>
      </c>
      <c r="V177" s="20" t="s">
        <v>530</v>
      </c>
      <c r="W177" s="26" t="s">
        <v>100</v>
      </c>
      <c r="X177" s="84">
        <v>3</v>
      </c>
      <c r="Y177" t="str">
        <f t="shared" si="21"/>
        <v>Y</v>
      </c>
      <c r="Z177">
        <v>100</v>
      </c>
      <c r="AA177">
        <f t="shared" si="22"/>
        <v>0</v>
      </c>
      <c r="AB177">
        <f t="shared" si="23"/>
        <v>-100</v>
      </c>
      <c r="AC177">
        <f t="shared" si="24"/>
        <v>0</v>
      </c>
      <c r="AD177">
        <f t="shared" si="25"/>
        <v>-100</v>
      </c>
      <c r="AE177">
        <f t="shared" si="26"/>
        <v>0</v>
      </c>
      <c r="AF177">
        <f t="shared" si="27"/>
        <v>-100</v>
      </c>
    </row>
    <row r="178" spans="1:32" x14ac:dyDescent="0.25">
      <c r="A178" s="18">
        <v>0.47083253887515064</v>
      </c>
      <c r="B178" s="18">
        <v>0.52612890212656316</v>
      </c>
      <c r="C178" s="3">
        <v>2.1238973890569768</v>
      </c>
      <c r="D178" s="4">
        <v>1.9006749029716763</v>
      </c>
      <c r="E178" s="28"/>
      <c r="F178" s="8">
        <v>1</v>
      </c>
      <c r="G178" s="5">
        <v>2.1238973890569768</v>
      </c>
      <c r="H178" s="5">
        <v>1.9006749029716763</v>
      </c>
      <c r="K178" s="5">
        <v>0</v>
      </c>
      <c r="L178" s="5">
        <v>0</v>
      </c>
      <c r="M178" s="6" t="e">
        <v>#DIV/0!</v>
      </c>
      <c r="N178" s="6" t="e">
        <v>#DIV/0!</v>
      </c>
      <c r="O178">
        <v>0</v>
      </c>
      <c r="P178">
        <v>0</v>
      </c>
      <c r="Q178" t="s">
        <v>531</v>
      </c>
      <c r="R178" t="s">
        <v>532</v>
      </c>
      <c r="S178" t="s">
        <v>277</v>
      </c>
      <c r="U178" s="16" t="s">
        <v>86</v>
      </c>
      <c r="V178" s="20" t="s">
        <v>530</v>
      </c>
      <c r="W178" s="26" t="s">
        <v>79</v>
      </c>
      <c r="X178" s="84">
        <v>3</v>
      </c>
      <c r="Y178" t="str">
        <f t="shared" si="21"/>
        <v>Y</v>
      </c>
      <c r="Z178">
        <v>100</v>
      </c>
      <c r="AA178">
        <f t="shared" si="22"/>
        <v>0</v>
      </c>
      <c r="AB178">
        <f t="shared" si="23"/>
        <v>-100</v>
      </c>
      <c r="AC178">
        <f t="shared" si="24"/>
        <v>0</v>
      </c>
      <c r="AD178">
        <f t="shared" si="25"/>
        <v>-100</v>
      </c>
      <c r="AE178">
        <f t="shared" si="26"/>
        <v>0</v>
      </c>
      <c r="AF178">
        <f t="shared" si="27"/>
        <v>-100</v>
      </c>
    </row>
    <row r="179" spans="1:32" x14ac:dyDescent="0.25">
      <c r="A179" s="18">
        <v>0.40031386053475299</v>
      </c>
      <c r="B179" s="18">
        <v>0.59925588264687613</v>
      </c>
      <c r="C179" s="3">
        <v>2.498039909645311</v>
      </c>
      <c r="D179" s="4">
        <v>1.6687362259725544</v>
      </c>
      <c r="E179" s="28"/>
      <c r="F179" s="8">
        <v>1</v>
      </c>
      <c r="G179" s="5">
        <v>2.498039909645311</v>
      </c>
      <c r="H179" s="5">
        <v>1.6687362259725544</v>
      </c>
      <c r="K179" s="5">
        <v>0</v>
      </c>
      <c r="L179" s="5">
        <v>0</v>
      </c>
      <c r="M179" s="6" t="e">
        <v>#DIV/0!</v>
      </c>
      <c r="N179" s="6" t="e">
        <v>#DIV/0!</v>
      </c>
      <c r="O179">
        <v>0</v>
      </c>
      <c r="P179">
        <v>0</v>
      </c>
      <c r="Q179" t="s">
        <v>533</v>
      </c>
      <c r="R179" t="s">
        <v>534</v>
      </c>
      <c r="S179" t="s">
        <v>277</v>
      </c>
      <c r="U179" s="16" t="s">
        <v>75</v>
      </c>
      <c r="V179" s="20" t="s">
        <v>530</v>
      </c>
      <c r="W179" s="26" t="s">
        <v>89</v>
      </c>
      <c r="X179" s="84">
        <v>4</v>
      </c>
      <c r="Y179" t="str">
        <f t="shared" si="21"/>
        <v>Y</v>
      </c>
      <c r="Z179">
        <v>100</v>
      </c>
      <c r="AA179">
        <f t="shared" si="22"/>
        <v>0</v>
      </c>
      <c r="AB179">
        <f t="shared" si="23"/>
        <v>-100</v>
      </c>
      <c r="AC179">
        <f t="shared" si="24"/>
        <v>0</v>
      </c>
      <c r="AD179">
        <f t="shared" si="25"/>
        <v>-100</v>
      </c>
      <c r="AE179">
        <f t="shared" si="26"/>
        <v>0</v>
      </c>
      <c r="AF179">
        <f t="shared" si="27"/>
        <v>-100</v>
      </c>
    </row>
    <row r="180" spans="1:32" x14ac:dyDescent="0.25">
      <c r="A180" s="18">
        <v>0.20489854077143399</v>
      </c>
      <c r="B180" s="18">
        <v>0.79479909599775966</v>
      </c>
      <c r="C180" s="3">
        <v>4.8804642348112584</v>
      </c>
      <c r="D180" s="4">
        <v>1.2581795890754495</v>
      </c>
      <c r="E180" s="28"/>
      <c r="F180" s="8">
        <v>1</v>
      </c>
      <c r="G180" s="5">
        <v>4.8804642348112584</v>
      </c>
      <c r="H180" s="5">
        <v>1.2581795890754495</v>
      </c>
      <c r="K180" s="5">
        <v>0</v>
      </c>
      <c r="L180" s="5">
        <v>0</v>
      </c>
      <c r="M180" s="6" t="e">
        <v>#DIV/0!</v>
      </c>
      <c r="N180" s="6" t="e">
        <v>#DIV/0!</v>
      </c>
      <c r="O180">
        <v>0</v>
      </c>
      <c r="P180">
        <v>0</v>
      </c>
      <c r="Q180" t="s">
        <v>535</v>
      </c>
      <c r="R180" t="s">
        <v>334</v>
      </c>
      <c r="S180" t="s">
        <v>272</v>
      </c>
      <c r="U180" s="16" t="s">
        <v>78</v>
      </c>
      <c r="V180" s="20" t="s">
        <v>530</v>
      </c>
      <c r="W180" s="26" t="s">
        <v>77</v>
      </c>
      <c r="X180" s="84">
        <v>2</v>
      </c>
      <c r="Y180" t="str">
        <f t="shared" si="21"/>
        <v>N</v>
      </c>
      <c r="Z180">
        <v>100</v>
      </c>
      <c r="AA180">
        <f t="shared" si="22"/>
        <v>0</v>
      </c>
      <c r="AB180">
        <f t="shared" si="23"/>
        <v>-100</v>
      </c>
      <c r="AC180">
        <f t="shared" si="24"/>
        <v>0</v>
      </c>
      <c r="AD180">
        <f t="shared" si="25"/>
        <v>-100</v>
      </c>
      <c r="AE180">
        <f t="shared" si="26"/>
        <v>0</v>
      </c>
      <c r="AF180">
        <f t="shared" si="27"/>
        <v>-100</v>
      </c>
    </row>
    <row r="181" spans="1:32" x14ac:dyDescent="0.25">
      <c r="A181" s="18" t="e">
        <v>#N/A</v>
      </c>
      <c r="B181" s="18" t="e">
        <v>#N/A</v>
      </c>
      <c r="C181" s="3" t="e">
        <v>#N/A</v>
      </c>
      <c r="D181" s="4" t="e">
        <v>#N/A</v>
      </c>
      <c r="E181" s="28"/>
      <c r="F181" s="8">
        <v>1</v>
      </c>
      <c r="G181" s="5" t="e">
        <v>#N/A</v>
      </c>
      <c r="H181" s="5" t="e">
        <v>#N/A</v>
      </c>
      <c r="K181" s="5">
        <v>0</v>
      </c>
      <c r="L181" s="5">
        <v>0</v>
      </c>
      <c r="M181" s="6" t="e">
        <v>#DIV/0!</v>
      </c>
      <c r="N181" s="6" t="e">
        <v>#DIV/0!</v>
      </c>
      <c r="O181" t="e">
        <v>#N/A</v>
      </c>
      <c r="P181" t="e">
        <v>#N/A</v>
      </c>
      <c r="Q181" t="s">
        <v>491</v>
      </c>
      <c r="R181" t="s">
        <v>344</v>
      </c>
      <c r="S181" t="s">
        <v>270</v>
      </c>
      <c r="U181" s="16" t="e">
        <v>#N/A</v>
      </c>
      <c r="V181" s="20" t="s">
        <v>530</v>
      </c>
      <c r="W181" s="26" t="s">
        <v>89</v>
      </c>
      <c r="X181" s="84">
        <v>4</v>
      </c>
      <c r="Y181" t="str">
        <f t="shared" si="21"/>
        <v>Y</v>
      </c>
      <c r="Z181">
        <v>100</v>
      </c>
      <c r="AA181" t="e">
        <f t="shared" si="22"/>
        <v>#N/A</v>
      </c>
      <c r="AB181" t="e">
        <f t="shared" si="23"/>
        <v>#N/A</v>
      </c>
      <c r="AC181" t="e">
        <f t="shared" si="24"/>
        <v>#N/A</v>
      </c>
      <c r="AD181" t="e">
        <f t="shared" si="25"/>
        <v>#N/A</v>
      </c>
      <c r="AE181" t="e">
        <f t="shared" si="26"/>
        <v>#N/A</v>
      </c>
      <c r="AF181" t="e">
        <f t="shared" si="27"/>
        <v>#N/A</v>
      </c>
    </row>
    <row r="182" spans="1:32" x14ac:dyDescent="0.25">
      <c r="A182" s="18">
        <v>0.60090705998412586</v>
      </c>
      <c r="B182" s="18">
        <v>0.39677502564391565</v>
      </c>
      <c r="C182" s="3">
        <v>1.6641508589138843</v>
      </c>
      <c r="D182" s="4">
        <v>2.5203199177597595</v>
      </c>
      <c r="E182" s="28"/>
      <c r="F182" s="8">
        <v>1</v>
      </c>
      <c r="G182" s="5">
        <v>1.6641508589138843</v>
      </c>
      <c r="H182" s="5">
        <v>2.5203199177597595</v>
      </c>
      <c r="K182" s="5">
        <v>0</v>
      </c>
      <c r="L182" s="5">
        <v>0</v>
      </c>
      <c r="M182" s="6" t="e">
        <v>#DIV/0!</v>
      </c>
      <c r="N182" s="6" t="e">
        <v>#DIV/0!</v>
      </c>
      <c r="O182">
        <v>0</v>
      </c>
      <c r="P182">
        <v>0</v>
      </c>
      <c r="Q182" t="s">
        <v>424</v>
      </c>
      <c r="R182" t="s">
        <v>293</v>
      </c>
      <c r="S182" t="s">
        <v>270</v>
      </c>
      <c r="U182" s="16" t="s">
        <v>74</v>
      </c>
      <c r="V182" s="20" t="s">
        <v>530</v>
      </c>
      <c r="W182" s="26" t="s">
        <v>102</v>
      </c>
      <c r="X182" s="84">
        <v>4</v>
      </c>
      <c r="Y182" t="str">
        <f t="shared" si="21"/>
        <v>Y</v>
      </c>
      <c r="Z182">
        <v>100</v>
      </c>
      <c r="AA182">
        <f t="shared" si="22"/>
        <v>0</v>
      </c>
      <c r="AB182">
        <f t="shared" si="23"/>
        <v>-100</v>
      </c>
      <c r="AC182">
        <f t="shared" si="24"/>
        <v>0</v>
      </c>
      <c r="AD182">
        <f t="shared" si="25"/>
        <v>-100</v>
      </c>
      <c r="AE182">
        <f t="shared" si="26"/>
        <v>0</v>
      </c>
      <c r="AF182">
        <f t="shared" si="27"/>
        <v>-100</v>
      </c>
    </row>
    <row r="183" spans="1:32" x14ac:dyDescent="0.25">
      <c r="A183" s="18">
        <v>0.50316319817553334</v>
      </c>
      <c r="B183" s="18">
        <v>0.49511197792124634</v>
      </c>
      <c r="C183" s="3">
        <v>1.9874267506566337</v>
      </c>
      <c r="D183" s="4">
        <v>2.0197451174551513</v>
      </c>
      <c r="E183" s="28"/>
      <c r="F183" s="8">
        <v>1</v>
      </c>
      <c r="G183" s="5">
        <v>1.9874267506566337</v>
      </c>
      <c r="H183" s="5">
        <v>2.0197451174551513</v>
      </c>
      <c r="K183" s="5">
        <v>0</v>
      </c>
      <c r="L183" s="5">
        <v>0</v>
      </c>
      <c r="M183" s="6" t="e">
        <v>#DIV/0!</v>
      </c>
      <c r="N183" s="6" t="e">
        <v>#DIV/0!</v>
      </c>
      <c r="O183">
        <v>0</v>
      </c>
      <c r="P183">
        <v>0</v>
      </c>
      <c r="Q183" t="s">
        <v>426</v>
      </c>
      <c r="R183" t="s">
        <v>295</v>
      </c>
      <c r="S183" t="s">
        <v>273</v>
      </c>
      <c r="U183" s="16" t="s">
        <v>86</v>
      </c>
      <c r="V183" s="20" t="s">
        <v>530</v>
      </c>
      <c r="W183" s="26" t="s">
        <v>74</v>
      </c>
      <c r="X183" s="84">
        <v>4</v>
      </c>
      <c r="Y183" t="str">
        <f t="shared" si="21"/>
        <v>Y</v>
      </c>
      <c r="Z183">
        <v>100</v>
      </c>
      <c r="AA183">
        <f t="shared" si="22"/>
        <v>0</v>
      </c>
      <c r="AB183">
        <f t="shared" si="23"/>
        <v>-100</v>
      </c>
      <c r="AC183">
        <f t="shared" si="24"/>
        <v>0</v>
      </c>
      <c r="AD183">
        <f t="shared" si="25"/>
        <v>-100</v>
      </c>
      <c r="AE183">
        <f t="shared" si="26"/>
        <v>0</v>
      </c>
      <c r="AF183">
        <f t="shared" si="27"/>
        <v>-100</v>
      </c>
    </row>
    <row r="184" spans="1:32" x14ac:dyDescent="0.25">
      <c r="A184" s="18" t="e">
        <v>#N/A</v>
      </c>
      <c r="B184" s="18" t="e">
        <v>#N/A</v>
      </c>
      <c r="C184" s="3" t="e">
        <v>#N/A</v>
      </c>
      <c r="D184" s="4" t="e">
        <v>#N/A</v>
      </c>
      <c r="E184" s="28"/>
      <c r="F184" s="8">
        <v>1</v>
      </c>
      <c r="G184" s="5" t="e">
        <v>#N/A</v>
      </c>
      <c r="H184" s="5" t="e">
        <v>#N/A</v>
      </c>
      <c r="K184" s="5">
        <v>0</v>
      </c>
      <c r="L184" s="5">
        <v>0</v>
      </c>
      <c r="M184" s="6" t="e">
        <v>#DIV/0!</v>
      </c>
      <c r="N184" s="6" t="e">
        <v>#DIV/0!</v>
      </c>
      <c r="O184" t="e">
        <v>#N/A</v>
      </c>
      <c r="P184" t="e">
        <v>#N/A</v>
      </c>
      <c r="Q184" t="s">
        <v>298</v>
      </c>
      <c r="R184" t="s">
        <v>425</v>
      </c>
      <c r="S184" t="s">
        <v>273</v>
      </c>
      <c r="U184" s="16" t="e">
        <v>#N/A</v>
      </c>
      <c r="V184" s="20" t="s">
        <v>530</v>
      </c>
      <c r="W184" s="26" t="s">
        <v>73</v>
      </c>
      <c r="X184" s="84">
        <v>0</v>
      </c>
      <c r="Y184" t="str">
        <f t="shared" si="21"/>
        <v>N</v>
      </c>
      <c r="Z184">
        <v>100</v>
      </c>
      <c r="AA184" t="e">
        <f t="shared" si="22"/>
        <v>#N/A</v>
      </c>
      <c r="AB184" t="e">
        <f t="shared" si="23"/>
        <v>#N/A</v>
      </c>
      <c r="AC184" t="e">
        <f t="shared" si="24"/>
        <v>#N/A</v>
      </c>
      <c r="AD184" t="e">
        <f t="shared" si="25"/>
        <v>#N/A</v>
      </c>
      <c r="AE184" t="e">
        <f t="shared" si="26"/>
        <v>#N/A</v>
      </c>
      <c r="AF184" t="e">
        <f t="shared" si="27"/>
        <v>#N/A</v>
      </c>
    </row>
    <row r="185" spans="1:32" x14ac:dyDescent="0.25">
      <c r="A185" s="18">
        <v>0.5616822150558719</v>
      </c>
      <c r="B185" s="18">
        <v>0.43430516358609933</v>
      </c>
      <c r="C185" s="3">
        <v>1.7803661451173554</v>
      </c>
      <c r="D185" s="4">
        <v>2.3025284611928263</v>
      </c>
      <c r="E185" s="28"/>
      <c r="F185" s="8">
        <v>1</v>
      </c>
      <c r="G185" s="5">
        <v>1.7803661451173554</v>
      </c>
      <c r="H185" s="5">
        <v>2.3025284611928263</v>
      </c>
      <c r="K185" s="5">
        <v>0</v>
      </c>
      <c r="L185" s="5">
        <v>0</v>
      </c>
      <c r="M185" s="6" t="e">
        <v>#DIV/0!</v>
      </c>
      <c r="N185" s="6" t="e">
        <v>#DIV/0!</v>
      </c>
      <c r="O185">
        <v>0</v>
      </c>
      <c r="P185">
        <v>0</v>
      </c>
      <c r="Q185" t="s">
        <v>357</v>
      </c>
      <c r="R185" t="s">
        <v>358</v>
      </c>
      <c r="S185" t="s">
        <v>278</v>
      </c>
      <c r="U185" s="16" t="s">
        <v>79</v>
      </c>
      <c r="V185" s="20" t="s">
        <v>530</v>
      </c>
      <c r="W185" s="26" t="s">
        <v>87</v>
      </c>
      <c r="X185" s="84">
        <v>3</v>
      </c>
      <c r="Y185" t="str">
        <f t="shared" si="21"/>
        <v>Y</v>
      </c>
      <c r="Z185">
        <v>100</v>
      </c>
      <c r="AA185">
        <f t="shared" si="22"/>
        <v>0</v>
      </c>
      <c r="AB185">
        <f t="shared" si="23"/>
        <v>-100</v>
      </c>
      <c r="AC185">
        <f t="shared" si="24"/>
        <v>0</v>
      </c>
      <c r="AD185">
        <f t="shared" si="25"/>
        <v>-100</v>
      </c>
      <c r="AE185">
        <f t="shared" si="26"/>
        <v>0</v>
      </c>
      <c r="AF185">
        <f t="shared" si="27"/>
        <v>-100</v>
      </c>
    </row>
    <row r="186" spans="1:32" x14ac:dyDescent="0.25">
      <c r="A186" s="18" t="e">
        <v>#N/A</v>
      </c>
      <c r="B186" s="18" t="e">
        <v>#N/A</v>
      </c>
      <c r="C186" s="3" t="e">
        <v>#N/A</v>
      </c>
      <c r="D186" s="4" t="e">
        <v>#N/A</v>
      </c>
      <c r="E186" s="28"/>
      <c r="F186" s="8">
        <v>1</v>
      </c>
      <c r="G186" s="5" t="e">
        <v>#N/A</v>
      </c>
      <c r="H186" s="5" t="e">
        <v>#N/A</v>
      </c>
      <c r="K186" s="5">
        <v>0</v>
      </c>
      <c r="L186" s="5">
        <v>0</v>
      </c>
      <c r="M186" s="6" t="e">
        <v>#DIV/0!</v>
      </c>
      <c r="N186" s="6" t="e">
        <v>#DIV/0!</v>
      </c>
      <c r="O186" t="e">
        <v>#N/A</v>
      </c>
      <c r="P186" t="e">
        <v>#N/A</v>
      </c>
      <c r="Q186" t="s">
        <v>431</v>
      </c>
      <c r="R186" t="s">
        <v>359</v>
      </c>
      <c r="S186" t="s">
        <v>278</v>
      </c>
      <c r="U186" s="16" t="e">
        <v>#N/A</v>
      </c>
      <c r="V186" s="20" t="s">
        <v>530</v>
      </c>
      <c r="W186" s="26" t="s">
        <v>76</v>
      </c>
      <c r="X186" s="84">
        <v>1</v>
      </c>
      <c r="Y186" t="str">
        <f t="shared" si="21"/>
        <v>N</v>
      </c>
      <c r="Z186">
        <v>100</v>
      </c>
      <c r="AA186" t="e">
        <f t="shared" si="22"/>
        <v>#N/A</v>
      </c>
      <c r="AB186" t="e">
        <f t="shared" si="23"/>
        <v>#N/A</v>
      </c>
      <c r="AC186" t="e">
        <f t="shared" si="24"/>
        <v>#N/A</v>
      </c>
      <c r="AD186" t="e">
        <f t="shared" si="25"/>
        <v>#N/A</v>
      </c>
      <c r="AE186" t="e">
        <f t="shared" si="26"/>
        <v>#N/A</v>
      </c>
      <c r="AF186" t="e">
        <f t="shared" si="27"/>
        <v>#N/A</v>
      </c>
    </row>
    <row r="187" spans="1:32" x14ac:dyDescent="0.25">
      <c r="A187" s="18">
        <v>0.45441358883703814</v>
      </c>
      <c r="B187" s="18">
        <v>0.54345905239792391</v>
      </c>
      <c r="C187" s="3">
        <v>2.2006384152359058</v>
      </c>
      <c r="D187" s="4">
        <v>1.8400650345001415</v>
      </c>
      <c r="E187" s="28"/>
      <c r="F187" s="8">
        <v>1</v>
      </c>
      <c r="G187" s="5">
        <v>2.2006384152359058</v>
      </c>
      <c r="H187" s="5">
        <v>1.8400650345001415</v>
      </c>
      <c r="K187" s="5">
        <v>0</v>
      </c>
      <c r="L187" s="5">
        <v>0</v>
      </c>
      <c r="M187" s="6" t="e">
        <v>#DIV/0!</v>
      </c>
      <c r="N187" s="6" t="e">
        <v>#DIV/0!</v>
      </c>
      <c r="O187">
        <v>0</v>
      </c>
      <c r="P187">
        <v>0</v>
      </c>
      <c r="Q187" t="s">
        <v>304</v>
      </c>
      <c r="R187" t="s">
        <v>374</v>
      </c>
      <c r="S187" t="s">
        <v>275</v>
      </c>
      <c r="U187" s="16" t="s">
        <v>86</v>
      </c>
      <c r="V187" s="20" t="s">
        <v>536</v>
      </c>
      <c r="W187" s="26" t="s">
        <v>78</v>
      </c>
      <c r="X187" s="84">
        <v>1</v>
      </c>
      <c r="Y187" t="str">
        <f t="shared" si="21"/>
        <v>N</v>
      </c>
      <c r="Z187">
        <v>100</v>
      </c>
      <c r="AA187">
        <f t="shared" si="22"/>
        <v>0</v>
      </c>
      <c r="AB187">
        <f t="shared" si="23"/>
        <v>-100</v>
      </c>
      <c r="AC187">
        <f t="shared" si="24"/>
        <v>0</v>
      </c>
      <c r="AD187">
        <f t="shared" si="25"/>
        <v>-100</v>
      </c>
      <c r="AE187">
        <f t="shared" si="26"/>
        <v>0</v>
      </c>
      <c r="AF187">
        <f t="shared" si="27"/>
        <v>-100</v>
      </c>
    </row>
    <row r="188" spans="1:32" x14ac:dyDescent="0.25">
      <c r="A188" s="18">
        <v>0.51396521494378777</v>
      </c>
      <c r="B188" s="18">
        <v>0.48337953038971254</v>
      </c>
      <c r="C188" s="3">
        <v>1.9456569645659185</v>
      </c>
      <c r="D188" s="4">
        <v>2.068767784175253</v>
      </c>
      <c r="E188" s="28"/>
      <c r="F188" s="8">
        <v>1</v>
      </c>
      <c r="G188" s="5">
        <v>1.9456569645659185</v>
      </c>
      <c r="H188" s="5">
        <v>2.068767784175253</v>
      </c>
      <c r="K188" s="5">
        <v>0</v>
      </c>
      <c r="L188" s="5">
        <v>0</v>
      </c>
      <c r="M188" s="6" t="e">
        <v>#DIV/0!</v>
      </c>
      <c r="N188" s="6" t="e">
        <v>#DIV/0!</v>
      </c>
      <c r="O188">
        <v>0</v>
      </c>
      <c r="P188">
        <v>0</v>
      </c>
      <c r="Q188" t="s">
        <v>305</v>
      </c>
      <c r="R188" t="s">
        <v>380</v>
      </c>
      <c r="S188" t="s">
        <v>275</v>
      </c>
      <c r="U188" s="16" t="s">
        <v>86</v>
      </c>
      <c r="V188" s="20" t="s">
        <v>536</v>
      </c>
      <c r="W188" s="26" t="s">
        <v>75</v>
      </c>
      <c r="X188" s="84">
        <v>2</v>
      </c>
      <c r="Y188" t="str">
        <f t="shared" si="21"/>
        <v>N</v>
      </c>
      <c r="Z188">
        <v>100</v>
      </c>
      <c r="AA188">
        <f t="shared" si="22"/>
        <v>0</v>
      </c>
      <c r="AB188">
        <f t="shared" si="23"/>
        <v>-100</v>
      </c>
      <c r="AC188">
        <f t="shared" si="24"/>
        <v>0</v>
      </c>
      <c r="AD188">
        <f t="shared" si="25"/>
        <v>-100</v>
      </c>
      <c r="AE188">
        <f t="shared" si="26"/>
        <v>0</v>
      </c>
      <c r="AF188">
        <f t="shared" si="27"/>
        <v>-100</v>
      </c>
    </row>
    <row r="189" spans="1:32" x14ac:dyDescent="0.25">
      <c r="A189" s="18">
        <v>0.39528851103629753</v>
      </c>
      <c r="B189" s="18">
        <v>0.60070565506351137</v>
      </c>
      <c r="C189" s="3">
        <v>2.5297977858713292</v>
      </c>
      <c r="D189" s="4">
        <v>1.6647088163241481</v>
      </c>
      <c r="E189" s="28"/>
      <c r="F189" s="8">
        <v>1</v>
      </c>
      <c r="G189" s="5">
        <v>2.5297977858713292</v>
      </c>
      <c r="H189" s="5">
        <v>1.6647088163241481</v>
      </c>
      <c r="K189" s="5">
        <v>0</v>
      </c>
      <c r="L189" s="5">
        <v>0</v>
      </c>
      <c r="M189" s="6" t="e">
        <v>#DIV/0!</v>
      </c>
      <c r="N189" s="6" t="e">
        <v>#DIV/0!</v>
      </c>
      <c r="O189">
        <v>0</v>
      </c>
      <c r="P189">
        <v>0</v>
      </c>
      <c r="Q189" t="s">
        <v>308</v>
      </c>
      <c r="R189" t="s">
        <v>376</v>
      </c>
      <c r="S189" t="s">
        <v>275</v>
      </c>
      <c r="U189" s="16" t="s">
        <v>94</v>
      </c>
      <c r="V189" s="20" t="s">
        <v>536</v>
      </c>
      <c r="W189" s="26" t="s">
        <v>78</v>
      </c>
      <c r="X189" s="84">
        <v>1</v>
      </c>
      <c r="Y189" t="str">
        <f t="shared" si="21"/>
        <v>N</v>
      </c>
      <c r="Z189">
        <v>100</v>
      </c>
      <c r="AA189">
        <f t="shared" si="22"/>
        <v>0</v>
      </c>
      <c r="AB189">
        <f t="shared" si="23"/>
        <v>-100</v>
      </c>
      <c r="AC189">
        <f t="shared" si="24"/>
        <v>0</v>
      </c>
      <c r="AD189">
        <f t="shared" si="25"/>
        <v>-100</v>
      </c>
      <c r="AE189">
        <f t="shared" si="26"/>
        <v>0</v>
      </c>
      <c r="AF189">
        <f t="shared" si="27"/>
        <v>-100</v>
      </c>
    </row>
    <row r="190" spans="1:32" x14ac:dyDescent="0.25">
      <c r="A190" s="18">
        <v>0.11139874479079642</v>
      </c>
      <c r="B190" s="18">
        <v>0.88839804222959695</v>
      </c>
      <c r="C190" s="3">
        <v>8.9767618286720445</v>
      </c>
      <c r="D190" s="4">
        <v>1.1256215710362414</v>
      </c>
      <c r="E190" s="28"/>
      <c r="F190" s="8">
        <v>1</v>
      </c>
      <c r="G190" s="5">
        <v>8.9767618286720445</v>
      </c>
      <c r="H190" s="5">
        <v>1.1256215710362414</v>
      </c>
      <c r="K190" s="5">
        <v>0</v>
      </c>
      <c r="L190" s="5">
        <v>0</v>
      </c>
      <c r="M190" s="6" t="e">
        <v>#DIV/0!</v>
      </c>
      <c r="N190" s="6" t="e">
        <v>#DIV/0!</v>
      </c>
      <c r="O190">
        <v>0</v>
      </c>
      <c r="P190">
        <v>0</v>
      </c>
      <c r="Q190" t="s">
        <v>315</v>
      </c>
      <c r="R190" t="s">
        <v>381</v>
      </c>
      <c r="S190" t="s">
        <v>268</v>
      </c>
      <c r="U190" s="16" t="s">
        <v>76</v>
      </c>
      <c r="V190" s="20" t="s">
        <v>536</v>
      </c>
      <c r="W190" s="26" t="s">
        <v>88</v>
      </c>
      <c r="X190" s="84">
        <v>4</v>
      </c>
      <c r="Y190" t="str">
        <f t="shared" si="21"/>
        <v>Y</v>
      </c>
      <c r="Z190">
        <v>100</v>
      </c>
      <c r="AA190">
        <f t="shared" si="22"/>
        <v>0</v>
      </c>
      <c r="AB190">
        <f t="shared" si="23"/>
        <v>-100</v>
      </c>
      <c r="AC190">
        <f t="shared" si="24"/>
        <v>0</v>
      </c>
      <c r="AD190">
        <f t="shared" si="25"/>
        <v>-100</v>
      </c>
      <c r="AE190">
        <f t="shared" si="26"/>
        <v>0</v>
      </c>
      <c r="AF190">
        <f t="shared" si="27"/>
        <v>-100</v>
      </c>
    </row>
    <row r="191" spans="1:32" x14ac:dyDescent="0.25">
      <c r="A191" s="18">
        <v>0.42318920141972444</v>
      </c>
      <c r="B191" s="18">
        <v>0.57574795695229475</v>
      </c>
      <c r="C191" s="3">
        <v>2.3630092560140428</v>
      </c>
      <c r="D191" s="4">
        <v>1.736871122033105</v>
      </c>
      <c r="E191" s="28"/>
      <c r="F191" s="8">
        <v>1</v>
      </c>
      <c r="G191" s="5">
        <v>2.3630092560140428</v>
      </c>
      <c r="H191" s="5">
        <v>1.736871122033105</v>
      </c>
      <c r="K191" s="5">
        <v>0</v>
      </c>
      <c r="L191" s="5">
        <v>0</v>
      </c>
      <c r="M191" s="6" t="e">
        <v>#DIV/0!</v>
      </c>
      <c r="N191" s="6" t="e">
        <v>#DIV/0!</v>
      </c>
      <c r="O191">
        <v>0</v>
      </c>
      <c r="P191">
        <v>0</v>
      </c>
      <c r="Q191" t="s">
        <v>313</v>
      </c>
      <c r="R191" t="s">
        <v>310</v>
      </c>
      <c r="S191" t="s">
        <v>268</v>
      </c>
      <c r="U191" s="16" t="s">
        <v>86</v>
      </c>
      <c r="V191" s="20" t="s">
        <v>536</v>
      </c>
      <c r="W191" s="26" t="s">
        <v>79</v>
      </c>
      <c r="X191" s="84">
        <v>3</v>
      </c>
      <c r="Y191" t="str">
        <f t="shared" si="21"/>
        <v>Y</v>
      </c>
      <c r="Z191">
        <v>100</v>
      </c>
      <c r="AA191">
        <f t="shared" si="22"/>
        <v>0</v>
      </c>
      <c r="AB191">
        <f t="shared" si="23"/>
        <v>-100</v>
      </c>
      <c r="AC191">
        <f t="shared" si="24"/>
        <v>0</v>
      </c>
      <c r="AD191">
        <f t="shared" si="25"/>
        <v>-100</v>
      </c>
      <c r="AE191">
        <f t="shared" si="26"/>
        <v>0</v>
      </c>
      <c r="AF191">
        <f t="shared" si="27"/>
        <v>-100</v>
      </c>
    </row>
    <row r="192" spans="1:32" x14ac:dyDescent="0.25">
      <c r="A192" s="18">
        <v>0.71580467212147436</v>
      </c>
      <c r="B192" s="18">
        <v>0.27729052303804147</v>
      </c>
      <c r="C192" s="3">
        <v>1.397029160254345</v>
      </c>
      <c r="D192" s="4">
        <v>3.606325917827383</v>
      </c>
      <c r="E192" s="28"/>
      <c r="F192" s="8">
        <v>1</v>
      </c>
      <c r="G192" s="5">
        <v>1.397029160254345</v>
      </c>
      <c r="H192" s="5">
        <v>3.606325917827383</v>
      </c>
      <c r="K192" s="5">
        <v>0</v>
      </c>
      <c r="L192" s="5">
        <v>0</v>
      </c>
      <c r="M192" s="6" t="e">
        <v>#DIV/0!</v>
      </c>
      <c r="N192" s="6" t="e">
        <v>#DIV/0!</v>
      </c>
      <c r="O192">
        <v>0</v>
      </c>
      <c r="P192">
        <v>0</v>
      </c>
      <c r="Q192" t="s">
        <v>311</v>
      </c>
      <c r="R192" t="s">
        <v>312</v>
      </c>
      <c r="S192" t="s">
        <v>268</v>
      </c>
      <c r="U192" s="16" t="s">
        <v>74</v>
      </c>
      <c r="V192" s="20" t="s">
        <v>536</v>
      </c>
      <c r="W192" s="26" t="s">
        <v>75</v>
      </c>
      <c r="X192" s="84">
        <v>2</v>
      </c>
      <c r="Y192" t="str">
        <f t="shared" si="21"/>
        <v>N</v>
      </c>
      <c r="Z192">
        <v>100</v>
      </c>
      <c r="AA192">
        <f t="shared" si="22"/>
        <v>0</v>
      </c>
      <c r="AB192">
        <f t="shared" si="23"/>
        <v>-100</v>
      </c>
      <c r="AC192">
        <f t="shared" si="24"/>
        <v>0</v>
      </c>
      <c r="AD192">
        <f t="shared" si="25"/>
        <v>-100</v>
      </c>
      <c r="AE192">
        <f t="shared" si="26"/>
        <v>0</v>
      </c>
      <c r="AF192">
        <f t="shared" si="27"/>
        <v>-100</v>
      </c>
    </row>
    <row r="193" spans="1:32" x14ac:dyDescent="0.25">
      <c r="A193" s="18">
        <v>0.34876729543144136</v>
      </c>
      <c r="B193" s="18">
        <v>0.65024111075964497</v>
      </c>
      <c r="C193" s="3">
        <v>2.8672413184927605</v>
      </c>
      <c r="D193" s="4">
        <v>1.5378910737153313</v>
      </c>
      <c r="E193" s="28"/>
      <c r="F193" s="8">
        <v>1</v>
      </c>
      <c r="G193" s="5">
        <v>2.8672413184927605</v>
      </c>
      <c r="H193" s="5">
        <v>1.5378910737153313</v>
      </c>
      <c r="K193" s="5">
        <v>0</v>
      </c>
      <c r="L193" s="5">
        <v>0</v>
      </c>
      <c r="M193" s="6" t="e">
        <v>#DIV/0!</v>
      </c>
      <c r="N193" s="6" t="e">
        <v>#DIV/0!</v>
      </c>
      <c r="O193">
        <v>0</v>
      </c>
      <c r="P193">
        <v>0</v>
      </c>
      <c r="Q193" t="s">
        <v>388</v>
      </c>
      <c r="R193" t="s">
        <v>318</v>
      </c>
      <c r="S193" t="s">
        <v>279</v>
      </c>
      <c r="U193" s="16" t="s">
        <v>79</v>
      </c>
      <c r="V193" s="20" t="s">
        <v>536</v>
      </c>
      <c r="W193" s="26" t="s">
        <v>73</v>
      </c>
      <c r="X193" s="84">
        <v>0</v>
      </c>
      <c r="Y193" t="str">
        <f t="shared" si="21"/>
        <v>N</v>
      </c>
      <c r="Z193">
        <v>100</v>
      </c>
      <c r="AA193">
        <f t="shared" si="22"/>
        <v>0</v>
      </c>
      <c r="AB193">
        <f t="shared" si="23"/>
        <v>-100</v>
      </c>
      <c r="AC193">
        <f t="shared" si="24"/>
        <v>0</v>
      </c>
      <c r="AD193">
        <f t="shared" si="25"/>
        <v>-100</v>
      </c>
      <c r="AE193">
        <f t="shared" si="26"/>
        <v>0</v>
      </c>
      <c r="AF193">
        <f t="shared" si="27"/>
        <v>-100</v>
      </c>
    </row>
    <row r="194" spans="1:32" x14ac:dyDescent="0.25">
      <c r="A194" s="18">
        <v>0.42923139575678038</v>
      </c>
      <c r="B194" s="18">
        <v>0.56314387659591503</v>
      </c>
      <c r="C194" s="3">
        <v>2.3297457033330335</v>
      </c>
      <c r="D194" s="4">
        <v>1.7757451364734484</v>
      </c>
      <c r="E194" s="28"/>
      <c r="F194" s="8">
        <v>1</v>
      </c>
      <c r="G194" s="5">
        <v>2.3297457033330335</v>
      </c>
      <c r="H194" s="5">
        <v>1.7757451364734484</v>
      </c>
      <c r="K194" s="5">
        <v>0</v>
      </c>
      <c r="L194" s="5">
        <v>0</v>
      </c>
      <c r="M194" s="6" t="e">
        <v>#DIV/0!</v>
      </c>
      <c r="N194" s="6" t="e">
        <v>#DIV/0!</v>
      </c>
      <c r="O194">
        <v>0</v>
      </c>
      <c r="P194">
        <v>0</v>
      </c>
      <c r="Q194" t="s">
        <v>397</v>
      </c>
      <c r="R194" t="s">
        <v>395</v>
      </c>
      <c r="S194" t="s">
        <v>280</v>
      </c>
      <c r="U194" s="16" t="s">
        <v>77</v>
      </c>
      <c r="V194" s="20" t="s">
        <v>536</v>
      </c>
      <c r="W194" s="26" t="s">
        <v>74</v>
      </c>
      <c r="X194" s="84">
        <v>4</v>
      </c>
      <c r="Y194" t="str">
        <f t="shared" si="21"/>
        <v>Y</v>
      </c>
      <c r="Z194">
        <v>100</v>
      </c>
      <c r="AA194">
        <f t="shared" si="22"/>
        <v>0</v>
      </c>
      <c r="AB194">
        <f t="shared" si="23"/>
        <v>-100</v>
      </c>
      <c r="AC194">
        <f t="shared" si="24"/>
        <v>0</v>
      </c>
      <c r="AD194">
        <f t="shared" si="25"/>
        <v>-100</v>
      </c>
      <c r="AE194">
        <f t="shared" si="26"/>
        <v>0</v>
      </c>
      <c r="AF194">
        <f t="shared" si="27"/>
        <v>-100</v>
      </c>
    </row>
    <row r="195" spans="1:32" x14ac:dyDescent="0.25">
      <c r="A195" s="18">
        <v>0.36032080822077295</v>
      </c>
      <c r="B195" s="18">
        <v>0.63938944397031183</v>
      </c>
      <c r="C195" s="3">
        <v>2.7753046096280065</v>
      </c>
      <c r="D195" s="4">
        <v>1.5639920387025221</v>
      </c>
      <c r="E195" s="28"/>
      <c r="F195" s="8">
        <v>1</v>
      </c>
      <c r="G195" s="5">
        <v>2.7753046096280065</v>
      </c>
      <c r="H195" s="5">
        <v>1.5639920387025221</v>
      </c>
      <c r="K195" s="5">
        <v>0</v>
      </c>
      <c r="L195" s="5">
        <v>0</v>
      </c>
      <c r="M195" s="6" t="e">
        <v>#DIV/0!</v>
      </c>
      <c r="N195" s="6" t="e">
        <v>#DIV/0!</v>
      </c>
      <c r="O195">
        <v>0</v>
      </c>
      <c r="P195">
        <v>0</v>
      </c>
      <c r="Q195" t="s">
        <v>396</v>
      </c>
      <c r="R195" t="s">
        <v>401</v>
      </c>
      <c r="S195" t="s">
        <v>280</v>
      </c>
      <c r="U195" s="16" t="s">
        <v>75</v>
      </c>
      <c r="V195" s="20" t="s">
        <v>536</v>
      </c>
      <c r="W195" s="26" t="s">
        <v>76</v>
      </c>
      <c r="X195" s="84">
        <v>1</v>
      </c>
      <c r="Y195" t="str">
        <f t="shared" si="21"/>
        <v>N</v>
      </c>
      <c r="Z195">
        <v>100</v>
      </c>
      <c r="AA195">
        <f t="shared" si="22"/>
        <v>0</v>
      </c>
      <c r="AB195">
        <f t="shared" si="23"/>
        <v>-100</v>
      </c>
      <c r="AC195">
        <f t="shared" si="24"/>
        <v>0</v>
      </c>
      <c r="AD195">
        <f t="shared" si="25"/>
        <v>-100</v>
      </c>
      <c r="AE195">
        <f t="shared" si="26"/>
        <v>0</v>
      </c>
      <c r="AF195">
        <f t="shared" si="27"/>
        <v>-100</v>
      </c>
    </row>
    <row r="196" spans="1:32" x14ac:dyDescent="0.25">
      <c r="A196" s="18">
        <v>9.7396731297131733E-3</v>
      </c>
      <c r="B196" s="18">
        <v>0.99025994593132183</v>
      </c>
      <c r="C196" s="3">
        <v>102.67285017494723</v>
      </c>
      <c r="D196" s="4">
        <v>1.0098358558363358</v>
      </c>
      <c r="E196" s="28"/>
      <c r="F196" s="8">
        <v>1</v>
      </c>
      <c r="G196" s="5">
        <v>102.67285017494723</v>
      </c>
      <c r="H196" s="5">
        <v>1.0098358558363358</v>
      </c>
      <c r="K196" s="5">
        <v>0</v>
      </c>
      <c r="L196" s="5">
        <v>0</v>
      </c>
      <c r="M196" s="6" t="e">
        <v>#DIV/0!</v>
      </c>
      <c r="N196" s="6" t="e">
        <v>#DIV/0!</v>
      </c>
      <c r="O196">
        <v>0</v>
      </c>
      <c r="P196">
        <v>0</v>
      </c>
      <c r="Q196" t="s">
        <v>398</v>
      </c>
      <c r="R196" t="s">
        <v>400</v>
      </c>
      <c r="S196" t="s">
        <v>280</v>
      </c>
      <c r="U196" s="16" t="s">
        <v>73</v>
      </c>
      <c r="V196" s="20" t="s">
        <v>536</v>
      </c>
      <c r="W196" s="26" t="s">
        <v>86</v>
      </c>
      <c r="X196" s="84">
        <v>3</v>
      </c>
      <c r="Y196" t="str">
        <f t="shared" ref="Y196:Y259" si="28">IF(X196 &gt;=3,"Y","N")</f>
        <v>Y</v>
      </c>
      <c r="Z196">
        <v>100</v>
      </c>
      <c r="AA196">
        <f t="shared" ref="AA196:AA259" si="29">IF(AND(O196&gt;1,Y196="Y"),Z196*I196,IF(AND(P196&gt;1,Y196="N"),Z196*J196,0))</f>
        <v>0</v>
      </c>
      <c r="AB196">
        <f t="shared" ref="AB196:AB259" si="30">AA196-Z196</f>
        <v>-100</v>
      </c>
      <c r="AC196">
        <f t="shared" ref="AC196:AC259" si="31">IF(AND(A196 &gt; 50%,Y196 = "Y"),Z196*I196,0)</f>
        <v>0</v>
      </c>
      <c r="AD196">
        <f t="shared" ref="AD196:AD259" si="32">AC196-Z196</f>
        <v>-100</v>
      </c>
      <c r="AE196">
        <f t="shared" ref="AE196:AE259" si="33">IF(AND(B196 &gt; 50%,Y196 = "N"),Z196*J196,0)</f>
        <v>0</v>
      </c>
      <c r="AF196">
        <f t="shared" ref="AF196:AF259" si="34">AE196-Z196</f>
        <v>-100</v>
      </c>
    </row>
    <row r="197" spans="1:32" x14ac:dyDescent="0.25">
      <c r="A197" s="18">
        <v>0.35373026407825731</v>
      </c>
      <c r="B197" s="18">
        <v>0.64422182361675662</v>
      </c>
      <c r="C197" s="3">
        <v>2.8270128443936748</v>
      </c>
      <c r="D197" s="4">
        <v>1.5522603602371805</v>
      </c>
      <c r="E197" s="28"/>
      <c r="F197" s="8">
        <v>1</v>
      </c>
      <c r="G197" s="5">
        <v>2.8270128443936748</v>
      </c>
      <c r="H197" s="5">
        <v>1.5522603602371805</v>
      </c>
      <c r="K197" s="5">
        <v>0</v>
      </c>
      <c r="L197" s="5">
        <v>0</v>
      </c>
      <c r="M197" s="6" t="e">
        <v>#DIV/0!</v>
      </c>
      <c r="N197" s="6" t="e">
        <v>#DIV/0!</v>
      </c>
      <c r="O197">
        <v>0</v>
      </c>
      <c r="P197">
        <v>0</v>
      </c>
      <c r="Q197" t="s">
        <v>399</v>
      </c>
      <c r="R197" t="s">
        <v>402</v>
      </c>
      <c r="S197" t="s">
        <v>280</v>
      </c>
      <c r="U197" s="16" t="s">
        <v>94</v>
      </c>
      <c r="V197" s="20" t="s">
        <v>536</v>
      </c>
      <c r="W197" s="26" t="s">
        <v>78</v>
      </c>
      <c r="X197" s="84">
        <v>1</v>
      </c>
      <c r="Y197" t="str">
        <f t="shared" si="28"/>
        <v>N</v>
      </c>
      <c r="Z197">
        <v>100</v>
      </c>
      <c r="AA197">
        <f t="shared" si="29"/>
        <v>0</v>
      </c>
      <c r="AB197">
        <f t="shared" si="30"/>
        <v>-100</v>
      </c>
      <c r="AC197">
        <f t="shared" si="31"/>
        <v>0</v>
      </c>
      <c r="AD197">
        <f t="shared" si="32"/>
        <v>-100</v>
      </c>
      <c r="AE197">
        <f t="shared" si="33"/>
        <v>0</v>
      </c>
      <c r="AF197">
        <f t="shared" si="34"/>
        <v>-100</v>
      </c>
    </row>
    <row r="198" spans="1:32" x14ac:dyDescent="0.25">
      <c r="A198" s="18" t="e">
        <v>#N/A</v>
      </c>
      <c r="B198" s="18" t="e">
        <v>#N/A</v>
      </c>
      <c r="C198" s="3" t="e">
        <v>#N/A</v>
      </c>
      <c r="D198" s="4" t="e">
        <v>#N/A</v>
      </c>
      <c r="E198" s="28"/>
      <c r="F198" s="8">
        <v>1</v>
      </c>
      <c r="G198" s="5" t="e">
        <v>#N/A</v>
      </c>
      <c r="H198" s="5" t="e">
        <v>#N/A</v>
      </c>
      <c r="K198" s="5">
        <v>0</v>
      </c>
      <c r="L198" s="5">
        <v>0</v>
      </c>
      <c r="M198" s="6" t="e">
        <v>#DIV/0!</v>
      </c>
      <c r="N198" s="6" t="e">
        <v>#DIV/0!</v>
      </c>
      <c r="O198" t="e">
        <v>#N/A</v>
      </c>
      <c r="P198" t="e">
        <v>#N/A</v>
      </c>
      <c r="Q198" t="s">
        <v>410</v>
      </c>
      <c r="R198" t="s">
        <v>329</v>
      </c>
      <c r="S198" t="s">
        <v>281</v>
      </c>
      <c r="U198" s="16" t="e">
        <v>#N/A</v>
      </c>
      <c r="V198" s="20" t="s">
        <v>536</v>
      </c>
      <c r="W198" s="26" t="s">
        <v>77</v>
      </c>
      <c r="X198" s="84">
        <v>3</v>
      </c>
      <c r="Y198" t="str">
        <f t="shared" si="28"/>
        <v>Y</v>
      </c>
      <c r="Z198">
        <v>100</v>
      </c>
      <c r="AA198" t="e">
        <f t="shared" si="29"/>
        <v>#N/A</v>
      </c>
      <c r="AB198" t="e">
        <f t="shared" si="30"/>
        <v>#N/A</v>
      </c>
      <c r="AC198" t="e">
        <f t="shared" si="31"/>
        <v>#N/A</v>
      </c>
      <c r="AD198" t="e">
        <f t="shared" si="32"/>
        <v>#N/A</v>
      </c>
      <c r="AE198" t="e">
        <f t="shared" si="33"/>
        <v>#N/A</v>
      </c>
      <c r="AF198" t="e">
        <f t="shared" si="34"/>
        <v>#N/A</v>
      </c>
    </row>
    <row r="199" spans="1:32" x14ac:dyDescent="0.25">
      <c r="A199" s="18">
        <v>0.19951325426437452</v>
      </c>
      <c r="B199" s="18">
        <v>0.79997184878115868</v>
      </c>
      <c r="C199" s="3">
        <v>5.0121983308181743</v>
      </c>
      <c r="D199" s="4">
        <v>1.2500439878273282</v>
      </c>
      <c r="E199" s="28"/>
      <c r="F199" s="8">
        <v>1</v>
      </c>
      <c r="G199" s="5">
        <v>5.0121983308181743</v>
      </c>
      <c r="H199" s="5">
        <v>1.2500439878273282</v>
      </c>
      <c r="K199" s="5">
        <v>0</v>
      </c>
      <c r="L199" s="5">
        <v>0</v>
      </c>
      <c r="M199" s="6" t="e">
        <v>#DIV/0!</v>
      </c>
      <c r="N199" s="6" t="e">
        <v>#DIV/0!</v>
      </c>
      <c r="O199">
        <v>0</v>
      </c>
      <c r="P199">
        <v>0</v>
      </c>
      <c r="Q199" t="s">
        <v>331</v>
      </c>
      <c r="R199" t="s">
        <v>289</v>
      </c>
      <c r="S199" t="s">
        <v>283</v>
      </c>
      <c r="U199" s="16" t="s">
        <v>75</v>
      </c>
      <c r="V199" s="20" t="s">
        <v>536</v>
      </c>
      <c r="W199" s="26" t="s">
        <v>183</v>
      </c>
      <c r="X199" s="99">
        <v>0</v>
      </c>
      <c r="Y199" t="str">
        <f t="shared" si="28"/>
        <v>N</v>
      </c>
      <c r="Z199">
        <v>100</v>
      </c>
      <c r="AA199">
        <f t="shared" si="29"/>
        <v>0</v>
      </c>
      <c r="AB199">
        <f t="shared" si="30"/>
        <v>-100</v>
      </c>
      <c r="AC199">
        <f t="shared" si="31"/>
        <v>0</v>
      </c>
      <c r="AD199">
        <f t="shared" si="32"/>
        <v>-100</v>
      </c>
      <c r="AE199">
        <f t="shared" si="33"/>
        <v>0</v>
      </c>
      <c r="AF199">
        <f t="shared" si="34"/>
        <v>-100</v>
      </c>
    </row>
    <row r="200" spans="1:32" x14ac:dyDescent="0.25">
      <c r="A200" s="18">
        <v>0.38617553594184717</v>
      </c>
      <c r="B200" s="18">
        <v>0.61265965565827696</v>
      </c>
      <c r="C200" s="3">
        <v>2.5894959854489241</v>
      </c>
      <c r="D200" s="4">
        <v>1.6322276010251437</v>
      </c>
      <c r="E200" s="28"/>
      <c r="F200" s="8">
        <v>1</v>
      </c>
      <c r="G200" s="5">
        <v>2.5894959854489241</v>
      </c>
      <c r="H200" s="5">
        <v>1.6322276010251437</v>
      </c>
      <c r="K200" s="5">
        <v>0</v>
      </c>
      <c r="L200" s="5">
        <v>0</v>
      </c>
      <c r="M200" s="6" t="e">
        <v>#DIV/0!</v>
      </c>
      <c r="N200" s="6" t="e">
        <v>#DIV/0!</v>
      </c>
      <c r="O200">
        <v>0</v>
      </c>
      <c r="P200">
        <v>0</v>
      </c>
      <c r="Q200" t="s">
        <v>330</v>
      </c>
      <c r="R200" t="s">
        <v>332</v>
      </c>
      <c r="S200" t="s">
        <v>283</v>
      </c>
      <c r="U200" s="16" t="s">
        <v>86</v>
      </c>
      <c r="V200" s="20" t="s">
        <v>536</v>
      </c>
      <c r="W200" s="26" t="s">
        <v>73</v>
      </c>
      <c r="X200" s="99">
        <v>0</v>
      </c>
      <c r="Y200" t="str">
        <f t="shared" si="28"/>
        <v>N</v>
      </c>
      <c r="Z200">
        <v>100</v>
      </c>
      <c r="AA200">
        <f t="shared" si="29"/>
        <v>0</v>
      </c>
      <c r="AB200">
        <f t="shared" si="30"/>
        <v>-100</v>
      </c>
      <c r="AC200">
        <f t="shared" si="31"/>
        <v>0</v>
      </c>
      <c r="AD200">
        <f t="shared" si="32"/>
        <v>-100</v>
      </c>
      <c r="AE200">
        <f t="shared" si="33"/>
        <v>0</v>
      </c>
      <c r="AF200">
        <f t="shared" si="34"/>
        <v>-100</v>
      </c>
    </row>
    <row r="201" spans="1:32" x14ac:dyDescent="0.25">
      <c r="A201" s="18">
        <v>0.34078860583461951</v>
      </c>
      <c r="B201" s="18">
        <v>0.65832393379508014</v>
      </c>
      <c r="C201" s="3">
        <v>2.9343704069885708</v>
      </c>
      <c r="D201" s="4">
        <v>1.5190090298483285</v>
      </c>
      <c r="E201" s="28"/>
      <c r="F201" s="8">
        <v>1</v>
      </c>
      <c r="G201" s="5">
        <v>2.9343704069885708</v>
      </c>
      <c r="H201" s="5">
        <v>1.5190090298483285</v>
      </c>
      <c r="K201" s="5">
        <v>0</v>
      </c>
      <c r="L201" s="5">
        <v>0</v>
      </c>
      <c r="M201" s="6" t="e">
        <v>#DIV/0!</v>
      </c>
      <c r="N201" s="6" t="e">
        <v>#DIV/0!</v>
      </c>
      <c r="O201">
        <v>0</v>
      </c>
      <c r="P201">
        <v>0</v>
      </c>
      <c r="Q201" t="s">
        <v>537</v>
      </c>
      <c r="R201" t="s">
        <v>538</v>
      </c>
      <c r="S201" t="s">
        <v>277</v>
      </c>
      <c r="U201" s="16" t="s">
        <v>75</v>
      </c>
      <c r="V201" s="20" t="s">
        <v>536</v>
      </c>
      <c r="W201" s="26" t="s">
        <v>77</v>
      </c>
      <c r="X201" s="99">
        <v>2</v>
      </c>
      <c r="Y201" t="str">
        <f t="shared" si="28"/>
        <v>N</v>
      </c>
      <c r="Z201">
        <v>100</v>
      </c>
      <c r="AA201">
        <f t="shared" si="29"/>
        <v>0</v>
      </c>
      <c r="AB201">
        <f t="shared" si="30"/>
        <v>-100</v>
      </c>
      <c r="AC201">
        <f t="shared" si="31"/>
        <v>0</v>
      </c>
      <c r="AD201">
        <f t="shared" si="32"/>
        <v>-100</v>
      </c>
      <c r="AE201">
        <f t="shared" si="33"/>
        <v>0</v>
      </c>
      <c r="AF201">
        <f t="shared" si="34"/>
        <v>-100</v>
      </c>
    </row>
    <row r="202" spans="1:32" x14ac:dyDescent="0.25">
      <c r="A202" s="18">
        <v>0.44058634205246927</v>
      </c>
      <c r="B202" s="18">
        <v>0.55835822020202008</v>
      </c>
      <c r="C202" s="3">
        <v>2.2697026769860931</v>
      </c>
      <c r="D202" s="4">
        <v>1.7909649465502435</v>
      </c>
      <c r="E202" s="28"/>
      <c r="F202" s="8">
        <v>1</v>
      </c>
      <c r="G202" s="5">
        <v>2.2697026769860931</v>
      </c>
      <c r="H202" s="5">
        <v>1.7909649465502435</v>
      </c>
      <c r="K202" s="5">
        <v>0</v>
      </c>
      <c r="L202" s="5">
        <v>0</v>
      </c>
      <c r="M202" s="6" t="e">
        <v>#DIV/0!</v>
      </c>
      <c r="N202" s="6" t="e">
        <v>#DIV/0!</v>
      </c>
      <c r="O202">
        <v>0</v>
      </c>
      <c r="P202">
        <v>0</v>
      </c>
      <c r="Q202" t="s">
        <v>517</v>
      </c>
      <c r="R202" t="s">
        <v>342</v>
      </c>
      <c r="S202" t="s">
        <v>274</v>
      </c>
      <c r="U202" s="16" t="s">
        <v>79</v>
      </c>
      <c r="V202" s="20" t="s">
        <v>536</v>
      </c>
      <c r="W202" s="26" t="s">
        <v>86</v>
      </c>
      <c r="X202" s="99">
        <v>3</v>
      </c>
      <c r="Y202" t="str">
        <f t="shared" si="28"/>
        <v>Y</v>
      </c>
      <c r="Z202">
        <v>100</v>
      </c>
      <c r="AA202">
        <f t="shared" si="29"/>
        <v>0</v>
      </c>
      <c r="AB202">
        <f t="shared" si="30"/>
        <v>-100</v>
      </c>
      <c r="AC202">
        <f t="shared" si="31"/>
        <v>0</v>
      </c>
      <c r="AD202">
        <f t="shared" si="32"/>
        <v>-100</v>
      </c>
      <c r="AE202">
        <f t="shared" si="33"/>
        <v>0</v>
      </c>
      <c r="AF202">
        <f t="shared" si="34"/>
        <v>-100</v>
      </c>
    </row>
    <row r="203" spans="1:32" x14ac:dyDescent="0.25">
      <c r="A203" s="18">
        <v>0.39945811860360214</v>
      </c>
      <c r="B203" s="18">
        <v>0.60016653760597571</v>
      </c>
      <c r="C203" s="3">
        <v>2.5033913530052421</v>
      </c>
      <c r="D203" s="4">
        <v>1.6662041905717258</v>
      </c>
      <c r="E203" s="28"/>
      <c r="F203" s="8">
        <v>1</v>
      </c>
      <c r="G203" s="5">
        <v>2.5033913530052421</v>
      </c>
      <c r="H203" s="5">
        <v>1.6662041905717258</v>
      </c>
      <c r="K203" s="5">
        <v>0</v>
      </c>
      <c r="L203" s="5">
        <v>0</v>
      </c>
      <c r="M203" s="6" t="e">
        <v>#DIV/0!</v>
      </c>
      <c r="N203" s="6" t="e">
        <v>#DIV/0!</v>
      </c>
      <c r="O203">
        <v>0</v>
      </c>
      <c r="P203">
        <v>0</v>
      </c>
      <c r="Q203" t="s">
        <v>487</v>
      </c>
      <c r="R203" t="s">
        <v>415</v>
      </c>
      <c r="S203" t="s">
        <v>274</v>
      </c>
      <c r="U203" s="16" t="s">
        <v>75</v>
      </c>
      <c r="V203" s="20" t="s">
        <v>536</v>
      </c>
      <c r="W203" s="26" t="s">
        <v>77</v>
      </c>
      <c r="X203" s="99">
        <v>2</v>
      </c>
      <c r="Y203" t="str">
        <f t="shared" si="28"/>
        <v>N</v>
      </c>
      <c r="Z203">
        <v>100</v>
      </c>
      <c r="AA203">
        <f t="shared" si="29"/>
        <v>0</v>
      </c>
      <c r="AB203">
        <f t="shared" si="30"/>
        <v>-100</v>
      </c>
      <c r="AC203">
        <f t="shared" si="31"/>
        <v>0</v>
      </c>
      <c r="AD203">
        <f t="shared" si="32"/>
        <v>-100</v>
      </c>
      <c r="AE203">
        <f t="shared" si="33"/>
        <v>0</v>
      </c>
      <c r="AF203">
        <f t="shared" si="34"/>
        <v>-100</v>
      </c>
    </row>
    <row r="204" spans="1:32" x14ac:dyDescent="0.25">
      <c r="A204" s="18">
        <v>0.5038046140807535</v>
      </c>
      <c r="B204" s="18">
        <v>0.4893336086482159</v>
      </c>
      <c r="C204" s="3">
        <v>1.9848964698836853</v>
      </c>
      <c r="D204" s="4">
        <v>2.0435955804517496</v>
      </c>
      <c r="E204" s="28"/>
      <c r="F204" s="8">
        <v>1</v>
      </c>
      <c r="G204" s="5">
        <v>1.9848964698836853</v>
      </c>
      <c r="H204" s="5">
        <v>2.0435955804517496</v>
      </c>
      <c r="K204" s="5">
        <v>0</v>
      </c>
      <c r="L204" s="5">
        <v>0</v>
      </c>
      <c r="M204" s="6" t="e">
        <v>#DIV/0!</v>
      </c>
      <c r="N204" s="6" t="e">
        <v>#DIV/0!</v>
      </c>
      <c r="O204">
        <v>0</v>
      </c>
      <c r="P204">
        <v>0</v>
      </c>
      <c r="Q204" t="s">
        <v>343</v>
      </c>
      <c r="R204" t="s">
        <v>488</v>
      </c>
      <c r="S204" t="s">
        <v>274</v>
      </c>
      <c r="U204" s="16" t="s">
        <v>86</v>
      </c>
      <c r="V204" s="20" t="s">
        <v>536</v>
      </c>
      <c r="W204" s="26" t="s">
        <v>86</v>
      </c>
      <c r="X204" s="99">
        <v>3</v>
      </c>
      <c r="Y204" t="str">
        <f t="shared" si="28"/>
        <v>Y</v>
      </c>
      <c r="Z204">
        <v>100</v>
      </c>
      <c r="AA204">
        <f t="shared" si="29"/>
        <v>0</v>
      </c>
      <c r="AB204">
        <f t="shared" si="30"/>
        <v>-100</v>
      </c>
      <c r="AC204">
        <f t="shared" si="31"/>
        <v>0</v>
      </c>
      <c r="AD204">
        <f t="shared" si="32"/>
        <v>-100</v>
      </c>
      <c r="AE204">
        <f t="shared" si="33"/>
        <v>0</v>
      </c>
      <c r="AF204">
        <f t="shared" si="34"/>
        <v>-100</v>
      </c>
    </row>
    <row r="205" spans="1:32" x14ac:dyDescent="0.25">
      <c r="A205" s="18">
        <v>0.40736946226036946</v>
      </c>
      <c r="B205" s="18">
        <v>0.59117375207759681</v>
      </c>
      <c r="C205" s="3">
        <v>2.4547740875108892</v>
      </c>
      <c r="D205" s="4">
        <v>1.6915500671091046</v>
      </c>
      <c r="E205" s="28"/>
      <c r="F205" s="8">
        <v>1</v>
      </c>
      <c r="G205" s="5">
        <v>2.4547740875108892</v>
      </c>
      <c r="H205" s="5">
        <v>1.6915500671091046</v>
      </c>
      <c r="K205" s="5">
        <v>0</v>
      </c>
      <c r="L205" s="5">
        <v>0</v>
      </c>
      <c r="M205" s="6" t="e">
        <v>#DIV/0!</v>
      </c>
      <c r="N205" s="6" t="e">
        <v>#DIV/0!</v>
      </c>
      <c r="O205">
        <v>0</v>
      </c>
      <c r="P205">
        <v>0</v>
      </c>
      <c r="Q205" t="s">
        <v>292</v>
      </c>
      <c r="R205" t="s">
        <v>419</v>
      </c>
      <c r="S205" t="s">
        <v>270</v>
      </c>
      <c r="U205" s="16" t="s">
        <v>79</v>
      </c>
      <c r="V205" s="20" t="s">
        <v>536</v>
      </c>
      <c r="W205" s="26" t="s">
        <v>77</v>
      </c>
      <c r="X205" s="84">
        <v>2</v>
      </c>
      <c r="Y205" t="str">
        <f t="shared" si="28"/>
        <v>N</v>
      </c>
      <c r="Z205">
        <v>100</v>
      </c>
      <c r="AA205">
        <f t="shared" si="29"/>
        <v>0</v>
      </c>
      <c r="AB205">
        <f t="shared" si="30"/>
        <v>-100</v>
      </c>
      <c r="AC205">
        <f t="shared" si="31"/>
        <v>0</v>
      </c>
      <c r="AD205">
        <f t="shared" si="32"/>
        <v>-100</v>
      </c>
      <c r="AE205">
        <f t="shared" si="33"/>
        <v>0</v>
      </c>
      <c r="AF205">
        <f t="shared" si="34"/>
        <v>-100</v>
      </c>
    </row>
    <row r="206" spans="1:32" x14ac:dyDescent="0.25">
      <c r="A206" s="18" t="e">
        <v>#N/A</v>
      </c>
      <c r="B206" s="18" t="e">
        <v>#N/A</v>
      </c>
      <c r="C206" s="3" t="e">
        <v>#N/A</v>
      </c>
      <c r="D206" s="4" t="e">
        <v>#N/A</v>
      </c>
      <c r="E206" s="28"/>
      <c r="F206" s="8">
        <v>1</v>
      </c>
      <c r="G206" s="5" t="e">
        <v>#N/A</v>
      </c>
      <c r="H206" s="5" t="e">
        <v>#N/A</v>
      </c>
      <c r="K206" s="5">
        <v>0</v>
      </c>
      <c r="L206" s="5">
        <v>0</v>
      </c>
      <c r="M206" s="6" t="e">
        <v>#DIV/0!</v>
      </c>
      <c r="N206" s="6" t="e">
        <v>#DIV/0!</v>
      </c>
      <c r="O206" t="e">
        <v>#N/A</v>
      </c>
      <c r="P206" t="e">
        <v>#N/A</v>
      </c>
      <c r="Q206" t="s">
        <v>291</v>
      </c>
      <c r="R206" t="s">
        <v>490</v>
      </c>
      <c r="S206" t="s">
        <v>270</v>
      </c>
      <c r="U206" s="16" t="e">
        <v>#N/A</v>
      </c>
      <c r="V206" s="20" t="s">
        <v>536</v>
      </c>
      <c r="W206" s="26" t="s">
        <v>74</v>
      </c>
      <c r="X206" s="84">
        <v>4</v>
      </c>
      <c r="Y206" t="str">
        <f t="shared" si="28"/>
        <v>Y</v>
      </c>
      <c r="Z206">
        <v>100</v>
      </c>
      <c r="AA206" t="e">
        <f t="shared" si="29"/>
        <v>#N/A</v>
      </c>
      <c r="AB206" t="e">
        <f t="shared" si="30"/>
        <v>#N/A</v>
      </c>
      <c r="AC206" t="e">
        <f t="shared" si="31"/>
        <v>#N/A</v>
      </c>
      <c r="AD206" t="e">
        <f t="shared" si="32"/>
        <v>#N/A</v>
      </c>
      <c r="AE206" t="e">
        <f t="shared" si="33"/>
        <v>#N/A</v>
      </c>
      <c r="AF206" t="e">
        <f t="shared" si="34"/>
        <v>#N/A</v>
      </c>
    </row>
    <row r="207" spans="1:32" x14ac:dyDescent="0.25">
      <c r="A207" s="18" t="e">
        <v>#N/A</v>
      </c>
      <c r="B207" s="18" t="e">
        <v>#N/A</v>
      </c>
      <c r="C207" s="3" t="e">
        <v>#N/A</v>
      </c>
      <c r="D207" s="4" t="e">
        <v>#N/A</v>
      </c>
      <c r="E207" s="28"/>
      <c r="F207" s="8">
        <v>1</v>
      </c>
      <c r="G207" s="5" t="e">
        <v>#N/A</v>
      </c>
      <c r="H207" s="5" t="e">
        <v>#N/A</v>
      </c>
      <c r="K207" s="5">
        <v>0</v>
      </c>
      <c r="L207" s="5">
        <v>0</v>
      </c>
      <c r="M207" s="6" t="e">
        <v>#DIV/0!</v>
      </c>
      <c r="N207" s="6" t="e">
        <v>#DIV/0!</v>
      </c>
      <c r="O207" t="e">
        <v>#N/A</v>
      </c>
      <c r="P207" t="e">
        <v>#N/A</v>
      </c>
      <c r="Q207" t="s">
        <v>294</v>
      </c>
      <c r="R207" t="s">
        <v>348</v>
      </c>
      <c r="S207" t="s">
        <v>270</v>
      </c>
      <c r="U207" s="16" t="e">
        <v>#N/A</v>
      </c>
      <c r="V207" s="20" t="s">
        <v>536</v>
      </c>
      <c r="W207" s="26" t="s">
        <v>89</v>
      </c>
      <c r="X207" s="84">
        <v>4</v>
      </c>
      <c r="Y207" t="str">
        <f t="shared" si="28"/>
        <v>Y</v>
      </c>
      <c r="Z207">
        <v>100</v>
      </c>
      <c r="AA207" t="e">
        <f t="shared" si="29"/>
        <v>#N/A</v>
      </c>
      <c r="AB207" t="e">
        <f t="shared" si="30"/>
        <v>#N/A</v>
      </c>
      <c r="AC207" t="e">
        <f t="shared" si="31"/>
        <v>#N/A</v>
      </c>
      <c r="AD207" t="e">
        <f t="shared" si="32"/>
        <v>#N/A</v>
      </c>
      <c r="AE207" t="e">
        <f t="shared" si="33"/>
        <v>#N/A</v>
      </c>
      <c r="AF207" t="e">
        <f t="shared" si="34"/>
        <v>#N/A</v>
      </c>
    </row>
    <row r="208" spans="1:32" x14ac:dyDescent="0.25">
      <c r="A208" s="18" t="e">
        <v>#N/A</v>
      </c>
      <c r="B208" s="18" t="e">
        <v>#N/A</v>
      </c>
      <c r="C208" s="3" t="e">
        <v>#N/A</v>
      </c>
      <c r="D208" s="4" t="e">
        <v>#N/A</v>
      </c>
      <c r="E208" s="28"/>
      <c r="F208" s="8">
        <v>1</v>
      </c>
      <c r="G208" s="5" t="e">
        <v>#N/A</v>
      </c>
      <c r="H208" s="5" t="e">
        <v>#N/A</v>
      </c>
      <c r="K208" s="5">
        <v>0</v>
      </c>
      <c r="L208" s="5">
        <v>0</v>
      </c>
      <c r="M208" s="6" t="e">
        <v>#DIV/0!</v>
      </c>
      <c r="N208" s="6" t="e">
        <v>#DIV/0!</v>
      </c>
      <c r="O208" t="e">
        <v>#N/A</v>
      </c>
      <c r="P208" t="e">
        <v>#N/A</v>
      </c>
      <c r="Q208" t="s">
        <v>350</v>
      </c>
      <c r="R208" t="s">
        <v>494</v>
      </c>
      <c r="S208" t="s">
        <v>273</v>
      </c>
      <c r="U208" s="16" t="e">
        <v>#N/A</v>
      </c>
      <c r="V208" s="20" t="s">
        <v>536</v>
      </c>
      <c r="W208" s="26" t="s">
        <v>86</v>
      </c>
      <c r="X208" s="97" t="s">
        <v>207</v>
      </c>
      <c r="Y208" t="s">
        <v>95</v>
      </c>
      <c r="Z208">
        <v>100</v>
      </c>
      <c r="AA208" t="e">
        <f t="shared" si="29"/>
        <v>#N/A</v>
      </c>
      <c r="AB208" t="e">
        <f t="shared" si="30"/>
        <v>#N/A</v>
      </c>
      <c r="AC208" t="e">
        <f t="shared" si="31"/>
        <v>#N/A</v>
      </c>
      <c r="AD208" t="e">
        <f t="shared" si="32"/>
        <v>#N/A</v>
      </c>
      <c r="AE208" t="e">
        <f t="shared" si="33"/>
        <v>#N/A</v>
      </c>
      <c r="AF208" t="e">
        <f t="shared" si="34"/>
        <v>#N/A</v>
      </c>
    </row>
    <row r="209" spans="1:32" x14ac:dyDescent="0.25">
      <c r="A209" s="18">
        <v>4.9441359987803392E-2</v>
      </c>
      <c r="B209" s="18">
        <v>0.95055685662203027</v>
      </c>
      <c r="C209" s="3">
        <v>20.225980843704306</v>
      </c>
      <c r="D209" s="4">
        <v>1.0520149247607078</v>
      </c>
      <c r="E209" s="28"/>
      <c r="F209" s="8">
        <v>1</v>
      </c>
      <c r="G209" s="5">
        <v>20.225980843704306</v>
      </c>
      <c r="H209" s="5">
        <v>1.0520149247607078</v>
      </c>
      <c r="K209" s="5">
        <v>0</v>
      </c>
      <c r="L209" s="5">
        <v>0</v>
      </c>
      <c r="M209" s="6" t="e">
        <v>#DIV/0!</v>
      </c>
      <c r="N209" s="6" t="e">
        <v>#DIV/0!</v>
      </c>
      <c r="O209">
        <v>0</v>
      </c>
      <c r="P209">
        <v>0</v>
      </c>
      <c r="Q209" t="s">
        <v>353</v>
      </c>
      <c r="R209" t="s">
        <v>492</v>
      </c>
      <c r="S209" t="s">
        <v>273</v>
      </c>
      <c r="U209" s="16" t="s">
        <v>78</v>
      </c>
      <c r="V209" s="20" t="s">
        <v>536</v>
      </c>
      <c r="W209" s="26" t="s">
        <v>78</v>
      </c>
      <c r="X209" s="97" t="s">
        <v>84</v>
      </c>
      <c r="Y209" t="str">
        <f t="shared" si="28"/>
        <v>Y</v>
      </c>
      <c r="Z209">
        <v>100</v>
      </c>
      <c r="AA209">
        <f t="shared" si="29"/>
        <v>0</v>
      </c>
      <c r="AB209">
        <f t="shared" si="30"/>
        <v>-100</v>
      </c>
      <c r="AC209">
        <f t="shared" si="31"/>
        <v>0</v>
      </c>
      <c r="AD209">
        <f t="shared" si="32"/>
        <v>-100</v>
      </c>
      <c r="AE209">
        <f t="shared" si="33"/>
        <v>0</v>
      </c>
      <c r="AF209">
        <f t="shared" si="34"/>
        <v>-100</v>
      </c>
    </row>
    <row r="210" spans="1:32" x14ac:dyDescent="0.25">
      <c r="A210" s="18">
        <v>0.40188306509247351</v>
      </c>
      <c r="B210" s="18">
        <v>0.59761926318082648</v>
      </c>
      <c r="C210" s="3">
        <v>2.4882859887860649</v>
      </c>
      <c r="D210" s="4">
        <v>1.6733061693451838</v>
      </c>
      <c r="E210" s="28"/>
      <c r="F210" s="8">
        <v>1</v>
      </c>
      <c r="G210" s="5">
        <v>2.4882859887860649</v>
      </c>
      <c r="H210" s="5">
        <v>1.6733061693451838</v>
      </c>
      <c r="K210" s="5">
        <v>0</v>
      </c>
      <c r="L210" s="5">
        <v>0</v>
      </c>
      <c r="M210" s="6" t="e">
        <v>#DIV/0!</v>
      </c>
      <c r="N210" s="6" t="e">
        <v>#DIV/0!</v>
      </c>
      <c r="O210">
        <v>0</v>
      </c>
      <c r="P210">
        <v>0</v>
      </c>
      <c r="Q210" t="s">
        <v>434</v>
      </c>
      <c r="R210" t="s">
        <v>300</v>
      </c>
      <c r="S210" t="s">
        <v>278</v>
      </c>
      <c r="U210" s="16" t="s">
        <v>75</v>
      </c>
      <c r="V210" s="20" t="s">
        <v>536</v>
      </c>
      <c r="W210" s="26" t="s">
        <v>96</v>
      </c>
      <c r="X210" s="99">
        <v>5</v>
      </c>
      <c r="Y210" t="str">
        <f t="shared" si="28"/>
        <v>Y</v>
      </c>
      <c r="Z210">
        <v>100</v>
      </c>
      <c r="AA210">
        <f t="shared" si="29"/>
        <v>0</v>
      </c>
      <c r="AB210">
        <f t="shared" si="30"/>
        <v>-100</v>
      </c>
      <c r="AC210">
        <f t="shared" si="31"/>
        <v>0</v>
      </c>
      <c r="AD210">
        <f t="shared" si="32"/>
        <v>-100</v>
      </c>
      <c r="AE210">
        <f t="shared" si="33"/>
        <v>0</v>
      </c>
      <c r="AF210">
        <f t="shared" si="34"/>
        <v>-100</v>
      </c>
    </row>
    <row r="211" spans="1:32" x14ac:dyDescent="0.25">
      <c r="A211" s="33">
        <v>0.71230316727819531</v>
      </c>
      <c r="B211" s="33">
        <v>0.27761248234068864</v>
      </c>
      <c r="C211" s="34">
        <v>1.4038966074250834</v>
      </c>
      <c r="D211" s="35">
        <v>3.602143504386055</v>
      </c>
      <c r="E211" s="28"/>
      <c r="F211" s="36">
        <v>1</v>
      </c>
      <c r="G211" s="36">
        <v>1.4038966074250834</v>
      </c>
      <c r="H211" s="36">
        <v>3.602143504386055</v>
      </c>
      <c r="I211" s="37"/>
      <c r="J211" s="37"/>
      <c r="K211" s="36">
        <v>0</v>
      </c>
      <c r="L211" s="36">
        <v>0</v>
      </c>
      <c r="M211" s="38" t="e">
        <v>#DIV/0!</v>
      </c>
      <c r="N211" s="38" t="e">
        <v>#DIV/0!</v>
      </c>
      <c r="O211" s="37">
        <v>0</v>
      </c>
      <c r="P211" s="37">
        <v>0</v>
      </c>
      <c r="Q211" s="37" t="s">
        <v>433</v>
      </c>
      <c r="R211" s="37" t="s">
        <v>356</v>
      </c>
      <c r="S211" s="37" t="s">
        <v>278</v>
      </c>
      <c r="T211" s="39"/>
      <c r="U211" s="39" t="s">
        <v>86</v>
      </c>
      <c r="V211" s="40" t="s">
        <v>536</v>
      </c>
      <c r="W211" s="39" t="s">
        <v>79</v>
      </c>
      <c r="X211" s="84">
        <v>3</v>
      </c>
      <c r="Y211" t="str">
        <f t="shared" si="28"/>
        <v>Y</v>
      </c>
      <c r="Z211">
        <v>100</v>
      </c>
      <c r="AA211">
        <f t="shared" si="29"/>
        <v>0</v>
      </c>
      <c r="AB211">
        <f t="shared" si="30"/>
        <v>-100</v>
      </c>
      <c r="AC211">
        <f t="shared" si="31"/>
        <v>0</v>
      </c>
      <c r="AD211">
        <f t="shared" si="32"/>
        <v>-100</v>
      </c>
      <c r="AE211">
        <f t="shared" si="33"/>
        <v>0</v>
      </c>
      <c r="AF211">
        <f t="shared" si="34"/>
        <v>-100</v>
      </c>
    </row>
    <row r="212" spans="1:32" x14ac:dyDescent="0.25">
      <c r="A212" s="33">
        <v>0.4363872211698514</v>
      </c>
      <c r="B212" s="33">
        <v>0.5585985875180971</v>
      </c>
      <c r="C212" s="34">
        <v>2.2915428121823442</v>
      </c>
      <c r="D212" s="35">
        <v>1.7901942868188916</v>
      </c>
      <c r="E212" s="28"/>
      <c r="F212" s="36">
        <v>1</v>
      </c>
      <c r="G212" s="36">
        <v>2.2915428121823442</v>
      </c>
      <c r="H212" s="36">
        <v>1.7901942868188916</v>
      </c>
      <c r="I212" s="37"/>
      <c r="J212" s="37"/>
      <c r="K212" s="36">
        <v>0</v>
      </c>
      <c r="L212" s="36">
        <v>0</v>
      </c>
      <c r="M212" s="38" t="e">
        <v>#DIV/0!</v>
      </c>
      <c r="N212" s="38" t="e">
        <v>#DIV/0!</v>
      </c>
      <c r="O212" s="37">
        <v>0</v>
      </c>
      <c r="P212" s="37">
        <v>0</v>
      </c>
      <c r="Q212" s="37" t="s">
        <v>363</v>
      </c>
      <c r="R212" s="37" t="s">
        <v>502</v>
      </c>
      <c r="S212" s="37" t="s">
        <v>269</v>
      </c>
      <c r="T212" s="39"/>
      <c r="U212" s="39" t="s">
        <v>94</v>
      </c>
      <c r="V212" s="40" t="s">
        <v>536</v>
      </c>
      <c r="W212" s="39" t="s">
        <v>75</v>
      </c>
      <c r="X212" s="84">
        <v>2</v>
      </c>
      <c r="Y212" t="str">
        <f t="shared" si="28"/>
        <v>N</v>
      </c>
      <c r="Z212">
        <v>100</v>
      </c>
      <c r="AA212">
        <f t="shared" si="29"/>
        <v>0</v>
      </c>
      <c r="AB212">
        <f t="shared" si="30"/>
        <v>-100</v>
      </c>
      <c r="AC212">
        <f t="shared" si="31"/>
        <v>0</v>
      </c>
      <c r="AD212">
        <f t="shared" si="32"/>
        <v>-100</v>
      </c>
      <c r="AE212">
        <f t="shared" si="33"/>
        <v>0</v>
      </c>
      <c r="AF212">
        <f t="shared" si="34"/>
        <v>-100</v>
      </c>
    </row>
    <row r="213" spans="1:32" x14ac:dyDescent="0.25">
      <c r="A213" s="33">
        <v>0.696065857207537</v>
      </c>
      <c r="B213" s="33">
        <v>9.175573384960653E-2</v>
      </c>
      <c r="C213" s="34">
        <v>1.4366456702987558</v>
      </c>
      <c r="D213" s="35">
        <v>10.898501467374926</v>
      </c>
      <c r="E213" s="28"/>
      <c r="F213" s="36">
        <v>1</v>
      </c>
      <c r="G213" s="36">
        <v>1.4366456702987558</v>
      </c>
      <c r="H213" s="36">
        <v>10.898501467374926</v>
      </c>
      <c r="I213" s="37"/>
      <c r="J213" s="37"/>
      <c r="K213" s="36">
        <v>0</v>
      </c>
      <c r="L213" s="36">
        <v>0</v>
      </c>
      <c r="M213" s="38" t="e">
        <v>#DIV/0!</v>
      </c>
      <c r="N213" s="38" t="e">
        <v>#DIV/0!</v>
      </c>
      <c r="O213" s="37">
        <v>0</v>
      </c>
      <c r="P213" s="37">
        <v>0</v>
      </c>
      <c r="Q213" s="37" t="s">
        <v>443</v>
      </c>
      <c r="R213" s="37" t="s">
        <v>366</v>
      </c>
      <c r="S213" s="37" t="s">
        <v>282</v>
      </c>
      <c r="T213" s="39"/>
      <c r="U213" s="39" t="s">
        <v>109</v>
      </c>
      <c r="V213" s="40" t="s">
        <v>536</v>
      </c>
      <c r="W213" s="39"/>
      <c r="X213" s="84">
        <v>0</v>
      </c>
      <c r="Y213" t="str">
        <f t="shared" si="28"/>
        <v>N</v>
      </c>
      <c r="Z213">
        <v>100</v>
      </c>
      <c r="AA213">
        <f t="shared" si="29"/>
        <v>0</v>
      </c>
      <c r="AB213">
        <f t="shared" si="30"/>
        <v>-100</v>
      </c>
      <c r="AC213">
        <f t="shared" si="31"/>
        <v>0</v>
      </c>
      <c r="AD213">
        <f t="shared" si="32"/>
        <v>-100</v>
      </c>
      <c r="AE213">
        <f t="shared" si="33"/>
        <v>0</v>
      </c>
      <c r="AF213">
        <f t="shared" si="34"/>
        <v>-100</v>
      </c>
    </row>
    <row r="214" spans="1:32" x14ac:dyDescent="0.25">
      <c r="A214" s="33">
        <v>0</v>
      </c>
      <c r="B214" s="33">
        <v>1</v>
      </c>
      <c r="C214" s="34" t="e">
        <v>#DIV/0!</v>
      </c>
      <c r="D214" s="35">
        <v>1</v>
      </c>
      <c r="E214" s="28"/>
      <c r="F214" s="36">
        <v>1</v>
      </c>
      <c r="G214" s="36" t="e">
        <v>#DIV/0!</v>
      </c>
      <c r="H214" s="36">
        <v>1</v>
      </c>
      <c r="I214" s="37"/>
      <c r="J214" s="37"/>
      <c r="K214" s="36">
        <v>0</v>
      </c>
      <c r="L214" s="36">
        <v>0</v>
      </c>
      <c r="M214" s="38" t="e">
        <v>#DIV/0!</v>
      </c>
      <c r="N214" s="38" t="e">
        <v>#DIV/0!</v>
      </c>
      <c r="O214" s="37" t="e">
        <v>#DIV/0!</v>
      </c>
      <c r="P214" s="37">
        <v>0</v>
      </c>
      <c r="Q214" s="37" t="s">
        <v>365</v>
      </c>
      <c r="R214" s="37" t="s">
        <v>445</v>
      </c>
      <c r="S214" s="37" t="s">
        <v>282</v>
      </c>
      <c r="T214" s="39"/>
      <c r="U214" s="39" t="s">
        <v>73</v>
      </c>
      <c r="V214" s="40" t="s">
        <v>536</v>
      </c>
      <c r="W214" s="39"/>
      <c r="X214" s="84">
        <v>0</v>
      </c>
      <c r="Y214" t="str">
        <f t="shared" si="28"/>
        <v>N</v>
      </c>
      <c r="Z214">
        <v>100</v>
      </c>
      <c r="AA214" t="e">
        <f t="shared" si="29"/>
        <v>#DIV/0!</v>
      </c>
      <c r="AB214" t="e">
        <f t="shared" si="30"/>
        <v>#DIV/0!</v>
      </c>
      <c r="AC214">
        <f t="shared" si="31"/>
        <v>0</v>
      </c>
      <c r="AD214">
        <f t="shared" si="32"/>
        <v>-100</v>
      </c>
      <c r="AE214">
        <f t="shared" si="33"/>
        <v>0</v>
      </c>
      <c r="AF214">
        <f t="shared" si="34"/>
        <v>-100</v>
      </c>
    </row>
    <row r="215" spans="1:32" x14ac:dyDescent="0.25">
      <c r="A215" s="33">
        <v>0.24816027765822019</v>
      </c>
      <c r="B215" s="33">
        <v>0.75160272865761801</v>
      </c>
      <c r="C215" s="34">
        <v>4.0296537763277902</v>
      </c>
      <c r="D215" s="35">
        <v>1.3304901138212017</v>
      </c>
      <c r="E215" s="28"/>
      <c r="F215" s="36">
        <v>1</v>
      </c>
      <c r="G215" s="36">
        <v>4.0296537763277902</v>
      </c>
      <c r="H215" s="36">
        <v>1.3304901138212017</v>
      </c>
      <c r="I215" s="37"/>
      <c r="J215" s="37"/>
      <c r="K215" s="36">
        <v>0</v>
      </c>
      <c r="L215" s="36">
        <v>0</v>
      </c>
      <c r="M215" s="38" t="e">
        <v>#DIV/0!</v>
      </c>
      <c r="N215" s="38" t="e">
        <v>#DIV/0!</v>
      </c>
      <c r="O215" s="37">
        <v>0</v>
      </c>
      <c r="P215" s="37">
        <v>0</v>
      </c>
      <c r="Q215" s="37" t="s">
        <v>473</v>
      </c>
      <c r="R215" s="37" t="s">
        <v>369</v>
      </c>
      <c r="S215" s="37" t="s">
        <v>276</v>
      </c>
      <c r="T215" s="39"/>
      <c r="U215" s="39" t="s">
        <v>75</v>
      </c>
      <c r="V215" s="40" t="s">
        <v>536</v>
      </c>
      <c r="W215" s="39" t="s">
        <v>99</v>
      </c>
      <c r="X215" s="84">
        <v>5</v>
      </c>
      <c r="Y215" t="str">
        <f t="shared" si="28"/>
        <v>Y</v>
      </c>
      <c r="Z215">
        <v>100</v>
      </c>
      <c r="AA215">
        <f t="shared" si="29"/>
        <v>0</v>
      </c>
      <c r="AB215">
        <f t="shared" si="30"/>
        <v>-100</v>
      </c>
      <c r="AC215">
        <f t="shared" si="31"/>
        <v>0</v>
      </c>
      <c r="AD215">
        <f t="shared" si="32"/>
        <v>-100</v>
      </c>
      <c r="AE215">
        <f t="shared" si="33"/>
        <v>0</v>
      </c>
      <c r="AF215">
        <f t="shared" si="34"/>
        <v>-100</v>
      </c>
    </row>
    <row r="216" spans="1:32" x14ac:dyDescent="0.25">
      <c r="A216" s="33">
        <v>0.33072858409724093</v>
      </c>
      <c r="B216" s="33">
        <v>0.66777653410422011</v>
      </c>
      <c r="C216" s="34">
        <v>3.0236273732722769</v>
      </c>
      <c r="D216" s="35">
        <v>1.4975069487001915</v>
      </c>
      <c r="E216" s="28"/>
      <c r="F216" s="36">
        <v>1</v>
      </c>
      <c r="G216" s="36">
        <v>3.0236273732722769</v>
      </c>
      <c r="H216" s="36">
        <v>1.4975069487001915</v>
      </c>
      <c r="I216" s="37"/>
      <c r="J216" s="37"/>
      <c r="K216" s="36">
        <v>0</v>
      </c>
      <c r="L216" s="36">
        <v>0</v>
      </c>
      <c r="M216" s="38" t="e">
        <v>#DIV/0!</v>
      </c>
      <c r="N216" s="38" t="e">
        <v>#DIV/0!</v>
      </c>
      <c r="O216" s="37">
        <v>0</v>
      </c>
      <c r="P216" s="37">
        <v>0</v>
      </c>
      <c r="Q216" s="37" t="s">
        <v>474</v>
      </c>
      <c r="R216" s="37" t="s">
        <v>368</v>
      </c>
      <c r="S216" s="37" t="s">
        <v>276</v>
      </c>
      <c r="T216" s="39"/>
      <c r="U216" s="39" t="s">
        <v>94</v>
      </c>
      <c r="V216" s="40" t="s">
        <v>536</v>
      </c>
      <c r="W216" s="39" t="s">
        <v>92</v>
      </c>
      <c r="X216" s="84">
        <v>5</v>
      </c>
      <c r="Y216" t="str">
        <f t="shared" si="28"/>
        <v>Y</v>
      </c>
      <c r="Z216">
        <v>100</v>
      </c>
      <c r="AA216">
        <f t="shared" si="29"/>
        <v>0</v>
      </c>
      <c r="AB216">
        <f t="shared" si="30"/>
        <v>-100</v>
      </c>
      <c r="AC216">
        <f t="shared" si="31"/>
        <v>0</v>
      </c>
      <c r="AD216">
        <f t="shared" si="32"/>
        <v>-100</v>
      </c>
      <c r="AE216">
        <f t="shared" si="33"/>
        <v>0</v>
      </c>
      <c r="AF216">
        <f t="shared" si="34"/>
        <v>-100</v>
      </c>
    </row>
    <row r="217" spans="1:32" x14ac:dyDescent="0.25">
      <c r="A217" s="33">
        <v>0.68567687204815919</v>
      </c>
      <c r="B217" s="33">
        <v>0.29837480715393511</v>
      </c>
      <c r="C217" s="34">
        <v>1.458412906669782</v>
      </c>
      <c r="D217" s="35">
        <v>3.3514893885933477</v>
      </c>
      <c r="E217" s="28"/>
      <c r="F217" s="36">
        <v>1</v>
      </c>
      <c r="G217" s="36">
        <v>1.458412906669782</v>
      </c>
      <c r="H217" s="36">
        <v>3.3514893885933477</v>
      </c>
      <c r="I217" s="37"/>
      <c r="J217" s="37"/>
      <c r="K217" s="36">
        <v>0</v>
      </c>
      <c r="L217" s="36">
        <v>0</v>
      </c>
      <c r="M217" s="38" t="e">
        <v>#DIV/0!</v>
      </c>
      <c r="N217" s="38" t="e">
        <v>#DIV/0!</v>
      </c>
      <c r="O217" s="37">
        <v>0</v>
      </c>
      <c r="P217" s="37">
        <v>0</v>
      </c>
      <c r="Q217" s="37" t="s">
        <v>458</v>
      </c>
      <c r="R217" s="37" t="s">
        <v>455</v>
      </c>
      <c r="S217" s="37" t="s">
        <v>276</v>
      </c>
      <c r="T217" s="39"/>
      <c r="U217" s="39" t="s">
        <v>89</v>
      </c>
      <c r="V217" s="40" t="s">
        <v>536</v>
      </c>
      <c r="W217" s="39" t="s">
        <v>99</v>
      </c>
      <c r="X217" s="84">
        <v>5</v>
      </c>
      <c r="Y217" t="str">
        <f t="shared" si="28"/>
        <v>Y</v>
      </c>
      <c r="Z217">
        <v>100</v>
      </c>
      <c r="AA217">
        <f t="shared" si="29"/>
        <v>0</v>
      </c>
      <c r="AB217">
        <f t="shared" si="30"/>
        <v>-100</v>
      </c>
      <c r="AC217">
        <f t="shared" si="31"/>
        <v>0</v>
      </c>
      <c r="AD217">
        <f t="shared" si="32"/>
        <v>-100</v>
      </c>
      <c r="AE217">
        <f t="shared" si="33"/>
        <v>0</v>
      </c>
      <c r="AF217">
        <f t="shared" si="34"/>
        <v>-100</v>
      </c>
    </row>
    <row r="218" spans="1:32" x14ac:dyDescent="0.25">
      <c r="A218" s="33">
        <v>0.44713509482739749</v>
      </c>
      <c r="B218" s="33">
        <v>0.54732450421173684</v>
      </c>
      <c r="C218" s="34">
        <v>2.2364605497719179</v>
      </c>
      <c r="D218" s="35">
        <v>1.8270696676375047</v>
      </c>
      <c r="E218" s="28"/>
      <c r="F218" s="36">
        <v>1</v>
      </c>
      <c r="G218" s="36">
        <v>2.2364605497719179</v>
      </c>
      <c r="H218" s="36">
        <v>1.8270696676375047</v>
      </c>
      <c r="I218" s="37"/>
      <c r="J218" s="37"/>
      <c r="K218" s="36">
        <v>0</v>
      </c>
      <c r="L218" s="36">
        <v>0</v>
      </c>
      <c r="M218" s="38" t="e">
        <v>#DIV/0!</v>
      </c>
      <c r="N218" s="38" t="e">
        <v>#DIV/0!</v>
      </c>
      <c r="O218" s="37">
        <v>0</v>
      </c>
      <c r="P218" s="37">
        <v>0</v>
      </c>
      <c r="Q218" s="37" t="s">
        <v>508</v>
      </c>
      <c r="R218" s="37" t="s">
        <v>466</v>
      </c>
      <c r="S218" s="37" t="s">
        <v>276</v>
      </c>
      <c r="T218" s="39"/>
      <c r="U218" s="39" t="s">
        <v>94</v>
      </c>
      <c r="V218" s="40" t="s">
        <v>536</v>
      </c>
      <c r="W218" s="39" t="s">
        <v>76</v>
      </c>
      <c r="X218" s="84">
        <v>1</v>
      </c>
      <c r="Y218" t="str">
        <f t="shared" si="28"/>
        <v>N</v>
      </c>
      <c r="Z218">
        <v>100</v>
      </c>
      <c r="AA218">
        <f t="shared" si="29"/>
        <v>0</v>
      </c>
      <c r="AB218">
        <f t="shared" si="30"/>
        <v>-100</v>
      </c>
      <c r="AC218">
        <f t="shared" si="31"/>
        <v>0</v>
      </c>
      <c r="AD218">
        <f t="shared" si="32"/>
        <v>-100</v>
      </c>
      <c r="AE218">
        <f t="shared" si="33"/>
        <v>0</v>
      </c>
      <c r="AF218">
        <f t="shared" si="34"/>
        <v>-100</v>
      </c>
    </row>
    <row r="219" spans="1:32" x14ac:dyDescent="0.25">
      <c r="A219" s="33">
        <v>0.43226357989741071</v>
      </c>
      <c r="B219" s="33">
        <v>0.56717398875543801</v>
      </c>
      <c r="C219" s="34">
        <v>2.3134033180341733</v>
      </c>
      <c r="D219" s="35">
        <v>1.7631273997496277</v>
      </c>
      <c r="E219" s="28"/>
      <c r="F219" s="36">
        <v>1</v>
      </c>
      <c r="G219" s="36">
        <v>2.3134033180341733</v>
      </c>
      <c r="H219" s="36">
        <v>1.7631273997496277</v>
      </c>
      <c r="I219" s="37"/>
      <c r="J219" s="37"/>
      <c r="K219" s="36">
        <v>0</v>
      </c>
      <c r="L219" s="36">
        <v>0</v>
      </c>
      <c r="M219" s="38" t="e">
        <v>#DIV/0!</v>
      </c>
      <c r="N219" s="38" t="e">
        <v>#DIV/0!</v>
      </c>
      <c r="O219" s="37">
        <v>0</v>
      </c>
      <c r="P219" s="37">
        <v>0</v>
      </c>
      <c r="Q219" s="37" t="s">
        <v>507</v>
      </c>
      <c r="R219" s="37" t="s">
        <v>471</v>
      </c>
      <c r="S219" s="37" t="s">
        <v>276</v>
      </c>
      <c r="T219" s="39"/>
      <c r="U219" s="39" t="s">
        <v>75</v>
      </c>
      <c r="V219" s="40" t="s">
        <v>536</v>
      </c>
      <c r="W219" s="39" t="s">
        <v>96</v>
      </c>
      <c r="X219" s="84">
        <v>5</v>
      </c>
      <c r="Y219" t="str">
        <f t="shared" si="28"/>
        <v>Y</v>
      </c>
      <c r="Z219">
        <v>100</v>
      </c>
      <c r="AA219">
        <f t="shared" si="29"/>
        <v>0</v>
      </c>
      <c r="AB219">
        <f t="shared" si="30"/>
        <v>-100</v>
      </c>
      <c r="AC219">
        <f t="shared" si="31"/>
        <v>0</v>
      </c>
      <c r="AD219">
        <f t="shared" si="32"/>
        <v>-100</v>
      </c>
      <c r="AE219">
        <f t="shared" si="33"/>
        <v>0</v>
      </c>
      <c r="AF219">
        <f t="shared" si="34"/>
        <v>-100</v>
      </c>
    </row>
    <row r="220" spans="1:32" x14ac:dyDescent="0.25">
      <c r="A220" s="33">
        <v>0.14836885433725602</v>
      </c>
      <c r="B220" s="33">
        <v>0.85117859512304617</v>
      </c>
      <c r="C220" s="34">
        <v>6.7399590329578754</v>
      </c>
      <c r="D220" s="35">
        <v>1.174841573471946</v>
      </c>
      <c r="E220" s="28"/>
      <c r="F220" s="36">
        <v>1</v>
      </c>
      <c r="G220" s="36">
        <v>6.7399590329578754</v>
      </c>
      <c r="H220" s="36">
        <v>1.174841573471946</v>
      </c>
      <c r="I220" s="37"/>
      <c r="J220" s="37"/>
      <c r="K220" s="36">
        <v>0</v>
      </c>
      <c r="L220" s="36">
        <v>0</v>
      </c>
      <c r="M220" s="38" t="e">
        <v>#DIV/0!</v>
      </c>
      <c r="N220" s="38" t="e">
        <v>#DIV/0!</v>
      </c>
      <c r="O220" s="37">
        <v>0</v>
      </c>
      <c r="P220" s="37">
        <v>0</v>
      </c>
      <c r="Q220" s="37" t="s">
        <v>324</v>
      </c>
      <c r="R220" s="37" t="s">
        <v>326</v>
      </c>
      <c r="S220" s="37" t="s">
        <v>280</v>
      </c>
      <c r="T220" s="39"/>
      <c r="U220" s="39" t="s">
        <v>76</v>
      </c>
      <c r="V220" s="40">
        <v>44413</v>
      </c>
      <c r="W220" s="39" t="s">
        <v>77</v>
      </c>
      <c r="X220" s="84">
        <v>2</v>
      </c>
      <c r="Y220" t="str">
        <f t="shared" si="28"/>
        <v>N</v>
      </c>
      <c r="Z220">
        <v>100</v>
      </c>
      <c r="AA220">
        <f t="shared" si="29"/>
        <v>0</v>
      </c>
      <c r="AB220">
        <f t="shared" si="30"/>
        <v>-100</v>
      </c>
      <c r="AC220">
        <f t="shared" si="31"/>
        <v>0</v>
      </c>
      <c r="AD220">
        <f t="shared" si="32"/>
        <v>-100</v>
      </c>
      <c r="AE220">
        <f t="shared" si="33"/>
        <v>0</v>
      </c>
      <c r="AF220">
        <f t="shared" si="34"/>
        <v>-100</v>
      </c>
    </row>
    <row r="221" spans="1:32" x14ac:dyDescent="0.25">
      <c r="A221" s="33">
        <v>0.35950697171052171</v>
      </c>
      <c r="B221" s="33">
        <v>0.63372177904686366</v>
      </c>
      <c r="C221" s="34">
        <v>2.7815872255328866</v>
      </c>
      <c r="D221" s="35">
        <v>1.5779795378092096</v>
      </c>
      <c r="E221" s="28"/>
      <c r="F221" s="36">
        <v>1</v>
      </c>
      <c r="G221" s="36">
        <v>2.7815872255328866</v>
      </c>
      <c r="H221" s="36">
        <v>1.5779795378092096</v>
      </c>
      <c r="I221" s="37"/>
      <c r="J221" s="37"/>
      <c r="K221" s="36">
        <v>0</v>
      </c>
      <c r="L221" s="36">
        <v>0</v>
      </c>
      <c r="M221" s="38" t="e">
        <v>#DIV/0!</v>
      </c>
      <c r="N221" s="38" t="e">
        <v>#DIV/0!</v>
      </c>
      <c r="O221" s="37">
        <v>0</v>
      </c>
      <c r="P221" s="37">
        <v>0</v>
      </c>
      <c r="Q221" s="37" t="s">
        <v>320</v>
      </c>
      <c r="R221" s="37" t="s">
        <v>322</v>
      </c>
      <c r="S221" s="37" t="s">
        <v>280</v>
      </c>
      <c r="T221" s="39"/>
      <c r="U221" s="39" t="s">
        <v>94</v>
      </c>
      <c r="V221" s="40">
        <v>44413</v>
      </c>
      <c r="W221" s="39" t="s">
        <v>204</v>
      </c>
      <c r="X221" s="84">
        <v>6</v>
      </c>
      <c r="Y221" t="str">
        <f t="shared" si="28"/>
        <v>Y</v>
      </c>
      <c r="Z221">
        <v>100</v>
      </c>
      <c r="AA221">
        <f t="shared" si="29"/>
        <v>0</v>
      </c>
      <c r="AB221">
        <f t="shared" si="30"/>
        <v>-100</v>
      </c>
      <c r="AC221">
        <f t="shared" si="31"/>
        <v>0</v>
      </c>
      <c r="AD221">
        <f t="shared" si="32"/>
        <v>-100</v>
      </c>
      <c r="AE221">
        <f t="shared" si="33"/>
        <v>0</v>
      </c>
      <c r="AF221">
        <f t="shared" si="34"/>
        <v>-100</v>
      </c>
    </row>
    <row r="222" spans="1:32" x14ac:dyDescent="0.25">
      <c r="A222" s="33">
        <v>0.17535837514092112</v>
      </c>
      <c r="B222" s="33">
        <v>0.82391107957290743</v>
      </c>
      <c r="C222" s="34">
        <v>5.7026075840197663</v>
      </c>
      <c r="D222" s="35">
        <v>1.2137232096919635</v>
      </c>
      <c r="E222" s="28"/>
      <c r="F222" s="36">
        <v>1</v>
      </c>
      <c r="G222" s="36">
        <v>5.7026075840197663</v>
      </c>
      <c r="H222" s="36">
        <v>1.2137232096919635</v>
      </c>
      <c r="I222" s="37"/>
      <c r="J222" s="37"/>
      <c r="K222" s="36">
        <v>0</v>
      </c>
      <c r="L222" s="36">
        <v>0</v>
      </c>
      <c r="M222" s="38" t="e">
        <v>#DIV/0!</v>
      </c>
      <c r="N222" s="38" t="e">
        <v>#DIV/0!</v>
      </c>
      <c r="O222" s="37">
        <v>0</v>
      </c>
      <c r="P222" s="37">
        <v>0</v>
      </c>
      <c r="Q222" s="37" t="s">
        <v>321</v>
      </c>
      <c r="R222" s="37" t="s">
        <v>325</v>
      </c>
      <c r="S222" s="37" t="s">
        <v>280</v>
      </c>
      <c r="T222" s="39"/>
      <c r="U222" s="39" t="s">
        <v>78</v>
      </c>
      <c r="V222" s="40">
        <v>44413</v>
      </c>
      <c r="W222" s="39" t="s">
        <v>78</v>
      </c>
      <c r="X222" s="84">
        <v>1</v>
      </c>
      <c r="Y222" t="str">
        <f t="shared" si="28"/>
        <v>N</v>
      </c>
      <c r="Z222">
        <v>100</v>
      </c>
      <c r="AA222">
        <f t="shared" si="29"/>
        <v>0</v>
      </c>
      <c r="AB222">
        <f t="shared" si="30"/>
        <v>-100</v>
      </c>
      <c r="AC222">
        <f t="shared" si="31"/>
        <v>0</v>
      </c>
      <c r="AD222">
        <f t="shared" si="32"/>
        <v>-100</v>
      </c>
      <c r="AE222">
        <f t="shared" si="33"/>
        <v>0</v>
      </c>
      <c r="AF222">
        <f t="shared" si="34"/>
        <v>-100</v>
      </c>
    </row>
    <row r="223" spans="1:32" x14ac:dyDescent="0.25">
      <c r="A223" s="33">
        <v>0.65750116370879241</v>
      </c>
      <c r="B223" s="33">
        <v>0.32558042300607332</v>
      </c>
      <c r="C223" s="34">
        <v>1.5209098556712219</v>
      </c>
      <c r="D223" s="35">
        <v>3.0714377442201006</v>
      </c>
      <c r="E223" s="28"/>
      <c r="F223" s="36">
        <v>1</v>
      </c>
      <c r="G223" s="36">
        <v>1.5209098556712219</v>
      </c>
      <c r="H223" s="36">
        <v>3.0714377442201006</v>
      </c>
      <c r="I223" s="37"/>
      <c r="J223" s="37"/>
      <c r="K223" s="36">
        <v>0</v>
      </c>
      <c r="L223" s="36">
        <v>0</v>
      </c>
      <c r="M223" s="38" t="e">
        <v>#DIV/0!</v>
      </c>
      <c r="N223" s="38" t="e">
        <v>#DIV/0!</v>
      </c>
      <c r="O223" s="37">
        <v>0</v>
      </c>
      <c r="P223" s="37">
        <v>0</v>
      </c>
      <c r="Q223" s="37" t="s">
        <v>327</v>
      </c>
      <c r="R223" s="37" t="s">
        <v>323</v>
      </c>
      <c r="S223" s="37" t="s">
        <v>280</v>
      </c>
      <c r="T223" s="39"/>
      <c r="U223" s="39" t="s">
        <v>89</v>
      </c>
      <c r="V223" s="40">
        <v>44413</v>
      </c>
      <c r="W223" s="39" t="s">
        <v>94</v>
      </c>
      <c r="X223" s="97" t="s">
        <v>85</v>
      </c>
      <c r="Y223" t="str">
        <f t="shared" si="28"/>
        <v>Y</v>
      </c>
      <c r="Z223">
        <v>100</v>
      </c>
      <c r="AA223">
        <f t="shared" si="29"/>
        <v>0</v>
      </c>
      <c r="AB223">
        <f t="shared" si="30"/>
        <v>-100</v>
      </c>
      <c r="AC223">
        <f t="shared" si="31"/>
        <v>0</v>
      </c>
      <c r="AD223">
        <f t="shared" si="32"/>
        <v>-100</v>
      </c>
      <c r="AE223">
        <f t="shared" si="33"/>
        <v>0</v>
      </c>
      <c r="AF223">
        <f t="shared" si="34"/>
        <v>-100</v>
      </c>
    </row>
    <row r="224" spans="1:32" x14ac:dyDescent="0.25">
      <c r="A224" s="33">
        <v>0.26312825358199199</v>
      </c>
      <c r="B224" s="33">
        <v>0.73598725136812015</v>
      </c>
      <c r="C224" s="34">
        <v>3.8004280664918992</v>
      </c>
      <c r="D224" s="35">
        <v>1.3587191872428617</v>
      </c>
      <c r="E224" s="28"/>
      <c r="F224" s="36">
        <v>1</v>
      </c>
      <c r="G224" s="36">
        <v>3.8004280664918992</v>
      </c>
      <c r="H224" s="36">
        <v>1.3587191872428617</v>
      </c>
      <c r="I224" s="37"/>
      <c r="J224" s="37"/>
      <c r="K224" s="36">
        <v>0</v>
      </c>
      <c r="L224" s="36">
        <v>0</v>
      </c>
      <c r="M224" s="38" t="e">
        <v>#DIV/0!</v>
      </c>
      <c r="N224" s="38" t="e">
        <v>#DIV/0!</v>
      </c>
      <c r="O224" s="37">
        <v>0</v>
      </c>
      <c r="P224" s="37">
        <v>0</v>
      </c>
      <c r="Q224" s="37" t="s">
        <v>376</v>
      </c>
      <c r="R224" s="37" t="s">
        <v>377</v>
      </c>
      <c r="S224" s="37" t="s">
        <v>275</v>
      </c>
      <c r="T224" s="39"/>
      <c r="U224" s="39" t="s">
        <v>78</v>
      </c>
      <c r="V224" s="40">
        <v>44414</v>
      </c>
      <c r="W224" s="39" t="s">
        <v>78</v>
      </c>
      <c r="X224" s="97" t="s">
        <v>84</v>
      </c>
      <c r="Y224" t="str">
        <f t="shared" si="28"/>
        <v>Y</v>
      </c>
      <c r="Z224">
        <v>100</v>
      </c>
      <c r="AA224">
        <f t="shared" si="29"/>
        <v>0</v>
      </c>
      <c r="AB224">
        <f t="shared" si="30"/>
        <v>-100</v>
      </c>
      <c r="AC224">
        <f t="shared" si="31"/>
        <v>0</v>
      </c>
      <c r="AD224">
        <f t="shared" si="32"/>
        <v>-100</v>
      </c>
      <c r="AE224">
        <f t="shared" si="33"/>
        <v>0</v>
      </c>
      <c r="AF224">
        <f t="shared" si="34"/>
        <v>-100</v>
      </c>
    </row>
    <row r="225" spans="1:32" x14ac:dyDescent="0.25">
      <c r="A225" s="33">
        <v>0.43516743642880201</v>
      </c>
      <c r="B225" s="33">
        <v>0.55860687583255342</v>
      </c>
      <c r="C225" s="34">
        <v>2.2979660615382707</v>
      </c>
      <c r="D225" s="35">
        <v>1.7901677248594368</v>
      </c>
      <c r="E225" s="28"/>
      <c r="F225" s="36">
        <v>1</v>
      </c>
      <c r="G225" s="36">
        <v>2.2979660615382707</v>
      </c>
      <c r="H225" s="36">
        <v>1.7901677248594368</v>
      </c>
      <c r="I225" s="37"/>
      <c r="J225" s="37"/>
      <c r="K225" s="36">
        <v>0</v>
      </c>
      <c r="L225" s="36">
        <v>0</v>
      </c>
      <c r="M225" s="38" t="e">
        <v>#DIV/0!</v>
      </c>
      <c r="N225" s="38" t="e">
        <v>#DIV/0!</v>
      </c>
      <c r="O225" s="37">
        <v>0</v>
      </c>
      <c r="P225" s="37">
        <v>0</v>
      </c>
      <c r="Q225" s="37" t="s">
        <v>480</v>
      </c>
      <c r="R225" s="37" t="s">
        <v>390</v>
      </c>
      <c r="S225" s="37" t="s">
        <v>279</v>
      </c>
      <c r="T225" s="39"/>
      <c r="U225" s="39" t="s">
        <v>77</v>
      </c>
      <c r="V225" s="40">
        <v>44414</v>
      </c>
      <c r="W225" s="39" t="s">
        <v>73</v>
      </c>
      <c r="X225" s="97" t="s">
        <v>266</v>
      </c>
      <c r="Y225" t="str">
        <f t="shared" si="28"/>
        <v>Y</v>
      </c>
      <c r="Z225">
        <v>100</v>
      </c>
      <c r="AA225">
        <f t="shared" si="29"/>
        <v>0</v>
      </c>
      <c r="AB225">
        <f t="shared" si="30"/>
        <v>-100</v>
      </c>
      <c r="AC225">
        <f t="shared" si="31"/>
        <v>0</v>
      </c>
      <c r="AD225">
        <f t="shared" si="32"/>
        <v>-100</v>
      </c>
      <c r="AE225">
        <f t="shared" si="33"/>
        <v>0</v>
      </c>
      <c r="AF225">
        <f t="shared" si="34"/>
        <v>-100</v>
      </c>
    </row>
    <row r="226" spans="1:32" x14ac:dyDescent="0.25">
      <c r="A226" s="33">
        <v>1.4276450736122029E-3</v>
      </c>
      <c r="B226" s="33">
        <v>0.99857235133462596</v>
      </c>
      <c r="C226" s="34">
        <v>700.45420846080276</v>
      </c>
      <c r="D226" s="35">
        <v>1.0014296897600519</v>
      </c>
      <c r="E226" s="28"/>
      <c r="F226" s="36">
        <v>1</v>
      </c>
      <c r="G226" s="36">
        <v>700.45420846080276</v>
      </c>
      <c r="H226" s="36">
        <v>1.0014296897600519</v>
      </c>
      <c r="I226" s="37"/>
      <c r="J226" s="37"/>
      <c r="K226" s="36">
        <v>0</v>
      </c>
      <c r="L226" s="36">
        <v>0</v>
      </c>
      <c r="M226" s="38" t="e">
        <v>#DIV/0!</v>
      </c>
      <c r="N226" s="38" t="e">
        <v>#DIV/0!</v>
      </c>
      <c r="O226" s="37">
        <v>0</v>
      </c>
      <c r="P226" s="37">
        <v>0</v>
      </c>
      <c r="Q226" s="37" t="s">
        <v>397</v>
      </c>
      <c r="R226" s="37" t="s">
        <v>400</v>
      </c>
      <c r="S226" s="37" t="s">
        <v>280</v>
      </c>
      <c r="T226" s="39"/>
      <c r="U226" s="39" t="s">
        <v>73</v>
      </c>
      <c r="V226" s="40">
        <v>44414</v>
      </c>
      <c r="W226" s="39" t="s">
        <v>75</v>
      </c>
      <c r="X226" s="97" t="s">
        <v>85</v>
      </c>
      <c r="Y226" t="str">
        <f t="shared" si="28"/>
        <v>Y</v>
      </c>
      <c r="Z226">
        <v>100</v>
      </c>
      <c r="AA226">
        <f t="shared" si="29"/>
        <v>0</v>
      </c>
      <c r="AB226">
        <f t="shared" si="30"/>
        <v>-100</v>
      </c>
      <c r="AC226">
        <f t="shared" si="31"/>
        <v>0</v>
      </c>
      <c r="AD226">
        <f t="shared" si="32"/>
        <v>-100</v>
      </c>
      <c r="AE226">
        <f t="shared" si="33"/>
        <v>0</v>
      </c>
      <c r="AF226">
        <f t="shared" si="34"/>
        <v>-100</v>
      </c>
    </row>
    <row r="227" spans="1:32" x14ac:dyDescent="0.25">
      <c r="A227" s="33">
        <v>0.19902405667953524</v>
      </c>
      <c r="B227" s="33">
        <v>0.800931818624116</v>
      </c>
      <c r="C227" s="34">
        <v>5.0245182250012173</v>
      </c>
      <c r="D227" s="35">
        <v>1.2485457272978042</v>
      </c>
      <c r="E227" s="28"/>
      <c r="F227" s="36">
        <v>1</v>
      </c>
      <c r="G227" s="36">
        <v>5.0245182250012173</v>
      </c>
      <c r="H227" s="36">
        <v>1.2485457272978042</v>
      </c>
      <c r="I227" s="37"/>
      <c r="J227" s="37"/>
      <c r="K227" s="36">
        <v>0</v>
      </c>
      <c r="L227" s="36">
        <v>0</v>
      </c>
      <c r="M227" s="38" t="e">
        <v>#DIV/0!</v>
      </c>
      <c r="N227" s="38" t="e">
        <v>#DIV/0!</v>
      </c>
      <c r="O227" s="37">
        <v>0</v>
      </c>
      <c r="P227" s="37">
        <v>0</v>
      </c>
      <c r="Q227" s="37" t="s">
        <v>402</v>
      </c>
      <c r="R227" s="37" t="s">
        <v>395</v>
      </c>
      <c r="S227" s="37" t="s">
        <v>280</v>
      </c>
      <c r="T227" s="39"/>
      <c r="U227" s="39" t="s">
        <v>75</v>
      </c>
      <c r="V227" s="40">
        <v>44414</v>
      </c>
      <c r="W227" s="39" t="s">
        <v>79</v>
      </c>
      <c r="X227" s="84">
        <v>3</v>
      </c>
      <c r="Y227" t="str">
        <f t="shared" si="28"/>
        <v>Y</v>
      </c>
      <c r="Z227">
        <v>100</v>
      </c>
      <c r="AA227">
        <f t="shared" si="29"/>
        <v>0</v>
      </c>
      <c r="AB227">
        <f t="shared" si="30"/>
        <v>-100</v>
      </c>
      <c r="AC227">
        <f t="shared" si="31"/>
        <v>0</v>
      </c>
      <c r="AD227">
        <f t="shared" si="32"/>
        <v>-100</v>
      </c>
      <c r="AE227">
        <f t="shared" si="33"/>
        <v>0</v>
      </c>
      <c r="AF227">
        <f t="shared" si="34"/>
        <v>-100</v>
      </c>
    </row>
    <row r="228" spans="1:32" x14ac:dyDescent="0.25">
      <c r="A228" s="33">
        <v>0.67082419547116923</v>
      </c>
      <c r="B228" s="33">
        <v>0.29075747780266181</v>
      </c>
      <c r="C228" s="34">
        <v>1.4907035356672345</v>
      </c>
      <c r="D228" s="35">
        <v>3.4392924562329013</v>
      </c>
      <c r="E228" s="28"/>
      <c r="F228" s="36">
        <v>1</v>
      </c>
      <c r="G228" s="36">
        <v>1.4907035356672345</v>
      </c>
      <c r="H228" s="36">
        <v>3.4392924562329013</v>
      </c>
      <c r="I228" s="37"/>
      <c r="J228" s="37"/>
      <c r="K228" s="36">
        <v>0</v>
      </c>
      <c r="L228" s="36">
        <v>0</v>
      </c>
      <c r="M228" s="38" t="e">
        <v>#DIV/0!</v>
      </c>
      <c r="N228" s="38" t="e">
        <v>#DIV/0!</v>
      </c>
      <c r="O228" s="37">
        <v>0</v>
      </c>
      <c r="P228" s="37">
        <v>0</v>
      </c>
      <c r="Q228" s="37" t="s">
        <v>396</v>
      </c>
      <c r="R228" s="37" t="s">
        <v>399</v>
      </c>
      <c r="S228" s="37" t="s">
        <v>280</v>
      </c>
      <c r="T228" s="39"/>
      <c r="U228" s="39" t="s">
        <v>102</v>
      </c>
      <c r="V228" s="40">
        <v>44414</v>
      </c>
      <c r="W228" s="39" t="s">
        <v>206</v>
      </c>
      <c r="X228" s="84">
        <v>4</v>
      </c>
      <c r="Y228" t="str">
        <f t="shared" si="28"/>
        <v>Y</v>
      </c>
      <c r="Z228">
        <v>100</v>
      </c>
      <c r="AA228">
        <f t="shared" si="29"/>
        <v>0</v>
      </c>
      <c r="AB228">
        <f t="shared" si="30"/>
        <v>-100</v>
      </c>
      <c r="AC228">
        <f t="shared" si="31"/>
        <v>0</v>
      </c>
      <c r="AD228">
        <f t="shared" si="32"/>
        <v>-100</v>
      </c>
      <c r="AE228">
        <f t="shared" si="33"/>
        <v>0</v>
      </c>
      <c r="AF228">
        <f t="shared" si="34"/>
        <v>-100</v>
      </c>
    </row>
    <row r="229" spans="1:32" x14ac:dyDescent="0.25">
      <c r="A229" s="33">
        <v>0.4850342390858578</v>
      </c>
      <c r="B229" s="33">
        <v>0.51401022878338909</v>
      </c>
      <c r="C229" s="34">
        <v>2.0617101215054348</v>
      </c>
      <c r="D229" s="35">
        <v>1.9454865759518059</v>
      </c>
      <c r="E229" s="28"/>
      <c r="F229" s="36">
        <v>1</v>
      </c>
      <c r="G229" s="36">
        <v>2.0617101215054348</v>
      </c>
      <c r="H229" s="36">
        <v>1.9454865759518059</v>
      </c>
      <c r="I229" s="37"/>
      <c r="J229" s="37"/>
      <c r="K229" s="36">
        <v>0</v>
      </c>
      <c r="L229" s="36">
        <v>0</v>
      </c>
      <c r="M229" s="38" t="e">
        <v>#DIV/0!</v>
      </c>
      <c r="N229" s="38" t="e">
        <v>#DIV/0!</v>
      </c>
      <c r="O229" s="37">
        <v>0</v>
      </c>
      <c r="P229" s="37">
        <v>0</v>
      </c>
      <c r="Q229" s="37" t="s">
        <v>398</v>
      </c>
      <c r="R229" s="37" t="s">
        <v>401</v>
      </c>
      <c r="S229" s="37" t="s">
        <v>280</v>
      </c>
      <c r="T229" s="39"/>
      <c r="U229" s="39" t="s">
        <v>75</v>
      </c>
      <c r="V229" s="40">
        <v>44414</v>
      </c>
      <c r="W229" s="39" t="s">
        <v>73</v>
      </c>
      <c r="X229" s="84">
        <v>0</v>
      </c>
      <c r="Y229" t="str">
        <f t="shared" si="28"/>
        <v>N</v>
      </c>
      <c r="Z229">
        <v>100</v>
      </c>
      <c r="AA229">
        <f t="shared" si="29"/>
        <v>0</v>
      </c>
      <c r="AB229">
        <f t="shared" si="30"/>
        <v>-100</v>
      </c>
      <c r="AC229">
        <f t="shared" si="31"/>
        <v>0</v>
      </c>
      <c r="AD229">
        <f t="shared" si="32"/>
        <v>-100</v>
      </c>
      <c r="AE229">
        <f t="shared" si="33"/>
        <v>0</v>
      </c>
      <c r="AF229">
        <f t="shared" si="34"/>
        <v>-100</v>
      </c>
    </row>
    <row r="230" spans="1:32" x14ac:dyDescent="0.25">
      <c r="A230" s="33" t="e">
        <v>#N/A</v>
      </c>
      <c r="B230" s="33" t="e">
        <v>#N/A</v>
      </c>
      <c r="C230" s="34" t="e">
        <v>#N/A</v>
      </c>
      <c r="D230" s="35" t="e">
        <v>#N/A</v>
      </c>
      <c r="E230" s="28"/>
      <c r="F230" s="36">
        <v>1</v>
      </c>
      <c r="G230" s="36" t="e">
        <v>#N/A</v>
      </c>
      <c r="H230" s="36" t="e">
        <v>#N/A</v>
      </c>
      <c r="I230" s="37"/>
      <c r="J230" s="37"/>
      <c r="K230" s="36">
        <v>0</v>
      </c>
      <c r="L230" s="36">
        <v>0</v>
      </c>
      <c r="M230" s="38" t="e">
        <v>#DIV/0!</v>
      </c>
      <c r="N230" s="38" t="e">
        <v>#DIV/0!</v>
      </c>
      <c r="O230" s="37" t="e">
        <v>#N/A</v>
      </c>
      <c r="P230" s="37" t="e">
        <v>#N/A</v>
      </c>
      <c r="Q230" s="37" t="s">
        <v>408</v>
      </c>
      <c r="R230" s="37" t="s">
        <v>410</v>
      </c>
      <c r="S230" s="37" t="s">
        <v>281</v>
      </c>
      <c r="T230" s="39"/>
      <c r="U230" s="39" t="e">
        <v>#N/A</v>
      </c>
      <c r="V230" s="40">
        <v>44414</v>
      </c>
      <c r="W230" s="39" t="s">
        <v>99</v>
      </c>
      <c r="X230" s="84">
        <v>5</v>
      </c>
      <c r="Y230" t="str">
        <f t="shared" si="28"/>
        <v>Y</v>
      </c>
      <c r="Z230">
        <v>100</v>
      </c>
      <c r="AA230" t="e">
        <f t="shared" si="29"/>
        <v>#N/A</v>
      </c>
      <c r="AB230" t="e">
        <f t="shared" si="30"/>
        <v>#N/A</v>
      </c>
      <c r="AC230" t="e">
        <f t="shared" si="31"/>
        <v>#N/A</v>
      </c>
      <c r="AD230" t="e">
        <f t="shared" si="32"/>
        <v>#N/A</v>
      </c>
      <c r="AE230" t="e">
        <f t="shared" si="33"/>
        <v>#N/A</v>
      </c>
      <c r="AF230" t="e">
        <f t="shared" si="34"/>
        <v>#N/A</v>
      </c>
    </row>
    <row r="231" spans="1:32" x14ac:dyDescent="0.25">
      <c r="A231" s="33">
        <v>0.46093732013033883</v>
      </c>
      <c r="B231" s="33">
        <v>0.53180659829596566</v>
      </c>
      <c r="C231" s="34">
        <v>2.1694923720154202</v>
      </c>
      <c r="D231" s="35">
        <v>1.880382836926501</v>
      </c>
      <c r="E231" s="28"/>
      <c r="F231" s="36">
        <v>1</v>
      </c>
      <c r="G231" s="36">
        <v>2.1694923720154202</v>
      </c>
      <c r="H231" s="36">
        <v>1.880382836926501</v>
      </c>
      <c r="I231" s="37"/>
      <c r="J231" s="37"/>
      <c r="K231" s="36">
        <v>0</v>
      </c>
      <c r="L231" s="36">
        <v>0</v>
      </c>
      <c r="M231" s="38" t="e">
        <v>#DIV/0!</v>
      </c>
      <c r="N231" s="38" t="e">
        <v>#DIV/0!</v>
      </c>
      <c r="O231" s="37">
        <v>0</v>
      </c>
      <c r="P231" s="37">
        <v>0</v>
      </c>
      <c r="Q231" s="37" t="s">
        <v>329</v>
      </c>
      <c r="R231" s="37" t="s">
        <v>485</v>
      </c>
      <c r="S231" s="37" t="s">
        <v>281</v>
      </c>
      <c r="T231" s="39"/>
      <c r="U231" s="39" t="s">
        <v>94</v>
      </c>
      <c r="V231" s="40">
        <v>44414</v>
      </c>
      <c r="W231" s="39" t="s">
        <v>99</v>
      </c>
      <c r="X231" s="84">
        <v>5</v>
      </c>
      <c r="Y231" t="str">
        <f t="shared" si="28"/>
        <v>Y</v>
      </c>
      <c r="Z231">
        <v>100</v>
      </c>
      <c r="AA231">
        <f t="shared" si="29"/>
        <v>0</v>
      </c>
      <c r="AB231">
        <f t="shared" si="30"/>
        <v>-100</v>
      </c>
      <c r="AC231">
        <f t="shared" si="31"/>
        <v>0</v>
      </c>
      <c r="AD231">
        <f t="shared" si="32"/>
        <v>-100</v>
      </c>
      <c r="AE231">
        <f t="shared" si="33"/>
        <v>0</v>
      </c>
      <c r="AF231">
        <f t="shared" si="34"/>
        <v>-100</v>
      </c>
    </row>
    <row r="232" spans="1:32" x14ac:dyDescent="0.25">
      <c r="A232" s="33">
        <v>0.64355889976177039</v>
      </c>
      <c r="B232" s="33">
        <v>0.34651916598758103</v>
      </c>
      <c r="C232" s="34">
        <v>1.5538593287579043</v>
      </c>
      <c r="D232" s="35">
        <v>2.885843261079069</v>
      </c>
      <c r="E232" s="28"/>
      <c r="F232" s="36">
        <v>1</v>
      </c>
      <c r="G232" s="36">
        <v>1.5538593287579043</v>
      </c>
      <c r="H232" s="36">
        <v>2.885843261079069</v>
      </c>
      <c r="I232" s="37"/>
      <c r="J232" s="37"/>
      <c r="K232" s="36">
        <v>0</v>
      </c>
      <c r="L232" s="36">
        <v>0</v>
      </c>
      <c r="M232" s="38" t="e">
        <v>#DIV/0!</v>
      </c>
      <c r="N232" s="38" t="e">
        <v>#DIV/0!</v>
      </c>
      <c r="O232" s="37">
        <v>0</v>
      </c>
      <c r="P232" s="37">
        <v>0</v>
      </c>
      <c r="Q232" s="37" t="s">
        <v>538</v>
      </c>
      <c r="R232" s="37" t="s">
        <v>531</v>
      </c>
      <c r="S232" s="37" t="s">
        <v>277</v>
      </c>
      <c r="T232" s="39"/>
      <c r="U232" s="39" t="s">
        <v>79</v>
      </c>
      <c r="V232" s="40">
        <v>44414</v>
      </c>
      <c r="W232" s="39" t="s">
        <v>100</v>
      </c>
      <c r="X232" s="84">
        <v>3</v>
      </c>
      <c r="Y232" t="str">
        <f t="shared" si="28"/>
        <v>Y</v>
      </c>
      <c r="Z232">
        <v>100</v>
      </c>
      <c r="AA232">
        <f t="shared" si="29"/>
        <v>0</v>
      </c>
      <c r="AB232">
        <f t="shared" si="30"/>
        <v>-100</v>
      </c>
      <c r="AC232">
        <f t="shared" si="31"/>
        <v>0</v>
      </c>
      <c r="AD232">
        <f t="shared" si="32"/>
        <v>-100</v>
      </c>
      <c r="AE232">
        <f t="shared" si="33"/>
        <v>0</v>
      </c>
      <c r="AF232">
        <f t="shared" si="34"/>
        <v>-100</v>
      </c>
    </row>
    <row r="233" spans="1:32" x14ac:dyDescent="0.25">
      <c r="A233" s="33">
        <v>0.49578614524579911</v>
      </c>
      <c r="B233" s="33">
        <v>0.50013164553224787</v>
      </c>
      <c r="C233" s="34">
        <v>2.0169986789449785</v>
      </c>
      <c r="D233" s="35">
        <v>1.9994735564788837</v>
      </c>
      <c r="E233" s="28"/>
      <c r="F233" s="36">
        <v>1</v>
      </c>
      <c r="G233" s="36">
        <v>2.0169986789449785</v>
      </c>
      <c r="H233" s="36">
        <v>1.9994735564788837</v>
      </c>
      <c r="I233" s="37"/>
      <c r="J233" s="37"/>
      <c r="K233" s="36">
        <v>0</v>
      </c>
      <c r="L233" s="36">
        <v>0</v>
      </c>
      <c r="M233" s="38" t="e">
        <v>#DIV/0!</v>
      </c>
      <c r="N233" s="38" t="e">
        <v>#DIV/0!</v>
      </c>
      <c r="O233" s="37">
        <v>0</v>
      </c>
      <c r="P233" s="37">
        <v>0</v>
      </c>
      <c r="Q233" s="37" t="s">
        <v>334</v>
      </c>
      <c r="R233" s="37" t="s">
        <v>539</v>
      </c>
      <c r="S233" s="37" t="s">
        <v>272</v>
      </c>
      <c r="T233" s="39"/>
      <c r="U233" s="39" t="s">
        <v>79</v>
      </c>
      <c r="V233" s="40">
        <v>44414</v>
      </c>
      <c r="W233" s="39" t="s">
        <v>96</v>
      </c>
      <c r="X233" s="84">
        <v>5</v>
      </c>
      <c r="Y233" t="str">
        <f t="shared" si="28"/>
        <v>Y</v>
      </c>
      <c r="Z233">
        <v>100</v>
      </c>
      <c r="AA233">
        <f t="shared" si="29"/>
        <v>0</v>
      </c>
      <c r="AB233">
        <f t="shared" si="30"/>
        <v>-100</v>
      </c>
      <c r="AC233">
        <f t="shared" si="31"/>
        <v>0</v>
      </c>
      <c r="AD233">
        <f t="shared" si="32"/>
        <v>-100</v>
      </c>
      <c r="AE233">
        <f t="shared" si="33"/>
        <v>0</v>
      </c>
      <c r="AF233">
        <f t="shared" si="34"/>
        <v>-100</v>
      </c>
    </row>
    <row r="234" spans="1:32" x14ac:dyDescent="0.25">
      <c r="A234" s="33">
        <v>0.49119265067129053</v>
      </c>
      <c r="B234" s="33">
        <v>0.50785953791802063</v>
      </c>
      <c r="C234" s="34">
        <v>2.0358610794223932</v>
      </c>
      <c r="D234" s="35">
        <v>1.969048379202482</v>
      </c>
      <c r="E234" s="28"/>
      <c r="F234" s="36">
        <v>1</v>
      </c>
      <c r="G234" s="36">
        <v>2.0358610794223932</v>
      </c>
      <c r="H234" s="36">
        <v>1.969048379202482</v>
      </c>
      <c r="I234" s="37"/>
      <c r="J234" s="37"/>
      <c r="K234" s="36">
        <v>0</v>
      </c>
      <c r="L234" s="36">
        <v>0</v>
      </c>
      <c r="M234" s="38" t="e">
        <v>#DIV/0!</v>
      </c>
      <c r="N234" s="38" t="e">
        <v>#DIV/0!</v>
      </c>
      <c r="O234" s="37">
        <v>0</v>
      </c>
      <c r="P234" s="37">
        <v>0</v>
      </c>
      <c r="Q234" s="37" t="s">
        <v>529</v>
      </c>
      <c r="R234" s="37" t="s">
        <v>343</v>
      </c>
      <c r="S234" s="37" t="s">
        <v>274</v>
      </c>
      <c r="T234" s="39"/>
      <c r="U234" s="39" t="s">
        <v>75</v>
      </c>
      <c r="V234" s="40">
        <v>44414</v>
      </c>
      <c r="W234" s="39" t="s">
        <v>76</v>
      </c>
      <c r="X234" s="84">
        <v>2</v>
      </c>
      <c r="Y234" t="str">
        <f t="shared" si="28"/>
        <v>N</v>
      </c>
      <c r="Z234">
        <v>100</v>
      </c>
      <c r="AA234">
        <f t="shared" si="29"/>
        <v>0</v>
      </c>
      <c r="AB234">
        <f t="shared" si="30"/>
        <v>-100</v>
      </c>
      <c r="AC234">
        <f t="shared" si="31"/>
        <v>0</v>
      </c>
      <c r="AD234">
        <f t="shared" si="32"/>
        <v>-100</v>
      </c>
      <c r="AE234">
        <f t="shared" si="33"/>
        <v>0</v>
      </c>
      <c r="AF234">
        <f t="shared" si="34"/>
        <v>-100</v>
      </c>
    </row>
    <row r="235" spans="1:32" x14ac:dyDescent="0.25">
      <c r="A235" s="33" t="e">
        <v>#N/A</v>
      </c>
      <c r="B235" s="33" t="e">
        <v>#N/A</v>
      </c>
      <c r="C235" s="34" t="e">
        <v>#N/A</v>
      </c>
      <c r="D235" s="35" t="e">
        <v>#N/A</v>
      </c>
      <c r="E235" s="28"/>
      <c r="F235" s="36">
        <v>1</v>
      </c>
      <c r="G235" s="36" t="e">
        <v>#N/A</v>
      </c>
      <c r="H235" s="36" t="e">
        <v>#N/A</v>
      </c>
      <c r="I235" s="37"/>
      <c r="J235" s="37"/>
      <c r="K235" s="36">
        <v>0</v>
      </c>
      <c r="L235" s="36">
        <v>0</v>
      </c>
      <c r="M235" s="38" t="e">
        <v>#DIV/0!</v>
      </c>
      <c r="N235" s="38" t="e">
        <v>#DIV/0!</v>
      </c>
      <c r="O235" s="37" t="e">
        <v>#N/A</v>
      </c>
      <c r="P235" s="37" t="e">
        <v>#N/A</v>
      </c>
      <c r="Q235" s="37" t="s">
        <v>344</v>
      </c>
      <c r="R235" s="37" t="s">
        <v>422</v>
      </c>
      <c r="S235" s="37" t="s">
        <v>270</v>
      </c>
      <c r="T235" s="39"/>
      <c r="U235" s="39" t="e">
        <v>#N/A</v>
      </c>
      <c r="V235" s="40">
        <v>44414</v>
      </c>
      <c r="W235" s="39" t="s">
        <v>103</v>
      </c>
      <c r="X235" s="84">
        <v>4</v>
      </c>
      <c r="Y235" t="str">
        <f t="shared" si="28"/>
        <v>Y</v>
      </c>
      <c r="Z235">
        <v>100</v>
      </c>
      <c r="AA235" t="e">
        <f t="shared" si="29"/>
        <v>#N/A</v>
      </c>
      <c r="AB235" t="e">
        <f t="shared" si="30"/>
        <v>#N/A</v>
      </c>
      <c r="AC235" t="e">
        <f t="shared" si="31"/>
        <v>#N/A</v>
      </c>
      <c r="AD235" t="e">
        <f t="shared" si="32"/>
        <v>#N/A</v>
      </c>
      <c r="AE235" t="e">
        <f t="shared" si="33"/>
        <v>#N/A</v>
      </c>
      <c r="AF235" t="e">
        <f t="shared" si="34"/>
        <v>#N/A</v>
      </c>
    </row>
    <row r="236" spans="1:32" x14ac:dyDescent="0.25">
      <c r="A236" s="33">
        <v>0.20717540871418413</v>
      </c>
      <c r="B236" s="33">
        <v>0.7927733173992102</v>
      </c>
      <c r="C236" s="34">
        <v>4.8268276925645353</v>
      </c>
      <c r="D236" s="35">
        <v>1.2613946232204463</v>
      </c>
      <c r="E236" s="28"/>
      <c r="F236" s="36">
        <v>1</v>
      </c>
      <c r="G236" s="36">
        <v>4.8268276925645353</v>
      </c>
      <c r="H236" s="36">
        <v>1.2613946232204463</v>
      </c>
      <c r="I236" s="37"/>
      <c r="J236" s="37"/>
      <c r="K236" s="36">
        <v>0</v>
      </c>
      <c r="L236" s="36">
        <v>0</v>
      </c>
      <c r="M236" s="38" t="e">
        <v>#DIV/0!</v>
      </c>
      <c r="N236" s="38" t="e">
        <v>#DIV/0!</v>
      </c>
      <c r="O236" s="37">
        <v>0</v>
      </c>
      <c r="P236" s="37">
        <v>0</v>
      </c>
      <c r="Q236" s="37" t="s">
        <v>293</v>
      </c>
      <c r="R236" s="37" t="s">
        <v>345</v>
      </c>
      <c r="S236" s="37" t="s">
        <v>270</v>
      </c>
      <c r="T236" s="39"/>
      <c r="U236" s="39" t="s">
        <v>75</v>
      </c>
      <c r="V236" s="40">
        <v>44414</v>
      </c>
      <c r="W236" s="39" t="s">
        <v>94</v>
      </c>
      <c r="X236" s="84">
        <v>2</v>
      </c>
      <c r="Y236" t="str">
        <f t="shared" si="28"/>
        <v>N</v>
      </c>
      <c r="Z236">
        <v>100</v>
      </c>
      <c r="AA236">
        <f t="shared" si="29"/>
        <v>0</v>
      </c>
      <c r="AB236">
        <f t="shared" si="30"/>
        <v>-100</v>
      </c>
      <c r="AC236">
        <f t="shared" si="31"/>
        <v>0</v>
      </c>
      <c r="AD236">
        <f t="shared" si="32"/>
        <v>-100</v>
      </c>
      <c r="AE236">
        <f t="shared" si="33"/>
        <v>0</v>
      </c>
      <c r="AF236">
        <f t="shared" si="34"/>
        <v>-100</v>
      </c>
    </row>
    <row r="237" spans="1:32" x14ac:dyDescent="0.25">
      <c r="A237" s="33">
        <v>0.395524871008546</v>
      </c>
      <c r="B237" s="33">
        <v>0.60410216084920421</v>
      </c>
      <c r="C237" s="34">
        <v>2.5282860151122919</v>
      </c>
      <c r="D237" s="35">
        <v>1.6553491525245838</v>
      </c>
      <c r="E237" s="28"/>
      <c r="F237" s="36">
        <v>1</v>
      </c>
      <c r="G237" s="36">
        <v>2.5282860151122919</v>
      </c>
      <c r="H237" s="36">
        <v>1.6553491525245838</v>
      </c>
      <c r="I237" s="37"/>
      <c r="J237" s="37"/>
      <c r="K237" s="36">
        <v>0</v>
      </c>
      <c r="L237" s="36">
        <v>0</v>
      </c>
      <c r="M237" s="38" t="e">
        <v>#DIV/0!</v>
      </c>
      <c r="N237" s="38" t="e">
        <v>#DIV/0!</v>
      </c>
      <c r="O237" s="37">
        <v>0</v>
      </c>
      <c r="P237" s="37">
        <v>0</v>
      </c>
      <c r="Q237" s="37" t="s">
        <v>351</v>
      </c>
      <c r="R237" s="37" t="s">
        <v>296</v>
      </c>
      <c r="S237" s="37" t="s">
        <v>273</v>
      </c>
      <c r="T237" s="39"/>
      <c r="U237" s="39" t="s">
        <v>75</v>
      </c>
      <c r="V237" s="40">
        <v>44414</v>
      </c>
      <c r="W237" s="39" t="s">
        <v>86</v>
      </c>
      <c r="X237" s="84">
        <v>3</v>
      </c>
      <c r="Y237" t="str">
        <f t="shared" si="28"/>
        <v>Y</v>
      </c>
      <c r="Z237">
        <v>100</v>
      </c>
      <c r="AA237">
        <f t="shared" si="29"/>
        <v>0</v>
      </c>
      <c r="AB237">
        <f t="shared" si="30"/>
        <v>-100</v>
      </c>
      <c r="AC237">
        <f t="shared" si="31"/>
        <v>0</v>
      </c>
      <c r="AD237">
        <f t="shared" si="32"/>
        <v>-100</v>
      </c>
      <c r="AE237">
        <f t="shared" si="33"/>
        <v>0</v>
      </c>
      <c r="AF237">
        <f t="shared" si="34"/>
        <v>-100</v>
      </c>
    </row>
    <row r="238" spans="1:32" x14ac:dyDescent="0.25">
      <c r="A238" s="33">
        <v>0</v>
      </c>
      <c r="B238" s="33">
        <v>1</v>
      </c>
      <c r="C238" s="34" t="e">
        <v>#DIV/0!</v>
      </c>
      <c r="D238" s="35">
        <v>1</v>
      </c>
      <c r="E238" s="28"/>
      <c r="F238" s="36">
        <v>1</v>
      </c>
      <c r="G238" s="36" t="e">
        <v>#DIV/0!</v>
      </c>
      <c r="H238" s="36">
        <v>1</v>
      </c>
      <c r="I238" s="37"/>
      <c r="J238" s="37"/>
      <c r="K238" s="36">
        <v>0</v>
      </c>
      <c r="L238" s="36">
        <v>0</v>
      </c>
      <c r="M238" s="38" t="e">
        <v>#DIV/0!</v>
      </c>
      <c r="N238" s="38" t="e">
        <v>#DIV/0!</v>
      </c>
      <c r="O238" s="37" t="e">
        <v>#DIV/0!</v>
      </c>
      <c r="P238" s="37">
        <v>0</v>
      </c>
      <c r="Q238" s="37" t="s">
        <v>297</v>
      </c>
      <c r="R238" s="37" t="s">
        <v>353</v>
      </c>
      <c r="S238" s="37" t="s">
        <v>273</v>
      </c>
      <c r="T238" s="39"/>
      <c r="U238" s="39" t="s">
        <v>73</v>
      </c>
      <c r="V238" s="40">
        <v>44414</v>
      </c>
      <c r="W238" s="39" t="s">
        <v>76</v>
      </c>
      <c r="X238" s="84">
        <v>1</v>
      </c>
      <c r="Y238" t="str">
        <f t="shared" si="28"/>
        <v>N</v>
      </c>
      <c r="Z238">
        <v>100</v>
      </c>
      <c r="AA238" t="e">
        <f t="shared" si="29"/>
        <v>#DIV/0!</v>
      </c>
      <c r="AB238" t="e">
        <f t="shared" si="30"/>
        <v>#DIV/0!</v>
      </c>
      <c r="AC238">
        <f t="shared" si="31"/>
        <v>0</v>
      </c>
      <c r="AD238">
        <f t="shared" si="32"/>
        <v>-100</v>
      </c>
      <c r="AE238">
        <f t="shared" si="33"/>
        <v>0</v>
      </c>
      <c r="AF238">
        <f t="shared" si="34"/>
        <v>-100</v>
      </c>
    </row>
    <row r="239" spans="1:32" x14ac:dyDescent="0.25">
      <c r="A239" s="33">
        <v>0.51223681083126293</v>
      </c>
      <c r="B239" s="33">
        <v>0.48618045669056692</v>
      </c>
      <c r="C239" s="34">
        <v>1.9522220560002124</v>
      </c>
      <c r="D239" s="35">
        <v>2.0568494398294113</v>
      </c>
      <c r="E239" s="28"/>
      <c r="F239" s="36">
        <v>1</v>
      </c>
      <c r="G239" s="36">
        <v>1.9522220560002124</v>
      </c>
      <c r="H239" s="36">
        <v>2.0568494398294113</v>
      </c>
      <c r="I239" s="37"/>
      <c r="J239" s="37"/>
      <c r="K239" s="36">
        <v>0</v>
      </c>
      <c r="L239" s="36">
        <v>0</v>
      </c>
      <c r="M239" s="38" t="e">
        <v>#DIV/0!</v>
      </c>
      <c r="N239" s="38" t="e">
        <v>#DIV/0!</v>
      </c>
      <c r="O239" s="37">
        <v>0</v>
      </c>
      <c r="P239" s="37">
        <v>0</v>
      </c>
      <c r="Q239" s="37" t="s">
        <v>434</v>
      </c>
      <c r="R239" s="37" t="s">
        <v>356</v>
      </c>
      <c r="S239" s="37" t="s">
        <v>278</v>
      </c>
      <c r="T239" s="39"/>
      <c r="U239" s="39" t="s">
        <v>79</v>
      </c>
      <c r="V239" s="40">
        <v>44414</v>
      </c>
      <c r="W239" s="39" t="s">
        <v>75</v>
      </c>
      <c r="X239" s="84">
        <v>2</v>
      </c>
      <c r="Y239" t="str">
        <f t="shared" si="28"/>
        <v>N</v>
      </c>
      <c r="Z239">
        <v>100</v>
      </c>
      <c r="AA239">
        <f t="shared" si="29"/>
        <v>0</v>
      </c>
      <c r="AB239">
        <f t="shared" si="30"/>
        <v>-100</v>
      </c>
      <c r="AC239">
        <f t="shared" si="31"/>
        <v>0</v>
      </c>
      <c r="AD239">
        <f t="shared" si="32"/>
        <v>-100</v>
      </c>
      <c r="AE239">
        <f t="shared" si="33"/>
        <v>0</v>
      </c>
      <c r="AF239">
        <f t="shared" si="34"/>
        <v>-100</v>
      </c>
    </row>
    <row r="240" spans="1:32" x14ac:dyDescent="0.25">
      <c r="A240" s="33">
        <v>0.12520202667502198</v>
      </c>
      <c r="B240" s="33">
        <v>0.87479033351247648</v>
      </c>
      <c r="C240" s="34">
        <v>7.9870911562448512</v>
      </c>
      <c r="D240" s="35">
        <v>1.1431310585986691</v>
      </c>
      <c r="E240" s="28"/>
      <c r="F240" s="36">
        <v>1</v>
      </c>
      <c r="G240" s="36">
        <v>7.9870911562448512</v>
      </c>
      <c r="H240" s="36">
        <v>1.1431310585986691</v>
      </c>
      <c r="I240" s="37"/>
      <c r="J240" s="37"/>
      <c r="K240" s="36">
        <v>0</v>
      </c>
      <c r="L240" s="36">
        <v>0</v>
      </c>
      <c r="M240" s="38" t="e">
        <v>#DIV/0!</v>
      </c>
      <c r="N240" s="38" t="e">
        <v>#DIV/0!</v>
      </c>
      <c r="O240" s="37">
        <v>0</v>
      </c>
      <c r="P240" s="37">
        <v>0</v>
      </c>
      <c r="Q240" s="37" t="s">
        <v>511</v>
      </c>
      <c r="R240" s="37" t="s">
        <v>301</v>
      </c>
      <c r="S240" s="37" t="s">
        <v>275</v>
      </c>
      <c r="T240" s="39"/>
      <c r="U240" s="39" t="s">
        <v>75</v>
      </c>
      <c r="V240" s="40">
        <v>44415</v>
      </c>
      <c r="W240" s="39" t="s">
        <v>78</v>
      </c>
      <c r="X240" s="84">
        <v>1</v>
      </c>
      <c r="Y240" t="str">
        <f t="shared" si="28"/>
        <v>N</v>
      </c>
      <c r="Z240">
        <v>100</v>
      </c>
      <c r="AA240">
        <f t="shared" si="29"/>
        <v>0</v>
      </c>
      <c r="AB240">
        <f t="shared" si="30"/>
        <v>-100</v>
      </c>
      <c r="AC240">
        <f t="shared" si="31"/>
        <v>0</v>
      </c>
      <c r="AD240">
        <f t="shared" si="32"/>
        <v>-100</v>
      </c>
      <c r="AE240">
        <f t="shared" si="33"/>
        <v>0</v>
      </c>
      <c r="AF240">
        <f t="shared" si="34"/>
        <v>-100</v>
      </c>
    </row>
    <row r="241" spans="1:32" x14ac:dyDescent="0.25">
      <c r="A241" s="33">
        <v>0.36823158194267708</v>
      </c>
      <c r="B241" s="33">
        <v>0.63144737657109906</v>
      </c>
      <c r="C241" s="34">
        <v>2.7156823288331386</v>
      </c>
      <c r="D241" s="35">
        <v>1.5836632427395998</v>
      </c>
      <c r="E241" s="28"/>
      <c r="F241" s="36">
        <v>1</v>
      </c>
      <c r="G241" s="36">
        <v>2.7156823288331386</v>
      </c>
      <c r="H241" s="36">
        <v>1.5836632427395998</v>
      </c>
      <c r="I241" s="37"/>
      <c r="J241" s="37"/>
      <c r="K241" s="36">
        <v>0</v>
      </c>
      <c r="L241" s="36">
        <v>0</v>
      </c>
      <c r="M241" s="38" t="e">
        <v>#DIV/0!</v>
      </c>
      <c r="N241" s="38" t="e">
        <v>#DIV/0!</v>
      </c>
      <c r="O241" s="37">
        <v>0</v>
      </c>
      <c r="P241" s="37">
        <v>0</v>
      </c>
      <c r="Q241" s="37" t="s">
        <v>370</v>
      </c>
      <c r="R241" s="37" t="s">
        <v>478</v>
      </c>
      <c r="S241" s="37" t="s">
        <v>275</v>
      </c>
      <c r="T241" s="39"/>
      <c r="U241" s="39" t="s">
        <v>75</v>
      </c>
      <c r="V241" s="40">
        <v>44415</v>
      </c>
      <c r="W241" s="39" t="s">
        <v>76</v>
      </c>
      <c r="X241" s="84">
        <v>1</v>
      </c>
      <c r="Y241" t="str">
        <f t="shared" si="28"/>
        <v>N</v>
      </c>
      <c r="Z241">
        <v>100</v>
      </c>
      <c r="AA241">
        <f t="shared" si="29"/>
        <v>0</v>
      </c>
      <c r="AB241">
        <f t="shared" si="30"/>
        <v>-100</v>
      </c>
      <c r="AC241">
        <f t="shared" si="31"/>
        <v>0</v>
      </c>
      <c r="AD241">
        <f t="shared" si="32"/>
        <v>-100</v>
      </c>
      <c r="AE241">
        <f t="shared" si="33"/>
        <v>0</v>
      </c>
      <c r="AF241">
        <f t="shared" si="34"/>
        <v>-100</v>
      </c>
    </row>
    <row r="242" spans="1:32" x14ac:dyDescent="0.25">
      <c r="A242" s="33">
        <v>0.32708129323035023</v>
      </c>
      <c r="B242" s="33">
        <v>0.67274156287837761</v>
      </c>
      <c r="C242" s="34">
        <v>3.0573439102056508</v>
      </c>
      <c r="D242" s="35">
        <v>1.4864549110380834</v>
      </c>
      <c r="E242" s="28"/>
      <c r="F242" s="36">
        <v>1</v>
      </c>
      <c r="G242" s="36">
        <v>3.0573439102056508</v>
      </c>
      <c r="H242" s="36">
        <v>1.4864549110380834</v>
      </c>
      <c r="I242" s="37"/>
      <c r="J242" s="37"/>
      <c r="K242" s="36">
        <v>0</v>
      </c>
      <c r="L242" s="36">
        <v>0</v>
      </c>
      <c r="M242" s="38" t="e">
        <v>#DIV/0!</v>
      </c>
      <c r="N242" s="38" t="e">
        <v>#DIV/0!</v>
      </c>
      <c r="O242" s="37">
        <v>0</v>
      </c>
      <c r="P242" s="37">
        <v>0</v>
      </c>
      <c r="Q242" s="37" t="s">
        <v>380</v>
      </c>
      <c r="R242" s="37" t="s">
        <v>306</v>
      </c>
      <c r="S242" s="37" t="s">
        <v>275</v>
      </c>
      <c r="T242" s="39"/>
      <c r="U242" s="39" t="s">
        <v>75</v>
      </c>
      <c r="V242" s="40">
        <v>44415</v>
      </c>
      <c r="W242" s="39" t="s">
        <v>88</v>
      </c>
      <c r="X242" s="84">
        <v>4</v>
      </c>
      <c r="Y242" t="str">
        <f t="shared" si="28"/>
        <v>Y</v>
      </c>
      <c r="Z242">
        <v>100</v>
      </c>
      <c r="AA242">
        <f t="shared" si="29"/>
        <v>0</v>
      </c>
      <c r="AB242">
        <f t="shared" si="30"/>
        <v>-100</v>
      </c>
      <c r="AC242">
        <f t="shared" si="31"/>
        <v>0</v>
      </c>
      <c r="AD242">
        <f t="shared" si="32"/>
        <v>-100</v>
      </c>
      <c r="AE242">
        <f t="shared" si="33"/>
        <v>0</v>
      </c>
      <c r="AF242">
        <f t="shared" si="34"/>
        <v>-100</v>
      </c>
    </row>
    <row r="243" spans="1:32" x14ac:dyDescent="0.25">
      <c r="A243" s="33">
        <v>0.32464593644019263</v>
      </c>
      <c r="B243" s="33">
        <v>0.67518382960217005</v>
      </c>
      <c r="C243" s="34">
        <v>3.0802788137907999</v>
      </c>
      <c r="D243" s="35">
        <v>1.4810781244408908</v>
      </c>
      <c r="E243" s="28"/>
      <c r="F243" s="36">
        <v>1</v>
      </c>
      <c r="G243" s="36">
        <v>3.0802788137907999</v>
      </c>
      <c r="H243" s="36">
        <v>1.4810781244408908</v>
      </c>
      <c r="I243" s="37"/>
      <c r="J243" s="37"/>
      <c r="K243" s="36">
        <v>0</v>
      </c>
      <c r="L243" s="36">
        <v>0</v>
      </c>
      <c r="M243" s="38" t="e">
        <v>#DIV/0!</v>
      </c>
      <c r="N243" s="38" t="e">
        <v>#DIV/0!</v>
      </c>
      <c r="O243" s="37">
        <v>0</v>
      </c>
      <c r="P243" s="37">
        <v>0</v>
      </c>
      <c r="Q243" s="37" t="s">
        <v>285</v>
      </c>
      <c r="R243" s="37" t="s">
        <v>305</v>
      </c>
      <c r="S243" s="37" t="s">
        <v>275</v>
      </c>
      <c r="T243" s="39"/>
      <c r="U243" s="39" t="s">
        <v>75</v>
      </c>
      <c r="V243" s="40">
        <v>44415</v>
      </c>
      <c r="W243" s="39" t="s">
        <v>76</v>
      </c>
      <c r="X243" s="84">
        <v>1</v>
      </c>
      <c r="Y243" t="str">
        <f t="shared" si="28"/>
        <v>N</v>
      </c>
      <c r="Z243">
        <v>100</v>
      </c>
      <c r="AA243">
        <f t="shared" si="29"/>
        <v>0</v>
      </c>
      <c r="AB243">
        <f t="shared" si="30"/>
        <v>-100</v>
      </c>
      <c r="AC243">
        <f t="shared" si="31"/>
        <v>0</v>
      </c>
      <c r="AD243">
        <f t="shared" si="32"/>
        <v>-100</v>
      </c>
      <c r="AE243">
        <f t="shared" si="33"/>
        <v>0</v>
      </c>
      <c r="AF243">
        <f t="shared" si="34"/>
        <v>-100</v>
      </c>
    </row>
    <row r="244" spans="1:32" x14ac:dyDescent="0.25">
      <c r="A244" s="33">
        <v>0.65264069190054141</v>
      </c>
      <c r="B244" s="33">
        <v>0.15326055111105458</v>
      </c>
      <c r="C244" s="34">
        <v>1.5322366692887641</v>
      </c>
      <c r="D244" s="35">
        <v>6.5248362527118084</v>
      </c>
      <c r="E244" s="28"/>
      <c r="F244" s="36">
        <v>1</v>
      </c>
      <c r="G244" s="36">
        <v>1.5322366692887641</v>
      </c>
      <c r="H244" s="36">
        <v>6.5248362527118084</v>
      </c>
      <c r="I244" s="37"/>
      <c r="J244" s="37"/>
      <c r="K244" s="36">
        <v>0</v>
      </c>
      <c r="L244" s="36">
        <v>0</v>
      </c>
      <c r="M244" s="38" t="e">
        <v>#DIV/0!</v>
      </c>
      <c r="N244" s="38" t="e">
        <v>#DIV/0!</v>
      </c>
      <c r="O244" s="37">
        <v>0</v>
      </c>
      <c r="P244" s="37">
        <v>0</v>
      </c>
      <c r="Q244" s="37" t="s">
        <v>381</v>
      </c>
      <c r="R244" s="37" t="s">
        <v>313</v>
      </c>
      <c r="S244" s="37" t="s">
        <v>268</v>
      </c>
      <c r="T244" s="39"/>
      <c r="U244" s="39" t="s">
        <v>164</v>
      </c>
      <c r="V244" s="40">
        <v>44415</v>
      </c>
      <c r="W244" s="39" t="s">
        <v>181</v>
      </c>
      <c r="X244" s="84">
        <v>7</v>
      </c>
      <c r="Y244" t="str">
        <f t="shared" si="28"/>
        <v>Y</v>
      </c>
      <c r="Z244">
        <v>100</v>
      </c>
      <c r="AA244">
        <f t="shared" si="29"/>
        <v>0</v>
      </c>
      <c r="AB244">
        <f t="shared" si="30"/>
        <v>-100</v>
      </c>
      <c r="AC244">
        <f t="shared" si="31"/>
        <v>0</v>
      </c>
      <c r="AD244">
        <f t="shared" si="32"/>
        <v>-100</v>
      </c>
      <c r="AE244">
        <f t="shared" si="33"/>
        <v>0</v>
      </c>
      <c r="AF244">
        <f t="shared" si="34"/>
        <v>-100</v>
      </c>
    </row>
    <row r="245" spans="1:32" x14ac:dyDescent="0.25">
      <c r="A245" s="33">
        <v>0.43330432724799733</v>
      </c>
      <c r="B245" s="33">
        <v>0.56567355294645438</v>
      </c>
      <c r="C245" s="34">
        <v>2.3078467883097327</v>
      </c>
      <c r="D245" s="35">
        <v>1.7678040537536994</v>
      </c>
      <c r="E245" s="28"/>
      <c r="F245" s="36">
        <v>1</v>
      </c>
      <c r="G245" s="36">
        <v>2.3078467883097327</v>
      </c>
      <c r="H245" s="36">
        <v>1.7678040537536994</v>
      </c>
      <c r="I245" s="37"/>
      <c r="J245" s="37"/>
      <c r="K245" s="36">
        <v>0</v>
      </c>
      <c r="L245" s="36">
        <v>0</v>
      </c>
      <c r="M245" s="38" t="e">
        <v>#DIV/0!</v>
      </c>
      <c r="N245" s="38" t="e">
        <v>#DIV/0!</v>
      </c>
      <c r="O245" s="37">
        <v>0</v>
      </c>
      <c r="P245" s="37">
        <v>0</v>
      </c>
      <c r="Q245" s="37" t="s">
        <v>383</v>
      </c>
      <c r="R245" s="37" t="s">
        <v>315</v>
      </c>
      <c r="S245" s="37" t="s">
        <v>268</v>
      </c>
      <c r="T245" s="39"/>
      <c r="U245" s="39" t="s">
        <v>86</v>
      </c>
      <c r="V245" s="40">
        <v>44415</v>
      </c>
      <c r="W245" s="39" t="s">
        <v>86</v>
      </c>
      <c r="X245" s="84">
        <v>3</v>
      </c>
      <c r="Y245" t="str">
        <f t="shared" si="28"/>
        <v>Y</v>
      </c>
      <c r="Z245">
        <v>100</v>
      </c>
      <c r="AA245">
        <f t="shared" si="29"/>
        <v>0</v>
      </c>
      <c r="AB245">
        <f t="shared" si="30"/>
        <v>-100</v>
      </c>
      <c r="AC245">
        <f t="shared" si="31"/>
        <v>0</v>
      </c>
      <c r="AD245">
        <f t="shared" si="32"/>
        <v>-100</v>
      </c>
      <c r="AE245">
        <f t="shared" si="33"/>
        <v>0</v>
      </c>
      <c r="AF245">
        <f t="shared" si="34"/>
        <v>-100</v>
      </c>
    </row>
    <row r="246" spans="1:32" x14ac:dyDescent="0.25">
      <c r="A246" s="33">
        <v>0.65078376908541236</v>
      </c>
      <c r="B246" s="33">
        <v>0.32730331155995912</v>
      </c>
      <c r="C246" s="34">
        <v>1.5366086978557614</v>
      </c>
      <c r="D246" s="35">
        <v>3.0552700344946211</v>
      </c>
      <c r="E246" s="28"/>
      <c r="F246" s="36">
        <v>1</v>
      </c>
      <c r="G246" s="36">
        <v>1.5366086978557614</v>
      </c>
      <c r="H246" s="36">
        <v>3.0552700344946211</v>
      </c>
      <c r="I246" s="37"/>
      <c r="J246" s="37"/>
      <c r="K246" s="36">
        <v>0</v>
      </c>
      <c r="L246" s="36">
        <v>0</v>
      </c>
      <c r="M246" s="38" t="e">
        <v>#DIV/0!</v>
      </c>
      <c r="N246" s="38" t="e">
        <v>#DIV/0!</v>
      </c>
      <c r="O246" s="37">
        <v>0</v>
      </c>
      <c r="P246" s="37">
        <v>0</v>
      </c>
      <c r="Q246" s="37" t="s">
        <v>287</v>
      </c>
      <c r="R246" s="37" t="s">
        <v>310</v>
      </c>
      <c r="S246" s="37" t="s">
        <v>268</v>
      </c>
      <c r="T246" s="39"/>
      <c r="U246" s="39" t="s">
        <v>89</v>
      </c>
      <c r="V246" s="40">
        <v>44415</v>
      </c>
      <c r="W246" s="39" t="s">
        <v>89</v>
      </c>
      <c r="X246" s="84">
        <v>4</v>
      </c>
      <c r="Y246" t="str">
        <f t="shared" si="28"/>
        <v>Y</v>
      </c>
      <c r="Z246">
        <v>100</v>
      </c>
      <c r="AA246">
        <f t="shared" si="29"/>
        <v>0</v>
      </c>
      <c r="AB246">
        <f t="shared" si="30"/>
        <v>-100</v>
      </c>
      <c r="AC246">
        <f t="shared" si="31"/>
        <v>0</v>
      </c>
      <c r="AD246">
        <f t="shared" si="32"/>
        <v>-100</v>
      </c>
      <c r="AE246">
        <f t="shared" si="33"/>
        <v>0</v>
      </c>
      <c r="AF246">
        <f t="shared" si="34"/>
        <v>-100</v>
      </c>
    </row>
    <row r="247" spans="1:32" x14ac:dyDescent="0.25">
      <c r="A247" s="33">
        <v>0.41338522064952599</v>
      </c>
      <c r="B247" s="33">
        <v>0.58461653364810839</v>
      </c>
      <c r="C247" s="34">
        <v>2.4190511659530629</v>
      </c>
      <c r="D247" s="35">
        <v>1.7105229538409166</v>
      </c>
      <c r="E247" s="28"/>
      <c r="F247" s="36">
        <v>1</v>
      </c>
      <c r="G247" s="36">
        <v>2.4190511659530629</v>
      </c>
      <c r="H247" s="36">
        <v>1.7105229538409166</v>
      </c>
      <c r="I247" s="37"/>
      <c r="J247" s="37"/>
      <c r="K247" s="36">
        <v>0</v>
      </c>
      <c r="L247" s="36">
        <v>0</v>
      </c>
      <c r="M247" s="38" t="e">
        <v>#DIV/0!</v>
      </c>
      <c r="N247" s="38" t="e">
        <v>#DIV/0!</v>
      </c>
      <c r="O247" s="37">
        <v>0</v>
      </c>
      <c r="P247" s="37">
        <v>0</v>
      </c>
      <c r="Q247" s="37" t="s">
        <v>391</v>
      </c>
      <c r="R247" s="37" t="s">
        <v>388</v>
      </c>
      <c r="S247" s="37" t="s">
        <v>279</v>
      </c>
      <c r="T247" s="39"/>
      <c r="U247" s="39" t="s">
        <v>86</v>
      </c>
      <c r="V247" s="40">
        <v>44415</v>
      </c>
      <c r="W247" s="39" t="s">
        <v>79</v>
      </c>
      <c r="X247" s="84">
        <v>3</v>
      </c>
      <c r="Y247" t="str">
        <f t="shared" si="28"/>
        <v>Y</v>
      </c>
      <c r="Z247">
        <v>100</v>
      </c>
      <c r="AA247">
        <f t="shared" si="29"/>
        <v>0</v>
      </c>
      <c r="AB247">
        <f t="shared" si="30"/>
        <v>-100</v>
      </c>
      <c r="AC247">
        <f t="shared" si="31"/>
        <v>0</v>
      </c>
      <c r="AD247">
        <f t="shared" si="32"/>
        <v>-100</v>
      </c>
      <c r="AE247">
        <f t="shared" si="33"/>
        <v>0</v>
      </c>
      <c r="AF247">
        <f t="shared" si="34"/>
        <v>-100</v>
      </c>
    </row>
    <row r="248" spans="1:32" x14ac:dyDescent="0.25">
      <c r="A248" s="33">
        <v>0.40557587718381444</v>
      </c>
      <c r="B248" s="33">
        <v>0.59362393228237287</v>
      </c>
      <c r="C248" s="34">
        <v>2.4656298765687725</v>
      </c>
      <c r="D248" s="35">
        <v>1.6845682015467052</v>
      </c>
      <c r="E248" s="28"/>
      <c r="F248" s="36">
        <v>1</v>
      </c>
      <c r="G248" s="36">
        <v>2.4656298765687725</v>
      </c>
      <c r="H248" s="36">
        <v>1.6845682015467052</v>
      </c>
      <c r="I248" s="37"/>
      <c r="J248" s="37"/>
      <c r="K248" s="36">
        <v>0</v>
      </c>
      <c r="L248" s="36">
        <v>0</v>
      </c>
      <c r="M248" s="38" t="e">
        <v>#DIV/0!</v>
      </c>
      <c r="N248" s="38" t="e">
        <v>#DIV/0!</v>
      </c>
      <c r="O248" s="37">
        <v>0</v>
      </c>
      <c r="P248" s="37">
        <v>0</v>
      </c>
      <c r="Q248" s="37" t="s">
        <v>333</v>
      </c>
      <c r="R248" s="37" t="s">
        <v>540</v>
      </c>
      <c r="S248" s="37" t="s">
        <v>283</v>
      </c>
      <c r="T248" s="39"/>
      <c r="U248" s="39" t="e">
        <v>#N/A</v>
      </c>
      <c r="V248" s="40">
        <v>44415</v>
      </c>
      <c r="W248" s="39" t="s">
        <v>78</v>
      </c>
      <c r="X248" s="84">
        <v>1</v>
      </c>
      <c r="Y248" t="str">
        <f t="shared" si="28"/>
        <v>N</v>
      </c>
      <c r="Z248">
        <v>100</v>
      </c>
      <c r="AA248">
        <f t="shared" si="29"/>
        <v>0</v>
      </c>
      <c r="AB248">
        <f t="shared" si="30"/>
        <v>-100</v>
      </c>
      <c r="AC248">
        <f t="shared" si="31"/>
        <v>0</v>
      </c>
      <c r="AD248">
        <f t="shared" si="32"/>
        <v>-100</v>
      </c>
      <c r="AE248">
        <f t="shared" si="33"/>
        <v>0</v>
      </c>
      <c r="AF248">
        <f t="shared" si="34"/>
        <v>-100</v>
      </c>
    </row>
    <row r="249" spans="1:32" x14ac:dyDescent="0.25">
      <c r="A249" s="33">
        <v>0.48868854176063248</v>
      </c>
      <c r="B249" s="33">
        <v>0.49922690170927531</v>
      </c>
      <c r="C249" s="34">
        <v>2.0462931183064574</v>
      </c>
      <c r="D249" s="35">
        <v>2.0030971820151429</v>
      </c>
      <c r="E249" s="28"/>
      <c r="F249" s="36">
        <v>1</v>
      </c>
      <c r="G249" s="36">
        <v>2.0462931183064574</v>
      </c>
      <c r="H249" s="36">
        <v>2.0030971820151429</v>
      </c>
      <c r="I249" s="37"/>
      <c r="J249" s="37"/>
      <c r="K249" s="36">
        <v>0</v>
      </c>
      <c r="L249" s="36">
        <v>0</v>
      </c>
      <c r="M249" s="38" t="e">
        <v>#DIV/0!</v>
      </c>
      <c r="N249" s="38" t="e">
        <v>#DIV/0!</v>
      </c>
      <c r="O249" s="37">
        <v>0</v>
      </c>
      <c r="P249" s="37">
        <v>0</v>
      </c>
      <c r="Q249" s="37" t="s">
        <v>290</v>
      </c>
      <c r="R249" s="37" t="s">
        <v>330</v>
      </c>
      <c r="S249" s="37" t="s">
        <v>283</v>
      </c>
      <c r="T249" s="39"/>
      <c r="U249" s="39" t="e">
        <v>#N/A</v>
      </c>
      <c r="V249" s="40">
        <v>44415</v>
      </c>
      <c r="W249" s="39" t="s">
        <v>76</v>
      </c>
      <c r="X249" s="100" t="s">
        <v>84</v>
      </c>
      <c r="Y249" t="str">
        <f t="shared" si="28"/>
        <v>Y</v>
      </c>
      <c r="Z249">
        <v>100</v>
      </c>
      <c r="AA249">
        <f t="shared" si="29"/>
        <v>0</v>
      </c>
      <c r="AB249">
        <f t="shared" si="30"/>
        <v>-100</v>
      </c>
      <c r="AC249">
        <f t="shared" si="31"/>
        <v>0</v>
      </c>
      <c r="AD249">
        <f t="shared" si="32"/>
        <v>-100</v>
      </c>
      <c r="AE249">
        <f t="shared" si="33"/>
        <v>0</v>
      </c>
      <c r="AF249">
        <f t="shared" si="34"/>
        <v>-100</v>
      </c>
    </row>
    <row r="250" spans="1:32" x14ac:dyDescent="0.25">
      <c r="A250" s="33" t="e">
        <v>#N/A</v>
      </c>
      <c r="B250" s="33" t="e">
        <v>#N/A</v>
      </c>
      <c r="C250" s="34" t="e">
        <v>#N/A</v>
      </c>
      <c r="D250" s="35" t="e">
        <v>#N/A</v>
      </c>
      <c r="E250" s="28"/>
      <c r="F250" s="36">
        <v>1</v>
      </c>
      <c r="G250" s="36" t="e">
        <v>#N/A</v>
      </c>
      <c r="H250" s="36" t="e">
        <v>#N/A</v>
      </c>
      <c r="I250" s="37"/>
      <c r="J250" s="37"/>
      <c r="K250" s="36">
        <v>0</v>
      </c>
      <c r="L250" s="36">
        <v>0</v>
      </c>
      <c r="M250" s="38" t="e">
        <v>#DIV/0!</v>
      </c>
      <c r="N250" s="38" t="e">
        <v>#DIV/0!</v>
      </c>
      <c r="O250" s="37" t="e">
        <v>#N/A</v>
      </c>
      <c r="P250" s="37" t="e">
        <v>#N/A</v>
      </c>
      <c r="Q250" s="37" t="s">
        <v>532</v>
      </c>
      <c r="R250" s="37" t="s">
        <v>541</v>
      </c>
      <c r="S250" s="37" t="s">
        <v>277</v>
      </c>
      <c r="T250" s="39"/>
      <c r="U250" s="39" t="e">
        <v>#N/A</v>
      </c>
      <c r="V250" s="40">
        <v>44415</v>
      </c>
      <c r="W250" s="39" t="s">
        <v>78</v>
      </c>
      <c r="X250" s="84">
        <v>1</v>
      </c>
      <c r="Y250" t="str">
        <f t="shared" si="28"/>
        <v>N</v>
      </c>
      <c r="Z250">
        <v>100</v>
      </c>
      <c r="AA250" t="e">
        <f t="shared" si="29"/>
        <v>#N/A</v>
      </c>
      <c r="AB250" t="e">
        <f t="shared" si="30"/>
        <v>#N/A</v>
      </c>
      <c r="AC250" t="e">
        <f t="shared" si="31"/>
        <v>#N/A</v>
      </c>
      <c r="AD250" t="e">
        <f t="shared" si="32"/>
        <v>#N/A</v>
      </c>
      <c r="AE250" t="e">
        <f t="shared" si="33"/>
        <v>#N/A</v>
      </c>
      <c r="AF250" t="e">
        <f t="shared" si="34"/>
        <v>#N/A</v>
      </c>
    </row>
    <row r="251" spans="1:32" x14ac:dyDescent="0.25">
      <c r="A251" s="33">
        <v>0.43458674998985519</v>
      </c>
      <c r="B251" s="33">
        <v>0.56202592463288437</v>
      </c>
      <c r="C251" s="34">
        <v>2.3010365594978301</v>
      </c>
      <c r="D251" s="35">
        <v>1.7792773538928841</v>
      </c>
      <c r="E251" s="28"/>
      <c r="F251" s="36">
        <v>1</v>
      </c>
      <c r="G251" s="36">
        <v>2.3010365594978301</v>
      </c>
      <c r="H251" s="36">
        <v>1.7792773538928841</v>
      </c>
      <c r="I251" s="37"/>
      <c r="J251" s="37"/>
      <c r="K251" s="36">
        <v>0</v>
      </c>
      <c r="L251" s="36">
        <v>0</v>
      </c>
      <c r="M251" s="38" t="e">
        <v>#DIV/0!</v>
      </c>
      <c r="N251" s="38" t="e">
        <v>#DIV/0!</v>
      </c>
      <c r="O251" s="37">
        <v>0</v>
      </c>
      <c r="P251" s="37">
        <v>0</v>
      </c>
      <c r="Q251" s="37" t="s">
        <v>526</v>
      </c>
      <c r="R251" s="37" t="s">
        <v>524</v>
      </c>
      <c r="S251" s="37" t="s">
        <v>277</v>
      </c>
      <c r="T251" s="39"/>
      <c r="U251" s="39" t="s">
        <v>86</v>
      </c>
      <c r="V251" s="40">
        <v>44415</v>
      </c>
      <c r="W251" s="39" t="s">
        <v>76</v>
      </c>
      <c r="X251" s="100" t="s">
        <v>84</v>
      </c>
      <c r="Y251" t="str">
        <f t="shared" si="28"/>
        <v>Y</v>
      </c>
      <c r="Z251">
        <v>100</v>
      </c>
      <c r="AA251">
        <f t="shared" si="29"/>
        <v>0</v>
      </c>
      <c r="AB251">
        <f t="shared" si="30"/>
        <v>-100</v>
      </c>
      <c r="AC251">
        <f t="shared" si="31"/>
        <v>0</v>
      </c>
      <c r="AD251">
        <f t="shared" si="32"/>
        <v>-100</v>
      </c>
      <c r="AE251">
        <f t="shared" si="33"/>
        <v>0</v>
      </c>
      <c r="AF251">
        <f t="shared" si="34"/>
        <v>-100</v>
      </c>
    </row>
    <row r="252" spans="1:32" x14ac:dyDescent="0.25">
      <c r="A252" s="33">
        <v>0.56819563174654031</v>
      </c>
      <c r="B252" s="33">
        <v>0.42867969751545892</v>
      </c>
      <c r="C252" s="34">
        <v>1.7599572121421698</v>
      </c>
      <c r="D252" s="35">
        <v>2.3327440179597922</v>
      </c>
      <c r="E252" s="28"/>
      <c r="F252" s="36">
        <v>1</v>
      </c>
      <c r="G252" s="36">
        <v>1.7599572121421698</v>
      </c>
      <c r="H252" s="36">
        <v>2.3327440179597922</v>
      </c>
      <c r="I252" s="37"/>
      <c r="J252" s="37"/>
      <c r="K252" s="36">
        <v>0</v>
      </c>
      <c r="L252" s="36">
        <v>0</v>
      </c>
      <c r="M252" s="38" t="e">
        <v>#DIV/0!</v>
      </c>
      <c r="N252" s="38" t="e">
        <v>#DIV/0!</v>
      </c>
      <c r="O252" s="37">
        <v>0</v>
      </c>
      <c r="P252" s="37">
        <v>0</v>
      </c>
      <c r="Q252" s="37" t="s">
        <v>517</v>
      </c>
      <c r="R252" s="37" t="s">
        <v>486</v>
      </c>
      <c r="S252" s="37" t="s">
        <v>274</v>
      </c>
      <c r="T252" s="39"/>
      <c r="U252" s="39" t="s">
        <v>79</v>
      </c>
      <c r="V252" s="40">
        <v>44415</v>
      </c>
      <c r="W252" s="39" t="s">
        <v>75</v>
      </c>
      <c r="X252" s="84">
        <v>2</v>
      </c>
      <c r="Y252" t="str">
        <f t="shared" si="28"/>
        <v>N</v>
      </c>
      <c r="Z252">
        <v>100</v>
      </c>
      <c r="AA252">
        <f t="shared" si="29"/>
        <v>0</v>
      </c>
      <c r="AB252">
        <f t="shared" si="30"/>
        <v>-100</v>
      </c>
      <c r="AC252">
        <f t="shared" si="31"/>
        <v>0</v>
      </c>
      <c r="AD252">
        <f t="shared" si="32"/>
        <v>-100</v>
      </c>
      <c r="AE252">
        <f t="shared" si="33"/>
        <v>0</v>
      </c>
      <c r="AF252">
        <f t="shared" si="34"/>
        <v>-100</v>
      </c>
    </row>
    <row r="253" spans="1:32" x14ac:dyDescent="0.25">
      <c r="A253" s="33">
        <v>0.33178742570199354</v>
      </c>
      <c r="B253" s="33">
        <v>0.66743985298131669</v>
      </c>
      <c r="C253" s="34">
        <v>3.013977994748315</v>
      </c>
      <c r="D253" s="35">
        <v>1.4982623460873747</v>
      </c>
      <c r="E253" s="28"/>
      <c r="F253" s="36">
        <v>1</v>
      </c>
      <c r="G253" s="36">
        <v>3.013977994748315</v>
      </c>
      <c r="H253" s="36">
        <v>1.4982623460873747</v>
      </c>
      <c r="I253" s="37"/>
      <c r="J253" s="37"/>
      <c r="K253" s="36">
        <v>0</v>
      </c>
      <c r="L253" s="36">
        <v>0</v>
      </c>
      <c r="M253" s="38" t="e">
        <v>#DIV/0!</v>
      </c>
      <c r="N253" s="38" t="e">
        <v>#DIV/0!</v>
      </c>
      <c r="O253" s="37">
        <v>0</v>
      </c>
      <c r="P253" s="37">
        <v>0</v>
      </c>
      <c r="Q253" s="37" t="s">
        <v>338</v>
      </c>
      <c r="R253" s="37" t="s">
        <v>516</v>
      </c>
      <c r="S253" s="37" t="s">
        <v>274</v>
      </c>
      <c r="T253" s="39"/>
      <c r="U253" s="39" t="s">
        <v>75</v>
      </c>
      <c r="V253" s="40">
        <v>44415</v>
      </c>
      <c r="W253" s="39" t="s">
        <v>79</v>
      </c>
      <c r="X253" s="100" t="s">
        <v>207</v>
      </c>
      <c r="Y253" t="str">
        <f t="shared" si="28"/>
        <v>Y</v>
      </c>
      <c r="Z253">
        <v>100</v>
      </c>
      <c r="AA253">
        <f t="shared" si="29"/>
        <v>0</v>
      </c>
      <c r="AB253">
        <f t="shared" si="30"/>
        <v>-100</v>
      </c>
      <c r="AC253">
        <f t="shared" si="31"/>
        <v>0</v>
      </c>
      <c r="AD253">
        <f t="shared" si="32"/>
        <v>-100</v>
      </c>
      <c r="AE253">
        <f t="shared" si="33"/>
        <v>0</v>
      </c>
      <c r="AF253">
        <f t="shared" si="34"/>
        <v>-100</v>
      </c>
    </row>
    <row r="254" spans="1:32" x14ac:dyDescent="0.25">
      <c r="A254" s="41">
        <v>0.50266319554653338</v>
      </c>
      <c r="B254" s="41">
        <v>0.49568340388121196</v>
      </c>
      <c r="C254" s="34">
        <v>1.9894036580751142</v>
      </c>
      <c r="D254" s="35">
        <v>2.0174167465966746</v>
      </c>
      <c r="E254" s="28"/>
      <c r="F254" s="36">
        <v>1</v>
      </c>
      <c r="G254" s="36">
        <v>1.9894036580751142</v>
      </c>
      <c r="H254" s="36">
        <v>2.0174167465966746</v>
      </c>
      <c r="I254" s="37"/>
      <c r="J254" s="37"/>
      <c r="K254" s="36">
        <v>0</v>
      </c>
      <c r="L254" s="36">
        <v>0</v>
      </c>
      <c r="M254" s="38" t="e">
        <v>#DIV/0!</v>
      </c>
      <c r="N254" s="38" t="e">
        <v>#DIV/0!</v>
      </c>
      <c r="O254" s="37">
        <v>0</v>
      </c>
      <c r="P254" s="37">
        <v>0</v>
      </c>
      <c r="Q254" s="37" t="s">
        <v>488</v>
      </c>
      <c r="R254" s="37" t="s">
        <v>341</v>
      </c>
      <c r="S254" s="37" t="s">
        <v>274</v>
      </c>
      <c r="T254" s="39"/>
      <c r="U254" s="39" t="s">
        <v>86</v>
      </c>
      <c r="V254" s="40">
        <v>44415</v>
      </c>
      <c r="W254" s="39" t="s">
        <v>77</v>
      </c>
      <c r="X254" s="84">
        <v>2</v>
      </c>
      <c r="Y254" t="str">
        <f t="shared" si="28"/>
        <v>N</v>
      </c>
      <c r="Z254">
        <v>100</v>
      </c>
      <c r="AA254">
        <f t="shared" si="29"/>
        <v>0</v>
      </c>
      <c r="AB254">
        <f t="shared" si="30"/>
        <v>-100</v>
      </c>
      <c r="AC254">
        <f t="shared" si="31"/>
        <v>0</v>
      </c>
      <c r="AD254">
        <f t="shared" si="32"/>
        <v>-100</v>
      </c>
      <c r="AE254">
        <f t="shared" si="33"/>
        <v>0</v>
      </c>
      <c r="AF254">
        <f t="shared" si="34"/>
        <v>-100</v>
      </c>
    </row>
    <row r="255" spans="1:32" x14ac:dyDescent="0.25">
      <c r="A255" s="41">
        <v>0.39934252940843168</v>
      </c>
      <c r="B255" s="41">
        <v>0.59986219750134484</v>
      </c>
      <c r="C255" s="34">
        <v>2.5041159564981865</v>
      </c>
      <c r="D255" s="35">
        <v>1.6670495393198337</v>
      </c>
      <c r="E255" s="28"/>
      <c r="F255" s="36">
        <v>1</v>
      </c>
      <c r="G255" s="36">
        <v>2.5041159564981865</v>
      </c>
      <c r="H255" s="36">
        <v>1.6670495393198337</v>
      </c>
      <c r="I255" s="37"/>
      <c r="J255" s="37"/>
      <c r="K255" s="36">
        <v>0</v>
      </c>
      <c r="L255" s="36">
        <v>0</v>
      </c>
      <c r="M255" s="38" t="e">
        <v>#DIV/0!</v>
      </c>
      <c r="N255" s="38" t="e">
        <v>#DIV/0!</v>
      </c>
      <c r="O255" s="37">
        <v>0</v>
      </c>
      <c r="P255" s="37">
        <v>0</v>
      </c>
      <c r="Q255" s="37" t="s">
        <v>415</v>
      </c>
      <c r="R255" s="37" t="s">
        <v>340</v>
      </c>
      <c r="S255" s="37" t="s">
        <v>274</v>
      </c>
      <c r="T255" s="39"/>
      <c r="U255" s="39" t="s">
        <v>75</v>
      </c>
      <c r="V255" s="40">
        <v>44415</v>
      </c>
      <c r="W255" s="39" t="s">
        <v>74</v>
      </c>
      <c r="X255" s="84">
        <v>4</v>
      </c>
      <c r="Y255" t="str">
        <f t="shared" si="28"/>
        <v>Y</v>
      </c>
      <c r="Z255">
        <v>100</v>
      </c>
      <c r="AA255">
        <f t="shared" si="29"/>
        <v>0</v>
      </c>
      <c r="AB255">
        <f t="shared" si="30"/>
        <v>-100</v>
      </c>
      <c r="AC255">
        <f t="shared" si="31"/>
        <v>0</v>
      </c>
      <c r="AD255">
        <f t="shared" si="32"/>
        <v>-100</v>
      </c>
      <c r="AE255">
        <f t="shared" si="33"/>
        <v>0</v>
      </c>
      <c r="AF255">
        <f t="shared" si="34"/>
        <v>-100</v>
      </c>
    </row>
    <row r="256" spans="1:32" x14ac:dyDescent="0.25">
      <c r="A256" s="41" t="e">
        <v>#N/A</v>
      </c>
      <c r="B256" s="41" t="e">
        <v>#N/A</v>
      </c>
      <c r="C256" s="34" t="e">
        <v>#N/A</v>
      </c>
      <c r="D256" s="35" t="e">
        <v>#N/A</v>
      </c>
      <c r="E256" s="28"/>
      <c r="F256" s="36">
        <v>1</v>
      </c>
      <c r="G256" s="36" t="e">
        <v>#N/A</v>
      </c>
      <c r="H256" s="36" t="e">
        <v>#N/A</v>
      </c>
      <c r="I256" s="37"/>
      <c r="J256" s="37"/>
      <c r="K256" s="36">
        <v>0</v>
      </c>
      <c r="L256" s="36">
        <v>0</v>
      </c>
      <c r="M256" s="38" t="e">
        <v>#DIV/0!</v>
      </c>
      <c r="N256" s="38" t="e">
        <v>#DIV/0!</v>
      </c>
      <c r="O256" s="37" t="e">
        <v>#N/A</v>
      </c>
      <c r="P256" s="37" t="e">
        <v>#N/A</v>
      </c>
      <c r="Q256" s="37" t="s">
        <v>346</v>
      </c>
      <c r="R256" s="37" t="s">
        <v>291</v>
      </c>
      <c r="S256" s="37" t="s">
        <v>270</v>
      </c>
      <c r="T256" s="39"/>
      <c r="U256" s="39" t="e">
        <v>#N/A</v>
      </c>
      <c r="V256" s="40">
        <v>44415</v>
      </c>
      <c r="W256" s="39" t="s">
        <v>78</v>
      </c>
      <c r="X256" s="84">
        <v>1</v>
      </c>
      <c r="Y256" t="str">
        <f t="shared" si="28"/>
        <v>N</v>
      </c>
      <c r="Z256">
        <v>100</v>
      </c>
      <c r="AA256" t="e">
        <f t="shared" si="29"/>
        <v>#N/A</v>
      </c>
      <c r="AB256" t="e">
        <f t="shared" si="30"/>
        <v>#N/A</v>
      </c>
      <c r="AC256" t="e">
        <f t="shared" si="31"/>
        <v>#N/A</v>
      </c>
      <c r="AD256" t="e">
        <f t="shared" si="32"/>
        <v>#N/A</v>
      </c>
      <c r="AE256" t="e">
        <f t="shared" si="33"/>
        <v>#N/A</v>
      </c>
      <c r="AF256" t="e">
        <f t="shared" si="34"/>
        <v>#N/A</v>
      </c>
    </row>
    <row r="257" spans="1:32" x14ac:dyDescent="0.25">
      <c r="A257" s="41">
        <v>0.67217875047670339</v>
      </c>
      <c r="B257" s="41">
        <v>0.32217139321325616</v>
      </c>
      <c r="C257" s="34">
        <v>1.4876995133970072</v>
      </c>
      <c r="D257" s="35">
        <v>3.1039379071687661</v>
      </c>
      <c r="E257" s="28"/>
      <c r="F257" s="36">
        <v>1</v>
      </c>
      <c r="G257" s="36">
        <v>1.4876995133970072</v>
      </c>
      <c r="H257" s="36">
        <v>3.1039379071687661</v>
      </c>
      <c r="I257" s="37"/>
      <c r="J257" s="37"/>
      <c r="K257" s="36">
        <v>0</v>
      </c>
      <c r="L257" s="36">
        <v>0</v>
      </c>
      <c r="M257" s="38" t="e">
        <v>#DIV/0!</v>
      </c>
      <c r="N257" s="38" t="e">
        <v>#DIV/0!</v>
      </c>
      <c r="O257" s="37">
        <v>0</v>
      </c>
      <c r="P257" s="37">
        <v>0</v>
      </c>
      <c r="Q257" s="37" t="s">
        <v>424</v>
      </c>
      <c r="R257" s="37" t="s">
        <v>292</v>
      </c>
      <c r="S257" s="37" t="s">
        <v>270</v>
      </c>
      <c r="T257" s="39"/>
      <c r="U257" s="39" t="s">
        <v>86</v>
      </c>
      <c r="V257" s="40">
        <v>44415</v>
      </c>
      <c r="W257" s="39" t="s">
        <v>78</v>
      </c>
      <c r="X257" s="84">
        <v>1</v>
      </c>
      <c r="Y257" t="str">
        <f t="shared" si="28"/>
        <v>N</v>
      </c>
      <c r="Z257">
        <v>100</v>
      </c>
      <c r="AA257">
        <f t="shared" si="29"/>
        <v>0</v>
      </c>
      <c r="AB257">
        <f t="shared" si="30"/>
        <v>-100</v>
      </c>
      <c r="AC257">
        <f t="shared" si="31"/>
        <v>0</v>
      </c>
      <c r="AD257">
        <f t="shared" si="32"/>
        <v>-100</v>
      </c>
      <c r="AE257">
        <f t="shared" si="33"/>
        <v>0</v>
      </c>
      <c r="AF257">
        <f t="shared" si="34"/>
        <v>-100</v>
      </c>
    </row>
    <row r="258" spans="1:32" x14ac:dyDescent="0.25">
      <c r="A258" s="41" t="e">
        <v>#N/A</v>
      </c>
      <c r="B258" s="41" t="e">
        <v>#N/A</v>
      </c>
      <c r="C258" s="34" t="e">
        <v>#N/A</v>
      </c>
      <c r="D258" s="35" t="e">
        <v>#N/A</v>
      </c>
      <c r="E258" s="28"/>
      <c r="F258" s="36">
        <v>1</v>
      </c>
      <c r="G258" s="36" t="e">
        <v>#N/A</v>
      </c>
      <c r="H258" s="36" t="e">
        <v>#N/A</v>
      </c>
      <c r="I258" s="37"/>
      <c r="J258" s="37"/>
      <c r="K258" s="36">
        <v>0</v>
      </c>
      <c r="L258" s="36">
        <v>0</v>
      </c>
      <c r="M258" s="38" t="e">
        <v>#DIV/0!</v>
      </c>
      <c r="N258" s="38" t="e">
        <v>#DIV/0!</v>
      </c>
      <c r="O258" s="37" t="e">
        <v>#N/A</v>
      </c>
      <c r="P258" s="37" t="e">
        <v>#N/A</v>
      </c>
      <c r="Q258" s="37" t="s">
        <v>352</v>
      </c>
      <c r="R258" s="37" t="s">
        <v>494</v>
      </c>
      <c r="S258" s="37" t="s">
        <v>273</v>
      </c>
      <c r="T258" s="39"/>
      <c r="U258" s="39" t="e">
        <v>#N/A</v>
      </c>
      <c r="V258" s="40">
        <v>44415</v>
      </c>
      <c r="W258" s="39" t="s">
        <v>79</v>
      </c>
      <c r="X258" s="84">
        <v>3</v>
      </c>
      <c r="Y258" t="str">
        <f t="shared" si="28"/>
        <v>Y</v>
      </c>
      <c r="Z258">
        <v>100</v>
      </c>
      <c r="AA258" t="e">
        <f t="shared" si="29"/>
        <v>#N/A</v>
      </c>
      <c r="AB258" t="e">
        <f t="shared" si="30"/>
        <v>#N/A</v>
      </c>
      <c r="AC258" t="e">
        <f t="shared" si="31"/>
        <v>#N/A</v>
      </c>
      <c r="AD258" t="e">
        <f t="shared" si="32"/>
        <v>#N/A</v>
      </c>
      <c r="AE258" t="e">
        <f t="shared" si="33"/>
        <v>#N/A</v>
      </c>
      <c r="AF258" t="e">
        <f t="shared" si="34"/>
        <v>#N/A</v>
      </c>
    </row>
    <row r="259" spans="1:32" x14ac:dyDescent="0.25">
      <c r="A259" s="41" t="e">
        <v>#N/A</v>
      </c>
      <c r="B259" s="41" t="e">
        <v>#N/A</v>
      </c>
      <c r="C259" s="34" t="e">
        <v>#N/A</v>
      </c>
      <c r="D259" s="35" t="e">
        <v>#N/A</v>
      </c>
      <c r="E259" s="28"/>
      <c r="F259" s="36">
        <v>1</v>
      </c>
      <c r="G259" s="36" t="e">
        <v>#N/A</v>
      </c>
      <c r="H259" s="36" t="e">
        <v>#N/A</v>
      </c>
      <c r="I259" s="37"/>
      <c r="J259" s="37"/>
      <c r="K259" s="36">
        <v>0</v>
      </c>
      <c r="L259" s="36">
        <v>0</v>
      </c>
      <c r="M259" s="38" t="e">
        <v>#DIV/0!</v>
      </c>
      <c r="N259" s="38" t="e">
        <v>#DIV/0!</v>
      </c>
      <c r="O259" s="37" t="e">
        <v>#N/A</v>
      </c>
      <c r="P259" s="37" t="e">
        <v>#N/A</v>
      </c>
      <c r="Q259" s="37" t="s">
        <v>295</v>
      </c>
      <c r="R259" s="37" t="s">
        <v>298</v>
      </c>
      <c r="S259" s="37" t="s">
        <v>273</v>
      </c>
      <c r="T259" s="39"/>
      <c r="U259" s="39" t="e">
        <v>#N/A</v>
      </c>
      <c r="V259" s="40">
        <v>44415</v>
      </c>
      <c r="W259" s="39" t="s">
        <v>76</v>
      </c>
      <c r="X259" s="84">
        <v>1</v>
      </c>
      <c r="Y259" t="str">
        <f t="shared" si="28"/>
        <v>N</v>
      </c>
      <c r="Z259">
        <v>100</v>
      </c>
      <c r="AA259" t="e">
        <f t="shared" si="29"/>
        <v>#N/A</v>
      </c>
      <c r="AB259" t="e">
        <f t="shared" si="30"/>
        <v>#N/A</v>
      </c>
      <c r="AC259" t="e">
        <f t="shared" si="31"/>
        <v>#N/A</v>
      </c>
      <c r="AD259" t="e">
        <f t="shared" si="32"/>
        <v>#N/A</v>
      </c>
      <c r="AE259" t="e">
        <f t="shared" si="33"/>
        <v>#N/A</v>
      </c>
      <c r="AF259" t="e">
        <f t="shared" si="34"/>
        <v>#N/A</v>
      </c>
    </row>
    <row r="260" spans="1:32" x14ac:dyDescent="0.25">
      <c r="A260" s="41">
        <v>0.74671038576939575</v>
      </c>
      <c r="B260" s="41">
        <v>0.20056001530089718</v>
      </c>
      <c r="C260" s="34">
        <v>1.3392073005247136</v>
      </c>
      <c r="D260" s="35">
        <v>4.9860387101572314</v>
      </c>
      <c r="E260" s="28"/>
      <c r="F260" s="36">
        <v>1</v>
      </c>
      <c r="G260" s="36">
        <v>1.3392073005247136</v>
      </c>
      <c r="H260" s="36">
        <v>4.9860387101572314</v>
      </c>
      <c r="I260" s="37"/>
      <c r="J260" s="37"/>
      <c r="K260" s="36">
        <v>0</v>
      </c>
      <c r="L260" s="36">
        <v>0</v>
      </c>
      <c r="M260" s="38" t="e">
        <v>#DIV/0!</v>
      </c>
      <c r="N260" s="38" t="e">
        <v>#DIV/0!</v>
      </c>
      <c r="O260" s="37">
        <v>0</v>
      </c>
      <c r="P260" s="37">
        <v>0</v>
      </c>
      <c r="Q260" s="37" t="s">
        <v>355</v>
      </c>
      <c r="R260" s="37" t="s">
        <v>430</v>
      </c>
      <c r="S260" s="37" t="s">
        <v>278</v>
      </c>
      <c r="T260" s="39"/>
      <c r="U260" s="39" t="s">
        <v>89</v>
      </c>
      <c r="V260" s="40">
        <v>44415</v>
      </c>
      <c r="W260" s="39" t="s">
        <v>92</v>
      </c>
      <c r="X260" s="84">
        <v>5</v>
      </c>
      <c r="Y260" t="str">
        <f t="shared" ref="Y260:Y323" si="35">IF(X260 &gt;=3,"Y","N")</f>
        <v>Y</v>
      </c>
      <c r="Z260">
        <v>100</v>
      </c>
      <c r="AA260">
        <f t="shared" ref="AA260:AA323" si="36">IF(AND(O260&gt;1,Y260="Y"),Z260*I260,IF(AND(P260&gt;1,Y260="N"),Z260*J260,0))</f>
        <v>0</v>
      </c>
      <c r="AB260">
        <f t="shared" ref="AB260:AB323" si="37">AA260-Z260</f>
        <v>-100</v>
      </c>
      <c r="AC260">
        <f t="shared" ref="AC260:AC323" si="38">IF(AND(A260 &gt; 50%,Y260 = "Y"),Z260*I260,0)</f>
        <v>0</v>
      </c>
      <c r="AD260">
        <f t="shared" ref="AD260:AD323" si="39">AC260-Z260</f>
        <v>-100</v>
      </c>
      <c r="AE260">
        <f t="shared" ref="AE260:AE323" si="40">IF(AND(B260 &gt; 50%,Y260 = "N"),Z260*J260,0)</f>
        <v>0</v>
      </c>
      <c r="AF260">
        <f t="shared" ref="AF260:AF323" si="41">AE260-Z260</f>
        <v>-100</v>
      </c>
    </row>
    <row r="261" spans="1:32" x14ac:dyDescent="0.25">
      <c r="A261" s="41" t="e">
        <v>#N/A</v>
      </c>
      <c r="B261" s="41" t="e">
        <v>#N/A</v>
      </c>
      <c r="C261" s="34" t="e">
        <v>#N/A</v>
      </c>
      <c r="D261" s="35" t="e">
        <v>#N/A</v>
      </c>
      <c r="E261" s="28"/>
      <c r="F261" s="36">
        <v>1</v>
      </c>
      <c r="G261" s="36" t="e">
        <v>#N/A</v>
      </c>
      <c r="H261" s="36" t="e">
        <v>#N/A</v>
      </c>
      <c r="I261" s="37"/>
      <c r="J261" s="37"/>
      <c r="K261" s="36">
        <v>0</v>
      </c>
      <c r="L261" s="36">
        <v>0</v>
      </c>
      <c r="M261" s="38" t="e">
        <v>#DIV/0!</v>
      </c>
      <c r="N261" s="38" t="e">
        <v>#DIV/0!</v>
      </c>
      <c r="O261" s="37" t="e">
        <v>#N/A</v>
      </c>
      <c r="P261" s="37" t="e">
        <v>#N/A</v>
      </c>
      <c r="Q261" s="37" t="s">
        <v>357</v>
      </c>
      <c r="R261" s="37" t="s">
        <v>431</v>
      </c>
      <c r="S261" s="37" t="s">
        <v>278</v>
      </c>
      <c r="T261" s="39"/>
      <c r="U261" s="39" t="e">
        <v>#N/A</v>
      </c>
      <c r="V261" s="40">
        <v>44415</v>
      </c>
      <c r="W261" s="39" t="s">
        <v>86</v>
      </c>
      <c r="X261" s="84">
        <v>3</v>
      </c>
      <c r="Y261" t="str">
        <f t="shared" si="35"/>
        <v>Y</v>
      </c>
      <c r="Z261">
        <v>100</v>
      </c>
      <c r="AA261" t="e">
        <f t="shared" si="36"/>
        <v>#N/A</v>
      </c>
      <c r="AB261" t="e">
        <f t="shared" si="37"/>
        <v>#N/A</v>
      </c>
      <c r="AC261" t="e">
        <f t="shared" si="38"/>
        <v>#N/A</v>
      </c>
      <c r="AD261" t="e">
        <f t="shared" si="39"/>
        <v>#N/A</v>
      </c>
      <c r="AE261" t="e">
        <f t="shared" si="40"/>
        <v>#N/A</v>
      </c>
      <c r="AF261" t="e">
        <f t="shared" si="41"/>
        <v>#N/A</v>
      </c>
    </row>
    <row r="262" spans="1:32" x14ac:dyDescent="0.25">
      <c r="A262" s="41" t="e">
        <v>#N/A</v>
      </c>
      <c r="B262" s="41" t="e">
        <v>#N/A</v>
      </c>
      <c r="C262" s="34" t="e">
        <v>#N/A</v>
      </c>
      <c r="D262" s="35" t="e">
        <v>#N/A</v>
      </c>
      <c r="E262" s="28"/>
      <c r="F262" s="36">
        <v>1</v>
      </c>
      <c r="G262" s="36" t="e">
        <v>#N/A</v>
      </c>
      <c r="H262" s="36" t="e">
        <v>#N/A</v>
      </c>
      <c r="I262" s="37"/>
      <c r="J262" s="37"/>
      <c r="K262" s="36">
        <v>0</v>
      </c>
      <c r="L262" s="36">
        <v>0</v>
      </c>
      <c r="M262" s="38" t="e">
        <v>#DIV/0!</v>
      </c>
      <c r="N262" s="38" t="e">
        <v>#DIV/0!</v>
      </c>
      <c r="O262" s="37" t="e">
        <v>#N/A</v>
      </c>
      <c r="P262" s="37" t="e">
        <v>#N/A</v>
      </c>
      <c r="Q262" s="37" t="s">
        <v>359</v>
      </c>
      <c r="R262" s="37" t="s">
        <v>496</v>
      </c>
      <c r="S262" s="37" t="s">
        <v>278</v>
      </c>
      <c r="T262" s="39"/>
      <c r="U262" s="39" t="e">
        <v>#N/A</v>
      </c>
      <c r="V262" s="40">
        <v>44415</v>
      </c>
      <c r="W262" s="39" t="s">
        <v>79</v>
      </c>
      <c r="X262" s="84">
        <v>3</v>
      </c>
      <c r="Y262" t="str">
        <f t="shared" si="35"/>
        <v>Y</v>
      </c>
      <c r="Z262">
        <v>100</v>
      </c>
      <c r="AA262" t="e">
        <f t="shared" si="36"/>
        <v>#N/A</v>
      </c>
      <c r="AB262" t="e">
        <f t="shared" si="37"/>
        <v>#N/A</v>
      </c>
      <c r="AC262" t="e">
        <f t="shared" si="38"/>
        <v>#N/A</v>
      </c>
      <c r="AD262" t="e">
        <f t="shared" si="39"/>
        <v>#N/A</v>
      </c>
      <c r="AE262" t="e">
        <f t="shared" si="40"/>
        <v>#N/A</v>
      </c>
      <c r="AF262" t="e">
        <f t="shared" si="41"/>
        <v>#N/A</v>
      </c>
    </row>
    <row r="263" spans="1:32" x14ac:dyDescent="0.25">
      <c r="A263" s="41">
        <v>0.19464215933082457</v>
      </c>
      <c r="B263" s="41">
        <v>0.80532785750391678</v>
      </c>
      <c r="C263" s="34">
        <v>5.1376330977727429</v>
      </c>
      <c r="D263" s="35">
        <v>1.2417302973964692</v>
      </c>
      <c r="E263" s="28"/>
      <c r="F263" s="36">
        <v>1</v>
      </c>
      <c r="G263" s="36">
        <v>5.1376330977727429</v>
      </c>
      <c r="H263" s="36">
        <v>1.2417302973964692</v>
      </c>
      <c r="I263" s="37"/>
      <c r="J263" s="37"/>
      <c r="K263" s="36">
        <v>0</v>
      </c>
      <c r="L263" s="36">
        <v>0</v>
      </c>
      <c r="M263" s="38" t="e">
        <v>#DIV/0!</v>
      </c>
      <c r="N263" s="38" t="e">
        <v>#DIV/0!</v>
      </c>
      <c r="O263" s="37">
        <v>0</v>
      </c>
      <c r="P263" s="37">
        <v>0</v>
      </c>
      <c r="Q263" s="37" t="s">
        <v>501</v>
      </c>
      <c r="R263" s="37" t="s">
        <v>361</v>
      </c>
      <c r="S263" s="37" t="s">
        <v>269</v>
      </c>
      <c r="T263" s="39"/>
      <c r="U263" s="39" t="s">
        <v>75</v>
      </c>
      <c r="V263" s="40">
        <v>44415</v>
      </c>
      <c r="W263" s="39" t="s">
        <v>73</v>
      </c>
      <c r="X263" s="84">
        <v>0</v>
      </c>
      <c r="Y263" t="str">
        <f t="shared" si="35"/>
        <v>N</v>
      </c>
      <c r="Z263">
        <v>100</v>
      </c>
      <c r="AA263">
        <f t="shared" si="36"/>
        <v>0</v>
      </c>
      <c r="AB263">
        <f t="shared" si="37"/>
        <v>-100</v>
      </c>
      <c r="AC263">
        <f t="shared" si="38"/>
        <v>0</v>
      </c>
      <c r="AD263">
        <f t="shared" si="39"/>
        <v>-100</v>
      </c>
      <c r="AE263">
        <f t="shared" si="40"/>
        <v>0</v>
      </c>
      <c r="AF263">
        <f t="shared" si="41"/>
        <v>-100</v>
      </c>
    </row>
    <row r="264" spans="1:32" x14ac:dyDescent="0.25">
      <c r="A264" s="41">
        <v>0.17468190745797452</v>
      </c>
      <c r="B264" s="41">
        <v>0.82527038375280948</v>
      </c>
      <c r="C264" s="34">
        <v>5.7246913235166206</v>
      </c>
      <c r="D264" s="35">
        <v>1.2117240842360419</v>
      </c>
      <c r="E264" s="28"/>
      <c r="F264" s="36">
        <v>1</v>
      </c>
      <c r="G264" s="36">
        <v>5.7246913235166206</v>
      </c>
      <c r="H264" s="36">
        <v>1.2117240842360419</v>
      </c>
      <c r="I264" s="37"/>
      <c r="J264" s="37"/>
      <c r="K264" s="36">
        <v>0</v>
      </c>
      <c r="L264" s="36">
        <v>0</v>
      </c>
      <c r="M264" s="38" t="e">
        <v>#DIV/0!</v>
      </c>
      <c r="N264" s="38" t="e">
        <v>#DIV/0!</v>
      </c>
      <c r="O264" s="37">
        <v>0</v>
      </c>
      <c r="P264" s="37">
        <v>0</v>
      </c>
      <c r="Q264" s="37" t="s">
        <v>498</v>
      </c>
      <c r="R264" s="37" t="s">
        <v>360</v>
      </c>
      <c r="S264" s="37" t="s">
        <v>269</v>
      </c>
      <c r="T264" s="39"/>
      <c r="U264" s="39" t="s">
        <v>75</v>
      </c>
      <c r="V264" s="40">
        <v>44415</v>
      </c>
      <c r="W264" s="39" t="s">
        <v>74</v>
      </c>
      <c r="X264" s="84">
        <v>4</v>
      </c>
      <c r="Y264" t="str">
        <f t="shared" si="35"/>
        <v>Y</v>
      </c>
      <c r="Z264">
        <v>100</v>
      </c>
      <c r="AA264">
        <f t="shared" si="36"/>
        <v>0</v>
      </c>
      <c r="AB264">
        <f t="shared" si="37"/>
        <v>-100</v>
      </c>
      <c r="AC264">
        <f t="shared" si="38"/>
        <v>0</v>
      </c>
      <c r="AD264">
        <f t="shared" si="39"/>
        <v>-100</v>
      </c>
      <c r="AE264">
        <f t="shared" si="40"/>
        <v>0</v>
      </c>
      <c r="AF264">
        <f t="shared" si="41"/>
        <v>-100</v>
      </c>
    </row>
    <row r="265" spans="1:32" x14ac:dyDescent="0.25">
      <c r="A265" s="41">
        <v>0.40917862325712573</v>
      </c>
      <c r="B265" s="41">
        <v>0.59037444605071743</v>
      </c>
      <c r="C265" s="34">
        <v>2.4439204375825985</v>
      </c>
      <c r="D265" s="35">
        <v>1.6938402511989701</v>
      </c>
      <c r="E265" s="28"/>
      <c r="F265" s="36">
        <v>1</v>
      </c>
      <c r="G265" s="36">
        <v>2.4439204375825985</v>
      </c>
      <c r="H265" s="36">
        <v>1.6938402511989701</v>
      </c>
      <c r="I265" s="37"/>
      <c r="J265" s="37"/>
      <c r="K265" s="36">
        <v>0</v>
      </c>
      <c r="L265" s="36">
        <v>0</v>
      </c>
      <c r="M265" s="38" t="e">
        <v>#DIV/0!</v>
      </c>
      <c r="N265" s="38" t="e">
        <v>#DIV/0!</v>
      </c>
      <c r="O265" s="37">
        <v>0</v>
      </c>
      <c r="P265" s="37">
        <v>0</v>
      </c>
      <c r="Q265" s="37" t="s">
        <v>448</v>
      </c>
      <c r="R265" s="37" t="s">
        <v>365</v>
      </c>
      <c r="S265" s="37" t="s">
        <v>282</v>
      </c>
      <c r="T265" s="39"/>
      <c r="U265" s="39" t="s">
        <v>75</v>
      </c>
      <c r="V265" s="40">
        <v>44415</v>
      </c>
      <c r="W265" s="39"/>
      <c r="X265" s="84">
        <v>0</v>
      </c>
      <c r="Y265" t="str">
        <f t="shared" si="35"/>
        <v>N</v>
      </c>
      <c r="Z265">
        <v>100</v>
      </c>
      <c r="AA265">
        <f t="shared" si="36"/>
        <v>0</v>
      </c>
      <c r="AB265">
        <f t="shared" si="37"/>
        <v>-100</v>
      </c>
      <c r="AC265">
        <f t="shared" si="38"/>
        <v>0</v>
      </c>
      <c r="AD265">
        <f t="shared" si="39"/>
        <v>-100</v>
      </c>
      <c r="AE265">
        <f t="shared" si="40"/>
        <v>0</v>
      </c>
      <c r="AF265">
        <f t="shared" si="41"/>
        <v>-100</v>
      </c>
    </row>
    <row r="266" spans="1:32" x14ac:dyDescent="0.25">
      <c r="A266" s="41">
        <v>0.63826603176585528</v>
      </c>
      <c r="B266" s="41">
        <v>0.349822995133515</v>
      </c>
      <c r="C266" s="34">
        <v>1.5667448214866697</v>
      </c>
      <c r="D266" s="35">
        <v>2.8585885259439152</v>
      </c>
      <c r="E266" s="28"/>
      <c r="F266" s="36">
        <v>1</v>
      </c>
      <c r="G266" s="36">
        <v>1.5667448214866697</v>
      </c>
      <c r="H266" s="36">
        <v>2.8585885259439152</v>
      </c>
      <c r="I266" s="37"/>
      <c r="J266" s="37"/>
      <c r="K266" s="36">
        <v>0</v>
      </c>
      <c r="L266" s="36">
        <v>0</v>
      </c>
      <c r="M266" s="38" t="e">
        <v>#DIV/0!</v>
      </c>
      <c r="N266" s="38" t="e">
        <v>#DIV/0!</v>
      </c>
      <c r="O266" s="37">
        <v>0</v>
      </c>
      <c r="P266" s="37">
        <v>0</v>
      </c>
      <c r="Q266" s="37" t="s">
        <v>445</v>
      </c>
      <c r="R266" s="37" t="s">
        <v>366</v>
      </c>
      <c r="S266" s="37" t="s">
        <v>282</v>
      </c>
      <c r="T266" s="39"/>
      <c r="U266" s="39" t="s">
        <v>86</v>
      </c>
      <c r="V266" s="40">
        <v>44415</v>
      </c>
      <c r="W266" s="39"/>
      <c r="X266" s="84">
        <v>0</v>
      </c>
      <c r="Y266" t="str">
        <f t="shared" si="35"/>
        <v>N</v>
      </c>
      <c r="Z266">
        <v>100</v>
      </c>
      <c r="AA266">
        <f t="shared" si="36"/>
        <v>0</v>
      </c>
      <c r="AB266">
        <f t="shared" si="37"/>
        <v>-100</v>
      </c>
      <c r="AC266">
        <f t="shared" si="38"/>
        <v>0</v>
      </c>
      <c r="AD266">
        <f t="shared" si="39"/>
        <v>-100</v>
      </c>
      <c r="AE266">
        <f t="shared" si="40"/>
        <v>0</v>
      </c>
      <c r="AF266">
        <f t="shared" si="41"/>
        <v>-100</v>
      </c>
    </row>
    <row r="267" spans="1:32" x14ac:dyDescent="0.25">
      <c r="A267" s="41">
        <v>0.72350077916923206</v>
      </c>
      <c r="B267" s="41">
        <v>0.2066781115747901</v>
      </c>
      <c r="C267" s="34">
        <v>1.3821685183922834</v>
      </c>
      <c r="D267" s="35">
        <v>4.8384417313496328</v>
      </c>
      <c r="E267" s="28"/>
      <c r="F267" s="36">
        <v>1</v>
      </c>
      <c r="G267" s="36">
        <v>1.3821685183922834</v>
      </c>
      <c r="H267" s="36">
        <v>4.8384417313496328</v>
      </c>
      <c r="I267" s="37"/>
      <c r="J267" s="37"/>
      <c r="K267" s="36">
        <v>0</v>
      </c>
      <c r="L267" s="36">
        <v>0</v>
      </c>
      <c r="M267" s="38" t="e">
        <v>#DIV/0!</v>
      </c>
      <c r="N267" s="38" t="e">
        <v>#DIV/0!</v>
      </c>
      <c r="O267" s="37">
        <v>0</v>
      </c>
      <c r="P267" s="37">
        <v>0</v>
      </c>
      <c r="Q267" s="37" t="s">
        <v>374</v>
      </c>
      <c r="R267" s="37" t="s">
        <v>379</v>
      </c>
      <c r="S267" s="37" t="s">
        <v>275</v>
      </c>
      <c r="T267" s="39"/>
      <c r="U267" s="39" t="s">
        <v>91</v>
      </c>
      <c r="V267" s="40">
        <v>44416</v>
      </c>
      <c r="W267" s="39" t="s">
        <v>86</v>
      </c>
      <c r="X267" s="84">
        <v>3</v>
      </c>
      <c r="Y267" t="str">
        <f t="shared" si="35"/>
        <v>Y</v>
      </c>
      <c r="Z267">
        <v>100</v>
      </c>
      <c r="AA267">
        <f t="shared" si="36"/>
        <v>0</v>
      </c>
      <c r="AB267">
        <f t="shared" si="37"/>
        <v>-100</v>
      </c>
      <c r="AC267">
        <f t="shared" si="38"/>
        <v>0</v>
      </c>
      <c r="AD267">
        <f t="shared" si="39"/>
        <v>-100</v>
      </c>
      <c r="AE267">
        <f t="shared" si="40"/>
        <v>0</v>
      </c>
      <c r="AF267">
        <f t="shared" si="41"/>
        <v>-100</v>
      </c>
    </row>
    <row r="268" spans="1:32" x14ac:dyDescent="0.25">
      <c r="A268" s="41">
        <v>0.75228570168938502</v>
      </c>
      <c r="B268" s="41">
        <v>0.2382986273399699</v>
      </c>
      <c r="C268" s="34">
        <v>1.3292822098762884</v>
      </c>
      <c r="D268" s="35">
        <v>4.1964152759190894</v>
      </c>
      <c r="E268" s="28"/>
      <c r="F268" s="36">
        <v>1</v>
      </c>
      <c r="G268" s="36">
        <v>1.3292822098762884</v>
      </c>
      <c r="H268" s="36">
        <v>4.1964152759190894</v>
      </c>
      <c r="I268" s="37"/>
      <c r="J268" s="37"/>
      <c r="K268" s="36">
        <v>0</v>
      </c>
      <c r="L268" s="36">
        <v>0</v>
      </c>
      <c r="M268" s="38" t="e">
        <v>#DIV/0!</v>
      </c>
      <c r="N268" s="38" t="e">
        <v>#DIV/0!</v>
      </c>
      <c r="O268" s="37">
        <v>0</v>
      </c>
      <c r="P268" s="37">
        <v>0</v>
      </c>
      <c r="Q268" s="37" t="s">
        <v>309</v>
      </c>
      <c r="R268" s="37" t="s">
        <v>284</v>
      </c>
      <c r="S268" s="37" t="s">
        <v>275</v>
      </c>
      <c r="T268" s="39"/>
      <c r="U268" s="39" t="s">
        <v>74</v>
      </c>
      <c r="V268" s="40">
        <v>44416</v>
      </c>
      <c r="W268" s="39" t="s">
        <v>78</v>
      </c>
      <c r="X268" s="84">
        <v>1</v>
      </c>
      <c r="Y268" t="str">
        <f t="shared" si="35"/>
        <v>N</v>
      </c>
      <c r="Z268">
        <v>100</v>
      </c>
      <c r="AA268">
        <f t="shared" si="36"/>
        <v>0</v>
      </c>
      <c r="AB268">
        <f t="shared" si="37"/>
        <v>-100</v>
      </c>
      <c r="AC268">
        <f t="shared" si="38"/>
        <v>0</v>
      </c>
      <c r="AD268">
        <f t="shared" si="39"/>
        <v>-100</v>
      </c>
      <c r="AE268">
        <f t="shared" si="40"/>
        <v>0</v>
      </c>
      <c r="AF268">
        <f t="shared" si="41"/>
        <v>-100</v>
      </c>
    </row>
    <row r="269" spans="1:32" x14ac:dyDescent="0.25">
      <c r="A269" s="41">
        <v>0.61603466556249087</v>
      </c>
      <c r="B269" s="41">
        <v>0.37480242145121362</v>
      </c>
      <c r="C269" s="34">
        <v>1.6232852725697131</v>
      </c>
      <c r="D269" s="35">
        <v>2.6680724103330418</v>
      </c>
      <c r="E269" s="28"/>
      <c r="F269" s="36">
        <v>1</v>
      </c>
      <c r="G269" s="36">
        <v>1.6232852725697131</v>
      </c>
      <c r="H269" s="36">
        <v>2.6680724103330418</v>
      </c>
      <c r="I269" s="37"/>
      <c r="J269" s="37"/>
      <c r="K269" s="36">
        <v>0</v>
      </c>
      <c r="L269" s="36">
        <v>0</v>
      </c>
      <c r="M269" s="38" t="e">
        <v>#DIV/0!</v>
      </c>
      <c r="N269" s="38" t="e">
        <v>#DIV/0!</v>
      </c>
      <c r="O269" s="37">
        <v>0</v>
      </c>
      <c r="P269" s="37">
        <v>0</v>
      </c>
      <c r="Q269" s="37" t="s">
        <v>378</v>
      </c>
      <c r="R269" s="37" t="s">
        <v>304</v>
      </c>
      <c r="S269" s="37" t="s">
        <v>275</v>
      </c>
      <c r="T269" s="39"/>
      <c r="U269" s="39" t="s">
        <v>79</v>
      </c>
      <c r="V269" s="40">
        <v>44416</v>
      </c>
      <c r="W269" s="39" t="s">
        <v>76</v>
      </c>
      <c r="X269" s="84">
        <v>1</v>
      </c>
      <c r="Y269" t="str">
        <f t="shared" si="35"/>
        <v>N</v>
      </c>
      <c r="Z269">
        <v>100</v>
      </c>
      <c r="AA269">
        <f t="shared" si="36"/>
        <v>0</v>
      </c>
      <c r="AB269">
        <f t="shared" si="37"/>
        <v>-100</v>
      </c>
      <c r="AC269">
        <f t="shared" si="38"/>
        <v>0</v>
      </c>
      <c r="AD269">
        <f t="shared" si="39"/>
        <v>-100</v>
      </c>
      <c r="AE269">
        <f t="shared" si="40"/>
        <v>0</v>
      </c>
      <c r="AF269">
        <f t="shared" si="41"/>
        <v>-100</v>
      </c>
    </row>
    <row r="270" spans="1:32" x14ac:dyDescent="0.25">
      <c r="A270" s="41">
        <v>0.30739895163006942</v>
      </c>
      <c r="B270" s="41">
        <v>0.69246181506848459</v>
      </c>
      <c r="C270" s="34">
        <v>3.2531015304288409</v>
      </c>
      <c r="D270" s="35">
        <v>1.4441229512433114</v>
      </c>
      <c r="E270" s="28"/>
      <c r="F270" s="36">
        <v>1</v>
      </c>
      <c r="G270" s="36">
        <v>3.2531015304288409</v>
      </c>
      <c r="H270" s="36">
        <v>1.4441229512433114</v>
      </c>
      <c r="I270" s="37"/>
      <c r="J270" s="37"/>
      <c r="K270" s="36">
        <v>0</v>
      </c>
      <c r="L270" s="36">
        <v>0</v>
      </c>
      <c r="M270" s="38" t="e">
        <v>#DIV/0!</v>
      </c>
      <c r="N270" s="38" t="e">
        <v>#DIV/0!</v>
      </c>
      <c r="O270" s="37">
        <v>0</v>
      </c>
      <c r="P270" s="37">
        <v>0</v>
      </c>
      <c r="Q270" s="37" t="s">
        <v>371</v>
      </c>
      <c r="R270" s="37" t="s">
        <v>510</v>
      </c>
      <c r="S270" s="37" t="s">
        <v>275</v>
      </c>
      <c r="T270" s="39"/>
      <c r="U270" s="39" t="s">
        <v>75</v>
      </c>
      <c r="V270" s="40">
        <v>44416</v>
      </c>
      <c r="W270" s="39" t="s">
        <v>75</v>
      </c>
      <c r="X270" s="84">
        <v>2</v>
      </c>
      <c r="Y270" t="str">
        <f t="shared" si="35"/>
        <v>N</v>
      </c>
      <c r="Z270">
        <v>100</v>
      </c>
      <c r="AA270">
        <f t="shared" si="36"/>
        <v>0</v>
      </c>
      <c r="AB270">
        <f t="shared" si="37"/>
        <v>-100</v>
      </c>
      <c r="AC270">
        <f t="shared" si="38"/>
        <v>0</v>
      </c>
      <c r="AD270">
        <f t="shared" si="39"/>
        <v>-100</v>
      </c>
      <c r="AE270">
        <f t="shared" si="40"/>
        <v>0</v>
      </c>
      <c r="AF270">
        <f t="shared" si="41"/>
        <v>-100</v>
      </c>
    </row>
    <row r="271" spans="1:32" x14ac:dyDescent="0.25">
      <c r="A271" s="41">
        <v>0.55070220855056617</v>
      </c>
      <c r="B271" s="41">
        <v>0.44680956507006775</v>
      </c>
      <c r="C271" s="34">
        <v>1.8158634275899743</v>
      </c>
      <c r="D271" s="35">
        <v>2.238089956384846</v>
      </c>
      <c r="E271" s="28"/>
      <c r="F271" s="36">
        <v>1</v>
      </c>
      <c r="G271" s="36">
        <v>1.8158634275899743</v>
      </c>
      <c r="H271" s="36">
        <v>2.238089956384846</v>
      </c>
      <c r="I271" s="37"/>
      <c r="J271" s="37"/>
      <c r="K271" s="36">
        <v>0</v>
      </c>
      <c r="L271" s="36">
        <v>0</v>
      </c>
      <c r="M271" s="38" t="e">
        <v>#DIV/0!</v>
      </c>
      <c r="N271" s="38" t="e">
        <v>#DIV/0!</v>
      </c>
      <c r="O271" s="37">
        <v>0</v>
      </c>
      <c r="P271" s="37">
        <v>0</v>
      </c>
      <c r="Q271" s="37" t="s">
        <v>312</v>
      </c>
      <c r="R271" s="37" t="s">
        <v>382</v>
      </c>
      <c r="S271" s="37" t="s">
        <v>268</v>
      </c>
      <c r="T271" s="39"/>
      <c r="U271" s="39" t="s">
        <v>86</v>
      </c>
      <c r="V271" s="40">
        <v>44416</v>
      </c>
      <c r="W271" s="39" t="s">
        <v>100</v>
      </c>
      <c r="X271" s="84">
        <v>3</v>
      </c>
      <c r="Y271" t="str">
        <f t="shared" si="35"/>
        <v>Y</v>
      </c>
      <c r="Z271">
        <v>100</v>
      </c>
      <c r="AA271">
        <f t="shared" si="36"/>
        <v>0</v>
      </c>
      <c r="AB271">
        <f t="shared" si="37"/>
        <v>-100</v>
      </c>
      <c r="AC271">
        <f t="shared" si="38"/>
        <v>0</v>
      </c>
      <c r="AD271">
        <f t="shared" si="39"/>
        <v>-100</v>
      </c>
      <c r="AE271">
        <f t="shared" si="40"/>
        <v>0</v>
      </c>
      <c r="AF271">
        <f t="shared" si="41"/>
        <v>-100</v>
      </c>
    </row>
    <row r="272" spans="1:32" x14ac:dyDescent="0.25">
      <c r="A272" s="41">
        <v>0.62149643788437958</v>
      </c>
      <c r="B272" s="41">
        <v>0.37067909130599597</v>
      </c>
      <c r="C272" s="34">
        <v>1.6090196806341721</v>
      </c>
      <c r="D272" s="35">
        <v>2.697751298776383</v>
      </c>
      <c r="E272" s="28"/>
      <c r="F272" s="36">
        <v>1</v>
      </c>
      <c r="G272" s="36">
        <v>1.6090196806341721</v>
      </c>
      <c r="H272" s="36">
        <v>2.697751298776383</v>
      </c>
      <c r="I272" s="37"/>
      <c r="J272" s="37"/>
      <c r="K272" s="36">
        <v>0</v>
      </c>
      <c r="L272" s="36">
        <v>0</v>
      </c>
      <c r="M272" s="38" t="e">
        <v>#DIV/0!</v>
      </c>
      <c r="N272" s="38" t="e">
        <v>#DIV/0!</v>
      </c>
      <c r="O272" s="37">
        <v>0</v>
      </c>
      <c r="P272" s="37">
        <v>0</v>
      </c>
      <c r="Q272" s="37" t="s">
        <v>288</v>
      </c>
      <c r="R272" s="37" t="s">
        <v>384</v>
      </c>
      <c r="S272" s="37" t="s">
        <v>268</v>
      </c>
      <c r="T272" s="39"/>
      <c r="U272" s="39" t="s">
        <v>86</v>
      </c>
      <c r="V272" s="40">
        <v>44416</v>
      </c>
      <c r="W272" s="39" t="s">
        <v>78</v>
      </c>
      <c r="X272" s="84">
        <v>1</v>
      </c>
      <c r="Y272" t="str">
        <f t="shared" si="35"/>
        <v>N</v>
      </c>
      <c r="Z272">
        <v>100</v>
      </c>
      <c r="AA272">
        <f t="shared" si="36"/>
        <v>0</v>
      </c>
      <c r="AB272">
        <f t="shared" si="37"/>
        <v>-100</v>
      </c>
      <c r="AC272">
        <f t="shared" si="38"/>
        <v>0</v>
      </c>
      <c r="AD272">
        <f t="shared" si="39"/>
        <v>-100</v>
      </c>
      <c r="AE272">
        <f t="shared" si="40"/>
        <v>0</v>
      </c>
      <c r="AF272">
        <f t="shared" si="41"/>
        <v>-100</v>
      </c>
    </row>
    <row r="273" spans="1:32" x14ac:dyDescent="0.25">
      <c r="A273" s="41">
        <v>0.58358772469881914</v>
      </c>
      <c r="B273" s="41">
        <v>0.41433952536415475</v>
      </c>
      <c r="C273" s="34">
        <v>1.7135384410562868</v>
      </c>
      <c r="D273" s="35">
        <v>2.4134796194524766</v>
      </c>
      <c r="E273" s="28"/>
      <c r="F273" s="36">
        <v>1</v>
      </c>
      <c r="G273" s="36">
        <v>1.7135384410562868</v>
      </c>
      <c r="H273" s="36">
        <v>2.4134796194524766</v>
      </c>
      <c r="I273" s="37"/>
      <c r="J273" s="37"/>
      <c r="K273" s="36">
        <v>0</v>
      </c>
      <c r="L273" s="36">
        <v>0</v>
      </c>
      <c r="M273" s="38" t="e">
        <v>#DIV/0!</v>
      </c>
      <c r="N273" s="38" t="e">
        <v>#DIV/0!</v>
      </c>
      <c r="O273" s="37">
        <v>0</v>
      </c>
      <c r="P273" s="37">
        <v>0</v>
      </c>
      <c r="Q273" s="37" t="s">
        <v>314</v>
      </c>
      <c r="R273" s="37" t="s">
        <v>311</v>
      </c>
      <c r="S273" s="37" t="s">
        <v>268</v>
      </c>
      <c r="T273" s="39"/>
      <c r="U273" s="39" t="s">
        <v>79</v>
      </c>
      <c r="V273" s="40">
        <v>44416</v>
      </c>
      <c r="W273" s="39" t="s">
        <v>75</v>
      </c>
      <c r="X273" s="84">
        <v>2</v>
      </c>
      <c r="Y273" t="str">
        <f t="shared" si="35"/>
        <v>N</v>
      </c>
      <c r="Z273">
        <v>100</v>
      </c>
      <c r="AA273">
        <f t="shared" si="36"/>
        <v>0</v>
      </c>
      <c r="AB273">
        <f t="shared" si="37"/>
        <v>-100</v>
      </c>
      <c r="AC273">
        <f t="shared" si="38"/>
        <v>0</v>
      </c>
      <c r="AD273">
        <f t="shared" si="39"/>
        <v>-100</v>
      </c>
      <c r="AE273">
        <f t="shared" si="40"/>
        <v>0</v>
      </c>
      <c r="AF273">
        <f t="shared" si="41"/>
        <v>-100</v>
      </c>
    </row>
    <row r="274" spans="1:32" x14ac:dyDescent="0.25">
      <c r="A274" s="41">
        <v>0.77402300195745088</v>
      </c>
      <c r="B274" s="41">
        <v>0.20676356064642484</v>
      </c>
      <c r="C274" s="34">
        <v>1.2919512694985404</v>
      </c>
      <c r="D274" s="35">
        <v>4.8364421509941291</v>
      </c>
      <c r="E274" s="28"/>
      <c r="F274" s="36">
        <v>1</v>
      </c>
      <c r="G274" s="36">
        <v>1.2919512694985404</v>
      </c>
      <c r="H274" s="36">
        <v>4.8364421509941291</v>
      </c>
      <c r="I274" s="37"/>
      <c r="J274" s="37"/>
      <c r="K274" s="36">
        <v>0</v>
      </c>
      <c r="L274" s="36">
        <v>0</v>
      </c>
      <c r="M274" s="38" t="e">
        <v>#DIV/0!</v>
      </c>
      <c r="N274" s="38" t="e">
        <v>#DIV/0!</v>
      </c>
      <c r="O274" s="37">
        <v>0</v>
      </c>
      <c r="P274" s="37">
        <v>0</v>
      </c>
      <c r="Q274" s="37" t="s">
        <v>513</v>
      </c>
      <c r="R274" s="37" t="s">
        <v>386</v>
      </c>
      <c r="S274" s="37" t="s">
        <v>279</v>
      </c>
      <c r="T274" s="39"/>
      <c r="U274" s="39" t="s">
        <v>96</v>
      </c>
      <c r="V274" s="40">
        <v>44416</v>
      </c>
      <c r="W274" s="39" t="s">
        <v>75</v>
      </c>
      <c r="X274" s="84">
        <v>2</v>
      </c>
      <c r="Y274" t="str">
        <f t="shared" si="35"/>
        <v>N</v>
      </c>
      <c r="Z274">
        <v>100</v>
      </c>
      <c r="AA274">
        <f t="shared" si="36"/>
        <v>0</v>
      </c>
      <c r="AB274">
        <f t="shared" si="37"/>
        <v>-100</v>
      </c>
      <c r="AC274">
        <f t="shared" si="38"/>
        <v>0</v>
      </c>
      <c r="AD274">
        <f t="shared" si="39"/>
        <v>-100</v>
      </c>
      <c r="AE274">
        <f t="shared" si="40"/>
        <v>0</v>
      </c>
      <c r="AF274">
        <f t="shared" si="41"/>
        <v>-100</v>
      </c>
    </row>
    <row r="275" spans="1:32" x14ac:dyDescent="0.25">
      <c r="A275" s="41">
        <v>0.50446844305337224</v>
      </c>
      <c r="B275" s="41">
        <v>0.4915579780299798</v>
      </c>
      <c r="C275" s="34">
        <v>1.9822845487566028</v>
      </c>
      <c r="D275" s="35">
        <v>2.0343480213823537</v>
      </c>
      <c r="E275" s="28"/>
      <c r="F275" s="36">
        <v>1</v>
      </c>
      <c r="G275" s="36">
        <v>1.9822845487566028</v>
      </c>
      <c r="H275" s="36">
        <v>2.0343480213823537</v>
      </c>
      <c r="I275" s="37"/>
      <c r="J275" s="37"/>
      <c r="K275" s="36">
        <v>0</v>
      </c>
      <c r="L275" s="36">
        <v>0</v>
      </c>
      <c r="M275" s="38" t="e">
        <v>#DIV/0!</v>
      </c>
      <c r="N275" s="38" t="e">
        <v>#DIV/0!</v>
      </c>
      <c r="O275" s="37">
        <v>0</v>
      </c>
      <c r="P275" s="37">
        <v>0</v>
      </c>
      <c r="Q275" s="37" t="s">
        <v>318</v>
      </c>
      <c r="R275" s="37" t="s">
        <v>389</v>
      </c>
      <c r="S275" s="37" t="s">
        <v>279</v>
      </c>
      <c r="T275" s="39"/>
      <c r="U275" s="39" t="s">
        <v>86</v>
      </c>
      <c r="V275" s="40">
        <v>44416</v>
      </c>
      <c r="W275" s="39" t="s">
        <v>96</v>
      </c>
      <c r="X275" s="84">
        <v>5</v>
      </c>
      <c r="Y275" t="str">
        <f t="shared" si="35"/>
        <v>Y</v>
      </c>
      <c r="Z275">
        <v>100</v>
      </c>
      <c r="AA275">
        <f t="shared" si="36"/>
        <v>0</v>
      </c>
      <c r="AB275">
        <f t="shared" si="37"/>
        <v>-100</v>
      </c>
      <c r="AC275">
        <f t="shared" si="38"/>
        <v>0</v>
      </c>
      <c r="AD275">
        <f t="shared" si="39"/>
        <v>-100</v>
      </c>
      <c r="AE275">
        <f t="shared" si="40"/>
        <v>0</v>
      </c>
      <c r="AF275">
        <f t="shared" si="41"/>
        <v>-100</v>
      </c>
    </row>
    <row r="276" spans="1:32" x14ac:dyDescent="0.25">
      <c r="A276" s="41">
        <v>8.9377318042192136E-2</v>
      </c>
      <c r="B276" s="41">
        <v>0.91061692238929326</v>
      </c>
      <c r="C276" s="34">
        <v>11.188521001804197</v>
      </c>
      <c r="D276" s="35">
        <v>1.0981566182365488</v>
      </c>
      <c r="E276" s="28"/>
      <c r="F276" s="36">
        <v>1</v>
      </c>
      <c r="G276" s="36">
        <v>11.188521001804197</v>
      </c>
      <c r="H276" s="36">
        <v>1.0981566182365488</v>
      </c>
      <c r="I276" s="37"/>
      <c r="J276" s="37"/>
      <c r="K276" s="36">
        <v>0</v>
      </c>
      <c r="L276" s="36">
        <v>0</v>
      </c>
      <c r="M276" s="38" t="e">
        <v>#DIV/0!</v>
      </c>
      <c r="N276" s="38" t="e">
        <v>#DIV/0!</v>
      </c>
      <c r="O276" s="37">
        <v>0</v>
      </c>
      <c r="P276" s="37">
        <v>0</v>
      </c>
      <c r="Q276" s="37" t="s">
        <v>317</v>
      </c>
      <c r="R276" s="37" t="s">
        <v>319</v>
      </c>
      <c r="S276" s="37" t="s">
        <v>279</v>
      </c>
      <c r="T276" s="39"/>
      <c r="U276" s="39" t="s">
        <v>76</v>
      </c>
      <c r="V276" s="40">
        <v>44416</v>
      </c>
      <c r="W276" s="39" t="s">
        <v>78</v>
      </c>
      <c r="X276" s="97" t="s">
        <v>84</v>
      </c>
      <c r="Y276" t="str">
        <f t="shared" si="35"/>
        <v>Y</v>
      </c>
      <c r="Z276">
        <v>100</v>
      </c>
      <c r="AA276">
        <f t="shared" si="36"/>
        <v>0</v>
      </c>
      <c r="AB276">
        <f t="shared" si="37"/>
        <v>-100</v>
      </c>
      <c r="AC276">
        <f t="shared" si="38"/>
        <v>0</v>
      </c>
      <c r="AD276">
        <f t="shared" si="39"/>
        <v>-100</v>
      </c>
      <c r="AE276">
        <f t="shared" si="40"/>
        <v>0</v>
      </c>
      <c r="AF276">
        <f t="shared" si="41"/>
        <v>-100</v>
      </c>
    </row>
    <row r="277" spans="1:32" x14ac:dyDescent="0.25">
      <c r="A277" s="41">
        <v>0.20614164024990941</v>
      </c>
      <c r="B277" s="41">
        <v>0.79373703461169665</v>
      </c>
      <c r="C277" s="34">
        <v>4.8510334874006098</v>
      </c>
      <c r="D277" s="35">
        <v>1.259863098726657</v>
      </c>
      <c r="E277" s="28"/>
      <c r="F277" s="36">
        <v>1</v>
      </c>
      <c r="G277" s="36">
        <v>4.8510334874006098</v>
      </c>
      <c r="H277" s="36">
        <v>1.259863098726657</v>
      </c>
      <c r="I277" s="37"/>
      <c r="J277" s="37"/>
      <c r="K277" s="36">
        <v>0</v>
      </c>
      <c r="L277" s="36">
        <v>0</v>
      </c>
      <c r="M277" s="38" t="e">
        <v>#DIV/0!</v>
      </c>
      <c r="N277" s="38" t="e">
        <v>#DIV/0!</v>
      </c>
      <c r="O277" s="37">
        <v>0</v>
      </c>
      <c r="P277" s="37">
        <v>0</v>
      </c>
      <c r="Q277" s="37" t="s">
        <v>482</v>
      </c>
      <c r="R277" s="37" t="s">
        <v>385</v>
      </c>
      <c r="S277" s="37" t="s">
        <v>279</v>
      </c>
      <c r="T277" s="39"/>
      <c r="U277" s="39" t="s">
        <v>76</v>
      </c>
      <c r="V277" s="40">
        <v>44416</v>
      </c>
      <c r="W277" s="39" t="s">
        <v>79</v>
      </c>
      <c r="X277" s="97" t="s">
        <v>207</v>
      </c>
      <c r="Y277" t="str">
        <f t="shared" si="35"/>
        <v>Y</v>
      </c>
      <c r="Z277">
        <v>100</v>
      </c>
      <c r="AA277">
        <f t="shared" si="36"/>
        <v>0</v>
      </c>
      <c r="AB277">
        <f t="shared" si="37"/>
        <v>-100</v>
      </c>
      <c r="AC277">
        <f t="shared" si="38"/>
        <v>0</v>
      </c>
      <c r="AD277">
        <f t="shared" si="39"/>
        <v>-100</v>
      </c>
      <c r="AE277">
        <f t="shared" si="40"/>
        <v>0</v>
      </c>
      <c r="AF277">
        <f t="shared" si="41"/>
        <v>-100</v>
      </c>
    </row>
    <row r="278" spans="1:32" x14ac:dyDescent="0.25">
      <c r="A278" s="41">
        <v>5.1677477515497082E-2</v>
      </c>
      <c r="B278" s="41">
        <v>0.94831815701714406</v>
      </c>
      <c r="C278" s="34">
        <v>19.350789707181804</v>
      </c>
      <c r="D278" s="35">
        <v>1.0544984218644688</v>
      </c>
      <c r="E278" s="28"/>
      <c r="F278" s="36">
        <v>1</v>
      </c>
      <c r="G278" s="36">
        <v>19.350789707181804</v>
      </c>
      <c r="H278" s="36">
        <v>1.0544984218644688</v>
      </c>
      <c r="I278" s="37"/>
      <c r="J278" s="37"/>
      <c r="K278" s="36">
        <v>0</v>
      </c>
      <c r="L278" s="36">
        <v>0</v>
      </c>
      <c r="M278" s="38" t="e">
        <v>#DIV/0!</v>
      </c>
      <c r="N278" s="38" t="e">
        <v>#DIV/0!</v>
      </c>
      <c r="O278" s="37">
        <v>0</v>
      </c>
      <c r="P278" s="37">
        <v>0</v>
      </c>
      <c r="Q278" s="37" t="s">
        <v>393</v>
      </c>
      <c r="R278" s="37" t="s">
        <v>514</v>
      </c>
      <c r="S278" s="37" t="s">
        <v>279</v>
      </c>
      <c r="T278" s="39"/>
      <c r="U278" s="39" t="s">
        <v>78</v>
      </c>
      <c r="V278" s="40">
        <v>44416</v>
      </c>
      <c r="W278" s="39" t="s">
        <v>73</v>
      </c>
      <c r="X278" s="100" t="s">
        <v>266</v>
      </c>
      <c r="Y278" t="str">
        <f t="shared" si="35"/>
        <v>Y</v>
      </c>
      <c r="Z278">
        <v>100</v>
      </c>
      <c r="AA278">
        <f t="shared" si="36"/>
        <v>0</v>
      </c>
      <c r="AB278">
        <f t="shared" si="37"/>
        <v>-100</v>
      </c>
      <c r="AC278">
        <f t="shared" si="38"/>
        <v>0</v>
      </c>
      <c r="AD278">
        <f t="shared" si="39"/>
        <v>-100</v>
      </c>
      <c r="AE278">
        <f t="shared" si="40"/>
        <v>0</v>
      </c>
      <c r="AF278">
        <f t="shared" si="41"/>
        <v>-100</v>
      </c>
    </row>
    <row r="279" spans="1:32" x14ac:dyDescent="0.25">
      <c r="A279" s="41">
        <v>0.53532736527761038</v>
      </c>
      <c r="B279" s="41">
        <v>0.46206966958058882</v>
      </c>
      <c r="C279" s="34">
        <v>1.8680158438779222</v>
      </c>
      <c r="D279" s="35">
        <v>2.1641758068814156</v>
      </c>
      <c r="E279" s="28"/>
      <c r="F279" s="36">
        <v>1</v>
      </c>
      <c r="G279" s="36">
        <v>1.8680158438779222</v>
      </c>
      <c r="H279" s="36">
        <v>2.1641758068814156</v>
      </c>
      <c r="I279" s="37"/>
      <c r="J279" s="37"/>
      <c r="K279" s="36">
        <v>0</v>
      </c>
      <c r="L279" s="36">
        <v>0</v>
      </c>
      <c r="M279" s="38" t="e">
        <v>#DIV/0!</v>
      </c>
      <c r="N279" s="38" t="e">
        <v>#DIV/0!</v>
      </c>
      <c r="O279" s="37">
        <v>0</v>
      </c>
      <c r="P279" s="37">
        <v>0</v>
      </c>
      <c r="Q279" s="37" t="s">
        <v>481</v>
      </c>
      <c r="R279" s="37" t="s">
        <v>394</v>
      </c>
      <c r="S279" s="37" t="s">
        <v>279</v>
      </c>
      <c r="T279" s="39"/>
      <c r="U279" s="39" t="s">
        <v>86</v>
      </c>
      <c r="V279" s="40">
        <v>44416</v>
      </c>
      <c r="W279" s="39" t="s">
        <v>73</v>
      </c>
      <c r="X279" s="84">
        <v>0</v>
      </c>
      <c r="Y279" t="str">
        <f t="shared" si="35"/>
        <v>N</v>
      </c>
      <c r="Z279">
        <v>100</v>
      </c>
      <c r="AA279">
        <f t="shared" si="36"/>
        <v>0</v>
      </c>
      <c r="AB279">
        <f t="shared" si="37"/>
        <v>-100</v>
      </c>
      <c r="AC279">
        <f t="shared" si="38"/>
        <v>0</v>
      </c>
      <c r="AD279">
        <f t="shared" si="39"/>
        <v>-100</v>
      </c>
      <c r="AE279">
        <f t="shared" si="40"/>
        <v>0</v>
      </c>
      <c r="AF279">
        <f t="shared" si="41"/>
        <v>-100</v>
      </c>
    </row>
    <row r="280" spans="1:32" x14ac:dyDescent="0.25">
      <c r="A280" s="41">
        <v>0.47519529911977598</v>
      </c>
      <c r="B280" s="41">
        <v>0.52305294224895427</v>
      </c>
      <c r="C280" s="34">
        <v>2.1043979219751154</v>
      </c>
      <c r="D280" s="35">
        <v>1.9118523560929253</v>
      </c>
      <c r="E280" s="28"/>
      <c r="F280" s="36">
        <v>1</v>
      </c>
      <c r="G280" s="36">
        <v>2.1043979219751154</v>
      </c>
      <c r="H280" s="36">
        <v>1.9118523560929253</v>
      </c>
      <c r="I280" s="37"/>
      <c r="J280" s="37"/>
      <c r="K280" s="36">
        <v>0</v>
      </c>
      <c r="L280" s="36">
        <v>0</v>
      </c>
      <c r="M280" s="38" t="e">
        <v>#DIV/0!</v>
      </c>
      <c r="N280" s="38" t="e">
        <v>#DIV/0!</v>
      </c>
      <c r="O280" s="37">
        <v>0</v>
      </c>
      <c r="P280" s="37">
        <v>0</v>
      </c>
      <c r="Q280" s="37" t="s">
        <v>387</v>
      </c>
      <c r="R280" s="37" t="s">
        <v>392</v>
      </c>
      <c r="S280" s="37" t="s">
        <v>279</v>
      </c>
      <c r="T280" s="39"/>
      <c r="U280" s="39" t="s">
        <v>86</v>
      </c>
      <c r="V280" s="40">
        <v>44416</v>
      </c>
      <c r="W280" s="39" t="s">
        <v>103</v>
      </c>
      <c r="X280" s="84">
        <v>4</v>
      </c>
      <c r="Y280" t="str">
        <f t="shared" si="35"/>
        <v>Y</v>
      </c>
      <c r="Z280">
        <v>100</v>
      </c>
      <c r="AA280">
        <f t="shared" si="36"/>
        <v>0</v>
      </c>
      <c r="AB280">
        <f t="shared" si="37"/>
        <v>-100</v>
      </c>
      <c r="AC280">
        <f t="shared" si="38"/>
        <v>0</v>
      </c>
      <c r="AD280">
        <f t="shared" si="39"/>
        <v>-100</v>
      </c>
      <c r="AE280">
        <f t="shared" si="40"/>
        <v>0</v>
      </c>
      <c r="AF280">
        <f t="shared" si="41"/>
        <v>-100</v>
      </c>
    </row>
    <row r="281" spans="1:32" x14ac:dyDescent="0.25">
      <c r="A281" s="41">
        <v>0.65320135147904623</v>
      </c>
      <c r="B281" s="41">
        <v>0.34301282837293207</v>
      </c>
      <c r="C281" s="34">
        <v>1.5309215110098844</v>
      </c>
      <c r="D281" s="35">
        <v>2.9153428597509339</v>
      </c>
      <c r="E281" s="28"/>
      <c r="F281" s="36">
        <v>1</v>
      </c>
      <c r="G281" s="36">
        <v>1.5309215110098844</v>
      </c>
      <c r="H281" s="36">
        <v>2.9153428597509339</v>
      </c>
      <c r="I281" s="37"/>
      <c r="J281" s="37"/>
      <c r="K281" s="36">
        <v>0</v>
      </c>
      <c r="L281" s="36">
        <v>0</v>
      </c>
      <c r="M281" s="38" t="e">
        <v>#DIV/0!</v>
      </c>
      <c r="N281" s="38" t="e">
        <v>#DIV/0!</v>
      </c>
      <c r="O281" s="37">
        <v>0</v>
      </c>
      <c r="P281" s="37">
        <v>0</v>
      </c>
      <c r="Q281" s="37" t="s">
        <v>405</v>
      </c>
      <c r="R281" s="37" t="s">
        <v>484</v>
      </c>
      <c r="S281" s="37" t="s">
        <v>281</v>
      </c>
      <c r="T281" s="39"/>
      <c r="U281" s="39" t="s">
        <v>74</v>
      </c>
      <c r="V281" s="40">
        <v>44416</v>
      </c>
      <c r="W281" s="39" t="s">
        <v>78</v>
      </c>
      <c r="X281" s="84">
        <v>1</v>
      </c>
      <c r="Y281" t="str">
        <f t="shared" si="35"/>
        <v>N</v>
      </c>
      <c r="Z281">
        <v>100</v>
      </c>
      <c r="AA281">
        <f t="shared" si="36"/>
        <v>0</v>
      </c>
      <c r="AB281">
        <f t="shared" si="37"/>
        <v>-100</v>
      </c>
      <c r="AC281">
        <f t="shared" si="38"/>
        <v>0</v>
      </c>
      <c r="AD281">
        <f t="shared" si="39"/>
        <v>-100</v>
      </c>
      <c r="AE281">
        <f t="shared" si="40"/>
        <v>0</v>
      </c>
      <c r="AF281">
        <f t="shared" si="41"/>
        <v>-100</v>
      </c>
    </row>
    <row r="282" spans="1:32" x14ac:dyDescent="0.25">
      <c r="A282" s="41">
        <v>0.68232792269808829</v>
      </c>
      <c r="B282" s="41">
        <v>0.3123310793221975</v>
      </c>
      <c r="C282" s="34">
        <v>1.465570976555906</v>
      </c>
      <c r="D282" s="35">
        <v>3.2017306832549006</v>
      </c>
      <c r="E282" s="28"/>
      <c r="F282" s="36">
        <v>1</v>
      </c>
      <c r="G282" s="36">
        <v>1.465570976555906</v>
      </c>
      <c r="H282" s="36">
        <v>3.2017306832549006</v>
      </c>
      <c r="I282" s="37"/>
      <c r="J282" s="37"/>
      <c r="K282" s="36">
        <v>0</v>
      </c>
      <c r="L282" s="36">
        <v>0</v>
      </c>
      <c r="M282" s="38" t="e">
        <v>#DIV/0!</v>
      </c>
      <c r="N282" s="38" t="e">
        <v>#DIV/0!</v>
      </c>
      <c r="O282" s="37">
        <v>0</v>
      </c>
      <c r="P282" s="37">
        <v>0</v>
      </c>
      <c r="Q282" s="37" t="s">
        <v>407</v>
      </c>
      <c r="R282" s="37" t="s">
        <v>409</v>
      </c>
      <c r="S282" s="37" t="s">
        <v>281</v>
      </c>
      <c r="T282" s="39"/>
      <c r="U282" s="39" t="s">
        <v>74</v>
      </c>
      <c r="V282" s="40">
        <v>44416</v>
      </c>
      <c r="W282" s="39" t="s">
        <v>204</v>
      </c>
      <c r="X282" s="100" t="s">
        <v>578</v>
      </c>
      <c r="Y282" t="str">
        <f t="shared" si="35"/>
        <v>Y</v>
      </c>
      <c r="Z282">
        <v>100</v>
      </c>
      <c r="AA282">
        <f t="shared" si="36"/>
        <v>0</v>
      </c>
      <c r="AB282">
        <f t="shared" si="37"/>
        <v>-100</v>
      </c>
      <c r="AC282">
        <f t="shared" si="38"/>
        <v>0</v>
      </c>
      <c r="AD282">
        <f t="shared" si="39"/>
        <v>-100</v>
      </c>
      <c r="AE282">
        <f t="shared" si="40"/>
        <v>0</v>
      </c>
      <c r="AF282">
        <f t="shared" si="41"/>
        <v>-100</v>
      </c>
    </row>
    <row r="283" spans="1:32" x14ac:dyDescent="0.25">
      <c r="A283" s="41">
        <v>0.4686165930129701</v>
      </c>
      <c r="B283" s="41">
        <v>0.53054488583466719</v>
      </c>
      <c r="C283" s="34">
        <v>2.1339406561993477</v>
      </c>
      <c r="D283" s="35">
        <v>1.8848546592373117</v>
      </c>
      <c r="E283" s="28"/>
      <c r="F283" s="36">
        <v>1</v>
      </c>
      <c r="G283" s="36">
        <v>2.1339406561993477</v>
      </c>
      <c r="H283" s="36">
        <v>1.8848546592373117</v>
      </c>
      <c r="I283" s="37"/>
      <c r="J283" s="37"/>
      <c r="K283" s="36">
        <v>0</v>
      </c>
      <c r="L283" s="36">
        <v>0</v>
      </c>
      <c r="M283" s="38" t="e">
        <v>#DIV/0!</v>
      </c>
      <c r="N283" s="38" t="e">
        <v>#DIV/0!</v>
      </c>
      <c r="O283" s="37">
        <v>0</v>
      </c>
      <c r="P283" s="37">
        <v>0</v>
      </c>
      <c r="Q283" s="37" t="s">
        <v>328</v>
      </c>
      <c r="R283" s="37" t="s">
        <v>404</v>
      </c>
      <c r="S283" s="37" t="s">
        <v>281</v>
      </c>
      <c r="T283" s="39"/>
      <c r="U283" s="39" t="s">
        <v>75</v>
      </c>
      <c r="V283" s="40">
        <v>44416</v>
      </c>
      <c r="W283" s="39" t="s">
        <v>94</v>
      </c>
      <c r="X283" s="84">
        <v>4</v>
      </c>
      <c r="Y283" t="str">
        <f t="shared" si="35"/>
        <v>Y</v>
      </c>
      <c r="Z283">
        <v>100</v>
      </c>
      <c r="AA283">
        <f t="shared" si="36"/>
        <v>0</v>
      </c>
      <c r="AB283">
        <f t="shared" si="37"/>
        <v>-100</v>
      </c>
      <c r="AC283">
        <f t="shared" si="38"/>
        <v>0</v>
      </c>
      <c r="AD283">
        <f t="shared" si="39"/>
        <v>-100</v>
      </c>
      <c r="AE283">
        <f t="shared" si="40"/>
        <v>0</v>
      </c>
      <c r="AF283">
        <f t="shared" si="41"/>
        <v>-100</v>
      </c>
    </row>
    <row r="284" spans="1:32" x14ac:dyDescent="0.25">
      <c r="A284" s="41">
        <v>0.55268809559777832</v>
      </c>
      <c r="B284" s="41">
        <v>0.4403750970957076</v>
      </c>
      <c r="C284" s="34">
        <v>1.8093387716600202</v>
      </c>
      <c r="D284" s="35">
        <v>2.2707914380150975</v>
      </c>
      <c r="E284" s="28"/>
      <c r="F284" s="36">
        <v>1</v>
      </c>
      <c r="G284" s="36">
        <v>1.8093387716600202</v>
      </c>
      <c r="H284" s="36">
        <v>2.2707914380150975</v>
      </c>
      <c r="I284" s="37"/>
      <c r="J284" s="37"/>
      <c r="K284" s="36">
        <v>0</v>
      </c>
      <c r="L284" s="36">
        <v>0</v>
      </c>
      <c r="M284" s="38" t="e">
        <v>#DIV/0!</v>
      </c>
      <c r="N284" s="38" t="e">
        <v>#DIV/0!</v>
      </c>
      <c r="O284" s="37">
        <v>0</v>
      </c>
      <c r="P284" s="37">
        <v>0</v>
      </c>
      <c r="Q284" s="37" t="s">
        <v>331</v>
      </c>
      <c r="R284" s="37" t="s">
        <v>523</v>
      </c>
      <c r="S284" s="37" t="s">
        <v>283</v>
      </c>
      <c r="T284" s="39"/>
      <c r="U284" s="39" t="s">
        <v>79</v>
      </c>
      <c r="V284" s="40">
        <v>44416</v>
      </c>
      <c r="W284" s="39" t="s">
        <v>78</v>
      </c>
      <c r="X284" s="84">
        <v>1</v>
      </c>
      <c r="Y284" t="str">
        <f t="shared" si="35"/>
        <v>N</v>
      </c>
      <c r="Z284">
        <v>100</v>
      </c>
      <c r="AA284">
        <f t="shared" si="36"/>
        <v>0</v>
      </c>
      <c r="AB284">
        <f t="shared" si="37"/>
        <v>-100</v>
      </c>
      <c r="AC284">
        <f t="shared" si="38"/>
        <v>0</v>
      </c>
      <c r="AD284">
        <f t="shared" si="39"/>
        <v>-100</v>
      </c>
      <c r="AE284">
        <f t="shared" si="40"/>
        <v>0</v>
      </c>
      <c r="AF284">
        <f t="shared" si="41"/>
        <v>-100</v>
      </c>
    </row>
    <row r="285" spans="1:32" x14ac:dyDescent="0.25">
      <c r="A285" s="41">
        <v>0.31676802164626316</v>
      </c>
      <c r="B285" s="41">
        <v>0.68307528864874634</v>
      </c>
      <c r="C285" s="34">
        <v>3.1568843180663806</v>
      </c>
      <c r="D285" s="35">
        <v>1.463967466863267</v>
      </c>
      <c r="E285" s="28"/>
      <c r="F285" s="36">
        <v>1</v>
      </c>
      <c r="G285" s="36">
        <v>3.1568843180663806</v>
      </c>
      <c r="H285" s="36">
        <v>1.463967466863267</v>
      </c>
      <c r="I285" s="37"/>
      <c r="J285" s="37"/>
      <c r="K285" s="36">
        <v>0</v>
      </c>
      <c r="L285" s="36">
        <v>0</v>
      </c>
      <c r="M285" s="38" t="e">
        <v>#DIV/0!</v>
      </c>
      <c r="N285" s="38" t="e">
        <v>#DIV/0!</v>
      </c>
      <c r="O285" s="37">
        <v>0</v>
      </c>
      <c r="P285" s="37">
        <v>0</v>
      </c>
      <c r="Q285" s="37" t="s">
        <v>411</v>
      </c>
      <c r="R285" s="37" t="s">
        <v>414</v>
      </c>
      <c r="S285" s="37" t="s">
        <v>283</v>
      </c>
      <c r="T285" s="39"/>
      <c r="U285" s="39" t="s">
        <v>75</v>
      </c>
      <c r="V285" s="40">
        <v>44416</v>
      </c>
      <c r="W285" s="39" t="s">
        <v>99</v>
      </c>
      <c r="X285" s="101">
        <v>5</v>
      </c>
      <c r="Y285" t="str">
        <f t="shared" si="35"/>
        <v>Y</v>
      </c>
      <c r="Z285">
        <v>100</v>
      </c>
      <c r="AA285">
        <f t="shared" si="36"/>
        <v>0</v>
      </c>
      <c r="AB285">
        <f t="shared" si="37"/>
        <v>-100</v>
      </c>
      <c r="AC285">
        <f t="shared" si="38"/>
        <v>0</v>
      </c>
      <c r="AD285">
        <f t="shared" si="39"/>
        <v>-100</v>
      </c>
      <c r="AE285">
        <f t="shared" si="40"/>
        <v>0</v>
      </c>
      <c r="AF285">
        <f t="shared" si="41"/>
        <v>-100</v>
      </c>
    </row>
    <row r="286" spans="1:32" x14ac:dyDescent="0.25">
      <c r="A286" s="41">
        <v>0.18314179248426396</v>
      </c>
      <c r="B286" s="41">
        <v>0.81679235034637332</v>
      </c>
      <c r="C286" s="34">
        <v>5.4602501506362771</v>
      </c>
      <c r="D286" s="35">
        <v>1.2243013779156167</v>
      </c>
      <c r="E286" s="28"/>
      <c r="F286" s="36">
        <v>1</v>
      </c>
      <c r="G286" s="36">
        <v>5.4602501506362771</v>
      </c>
      <c r="H286" s="36">
        <v>1.2243013779156167</v>
      </c>
      <c r="I286" s="37"/>
      <c r="J286" s="37"/>
      <c r="K286" s="36">
        <v>0</v>
      </c>
      <c r="L286" s="36">
        <v>0</v>
      </c>
      <c r="M286" s="38" t="e">
        <v>#DIV/0!</v>
      </c>
      <c r="N286" s="38" t="e">
        <v>#DIV/0!</v>
      </c>
      <c r="O286" s="37">
        <v>0</v>
      </c>
      <c r="P286" s="37">
        <v>0</v>
      </c>
      <c r="Q286" s="37" t="s">
        <v>413</v>
      </c>
      <c r="R286" s="37" t="s">
        <v>412</v>
      </c>
      <c r="S286" s="37" t="s">
        <v>283</v>
      </c>
      <c r="T286" s="39"/>
      <c r="U286" s="39" t="s">
        <v>75</v>
      </c>
      <c r="V286" s="40">
        <v>44416</v>
      </c>
      <c r="W286" s="39" t="s">
        <v>74</v>
      </c>
      <c r="X286" s="84">
        <v>4</v>
      </c>
      <c r="Y286" t="str">
        <f t="shared" si="35"/>
        <v>Y</v>
      </c>
      <c r="Z286">
        <v>100</v>
      </c>
      <c r="AA286">
        <f t="shared" si="36"/>
        <v>0</v>
      </c>
      <c r="AB286">
        <f t="shared" si="37"/>
        <v>-100</v>
      </c>
      <c r="AC286">
        <f t="shared" si="38"/>
        <v>0</v>
      </c>
      <c r="AD286">
        <f t="shared" si="39"/>
        <v>-100</v>
      </c>
      <c r="AE286">
        <f t="shared" si="40"/>
        <v>0</v>
      </c>
      <c r="AF286">
        <f t="shared" si="41"/>
        <v>-100</v>
      </c>
    </row>
    <row r="287" spans="1:32" x14ac:dyDescent="0.25">
      <c r="A287" s="41">
        <v>0.45861362384828031</v>
      </c>
      <c r="B287" s="41">
        <v>0.5402118887062477</v>
      </c>
      <c r="C287" s="34">
        <v>2.1804847217770891</v>
      </c>
      <c r="D287" s="35">
        <v>1.8511254952105882</v>
      </c>
      <c r="E287" s="28"/>
      <c r="F287" s="36">
        <v>1</v>
      </c>
      <c r="G287" s="36">
        <v>2.1804847217770891</v>
      </c>
      <c r="H287" s="36">
        <v>1.8511254952105882</v>
      </c>
      <c r="I287" s="37"/>
      <c r="J287" s="37"/>
      <c r="K287" s="36">
        <v>0</v>
      </c>
      <c r="L287" s="36">
        <v>0</v>
      </c>
      <c r="M287" s="38" t="e">
        <v>#DIV/0!</v>
      </c>
      <c r="N287" s="38" t="e">
        <v>#DIV/0!</v>
      </c>
      <c r="O287" s="37">
        <v>0</v>
      </c>
      <c r="P287" s="37">
        <v>0</v>
      </c>
      <c r="Q287" s="37" t="s">
        <v>527</v>
      </c>
      <c r="R287" s="37" t="s">
        <v>534</v>
      </c>
      <c r="S287" s="37" t="s">
        <v>277</v>
      </c>
      <c r="T287" s="39"/>
      <c r="U287" s="39" t="s">
        <v>79</v>
      </c>
      <c r="V287" s="40">
        <v>44416</v>
      </c>
      <c r="W287" s="39" t="s">
        <v>91</v>
      </c>
      <c r="X287" s="101">
        <v>5</v>
      </c>
      <c r="Y287" t="str">
        <f t="shared" si="35"/>
        <v>Y</v>
      </c>
      <c r="Z287">
        <v>100</v>
      </c>
      <c r="AA287">
        <f t="shared" si="36"/>
        <v>0</v>
      </c>
      <c r="AB287">
        <f t="shared" si="37"/>
        <v>-100</v>
      </c>
      <c r="AC287">
        <f t="shared" si="38"/>
        <v>0</v>
      </c>
      <c r="AD287">
        <f t="shared" si="39"/>
        <v>-100</v>
      </c>
      <c r="AE287">
        <f t="shared" si="40"/>
        <v>0</v>
      </c>
      <c r="AF287">
        <f t="shared" si="41"/>
        <v>-100</v>
      </c>
    </row>
    <row r="288" spans="1:32" x14ac:dyDescent="0.25">
      <c r="A288" s="41">
        <v>0.49769985306902148</v>
      </c>
      <c r="B288" s="41">
        <v>0.49590636980096109</v>
      </c>
      <c r="C288" s="34">
        <v>2.0092431087403178</v>
      </c>
      <c r="D288" s="35">
        <v>2.0165096899266768</v>
      </c>
      <c r="E288" s="28"/>
      <c r="F288" s="36">
        <v>1</v>
      </c>
      <c r="G288" s="36">
        <v>2.0092431087403178</v>
      </c>
      <c r="H288" s="36">
        <v>2.0165096899266768</v>
      </c>
      <c r="I288" s="37"/>
      <c r="J288" s="37"/>
      <c r="K288" s="36">
        <v>0</v>
      </c>
      <c r="L288" s="36">
        <v>0</v>
      </c>
      <c r="M288" s="38" t="e">
        <v>#DIV/0!</v>
      </c>
      <c r="N288" s="38" t="e">
        <v>#DIV/0!</v>
      </c>
      <c r="O288" s="37">
        <v>0</v>
      </c>
      <c r="P288" s="37">
        <v>0</v>
      </c>
      <c r="Q288" s="37" t="s">
        <v>533</v>
      </c>
      <c r="R288" s="37" t="s">
        <v>537</v>
      </c>
      <c r="S288" s="37" t="s">
        <v>277</v>
      </c>
      <c r="T288" s="39"/>
      <c r="U288" s="39" t="s">
        <v>86</v>
      </c>
      <c r="V288" s="40">
        <v>44416</v>
      </c>
      <c r="W288" s="39" t="s">
        <v>78</v>
      </c>
      <c r="X288" s="99">
        <v>1</v>
      </c>
      <c r="Y288" t="str">
        <f t="shared" si="35"/>
        <v>N</v>
      </c>
      <c r="Z288">
        <v>100</v>
      </c>
      <c r="AA288">
        <f t="shared" si="36"/>
        <v>0</v>
      </c>
      <c r="AB288">
        <f t="shared" si="37"/>
        <v>-100</v>
      </c>
      <c r="AC288">
        <f t="shared" si="38"/>
        <v>0</v>
      </c>
      <c r="AD288">
        <f t="shared" si="39"/>
        <v>-100</v>
      </c>
      <c r="AE288">
        <f t="shared" si="40"/>
        <v>0</v>
      </c>
      <c r="AF288">
        <f t="shared" si="41"/>
        <v>-100</v>
      </c>
    </row>
    <row r="289" spans="1:32" x14ac:dyDescent="0.25">
      <c r="A289" s="41">
        <v>0.60014804484463968</v>
      </c>
      <c r="B289" s="41">
        <v>0.39540581674331821</v>
      </c>
      <c r="C289" s="34">
        <v>1.666255532430952</v>
      </c>
      <c r="D289" s="35">
        <v>2.5290472665179844</v>
      </c>
      <c r="E289" s="28"/>
      <c r="F289" s="36">
        <v>1</v>
      </c>
      <c r="G289" s="36">
        <v>1.666255532430952</v>
      </c>
      <c r="H289" s="36">
        <v>2.5290472665179844</v>
      </c>
      <c r="I289" s="37"/>
      <c r="J289" s="37"/>
      <c r="K289" s="36">
        <v>0</v>
      </c>
      <c r="L289" s="36">
        <v>0</v>
      </c>
      <c r="M289" s="38" t="e">
        <v>#DIV/0!</v>
      </c>
      <c r="N289" s="38" t="e">
        <v>#DIV/0!</v>
      </c>
      <c r="O289" s="37">
        <v>0</v>
      </c>
      <c r="P289" s="37">
        <v>0</v>
      </c>
      <c r="Q289" s="37" t="s">
        <v>519</v>
      </c>
      <c r="R289" s="37" t="s">
        <v>487</v>
      </c>
      <c r="S289" s="37" t="s">
        <v>274</v>
      </c>
      <c r="T289" s="39"/>
      <c r="U289" s="39" t="s">
        <v>86</v>
      </c>
      <c r="V289" s="40">
        <v>44416</v>
      </c>
      <c r="W289" s="39" t="s">
        <v>94</v>
      </c>
      <c r="X289" s="99">
        <v>2</v>
      </c>
      <c r="Y289" t="str">
        <f t="shared" si="35"/>
        <v>N</v>
      </c>
      <c r="Z289">
        <v>100</v>
      </c>
      <c r="AA289">
        <f t="shared" si="36"/>
        <v>0</v>
      </c>
      <c r="AB289">
        <f t="shared" si="37"/>
        <v>-100</v>
      </c>
      <c r="AC289">
        <f t="shared" si="38"/>
        <v>0</v>
      </c>
      <c r="AD289">
        <f t="shared" si="39"/>
        <v>-100</v>
      </c>
      <c r="AE289">
        <f t="shared" si="40"/>
        <v>0</v>
      </c>
      <c r="AF289">
        <f t="shared" si="41"/>
        <v>-100</v>
      </c>
    </row>
    <row r="290" spans="1:32" x14ac:dyDescent="0.25">
      <c r="A290" s="41">
        <v>0.36622634564719375</v>
      </c>
      <c r="B290" s="41">
        <v>0.63338765662130647</v>
      </c>
      <c r="C290" s="34">
        <v>2.7305517800277421</v>
      </c>
      <c r="D290" s="35">
        <v>1.5788119480166722</v>
      </c>
      <c r="E290" s="28"/>
      <c r="F290" s="36">
        <v>1</v>
      </c>
      <c r="G290" s="36">
        <v>2.7305517800277421</v>
      </c>
      <c r="H290" s="36">
        <v>1.5788119480166722</v>
      </c>
      <c r="I290" s="37"/>
      <c r="J290" s="37"/>
      <c r="K290" s="36">
        <v>0</v>
      </c>
      <c r="L290" s="36">
        <v>0</v>
      </c>
      <c r="M290" s="38" t="e">
        <v>#DIV/0!</v>
      </c>
      <c r="N290" s="38" t="e">
        <v>#DIV/0!</v>
      </c>
      <c r="O290" s="37">
        <v>0</v>
      </c>
      <c r="P290" s="37">
        <v>0</v>
      </c>
      <c r="Q290" s="37" t="s">
        <v>489</v>
      </c>
      <c r="R290" s="37" t="s">
        <v>339</v>
      </c>
      <c r="S290" s="37" t="s">
        <v>274</v>
      </c>
      <c r="T290" s="39"/>
      <c r="U290" s="39" t="s">
        <v>75</v>
      </c>
      <c r="V290" s="40">
        <v>44416</v>
      </c>
      <c r="W290" s="39" t="s">
        <v>75</v>
      </c>
      <c r="X290" s="99">
        <v>2</v>
      </c>
      <c r="Y290" t="str">
        <f t="shared" si="35"/>
        <v>N</v>
      </c>
      <c r="Z290">
        <v>100</v>
      </c>
      <c r="AA290">
        <f t="shared" si="36"/>
        <v>0</v>
      </c>
      <c r="AB290">
        <f t="shared" si="37"/>
        <v>-100</v>
      </c>
      <c r="AC290">
        <f t="shared" si="38"/>
        <v>0</v>
      </c>
      <c r="AD290">
        <f t="shared" si="39"/>
        <v>-100</v>
      </c>
      <c r="AE290">
        <f t="shared" si="40"/>
        <v>0</v>
      </c>
      <c r="AF290">
        <f t="shared" si="41"/>
        <v>-100</v>
      </c>
    </row>
    <row r="291" spans="1:32" x14ac:dyDescent="0.25">
      <c r="A291" s="41">
        <v>0.53961394338146262</v>
      </c>
      <c r="B291" s="41">
        <v>0.45275116173533919</v>
      </c>
      <c r="C291" s="34">
        <v>1.853176724332867</v>
      </c>
      <c r="D291" s="35">
        <v>2.2087187941542186</v>
      </c>
      <c r="E291" s="28"/>
      <c r="F291" s="36">
        <v>1</v>
      </c>
      <c r="G291" s="36">
        <v>1.853176724332867</v>
      </c>
      <c r="H291" s="36">
        <v>2.2087187941542186</v>
      </c>
      <c r="I291" s="37"/>
      <c r="J291" s="37"/>
      <c r="K291" s="36">
        <v>0</v>
      </c>
      <c r="L291" s="36">
        <v>0</v>
      </c>
      <c r="M291" s="38" t="e">
        <v>#DIV/0!</v>
      </c>
      <c r="N291" s="38" t="e">
        <v>#DIV/0!</v>
      </c>
      <c r="O291" s="37">
        <v>0</v>
      </c>
      <c r="P291" s="37">
        <v>0</v>
      </c>
      <c r="Q291" s="37" t="s">
        <v>417</v>
      </c>
      <c r="R291" s="37" t="s">
        <v>416</v>
      </c>
      <c r="S291" s="37" t="s">
        <v>274</v>
      </c>
      <c r="T291" s="39"/>
      <c r="U291" s="39" t="s">
        <v>86</v>
      </c>
      <c r="V291" s="40">
        <v>44416</v>
      </c>
      <c r="W291" s="39" t="s">
        <v>102</v>
      </c>
      <c r="X291" s="99">
        <v>4</v>
      </c>
      <c r="Y291" t="str">
        <f t="shared" si="35"/>
        <v>Y</v>
      </c>
      <c r="Z291">
        <v>100</v>
      </c>
      <c r="AA291">
        <f t="shared" si="36"/>
        <v>0</v>
      </c>
      <c r="AB291">
        <f t="shared" si="37"/>
        <v>-100</v>
      </c>
      <c r="AC291">
        <f t="shared" si="38"/>
        <v>0</v>
      </c>
      <c r="AD291">
        <f t="shared" si="39"/>
        <v>-100</v>
      </c>
      <c r="AE291">
        <f t="shared" si="40"/>
        <v>0</v>
      </c>
      <c r="AF291">
        <f t="shared" si="41"/>
        <v>-100</v>
      </c>
    </row>
    <row r="292" spans="1:32" x14ac:dyDescent="0.25">
      <c r="A292" s="41">
        <v>0.18683376451802827</v>
      </c>
      <c r="B292" s="41">
        <v>0.8131262331519451</v>
      </c>
      <c r="C292" s="34">
        <v>5.3523516082849483</v>
      </c>
      <c r="D292" s="35">
        <v>1.2298213478166491</v>
      </c>
      <c r="E292" s="28"/>
      <c r="F292" s="36">
        <v>1</v>
      </c>
      <c r="G292" s="36">
        <v>5.3523516082849483</v>
      </c>
      <c r="H292" s="36">
        <v>1.2298213478166491</v>
      </c>
      <c r="I292" s="37"/>
      <c r="J292" s="37"/>
      <c r="K292" s="36">
        <v>0</v>
      </c>
      <c r="L292" s="36">
        <v>0</v>
      </c>
      <c r="M292" s="38" t="e">
        <v>#DIV/0!</v>
      </c>
      <c r="N292" s="38" t="e">
        <v>#DIV/0!</v>
      </c>
      <c r="O292" s="37">
        <v>0</v>
      </c>
      <c r="P292" s="37">
        <v>0</v>
      </c>
      <c r="Q292" s="37" t="s">
        <v>542</v>
      </c>
      <c r="R292" s="37" t="s">
        <v>543</v>
      </c>
      <c r="S292" s="37" t="s">
        <v>271</v>
      </c>
      <c r="T292" s="39"/>
      <c r="U292" s="39" t="s">
        <v>75</v>
      </c>
      <c r="V292" s="40">
        <v>44416</v>
      </c>
      <c r="W292" s="39" t="s">
        <v>96</v>
      </c>
      <c r="X292" s="84">
        <v>5</v>
      </c>
      <c r="Y292" t="str">
        <f t="shared" si="35"/>
        <v>Y</v>
      </c>
      <c r="Z292">
        <v>100</v>
      </c>
      <c r="AA292">
        <f t="shared" si="36"/>
        <v>0</v>
      </c>
      <c r="AB292">
        <f t="shared" si="37"/>
        <v>-100</v>
      </c>
      <c r="AC292">
        <f t="shared" si="38"/>
        <v>0</v>
      </c>
      <c r="AD292">
        <f t="shared" si="39"/>
        <v>-100</v>
      </c>
      <c r="AE292">
        <f t="shared" si="40"/>
        <v>0</v>
      </c>
      <c r="AF292">
        <f t="shared" si="41"/>
        <v>-100</v>
      </c>
    </row>
    <row r="293" spans="1:32" x14ac:dyDescent="0.25">
      <c r="A293" s="41">
        <v>0.27385743203271362</v>
      </c>
      <c r="B293" s="41">
        <v>0.72460700527511179</v>
      </c>
      <c r="C293" s="34">
        <v>3.6515350070198025</v>
      </c>
      <c r="D293" s="35">
        <v>1.3800584216272236</v>
      </c>
      <c r="E293" s="28"/>
      <c r="F293" s="36">
        <v>1</v>
      </c>
      <c r="G293" s="36">
        <v>3.6515350070198025</v>
      </c>
      <c r="H293" s="36">
        <v>1.3800584216272236</v>
      </c>
      <c r="I293" s="37"/>
      <c r="J293" s="37"/>
      <c r="K293" s="36">
        <v>0</v>
      </c>
      <c r="L293" s="36">
        <v>0</v>
      </c>
      <c r="M293" s="38" t="e">
        <v>#DIV/0!</v>
      </c>
      <c r="N293" s="38" t="e">
        <v>#DIV/0!</v>
      </c>
      <c r="O293" s="37">
        <v>0</v>
      </c>
      <c r="P293" s="37">
        <v>0</v>
      </c>
      <c r="Q293" s="37" t="s">
        <v>544</v>
      </c>
      <c r="R293" s="37" t="s">
        <v>545</v>
      </c>
      <c r="S293" s="37" t="s">
        <v>271</v>
      </c>
      <c r="T293" s="39"/>
      <c r="U293" s="39" t="s">
        <v>94</v>
      </c>
      <c r="V293" s="40">
        <v>44416</v>
      </c>
      <c r="W293" s="39" t="s">
        <v>231</v>
      </c>
      <c r="X293" s="84">
        <v>9</v>
      </c>
      <c r="Y293" t="str">
        <f t="shared" si="35"/>
        <v>Y</v>
      </c>
      <c r="Z293">
        <v>100</v>
      </c>
      <c r="AA293">
        <f t="shared" si="36"/>
        <v>0</v>
      </c>
      <c r="AB293">
        <f t="shared" si="37"/>
        <v>-100</v>
      </c>
      <c r="AC293">
        <f t="shared" si="38"/>
        <v>0</v>
      </c>
      <c r="AD293">
        <f t="shared" si="39"/>
        <v>-100</v>
      </c>
      <c r="AE293">
        <f t="shared" si="40"/>
        <v>0</v>
      </c>
      <c r="AF293">
        <f t="shared" si="41"/>
        <v>-100</v>
      </c>
    </row>
    <row r="294" spans="1:32" x14ac:dyDescent="0.25">
      <c r="A294" s="41">
        <v>0.44049420960376051</v>
      </c>
      <c r="B294" s="41">
        <v>0.55877656176184787</v>
      </c>
      <c r="C294" s="34">
        <v>2.270177401195657</v>
      </c>
      <c r="D294" s="35">
        <v>1.7896240974155297</v>
      </c>
      <c r="E294" s="28"/>
      <c r="F294" s="36">
        <v>1</v>
      </c>
      <c r="G294" s="36">
        <v>2.270177401195657</v>
      </c>
      <c r="H294" s="36">
        <v>1.7896240974155297</v>
      </c>
      <c r="I294" s="37"/>
      <c r="J294" s="37"/>
      <c r="K294" s="36">
        <v>0</v>
      </c>
      <c r="L294" s="36">
        <v>0</v>
      </c>
      <c r="M294" s="38" t="e">
        <v>#DIV/0!</v>
      </c>
      <c r="N294" s="38" t="e">
        <v>#DIV/0!</v>
      </c>
      <c r="O294" s="37">
        <v>0</v>
      </c>
      <c r="P294" s="37">
        <v>0</v>
      </c>
      <c r="Q294" s="37" t="s">
        <v>546</v>
      </c>
      <c r="R294" s="37" t="s">
        <v>547</v>
      </c>
      <c r="S294" s="37" t="s">
        <v>271</v>
      </c>
      <c r="T294" s="39"/>
      <c r="U294" s="39" t="s">
        <v>75</v>
      </c>
      <c r="V294" s="40">
        <v>44416</v>
      </c>
      <c r="W294" s="39" t="s">
        <v>75</v>
      </c>
      <c r="X294" s="84">
        <v>2</v>
      </c>
      <c r="Y294" t="str">
        <f t="shared" si="35"/>
        <v>N</v>
      </c>
      <c r="Z294">
        <v>100</v>
      </c>
      <c r="AA294">
        <f t="shared" si="36"/>
        <v>0</v>
      </c>
      <c r="AB294">
        <f t="shared" si="37"/>
        <v>-100</v>
      </c>
      <c r="AC294">
        <f t="shared" si="38"/>
        <v>0</v>
      </c>
      <c r="AD294">
        <f t="shared" si="39"/>
        <v>-100</v>
      </c>
      <c r="AE294">
        <f t="shared" si="40"/>
        <v>0</v>
      </c>
      <c r="AF294">
        <f t="shared" si="41"/>
        <v>-100</v>
      </c>
    </row>
    <row r="295" spans="1:32" x14ac:dyDescent="0.25">
      <c r="A295" s="41">
        <v>0.42921388863679077</v>
      </c>
      <c r="B295" s="41">
        <v>0.56909084885928329</v>
      </c>
      <c r="C295" s="34">
        <v>2.3298407308674478</v>
      </c>
      <c r="D295" s="35">
        <v>1.7571886843804543</v>
      </c>
      <c r="E295" s="28"/>
      <c r="F295" s="36">
        <v>1</v>
      </c>
      <c r="G295" s="36">
        <v>2.3298407308674478</v>
      </c>
      <c r="H295" s="36">
        <v>1.7571886843804543</v>
      </c>
      <c r="I295" s="37"/>
      <c r="J295" s="37"/>
      <c r="K295" s="36">
        <v>0</v>
      </c>
      <c r="L295" s="36">
        <v>0</v>
      </c>
      <c r="M295" s="38" t="e">
        <v>#DIV/0!</v>
      </c>
      <c r="N295" s="38" t="e">
        <v>#DIV/0!</v>
      </c>
      <c r="O295" s="37">
        <v>0</v>
      </c>
      <c r="P295" s="37">
        <v>0</v>
      </c>
      <c r="Q295" s="37" t="s">
        <v>548</v>
      </c>
      <c r="R295" s="37" t="s">
        <v>549</v>
      </c>
      <c r="S295" s="37" t="s">
        <v>271</v>
      </c>
      <c r="T295" s="39"/>
      <c r="U295" s="39" t="s">
        <v>86</v>
      </c>
      <c r="V295" s="40">
        <v>44416</v>
      </c>
      <c r="W295" s="39" t="s">
        <v>92</v>
      </c>
      <c r="X295" s="84">
        <v>5</v>
      </c>
      <c r="Y295" t="str">
        <f t="shared" si="35"/>
        <v>Y</v>
      </c>
      <c r="Z295">
        <v>100</v>
      </c>
      <c r="AA295">
        <f t="shared" si="36"/>
        <v>0</v>
      </c>
      <c r="AB295">
        <f t="shared" si="37"/>
        <v>-100</v>
      </c>
      <c r="AC295">
        <f t="shared" si="38"/>
        <v>0</v>
      </c>
      <c r="AD295">
        <f t="shared" si="39"/>
        <v>-100</v>
      </c>
      <c r="AE295">
        <f t="shared" si="40"/>
        <v>0</v>
      </c>
      <c r="AF295">
        <f t="shared" si="41"/>
        <v>-100</v>
      </c>
    </row>
    <row r="296" spans="1:32" x14ac:dyDescent="0.25">
      <c r="A296" s="41">
        <v>0.54630576245000617</v>
      </c>
      <c r="B296" s="41">
        <v>0.4507120427898802</v>
      </c>
      <c r="C296" s="34">
        <v>1.8304767563046025</v>
      </c>
      <c r="D296" s="35">
        <v>2.2187115165817639</v>
      </c>
      <c r="E296" s="28"/>
      <c r="F296" s="36">
        <v>1</v>
      </c>
      <c r="G296" s="36">
        <v>1.8304767563046025</v>
      </c>
      <c r="H296" s="36">
        <v>2.2187115165817639</v>
      </c>
      <c r="I296" s="37"/>
      <c r="J296" s="37"/>
      <c r="K296" s="36">
        <v>0</v>
      </c>
      <c r="L296" s="36">
        <v>0</v>
      </c>
      <c r="M296" s="38" t="e">
        <v>#DIV/0!</v>
      </c>
      <c r="N296" s="38" t="e">
        <v>#DIV/0!</v>
      </c>
      <c r="O296" s="37">
        <v>0</v>
      </c>
      <c r="P296" s="37">
        <v>0</v>
      </c>
      <c r="Q296" s="37" t="s">
        <v>550</v>
      </c>
      <c r="R296" s="37" t="s">
        <v>551</v>
      </c>
      <c r="S296" s="37" t="s">
        <v>271</v>
      </c>
      <c r="T296" s="39"/>
      <c r="U296" s="39" t="s">
        <v>79</v>
      </c>
      <c r="V296" s="40">
        <v>44416</v>
      </c>
      <c r="W296" s="39" t="s">
        <v>89</v>
      </c>
      <c r="X296" s="84">
        <v>4</v>
      </c>
      <c r="Y296" t="str">
        <f t="shared" si="35"/>
        <v>Y</v>
      </c>
      <c r="Z296">
        <v>100</v>
      </c>
      <c r="AA296">
        <f t="shared" si="36"/>
        <v>0</v>
      </c>
      <c r="AB296">
        <f t="shared" si="37"/>
        <v>-100</v>
      </c>
      <c r="AC296">
        <f t="shared" si="38"/>
        <v>0</v>
      </c>
      <c r="AD296">
        <f t="shared" si="39"/>
        <v>-100</v>
      </c>
      <c r="AE296">
        <f t="shared" si="40"/>
        <v>0</v>
      </c>
      <c r="AF296">
        <f t="shared" si="41"/>
        <v>-100</v>
      </c>
    </row>
    <row r="297" spans="1:32" x14ac:dyDescent="0.25">
      <c r="A297" s="41">
        <v>0.22543645836146703</v>
      </c>
      <c r="B297" s="41">
        <v>0.77448225408337168</v>
      </c>
      <c r="C297" s="34">
        <v>4.4358397362532651</v>
      </c>
      <c r="D297" s="35">
        <v>1.291185168837131</v>
      </c>
      <c r="E297" s="28"/>
      <c r="F297" s="36">
        <v>1</v>
      </c>
      <c r="G297" s="36">
        <v>4.4358397362532651</v>
      </c>
      <c r="H297" s="36">
        <v>1.291185168837131</v>
      </c>
      <c r="I297" s="37"/>
      <c r="J297" s="37"/>
      <c r="K297" s="36">
        <v>0</v>
      </c>
      <c r="L297" s="36">
        <v>0</v>
      </c>
      <c r="M297" s="38" t="e">
        <v>#DIV/0!</v>
      </c>
      <c r="N297" s="38" t="e">
        <v>#DIV/0!</v>
      </c>
      <c r="O297" s="37">
        <v>0</v>
      </c>
      <c r="P297" s="37">
        <v>0</v>
      </c>
      <c r="Q297" s="37" t="s">
        <v>423</v>
      </c>
      <c r="R297" s="37" t="s">
        <v>419</v>
      </c>
      <c r="S297" s="37" t="s">
        <v>270</v>
      </c>
      <c r="T297" s="39"/>
      <c r="U297" s="39" t="s">
        <v>75</v>
      </c>
      <c r="V297" s="40">
        <v>44416</v>
      </c>
      <c r="W297" s="39" t="s">
        <v>78</v>
      </c>
      <c r="X297" s="84">
        <v>1</v>
      </c>
      <c r="Y297" t="str">
        <f t="shared" si="35"/>
        <v>N</v>
      </c>
      <c r="Z297">
        <v>100</v>
      </c>
      <c r="AA297">
        <f t="shared" si="36"/>
        <v>0</v>
      </c>
      <c r="AB297">
        <f t="shared" si="37"/>
        <v>-100</v>
      </c>
      <c r="AC297">
        <f t="shared" si="38"/>
        <v>0</v>
      </c>
      <c r="AD297">
        <f t="shared" si="39"/>
        <v>-100</v>
      </c>
      <c r="AE297">
        <f t="shared" si="40"/>
        <v>0</v>
      </c>
      <c r="AF297">
        <f t="shared" si="41"/>
        <v>-100</v>
      </c>
    </row>
    <row r="298" spans="1:32" x14ac:dyDescent="0.25">
      <c r="A298" s="41">
        <v>0.67213206383227042</v>
      </c>
      <c r="B298" s="41">
        <v>0.31345835840490177</v>
      </c>
      <c r="C298" s="34">
        <v>1.4878028497827305</v>
      </c>
      <c r="D298" s="35">
        <v>3.1902164137166689</v>
      </c>
      <c r="E298" s="28"/>
      <c r="F298" s="36">
        <v>1</v>
      </c>
      <c r="G298" s="36">
        <v>1.4878028497827305</v>
      </c>
      <c r="H298" s="36">
        <v>3.1902164137166689</v>
      </c>
      <c r="I298" s="37"/>
      <c r="J298" s="37"/>
      <c r="K298" s="36">
        <v>0</v>
      </c>
      <c r="L298" s="36">
        <v>0</v>
      </c>
      <c r="M298" s="38" t="e">
        <v>#DIV/0!</v>
      </c>
      <c r="N298" s="38" t="e">
        <v>#DIV/0!</v>
      </c>
      <c r="O298" s="37">
        <v>0</v>
      </c>
      <c r="P298" s="37">
        <v>0</v>
      </c>
      <c r="Q298" s="37" t="s">
        <v>490</v>
      </c>
      <c r="R298" s="37" t="s">
        <v>420</v>
      </c>
      <c r="S298" s="37" t="s">
        <v>270</v>
      </c>
      <c r="T298" s="39"/>
      <c r="U298" s="39" t="s">
        <v>102</v>
      </c>
      <c r="V298" s="40">
        <v>44416</v>
      </c>
      <c r="W298" s="39" t="s">
        <v>79</v>
      </c>
      <c r="X298" s="84">
        <v>3</v>
      </c>
      <c r="Y298" t="str">
        <f t="shared" si="35"/>
        <v>Y</v>
      </c>
      <c r="Z298">
        <v>100</v>
      </c>
      <c r="AA298">
        <f t="shared" si="36"/>
        <v>0</v>
      </c>
      <c r="AB298">
        <f t="shared" si="37"/>
        <v>-100</v>
      </c>
      <c r="AC298">
        <f t="shared" si="38"/>
        <v>0</v>
      </c>
      <c r="AD298">
        <f t="shared" si="39"/>
        <v>-100</v>
      </c>
      <c r="AE298">
        <f t="shared" si="40"/>
        <v>0</v>
      </c>
      <c r="AF298">
        <f t="shared" si="41"/>
        <v>-100</v>
      </c>
    </row>
    <row r="299" spans="1:32" x14ac:dyDescent="0.25">
      <c r="A299" s="41">
        <v>0.38043072011715923</v>
      </c>
      <c r="B299" s="41">
        <v>0.61901286292362867</v>
      </c>
      <c r="C299" s="34">
        <v>2.6285994982004484</v>
      </c>
      <c r="D299" s="35">
        <v>1.6154753154513624</v>
      </c>
      <c r="E299" s="28"/>
      <c r="F299" s="36">
        <v>1</v>
      </c>
      <c r="G299" s="36">
        <v>2.6285994982004484</v>
      </c>
      <c r="H299" s="36">
        <v>1.6154753154513624</v>
      </c>
      <c r="I299" s="37"/>
      <c r="J299" s="37"/>
      <c r="K299" s="36">
        <v>0</v>
      </c>
      <c r="L299" s="36">
        <v>0</v>
      </c>
      <c r="M299" s="38" t="e">
        <v>#DIV/0!</v>
      </c>
      <c r="N299" s="38" t="e">
        <v>#DIV/0!</v>
      </c>
      <c r="O299" s="37">
        <v>0</v>
      </c>
      <c r="P299" s="37">
        <v>0</v>
      </c>
      <c r="Q299" s="37" t="s">
        <v>421</v>
      </c>
      <c r="R299" s="37" t="s">
        <v>347</v>
      </c>
      <c r="S299" s="37" t="s">
        <v>270</v>
      </c>
      <c r="T299" s="39"/>
      <c r="U299" s="39" t="s">
        <v>75</v>
      </c>
      <c r="V299" s="40">
        <v>44416</v>
      </c>
      <c r="W299" s="39" t="s">
        <v>75</v>
      </c>
      <c r="X299" s="84">
        <v>2</v>
      </c>
      <c r="Y299" t="str">
        <f t="shared" si="35"/>
        <v>N</v>
      </c>
      <c r="Z299">
        <v>100</v>
      </c>
      <c r="AA299">
        <f t="shared" si="36"/>
        <v>0</v>
      </c>
      <c r="AB299">
        <f t="shared" si="37"/>
        <v>-100</v>
      </c>
      <c r="AC299">
        <f t="shared" si="38"/>
        <v>0</v>
      </c>
      <c r="AD299">
        <f t="shared" si="39"/>
        <v>-100</v>
      </c>
      <c r="AE299">
        <f t="shared" si="40"/>
        <v>0</v>
      </c>
      <c r="AF299">
        <f t="shared" si="41"/>
        <v>-100</v>
      </c>
    </row>
    <row r="300" spans="1:32" x14ac:dyDescent="0.25">
      <c r="A300" s="41">
        <v>0.38455844463186845</v>
      </c>
      <c r="B300" s="41">
        <v>0.61507600354485437</v>
      </c>
      <c r="C300" s="34">
        <v>2.6003849712812412</v>
      </c>
      <c r="D300" s="35">
        <v>1.625815337026191</v>
      </c>
      <c r="E300" s="28"/>
      <c r="F300" s="36">
        <v>1</v>
      </c>
      <c r="G300" s="36">
        <v>2.6003849712812412</v>
      </c>
      <c r="H300" s="36">
        <v>1.625815337026191</v>
      </c>
      <c r="I300" s="37"/>
      <c r="J300" s="37"/>
      <c r="K300" s="36">
        <v>0</v>
      </c>
      <c r="L300" s="36">
        <v>0</v>
      </c>
      <c r="M300" s="38" t="e">
        <v>#DIV/0!</v>
      </c>
      <c r="N300" s="38" t="e">
        <v>#DIV/0!</v>
      </c>
      <c r="O300" s="37">
        <v>0</v>
      </c>
      <c r="P300" s="37">
        <v>0</v>
      </c>
      <c r="Q300" s="37" t="s">
        <v>492</v>
      </c>
      <c r="R300" s="37" t="s">
        <v>495</v>
      </c>
      <c r="S300" s="37" t="s">
        <v>273</v>
      </c>
      <c r="T300" s="39"/>
      <c r="U300" s="39" t="s">
        <v>75</v>
      </c>
      <c r="V300" s="40">
        <v>44416</v>
      </c>
      <c r="W300" s="39" t="s">
        <v>78</v>
      </c>
      <c r="X300" s="84">
        <v>1</v>
      </c>
      <c r="Y300" t="str">
        <f t="shared" si="35"/>
        <v>N</v>
      </c>
      <c r="Z300">
        <v>100</v>
      </c>
      <c r="AA300">
        <f t="shared" si="36"/>
        <v>0</v>
      </c>
      <c r="AB300">
        <f t="shared" si="37"/>
        <v>-100</v>
      </c>
      <c r="AC300">
        <f t="shared" si="38"/>
        <v>0</v>
      </c>
      <c r="AD300">
        <f t="shared" si="39"/>
        <v>-100</v>
      </c>
      <c r="AE300">
        <f t="shared" si="40"/>
        <v>0</v>
      </c>
      <c r="AF300">
        <f t="shared" si="41"/>
        <v>-100</v>
      </c>
    </row>
    <row r="301" spans="1:32" x14ac:dyDescent="0.25">
      <c r="A301" s="41">
        <v>0.59523199821206241</v>
      </c>
      <c r="B301" s="41">
        <v>0.39263281555400048</v>
      </c>
      <c r="C301" s="34">
        <v>1.6800172084225411</v>
      </c>
      <c r="D301" s="35">
        <v>2.5469088685035439</v>
      </c>
      <c r="E301" s="28"/>
      <c r="F301" s="36">
        <v>1</v>
      </c>
      <c r="G301" s="36">
        <v>1.6800172084225411</v>
      </c>
      <c r="H301" s="36">
        <v>2.5469088685035439</v>
      </c>
      <c r="I301" s="37"/>
      <c r="J301" s="37"/>
      <c r="K301" s="36">
        <v>0</v>
      </c>
      <c r="L301" s="36">
        <v>0</v>
      </c>
      <c r="M301" s="38" t="e">
        <v>#DIV/0!</v>
      </c>
      <c r="N301" s="38" t="e">
        <v>#DIV/0!</v>
      </c>
      <c r="O301" s="37">
        <v>0</v>
      </c>
      <c r="P301" s="37">
        <v>0</v>
      </c>
      <c r="Q301" s="37" t="s">
        <v>427</v>
      </c>
      <c r="R301" s="37" t="s">
        <v>426</v>
      </c>
      <c r="S301" s="37" t="s">
        <v>273</v>
      </c>
      <c r="T301" s="39"/>
      <c r="U301" s="39" t="s">
        <v>86</v>
      </c>
      <c r="V301" s="40">
        <v>44416</v>
      </c>
      <c r="W301" s="39" t="s">
        <v>86</v>
      </c>
      <c r="X301" s="84">
        <v>3</v>
      </c>
      <c r="Y301" t="str">
        <f t="shared" si="35"/>
        <v>Y</v>
      </c>
      <c r="Z301">
        <v>100</v>
      </c>
      <c r="AA301">
        <f t="shared" si="36"/>
        <v>0</v>
      </c>
      <c r="AB301">
        <f t="shared" si="37"/>
        <v>-100</v>
      </c>
      <c r="AC301">
        <f t="shared" si="38"/>
        <v>0</v>
      </c>
      <c r="AD301">
        <f t="shared" si="39"/>
        <v>-100</v>
      </c>
      <c r="AE301">
        <f t="shared" si="40"/>
        <v>0</v>
      </c>
      <c r="AF301">
        <f t="shared" si="41"/>
        <v>-100</v>
      </c>
    </row>
    <row r="302" spans="1:32" x14ac:dyDescent="0.25">
      <c r="A302" s="41">
        <v>0.30238061672802991</v>
      </c>
      <c r="B302" s="41">
        <v>0.69748504071969508</v>
      </c>
      <c r="C302" s="34">
        <v>3.3070902851535275</v>
      </c>
      <c r="D302" s="35">
        <v>1.4337225053144609</v>
      </c>
      <c r="E302" s="28"/>
      <c r="F302" s="36">
        <v>1</v>
      </c>
      <c r="G302" s="36">
        <v>3.3070902851535275</v>
      </c>
      <c r="H302" s="36">
        <v>1.4337225053144609</v>
      </c>
      <c r="I302" s="37"/>
      <c r="J302" s="37"/>
      <c r="K302" s="36">
        <v>0</v>
      </c>
      <c r="L302" s="36">
        <v>0</v>
      </c>
      <c r="M302" s="38" t="e">
        <v>#DIV/0!</v>
      </c>
      <c r="N302" s="38" t="e">
        <v>#DIV/0!</v>
      </c>
      <c r="O302" s="37">
        <v>0</v>
      </c>
      <c r="P302" s="37">
        <v>0</v>
      </c>
      <c r="Q302" s="37" t="s">
        <v>354</v>
      </c>
      <c r="R302" s="37" t="s">
        <v>299</v>
      </c>
      <c r="S302" s="37" t="s">
        <v>278</v>
      </c>
      <c r="T302" s="39"/>
      <c r="U302" s="39" t="s">
        <v>75</v>
      </c>
      <c r="V302" s="40">
        <v>44416</v>
      </c>
      <c r="W302" s="39" t="s">
        <v>75</v>
      </c>
      <c r="X302" s="84">
        <v>2</v>
      </c>
      <c r="Y302" t="str">
        <f t="shared" si="35"/>
        <v>N</v>
      </c>
      <c r="Z302">
        <v>100</v>
      </c>
      <c r="AA302">
        <f t="shared" si="36"/>
        <v>0</v>
      </c>
      <c r="AB302">
        <f t="shared" si="37"/>
        <v>-100</v>
      </c>
      <c r="AC302">
        <f t="shared" si="38"/>
        <v>0</v>
      </c>
      <c r="AD302">
        <f t="shared" si="39"/>
        <v>-100</v>
      </c>
      <c r="AE302">
        <f t="shared" si="40"/>
        <v>0</v>
      </c>
      <c r="AF302">
        <f t="shared" si="41"/>
        <v>-100</v>
      </c>
    </row>
    <row r="303" spans="1:32" x14ac:dyDescent="0.25">
      <c r="A303" s="41">
        <v>0.33472982811587243</v>
      </c>
      <c r="B303" s="41">
        <v>0.66495366922539412</v>
      </c>
      <c r="C303" s="34">
        <v>2.9874839826160726</v>
      </c>
      <c r="D303" s="35">
        <v>1.5038641732211238</v>
      </c>
      <c r="E303" s="28"/>
      <c r="F303" s="36">
        <v>1</v>
      </c>
      <c r="G303" s="36">
        <v>2.9874839826160726</v>
      </c>
      <c r="H303" s="36">
        <v>1.5038641732211238</v>
      </c>
      <c r="I303" s="37"/>
      <c r="J303" s="37"/>
      <c r="K303" s="36">
        <v>0</v>
      </c>
      <c r="L303" s="36">
        <v>0</v>
      </c>
      <c r="M303" s="38" t="e">
        <v>#DIV/0!</v>
      </c>
      <c r="N303" s="38" t="e">
        <v>#DIV/0!</v>
      </c>
      <c r="O303" s="37">
        <v>0</v>
      </c>
      <c r="P303" s="37">
        <v>0</v>
      </c>
      <c r="Q303" s="37" t="s">
        <v>300</v>
      </c>
      <c r="R303" s="37" t="s">
        <v>433</v>
      </c>
      <c r="S303" s="37" t="s">
        <v>278</v>
      </c>
      <c r="T303" s="39"/>
      <c r="U303" s="39" t="s">
        <v>75</v>
      </c>
      <c r="V303" s="40">
        <v>44416</v>
      </c>
      <c r="W303" s="39" t="s">
        <v>86</v>
      </c>
      <c r="X303" s="84">
        <v>3</v>
      </c>
      <c r="Y303" t="str">
        <f t="shared" si="35"/>
        <v>Y</v>
      </c>
      <c r="Z303">
        <v>100</v>
      </c>
      <c r="AA303">
        <f t="shared" si="36"/>
        <v>0</v>
      </c>
      <c r="AB303">
        <f t="shared" si="37"/>
        <v>-100</v>
      </c>
      <c r="AC303">
        <f t="shared" si="38"/>
        <v>0</v>
      </c>
      <c r="AD303">
        <f t="shared" si="39"/>
        <v>-100</v>
      </c>
      <c r="AE303">
        <f t="shared" si="40"/>
        <v>0</v>
      </c>
      <c r="AF303">
        <f t="shared" si="41"/>
        <v>-100</v>
      </c>
    </row>
    <row r="304" spans="1:32" x14ac:dyDescent="0.25">
      <c r="A304" s="41">
        <v>0.34394985410245421</v>
      </c>
      <c r="B304" s="41">
        <v>0.65577973922620481</v>
      </c>
      <c r="C304" s="34">
        <v>2.9074005645663816</v>
      </c>
      <c r="D304" s="35">
        <v>1.5249022502280447</v>
      </c>
      <c r="E304" s="28"/>
      <c r="F304" s="36">
        <v>1</v>
      </c>
      <c r="G304" s="36">
        <v>2.9074005645663816</v>
      </c>
      <c r="H304" s="36">
        <v>1.5249022502280447</v>
      </c>
      <c r="I304" s="37"/>
      <c r="J304" s="37"/>
      <c r="K304" s="36">
        <v>0</v>
      </c>
      <c r="L304" s="36">
        <v>0</v>
      </c>
      <c r="M304" s="38" t="e">
        <v>#DIV/0!</v>
      </c>
      <c r="N304" s="38" t="e">
        <v>#DIV/0!</v>
      </c>
      <c r="O304" s="37">
        <v>0</v>
      </c>
      <c r="P304" s="37">
        <v>0</v>
      </c>
      <c r="Q304" s="37" t="s">
        <v>358</v>
      </c>
      <c r="R304" s="37" t="s">
        <v>432</v>
      </c>
      <c r="S304" s="37" t="s">
        <v>278</v>
      </c>
      <c r="T304" s="39"/>
      <c r="U304" s="39" t="s">
        <v>75</v>
      </c>
      <c r="V304" s="40">
        <v>44416</v>
      </c>
      <c r="W304" s="39" t="s">
        <v>86</v>
      </c>
      <c r="X304" s="84">
        <v>3</v>
      </c>
      <c r="Y304" t="str">
        <f t="shared" si="35"/>
        <v>Y</v>
      </c>
      <c r="Z304">
        <v>100</v>
      </c>
      <c r="AA304">
        <f t="shared" si="36"/>
        <v>0</v>
      </c>
      <c r="AB304">
        <f t="shared" si="37"/>
        <v>-100</v>
      </c>
      <c r="AC304">
        <f t="shared" si="38"/>
        <v>0</v>
      </c>
      <c r="AD304">
        <f t="shared" si="39"/>
        <v>-100</v>
      </c>
      <c r="AE304">
        <f t="shared" si="40"/>
        <v>0</v>
      </c>
      <c r="AF304">
        <f t="shared" si="41"/>
        <v>-100</v>
      </c>
    </row>
    <row r="305" spans="1:32" x14ac:dyDescent="0.25">
      <c r="A305" s="41">
        <v>0.29650444934585718</v>
      </c>
      <c r="B305" s="41">
        <v>0.70131327341207805</v>
      </c>
      <c r="C305" s="34">
        <v>3.3726306711625478</v>
      </c>
      <c r="D305" s="35">
        <v>1.4258962975771592</v>
      </c>
      <c r="E305" s="28"/>
      <c r="F305" s="36">
        <v>1</v>
      </c>
      <c r="G305" s="36">
        <v>3.3726306711625478</v>
      </c>
      <c r="H305" s="36">
        <v>1.4258962975771592</v>
      </c>
      <c r="I305" s="37"/>
      <c r="J305" s="37"/>
      <c r="K305" s="36">
        <v>0</v>
      </c>
      <c r="L305" s="36">
        <v>0</v>
      </c>
      <c r="M305" s="38" t="e">
        <v>#DIV/0!</v>
      </c>
      <c r="N305" s="38" t="e">
        <v>#DIV/0!</v>
      </c>
      <c r="O305" s="37">
        <v>0</v>
      </c>
      <c r="P305" s="37">
        <v>0</v>
      </c>
      <c r="Q305" s="37" t="s">
        <v>436</v>
      </c>
      <c r="R305" s="37" t="s">
        <v>499</v>
      </c>
      <c r="S305" s="37" t="s">
        <v>269</v>
      </c>
      <c r="T305" s="39"/>
      <c r="U305" s="39" t="s">
        <v>94</v>
      </c>
      <c r="V305" s="40">
        <v>44416</v>
      </c>
      <c r="W305" s="39" t="s">
        <v>91</v>
      </c>
      <c r="X305" s="84">
        <v>5</v>
      </c>
      <c r="Y305" t="str">
        <f t="shared" si="35"/>
        <v>Y</v>
      </c>
      <c r="Z305">
        <v>100</v>
      </c>
      <c r="AA305">
        <f t="shared" si="36"/>
        <v>0</v>
      </c>
      <c r="AB305">
        <f t="shared" si="37"/>
        <v>-100</v>
      </c>
      <c r="AC305">
        <f t="shared" si="38"/>
        <v>0</v>
      </c>
      <c r="AD305">
        <f t="shared" si="39"/>
        <v>-100</v>
      </c>
      <c r="AE305">
        <f t="shared" si="40"/>
        <v>0</v>
      </c>
      <c r="AF305">
        <f t="shared" si="41"/>
        <v>-100</v>
      </c>
    </row>
    <row r="306" spans="1:32" x14ac:dyDescent="0.25">
      <c r="A306" s="41">
        <v>0.24462722731844216</v>
      </c>
      <c r="B306" s="41">
        <v>0.75509064500899115</v>
      </c>
      <c r="C306" s="34">
        <v>4.0878524069532762</v>
      </c>
      <c r="D306" s="35">
        <v>1.3243443109907587</v>
      </c>
      <c r="E306" s="28"/>
      <c r="F306" s="36">
        <v>1</v>
      </c>
      <c r="G306" s="36">
        <v>4.0878524069532762</v>
      </c>
      <c r="H306" s="36">
        <v>1.3243443109907587</v>
      </c>
      <c r="I306" s="37"/>
      <c r="J306" s="37"/>
      <c r="K306" s="36">
        <v>0</v>
      </c>
      <c r="L306" s="36">
        <v>0</v>
      </c>
      <c r="M306" s="38" t="e">
        <v>#DIV/0!</v>
      </c>
      <c r="N306" s="38" t="e">
        <v>#DIV/0!</v>
      </c>
      <c r="O306" s="37">
        <v>0</v>
      </c>
      <c r="P306" s="37">
        <v>0</v>
      </c>
      <c r="Q306" s="37" t="s">
        <v>437</v>
      </c>
      <c r="R306" s="37" t="s">
        <v>500</v>
      </c>
      <c r="S306" s="37" t="s">
        <v>269</v>
      </c>
      <c r="T306" s="39"/>
      <c r="U306" s="39" t="s">
        <v>78</v>
      </c>
      <c r="V306" s="40">
        <v>44416</v>
      </c>
      <c r="W306" s="39" t="s">
        <v>164</v>
      </c>
      <c r="X306" s="84">
        <v>5</v>
      </c>
      <c r="Y306" t="str">
        <f t="shared" si="35"/>
        <v>Y</v>
      </c>
      <c r="Z306">
        <v>100</v>
      </c>
      <c r="AA306">
        <f t="shared" si="36"/>
        <v>0</v>
      </c>
      <c r="AB306">
        <f t="shared" si="37"/>
        <v>-100</v>
      </c>
      <c r="AC306">
        <f t="shared" si="38"/>
        <v>0</v>
      </c>
      <c r="AD306">
        <f t="shared" si="39"/>
        <v>-100</v>
      </c>
      <c r="AE306">
        <f t="shared" si="40"/>
        <v>0</v>
      </c>
      <c r="AF306">
        <f t="shared" si="41"/>
        <v>-100</v>
      </c>
    </row>
    <row r="307" spans="1:32" x14ac:dyDescent="0.25">
      <c r="A307" s="41">
        <v>0.34825762996181786</v>
      </c>
      <c r="B307" s="41">
        <v>0.6515176421308646</v>
      </c>
      <c r="C307" s="34">
        <v>2.8714374473565378</v>
      </c>
      <c r="D307" s="35">
        <v>1.5348778533907126</v>
      </c>
      <c r="E307" s="28"/>
      <c r="F307" s="36">
        <v>1</v>
      </c>
      <c r="G307" s="36">
        <v>2.8714374473565378</v>
      </c>
      <c r="H307" s="36">
        <v>1.5348778533907126</v>
      </c>
      <c r="I307" s="37"/>
      <c r="J307" s="37"/>
      <c r="K307" s="36">
        <v>0</v>
      </c>
      <c r="L307" s="36">
        <v>0</v>
      </c>
      <c r="M307" s="38" t="e">
        <v>#DIV/0!</v>
      </c>
      <c r="N307" s="38" t="e">
        <v>#DIV/0!</v>
      </c>
      <c r="O307" s="37">
        <v>0</v>
      </c>
      <c r="P307" s="37">
        <v>0</v>
      </c>
      <c r="Q307" s="37" t="s">
        <v>438</v>
      </c>
      <c r="R307" s="37" t="s">
        <v>363</v>
      </c>
      <c r="S307" s="37" t="s">
        <v>269</v>
      </c>
      <c r="T307" s="39"/>
      <c r="U307" s="39" t="s">
        <v>75</v>
      </c>
      <c r="V307" s="40">
        <v>44416</v>
      </c>
      <c r="W307" s="39" t="s">
        <v>100</v>
      </c>
      <c r="X307" s="84">
        <v>3</v>
      </c>
      <c r="Y307" t="str">
        <f t="shared" si="35"/>
        <v>Y</v>
      </c>
      <c r="Z307">
        <v>100</v>
      </c>
      <c r="AA307">
        <f t="shared" si="36"/>
        <v>0</v>
      </c>
      <c r="AB307">
        <f t="shared" si="37"/>
        <v>-100</v>
      </c>
      <c r="AC307">
        <f t="shared" si="38"/>
        <v>0</v>
      </c>
      <c r="AD307">
        <f t="shared" si="39"/>
        <v>-100</v>
      </c>
      <c r="AE307">
        <f t="shared" si="40"/>
        <v>0</v>
      </c>
      <c r="AF307">
        <f t="shared" si="41"/>
        <v>-100</v>
      </c>
    </row>
    <row r="308" spans="1:32" x14ac:dyDescent="0.25">
      <c r="A308" s="41">
        <v>0.82060025910994827</v>
      </c>
      <c r="B308" s="41">
        <v>0.15958025999329636</v>
      </c>
      <c r="C308" s="34">
        <v>1.2186201367821099</v>
      </c>
      <c r="D308" s="35">
        <v>6.2664392202519785</v>
      </c>
      <c r="E308" s="28"/>
      <c r="F308" s="36">
        <v>1</v>
      </c>
      <c r="G308" s="36">
        <v>1.2186201367821099</v>
      </c>
      <c r="H308" s="36">
        <v>6.2664392202519785</v>
      </c>
      <c r="I308" s="37"/>
      <c r="J308" s="37"/>
      <c r="K308" s="36">
        <v>0</v>
      </c>
      <c r="L308" s="36">
        <v>0</v>
      </c>
      <c r="M308" s="38" t="e">
        <v>#DIV/0!</v>
      </c>
      <c r="N308" s="38" t="e">
        <v>#DIV/0!</v>
      </c>
      <c r="O308" s="37">
        <v>0</v>
      </c>
      <c r="P308" s="37">
        <v>0</v>
      </c>
      <c r="Q308" s="37" t="s">
        <v>503</v>
      </c>
      <c r="R308" s="37" t="s">
        <v>439</v>
      </c>
      <c r="S308" s="37" t="s">
        <v>269</v>
      </c>
      <c r="T308" s="39"/>
      <c r="U308" s="39" t="s">
        <v>74</v>
      </c>
      <c r="V308" s="40">
        <v>44416</v>
      </c>
      <c r="W308" s="39" t="s">
        <v>73</v>
      </c>
      <c r="X308" s="84">
        <v>0</v>
      </c>
      <c r="Y308" t="str">
        <f t="shared" si="35"/>
        <v>N</v>
      </c>
      <c r="Z308">
        <v>100</v>
      </c>
      <c r="AA308">
        <f t="shared" si="36"/>
        <v>0</v>
      </c>
      <c r="AB308">
        <f t="shared" si="37"/>
        <v>-100</v>
      </c>
      <c r="AC308">
        <f t="shared" si="38"/>
        <v>0</v>
      </c>
      <c r="AD308">
        <f t="shared" si="39"/>
        <v>-100</v>
      </c>
      <c r="AE308">
        <f t="shared" si="40"/>
        <v>0</v>
      </c>
      <c r="AF308">
        <f t="shared" si="41"/>
        <v>-100</v>
      </c>
    </row>
    <row r="309" spans="1:32" x14ac:dyDescent="0.25">
      <c r="A309" s="41">
        <v>0.18932485081369094</v>
      </c>
      <c r="B309" s="41">
        <v>0.81059366266564148</v>
      </c>
      <c r="C309" s="34">
        <v>5.2819267819419586</v>
      </c>
      <c r="D309" s="35">
        <v>1.2336637282747742</v>
      </c>
      <c r="E309" s="28"/>
      <c r="F309" s="36">
        <v>1</v>
      </c>
      <c r="G309" s="36">
        <v>5.2819267819419586</v>
      </c>
      <c r="H309" s="36">
        <v>1.2336637282747742</v>
      </c>
      <c r="I309" s="37"/>
      <c r="J309" s="37"/>
      <c r="K309" s="36">
        <v>0</v>
      </c>
      <c r="L309" s="36">
        <v>0</v>
      </c>
      <c r="M309" s="38" t="e">
        <v>#DIV/0!</v>
      </c>
      <c r="N309" s="38" t="e">
        <v>#DIV/0!</v>
      </c>
      <c r="O309" s="37">
        <v>0</v>
      </c>
      <c r="P309" s="37">
        <v>0</v>
      </c>
      <c r="Q309" s="37" t="s">
        <v>442</v>
      </c>
      <c r="R309" s="37" t="s">
        <v>367</v>
      </c>
      <c r="S309" s="37" t="s">
        <v>282</v>
      </c>
      <c r="T309" s="39"/>
      <c r="U309" s="39" t="s">
        <v>76</v>
      </c>
      <c r="V309" s="40">
        <v>44416</v>
      </c>
      <c r="W309" s="39"/>
      <c r="X309" s="84">
        <v>0</v>
      </c>
      <c r="Y309" t="str">
        <f t="shared" si="35"/>
        <v>N</v>
      </c>
      <c r="Z309">
        <v>100</v>
      </c>
      <c r="AA309">
        <f t="shared" si="36"/>
        <v>0</v>
      </c>
      <c r="AB309">
        <f t="shared" si="37"/>
        <v>-100</v>
      </c>
      <c r="AC309">
        <f t="shared" si="38"/>
        <v>0</v>
      </c>
      <c r="AD309">
        <f t="shared" si="39"/>
        <v>-100</v>
      </c>
      <c r="AE309">
        <f t="shared" si="40"/>
        <v>0</v>
      </c>
      <c r="AF309">
        <f t="shared" si="41"/>
        <v>-100</v>
      </c>
    </row>
    <row r="310" spans="1:32" x14ac:dyDescent="0.25">
      <c r="A310" s="41">
        <v>0.63295814950389562</v>
      </c>
      <c r="B310" s="41">
        <v>5.5767338594946668E-2</v>
      </c>
      <c r="C310" s="34">
        <v>1.5798832842009967</v>
      </c>
      <c r="D310" s="35">
        <v>17.931642879056355</v>
      </c>
      <c r="E310" s="28"/>
      <c r="F310" s="36">
        <v>1</v>
      </c>
      <c r="G310" s="36">
        <v>1.5798832842009967</v>
      </c>
      <c r="H310" s="36">
        <v>17.931642879056355</v>
      </c>
      <c r="I310" s="37"/>
      <c r="J310" s="37"/>
      <c r="K310" s="36">
        <v>0</v>
      </c>
      <c r="L310" s="36">
        <v>0</v>
      </c>
      <c r="M310" s="38" t="e">
        <v>#DIV/0!</v>
      </c>
      <c r="N310" s="38" t="e">
        <v>#DIV/0!</v>
      </c>
      <c r="O310" s="37">
        <v>0</v>
      </c>
      <c r="P310" s="37">
        <v>0</v>
      </c>
      <c r="Q310" s="37" t="s">
        <v>446</v>
      </c>
      <c r="R310" s="37" t="s">
        <v>449</v>
      </c>
      <c r="S310" s="37" t="s">
        <v>282</v>
      </c>
      <c r="T310" s="39"/>
      <c r="U310" s="39" t="s">
        <v>109</v>
      </c>
      <c r="V310" s="40">
        <v>44416</v>
      </c>
      <c r="W310" s="39"/>
      <c r="X310" s="84">
        <v>0</v>
      </c>
      <c r="Y310" t="str">
        <f t="shared" si="35"/>
        <v>N</v>
      </c>
      <c r="Z310">
        <v>100</v>
      </c>
      <c r="AA310">
        <f t="shared" si="36"/>
        <v>0</v>
      </c>
      <c r="AB310">
        <f t="shared" si="37"/>
        <v>-100</v>
      </c>
      <c r="AC310">
        <f t="shared" si="38"/>
        <v>0</v>
      </c>
      <c r="AD310">
        <f t="shared" si="39"/>
        <v>-100</v>
      </c>
      <c r="AE310">
        <f t="shared" si="40"/>
        <v>0</v>
      </c>
      <c r="AF310">
        <f t="shared" si="41"/>
        <v>-100</v>
      </c>
    </row>
    <row r="311" spans="1:32" x14ac:dyDescent="0.25">
      <c r="A311" s="41">
        <v>0.69242158606707005</v>
      </c>
      <c r="B311" s="41">
        <v>0.21022168926911422</v>
      </c>
      <c r="C311" s="34">
        <v>1.4442068533419998</v>
      </c>
      <c r="D311" s="35">
        <v>4.7568830955394672</v>
      </c>
      <c r="E311" s="28"/>
      <c r="F311" s="36">
        <v>1</v>
      </c>
      <c r="G311" s="36">
        <v>1.4442068533419998</v>
      </c>
      <c r="H311" s="36">
        <v>4.7568830955394672</v>
      </c>
      <c r="I311" s="37"/>
      <c r="J311" s="37"/>
      <c r="K311" s="36">
        <v>0</v>
      </c>
      <c r="L311" s="36">
        <v>0</v>
      </c>
      <c r="M311" s="38" t="e">
        <v>#DIV/0!</v>
      </c>
      <c r="N311" s="38" t="e">
        <v>#DIV/0!</v>
      </c>
      <c r="O311" s="37">
        <v>0</v>
      </c>
      <c r="P311" s="37">
        <v>0</v>
      </c>
      <c r="Q311" s="37" t="s">
        <v>364</v>
      </c>
      <c r="R311" s="37" t="s">
        <v>443</v>
      </c>
      <c r="S311" s="37" t="s">
        <v>282</v>
      </c>
      <c r="T311" s="39"/>
      <c r="U311" s="39" t="s">
        <v>103</v>
      </c>
      <c r="V311" s="40">
        <v>44416</v>
      </c>
      <c r="W311" s="39"/>
      <c r="X311" s="84">
        <v>0</v>
      </c>
      <c r="Y311" t="str">
        <f t="shared" si="35"/>
        <v>N</v>
      </c>
      <c r="Z311">
        <v>100</v>
      </c>
      <c r="AA311">
        <f t="shared" si="36"/>
        <v>0</v>
      </c>
      <c r="AB311">
        <f t="shared" si="37"/>
        <v>-100</v>
      </c>
      <c r="AC311">
        <f t="shared" si="38"/>
        <v>0</v>
      </c>
      <c r="AD311">
        <f t="shared" si="39"/>
        <v>-100</v>
      </c>
      <c r="AE311">
        <f t="shared" si="40"/>
        <v>0</v>
      </c>
      <c r="AF311">
        <f t="shared" si="41"/>
        <v>-100</v>
      </c>
    </row>
    <row r="312" spans="1:32" x14ac:dyDescent="0.25">
      <c r="A312" s="41">
        <v>0.29078969561930662</v>
      </c>
      <c r="B312" s="41">
        <v>0.70863425346294162</v>
      </c>
      <c r="C312" s="34">
        <v>3.4389114025180962</v>
      </c>
      <c r="D312" s="35">
        <v>1.4111652028013284</v>
      </c>
      <c r="E312" s="28"/>
      <c r="F312" s="36">
        <v>1</v>
      </c>
      <c r="G312" s="36">
        <v>3.4389114025180962</v>
      </c>
      <c r="H312" s="36">
        <v>1.4111652028013284</v>
      </c>
      <c r="I312" s="37"/>
      <c r="J312" s="37"/>
      <c r="K312" s="36">
        <v>0</v>
      </c>
      <c r="L312" s="36">
        <v>0</v>
      </c>
      <c r="M312" s="38" t="e">
        <v>#DIV/0!</v>
      </c>
      <c r="N312" s="38" t="e">
        <v>#DIV/0!</v>
      </c>
      <c r="O312" s="37">
        <v>0</v>
      </c>
      <c r="P312" s="37">
        <v>0</v>
      </c>
      <c r="Q312" s="37" t="s">
        <v>369</v>
      </c>
      <c r="R312" s="37" t="s">
        <v>368</v>
      </c>
      <c r="S312" s="37" t="s">
        <v>276</v>
      </c>
      <c r="T312" s="39"/>
      <c r="U312" s="39" t="s">
        <v>75</v>
      </c>
      <c r="V312" s="40">
        <v>44416</v>
      </c>
      <c r="W312" s="39" t="s">
        <v>96</v>
      </c>
      <c r="X312" s="84">
        <v>5</v>
      </c>
      <c r="Y312" t="str">
        <f t="shared" si="35"/>
        <v>Y</v>
      </c>
      <c r="Z312">
        <v>100</v>
      </c>
      <c r="AA312">
        <f t="shared" si="36"/>
        <v>0</v>
      </c>
      <c r="AB312">
        <f t="shared" si="37"/>
        <v>-100</v>
      </c>
      <c r="AC312">
        <f t="shared" si="38"/>
        <v>0</v>
      </c>
      <c r="AD312">
        <f t="shared" si="39"/>
        <v>-100</v>
      </c>
      <c r="AE312">
        <f t="shared" si="40"/>
        <v>0</v>
      </c>
      <c r="AF312">
        <f t="shared" si="41"/>
        <v>-100</v>
      </c>
    </row>
    <row r="313" spans="1:32" x14ac:dyDescent="0.25">
      <c r="A313" s="41">
        <v>0.63215145151163032</v>
      </c>
      <c r="B313" s="41">
        <v>0.35612643474232936</v>
      </c>
      <c r="C313" s="34">
        <v>1.5818993970649802</v>
      </c>
      <c r="D313" s="35">
        <v>2.8079914952776166</v>
      </c>
      <c r="E313" s="28"/>
      <c r="F313" s="36">
        <v>1</v>
      </c>
      <c r="G313" s="36">
        <v>1.5818993970649802</v>
      </c>
      <c r="H313" s="36">
        <v>2.8079914952776166</v>
      </c>
      <c r="I313" s="37"/>
      <c r="J313" s="37"/>
      <c r="K313" s="36">
        <v>0</v>
      </c>
      <c r="L313" s="36">
        <v>0</v>
      </c>
      <c r="M313" s="38" t="e">
        <v>#DIV/0!</v>
      </c>
      <c r="N313" s="38" t="e">
        <v>#DIV/0!</v>
      </c>
      <c r="O313" s="37">
        <v>0</v>
      </c>
      <c r="P313" s="37">
        <v>0</v>
      </c>
      <c r="Q313" s="37" t="s">
        <v>461</v>
      </c>
      <c r="R313" s="37" t="s">
        <v>474</v>
      </c>
      <c r="S313" s="37" t="s">
        <v>276</v>
      </c>
      <c r="T313" s="39"/>
      <c r="U313" s="39" t="s">
        <v>79</v>
      </c>
      <c r="V313" s="40">
        <v>44416</v>
      </c>
      <c r="W313" s="39" t="s">
        <v>75</v>
      </c>
      <c r="X313" s="84">
        <v>2</v>
      </c>
      <c r="Y313" t="str">
        <f t="shared" si="35"/>
        <v>N</v>
      </c>
      <c r="Z313">
        <v>100</v>
      </c>
      <c r="AA313">
        <f t="shared" si="36"/>
        <v>0</v>
      </c>
      <c r="AB313">
        <f t="shared" si="37"/>
        <v>-100</v>
      </c>
      <c r="AC313">
        <f t="shared" si="38"/>
        <v>0</v>
      </c>
      <c r="AD313">
        <f t="shared" si="39"/>
        <v>-100</v>
      </c>
      <c r="AE313">
        <f t="shared" si="40"/>
        <v>0</v>
      </c>
      <c r="AF313">
        <f t="shared" si="41"/>
        <v>-100</v>
      </c>
    </row>
    <row r="314" spans="1:32" x14ac:dyDescent="0.25">
      <c r="A314" s="41">
        <v>0.26144750350057455</v>
      </c>
      <c r="B314" s="41">
        <v>0.73831432486884463</v>
      </c>
      <c r="C314" s="34">
        <v>3.8248596242488215</v>
      </c>
      <c r="D314" s="35">
        <v>1.354436675974886</v>
      </c>
      <c r="E314" s="28"/>
      <c r="F314" s="36">
        <v>1</v>
      </c>
      <c r="G314" s="36">
        <v>3.8248596242488215</v>
      </c>
      <c r="H314" s="36">
        <v>1.354436675974886</v>
      </c>
      <c r="I314" s="37"/>
      <c r="J314" s="37"/>
      <c r="K314" s="36">
        <v>0</v>
      </c>
      <c r="L314" s="36">
        <v>0</v>
      </c>
      <c r="M314" s="38" t="e">
        <v>#DIV/0!</v>
      </c>
      <c r="N314" s="38" t="e">
        <v>#DIV/0!</v>
      </c>
      <c r="O314" s="37">
        <v>0</v>
      </c>
      <c r="P314" s="37">
        <v>0</v>
      </c>
      <c r="Q314" s="37" t="s">
        <v>454</v>
      </c>
      <c r="R314" s="37" t="s">
        <v>467</v>
      </c>
      <c r="S314" s="37" t="s">
        <v>276</v>
      </c>
      <c r="T314" s="39"/>
      <c r="U314" s="39" t="s">
        <v>75</v>
      </c>
      <c r="V314" s="40">
        <v>44416</v>
      </c>
      <c r="W314" s="39" t="s">
        <v>94</v>
      </c>
      <c r="X314" s="84">
        <v>2</v>
      </c>
      <c r="Y314" t="str">
        <f t="shared" si="35"/>
        <v>N</v>
      </c>
      <c r="Z314">
        <v>100</v>
      </c>
      <c r="AA314">
        <f t="shared" si="36"/>
        <v>0</v>
      </c>
      <c r="AB314">
        <f t="shared" si="37"/>
        <v>-100</v>
      </c>
      <c r="AC314">
        <f t="shared" si="38"/>
        <v>0</v>
      </c>
      <c r="AD314">
        <f t="shared" si="39"/>
        <v>-100</v>
      </c>
      <c r="AE314">
        <f t="shared" si="40"/>
        <v>0</v>
      </c>
      <c r="AF314">
        <f t="shared" si="41"/>
        <v>-100</v>
      </c>
    </row>
    <row r="315" spans="1:32" x14ac:dyDescent="0.25">
      <c r="A315" s="41">
        <v>0.57470690381877576</v>
      </c>
      <c r="B315" s="41">
        <v>0.42195678918164492</v>
      </c>
      <c r="C315" s="34">
        <v>1.7400173781718364</v>
      </c>
      <c r="D315" s="35">
        <v>2.3699109141943864</v>
      </c>
      <c r="E315" s="28"/>
      <c r="F315" s="36">
        <v>1</v>
      </c>
      <c r="G315" s="36">
        <v>1.7400173781718364</v>
      </c>
      <c r="H315" s="36">
        <v>2.3699109141943864</v>
      </c>
      <c r="I315" s="37"/>
      <c r="J315" s="37"/>
      <c r="K315" s="36">
        <v>0</v>
      </c>
      <c r="L315" s="36">
        <v>0</v>
      </c>
      <c r="M315" s="38" t="e">
        <v>#DIV/0!</v>
      </c>
      <c r="N315" s="38" t="e">
        <v>#DIV/0!</v>
      </c>
      <c r="O315" s="37">
        <v>0</v>
      </c>
      <c r="P315" s="37">
        <v>0</v>
      </c>
      <c r="Q315" s="37" t="s">
        <v>452</v>
      </c>
      <c r="R315" s="37" t="s">
        <v>473</v>
      </c>
      <c r="S315" s="37" t="s">
        <v>276</v>
      </c>
      <c r="T315" s="39"/>
      <c r="U315" s="39" t="s">
        <v>79</v>
      </c>
      <c r="V315" s="40">
        <v>44416</v>
      </c>
      <c r="W315" s="39" t="s">
        <v>74</v>
      </c>
      <c r="X315" s="97" t="s">
        <v>219</v>
      </c>
      <c r="Y315" t="str">
        <f t="shared" si="35"/>
        <v>Y</v>
      </c>
      <c r="Z315">
        <v>100</v>
      </c>
      <c r="AA315">
        <f t="shared" si="36"/>
        <v>0</v>
      </c>
      <c r="AB315">
        <f t="shared" si="37"/>
        <v>-100</v>
      </c>
      <c r="AC315">
        <f t="shared" si="38"/>
        <v>0</v>
      </c>
      <c r="AD315">
        <f t="shared" si="39"/>
        <v>-100</v>
      </c>
      <c r="AE315">
        <f t="shared" si="40"/>
        <v>0</v>
      </c>
      <c r="AF315">
        <f t="shared" si="41"/>
        <v>-100</v>
      </c>
    </row>
    <row r="316" spans="1:32" x14ac:dyDescent="0.25">
      <c r="A316" s="41">
        <v>0.33670795209474741</v>
      </c>
      <c r="B316" s="41">
        <v>0.6628017924948767</v>
      </c>
      <c r="C316" s="34">
        <v>2.9699328268867453</v>
      </c>
      <c r="D316" s="35">
        <v>1.5087466740786308</v>
      </c>
      <c r="E316" s="28"/>
      <c r="F316" s="36">
        <v>1</v>
      </c>
      <c r="G316" s="36">
        <v>2.9699328268867453</v>
      </c>
      <c r="H316" s="36">
        <v>1.5087466740786308</v>
      </c>
      <c r="I316" s="37"/>
      <c r="J316" s="37"/>
      <c r="K316" s="36">
        <v>0</v>
      </c>
      <c r="L316" s="36">
        <v>0</v>
      </c>
      <c r="M316" s="38" t="e">
        <v>#DIV/0!</v>
      </c>
      <c r="N316" s="38" t="e">
        <v>#DIV/0!</v>
      </c>
      <c r="O316" s="37">
        <v>0</v>
      </c>
      <c r="P316" s="37">
        <v>0</v>
      </c>
      <c r="Q316" s="37" t="s">
        <v>457</v>
      </c>
      <c r="R316" s="37" t="s">
        <v>522</v>
      </c>
      <c r="S316" s="37" t="s">
        <v>276</v>
      </c>
      <c r="T316" s="39"/>
      <c r="U316" s="39" t="s">
        <v>75</v>
      </c>
      <c r="V316" s="40">
        <v>44416</v>
      </c>
      <c r="W316" s="39" t="s">
        <v>94</v>
      </c>
      <c r="X316" s="97">
        <v>2</v>
      </c>
      <c r="Y316" t="str">
        <f t="shared" si="35"/>
        <v>N</v>
      </c>
      <c r="Z316">
        <v>100</v>
      </c>
      <c r="AA316">
        <f t="shared" si="36"/>
        <v>0</v>
      </c>
      <c r="AB316">
        <f t="shared" si="37"/>
        <v>-100</v>
      </c>
      <c r="AC316">
        <f t="shared" si="38"/>
        <v>0</v>
      </c>
      <c r="AD316">
        <f t="shared" si="39"/>
        <v>-100</v>
      </c>
      <c r="AE316">
        <f t="shared" si="40"/>
        <v>0</v>
      </c>
      <c r="AF316">
        <f t="shared" si="41"/>
        <v>-100</v>
      </c>
    </row>
    <row r="317" spans="1:32" x14ac:dyDescent="0.25">
      <c r="A317" s="41">
        <v>0.59771294442739353</v>
      </c>
      <c r="B317" s="41">
        <v>0.39975815633784945</v>
      </c>
      <c r="C317" s="34">
        <v>1.6730439073190824</v>
      </c>
      <c r="D317" s="35">
        <v>2.5015124373218929</v>
      </c>
      <c r="E317" s="28"/>
      <c r="F317" s="36">
        <v>1</v>
      </c>
      <c r="G317" s="36">
        <v>1.6730439073190824</v>
      </c>
      <c r="H317" s="36">
        <v>2.5015124373218929</v>
      </c>
      <c r="I317" s="37"/>
      <c r="J317" s="37"/>
      <c r="K317" s="36">
        <v>0</v>
      </c>
      <c r="L317" s="36">
        <v>0</v>
      </c>
      <c r="M317" s="38" t="e">
        <v>#DIV/0!</v>
      </c>
      <c r="N317" s="38" t="e">
        <v>#DIV/0!</v>
      </c>
      <c r="O317" s="37">
        <v>0</v>
      </c>
      <c r="P317" s="37">
        <v>0</v>
      </c>
      <c r="Q317" s="37" t="s">
        <v>464</v>
      </c>
      <c r="R317" s="37" t="s">
        <v>509</v>
      </c>
      <c r="S317" s="37" t="s">
        <v>276</v>
      </c>
      <c r="T317" s="39"/>
      <c r="U317" s="39" t="s">
        <v>86</v>
      </c>
      <c r="V317" s="40">
        <v>44416</v>
      </c>
      <c r="W317" s="39" t="s">
        <v>73</v>
      </c>
      <c r="X317" s="84">
        <v>0</v>
      </c>
      <c r="Y317" t="str">
        <f t="shared" si="35"/>
        <v>N</v>
      </c>
      <c r="Z317">
        <v>100</v>
      </c>
      <c r="AA317">
        <f t="shared" si="36"/>
        <v>0</v>
      </c>
      <c r="AB317">
        <f t="shared" si="37"/>
        <v>-100</v>
      </c>
      <c r="AC317">
        <f t="shared" si="38"/>
        <v>0</v>
      </c>
      <c r="AD317">
        <f t="shared" si="39"/>
        <v>-100</v>
      </c>
      <c r="AE317">
        <f t="shared" si="40"/>
        <v>0</v>
      </c>
      <c r="AF317">
        <f t="shared" si="41"/>
        <v>-100</v>
      </c>
    </row>
    <row r="318" spans="1:32" x14ac:dyDescent="0.25">
      <c r="A318" s="41">
        <v>0.57670611237985658</v>
      </c>
      <c r="B318" s="41">
        <v>0.42131019091266564</v>
      </c>
      <c r="C318" s="34">
        <v>1.7339854364875089</v>
      </c>
      <c r="D318" s="35">
        <v>2.373548092520013</v>
      </c>
      <c r="E318" s="28"/>
      <c r="F318" s="36">
        <v>1</v>
      </c>
      <c r="G318" s="36">
        <v>1.7339854364875089</v>
      </c>
      <c r="H318" s="36">
        <v>2.373548092520013</v>
      </c>
      <c r="I318" s="37"/>
      <c r="J318" s="37"/>
      <c r="K318" s="36">
        <v>0</v>
      </c>
      <c r="L318" s="36">
        <v>0</v>
      </c>
      <c r="M318" s="38" t="e">
        <v>#DIV/0!</v>
      </c>
      <c r="N318" s="38" t="e">
        <v>#DIV/0!</v>
      </c>
      <c r="O318" s="37">
        <v>0</v>
      </c>
      <c r="P318" s="37">
        <v>0</v>
      </c>
      <c r="Q318" s="37" t="s">
        <v>455</v>
      </c>
      <c r="R318" s="37" t="s">
        <v>463</v>
      </c>
      <c r="S318" s="37" t="s">
        <v>276</v>
      </c>
      <c r="T318" s="39"/>
      <c r="U318" s="39" t="s">
        <v>79</v>
      </c>
      <c r="V318" s="40">
        <v>44416</v>
      </c>
      <c r="W318" s="39" t="s">
        <v>92</v>
      </c>
      <c r="X318" s="84">
        <v>5</v>
      </c>
      <c r="Y318" t="str">
        <f t="shared" si="35"/>
        <v>Y</v>
      </c>
      <c r="Z318">
        <v>100</v>
      </c>
      <c r="AA318">
        <f t="shared" si="36"/>
        <v>0</v>
      </c>
      <c r="AB318">
        <f t="shared" si="37"/>
        <v>-100</v>
      </c>
      <c r="AC318">
        <f t="shared" si="38"/>
        <v>0</v>
      </c>
      <c r="AD318">
        <f t="shared" si="39"/>
        <v>-100</v>
      </c>
      <c r="AE318">
        <f t="shared" si="40"/>
        <v>0</v>
      </c>
      <c r="AF318">
        <f t="shared" si="41"/>
        <v>-100</v>
      </c>
    </row>
    <row r="319" spans="1:32" x14ac:dyDescent="0.25">
      <c r="A319" s="41">
        <v>0.60242746903291589</v>
      </c>
      <c r="B319" s="41">
        <v>0.3949839786729199</v>
      </c>
      <c r="C319" s="34">
        <v>1.6599508677871415</v>
      </c>
      <c r="D319" s="35">
        <v>2.531748258144122</v>
      </c>
      <c r="E319" s="28"/>
      <c r="F319" s="36">
        <v>1</v>
      </c>
      <c r="G319" s="36">
        <v>1.6599508677871415</v>
      </c>
      <c r="H319" s="36">
        <v>2.531748258144122</v>
      </c>
      <c r="I319" s="37"/>
      <c r="J319" s="37"/>
      <c r="K319" s="36">
        <v>0</v>
      </c>
      <c r="L319" s="36">
        <v>0</v>
      </c>
      <c r="M319" s="38" t="e">
        <v>#DIV/0!</v>
      </c>
      <c r="N319" s="38" t="e">
        <v>#DIV/0!</v>
      </c>
      <c r="O319" s="37">
        <v>0</v>
      </c>
      <c r="P319" s="37">
        <v>0</v>
      </c>
      <c r="Q319" s="37" t="s">
        <v>451</v>
      </c>
      <c r="R319" s="37" t="s">
        <v>507</v>
      </c>
      <c r="S319" s="37" t="s">
        <v>276</v>
      </c>
      <c r="T319" s="39"/>
      <c r="U319" s="39" t="s">
        <v>86</v>
      </c>
      <c r="V319" s="40">
        <v>44416</v>
      </c>
      <c r="W319" s="39" t="s">
        <v>86</v>
      </c>
      <c r="X319" s="84">
        <v>3</v>
      </c>
      <c r="Y319" t="str">
        <f t="shared" si="35"/>
        <v>Y</v>
      </c>
      <c r="Z319">
        <v>100</v>
      </c>
      <c r="AA319">
        <f t="shared" si="36"/>
        <v>0</v>
      </c>
      <c r="AB319">
        <f t="shared" si="37"/>
        <v>-100</v>
      </c>
      <c r="AC319">
        <f t="shared" si="38"/>
        <v>0</v>
      </c>
      <c r="AD319">
        <f t="shared" si="39"/>
        <v>-100</v>
      </c>
      <c r="AE319">
        <f t="shared" si="40"/>
        <v>0</v>
      </c>
      <c r="AF319">
        <f t="shared" si="41"/>
        <v>-100</v>
      </c>
    </row>
    <row r="320" spans="1:32" x14ac:dyDescent="0.25">
      <c r="A320" s="41">
        <v>0.23514827711369107</v>
      </c>
      <c r="B320" s="41">
        <v>0.76453710555262244</v>
      </c>
      <c r="C320" s="34">
        <v>4.2526358784100866</v>
      </c>
      <c r="D320" s="35">
        <v>1.3079809897221146</v>
      </c>
      <c r="E320" s="28"/>
      <c r="F320" s="36">
        <v>1</v>
      </c>
      <c r="G320" s="36">
        <v>4.2526358784100866</v>
      </c>
      <c r="H320" s="36">
        <v>1.3079809897221146</v>
      </c>
      <c r="I320" s="37"/>
      <c r="J320" s="37"/>
      <c r="K320" s="36">
        <v>0</v>
      </c>
      <c r="L320" s="36">
        <v>0</v>
      </c>
      <c r="M320" s="38" t="e">
        <v>#DIV/0!</v>
      </c>
      <c r="N320" s="38" t="e">
        <v>#DIV/0!</v>
      </c>
      <c r="O320" s="37">
        <v>0</v>
      </c>
      <c r="P320" s="37">
        <v>0</v>
      </c>
      <c r="Q320" s="37" t="s">
        <v>504</v>
      </c>
      <c r="R320" s="37" t="s">
        <v>460</v>
      </c>
      <c r="S320" s="37" t="s">
        <v>276</v>
      </c>
      <c r="T320" s="39"/>
      <c r="U320" s="39" t="s">
        <v>76</v>
      </c>
      <c r="V320" s="40">
        <v>44416</v>
      </c>
      <c r="W320" s="39" t="s">
        <v>86</v>
      </c>
      <c r="X320" s="84">
        <v>3</v>
      </c>
      <c r="Y320" t="str">
        <f t="shared" si="35"/>
        <v>Y</v>
      </c>
      <c r="Z320">
        <v>100</v>
      </c>
      <c r="AA320">
        <f t="shared" si="36"/>
        <v>0</v>
      </c>
      <c r="AB320">
        <f t="shared" si="37"/>
        <v>-100</v>
      </c>
      <c r="AC320">
        <f t="shared" si="38"/>
        <v>0</v>
      </c>
      <c r="AD320">
        <f t="shared" si="39"/>
        <v>-100</v>
      </c>
      <c r="AE320">
        <f t="shared" si="40"/>
        <v>0</v>
      </c>
      <c r="AF320">
        <f t="shared" si="41"/>
        <v>-100</v>
      </c>
    </row>
    <row r="321" spans="1:32" x14ac:dyDescent="0.25">
      <c r="A321" s="41">
        <v>0.52957337057868992</v>
      </c>
      <c r="B321" s="41">
        <v>0.46916725880796945</v>
      </c>
      <c r="C321" s="34">
        <v>1.8883124710505224</v>
      </c>
      <c r="D321" s="35">
        <v>2.1314360310238545</v>
      </c>
      <c r="E321" s="28"/>
      <c r="F321" s="36">
        <v>1</v>
      </c>
      <c r="G321" s="36">
        <v>1.8883124710505224</v>
      </c>
      <c r="H321" s="36">
        <v>2.1314360310238545</v>
      </c>
      <c r="I321" s="37"/>
      <c r="J321" s="37"/>
      <c r="K321" s="36">
        <v>0</v>
      </c>
      <c r="L321" s="36">
        <v>0</v>
      </c>
      <c r="M321" s="38" t="e">
        <v>#DIV/0!</v>
      </c>
      <c r="N321" s="38" t="e">
        <v>#DIV/0!</v>
      </c>
      <c r="O321" s="37">
        <v>0</v>
      </c>
      <c r="P321" s="37">
        <v>0</v>
      </c>
      <c r="Q321" s="37" t="s">
        <v>471</v>
      </c>
      <c r="R321" s="37" t="s">
        <v>505</v>
      </c>
      <c r="S321" s="37" t="s">
        <v>276</v>
      </c>
      <c r="T321" s="39"/>
      <c r="U321" s="39" t="s">
        <v>75</v>
      </c>
      <c r="V321" s="40">
        <v>44416</v>
      </c>
      <c r="W321" s="39" t="s">
        <v>86</v>
      </c>
      <c r="X321" s="100" t="s">
        <v>207</v>
      </c>
      <c r="Y321" t="str">
        <f t="shared" si="35"/>
        <v>Y</v>
      </c>
      <c r="Z321">
        <v>100</v>
      </c>
      <c r="AA321">
        <f t="shared" si="36"/>
        <v>0</v>
      </c>
      <c r="AB321">
        <f t="shared" si="37"/>
        <v>-100</v>
      </c>
      <c r="AC321">
        <f t="shared" si="38"/>
        <v>0</v>
      </c>
      <c r="AD321">
        <f t="shared" si="39"/>
        <v>-100</v>
      </c>
      <c r="AE321">
        <f t="shared" si="40"/>
        <v>0</v>
      </c>
      <c r="AF321">
        <f t="shared" si="41"/>
        <v>-100</v>
      </c>
    </row>
    <row r="322" spans="1:32" x14ac:dyDescent="0.25">
      <c r="A322" s="41">
        <v>0.12446236253559255</v>
      </c>
      <c r="B322" s="41">
        <v>0.87546230875062725</v>
      </c>
      <c r="C322" s="34">
        <v>8.034557432685963</v>
      </c>
      <c r="D322" s="35">
        <v>1.1422536298873913</v>
      </c>
      <c r="E322" s="28"/>
      <c r="F322" s="36">
        <v>1</v>
      </c>
      <c r="G322" s="36">
        <v>8.034557432685963</v>
      </c>
      <c r="H322" s="36">
        <v>1.1422536298873913</v>
      </c>
      <c r="I322" s="37"/>
      <c r="J322" s="37"/>
      <c r="K322" s="36">
        <v>0</v>
      </c>
      <c r="L322" s="36">
        <v>0</v>
      </c>
      <c r="M322" s="38" t="e">
        <v>#DIV/0!</v>
      </c>
      <c r="N322" s="38" t="e">
        <v>#DIV/0!</v>
      </c>
      <c r="O322" s="37">
        <v>0</v>
      </c>
      <c r="P322" s="37">
        <v>0</v>
      </c>
      <c r="Q322" s="37" t="s">
        <v>476</v>
      </c>
      <c r="R322" s="37" t="s">
        <v>308</v>
      </c>
      <c r="S322" s="37" t="s">
        <v>275</v>
      </c>
      <c r="T322" s="39"/>
      <c r="U322" s="39" t="s">
        <v>78</v>
      </c>
      <c r="V322" s="40">
        <v>44417</v>
      </c>
      <c r="W322" s="39" t="s">
        <v>78</v>
      </c>
      <c r="X322" s="84">
        <v>1</v>
      </c>
      <c r="Y322" t="str">
        <f t="shared" si="35"/>
        <v>N</v>
      </c>
      <c r="Z322">
        <v>100</v>
      </c>
      <c r="AA322">
        <f t="shared" si="36"/>
        <v>0</v>
      </c>
      <c r="AB322">
        <f t="shared" si="37"/>
        <v>-100</v>
      </c>
      <c r="AC322">
        <f t="shared" si="38"/>
        <v>0</v>
      </c>
      <c r="AD322">
        <f t="shared" si="39"/>
        <v>-100</v>
      </c>
      <c r="AE322">
        <f t="shared" si="40"/>
        <v>0</v>
      </c>
      <c r="AF322">
        <f t="shared" si="41"/>
        <v>-100</v>
      </c>
    </row>
    <row r="323" spans="1:32" x14ac:dyDescent="0.25">
      <c r="A323" s="41">
        <v>0.56187605736261914</v>
      </c>
      <c r="B323" s="41">
        <v>0.4324672260786443</v>
      </c>
      <c r="C323" s="34">
        <v>1.7797519344281791</v>
      </c>
      <c r="D323" s="35">
        <v>2.3123139505099739</v>
      </c>
      <c r="E323" s="28"/>
      <c r="F323" s="36">
        <v>1</v>
      </c>
      <c r="G323" s="36">
        <v>1.7797519344281791</v>
      </c>
      <c r="H323" s="36">
        <v>2.3123139505099739</v>
      </c>
      <c r="I323" s="37"/>
      <c r="J323" s="37"/>
      <c r="K323" s="36">
        <v>0</v>
      </c>
      <c r="L323" s="36">
        <v>0</v>
      </c>
      <c r="M323" s="38" t="e">
        <v>#DIV/0!</v>
      </c>
      <c r="N323" s="38" t="e">
        <v>#DIV/0!</v>
      </c>
      <c r="O323" s="37">
        <v>0</v>
      </c>
      <c r="P323" s="37">
        <v>0</v>
      </c>
      <c r="Q323" s="37" t="s">
        <v>302</v>
      </c>
      <c r="R323" s="37" t="s">
        <v>373</v>
      </c>
      <c r="S323" s="37" t="s">
        <v>275</v>
      </c>
      <c r="T323" s="39"/>
      <c r="U323" s="39" t="s">
        <v>86</v>
      </c>
      <c r="V323" s="40">
        <v>44417</v>
      </c>
      <c r="W323" s="39" t="s">
        <v>78</v>
      </c>
      <c r="X323" s="100" t="s">
        <v>84</v>
      </c>
      <c r="Y323" t="str">
        <f t="shared" si="35"/>
        <v>Y</v>
      </c>
      <c r="Z323">
        <v>100</v>
      </c>
      <c r="AA323">
        <f t="shared" si="36"/>
        <v>0</v>
      </c>
      <c r="AB323">
        <f t="shared" si="37"/>
        <v>-100</v>
      </c>
      <c r="AC323">
        <f t="shared" si="38"/>
        <v>0</v>
      </c>
      <c r="AD323">
        <f t="shared" si="39"/>
        <v>-100</v>
      </c>
      <c r="AE323">
        <f t="shared" si="40"/>
        <v>0</v>
      </c>
      <c r="AF323">
        <f t="shared" si="41"/>
        <v>-100</v>
      </c>
    </row>
    <row r="324" spans="1:32" x14ac:dyDescent="0.25">
      <c r="A324" s="41">
        <v>0.24395004721744173</v>
      </c>
      <c r="B324" s="41">
        <v>0.75598740329959735</v>
      </c>
      <c r="C324" s="34">
        <v>4.0991998624565253</v>
      </c>
      <c r="D324" s="35">
        <v>1.3227733632007366</v>
      </c>
      <c r="E324" s="28"/>
      <c r="F324" s="36">
        <v>1</v>
      </c>
      <c r="G324" s="36">
        <v>4.0991998624565253</v>
      </c>
      <c r="H324" s="36">
        <v>1.3227733632007366</v>
      </c>
      <c r="I324" s="37"/>
      <c r="J324" s="37"/>
      <c r="K324" s="36">
        <v>0</v>
      </c>
      <c r="L324" s="36">
        <v>0</v>
      </c>
      <c r="M324" s="38" t="e">
        <v>#DIV/0!</v>
      </c>
      <c r="N324" s="38" t="e">
        <v>#DIV/0!</v>
      </c>
      <c r="O324" s="37">
        <v>0</v>
      </c>
      <c r="P324" s="37">
        <v>0</v>
      </c>
      <c r="Q324" s="37" t="s">
        <v>479</v>
      </c>
      <c r="R324" s="37" t="s">
        <v>375</v>
      </c>
      <c r="S324" s="37" t="s">
        <v>275</v>
      </c>
      <c r="T324" s="39"/>
      <c r="U324" s="39" t="s">
        <v>75</v>
      </c>
      <c r="V324" s="40">
        <v>44417</v>
      </c>
      <c r="W324" s="39" t="s">
        <v>74</v>
      </c>
      <c r="X324" s="84">
        <v>4</v>
      </c>
      <c r="Y324" t="str">
        <f t="shared" ref="Y324" si="42">IF(X324 &gt;=3,"Y","N")</f>
        <v>Y</v>
      </c>
      <c r="Z324">
        <v>100</v>
      </c>
      <c r="AA324">
        <f t="shared" ref="AA324:AA387" si="43">IF(AND(O324&gt;1,Y324="Y"),Z324*I324,IF(AND(P324&gt;1,Y324="N"),Z324*J324,0))</f>
        <v>0</v>
      </c>
      <c r="AB324">
        <f t="shared" ref="AB324:AB387" si="44">AA324-Z324</f>
        <v>-100</v>
      </c>
      <c r="AC324">
        <f t="shared" ref="AC324:AC387" si="45">IF(AND(A324 &gt; 50%,Y324 = "Y"),Z324*I324,0)</f>
        <v>0</v>
      </c>
      <c r="AD324">
        <f t="shared" ref="AD324:AD387" si="46">AC324-Z324</f>
        <v>-100</v>
      </c>
      <c r="AE324">
        <f t="shared" ref="AE324:AE387" si="47">IF(AND(B324 &gt; 50%,Y324 = "N"),Z324*J324,0)</f>
        <v>0</v>
      </c>
      <c r="AF324">
        <f t="shared" ref="AF324:AF387" si="48">AE324-Z324</f>
        <v>-100</v>
      </c>
    </row>
    <row r="325" spans="1:32" x14ac:dyDescent="0.25">
      <c r="A325" s="41">
        <v>0.58523002824368653</v>
      </c>
      <c r="B325" s="41">
        <v>0.41231550371318887</v>
      </c>
      <c r="C325" s="34">
        <v>1.7087298185998165</v>
      </c>
      <c r="D325" s="35">
        <v>2.4253271851150444</v>
      </c>
      <c r="E325" s="28"/>
      <c r="F325" s="36">
        <v>1</v>
      </c>
      <c r="G325" s="36">
        <v>1.7087298185998165</v>
      </c>
      <c r="H325" s="36">
        <v>2.4253271851150444</v>
      </c>
      <c r="I325" s="37"/>
      <c r="J325" s="37"/>
      <c r="K325" s="36">
        <v>0</v>
      </c>
      <c r="L325" s="36">
        <v>0</v>
      </c>
      <c r="M325" s="38" t="e">
        <v>#DIV/0!</v>
      </c>
      <c r="N325" s="38" t="e">
        <v>#DIV/0!</v>
      </c>
      <c r="O325" s="37">
        <v>0</v>
      </c>
      <c r="P325" s="37">
        <v>0</v>
      </c>
      <c r="Q325" s="37" t="s">
        <v>403</v>
      </c>
      <c r="R325" s="37" t="s">
        <v>406</v>
      </c>
      <c r="S325" s="37" t="s">
        <v>281</v>
      </c>
      <c r="T325" s="39"/>
      <c r="U325" s="39" t="s">
        <v>86</v>
      </c>
      <c r="V325" s="40">
        <v>44417</v>
      </c>
      <c r="W325" s="39" t="s">
        <v>89</v>
      </c>
      <c r="X325" s="84">
        <v>4</v>
      </c>
      <c r="Y325" t="str">
        <f t="shared" ref="Y325:Y387" si="49">IF(X325 &gt;=3,"Y","N")</f>
        <v>Y</v>
      </c>
      <c r="Z325">
        <v>100</v>
      </c>
      <c r="AA325">
        <f t="shared" si="43"/>
        <v>0</v>
      </c>
      <c r="AB325">
        <f t="shared" si="44"/>
        <v>-100</v>
      </c>
      <c r="AC325">
        <f t="shared" si="45"/>
        <v>0</v>
      </c>
      <c r="AD325">
        <f t="shared" si="46"/>
        <v>-100</v>
      </c>
      <c r="AE325">
        <f t="shared" si="47"/>
        <v>0</v>
      </c>
      <c r="AF325">
        <f t="shared" si="48"/>
        <v>-100</v>
      </c>
    </row>
    <row r="326" spans="1:32" x14ac:dyDescent="0.25">
      <c r="A326" s="41">
        <v>0.69116276278211231</v>
      </c>
      <c r="B326" s="41">
        <v>0.29787442525419966</v>
      </c>
      <c r="C326" s="34">
        <v>1.4468372051392591</v>
      </c>
      <c r="D326" s="35">
        <v>3.3571193604372764</v>
      </c>
      <c r="E326" s="28"/>
      <c r="F326" s="36">
        <v>1</v>
      </c>
      <c r="G326" s="36">
        <v>1.4468372051392591</v>
      </c>
      <c r="H326" s="36">
        <v>3.3571193604372764</v>
      </c>
      <c r="I326" s="37"/>
      <c r="J326" s="37"/>
      <c r="K326" s="36">
        <v>0</v>
      </c>
      <c r="L326" s="36">
        <v>0</v>
      </c>
      <c r="M326" s="38" t="e">
        <v>#DIV/0!</v>
      </c>
      <c r="N326" s="38" t="e">
        <v>#DIV/0!</v>
      </c>
      <c r="O326" s="37">
        <v>0</v>
      </c>
      <c r="P326" s="37">
        <v>0</v>
      </c>
      <c r="Q326" s="37" t="s">
        <v>535</v>
      </c>
      <c r="R326" s="37" t="s">
        <v>552</v>
      </c>
      <c r="S326" s="37" t="s">
        <v>272</v>
      </c>
      <c r="T326" s="39"/>
      <c r="U326" s="39" t="s">
        <v>86</v>
      </c>
      <c r="V326" s="40">
        <v>44417</v>
      </c>
      <c r="W326" s="39" t="s">
        <v>86</v>
      </c>
      <c r="X326" s="101">
        <v>3</v>
      </c>
      <c r="Y326" t="str">
        <f t="shared" si="49"/>
        <v>Y</v>
      </c>
      <c r="Z326">
        <v>100</v>
      </c>
      <c r="AA326">
        <f t="shared" si="43"/>
        <v>0</v>
      </c>
      <c r="AB326">
        <f t="shared" si="44"/>
        <v>-100</v>
      </c>
      <c r="AC326">
        <f t="shared" si="45"/>
        <v>0</v>
      </c>
      <c r="AD326">
        <f t="shared" si="46"/>
        <v>-100</v>
      </c>
      <c r="AE326">
        <f t="shared" si="47"/>
        <v>0</v>
      </c>
      <c r="AF326">
        <f t="shared" si="48"/>
        <v>-100</v>
      </c>
    </row>
    <row r="327" spans="1:32" x14ac:dyDescent="0.25">
      <c r="A327" s="41">
        <v>0.65279434616040855</v>
      </c>
      <c r="B327" s="41">
        <v>0.33085894815267208</v>
      </c>
      <c r="C327" s="34">
        <v>1.5318760125325503</v>
      </c>
      <c r="D327" s="35">
        <v>3.0224360126375012</v>
      </c>
      <c r="E327" s="28"/>
      <c r="F327" s="36">
        <v>1</v>
      </c>
      <c r="G327" s="36">
        <v>1.5318760125325503</v>
      </c>
      <c r="H327" s="36">
        <v>3.0224360126375012</v>
      </c>
      <c r="I327" s="37"/>
      <c r="J327" s="37"/>
      <c r="K327" s="36">
        <v>0</v>
      </c>
      <c r="L327" s="36">
        <v>0</v>
      </c>
      <c r="M327" s="38" t="e">
        <v>#DIV/0!</v>
      </c>
      <c r="N327" s="38" t="e">
        <v>#DIV/0!</v>
      </c>
      <c r="O327" s="37">
        <v>0</v>
      </c>
      <c r="P327" s="37">
        <v>0</v>
      </c>
      <c r="Q327" s="37" t="s">
        <v>553</v>
      </c>
      <c r="R327" s="37" t="s">
        <v>539</v>
      </c>
      <c r="S327" s="37" t="s">
        <v>272</v>
      </c>
      <c r="T327" s="39"/>
      <c r="U327" s="39" t="s">
        <v>102</v>
      </c>
      <c r="V327" s="40">
        <v>44417</v>
      </c>
      <c r="W327" s="39" t="s">
        <v>74</v>
      </c>
      <c r="X327" s="84">
        <v>4</v>
      </c>
      <c r="Y327" t="str">
        <f t="shared" si="49"/>
        <v>Y</v>
      </c>
      <c r="Z327">
        <v>100</v>
      </c>
      <c r="AA327">
        <f t="shared" si="43"/>
        <v>0</v>
      </c>
      <c r="AB327">
        <f t="shared" si="44"/>
        <v>-100</v>
      </c>
      <c r="AC327">
        <f t="shared" si="45"/>
        <v>0</v>
      </c>
      <c r="AD327">
        <f t="shared" si="46"/>
        <v>-100</v>
      </c>
      <c r="AE327">
        <f t="shared" si="47"/>
        <v>0</v>
      </c>
      <c r="AF327">
        <f t="shared" si="48"/>
        <v>-100</v>
      </c>
    </row>
    <row r="328" spans="1:32" x14ac:dyDescent="0.25">
      <c r="A328" s="41">
        <v>0.13810249018765169</v>
      </c>
      <c r="B328" s="41">
        <v>0.86178615901675204</v>
      </c>
      <c r="C328" s="34">
        <v>7.2409990481794662</v>
      </c>
      <c r="D328" s="35">
        <v>1.1603806693077341</v>
      </c>
      <c r="E328" s="28"/>
      <c r="F328" s="36">
        <v>1</v>
      </c>
      <c r="G328" s="36">
        <v>7.2409990481794662</v>
      </c>
      <c r="H328" s="36">
        <v>1.1603806693077341</v>
      </c>
      <c r="I328" s="37"/>
      <c r="J328" s="37"/>
      <c r="K328" s="36">
        <v>0</v>
      </c>
      <c r="L328" s="36">
        <v>0</v>
      </c>
      <c r="M328" s="38" t="e">
        <v>#DIV/0!</v>
      </c>
      <c r="N328" s="38" t="e">
        <v>#DIV/0!</v>
      </c>
      <c r="O328" s="37">
        <v>0</v>
      </c>
      <c r="P328" s="37">
        <v>0</v>
      </c>
      <c r="Q328" s="37" t="s">
        <v>554</v>
      </c>
      <c r="R328" s="37" t="s">
        <v>555</v>
      </c>
      <c r="S328" s="37" t="s">
        <v>272</v>
      </c>
      <c r="T328" s="39"/>
      <c r="U328" s="39" t="s">
        <v>78</v>
      </c>
      <c r="V328" s="40">
        <v>44417</v>
      </c>
      <c r="W328" s="39" t="s">
        <v>79</v>
      </c>
      <c r="X328" s="99">
        <v>3</v>
      </c>
      <c r="Y328" t="str">
        <f t="shared" si="49"/>
        <v>Y</v>
      </c>
      <c r="Z328">
        <v>100</v>
      </c>
      <c r="AA328">
        <f t="shared" si="43"/>
        <v>0</v>
      </c>
      <c r="AB328">
        <f t="shared" si="44"/>
        <v>-100</v>
      </c>
      <c r="AC328">
        <f t="shared" si="45"/>
        <v>0</v>
      </c>
      <c r="AD328">
        <f t="shared" si="46"/>
        <v>-100</v>
      </c>
      <c r="AE328">
        <f t="shared" si="47"/>
        <v>0</v>
      </c>
      <c r="AF328">
        <f t="shared" si="48"/>
        <v>-100</v>
      </c>
    </row>
    <row r="329" spans="1:32" x14ac:dyDescent="0.25">
      <c r="A329" s="41">
        <v>0.4547486404229778</v>
      </c>
      <c r="B329" s="41">
        <v>0.53627737241470763</v>
      </c>
      <c r="C329" s="34">
        <v>2.199017019753736</v>
      </c>
      <c r="D329" s="35">
        <v>1.8647066824715697</v>
      </c>
      <c r="E329" s="28"/>
      <c r="F329" s="36">
        <v>1</v>
      </c>
      <c r="G329" s="36">
        <v>2.199017019753736</v>
      </c>
      <c r="H329" s="36">
        <v>1.8647066824715697</v>
      </c>
      <c r="I329" s="37"/>
      <c r="J329" s="37"/>
      <c r="K329" s="36">
        <v>0</v>
      </c>
      <c r="L329" s="36">
        <v>0</v>
      </c>
      <c r="M329" s="38" t="e">
        <v>#DIV/0!</v>
      </c>
      <c r="N329" s="38" t="e">
        <v>#DIV/0!</v>
      </c>
      <c r="O329" s="37">
        <v>0</v>
      </c>
      <c r="P329" s="37">
        <v>0</v>
      </c>
      <c r="Q329" s="37" t="s">
        <v>556</v>
      </c>
      <c r="R329" s="37" t="s">
        <v>557</v>
      </c>
      <c r="S329" s="37" t="s">
        <v>272</v>
      </c>
      <c r="T329" s="39"/>
      <c r="U329" s="39" t="s">
        <v>77</v>
      </c>
      <c r="V329" s="40">
        <v>44417</v>
      </c>
      <c r="W329" s="39" t="s">
        <v>94</v>
      </c>
      <c r="X329" s="99">
        <v>2</v>
      </c>
      <c r="Y329" t="str">
        <f t="shared" si="49"/>
        <v>N</v>
      </c>
      <c r="Z329">
        <v>100</v>
      </c>
      <c r="AA329">
        <f t="shared" si="43"/>
        <v>0</v>
      </c>
      <c r="AB329">
        <f t="shared" si="44"/>
        <v>-100</v>
      </c>
      <c r="AC329">
        <f t="shared" si="45"/>
        <v>0</v>
      </c>
      <c r="AD329">
        <f t="shared" si="46"/>
        <v>-100</v>
      </c>
      <c r="AE329">
        <f t="shared" si="47"/>
        <v>0</v>
      </c>
      <c r="AF329">
        <f t="shared" si="48"/>
        <v>-100</v>
      </c>
    </row>
    <row r="330" spans="1:32" x14ac:dyDescent="0.25">
      <c r="A330" s="41">
        <v>0.43864297868373853</v>
      </c>
      <c r="B330" s="41">
        <v>0.5606337280076894</v>
      </c>
      <c r="C330" s="34">
        <v>2.279758365221662</v>
      </c>
      <c r="D330" s="35">
        <v>1.7836957536494922</v>
      </c>
      <c r="E330" s="28"/>
      <c r="F330" s="36">
        <v>1</v>
      </c>
      <c r="G330" s="36">
        <v>2.279758365221662</v>
      </c>
      <c r="H330" s="36">
        <v>1.7836957536494922</v>
      </c>
      <c r="I330" s="37"/>
      <c r="J330" s="37"/>
      <c r="K330" s="36">
        <v>0</v>
      </c>
      <c r="L330" s="36">
        <v>0</v>
      </c>
      <c r="M330" s="38" t="e">
        <v>#DIV/0!</v>
      </c>
      <c r="N330" s="38" t="e">
        <v>#DIV/0!</v>
      </c>
      <c r="O330" s="37">
        <v>0</v>
      </c>
      <c r="P330" s="37">
        <v>0</v>
      </c>
      <c r="Q330" s="37" t="s">
        <v>558</v>
      </c>
      <c r="R330" s="37" t="s">
        <v>559</v>
      </c>
      <c r="S330" s="37" t="s">
        <v>272</v>
      </c>
      <c r="T330" s="39"/>
      <c r="U330" s="39" t="s">
        <v>75</v>
      </c>
      <c r="V330" s="40">
        <v>44417</v>
      </c>
      <c r="W330" s="39" t="s">
        <v>75</v>
      </c>
      <c r="X330" s="99">
        <v>2</v>
      </c>
      <c r="Y330" t="str">
        <f t="shared" si="49"/>
        <v>N</v>
      </c>
      <c r="Z330">
        <v>100</v>
      </c>
      <c r="AA330">
        <f t="shared" si="43"/>
        <v>0</v>
      </c>
      <c r="AB330">
        <f t="shared" si="44"/>
        <v>-100</v>
      </c>
      <c r="AC330">
        <f t="shared" si="45"/>
        <v>0</v>
      </c>
      <c r="AD330">
        <f t="shared" si="46"/>
        <v>-100</v>
      </c>
      <c r="AE330">
        <f t="shared" si="47"/>
        <v>0</v>
      </c>
      <c r="AF330">
        <f t="shared" si="48"/>
        <v>-100</v>
      </c>
    </row>
    <row r="331" spans="1:32" x14ac:dyDescent="0.25">
      <c r="A331" s="41">
        <v>0.50785628182439624</v>
      </c>
      <c r="B331" s="41">
        <v>0.48786228693258826</v>
      </c>
      <c r="C331" s="34">
        <v>1.9690610036517664</v>
      </c>
      <c r="D331" s="35">
        <v>2.0497587675560127</v>
      </c>
      <c r="E331" s="28"/>
      <c r="F331" s="36">
        <v>1</v>
      </c>
      <c r="G331" s="36">
        <v>1.9690610036517664</v>
      </c>
      <c r="H331" s="36">
        <v>2.0497587675560127</v>
      </c>
      <c r="I331" s="37"/>
      <c r="J331" s="37"/>
      <c r="K331" s="36">
        <v>0</v>
      </c>
      <c r="L331" s="36">
        <v>0</v>
      </c>
      <c r="M331" s="38" t="e">
        <v>#DIV/0!</v>
      </c>
      <c r="N331" s="38" t="e">
        <v>#DIV/0!</v>
      </c>
      <c r="O331" s="37">
        <v>0</v>
      </c>
      <c r="P331" s="37">
        <v>0</v>
      </c>
      <c r="Q331" s="37" t="s">
        <v>337</v>
      </c>
      <c r="R331" s="37" t="s">
        <v>528</v>
      </c>
      <c r="S331" s="37" t="s">
        <v>272</v>
      </c>
      <c r="T331" s="39"/>
      <c r="U331" s="39" t="s">
        <v>86</v>
      </c>
      <c r="V331" s="40">
        <v>44417</v>
      </c>
      <c r="W331" s="39" t="s">
        <v>73</v>
      </c>
      <c r="X331" s="99">
        <v>0</v>
      </c>
      <c r="Y331" t="str">
        <f t="shared" si="49"/>
        <v>N</v>
      </c>
      <c r="Z331">
        <v>100</v>
      </c>
      <c r="AA331">
        <f t="shared" si="43"/>
        <v>0</v>
      </c>
      <c r="AB331">
        <f t="shared" si="44"/>
        <v>-100</v>
      </c>
      <c r="AC331">
        <f t="shared" si="45"/>
        <v>0</v>
      </c>
      <c r="AD331">
        <f t="shared" si="46"/>
        <v>-100</v>
      </c>
      <c r="AE331">
        <f t="shared" si="47"/>
        <v>0</v>
      </c>
      <c r="AF331">
        <f t="shared" si="48"/>
        <v>-100</v>
      </c>
    </row>
    <row r="332" spans="1:32" x14ac:dyDescent="0.25">
      <c r="A332" s="41">
        <v>0.69091357220566241</v>
      </c>
      <c r="B332" s="41">
        <v>0.22781804504483769</v>
      </c>
      <c r="C332" s="34">
        <v>1.4473590333558142</v>
      </c>
      <c r="D332" s="35">
        <v>4.3894679185890935</v>
      </c>
      <c r="E332" s="28"/>
      <c r="F332" s="36">
        <v>1</v>
      </c>
      <c r="G332" s="36">
        <v>1.4473590333558142</v>
      </c>
      <c r="H332" s="36">
        <v>4.3894679185890935</v>
      </c>
      <c r="I332" s="37"/>
      <c r="J332" s="37"/>
      <c r="K332" s="36">
        <v>0</v>
      </c>
      <c r="L332" s="36">
        <v>0</v>
      </c>
      <c r="M332" s="38" t="e">
        <v>#DIV/0!</v>
      </c>
      <c r="N332" s="38" t="e">
        <v>#DIV/0!</v>
      </c>
      <c r="O332" s="37">
        <v>0</v>
      </c>
      <c r="P332" s="37">
        <v>0</v>
      </c>
      <c r="Q332" s="37" t="s">
        <v>515</v>
      </c>
      <c r="R332" s="37" t="s">
        <v>560</v>
      </c>
      <c r="S332" s="37" t="s">
        <v>272</v>
      </c>
      <c r="T332" s="39"/>
      <c r="U332" s="39" t="s">
        <v>103</v>
      </c>
      <c r="V332" s="40">
        <v>44417</v>
      </c>
      <c r="W332" s="39" t="s">
        <v>77</v>
      </c>
      <c r="X332" s="84">
        <v>2</v>
      </c>
      <c r="Y332" t="str">
        <f t="shared" si="49"/>
        <v>N</v>
      </c>
      <c r="Z332">
        <v>100</v>
      </c>
      <c r="AA332">
        <f t="shared" si="43"/>
        <v>0</v>
      </c>
      <c r="AB332">
        <f t="shared" si="44"/>
        <v>-100</v>
      </c>
      <c r="AC332">
        <f t="shared" si="45"/>
        <v>0</v>
      </c>
      <c r="AD332">
        <f t="shared" si="46"/>
        <v>-100</v>
      </c>
      <c r="AE332">
        <f t="shared" si="47"/>
        <v>0</v>
      </c>
      <c r="AF332">
        <f t="shared" si="48"/>
        <v>-100</v>
      </c>
    </row>
    <row r="333" spans="1:32" x14ac:dyDescent="0.25">
      <c r="A333" s="41">
        <v>0.25041652442698042</v>
      </c>
      <c r="B333" s="41">
        <v>0.74845254077608703</v>
      </c>
      <c r="C333" s="34">
        <v>3.9933466942258136</v>
      </c>
      <c r="D333" s="35">
        <v>1.3360900598494567</v>
      </c>
      <c r="E333" s="28"/>
      <c r="F333" s="36">
        <v>1</v>
      </c>
      <c r="G333" s="36">
        <v>3.9933466942258136</v>
      </c>
      <c r="H333" s="36">
        <v>1.3360900598494567</v>
      </c>
      <c r="I333" s="37"/>
      <c r="J333" s="37"/>
      <c r="K333" s="36">
        <v>0</v>
      </c>
      <c r="L333" s="36">
        <v>0</v>
      </c>
      <c r="M333" s="38" t="e">
        <v>#DIV/0!</v>
      </c>
      <c r="N333" s="38" t="e">
        <v>#DIV/0!</v>
      </c>
      <c r="O333" s="37">
        <v>0</v>
      </c>
      <c r="P333" s="37">
        <v>0</v>
      </c>
      <c r="Q333" s="37" t="s">
        <v>336</v>
      </c>
      <c r="R333" s="37" t="s">
        <v>561</v>
      </c>
      <c r="S333" s="37" t="s">
        <v>272</v>
      </c>
      <c r="T333" s="39"/>
      <c r="U333" s="39" t="s">
        <v>94</v>
      </c>
      <c r="V333" s="40">
        <v>44417</v>
      </c>
      <c r="W333" s="39" t="s">
        <v>78</v>
      </c>
      <c r="X333" s="84">
        <v>1</v>
      </c>
      <c r="Y333" t="str">
        <f t="shared" si="49"/>
        <v>N</v>
      </c>
      <c r="Z333">
        <v>100</v>
      </c>
      <c r="AA333">
        <f t="shared" si="43"/>
        <v>0</v>
      </c>
      <c r="AB333">
        <f t="shared" si="44"/>
        <v>-100</v>
      </c>
      <c r="AC333">
        <f t="shared" si="45"/>
        <v>0</v>
      </c>
      <c r="AD333">
        <f t="shared" si="46"/>
        <v>-100</v>
      </c>
      <c r="AE333">
        <f t="shared" si="47"/>
        <v>0</v>
      </c>
      <c r="AF333">
        <f t="shared" si="48"/>
        <v>-100</v>
      </c>
    </row>
    <row r="334" spans="1:32" x14ac:dyDescent="0.25">
      <c r="A334" s="41">
        <v>8.137472535870327E-2</v>
      </c>
      <c r="B334" s="41">
        <v>0.91862221964682289</v>
      </c>
      <c r="C334" s="34">
        <v>12.288827957230666</v>
      </c>
      <c r="D334" s="35">
        <v>1.0885867755130765</v>
      </c>
      <c r="E334" s="28"/>
      <c r="F334" s="36">
        <v>1</v>
      </c>
      <c r="G334" s="36">
        <v>12.288827957230666</v>
      </c>
      <c r="H334" s="36">
        <v>1.0885867755130765</v>
      </c>
      <c r="I334" s="37"/>
      <c r="J334" s="37"/>
      <c r="K334" s="36">
        <v>0</v>
      </c>
      <c r="L334" s="36">
        <v>0</v>
      </c>
      <c r="M334" s="38" t="e">
        <v>#DIV/0!</v>
      </c>
      <c r="N334" s="38" t="e">
        <v>#DIV/0!</v>
      </c>
      <c r="O334" s="37">
        <v>0</v>
      </c>
      <c r="P334" s="37">
        <v>0</v>
      </c>
      <c r="Q334" s="37" t="s">
        <v>562</v>
      </c>
      <c r="R334" s="37" t="s">
        <v>335</v>
      </c>
      <c r="S334" s="37" t="s">
        <v>272</v>
      </c>
      <c r="T334" s="39"/>
      <c r="U334" s="39" t="s">
        <v>78</v>
      </c>
      <c r="V334" s="40">
        <v>44417</v>
      </c>
      <c r="W334" s="39" t="s">
        <v>79</v>
      </c>
      <c r="X334" s="84">
        <v>3</v>
      </c>
      <c r="Y334" t="str">
        <f t="shared" si="49"/>
        <v>Y</v>
      </c>
      <c r="Z334">
        <v>100</v>
      </c>
      <c r="AA334">
        <f t="shared" si="43"/>
        <v>0</v>
      </c>
      <c r="AB334">
        <f t="shared" si="44"/>
        <v>-100</v>
      </c>
      <c r="AC334">
        <f t="shared" si="45"/>
        <v>0</v>
      </c>
      <c r="AD334">
        <f t="shared" si="46"/>
        <v>-100</v>
      </c>
      <c r="AE334">
        <f t="shared" si="47"/>
        <v>0</v>
      </c>
      <c r="AF334">
        <f t="shared" si="48"/>
        <v>-100</v>
      </c>
    </row>
    <row r="335" spans="1:32" x14ac:dyDescent="0.25">
      <c r="A335" s="41">
        <v>3.9271876931493234E-2</v>
      </c>
      <c r="B335" s="41">
        <v>0.96072697942223706</v>
      </c>
      <c r="C335" s="34">
        <v>25.463514304254492</v>
      </c>
      <c r="D335" s="35">
        <v>1.0408784404091378</v>
      </c>
      <c r="E335" s="28"/>
      <c r="F335" s="36">
        <v>1</v>
      </c>
      <c r="G335" s="36">
        <v>25.463514304254492</v>
      </c>
      <c r="H335" s="36">
        <v>1.0408784404091378</v>
      </c>
      <c r="I335" s="37"/>
      <c r="J335" s="37"/>
      <c r="K335" s="36">
        <v>0</v>
      </c>
      <c r="L335" s="36">
        <v>0</v>
      </c>
      <c r="M335" s="38" t="e">
        <v>#DIV/0!</v>
      </c>
      <c r="N335" s="38" t="e">
        <v>#DIV/0!</v>
      </c>
      <c r="O335" s="37">
        <v>0</v>
      </c>
      <c r="P335" s="37">
        <v>0</v>
      </c>
      <c r="Q335" s="37" t="s">
        <v>563</v>
      </c>
      <c r="R335" s="37" t="s">
        <v>334</v>
      </c>
      <c r="S335" s="37" t="s">
        <v>272</v>
      </c>
      <c r="T335" s="39"/>
      <c r="U335" s="39" t="s">
        <v>78</v>
      </c>
      <c r="V335" s="40">
        <v>44417</v>
      </c>
      <c r="W335" s="39" t="s">
        <v>86</v>
      </c>
      <c r="X335" s="84">
        <v>3</v>
      </c>
      <c r="Y335" t="str">
        <f t="shared" si="49"/>
        <v>Y</v>
      </c>
      <c r="Z335">
        <v>100</v>
      </c>
      <c r="AA335">
        <f t="shared" si="43"/>
        <v>0</v>
      </c>
      <c r="AB335">
        <f t="shared" si="44"/>
        <v>-100</v>
      </c>
      <c r="AC335">
        <f t="shared" si="45"/>
        <v>0</v>
      </c>
      <c r="AD335">
        <f t="shared" si="46"/>
        <v>-100</v>
      </c>
      <c r="AE335">
        <f t="shared" si="47"/>
        <v>0</v>
      </c>
      <c r="AF335">
        <f t="shared" si="48"/>
        <v>-100</v>
      </c>
    </row>
    <row r="336" spans="1:32" x14ac:dyDescent="0.25">
      <c r="A336" s="41" t="e">
        <v>#N/A</v>
      </c>
      <c r="B336" s="41" t="e">
        <v>#N/A</v>
      </c>
      <c r="C336" s="34" t="e">
        <v>#N/A</v>
      </c>
      <c r="D336" s="35" t="e">
        <v>#N/A</v>
      </c>
      <c r="E336" s="28"/>
      <c r="F336" s="36">
        <v>1</v>
      </c>
      <c r="G336" s="36" t="e">
        <v>#N/A</v>
      </c>
      <c r="H336" s="36" t="e">
        <v>#N/A</v>
      </c>
      <c r="I336" s="37"/>
      <c r="J336" s="37"/>
      <c r="K336" s="36">
        <v>0</v>
      </c>
      <c r="L336" s="36">
        <v>0</v>
      </c>
      <c r="M336" s="38" t="e">
        <v>#DIV/0!</v>
      </c>
      <c r="N336" s="38" t="e">
        <v>#DIV/0!</v>
      </c>
      <c r="O336" s="37" t="e">
        <v>#N/A</v>
      </c>
      <c r="P336" s="37" t="e">
        <v>#N/A</v>
      </c>
      <c r="Q336" s="37" t="s">
        <v>349</v>
      </c>
      <c r="R336" s="37" t="s">
        <v>294</v>
      </c>
      <c r="S336" s="37" t="s">
        <v>270</v>
      </c>
      <c r="T336" s="39"/>
      <c r="U336" s="39" t="e">
        <v>#N/A</v>
      </c>
      <c r="V336" s="40">
        <v>44417</v>
      </c>
      <c r="W336" s="39" t="s">
        <v>78</v>
      </c>
      <c r="X336" s="84">
        <v>1</v>
      </c>
      <c r="Y336" t="str">
        <f t="shared" si="49"/>
        <v>N</v>
      </c>
      <c r="Z336">
        <v>100</v>
      </c>
      <c r="AA336" t="e">
        <f t="shared" si="43"/>
        <v>#N/A</v>
      </c>
      <c r="AB336" t="e">
        <f t="shared" si="44"/>
        <v>#N/A</v>
      </c>
      <c r="AC336" t="e">
        <f t="shared" si="45"/>
        <v>#N/A</v>
      </c>
      <c r="AD336" t="e">
        <f t="shared" si="46"/>
        <v>#N/A</v>
      </c>
      <c r="AE336" t="e">
        <f t="shared" si="47"/>
        <v>#N/A</v>
      </c>
      <c r="AF336" t="e">
        <f t="shared" si="48"/>
        <v>#N/A</v>
      </c>
    </row>
    <row r="337" spans="1:32" x14ac:dyDescent="0.25">
      <c r="A337" s="41" t="e">
        <v>#N/A</v>
      </c>
      <c r="B337" s="41" t="e">
        <v>#N/A</v>
      </c>
      <c r="C337" s="34" t="e">
        <v>#N/A</v>
      </c>
      <c r="D337" s="35" t="e">
        <v>#N/A</v>
      </c>
      <c r="E337" s="28"/>
      <c r="F337" s="36">
        <v>1</v>
      </c>
      <c r="G337" s="36" t="e">
        <v>#N/A</v>
      </c>
      <c r="H337" s="36" t="e">
        <v>#N/A</v>
      </c>
      <c r="I337" s="37"/>
      <c r="J337" s="37"/>
      <c r="K337" s="36">
        <v>0</v>
      </c>
      <c r="L337" s="36">
        <v>0</v>
      </c>
      <c r="M337" s="38" t="e">
        <v>#DIV/0!</v>
      </c>
      <c r="N337" s="38" t="e">
        <v>#DIV/0!</v>
      </c>
      <c r="O337" s="37" t="e">
        <v>#N/A</v>
      </c>
      <c r="P337" s="37" t="e">
        <v>#N/A</v>
      </c>
      <c r="Q337" s="37" t="s">
        <v>425</v>
      </c>
      <c r="R337" s="37" t="s">
        <v>493</v>
      </c>
      <c r="S337" s="37" t="s">
        <v>273</v>
      </c>
      <c r="T337" s="39"/>
      <c r="U337" s="39" t="e">
        <v>#N/A</v>
      </c>
      <c r="V337" s="40">
        <v>44417</v>
      </c>
      <c r="W337" s="39" t="s">
        <v>78</v>
      </c>
      <c r="X337" s="84">
        <v>1</v>
      </c>
      <c r="Y337" t="str">
        <f t="shared" si="49"/>
        <v>N</v>
      </c>
      <c r="Z337">
        <v>100</v>
      </c>
      <c r="AA337" t="e">
        <f t="shared" si="43"/>
        <v>#N/A</v>
      </c>
      <c r="AB337" t="e">
        <f t="shared" si="44"/>
        <v>#N/A</v>
      </c>
      <c r="AC337" t="e">
        <f t="shared" si="45"/>
        <v>#N/A</v>
      </c>
      <c r="AD337" t="e">
        <f t="shared" si="46"/>
        <v>#N/A</v>
      </c>
      <c r="AE337" t="e">
        <f t="shared" si="47"/>
        <v>#N/A</v>
      </c>
      <c r="AF337" t="e">
        <f t="shared" si="48"/>
        <v>#N/A</v>
      </c>
    </row>
    <row r="338" spans="1:32" x14ac:dyDescent="0.25">
      <c r="A338" s="41">
        <v>0.2369259794651091</v>
      </c>
      <c r="B338" s="41">
        <v>0.76295145239432427</v>
      </c>
      <c r="C338" s="34">
        <v>4.2207275126924824</v>
      </c>
      <c r="D338" s="35">
        <v>1.310699385736485</v>
      </c>
      <c r="E338" s="28"/>
      <c r="F338" s="36">
        <v>1</v>
      </c>
      <c r="G338" s="36">
        <v>4.2207275126924824</v>
      </c>
      <c r="H338" s="36">
        <v>1.310699385736485</v>
      </c>
      <c r="I338" s="37"/>
      <c r="J338" s="37"/>
      <c r="K338" s="36">
        <v>0</v>
      </c>
      <c r="L338" s="36">
        <v>0</v>
      </c>
      <c r="M338" s="38" t="e">
        <v>#DIV/0!</v>
      </c>
      <c r="N338" s="38" t="e">
        <v>#DIV/0!</v>
      </c>
      <c r="O338" s="37">
        <v>0</v>
      </c>
      <c r="P338" s="37">
        <v>0</v>
      </c>
      <c r="Q338" s="37" t="s">
        <v>428</v>
      </c>
      <c r="R338" s="37" t="s">
        <v>350</v>
      </c>
      <c r="S338" s="37" t="s">
        <v>273</v>
      </c>
      <c r="T338" s="39"/>
      <c r="U338" s="39" t="s">
        <v>75</v>
      </c>
      <c r="V338" s="40">
        <v>44417</v>
      </c>
      <c r="W338" s="39" t="s">
        <v>100</v>
      </c>
      <c r="X338" s="84">
        <v>3</v>
      </c>
      <c r="Y338" t="str">
        <f t="shared" si="49"/>
        <v>Y</v>
      </c>
      <c r="Z338">
        <v>100</v>
      </c>
      <c r="AA338">
        <f t="shared" si="43"/>
        <v>0</v>
      </c>
      <c r="AB338">
        <f t="shared" si="44"/>
        <v>-100</v>
      </c>
      <c r="AC338">
        <f t="shared" si="45"/>
        <v>0</v>
      </c>
      <c r="AD338">
        <f t="shared" si="46"/>
        <v>-100</v>
      </c>
      <c r="AE338">
        <f t="shared" si="47"/>
        <v>0</v>
      </c>
      <c r="AF338">
        <f t="shared" si="48"/>
        <v>-100</v>
      </c>
    </row>
    <row r="339" spans="1:32" x14ac:dyDescent="0.25">
      <c r="A339" s="41">
        <v>0.52155612445694832</v>
      </c>
      <c r="B339" s="41">
        <v>0.47079939607307408</v>
      </c>
      <c r="C339" s="34">
        <v>1.9173391953573822</v>
      </c>
      <c r="D339" s="35">
        <v>2.1240469047772255</v>
      </c>
      <c r="E339" s="28"/>
      <c r="F339" s="36">
        <v>1</v>
      </c>
      <c r="G339" s="36">
        <v>1.9173391953573822</v>
      </c>
      <c r="H339" s="36">
        <v>2.1240469047772255</v>
      </c>
      <c r="I339" s="37"/>
      <c r="J339" s="37"/>
      <c r="K339" s="36">
        <v>0</v>
      </c>
      <c r="L339" s="36">
        <v>0</v>
      </c>
      <c r="M339" s="38" t="e">
        <v>#DIV/0!</v>
      </c>
      <c r="N339" s="38" t="e">
        <v>#DIV/0!</v>
      </c>
      <c r="O339" s="37">
        <v>0</v>
      </c>
      <c r="P339" s="37">
        <v>0</v>
      </c>
      <c r="Q339" s="37" t="s">
        <v>497</v>
      </c>
      <c r="R339" s="37" t="s">
        <v>429</v>
      </c>
      <c r="S339" s="37" t="s">
        <v>278</v>
      </c>
      <c r="T339" s="39"/>
      <c r="U339" s="39" t="s">
        <v>86</v>
      </c>
      <c r="V339" s="40">
        <v>44417</v>
      </c>
      <c r="W339" s="39" t="s">
        <v>94</v>
      </c>
      <c r="X339" s="84">
        <v>2</v>
      </c>
      <c r="Y339" t="str">
        <f t="shared" si="49"/>
        <v>N</v>
      </c>
      <c r="Z339">
        <v>100</v>
      </c>
      <c r="AA339">
        <f t="shared" si="43"/>
        <v>0</v>
      </c>
      <c r="AB339">
        <f t="shared" si="44"/>
        <v>-100</v>
      </c>
      <c r="AC339">
        <f t="shared" si="45"/>
        <v>0</v>
      </c>
      <c r="AD339">
        <f t="shared" si="46"/>
        <v>-100</v>
      </c>
      <c r="AE339">
        <f t="shared" si="47"/>
        <v>0</v>
      </c>
      <c r="AF339">
        <f t="shared" si="48"/>
        <v>-100</v>
      </c>
    </row>
    <row r="340" spans="1:32" x14ac:dyDescent="0.25">
      <c r="A340" s="41">
        <v>0.45035222828529192</v>
      </c>
      <c r="B340" s="41">
        <v>0.54838962488871223</v>
      </c>
      <c r="C340" s="34">
        <v>2.2204841836965747</v>
      </c>
      <c r="D340" s="35">
        <v>1.8235210051666013</v>
      </c>
      <c r="E340" s="28"/>
      <c r="F340" s="36">
        <v>1</v>
      </c>
      <c r="G340" s="36">
        <v>2.2204841836965747</v>
      </c>
      <c r="H340" s="36">
        <v>1.8235210051666013</v>
      </c>
      <c r="I340" s="37"/>
      <c r="J340" s="37"/>
      <c r="K340" s="36">
        <v>0</v>
      </c>
      <c r="L340" s="36">
        <v>0</v>
      </c>
      <c r="M340" s="38" t="e">
        <v>#DIV/0!</v>
      </c>
      <c r="N340" s="38" t="e">
        <v>#DIV/0!</v>
      </c>
      <c r="O340" s="37">
        <v>0</v>
      </c>
      <c r="P340" s="37">
        <v>0</v>
      </c>
      <c r="Q340" s="37" t="s">
        <v>440</v>
      </c>
      <c r="R340" s="37" t="s">
        <v>435</v>
      </c>
      <c r="S340" s="37" t="s">
        <v>269</v>
      </c>
      <c r="T340" s="39"/>
      <c r="U340" s="39" t="s">
        <v>86</v>
      </c>
      <c r="V340" s="40">
        <v>44417</v>
      </c>
      <c r="W340" s="39" t="s">
        <v>79</v>
      </c>
      <c r="X340" s="84">
        <v>3</v>
      </c>
      <c r="Y340" t="str">
        <f t="shared" si="49"/>
        <v>Y</v>
      </c>
      <c r="Z340">
        <v>100</v>
      </c>
      <c r="AA340">
        <f t="shared" si="43"/>
        <v>0</v>
      </c>
      <c r="AB340">
        <f t="shared" si="44"/>
        <v>-100</v>
      </c>
      <c r="AC340">
        <f t="shared" si="45"/>
        <v>0</v>
      </c>
      <c r="AD340">
        <f t="shared" si="46"/>
        <v>-100</v>
      </c>
      <c r="AE340">
        <f t="shared" si="47"/>
        <v>0</v>
      </c>
      <c r="AF340">
        <f t="shared" si="48"/>
        <v>-100</v>
      </c>
    </row>
    <row r="341" spans="1:32" x14ac:dyDescent="0.25">
      <c r="A341" s="41">
        <v>0.82727400536773965</v>
      </c>
      <c r="B341" s="41">
        <v>0.11313832677403343</v>
      </c>
      <c r="C341" s="34">
        <v>1.2087893412720978</v>
      </c>
      <c r="D341" s="35">
        <v>8.8387377515071375</v>
      </c>
      <c r="E341" s="28"/>
      <c r="F341" s="36">
        <v>1</v>
      </c>
      <c r="G341" s="36">
        <v>1.2087893412720978</v>
      </c>
      <c r="H341" s="36">
        <v>8.8387377515071375</v>
      </c>
      <c r="I341" s="37"/>
      <c r="J341" s="37"/>
      <c r="K341" s="36">
        <v>0</v>
      </c>
      <c r="L341" s="36">
        <v>0</v>
      </c>
      <c r="M341" s="38" t="e">
        <v>#DIV/0!</v>
      </c>
      <c r="N341" s="38" t="e">
        <v>#DIV/0!</v>
      </c>
      <c r="O341" s="37">
        <v>0</v>
      </c>
      <c r="P341" s="37">
        <v>0</v>
      </c>
      <c r="Q341" s="37" t="s">
        <v>502</v>
      </c>
      <c r="R341" s="37" t="s">
        <v>362</v>
      </c>
      <c r="S341" s="37" t="s">
        <v>269</v>
      </c>
      <c r="T341" s="39"/>
      <c r="U341" s="39" t="s">
        <v>96</v>
      </c>
      <c r="V341" s="40">
        <v>44417</v>
      </c>
      <c r="W341" s="39" t="s">
        <v>73</v>
      </c>
      <c r="X341" s="84">
        <v>0</v>
      </c>
      <c r="Y341" t="str">
        <f t="shared" si="49"/>
        <v>N</v>
      </c>
      <c r="Z341">
        <v>100</v>
      </c>
      <c r="AA341">
        <f t="shared" si="43"/>
        <v>0</v>
      </c>
      <c r="AB341">
        <f t="shared" si="44"/>
        <v>-100</v>
      </c>
      <c r="AC341">
        <f t="shared" si="45"/>
        <v>0</v>
      </c>
      <c r="AD341">
        <f t="shared" si="46"/>
        <v>-100</v>
      </c>
      <c r="AE341">
        <f t="shared" si="47"/>
        <v>0</v>
      </c>
      <c r="AF341">
        <f t="shared" si="48"/>
        <v>-100</v>
      </c>
    </row>
    <row r="342" spans="1:32" x14ac:dyDescent="0.25">
      <c r="A342" s="41">
        <v>0.5624393421008882</v>
      </c>
      <c r="B342" s="41">
        <v>0.43530627080497819</v>
      </c>
      <c r="C342" s="34">
        <v>1.7779695073688921</v>
      </c>
      <c r="D342" s="35">
        <v>2.2972331598871238</v>
      </c>
      <c r="E342" s="28"/>
      <c r="F342" s="36">
        <v>1</v>
      </c>
      <c r="G342" s="36">
        <v>1.7779695073688921</v>
      </c>
      <c r="H342" s="36">
        <v>2.2972331598871238</v>
      </c>
      <c r="I342" s="37"/>
      <c r="J342" s="37"/>
      <c r="K342" s="36">
        <v>0</v>
      </c>
      <c r="L342" s="36">
        <v>0</v>
      </c>
      <c r="M342" s="38" t="e">
        <v>#DIV/0!</v>
      </c>
      <c r="N342" s="38" t="e">
        <v>#DIV/0!</v>
      </c>
      <c r="O342" s="37">
        <v>0</v>
      </c>
      <c r="P342" s="37">
        <v>0</v>
      </c>
      <c r="Q342" s="37" t="s">
        <v>466</v>
      </c>
      <c r="R342" s="37" t="s">
        <v>469</v>
      </c>
      <c r="S342" s="37" t="s">
        <v>276</v>
      </c>
      <c r="T342" s="39"/>
      <c r="U342" s="39" t="s">
        <v>79</v>
      </c>
      <c r="V342" s="40">
        <v>44417</v>
      </c>
      <c r="W342" s="39" t="s">
        <v>86</v>
      </c>
      <c r="X342" s="99">
        <v>3</v>
      </c>
      <c r="Y342" t="str">
        <f t="shared" si="49"/>
        <v>Y</v>
      </c>
      <c r="Z342">
        <v>100</v>
      </c>
      <c r="AA342">
        <f t="shared" si="43"/>
        <v>0</v>
      </c>
      <c r="AB342">
        <f t="shared" si="44"/>
        <v>-100</v>
      </c>
      <c r="AC342">
        <f t="shared" si="45"/>
        <v>0</v>
      </c>
      <c r="AD342">
        <f t="shared" si="46"/>
        <v>-100</v>
      </c>
      <c r="AE342">
        <f t="shared" si="47"/>
        <v>0</v>
      </c>
      <c r="AF342">
        <f t="shared" si="48"/>
        <v>-100</v>
      </c>
    </row>
    <row r="343" spans="1:32" x14ac:dyDescent="0.25">
      <c r="A343" s="41">
        <v>0.24411311648163669</v>
      </c>
      <c r="B343" s="41">
        <v>0.75566748364798753</v>
      </c>
      <c r="C343" s="34">
        <v>4.0964615683615859</v>
      </c>
      <c r="D343" s="35">
        <v>1.3233333729969383</v>
      </c>
      <c r="E343" s="28"/>
      <c r="F343" s="36">
        <v>1</v>
      </c>
      <c r="G343" s="36">
        <v>4.0964615683615859</v>
      </c>
      <c r="H343" s="36">
        <v>1.3233333729969383</v>
      </c>
      <c r="I343" s="37"/>
      <c r="J343" s="37"/>
      <c r="K343" s="36">
        <v>0</v>
      </c>
      <c r="L343" s="36">
        <v>0</v>
      </c>
      <c r="M343" s="38" t="e">
        <v>#DIV/0!</v>
      </c>
      <c r="N343" s="38" t="e">
        <v>#DIV/0!</v>
      </c>
      <c r="O343" s="37">
        <v>0</v>
      </c>
      <c r="P343" s="37">
        <v>0</v>
      </c>
      <c r="Q343" s="37" t="s">
        <v>506</v>
      </c>
      <c r="R343" s="37" t="s">
        <v>472</v>
      </c>
      <c r="S343" s="37" t="s">
        <v>276</v>
      </c>
      <c r="T343" s="39"/>
      <c r="U343" s="39" t="s">
        <v>75</v>
      </c>
      <c r="V343" s="40">
        <v>44417</v>
      </c>
      <c r="W343" s="39" t="s">
        <v>86</v>
      </c>
      <c r="X343" s="99">
        <v>3</v>
      </c>
      <c r="Y343" t="str">
        <f t="shared" si="49"/>
        <v>Y</v>
      </c>
      <c r="Z343">
        <v>100</v>
      </c>
      <c r="AA343">
        <f t="shared" si="43"/>
        <v>0</v>
      </c>
      <c r="AB343">
        <f t="shared" si="44"/>
        <v>-100</v>
      </c>
      <c r="AC343">
        <f t="shared" si="45"/>
        <v>0</v>
      </c>
      <c r="AD343">
        <f t="shared" si="46"/>
        <v>-100</v>
      </c>
      <c r="AE343">
        <f t="shared" si="47"/>
        <v>0</v>
      </c>
      <c r="AF343">
        <f t="shared" si="48"/>
        <v>-100</v>
      </c>
    </row>
    <row r="344" spans="1:32" x14ac:dyDescent="0.25">
      <c r="A344" s="41">
        <v>0.68102247428476259</v>
      </c>
      <c r="B344" s="41">
        <v>0.30831270773389535</v>
      </c>
      <c r="C344" s="34">
        <v>1.4683803218832689</v>
      </c>
      <c r="D344" s="35">
        <v>3.2434602107387018</v>
      </c>
      <c r="E344" s="28"/>
      <c r="F344" s="36">
        <v>1</v>
      </c>
      <c r="G344" s="36">
        <v>1.4683803218832689</v>
      </c>
      <c r="H344" s="36">
        <v>3.2434602107387018</v>
      </c>
      <c r="I344" s="37"/>
      <c r="J344" s="37"/>
      <c r="K344" s="36">
        <v>0</v>
      </c>
      <c r="L344" s="36">
        <v>0</v>
      </c>
      <c r="M344" s="38" t="e">
        <v>#DIV/0!</v>
      </c>
      <c r="N344" s="38" t="e">
        <v>#DIV/0!</v>
      </c>
      <c r="O344" s="37">
        <v>0</v>
      </c>
      <c r="P344" s="37">
        <v>0</v>
      </c>
      <c r="Q344" s="37" t="s">
        <v>458</v>
      </c>
      <c r="R344" s="37" t="s">
        <v>470</v>
      </c>
      <c r="S344" s="37" t="s">
        <v>276</v>
      </c>
      <c r="T344" s="39"/>
      <c r="U344" s="39" t="s">
        <v>86</v>
      </c>
      <c r="V344" s="40">
        <v>44417</v>
      </c>
      <c r="W344" s="39" t="s">
        <v>75</v>
      </c>
      <c r="X344" s="84">
        <v>2</v>
      </c>
      <c r="Y344" t="str">
        <f t="shared" si="49"/>
        <v>N</v>
      </c>
      <c r="Z344">
        <v>100</v>
      </c>
      <c r="AA344">
        <f t="shared" si="43"/>
        <v>0</v>
      </c>
      <c r="AB344">
        <f t="shared" si="44"/>
        <v>-100</v>
      </c>
      <c r="AC344">
        <f t="shared" si="45"/>
        <v>0</v>
      </c>
      <c r="AD344">
        <f t="shared" si="46"/>
        <v>-100</v>
      </c>
      <c r="AE344">
        <f t="shared" si="47"/>
        <v>0</v>
      </c>
      <c r="AF344">
        <f t="shared" si="48"/>
        <v>-100</v>
      </c>
    </row>
    <row r="345" spans="1:32" x14ac:dyDescent="0.25">
      <c r="A345" s="41">
        <v>0.60218026620364573</v>
      </c>
      <c r="B345" s="41">
        <v>0.36708947083563015</v>
      </c>
      <c r="C345" s="34">
        <v>1.660632299202278</v>
      </c>
      <c r="D345" s="35">
        <v>2.7241315250029743</v>
      </c>
      <c r="E345" s="28"/>
      <c r="F345" s="36">
        <v>1</v>
      </c>
      <c r="G345" s="36">
        <v>1.660632299202278</v>
      </c>
      <c r="H345" s="36">
        <v>2.7241315250029743</v>
      </c>
      <c r="I345" s="37"/>
      <c r="J345" s="37"/>
      <c r="K345" s="36">
        <v>0</v>
      </c>
      <c r="L345" s="36">
        <v>0</v>
      </c>
      <c r="M345" s="38" t="e">
        <v>#DIV/0!</v>
      </c>
      <c r="N345" s="38" t="e">
        <v>#DIV/0!</v>
      </c>
      <c r="O345" s="37">
        <v>0</v>
      </c>
      <c r="P345" s="37">
        <v>0</v>
      </c>
      <c r="Q345" s="37" t="s">
        <v>307</v>
      </c>
      <c r="R345" s="37" t="s">
        <v>475</v>
      </c>
      <c r="S345" s="37" t="s">
        <v>275</v>
      </c>
      <c r="T345" s="39"/>
      <c r="U345" s="39" t="s">
        <v>87</v>
      </c>
      <c r="V345" s="40">
        <v>44418</v>
      </c>
      <c r="W345" s="39" t="s">
        <v>79</v>
      </c>
      <c r="X345" s="84">
        <v>3</v>
      </c>
      <c r="Y345" t="str">
        <f t="shared" si="49"/>
        <v>Y</v>
      </c>
      <c r="Z345">
        <v>100</v>
      </c>
      <c r="AA345">
        <f t="shared" si="43"/>
        <v>0</v>
      </c>
      <c r="AB345">
        <f t="shared" si="44"/>
        <v>-100</v>
      </c>
      <c r="AC345">
        <f t="shared" si="45"/>
        <v>0</v>
      </c>
      <c r="AD345">
        <f t="shared" si="46"/>
        <v>-100</v>
      </c>
      <c r="AE345">
        <f t="shared" si="47"/>
        <v>0</v>
      </c>
      <c r="AF345">
        <f t="shared" si="48"/>
        <v>-100</v>
      </c>
    </row>
    <row r="346" spans="1:32" x14ac:dyDescent="0.25">
      <c r="A346" s="41">
        <v>0.22687190116045611</v>
      </c>
      <c r="B346" s="41">
        <v>0.7730519846833146</v>
      </c>
      <c r="C346" s="34">
        <v>4.4077737035083322</v>
      </c>
      <c r="D346" s="35">
        <v>1.2935740672209206</v>
      </c>
      <c r="E346" s="28"/>
      <c r="F346" s="36">
        <v>1</v>
      </c>
      <c r="G346" s="36">
        <v>4.4077737035083322</v>
      </c>
      <c r="H346" s="36">
        <v>1.2935740672209206</v>
      </c>
      <c r="I346" s="37"/>
      <c r="J346" s="37"/>
      <c r="K346" s="36">
        <v>0</v>
      </c>
      <c r="L346" s="36">
        <v>0</v>
      </c>
      <c r="M346" s="38" t="e">
        <v>#DIV/0!</v>
      </c>
      <c r="N346" s="38" t="e">
        <v>#DIV/0!</v>
      </c>
      <c r="O346" s="37">
        <v>0</v>
      </c>
      <c r="P346" s="37">
        <v>0</v>
      </c>
      <c r="Q346" s="37" t="s">
        <v>316</v>
      </c>
      <c r="R346" s="37" t="s">
        <v>483</v>
      </c>
      <c r="S346" s="37" t="s">
        <v>279</v>
      </c>
      <c r="T346" s="39"/>
      <c r="U346" s="39" t="s">
        <v>75</v>
      </c>
      <c r="V346" s="40">
        <v>44418</v>
      </c>
      <c r="W346" s="39" t="s">
        <v>86</v>
      </c>
      <c r="X346" s="100" t="s">
        <v>207</v>
      </c>
      <c r="Y346" t="str">
        <f t="shared" si="49"/>
        <v>Y</v>
      </c>
      <c r="Z346">
        <v>100</v>
      </c>
      <c r="AA346">
        <f t="shared" si="43"/>
        <v>0</v>
      </c>
      <c r="AB346">
        <f t="shared" si="44"/>
        <v>-100</v>
      </c>
      <c r="AC346">
        <f t="shared" si="45"/>
        <v>0</v>
      </c>
      <c r="AD346">
        <f t="shared" si="46"/>
        <v>-100</v>
      </c>
      <c r="AE346">
        <f t="shared" si="47"/>
        <v>0</v>
      </c>
      <c r="AF346">
        <f t="shared" si="48"/>
        <v>-100</v>
      </c>
    </row>
    <row r="347" spans="1:32" x14ac:dyDescent="0.25">
      <c r="A347" s="41">
        <v>0.26565763070746851</v>
      </c>
      <c r="B347" s="41">
        <v>0.73425672648327478</v>
      </c>
      <c r="C347" s="34">
        <v>3.7642434638030773</v>
      </c>
      <c r="D347" s="35">
        <v>1.361921469605738</v>
      </c>
      <c r="E347" s="28"/>
      <c r="F347" s="36">
        <v>1</v>
      </c>
      <c r="G347" s="36">
        <v>3.7642434638030773</v>
      </c>
      <c r="H347" s="36">
        <v>1.361921469605738</v>
      </c>
      <c r="I347" s="37"/>
      <c r="J347" s="37"/>
      <c r="K347" s="36">
        <v>0</v>
      </c>
      <c r="L347" s="36">
        <v>0</v>
      </c>
      <c r="M347" s="38" t="e">
        <v>#DIV/0!</v>
      </c>
      <c r="N347" s="38" t="e">
        <v>#DIV/0!</v>
      </c>
      <c r="O347" s="37">
        <v>0</v>
      </c>
      <c r="P347" s="37">
        <v>0</v>
      </c>
      <c r="Q347" s="37" t="s">
        <v>342</v>
      </c>
      <c r="R347" s="37" t="s">
        <v>418</v>
      </c>
      <c r="S347" s="37" t="s">
        <v>274</v>
      </c>
      <c r="T347" s="39"/>
      <c r="U347" s="39" t="s">
        <v>75</v>
      </c>
      <c r="V347" s="40">
        <v>44418</v>
      </c>
      <c r="W347" s="39" t="s">
        <v>76</v>
      </c>
      <c r="X347" s="84">
        <v>1</v>
      </c>
      <c r="Y347" t="str">
        <f t="shared" si="49"/>
        <v>N</v>
      </c>
      <c r="Z347">
        <v>100</v>
      </c>
      <c r="AA347">
        <f t="shared" si="43"/>
        <v>0</v>
      </c>
      <c r="AB347">
        <f t="shared" si="44"/>
        <v>-100</v>
      </c>
      <c r="AC347">
        <f t="shared" si="45"/>
        <v>0</v>
      </c>
      <c r="AD347">
        <f t="shared" si="46"/>
        <v>-100</v>
      </c>
      <c r="AE347">
        <f t="shared" si="47"/>
        <v>0</v>
      </c>
      <c r="AF347">
        <f t="shared" si="48"/>
        <v>-100</v>
      </c>
    </row>
    <row r="348" spans="1:32" x14ac:dyDescent="0.25">
      <c r="A348" s="41">
        <v>0.36695019916499733</v>
      </c>
      <c r="B348" s="41">
        <v>0.63100164820955562</v>
      </c>
      <c r="C348" s="34">
        <v>2.7251654373686685</v>
      </c>
      <c r="D348" s="35">
        <v>1.5847819143380431</v>
      </c>
      <c r="E348" s="28"/>
      <c r="F348" s="36">
        <v>1</v>
      </c>
      <c r="G348" s="36">
        <v>2.7251654373686685</v>
      </c>
      <c r="H348" s="36">
        <v>1.5847819143380431</v>
      </c>
      <c r="I348" s="37"/>
      <c r="J348" s="37"/>
      <c r="K348" s="36">
        <v>0</v>
      </c>
      <c r="L348" s="36">
        <v>0</v>
      </c>
      <c r="M348" s="38" t="e">
        <v>#DIV/0!</v>
      </c>
      <c r="N348" s="38" t="e">
        <v>#DIV/0!</v>
      </c>
      <c r="O348" s="37">
        <v>0</v>
      </c>
      <c r="P348" s="37">
        <v>0</v>
      </c>
      <c r="Q348" s="37" t="s">
        <v>322</v>
      </c>
      <c r="R348" s="37" t="s">
        <v>321</v>
      </c>
      <c r="S348" s="37" t="s">
        <v>280</v>
      </c>
      <c r="T348" s="39"/>
      <c r="U348" s="39" t="s">
        <v>94</v>
      </c>
      <c r="V348" s="40">
        <v>44508</v>
      </c>
      <c r="W348" s="39" t="s">
        <v>86</v>
      </c>
      <c r="X348" s="84">
        <v>3</v>
      </c>
      <c r="Y348" t="str">
        <f t="shared" si="49"/>
        <v>Y</v>
      </c>
      <c r="Z348">
        <v>100</v>
      </c>
      <c r="AA348">
        <f t="shared" si="43"/>
        <v>0</v>
      </c>
      <c r="AB348">
        <f t="shared" si="44"/>
        <v>-100</v>
      </c>
      <c r="AC348">
        <f t="shared" si="45"/>
        <v>0</v>
      </c>
      <c r="AD348">
        <f t="shared" si="46"/>
        <v>-100</v>
      </c>
      <c r="AE348">
        <f t="shared" si="47"/>
        <v>0</v>
      </c>
      <c r="AF348">
        <f t="shared" si="48"/>
        <v>-100</v>
      </c>
    </row>
    <row r="349" spans="1:32" x14ac:dyDescent="0.25">
      <c r="A349" s="41">
        <v>0.2479223096887557</v>
      </c>
      <c r="B349" s="41">
        <v>0.75003030859282194</v>
      </c>
      <c r="C349" s="34">
        <v>4.0335216352873227</v>
      </c>
      <c r="D349" s="35">
        <v>1.3332794535678987</v>
      </c>
      <c r="E349" s="28"/>
      <c r="F349" s="36">
        <v>1</v>
      </c>
      <c r="G349" s="36">
        <v>4.0335216352873227</v>
      </c>
      <c r="H349" s="36">
        <v>1.3332794535678987</v>
      </c>
      <c r="I349" s="37"/>
      <c r="J349" s="37"/>
      <c r="K349" s="36">
        <v>0</v>
      </c>
      <c r="L349" s="36">
        <v>0</v>
      </c>
      <c r="M349" s="38" t="e">
        <v>#DIV/0!</v>
      </c>
      <c r="N349" s="38" t="e">
        <v>#DIV/0!</v>
      </c>
      <c r="O349" s="37">
        <v>0</v>
      </c>
      <c r="P349" s="37">
        <v>0</v>
      </c>
      <c r="Q349" s="37" t="s">
        <v>320</v>
      </c>
      <c r="R349" s="37" t="s">
        <v>324</v>
      </c>
      <c r="S349" s="37" t="s">
        <v>280</v>
      </c>
      <c r="T349" s="39"/>
      <c r="U349" s="39" t="s">
        <v>94</v>
      </c>
      <c r="V349" s="40">
        <v>44508</v>
      </c>
      <c r="W349" s="39" t="s">
        <v>86</v>
      </c>
      <c r="X349" s="97" t="s">
        <v>207</v>
      </c>
      <c r="Y349" t="str">
        <f t="shared" si="49"/>
        <v>Y</v>
      </c>
      <c r="Z349">
        <v>100</v>
      </c>
      <c r="AA349">
        <f t="shared" si="43"/>
        <v>0</v>
      </c>
      <c r="AB349">
        <f t="shared" si="44"/>
        <v>-100</v>
      </c>
      <c r="AC349">
        <f t="shared" si="45"/>
        <v>0</v>
      </c>
      <c r="AD349">
        <f t="shared" si="46"/>
        <v>-100</v>
      </c>
      <c r="AE349">
        <f t="shared" si="47"/>
        <v>0</v>
      </c>
      <c r="AF349">
        <f t="shared" si="48"/>
        <v>-100</v>
      </c>
    </row>
    <row r="350" spans="1:32" x14ac:dyDescent="0.25">
      <c r="A350" s="41">
        <v>0.53842641468915509</v>
      </c>
      <c r="B350" s="41">
        <v>0.45714356120788835</v>
      </c>
      <c r="C350" s="34">
        <v>1.8572640062195334</v>
      </c>
      <c r="D350" s="35">
        <v>2.1874966309440045</v>
      </c>
      <c r="E350" s="28"/>
      <c r="F350" s="36">
        <v>1</v>
      </c>
      <c r="G350" s="36">
        <v>1.8572640062195334</v>
      </c>
      <c r="H350" s="36">
        <v>2.1874966309440045</v>
      </c>
      <c r="I350" s="37"/>
      <c r="J350" s="37"/>
      <c r="K350" s="36">
        <v>0</v>
      </c>
      <c r="L350" s="36">
        <v>0</v>
      </c>
      <c r="M350" s="38" t="e">
        <v>#DIV/0!</v>
      </c>
      <c r="N350" s="38" t="e">
        <v>#DIV/0!</v>
      </c>
      <c r="O350" s="37">
        <v>0</v>
      </c>
      <c r="P350" s="37">
        <v>0</v>
      </c>
      <c r="Q350" s="37" t="s">
        <v>323</v>
      </c>
      <c r="R350" s="37" t="s">
        <v>326</v>
      </c>
      <c r="S350" s="37" t="s">
        <v>280</v>
      </c>
      <c r="T350" s="39"/>
      <c r="U350" s="39" t="s">
        <v>79</v>
      </c>
      <c r="V350" s="40">
        <v>44508</v>
      </c>
      <c r="W350" s="39" t="s">
        <v>75</v>
      </c>
      <c r="X350" s="84">
        <v>2</v>
      </c>
      <c r="Y350" t="str">
        <f t="shared" si="49"/>
        <v>N</v>
      </c>
      <c r="Z350">
        <v>100</v>
      </c>
      <c r="AA350">
        <f t="shared" si="43"/>
        <v>0</v>
      </c>
      <c r="AB350">
        <f t="shared" si="44"/>
        <v>-100</v>
      </c>
      <c r="AC350">
        <f t="shared" si="45"/>
        <v>0</v>
      </c>
      <c r="AD350">
        <f t="shared" si="46"/>
        <v>-100</v>
      </c>
      <c r="AE350">
        <f t="shared" si="47"/>
        <v>0</v>
      </c>
      <c r="AF350">
        <f t="shared" si="48"/>
        <v>-100</v>
      </c>
    </row>
    <row r="351" spans="1:32" x14ac:dyDescent="0.25">
      <c r="A351" s="41">
        <v>0.24793524047059973</v>
      </c>
      <c r="B351" s="41">
        <v>0.75001705003704</v>
      </c>
      <c r="C351" s="34">
        <v>4.0333112715317307</v>
      </c>
      <c r="D351" s="35">
        <v>1.3333030228454332</v>
      </c>
      <c r="E351" s="28"/>
      <c r="F351" s="36">
        <v>1</v>
      </c>
      <c r="G351" s="36">
        <v>4.0333112715317307</v>
      </c>
      <c r="H351" s="36">
        <v>1.3333030228454332</v>
      </c>
      <c r="I351" s="37"/>
      <c r="J351" s="37"/>
      <c r="K351" s="36">
        <v>0</v>
      </c>
      <c r="L351" s="36">
        <v>0</v>
      </c>
      <c r="M351" s="38" t="e">
        <v>#DIV/0!</v>
      </c>
      <c r="N351" s="38" t="e">
        <v>#DIV/0!</v>
      </c>
      <c r="O351" s="37">
        <v>0</v>
      </c>
      <c r="P351" s="37">
        <v>0</v>
      </c>
      <c r="Q351" s="37" t="s">
        <v>327</v>
      </c>
      <c r="R351" s="37" t="s">
        <v>325</v>
      </c>
      <c r="S351" s="37" t="s">
        <v>280</v>
      </c>
      <c r="T351" s="39"/>
      <c r="U351" s="39" t="s">
        <v>94</v>
      </c>
      <c r="V351" s="40">
        <v>44508</v>
      </c>
      <c r="W351" s="39" t="s">
        <v>164</v>
      </c>
      <c r="X351" s="84">
        <v>5</v>
      </c>
      <c r="Y351" t="str">
        <f t="shared" si="49"/>
        <v>Y</v>
      </c>
      <c r="Z351">
        <v>100</v>
      </c>
      <c r="AA351">
        <f t="shared" si="43"/>
        <v>0</v>
      </c>
      <c r="AB351">
        <f t="shared" si="44"/>
        <v>-100</v>
      </c>
      <c r="AC351">
        <f t="shared" si="45"/>
        <v>0</v>
      </c>
      <c r="AD351">
        <f t="shared" si="46"/>
        <v>-100</v>
      </c>
      <c r="AE351">
        <f t="shared" si="47"/>
        <v>0</v>
      </c>
      <c r="AF351">
        <f t="shared" si="48"/>
        <v>-100</v>
      </c>
    </row>
    <row r="352" spans="1:32" x14ac:dyDescent="0.25">
      <c r="A352" s="41">
        <v>0.18022327835980309</v>
      </c>
      <c r="B352" s="41">
        <v>0.81975007180815584</v>
      </c>
      <c r="C352" s="34">
        <v>5.5486727857850324</v>
      </c>
      <c r="D352" s="35">
        <v>1.2198840041505086</v>
      </c>
      <c r="E352" s="28"/>
      <c r="F352" s="36">
        <v>1</v>
      </c>
      <c r="G352" s="36">
        <v>5.5486727857850324</v>
      </c>
      <c r="H352" s="36">
        <v>1.2198840041505086</v>
      </c>
      <c r="I352" s="37"/>
      <c r="J352" s="37"/>
      <c r="K352" s="36">
        <v>0</v>
      </c>
      <c r="L352" s="36">
        <v>0</v>
      </c>
      <c r="M352" s="38" t="e">
        <v>#DIV/0!</v>
      </c>
      <c r="N352" s="38" t="e">
        <v>#DIV/0!</v>
      </c>
      <c r="O352" s="37">
        <v>0</v>
      </c>
      <c r="P352" s="37">
        <v>0</v>
      </c>
      <c r="Q352" s="37" t="s">
        <v>539</v>
      </c>
      <c r="R352" s="37" t="s">
        <v>557</v>
      </c>
      <c r="S352" s="37" t="s">
        <v>272</v>
      </c>
      <c r="T352" s="39"/>
      <c r="U352" s="39" t="s">
        <v>75</v>
      </c>
      <c r="V352" s="40">
        <v>44538</v>
      </c>
      <c r="W352" s="39" t="s">
        <v>94</v>
      </c>
      <c r="X352" s="84">
        <v>2</v>
      </c>
      <c r="Y352" t="str">
        <f t="shared" si="49"/>
        <v>N</v>
      </c>
      <c r="Z352">
        <v>100</v>
      </c>
      <c r="AA352">
        <f t="shared" si="43"/>
        <v>0</v>
      </c>
      <c r="AB352">
        <f t="shared" si="44"/>
        <v>-100</v>
      </c>
      <c r="AC352">
        <f t="shared" si="45"/>
        <v>0</v>
      </c>
      <c r="AD352">
        <f t="shared" si="46"/>
        <v>-100</v>
      </c>
      <c r="AE352">
        <f t="shared" si="47"/>
        <v>0</v>
      </c>
      <c r="AF352">
        <f t="shared" si="48"/>
        <v>-100</v>
      </c>
    </row>
    <row r="353" spans="1:32" x14ac:dyDescent="0.25">
      <c r="A353" s="41">
        <v>0.48708203913337289</v>
      </c>
      <c r="B353" s="41">
        <v>0.51197440073069889</v>
      </c>
      <c r="C353" s="34">
        <v>2.0530422385913103</v>
      </c>
      <c r="D353" s="35">
        <v>1.9532226583453829</v>
      </c>
      <c r="E353" s="28"/>
      <c r="F353" s="36">
        <v>1</v>
      </c>
      <c r="G353" s="36">
        <v>2.0530422385913103</v>
      </c>
      <c r="H353" s="36">
        <v>1.9532226583453829</v>
      </c>
      <c r="I353" s="37"/>
      <c r="J353" s="37"/>
      <c r="K353" s="36">
        <v>0</v>
      </c>
      <c r="L353" s="36">
        <v>0</v>
      </c>
      <c r="M353" s="38" t="e">
        <v>#DIV/0!</v>
      </c>
      <c r="N353" s="38" t="e">
        <v>#DIV/0!</v>
      </c>
      <c r="O353" s="37">
        <v>0</v>
      </c>
      <c r="P353" s="37">
        <v>0</v>
      </c>
      <c r="Q353" s="37" t="s">
        <v>416</v>
      </c>
      <c r="R353" s="37" t="s">
        <v>338</v>
      </c>
      <c r="S353" s="37" t="s">
        <v>274</v>
      </c>
      <c r="T353" s="42"/>
      <c r="U353" s="39" t="s">
        <v>75</v>
      </c>
      <c r="V353" s="40" t="s">
        <v>564</v>
      </c>
      <c r="W353" s="39" t="s">
        <v>77</v>
      </c>
      <c r="X353" s="84">
        <v>3</v>
      </c>
      <c r="Y353" t="str">
        <f t="shared" si="49"/>
        <v>Y</v>
      </c>
      <c r="Z353">
        <v>100</v>
      </c>
      <c r="AA353">
        <f t="shared" si="43"/>
        <v>0</v>
      </c>
      <c r="AB353">
        <f t="shared" si="44"/>
        <v>-100</v>
      </c>
      <c r="AC353">
        <f t="shared" si="45"/>
        <v>0</v>
      </c>
      <c r="AD353">
        <f t="shared" si="46"/>
        <v>-100</v>
      </c>
      <c r="AE353">
        <f t="shared" si="47"/>
        <v>0</v>
      </c>
      <c r="AF353">
        <f t="shared" si="48"/>
        <v>-100</v>
      </c>
    </row>
    <row r="354" spans="1:32" x14ac:dyDescent="0.25">
      <c r="A354" s="41">
        <v>0.59545205262821921</v>
      </c>
      <c r="B354" s="41">
        <v>0.39476916621476515</v>
      </c>
      <c r="C354" s="34">
        <v>1.6793963436454342</v>
      </c>
      <c r="D354" s="35">
        <v>2.5331259013678205</v>
      </c>
      <c r="E354" s="28"/>
      <c r="F354" s="36">
        <v>1</v>
      </c>
      <c r="G354" s="36">
        <v>1.6793963436454342</v>
      </c>
      <c r="H354" s="36">
        <v>2.5331259013678205</v>
      </c>
      <c r="I354" s="37"/>
      <c r="J354" s="37"/>
      <c r="K354" s="36">
        <v>0</v>
      </c>
      <c r="L354" s="36">
        <v>0</v>
      </c>
      <c r="M354" s="38" t="e">
        <v>#DIV/0!</v>
      </c>
      <c r="N354" s="38" t="e">
        <v>#DIV/0!</v>
      </c>
      <c r="O354" s="37">
        <v>0</v>
      </c>
      <c r="P354" s="37">
        <v>0</v>
      </c>
      <c r="Q354" s="37" t="s">
        <v>304</v>
      </c>
      <c r="R354" s="37" t="s">
        <v>309</v>
      </c>
      <c r="S354" s="37" t="s">
        <v>275</v>
      </c>
      <c r="T354" s="39"/>
      <c r="U354" s="39" t="s">
        <v>86</v>
      </c>
      <c r="V354" s="40" t="s">
        <v>564</v>
      </c>
      <c r="W354" s="39" t="s">
        <v>78</v>
      </c>
      <c r="X354" s="84">
        <v>1</v>
      </c>
      <c r="Y354" t="str">
        <f t="shared" si="49"/>
        <v>N</v>
      </c>
      <c r="Z354">
        <v>100</v>
      </c>
      <c r="AA354">
        <f t="shared" si="43"/>
        <v>0</v>
      </c>
      <c r="AB354">
        <f t="shared" si="44"/>
        <v>-100</v>
      </c>
      <c r="AC354">
        <f t="shared" si="45"/>
        <v>0</v>
      </c>
      <c r="AD354">
        <f t="shared" si="46"/>
        <v>-100</v>
      </c>
      <c r="AE354">
        <f t="shared" si="47"/>
        <v>0</v>
      </c>
      <c r="AF354">
        <f t="shared" si="48"/>
        <v>-100</v>
      </c>
    </row>
    <row r="355" spans="1:32" x14ac:dyDescent="0.25">
      <c r="A355" s="41">
        <v>0.54359373045734394</v>
      </c>
      <c r="B355" s="41">
        <v>0.44854317509496505</v>
      </c>
      <c r="C355" s="34">
        <v>1.8396091492053559</v>
      </c>
      <c r="D355" s="35">
        <v>2.2294397853412464</v>
      </c>
      <c r="E355" s="28"/>
      <c r="F355" s="36">
        <v>1</v>
      </c>
      <c r="G355" s="36">
        <v>1.8396091492053559</v>
      </c>
      <c r="H355" s="36">
        <v>2.2294397853412464</v>
      </c>
      <c r="I355" s="37"/>
      <c r="J355" s="37"/>
      <c r="K355" s="36">
        <v>0</v>
      </c>
      <c r="L355" s="36">
        <v>0</v>
      </c>
      <c r="M355" s="38" t="e">
        <v>#DIV/0!</v>
      </c>
      <c r="N355" s="38" t="e">
        <v>#DIV/0!</v>
      </c>
      <c r="O355" s="37">
        <v>0</v>
      </c>
      <c r="P355" s="37">
        <v>0</v>
      </c>
      <c r="Q355" s="37" t="s">
        <v>484</v>
      </c>
      <c r="R355" s="37" t="s">
        <v>329</v>
      </c>
      <c r="S355" s="37" t="s">
        <v>281</v>
      </c>
      <c r="T355" s="39"/>
      <c r="U355" s="39" t="s">
        <v>79</v>
      </c>
      <c r="V355" s="40" t="s">
        <v>564</v>
      </c>
      <c r="W355" s="39" t="s">
        <v>77</v>
      </c>
      <c r="X355" s="84">
        <v>2</v>
      </c>
      <c r="Y355" t="str">
        <f t="shared" si="49"/>
        <v>N</v>
      </c>
      <c r="Z355">
        <v>100</v>
      </c>
      <c r="AA355">
        <f t="shared" si="43"/>
        <v>0</v>
      </c>
      <c r="AB355">
        <f t="shared" si="44"/>
        <v>-100</v>
      </c>
      <c r="AC355">
        <f t="shared" si="45"/>
        <v>0</v>
      </c>
      <c r="AD355">
        <f t="shared" si="46"/>
        <v>-100</v>
      </c>
      <c r="AE355">
        <f t="shared" si="47"/>
        <v>0</v>
      </c>
      <c r="AF355">
        <f t="shared" si="48"/>
        <v>-100</v>
      </c>
    </row>
    <row r="356" spans="1:32" x14ac:dyDescent="0.25">
      <c r="A356" s="41">
        <v>0.26103615454448914</v>
      </c>
      <c r="B356" s="41">
        <v>0.73656345156677294</v>
      </c>
      <c r="C356" s="34">
        <v>3.8308869579580294</v>
      </c>
      <c r="D356" s="35">
        <v>1.3576562859219541</v>
      </c>
      <c r="E356" s="28"/>
      <c r="F356" s="36">
        <v>1</v>
      </c>
      <c r="G356" s="36">
        <v>3.8308869579580294</v>
      </c>
      <c r="H356" s="36">
        <v>1.3576562859219541</v>
      </c>
      <c r="I356" s="37"/>
      <c r="J356" s="37"/>
      <c r="K356" s="36">
        <v>0</v>
      </c>
      <c r="L356" s="36">
        <v>0</v>
      </c>
      <c r="M356" s="38" t="e">
        <v>#DIV/0!</v>
      </c>
      <c r="N356" s="38" t="e">
        <v>#DIV/0!</v>
      </c>
      <c r="O356" s="37">
        <v>0</v>
      </c>
      <c r="P356" s="37">
        <v>0</v>
      </c>
      <c r="Q356" s="37" t="s">
        <v>410</v>
      </c>
      <c r="R356" s="37" t="s">
        <v>405</v>
      </c>
      <c r="S356" s="37" t="s">
        <v>281</v>
      </c>
      <c r="T356" s="39"/>
      <c r="U356" s="39" t="s">
        <v>77</v>
      </c>
      <c r="V356" s="40" t="s">
        <v>564</v>
      </c>
      <c r="W356" s="39" t="s">
        <v>79</v>
      </c>
      <c r="X356" s="84">
        <v>3</v>
      </c>
      <c r="Y356" t="str">
        <f t="shared" si="49"/>
        <v>Y</v>
      </c>
      <c r="Z356">
        <v>100</v>
      </c>
      <c r="AA356">
        <f t="shared" si="43"/>
        <v>0</v>
      </c>
      <c r="AB356">
        <f t="shared" si="44"/>
        <v>-100</v>
      </c>
      <c r="AC356">
        <f t="shared" si="45"/>
        <v>0</v>
      </c>
      <c r="AD356">
        <f t="shared" si="46"/>
        <v>-100</v>
      </c>
      <c r="AE356">
        <f t="shared" si="47"/>
        <v>0</v>
      </c>
      <c r="AF356">
        <f t="shared" si="48"/>
        <v>-100</v>
      </c>
    </row>
    <row r="357" spans="1:32" x14ac:dyDescent="0.25">
      <c r="A357" s="41">
        <v>0.34310146827075388</v>
      </c>
      <c r="B357" s="41">
        <v>0.65662517925067787</v>
      </c>
      <c r="C357" s="34">
        <v>2.9145896840373284</v>
      </c>
      <c r="D357" s="35">
        <v>1.5229388570526214</v>
      </c>
      <c r="E357" s="28"/>
      <c r="F357" s="36">
        <v>1</v>
      </c>
      <c r="G357" s="36">
        <v>2.9145896840373284</v>
      </c>
      <c r="H357" s="36">
        <v>1.5229388570526214</v>
      </c>
      <c r="I357" s="37"/>
      <c r="J357" s="37"/>
      <c r="K357" s="36">
        <v>0</v>
      </c>
      <c r="L357" s="36">
        <v>0</v>
      </c>
      <c r="M357" s="38" t="e">
        <v>#DIV/0!</v>
      </c>
      <c r="N357" s="38" t="e">
        <v>#DIV/0!</v>
      </c>
      <c r="O357" s="37">
        <v>0</v>
      </c>
      <c r="P357" s="37">
        <v>0</v>
      </c>
      <c r="Q357" s="37" t="s">
        <v>409</v>
      </c>
      <c r="R357" s="37" t="s">
        <v>403</v>
      </c>
      <c r="S357" s="37" t="s">
        <v>281</v>
      </c>
      <c r="T357" s="39"/>
      <c r="U357" s="39" t="s">
        <v>75</v>
      </c>
      <c r="V357" s="40" t="s">
        <v>564</v>
      </c>
      <c r="W357" s="39" t="s">
        <v>76</v>
      </c>
      <c r="X357" s="84">
        <v>1</v>
      </c>
      <c r="Y357" t="str">
        <f t="shared" si="49"/>
        <v>N</v>
      </c>
      <c r="Z357">
        <v>100</v>
      </c>
      <c r="AA357">
        <f t="shared" si="43"/>
        <v>0</v>
      </c>
      <c r="AB357">
        <f t="shared" si="44"/>
        <v>-100</v>
      </c>
      <c r="AC357">
        <f t="shared" si="45"/>
        <v>0</v>
      </c>
      <c r="AD357">
        <f t="shared" si="46"/>
        <v>-100</v>
      </c>
      <c r="AE357">
        <f t="shared" si="47"/>
        <v>0</v>
      </c>
      <c r="AF357">
        <f t="shared" si="48"/>
        <v>-100</v>
      </c>
    </row>
    <row r="358" spans="1:32" x14ac:dyDescent="0.25">
      <c r="A358" s="41">
        <v>0.49190192145048067</v>
      </c>
      <c r="B358" s="41">
        <v>0.50263748222768834</v>
      </c>
      <c r="C358" s="34">
        <v>2.032925582098319</v>
      </c>
      <c r="D358" s="35">
        <v>1.9895054295752119</v>
      </c>
      <c r="E358" s="28"/>
      <c r="F358" s="36">
        <v>1</v>
      </c>
      <c r="G358" s="36">
        <v>2.032925582098319</v>
      </c>
      <c r="H358" s="36">
        <v>1.9895054295752119</v>
      </c>
      <c r="I358" s="37"/>
      <c r="J358" s="37"/>
      <c r="K358" s="36">
        <v>0</v>
      </c>
      <c r="L358" s="36">
        <v>0</v>
      </c>
      <c r="M358" s="38" t="e">
        <v>#DIV/0!</v>
      </c>
      <c r="N358" s="38" t="e">
        <v>#DIV/0!</v>
      </c>
      <c r="O358" s="37">
        <v>0</v>
      </c>
      <c r="P358" s="37">
        <v>0</v>
      </c>
      <c r="Q358" s="37" t="s">
        <v>412</v>
      </c>
      <c r="R358" s="37" t="s">
        <v>331</v>
      </c>
      <c r="S358" s="37" t="s">
        <v>283</v>
      </c>
      <c r="T358" s="39"/>
      <c r="U358" s="39" t="s">
        <v>86</v>
      </c>
      <c r="V358" s="40" t="s">
        <v>564</v>
      </c>
      <c r="W358" s="39" t="s">
        <v>77</v>
      </c>
      <c r="X358" s="84">
        <v>2</v>
      </c>
      <c r="Y358" t="str">
        <f t="shared" si="49"/>
        <v>N</v>
      </c>
      <c r="Z358">
        <v>100</v>
      </c>
      <c r="AA358">
        <f t="shared" si="43"/>
        <v>0</v>
      </c>
      <c r="AB358">
        <f t="shared" si="44"/>
        <v>-100</v>
      </c>
      <c r="AC358">
        <f t="shared" si="45"/>
        <v>0</v>
      </c>
      <c r="AD358">
        <f t="shared" si="46"/>
        <v>-100</v>
      </c>
      <c r="AE358">
        <f t="shared" si="47"/>
        <v>0</v>
      </c>
      <c r="AF358">
        <f t="shared" si="48"/>
        <v>-100</v>
      </c>
    </row>
    <row r="359" spans="1:32" x14ac:dyDescent="0.25">
      <c r="A359" s="41">
        <v>0.5947249965389465</v>
      </c>
      <c r="B359" s="41">
        <v>0.37766343183169715</v>
      </c>
      <c r="C359" s="34">
        <v>1.681449419176235</v>
      </c>
      <c r="D359" s="35">
        <v>2.6478602790583188</v>
      </c>
      <c r="E359" s="28"/>
      <c r="F359" s="36">
        <v>1</v>
      </c>
      <c r="G359" s="36">
        <v>1.681449419176235</v>
      </c>
      <c r="H359" s="36">
        <v>2.6478602790583188</v>
      </c>
      <c r="I359" s="37"/>
      <c r="J359" s="37"/>
      <c r="K359" s="36">
        <v>0</v>
      </c>
      <c r="L359" s="36">
        <v>0</v>
      </c>
      <c r="M359" s="38" t="e">
        <v>#DIV/0!</v>
      </c>
      <c r="N359" s="38" t="e">
        <v>#DIV/0!</v>
      </c>
      <c r="O359" s="37">
        <v>0</v>
      </c>
      <c r="P359" s="37">
        <v>0</v>
      </c>
      <c r="Q359" s="37" t="s">
        <v>534</v>
      </c>
      <c r="R359" s="37" t="s">
        <v>532</v>
      </c>
      <c r="S359" s="37" t="s">
        <v>277</v>
      </c>
      <c r="T359" s="39"/>
      <c r="U359" s="39" t="s">
        <v>100</v>
      </c>
      <c r="V359" s="40" t="s">
        <v>564</v>
      </c>
      <c r="W359" s="39" t="s">
        <v>86</v>
      </c>
      <c r="X359" s="84">
        <v>3</v>
      </c>
      <c r="Y359" t="str">
        <f t="shared" si="49"/>
        <v>Y</v>
      </c>
      <c r="Z359">
        <v>100</v>
      </c>
      <c r="AA359">
        <f t="shared" si="43"/>
        <v>0</v>
      </c>
      <c r="AB359">
        <f t="shared" si="44"/>
        <v>-100</v>
      </c>
      <c r="AC359">
        <f t="shared" si="45"/>
        <v>0</v>
      </c>
      <c r="AD359">
        <f t="shared" si="46"/>
        <v>-100</v>
      </c>
      <c r="AE359">
        <f t="shared" si="47"/>
        <v>0</v>
      </c>
      <c r="AF359">
        <f t="shared" si="48"/>
        <v>-100</v>
      </c>
    </row>
    <row r="360" spans="1:32" x14ac:dyDescent="0.25">
      <c r="A360" s="41">
        <v>0.41588946158867518</v>
      </c>
      <c r="B360" s="41">
        <v>0.58366474072724495</v>
      </c>
      <c r="C360" s="34">
        <v>2.4044850672100568</v>
      </c>
      <c r="D360" s="35">
        <v>1.7133123353553998</v>
      </c>
      <c r="E360" s="28"/>
      <c r="F360" s="36">
        <v>1</v>
      </c>
      <c r="G360" s="36">
        <v>2.4044850672100568</v>
      </c>
      <c r="H360" s="36">
        <v>1.7133123353553998</v>
      </c>
      <c r="I360" s="37"/>
      <c r="J360" s="37"/>
      <c r="K360" s="36">
        <v>0</v>
      </c>
      <c r="L360" s="36">
        <v>0</v>
      </c>
      <c r="M360" s="38" t="e">
        <v>#DIV/0!</v>
      </c>
      <c r="N360" s="38" t="e">
        <v>#DIV/0!</v>
      </c>
      <c r="O360" s="37">
        <v>0</v>
      </c>
      <c r="P360" s="37">
        <v>0</v>
      </c>
      <c r="Q360" s="37" t="s">
        <v>553</v>
      </c>
      <c r="R360" s="37" t="s">
        <v>334</v>
      </c>
      <c r="S360" s="37" t="s">
        <v>272</v>
      </c>
      <c r="T360" s="39"/>
      <c r="U360" s="39" t="s">
        <v>75</v>
      </c>
      <c r="V360" s="40" t="s">
        <v>564</v>
      </c>
      <c r="W360" s="39" t="s">
        <v>76</v>
      </c>
      <c r="X360" s="84">
        <v>1</v>
      </c>
      <c r="Y360" t="str">
        <f t="shared" si="49"/>
        <v>N</v>
      </c>
      <c r="Z360">
        <v>100</v>
      </c>
      <c r="AA360">
        <f t="shared" si="43"/>
        <v>0</v>
      </c>
      <c r="AB360">
        <f t="shared" si="44"/>
        <v>-100</v>
      </c>
      <c r="AC360">
        <f t="shared" si="45"/>
        <v>0</v>
      </c>
      <c r="AD360">
        <f t="shared" si="46"/>
        <v>-100</v>
      </c>
      <c r="AE360">
        <f t="shared" si="47"/>
        <v>0</v>
      </c>
      <c r="AF360">
        <f t="shared" si="48"/>
        <v>-100</v>
      </c>
    </row>
    <row r="361" spans="1:32" x14ac:dyDescent="0.25">
      <c r="A361" s="41">
        <v>0.17657116916661683</v>
      </c>
      <c r="B361" s="41">
        <v>0.82268354868370364</v>
      </c>
      <c r="C361" s="34">
        <v>5.6634387409893385</v>
      </c>
      <c r="D361" s="35">
        <v>1.2155342131248441</v>
      </c>
      <c r="E361" s="28"/>
      <c r="F361" s="36">
        <v>1</v>
      </c>
      <c r="G361" s="36">
        <v>5.6634387409893385</v>
      </c>
      <c r="H361" s="36">
        <v>1.2155342131248441</v>
      </c>
      <c r="I361" s="37"/>
      <c r="J361" s="37"/>
      <c r="K361" s="36">
        <v>0</v>
      </c>
      <c r="L361" s="36">
        <v>0</v>
      </c>
      <c r="M361" s="38" t="e">
        <v>#DIV/0!</v>
      </c>
      <c r="N361" s="38" t="e">
        <v>#DIV/0!</v>
      </c>
      <c r="O361" s="37">
        <v>0</v>
      </c>
      <c r="P361" s="37">
        <v>0</v>
      </c>
      <c r="Q361" s="37" t="s">
        <v>291</v>
      </c>
      <c r="R361" s="37" t="s">
        <v>293</v>
      </c>
      <c r="S361" s="37" t="s">
        <v>270</v>
      </c>
      <c r="T361" s="39"/>
      <c r="U361" s="39" t="s">
        <v>76</v>
      </c>
      <c r="V361" s="40" t="s">
        <v>564</v>
      </c>
      <c r="W361" s="39" t="s">
        <v>102</v>
      </c>
      <c r="X361" s="84">
        <v>4</v>
      </c>
      <c r="Y361" t="str">
        <f t="shared" si="49"/>
        <v>Y</v>
      </c>
      <c r="Z361">
        <v>100</v>
      </c>
      <c r="AA361">
        <f t="shared" si="43"/>
        <v>0</v>
      </c>
      <c r="AB361">
        <f t="shared" si="44"/>
        <v>-100</v>
      </c>
      <c r="AC361">
        <f t="shared" si="45"/>
        <v>0</v>
      </c>
      <c r="AD361">
        <f t="shared" si="46"/>
        <v>-100</v>
      </c>
      <c r="AE361">
        <f t="shared" si="47"/>
        <v>0</v>
      </c>
      <c r="AF361">
        <f t="shared" si="48"/>
        <v>-100</v>
      </c>
    </row>
    <row r="362" spans="1:32" x14ac:dyDescent="0.25">
      <c r="A362" s="41">
        <v>0.64356319871797318</v>
      </c>
      <c r="B362" s="41">
        <v>0.26061581476735446</v>
      </c>
      <c r="C362" s="34">
        <v>1.5538489490885681</v>
      </c>
      <c r="D362" s="35">
        <v>3.8370656857208618</v>
      </c>
      <c r="E362" s="28"/>
      <c r="F362" s="36">
        <v>1</v>
      </c>
      <c r="G362" s="36">
        <v>1.5538489490885681</v>
      </c>
      <c r="H362" s="36">
        <v>3.8370656857208618</v>
      </c>
      <c r="I362" s="37"/>
      <c r="J362" s="37"/>
      <c r="K362" s="36">
        <v>0</v>
      </c>
      <c r="L362" s="36">
        <v>0</v>
      </c>
      <c r="M362" s="38" t="e">
        <v>#DIV/0!</v>
      </c>
      <c r="N362" s="38" t="e">
        <v>#DIV/0!</v>
      </c>
      <c r="O362" s="37">
        <v>0</v>
      </c>
      <c r="P362" s="37">
        <v>0</v>
      </c>
      <c r="Q362" s="37" t="s">
        <v>292</v>
      </c>
      <c r="R362" s="37" t="s">
        <v>490</v>
      </c>
      <c r="S362" s="37" t="s">
        <v>270</v>
      </c>
      <c r="T362" s="39"/>
      <c r="U362" s="39" t="s">
        <v>103</v>
      </c>
      <c r="V362" s="40" t="s">
        <v>564</v>
      </c>
      <c r="W362" s="39" t="s">
        <v>86</v>
      </c>
      <c r="X362" s="84">
        <v>3</v>
      </c>
      <c r="Y362" t="str">
        <f t="shared" si="49"/>
        <v>Y</v>
      </c>
      <c r="Z362">
        <v>100</v>
      </c>
      <c r="AA362">
        <f t="shared" si="43"/>
        <v>0</v>
      </c>
      <c r="AB362">
        <f t="shared" si="44"/>
        <v>-100</v>
      </c>
      <c r="AC362">
        <f t="shared" si="45"/>
        <v>0</v>
      </c>
      <c r="AD362">
        <f t="shared" si="46"/>
        <v>-100</v>
      </c>
      <c r="AE362">
        <f t="shared" si="47"/>
        <v>0</v>
      </c>
      <c r="AF362">
        <f t="shared" si="48"/>
        <v>-100</v>
      </c>
    </row>
    <row r="363" spans="1:32" x14ac:dyDescent="0.25">
      <c r="A363" s="41">
        <v>0.67812327585526322</v>
      </c>
      <c r="B363" s="41">
        <v>0.31075507348849707</v>
      </c>
      <c r="C363" s="34">
        <v>1.4746581272244035</v>
      </c>
      <c r="D363" s="35">
        <v>3.2179683786788313</v>
      </c>
      <c r="E363" s="28"/>
      <c r="F363" s="36">
        <v>1</v>
      </c>
      <c r="G363" s="36">
        <v>1.4746581272244035</v>
      </c>
      <c r="H363" s="36">
        <v>3.2179683786788313</v>
      </c>
      <c r="I363" s="37"/>
      <c r="J363" s="37"/>
      <c r="K363" s="36">
        <v>0</v>
      </c>
      <c r="L363" s="36">
        <v>0</v>
      </c>
      <c r="M363" s="38" t="e">
        <v>#DIV/0!</v>
      </c>
      <c r="N363" s="38" t="e">
        <v>#DIV/0!</v>
      </c>
      <c r="O363" s="37">
        <v>0</v>
      </c>
      <c r="P363" s="37">
        <v>0</v>
      </c>
      <c r="Q363" s="37" t="s">
        <v>350</v>
      </c>
      <c r="R363" s="37" t="s">
        <v>352</v>
      </c>
      <c r="S363" s="37" t="s">
        <v>273</v>
      </c>
      <c r="T363" s="39"/>
      <c r="U363" s="39" t="s">
        <v>86</v>
      </c>
      <c r="V363" s="40" t="s">
        <v>564</v>
      </c>
      <c r="W363" s="39" t="s">
        <v>78</v>
      </c>
      <c r="X363" s="84">
        <v>1</v>
      </c>
      <c r="Y363" t="str">
        <f t="shared" si="49"/>
        <v>N</v>
      </c>
      <c r="Z363">
        <v>100</v>
      </c>
      <c r="AA363">
        <f t="shared" si="43"/>
        <v>0</v>
      </c>
      <c r="AB363">
        <f t="shared" si="44"/>
        <v>-100</v>
      </c>
      <c r="AC363">
        <f t="shared" si="45"/>
        <v>0</v>
      </c>
      <c r="AD363">
        <f t="shared" si="46"/>
        <v>-100</v>
      </c>
      <c r="AE363">
        <f t="shared" si="47"/>
        <v>0</v>
      </c>
      <c r="AF363">
        <f t="shared" si="48"/>
        <v>-100</v>
      </c>
    </row>
    <row r="364" spans="1:32" x14ac:dyDescent="0.25">
      <c r="A364" s="41">
        <v>0.26101115703078814</v>
      </c>
      <c r="B364" s="41">
        <v>0.73658916239179306</v>
      </c>
      <c r="C364" s="34">
        <v>3.8312538489764361</v>
      </c>
      <c r="D364" s="35">
        <v>1.3576088965969584</v>
      </c>
      <c r="E364" s="28"/>
      <c r="F364" s="36">
        <v>1</v>
      </c>
      <c r="G364" s="36">
        <v>3.8312538489764361</v>
      </c>
      <c r="H364" s="36">
        <v>1.3576088965969584</v>
      </c>
      <c r="I364" s="37"/>
      <c r="J364" s="37"/>
      <c r="K364" s="36">
        <v>0</v>
      </c>
      <c r="L364" s="36">
        <v>0</v>
      </c>
      <c r="M364" s="38" t="e">
        <v>#DIV/0!</v>
      </c>
      <c r="N364" s="38" t="e">
        <v>#DIV/0!</v>
      </c>
      <c r="O364" s="37">
        <v>0</v>
      </c>
      <c r="P364" s="37">
        <v>0</v>
      </c>
      <c r="Q364" s="37" t="s">
        <v>353</v>
      </c>
      <c r="R364" s="37" t="s">
        <v>425</v>
      </c>
      <c r="S364" s="37" t="s">
        <v>273</v>
      </c>
      <c r="T364" s="39"/>
      <c r="U364" s="39" t="s">
        <v>77</v>
      </c>
      <c r="V364" s="40" t="s">
        <v>564</v>
      </c>
      <c r="W364" s="39"/>
      <c r="X364" s="84">
        <v>0</v>
      </c>
      <c r="Y364" t="str">
        <f t="shared" si="49"/>
        <v>N</v>
      </c>
      <c r="Z364">
        <v>100</v>
      </c>
      <c r="AA364">
        <f t="shared" si="43"/>
        <v>0</v>
      </c>
      <c r="AB364">
        <f t="shared" si="44"/>
        <v>-100</v>
      </c>
      <c r="AC364">
        <f t="shared" si="45"/>
        <v>0</v>
      </c>
      <c r="AD364">
        <f t="shared" si="46"/>
        <v>-100</v>
      </c>
      <c r="AE364">
        <f t="shared" si="47"/>
        <v>0</v>
      </c>
      <c r="AF364">
        <f t="shared" si="48"/>
        <v>-100</v>
      </c>
    </row>
    <row r="365" spans="1:32" x14ac:dyDescent="0.25">
      <c r="A365" s="41">
        <v>0.30185736376282862</v>
      </c>
      <c r="B365" s="41">
        <v>0.69788988896526183</v>
      </c>
      <c r="C365" s="34">
        <v>3.3128229423805169</v>
      </c>
      <c r="D365" s="35">
        <v>1.4328907981209855</v>
      </c>
      <c r="E365" s="28"/>
      <c r="F365" s="36">
        <v>1</v>
      </c>
      <c r="G365" s="36">
        <v>3.3128229423805169</v>
      </c>
      <c r="H365" s="36">
        <v>1.4328907981209855</v>
      </c>
      <c r="I365" s="37"/>
      <c r="J365" s="37"/>
      <c r="K365" s="36">
        <v>0</v>
      </c>
      <c r="L365" s="36">
        <v>0</v>
      </c>
      <c r="M365" s="38" t="e">
        <v>#DIV/0!</v>
      </c>
      <c r="N365" s="38" t="e">
        <v>#DIV/0!</v>
      </c>
      <c r="O365" s="37">
        <v>0</v>
      </c>
      <c r="P365" s="37">
        <v>0</v>
      </c>
      <c r="Q365" s="37" t="s">
        <v>285</v>
      </c>
      <c r="R365" s="37" t="s">
        <v>380</v>
      </c>
      <c r="S365" s="37" t="s">
        <v>275</v>
      </c>
      <c r="T365" s="39"/>
      <c r="U365" s="39" t="s">
        <v>75</v>
      </c>
      <c r="V365" s="40" t="s">
        <v>565</v>
      </c>
      <c r="W365" s="39" t="s">
        <v>73</v>
      </c>
      <c r="X365" s="84">
        <v>4</v>
      </c>
      <c r="Y365" t="str">
        <f t="shared" si="49"/>
        <v>Y</v>
      </c>
      <c r="Z365">
        <v>100</v>
      </c>
      <c r="AA365">
        <f t="shared" si="43"/>
        <v>0</v>
      </c>
      <c r="AB365">
        <f t="shared" si="44"/>
        <v>-100</v>
      </c>
      <c r="AC365">
        <f t="shared" si="45"/>
        <v>0</v>
      </c>
      <c r="AD365">
        <f t="shared" si="46"/>
        <v>-100</v>
      </c>
      <c r="AE365">
        <f t="shared" si="47"/>
        <v>0</v>
      </c>
      <c r="AF365">
        <f t="shared" si="48"/>
        <v>-100</v>
      </c>
    </row>
    <row r="366" spans="1:32" x14ac:dyDescent="0.25">
      <c r="A366" s="41">
        <v>0.79777184625790976</v>
      </c>
      <c r="B366" s="41">
        <v>0.1574632676019708</v>
      </c>
      <c r="C366" s="34">
        <v>1.2534912139237266</v>
      </c>
      <c r="D366" s="35">
        <v>6.3506874665382851</v>
      </c>
      <c r="E366" s="28"/>
      <c r="F366" s="36">
        <v>1</v>
      </c>
      <c r="G366" s="36">
        <v>1.2534912139237266</v>
      </c>
      <c r="H366" s="36">
        <v>6.3506874665382851</v>
      </c>
      <c r="I366" s="37"/>
      <c r="J366" s="37"/>
      <c r="K366" s="36">
        <v>0</v>
      </c>
      <c r="L366" s="36">
        <v>0</v>
      </c>
      <c r="M366" s="38" t="e">
        <v>#DIV/0!</v>
      </c>
      <c r="N366" s="38" t="e">
        <v>#DIV/0!</v>
      </c>
      <c r="O366" s="37">
        <v>0</v>
      </c>
      <c r="P366" s="37">
        <v>0</v>
      </c>
      <c r="Q366" s="37" t="s">
        <v>284</v>
      </c>
      <c r="R366" s="37" t="s">
        <v>302</v>
      </c>
      <c r="S366" s="37" t="s">
        <v>275</v>
      </c>
      <c r="T366" s="39"/>
      <c r="U366" s="39" t="s">
        <v>89</v>
      </c>
      <c r="V366" s="40" t="s">
        <v>565</v>
      </c>
      <c r="W366" s="39" t="s">
        <v>74</v>
      </c>
      <c r="X366" s="84">
        <v>4</v>
      </c>
      <c r="Y366" t="str">
        <f t="shared" si="49"/>
        <v>Y</v>
      </c>
      <c r="Z366">
        <v>100</v>
      </c>
      <c r="AA366">
        <f t="shared" si="43"/>
        <v>0</v>
      </c>
      <c r="AB366">
        <f t="shared" si="44"/>
        <v>-100</v>
      </c>
      <c r="AC366">
        <f t="shared" si="45"/>
        <v>0</v>
      </c>
      <c r="AD366">
        <f t="shared" si="46"/>
        <v>-100</v>
      </c>
      <c r="AE366">
        <f t="shared" si="47"/>
        <v>0</v>
      </c>
      <c r="AF366">
        <f t="shared" si="48"/>
        <v>-100</v>
      </c>
    </row>
    <row r="367" spans="1:32" x14ac:dyDescent="0.25">
      <c r="A367" s="41">
        <v>0.21875705874908863</v>
      </c>
      <c r="B367" s="41">
        <v>0.78119692865291002</v>
      </c>
      <c r="C367" s="34">
        <v>4.571281062738124</v>
      </c>
      <c r="D367" s="35">
        <v>1.2800869580022445</v>
      </c>
      <c r="E367" s="28"/>
      <c r="F367" s="36">
        <v>1</v>
      </c>
      <c r="G367" s="36">
        <v>4.571281062738124</v>
      </c>
      <c r="H367" s="36">
        <v>1.2800869580022445</v>
      </c>
      <c r="I367" s="37"/>
      <c r="J367" s="37"/>
      <c r="K367" s="36">
        <v>0</v>
      </c>
      <c r="L367" s="36">
        <v>0</v>
      </c>
      <c r="M367" s="38" t="e">
        <v>#DIV/0!</v>
      </c>
      <c r="N367" s="38" t="e">
        <v>#DIV/0!</v>
      </c>
      <c r="O367" s="37">
        <v>0</v>
      </c>
      <c r="P367" s="37">
        <v>0</v>
      </c>
      <c r="Q367" s="37" t="s">
        <v>510</v>
      </c>
      <c r="R367" s="37" t="s">
        <v>370</v>
      </c>
      <c r="S367" s="37" t="s">
        <v>275</v>
      </c>
      <c r="T367" s="39"/>
      <c r="U367" s="39" t="s">
        <v>75</v>
      </c>
      <c r="V367" s="40" t="s">
        <v>565</v>
      </c>
      <c r="W367" s="39" t="s">
        <v>94</v>
      </c>
      <c r="X367" s="84">
        <v>2</v>
      </c>
      <c r="Y367" t="str">
        <f t="shared" si="49"/>
        <v>N</v>
      </c>
      <c r="Z367">
        <v>100</v>
      </c>
      <c r="AA367">
        <f t="shared" si="43"/>
        <v>0</v>
      </c>
      <c r="AB367">
        <f t="shared" si="44"/>
        <v>-100</v>
      </c>
      <c r="AC367">
        <f t="shared" si="45"/>
        <v>0</v>
      </c>
      <c r="AD367">
        <f t="shared" si="46"/>
        <v>-100</v>
      </c>
      <c r="AE367">
        <f t="shared" si="47"/>
        <v>0</v>
      </c>
      <c r="AF367">
        <f t="shared" si="48"/>
        <v>-100</v>
      </c>
    </row>
    <row r="368" spans="1:32" x14ac:dyDescent="0.25">
      <c r="A368" s="41">
        <v>0.59258149783799918</v>
      </c>
      <c r="B368" s="41">
        <v>0.40424552157359439</v>
      </c>
      <c r="C368" s="34">
        <v>1.6875315946387877</v>
      </c>
      <c r="D368" s="35">
        <v>2.4737441644556259</v>
      </c>
      <c r="E368" s="28"/>
      <c r="F368" s="36">
        <v>1</v>
      </c>
      <c r="G368" s="36">
        <v>1.6875315946387877</v>
      </c>
      <c r="H368" s="36">
        <v>2.4737441644556259</v>
      </c>
      <c r="I368" s="37"/>
      <c r="J368" s="37"/>
      <c r="K368" s="36">
        <v>0</v>
      </c>
      <c r="L368" s="36">
        <v>0</v>
      </c>
      <c r="M368" s="38" t="e">
        <v>#DIV/0!</v>
      </c>
      <c r="N368" s="38" t="e">
        <v>#DIV/0!</v>
      </c>
      <c r="O368" s="37">
        <v>0</v>
      </c>
      <c r="P368" s="37">
        <v>0</v>
      </c>
      <c r="Q368" s="37" t="s">
        <v>379</v>
      </c>
      <c r="R368" s="37" t="s">
        <v>378</v>
      </c>
      <c r="S368" s="37" t="s">
        <v>275</v>
      </c>
      <c r="T368" s="39"/>
      <c r="U368" s="39" t="s">
        <v>86</v>
      </c>
      <c r="V368" s="40" t="s">
        <v>565</v>
      </c>
      <c r="W368" s="39" t="s">
        <v>94</v>
      </c>
      <c r="X368" s="84">
        <v>2</v>
      </c>
      <c r="Y368" t="str">
        <f t="shared" si="49"/>
        <v>N</v>
      </c>
      <c r="Z368">
        <v>100</v>
      </c>
      <c r="AA368">
        <f t="shared" si="43"/>
        <v>0</v>
      </c>
      <c r="AB368">
        <f t="shared" si="44"/>
        <v>-100</v>
      </c>
      <c r="AC368">
        <f t="shared" si="45"/>
        <v>0</v>
      </c>
      <c r="AD368">
        <f t="shared" si="46"/>
        <v>-100</v>
      </c>
      <c r="AE368">
        <f t="shared" si="47"/>
        <v>0</v>
      </c>
      <c r="AF368">
        <f t="shared" si="48"/>
        <v>-100</v>
      </c>
    </row>
    <row r="369" spans="1:32" x14ac:dyDescent="0.25">
      <c r="A369" s="41">
        <v>0.72594563151374358</v>
      </c>
      <c r="B369" s="41">
        <v>0.19294178086364835</v>
      </c>
      <c r="C369" s="34">
        <v>1.3775136271772828</v>
      </c>
      <c r="D369" s="35">
        <v>5.1829105936712505</v>
      </c>
      <c r="E369" s="28"/>
      <c r="F369" s="36">
        <v>1</v>
      </c>
      <c r="G369" s="36">
        <v>1.3775136271772828</v>
      </c>
      <c r="H369" s="36">
        <v>5.1829105936712505</v>
      </c>
      <c r="I369" s="37"/>
      <c r="J369" s="37"/>
      <c r="K369" s="36">
        <v>0</v>
      </c>
      <c r="L369" s="36">
        <v>0</v>
      </c>
      <c r="M369" s="38" t="e">
        <v>#DIV/0!</v>
      </c>
      <c r="N369" s="38" t="e">
        <v>#DIV/0!</v>
      </c>
      <c r="O369" s="37">
        <v>0</v>
      </c>
      <c r="P369" s="37">
        <v>0</v>
      </c>
      <c r="Q369" s="37" t="s">
        <v>315</v>
      </c>
      <c r="R369" s="37" t="s">
        <v>288</v>
      </c>
      <c r="S369" s="37" t="s">
        <v>268</v>
      </c>
      <c r="T369" s="39"/>
      <c r="U369" s="39" t="s">
        <v>91</v>
      </c>
      <c r="V369" s="40" t="s">
        <v>565</v>
      </c>
      <c r="W369" s="39" t="s">
        <v>76</v>
      </c>
      <c r="X369" s="100" t="s">
        <v>84</v>
      </c>
      <c r="Y369" t="str">
        <f t="shared" si="49"/>
        <v>Y</v>
      </c>
      <c r="Z369">
        <v>100</v>
      </c>
      <c r="AA369">
        <f t="shared" si="43"/>
        <v>0</v>
      </c>
      <c r="AB369">
        <f t="shared" si="44"/>
        <v>-100</v>
      </c>
      <c r="AC369">
        <f t="shared" si="45"/>
        <v>0</v>
      </c>
      <c r="AD369">
        <f t="shared" si="46"/>
        <v>-100</v>
      </c>
      <c r="AE369">
        <f t="shared" si="47"/>
        <v>0</v>
      </c>
      <c r="AF369">
        <f t="shared" si="48"/>
        <v>-100</v>
      </c>
    </row>
    <row r="370" spans="1:32" x14ac:dyDescent="0.25">
      <c r="A370" s="41">
        <v>0.43031323504592855</v>
      </c>
      <c r="B370" s="41">
        <v>0.56908049110431824</v>
      </c>
      <c r="C370" s="34">
        <v>2.3238885503795093</v>
      </c>
      <c r="D370" s="35">
        <v>1.7572206667275998</v>
      </c>
      <c r="E370" s="28"/>
      <c r="F370" s="36">
        <v>1</v>
      </c>
      <c r="G370" s="36">
        <v>2.3238885503795093</v>
      </c>
      <c r="H370" s="36">
        <v>1.7572206667275998</v>
      </c>
      <c r="I370" s="37"/>
      <c r="J370" s="37"/>
      <c r="K370" s="36">
        <v>0</v>
      </c>
      <c r="L370" s="36">
        <v>0</v>
      </c>
      <c r="M370" s="38" t="e">
        <v>#DIV/0!</v>
      </c>
      <c r="N370" s="38" t="e">
        <v>#DIV/0!</v>
      </c>
      <c r="O370" s="37">
        <v>0</v>
      </c>
      <c r="P370" s="37">
        <v>0</v>
      </c>
      <c r="Q370" s="37" t="s">
        <v>313</v>
      </c>
      <c r="R370" s="37" t="s">
        <v>383</v>
      </c>
      <c r="S370" s="37" t="s">
        <v>268</v>
      </c>
      <c r="T370" s="39"/>
      <c r="U370" s="39" t="s">
        <v>75</v>
      </c>
      <c r="V370" s="40" t="s">
        <v>565</v>
      </c>
      <c r="W370" s="39" t="s">
        <v>75</v>
      </c>
      <c r="X370" s="84">
        <v>2</v>
      </c>
      <c r="Y370" t="str">
        <f t="shared" si="49"/>
        <v>N</v>
      </c>
      <c r="Z370">
        <v>100</v>
      </c>
      <c r="AA370">
        <f t="shared" si="43"/>
        <v>0</v>
      </c>
      <c r="AB370">
        <f t="shared" si="44"/>
        <v>-100</v>
      </c>
      <c r="AC370">
        <f t="shared" si="45"/>
        <v>0</v>
      </c>
      <c r="AD370">
        <f t="shared" si="46"/>
        <v>-100</v>
      </c>
      <c r="AE370">
        <f t="shared" si="47"/>
        <v>0</v>
      </c>
      <c r="AF370">
        <f t="shared" si="48"/>
        <v>-100</v>
      </c>
    </row>
    <row r="371" spans="1:32" x14ac:dyDescent="0.25">
      <c r="A371" s="41">
        <v>0.78073332968736209</v>
      </c>
      <c r="B371" s="41">
        <v>0.18324571857114724</v>
      </c>
      <c r="C371" s="34">
        <v>1.280847072841685</v>
      </c>
      <c r="D371" s="35">
        <v>5.457153421086554</v>
      </c>
      <c r="E371" s="28"/>
      <c r="F371" s="36">
        <v>1</v>
      </c>
      <c r="G371" s="36">
        <v>1.280847072841685</v>
      </c>
      <c r="H371" s="36">
        <v>5.457153421086554</v>
      </c>
      <c r="I371" s="37"/>
      <c r="J371" s="37"/>
      <c r="K371" s="36">
        <v>0</v>
      </c>
      <c r="L371" s="36">
        <v>0</v>
      </c>
      <c r="M371" s="38" t="e">
        <v>#DIV/0!</v>
      </c>
      <c r="N371" s="38" t="e">
        <v>#DIV/0!</v>
      </c>
      <c r="O371" s="37">
        <v>0</v>
      </c>
      <c r="P371" s="37">
        <v>0</v>
      </c>
      <c r="Q371" s="37" t="s">
        <v>382</v>
      </c>
      <c r="R371" s="37" t="s">
        <v>314</v>
      </c>
      <c r="S371" s="37" t="s">
        <v>268</v>
      </c>
      <c r="T371" s="39"/>
      <c r="U371" s="39" t="s">
        <v>102</v>
      </c>
      <c r="V371" s="40" t="s">
        <v>565</v>
      </c>
      <c r="W371" s="39" t="s">
        <v>74</v>
      </c>
      <c r="X371" s="84">
        <v>4</v>
      </c>
      <c r="Y371" t="str">
        <f t="shared" si="49"/>
        <v>Y</v>
      </c>
      <c r="Z371">
        <v>100</v>
      </c>
      <c r="AA371">
        <f t="shared" si="43"/>
        <v>0</v>
      </c>
      <c r="AB371">
        <f t="shared" si="44"/>
        <v>-100</v>
      </c>
      <c r="AC371">
        <f t="shared" si="45"/>
        <v>0</v>
      </c>
      <c r="AD371">
        <f t="shared" si="46"/>
        <v>-100</v>
      </c>
      <c r="AE371">
        <f t="shared" si="47"/>
        <v>0</v>
      </c>
      <c r="AF371">
        <f t="shared" si="48"/>
        <v>-100</v>
      </c>
    </row>
    <row r="372" spans="1:32" x14ac:dyDescent="0.25">
      <c r="A372" s="41">
        <v>0.54698717074136727</v>
      </c>
      <c r="B372" s="41">
        <v>0.45016281315799678</v>
      </c>
      <c r="C372" s="34">
        <v>1.828196443153566</v>
      </c>
      <c r="D372" s="35">
        <v>2.2214184974204501</v>
      </c>
      <c r="E372" s="28"/>
      <c r="F372" s="36">
        <v>1</v>
      </c>
      <c r="G372" s="36">
        <v>1.828196443153566</v>
      </c>
      <c r="H372" s="36">
        <v>2.2214184974204501</v>
      </c>
      <c r="I372" s="37"/>
      <c r="J372" s="37"/>
      <c r="K372" s="36">
        <v>0</v>
      </c>
      <c r="L372" s="36">
        <v>0</v>
      </c>
      <c r="M372" s="38" t="e">
        <v>#DIV/0!</v>
      </c>
      <c r="N372" s="38" t="e">
        <v>#DIV/0!</v>
      </c>
      <c r="O372" s="37">
        <v>0</v>
      </c>
      <c r="P372" s="37">
        <v>0</v>
      </c>
      <c r="Q372" s="37" t="s">
        <v>390</v>
      </c>
      <c r="R372" s="37" t="s">
        <v>482</v>
      </c>
      <c r="S372" s="37" t="s">
        <v>279</v>
      </c>
      <c r="T372" s="39"/>
      <c r="U372" s="39" t="s">
        <v>86</v>
      </c>
      <c r="V372" s="40" t="s">
        <v>565</v>
      </c>
      <c r="W372" s="39" t="s">
        <v>79</v>
      </c>
      <c r="X372" s="84">
        <v>3</v>
      </c>
      <c r="Y372" t="str">
        <f t="shared" si="49"/>
        <v>Y</v>
      </c>
      <c r="Z372">
        <v>100</v>
      </c>
      <c r="AA372">
        <f t="shared" si="43"/>
        <v>0</v>
      </c>
      <c r="AB372">
        <f t="shared" si="44"/>
        <v>-100</v>
      </c>
      <c r="AC372">
        <f t="shared" si="45"/>
        <v>0</v>
      </c>
      <c r="AD372">
        <f t="shared" si="46"/>
        <v>-100</v>
      </c>
      <c r="AE372">
        <f t="shared" si="47"/>
        <v>0</v>
      </c>
      <c r="AF372">
        <f t="shared" si="48"/>
        <v>-100</v>
      </c>
    </row>
    <row r="373" spans="1:32" x14ac:dyDescent="0.25">
      <c r="A373" s="41">
        <v>0.68852985756516893</v>
      </c>
      <c r="B373" s="41">
        <v>0.300502288484501</v>
      </c>
      <c r="C373" s="34">
        <v>1.4523698413548474</v>
      </c>
      <c r="D373" s="35">
        <v>3.3277616787653082</v>
      </c>
      <c r="E373" s="28"/>
      <c r="F373" s="36">
        <v>1</v>
      </c>
      <c r="G373" s="36">
        <v>1.4523698413548474</v>
      </c>
      <c r="H373" s="36">
        <v>3.3277616787653082</v>
      </c>
      <c r="I373" s="37"/>
      <c r="J373" s="37"/>
      <c r="K373" s="36">
        <v>0</v>
      </c>
      <c r="L373" s="36">
        <v>0</v>
      </c>
      <c r="M373" s="38" t="e">
        <v>#DIV/0!</v>
      </c>
      <c r="N373" s="38" t="e">
        <v>#DIV/0!</v>
      </c>
      <c r="O373" s="37">
        <v>0</v>
      </c>
      <c r="P373" s="37">
        <v>0</v>
      </c>
      <c r="Q373" s="37" t="s">
        <v>385</v>
      </c>
      <c r="R373" s="37" t="s">
        <v>318</v>
      </c>
      <c r="S373" s="37" t="s">
        <v>279</v>
      </c>
      <c r="T373" s="39"/>
      <c r="U373" s="39" t="s">
        <v>86</v>
      </c>
      <c r="V373" s="40" t="s">
        <v>565</v>
      </c>
      <c r="W373" s="39" t="s">
        <v>94</v>
      </c>
      <c r="X373" s="84">
        <v>2</v>
      </c>
      <c r="Y373" t="str">
        <f t="shared" si="49"/>
        <v>N</v>
      </c>
      <c r="Z373">
        <v>100</v>
      </c>
      <c r="AA373">
        <f t="shared" si="43"/>
        <v>0</v>
      </c>
      <c r="AB373">
        <f t="shared" si="44"/>
        <v>-100</v>
      </c>
      <c r="AC373">
        <f t="shared" si="45"/>
        <v>0</v>
      </c>
      <c r="AD373">
        <f t="shared" si="46"/>
        <v>-100</v>
      </c>
      <c r="AE373">
        <f t="shared" si="47"/>
        <v>0</v>
      </c>
      <c r="AF373">
        <f t="shared" si="48"/>
        <v>-100</v>
      </c>
    </row>
    <row r="374" spans="1:32" x14ac:dyDescent="0.25">
      <c r="A374" s="41">
        <v>0.4697231207537727</v>
      </c>
      <c r="B374" s="41">
        <v>0.52342342143793053</v>
      </c>
      <c r="C374" s="34">
        <v>2.128913727719604</v>
      </c>
      <c r="D374" s="35">
        <v>1.910499146661865</v>
      </c>
      <c r="E374" s="28"/>
      <c r="F374" s="36">
        <v>1</v>
      </c>
      <c r="G374" s="36">
        <v>2.128913727719604</v>
      </c>
      <c r="H374" s="36">
        <v>1.910499146661865</v>
      </c>
      <c r="I374" s="37"/>
      <c r="J374" s="37"/>
      <c r="K374" s="36">
        <v>0</v>
      </c>
      <c r="L374" s="36">
        <v>0</v>
      </c>
      <c r="M374" s="38" t="e">
        <v>#DIV/0!</v>
      </c>
      <c r="N374" s="38" t="e">
        <v>#DIV/0!</v>
      </c>
      <c r="O374" s="37">
        <v>0</v>
      </c>
      <c r="P374" s="37">
        <v>0</v>
      </c>
      <c r="Q374" s="37" t="s">
        <v>333</v>
      </c>
      <c r="R374" s="37" t="s">
        <v>523</v>
      </c>
      <c r="S374" s="37" t="s">
        <v>283</v>
      </c>
      <c r="T374" s="39"/>
      <c r="U374" s="39" t="s">
        <v>77</v>
      </c>
      <c r="V374" s="40" t="s">
        <v>565</v>
      </c>
      <c r="W374" s="39" t="s">
        <v>94</v>
      </c>
      <c r="X374" s="84">
        <v>2</v>
      </c>
      <c r="Y374" t="str">
        <f t="shared" si="49"/>
        <v>N</v>
      </c>
      <c r="Z374">
        <v>100</v>
      </c>
      <c r="AA374">
        <f t="shared" si="43"/>
        <v>0</v>
      </c>
      <c r="AB374">
        <f t="shared" si="44"/>
        <v>-100</v>
      </c>
      <c r="AC374">
        <f t="shared" si="45"/>
        <v>0</v>
      </c>
      <c r="AD374">
        <f t="shared" si="46"/>
        <v>-100</v>
      </c>
      <c r="AE374">
        <f t="shared" si="47"/>
        <v>0</v>
      </c>
      <c r="AF374">
        <f t="shared" si="48"/>
        <v>-100</v>
      </c>
    </row>
    <row r="375" spans="1:32" s="24" customFormat="1" x14ac:dyDescent="0.25">
      <c r="A375" s="41">
        <v>0.41772723676321827</v>
      </c>
      <c r="B375" s="41">
        <v>0.58141613881585996</v>
      </c>
      <c r="C375" s="34">
        <v>2.3939066261241502</v>
      </c>
      <c r="D375" s="35">
        <v>1.7199384971264267</v>
      </c>
      <c r="E375" s="28"/>
      <c r="F375" s="36">
        <v>1</v>
      </c>
      <c r="G375" s="36">
        <v>2.3939066261241502</v>
      </c>
      <c r="H375" s="36">
        <v>1.7199384971264267</v>
      </c>
      <c r="I375" s="37"/>
      <c r="J375" s="37"/>
      <c r="K375" s="36">
        <v>0</v>
      </c>
      <c r="L375" s="36">
        <v>0</v>
      </c>
      <c r="M375" s="38" t="e">
        <v>#DIV/0!</v>
      </c>
      <c r="N375" s="38" t="e">
        <v>#DIV/0!</v>
      </c>
      <c r="O375" s="37">
        <v>0</v>
      </c>
      <c r="P375" s="37">
        <v>0</v>
      </c>
      <c r="Q375" s="37" t="s">
        <v>414</v>
      </c>
      <c r="R375" s="37" t="s">
        <v>289</v>
      </c>
      <c r="S375" s="37" t="s">
        <v>283</v>
      </c>
      <c r="T375" s="39"/>
      <c r="U375" s="39" t="s">
        <v>75</v>
      </c>
      <c r="V375" s="40" t="s">
        <v>565</v>
      </c>
      <c r="W375" s="39" t="s">
        <v>183</v>
      </c>
      <c r="X375" s="99">
        <v>0</v>
      </c>
      <c r="Y375" t="str">
        <f t="shared" si="49"/>
        <v>N</v>
      </c>
      <c r="Z375">
        <v>100</v>
      </c>
      <c r="AA375">
        <f t="shared" si="43"/>
        <v>0</v>
      </c>
      <c r="AB375">
        <f t="shared" si="44"/>
        <v>-100</v>
      </c>
      <c r="AC375">
        <f t="shared" si="45"/>
        <v>0</v>
      </c>
      <c r="AD375">
        <f t="shared" si="46"/>
        <v>-100</v>
      </c>
      <c r="AE375">
        <f t="shared" si="47"/>
        <v>0</v>
      </c>
      <c r="AF375">
        <f t="shared" si="48"/>
        <v>-100</v>
      </c>
    </row>
    <row r="376" spans="1:32" x14ac:dyDescent="0.25">
      <c r="A376" s="41">
        <v>0.20284327327403104</v>
      </c>
      <c r="B376" s="41">
        <v>0.79710314706317531</v>
      </c>
      <c r="C376" s="34">
        <v>4.9299145288838364</v>
      </c>
      <c r="D376" s="35">
        <v>1.2545427824295667</v>
      </c>
      <c r="E376" s="28"/>
      <c r="F376" s="36">
        <v>1</v>
      </c>
      <c r="G376" s="36">
        <v>4.9299145288838364</v>
      </c>
      <c r="H376" s="36">
        <v>1.2545427824295667</v>
      </c>
      <c r="I376" s="37"/>
      <c r="J376" s="37"/>
      <c r="K376" s="36">
        <v>0</v>
      </c>
      <c r="L376" s="36">
        <v>0</v>
      </c>
      <c r="M376" s="38" t="e">
        <v>#DIV/0!</v>
      </c>
      <c r="N376" s="38" t="e">
        <v>#DIV/0!</v>
      </c>
      <c r="O376" s="37">
        <v>0</v>
      </c>
      <c r="P376" s="37">
        <v>0</v>
      </c>
      <c r="Q376" s="37" t="s">
        <v>537</v>
      </c>
      <c r="R376" s="37" t="s">
        <v>524</v>
      </c>
      <c r="S376" s="37" t="s">
        <v>277</v>
      </c>
      <c r="T376" s="39"/>
      <c r="U376" s="39" t="s">
        <v>75</v>
      </c>
      <c r="V376" s="37" t="s">
        <v>565</v>
      </c>
      <c r="W376" s="39" t="s">
        <v>87</v>
      </c>
      <c r="X376" s="84">
        <v>3</v>
      </c>
      <c r="Y376" t="str">
        <f t="shared" si="49"/>
        <v>Y</v>
      </c>
      <c r="Z376">
        <v>100</v>
      </c>
      <c r="AA376">
        <f t="shared" si="43"/>
        <v>0</v>
      </c>
      <c r="AB376">
        <f t="shared" si="44"/>
        <v>-100</v>
      </c>
      <c r="AC376">
        <f t="shared" si="45"/>
        <v>0</v>
      </c>
      <c r="AD376">
        <f t="shared" si="46"/>
        <v>-100</v>
      </c>
      <c r="AE376">
        <f t="shared" si="47"/>
        <v>0</v>
      </c>
      <c r="AF376">
        <f t="shared" si="48"/>
        <v>-100</v>
      </c>
    </row>
    <row r="377" spans="1:32" x14ac:dyDescent="0.25">
      <c r="A377" s="41">
        <v>0.8254635501323645</v>
      </c>
      <c r="B377" s="41">
        <v>0.14844073133915006</v>
      </c>
      <c r="C377" s="34">
        <v>1.2114405291907175</v>
      </c>
      <c r="D377" s="35">
        <v>6.7366954539940211</v>
      </c>
      <c r="E377" s="28"/>
      <c r="F377" s="36">
        <v>1</v>
      </c>
      <c r="G377" s="36">
        <v>1.2114405291907175</v>
      </c>
      <c r="H377" s="36">
        <v>6.7366954539940211</v>
      </c>
      <c r="I377" s="37"/>
      <c r="J377" s="37"/>
      <c r="K377" s="36">
        <v>0</v>
      </c>
      <c r="L377" s="36">
        <v>0</v>
      </c>
      <c r="M377" s="38" t="e">
        <v>#DIV/0!</v>
      </c>
      <c r="N377" s="38" t="e">
        <v>#DIV/0!</v>
      </c>
      <c r="O377" s="37">
        <v>0</v>
      </c>
      <c r="P377" s="37">
        <v>0</v>
      </c>
      <c r="Q377" s="37" t="s">
        <v>535</v>
      </c>
      <c r="R377" s="37" t="s">
        <v>561</v>
      </c>
      <c r="S377" s="37" t="s">
        <v>272</v>
      </c>
      <c r="T377" s="39"/>
      <c r="U377" s="39" t="s">
        <v>92</v>
      </c>
      <c r="V377" s="37" t="s">
        <v>565</v>
      </c>
      <c r="W377" s="39" t="s">
        <v>92</v>
      </c>
      <c r="X377" s="84">
        <v>5</v>
      </c>
      <c r="Y377" t="str">
        <f t="shared" si="49"/>
        <v>Y</v>
      </c>
      <c r="Z377">
        <v>100</v>
      </c>
      <c r="AA377">
        <f t="shared" si="43"/>
        <v>0</v>
      </c>
      <c r="AB377">
        <f t="shared" si="44"/>
        <v>-100</v>
      </c>
      <c r="AC377">
        <f t="shared" si="45"/>
        <v>0</v>
      </c>
      <c r="AD377">
        <f t="shared" si="46"/>
        <v>-100</v>
      </c>
      <c r="AE377">
        <f t="shared" si="47"/>
        <v>0</v>
      </c>
      <c r="AF377">
        <f t="shared" si="48"/>
        <v>-100</v>
      </c>
    </row>
    <row r="378" spans="1:32" x14ac:dyDescent="0.25">
      <c r="A378" s="41">
        <v>0.72374932448965856</v>
      </c>
      <c r="B378" s="41">
        <v>0.23667788720461141</v>
      </c>
      <c r="C378" s="34">
        <v>1.3816938630030993</v>
      </c>
      <c r="D378" s="35">
        <v>4.2251517951716622</v>
      </c>
      <c r="E378" s="28"/>
      <c r="F378" s="36">
        <v>1</v>
      </c>
      <c r="G378" s="36">
        <v>1.3816938630030993</v>
      </c>
      <c r="H378" s="36">
        <v>4.2251517951716622</v>
      </c>
      <c r="I378" s="37"/>
      <c r="J378" s="37"/>
      <c r="K378" s="36">
        <v>0</v>
      </c>
      <c r="L378" s="36">
        <v>0</v>
      </c>
      <c r="M378" s="38" t="e">
        <v>#DIV/0!</v>
      </c>
      <c r="N378" s="38" t="e">
        <v>#DIV/0!</v>
      </c>
      <c r="O378" s="37">
        <v>0</v>
      </c>
      <c r="P378" s="37">
        <v>0</v>
      </c>
      <c r="Q378" s="37" t="s">
        <v>555</v>
      </c>
      <c r="R378" s="37" t="s">
        <v>560</v>
      </c>
      <c r="S378" s="37" t="s">
        <v>272</v>
      </c>
      <c r="T378" s="39"/>
      <c r="U378" s="39" t="s">
        <v>102</v>
      </c>
      <c r="V378" s="37" t="s">
        <v>565</v>
      </c>
      <c r="W378" s="39" t="s">
        <v>73</v>
      </c>
      <c r="X378" s="84">
        <v>0</v>
      </c>
      <c r="Y378" t="str">
        <f t="shared" si="49"/>
        <v>N</v>
      </c>
      <c r="Z378">
        <v>100</v>
      </c>
      <c r="AA378">
        <f t="shared" si="43"/>
        <v>0</v>
      </c>
      <c r="AB378">
        <f t="shared" si="44"/>
        <v>-100</v>
      </c>
      <c r="AC378">
        <f t="shared" si="45"/>
        <v>0</v>
      </c>
      <c r="AD378">
        <f t="shared" si="46"/>
        <v>-100</v>
      </c>
      <c r="AE378">
        <f t="shared" si="47"/>
        <v>0</v>
      </c>
      <c r="AF378">
        <f t="shared" si="48"/>
        <v>-100</v>
      </c>
    </row>
    <row r="379" spans="1:32" x14ac:dyDescent="0.25">
      <c r="A379" s="41">
        <v>0.29781298847237692</v>
      </c>
      <c r="B379" s="41">
        <v>0.70165358884851203</v>
      </c>
      <c r="C379" s="34">
        <v>3.3578119111912175</v>
      </c>
      <c r="D379" s="35">
        <v>1.4252047105482721</v>
      </c>
      <c r="E379" s="28"/>
      <c r="F379" s="36">
        <v>1</v>
      </c>
      <c r="G379" s="36">
        <v>3.3578119111912175</v>
      </c>
      <c r="H379" s="36">
        <v>1.4252047105482721</v>
      </c>
      <c r="I379" s="37"/>
      <c r="J379" s="37"/>
      <c r="K379" s="36">
        <v>0</v>
      </c>
      <c r="L379" s="36">
        <v>0</v>
      </c>
      <c r="M379" s="38" t="e">
        <v>#DIV/0!</v>
      </c>
      <c r="N379" s="38" t="e">
        <v>#DIV/0!</v>
      </c>
      <c r="O379" s="37">
        <v>0</v>
      </c>
      <c r="P379" s="37">
        <v>0</v>
      </c>
      <c r="Q379" s="37" t="s">
        <v>559</v>
      </c>
      <c r="R379" s="37" t="s">
        <v>554</v>
      </c>
      <c r="S379" s="37" t="s">
        <v>272</v>
      </c>
      <c r="T379" s="39"/>
      <c r="U379" s="39" t="s">
        <v>75</v>
      </c>
      <c r="V379" s="37" t="s">
        <v>565</v>
      </c>
      <c r="W379" s="39" t="s">
        <v>183</v>
      </c>
      <c r="X379" s="84">
        <v>0</v>
      </c>
      <c r="Y379" t="str">
        <f t="shared" si="49"/>
        <v>N</v>
      </c>
      <c r="Z379">
        <v>100</v>
      </c>
      <c r="AA379">
        <f t="shared" si="43"/>
        <v>0</v>
      </c>
      <c r="AB379">
        <f t="shared" si="44"/>
        <v>-100</v>
      </c>
      <c r="AC379">
        <f t="shared" si="45"/>
        <v>0</v>
      </c>
      <c r="AD379">
        <f t="shared" si="46"/>
        <v>-100</v>
      </c>
      <c r="AE379">
        <f t="shared" si="47"/>
        <v>0</v>
      </c>
      <c r="AF379">
        <f t="shared" si="48"/>
        <v>-100</v>
      </c>
    </row>
    <row r="380" spans="1:32" x14ac:dyDescent="0.25">
      <c r="A380" s="41">
        <v>0.42923152355677791</v>
      </c>
      <c r="B380" s="41">
        <v>0.56852214291929959</v>
      </c>
      <c r="C380" s="34">
        <v>2.3297450096712713</v>
      </c>
      <c r="D380" s="35">
        <v>1.7589464411449454</v>
      </c>
      <c r="E380" s="28"/>
      <c r="F380" s="36">
        <v>1</v>
      </c>
      <c r="G380" s="36">
        <v>2.3297450096712713</v>
      </c>
      <c r="H380" s="36">
        <v>1.7589464411449454</v>
      </c>
      <c r="I380" s="37"/>
      <c r="J380" s="37"/>
      <c r="K380" s="36">
        <v>0</v>
      </c>
      <c r="L380" s="36">
        <v>0</v>
      </c>
      <c r="M380" s="38" t="e">
        <v>#DIV/0!</v>
      </c>
      <c r="N380" s="38" t="e">
        <v>#DIV/0!</v>
      </c>
      <c r="O380" s="37">
        <v>0</v>
      </c>
      <c r="P380" s="37">
        <v>0</v>
      </c>
      <c r="Q380" s="37" t="s">
        <v>552</v>
      </c>
      <c r="R380" s="37" t="s">
        <v>336</v>
      </c>
      <c r="S380" s="37" t="s">
        <v>272</v>
      </c>
      <c r="T380" s="39"/>
      <c r="U380" s="39" t="s">
        <v>79</v>
      </c>
      <c r="V380" s="37" t="s">
        <v>565</v>
      </c>
      <c r="W380" s="39" t="s">
        <v>86</v>
      </c>
      <c r="X380" s="84">
        <v>3</v>
      </c>
      <c r="Y380" t="str">
        <f t="shared" si="49"/>
        <v>Y</v>
      </c>
      <c r="Z380">
        <v>100</v>
      </c>
      <c r="AA380">
        <f t="shared" si="43"/>
        <v>0</v>
      </c>
      <c r="AB380">
        <f t="shared" si="44"/>
        <v>-100</v>
      </c>
      <c r="AC380">
        <f t="shared" si="45"/>
        <v>0</v>
      </c>
      <c r="AD380">
        <f t="shared" si="46"/>
        <v>-100</v>
      </c>
      <c r="AE380">
        <f t="shared" si="47"/>
        <v>0</v>
      </c>
      <c r="AF380">
        <f t="shared" si="48"/>
        <v>-100</v>
      </c>
    </row>
    <row r="381" spans="1:32" x14ac:dyDescent="0.25">
      <c r="A381" s="41">
        <v>0.39173617971929653</v>
      </c>
      <c r="B381" s="41">
        <v>0.60791679685813271</v>
      </c>
      <c r="C381" s="34">
        <v>2.552738429002301</v>
      </c>
      <c r="D381" s="35">
        <v>1.6449619506620843</v>
      </c>
      <c r="E381" s="28"/>
      <c r="F381" s="36">
        <v>1</v>
      </c>
      <c r="G381" s="36">
        <v>2.552738429002301</v>
      </c>
      <c r="H381" s="36">
        <v>1.6449619506620843</v>
      </c>
      <c r="I381" s="37"/>
      <c r="J381" s="37"/>
      <c r="K381" s="36">
        <v>0</v>
      </c>
      <c r="L381" s="36">
        <v>0</v>
      </c>
      <c r="M381" s="38" t="e">
        <v>#DIV/0!</v>
      </c>
      <c r="N381" s="38" t="e">
        <v>#DIV/0!</v>
      </c>
      <c r="O381" s="37">
        <v>0</v>
      </c>
      <c r="P381" s="37">
        <v>0</v>
      </c>
      <c r="Q381" s="37" t="s">
        <v>528</v>
      </c>
      <c r="R381" s="37" t="s">
        <v>556</v>
      </c>
      <c r="S381" s="37" t="s">
        <v>272</v>
      </c>
      <c r="T381" s="39"/>
      <c r="U381" s="39" t="s">
        <v>75</v>
      </c>
      <c r="V381" s="37" t="s">
        <v>565</v>
      </c>
      <c r="W381" s="39" t="s">
        <v>73</v>
      </c>
      <c r="X381" s="84">
        <v>0</v>
      </c>
      <c r="Y381" t="str">
        <f t="shared" si="49"/>
        <v>N</v>
      </c>
      <c r="Z381">
        <v>100</v>
      </c>
      <c r="AA381">
        <f t="shared" si="43"/>
        <v>0</v>
      </c>
      <c r="AB381">
        <f t="shared" si="44"/>
        <v>-100</v>
      </c>
      <c r="AC381">
        <f t="shared" si="45"/>
        <v>0</v>
      </c>
      <c r="AD381">
        <f t="shared" si="46"/>
        <v>-100</v>
      </c>
      <c r="AE381">
        <f t="shared" si="47"/>
        <v>0</v>
      </c>
      <c r="AF381">
        <f t="shared" si="48"/>
        <v>-100</v>
      </c>
    </row>
    <row r="382" spans="1:32" x14ac:dyDescent="0.25">
      <c r="A382" s="41">
        <v>0.54642174144803057</v>
      </c>
      <c r="B382" s="41">
        <v>0.45201052940997027</v>
      </c>
      <c r="C382" s="34">
        <v>1.8300882343187448</v>
      </c>
      <c r="D382" s="35">
        <v>2.2123378437784296</v>
      </c>
      <c r="E382" s="28"/>
      <c r="F382" s="36">
        <v>1</v>
      </c>
      <c r="G382" s="36">
        <v>1.8300882343187448</v>
      </c>
      <c r="H382" s="36">
        <v>2.2123378437784296</v>
      </c>
      <c r="I382" s="37"/>
      <c r="J382" s="37"/>
      <c r="K382" s="36">
        <v>0</v>
      </c>
      <c r="L382" s="36">
        <v>0</v>
      </c>
      <c r="M382" s="38" t="e">
        <v>#DIV/0!</v>
      </c>
      <c r="N382" s="38" t="e">
        <v>#DIV/0!</v>
      </c>
      <c r="O382" s="37">
        <v>0</v>
      </c>
      <c r="P382" s="37">
        <v>0</v>
      </c>
      <c r="Q382" s="37" t="s">
        <v>487</v>
      </c>
      <c r="R382" s="37" t="s">
        <v>489</v>
      </c>
      <c r="S382" s="37" t="s">
        <v>274</v>
      </c>
      <c r="T382" s="39"/>
      <c r="U382" s="39" t="s">
        <v>86</v>
      </c>
      <c r="V382" s="37" t="s">
        <v>565</v>
      </c>
      <c r="W382" s="39" t="s">
        <v>75</v>
      </c>
      <c r="X382" s="84">
        <v>2</v>
      </c>
      <c r="Y382" t="str">
        <f t="shared" si="49"/>
        <v>N</v>
      </c>
      <c r="Z382">
        <v>100</v>
      </c>
      <c r="AA382">
        <f t="shared" si="43"/>
        <v>0</v>
      </c>
      <c r="AB382">
        <f t="shared" si="44"/>
        <v>-100</v>
      </c>
      <c r="AC382">
        <f t="shared" si="45"/>
        <v>0</v>
      </c>
      <c r="AD382">
        <f t="shared" si="46"/>
        <v>-100</v>
      </c>
      <c r="AE382">
        <f t="shared" si="47"/>
        <v>0</v>
      </c>
      <c r="AF382">
        <f t="shared" si="48"/>
        <v>-100</v>
      </c>
    </row>
    <row r="383" spans="1:32" x14ac:dyDescent="0.25">
      <c r="A383" s="41">
        <v>0.32322918703798853</v>
      </c>
      <c r="B383" s="41">
        <v>0.67652242610475311</v>
      </c>
      <c r="C383" s="34">
        <v>3.0937800177137835</v>
      </c>
      <c r="D383" s="35">
        <v>1.4781475992713942</v>
      </c>
      <c r="E383" s="28"/>
      <c r="F383" s="36">
        <v>1</v>
      </c>
      <c r="G383" s="36">
        <v>3.0937800177137835</v>
      </c>
      <c r="H383" s="36">
        <v>1.4781475992713942</v>
      </c>
      <c r="I383" s="37"/>
      <c r="J383" s="37"/>
      <c r="K383" s="36">
        <v>0</v>
      </c>
      <c r="L383" s="36">
        <v>0</v>
      </c>
      <c r="M383" s="38" t="e">
        <v>#DIV/0!</v>
      </c>
      <c r="N383" s="38" t="e">
        <v>#DIV/0!</v>
      </c>
      <c r="O383" s="37">
        <v>0</v>
      </c>
      <c r="P383" s="37">
        <v>0</v>
      </c>
      <c r="Q383" s="37" t="s">
        <v>340</v>
      </c>
      <c r="R383" s="37" t="s">
        <v>488</v>
      </c>
      <c r="S383" s="37" t="s">
        <v>274</v>
      </c>
      <c r="T383" s="39"/>
      <c r="U383" s="39" t="s">
        <v>75</v>
      </c>
      <c r="V383" s="37" t="s">
        <v>565</v>
      </c>
      <c r="W383" s="39" t="s">
        <v>75</v>
      </c>
      <c r="X383" s="84">
        <v>2</v>
      </c>
      <c r="Y383" t="str">
        <f t="shared" si="49"/>
        <v>N</v>
      </c>
      <c r="Z383">
        <v>100</v>
      </c>
      <c r="AA383">
        <f t="shared" si="43"/>
        <v>0</v>
      </c>
      <c r="AB383">
        <f t="shared" si="44"/>
        <v>-100</v>
      </c>
      <c r="AC383">
        <f t="shared" si="45"/>
        <v>0</v>
      </c>
      <c r="AD383">
        <f t="shared" si="46"/>
        <v>-100</v>
      </c>
      <c r="AE383">
        <f t="shared" si="47"/>
        <v>0</v>
      </c>
      <c r="AF383">
        <f t="shared" si="48"/>
        <v>-100</v>
      </c>
    </row>
    <row r="384" spans="1:32" x14ac:dyDescent="0.25">
      <c r="A384" s="41">
        <v>0.4569827127091971</v>
      </c>
      <c r="B384" s="41">
        <v>0.54220963010480172</v>
      </c>
      <c r="C384" s="34">
        <v>2.188266584684472</v>
      </c>
      <c r="D384" s="35">
        <v>1.8443051256885896</v>
      </c>
      <c r="E384" s="28"/>
      <c r="F384" s="36">
        <v>1</v>
      </c>
      <c r="G384" s="36">
        <v>2.188266584684472</v>
      </c>
      <c r="H384" s="36">
        <v>1.8443051256885896</v>
      </c>
      <c r="I384" s="37"/>
      <c r="J384" s="37"/>
      <c r="K384" s="36">
        <v>0</v>
      </c>
      <c r="L384" s="36">
        <v>0</v>
      </c>
      <c r="M384" s="38" t="e">
        <v>#DIV/0!</v>
      </c>
      <c r="N384" s="38" t="e">
        <v>#DIV/0!</v>
      </c>
      <c r="O384" s="37">
        <v>0</v>
      </c>
      <c r="P384" s="37">
        <v>0</v>
      </c>
      <c r="Q384" s="37" t="s">
        <v>417</v>
      </c>
      <c r="R384" s="37" t="s">
        <v>529</v>
      </c>
      <c r="S384" s="37" t="s">
        <v>274</v>
      </c>
      <c r="T384" s="39"/>
      <c r="U384" s="39" t="s">
        <v>75</v>
      </c>
      <c r="V384" s="37" t="s">
        <v>565</v>
      </c>
      <c r="W384" s="39" t="s">
        <v>73</v>
      </c>
      <c r="X384" s="97" t="s">
        <v>266</v>
      </c>
      <c r="Y384" t="str">
        <f t="shared" si="49"/>
        <v>Y</v>
      </c>
      <c r="Z384">
        <v>100</v>
      </c>
      <c r="AA384">
        <f t="shared" si="43"/>
        <v>0</v>
      </c>
      <c r="AB384">
        <f t="shared" si="44"/>
        <v>-100</v>
      </c>
      <c r="AC384">
        <f t="shared" si="45"/>
        <v>0</v>
      </c>
      <c r="AD384">
        <f t="shared" si="46"/>
        <v>-100</v>
      </c>
      <c r="AE384">
        <f t="shared" si="47"/>
        <v>0</v>
      </c>
      <c r="AF384">
        <f t="shared" si="48"/>
        <v>-100</v>
      </c>
    </row>
    <row r="385" spans="1:32" x14ac:dyDescent="0.25">
      <c r="A385" s="41">
        <v>0.56657386824704048</v>
      </c>
      <c r="B385" s="41">
        <v>0.42558282223902677</v>
      </c>
      <c r="C385" s="34">
        <v>1.7649949213047271</v>
      </c>
      <c r="D385" s="35">
        <v>2.3497188978138648</v>
      </c>
      <c r="E385" s="28"/>
      <c r="F385" s="36">
        <v>1</v>
      </c>
      <c r="G385" s="36">
        <v>1.7649949213047271</v>
      </c>
      <c r="H385" s="36">
        <v>2.3497188978138648</v>
      </c>
      <c r="I385" s="37"/>
      <c r="J385" s="37"/>
      <c r="K385" s="36">
        <v>0</v>
      </c>
      <c r="L385" s="36">
        <v>0</v>
      </c>
      <c r="M385" s="38" t="e">
        <v>#DIV/0!</v>
      </c>
      <c r="N385" s="38" t="e">
        <v>#DIV/0!</v>
      </c>
      <c r="O385" s="37">
        <v>0</v>
      </c>
      <c r="P385" s="37">
        <v>0</v>
      </c>
      <c r="Q385" s="37" t="s">
        <v>549</v>
      </c>
      <c r="R385" s="37" t="s">
        <v>550</v>
      </c>
      <c r="S385" s="37" t="s">
        <v>271</v>
      </c>
      <c r="T385" s="39"/>
      <c r="U385" s="39" t="s">
        <v>86</v>
      </c>
      <c r="V385" s="37" t="s">
        <v>565</v>
      </c>
      <c r="W385" s="39" t="s">
        <v>109</v>
      </c>
      <c r="X385" s="97" t="s">
        <v>578</v>
      </c>
      <c r="Y385" t="str">
        <f t="shared" si="49"/>
        <v>Y</v>
      </c>
      <c r="Z385">
        <v>100</v>
      </c>
      <c r="AA385">
        <f t="shared" si="43"/>
        <v>0</v>
      </c>
      <c r="AB385">
        <f t="shared" si="44"/>
        <v>-100</v>
      </c>
      <c r="AC385">
        <f t="shared" si="45"/>
        <v>0</v>
      </c>
      <c r="AD385">
        <f t="shared" si="46"/>
        <v>-100</v>
      </c>
      <c r="AE385">
        <f t="shared" si="47"/>
        <v>0</v>
      </c>
      <c r="AF385">
        <f t="shared" si="48"/>
        <v>-100</v>
      </c>
    </row>
    <row r="386" spans="1:32" x14ac:dyDescent="0.25">
      <c r="A386" s="41">
        <v>0.3399298526431806</v>
      </c>
      <c r="B386" s="41">
        <v>0.65853525124626311</v>
      </c>
      <c r="C386" s="34">
        <v>2.9417834068538999</v>
      </c>
      <c r="D386" s="35">
        <v>1.5185215948691015</v>
      </c>
      <c r="E386" s="28"/>
      <c r="F386" s="36">
        <v>1</v>
      </c>
      <c r="G386" s="36">
        <v>2.9417834068538999</v>
      </c>
      <c r="H386" s="36">
        <v>1.5185215948691015</v>
      </c>
      <c r="I386" s="37"/>
      <c r="J386" s="37"/>
      <c r="K386" s="36">
        <v>0</v>
      </c>
      <c r="L386" s="36">
        <v>0</v>
      </c>
      <c r="M386" s="38" t="e">
        <v>#DIV/0!</v>
      </c>
      <c r="N386" s="38" t="e">
        <v>#DIV/0!</v>
      </c>
      <c r="O386" s="37">
        <v>0</v>
      </c>
      <c r="P386" s="37">
        <v>0</v>
      </c>
      <c r="Q386" s="37" t="s">
        <v>551</v>
      </c>
      <c r="R386" s="37" t="s">
        <v>566</v>
      </c>
      <c r="S386" s="37" t="s">
        <v>271</v>
      </c>
      <c r="T386" s="39"/>
      <c r="U386" s="39" t="s">
        <v>77</v>
      </c>
      <c r="V386" s="37" t="s">
        <v>565</v>
      </c>
      <c r="W386" s="39" t="s">
        <v>78</v>
      </c>
      <c r="X386" s="84">
        <v>1</v>
      </c>
      <c r="Y386" t="str">
        <f t="shared" si="49"/>
        <v>N</v>
      </c>
      <c r="Z386">
        <v>100</v>
      </c>
      <c r="AA386">
        <f t="shared" si="43"/>
        <v>0</v>
      </c>
      <c r="AB386">
        <f t="shared" si="44"/>
        <v>-100</v>
      </c>
      <c r="AC386">
        <f t="shared" si="45"/>
        <v>0</v>
      </c>
      <c r="AD386">
        <f t="shared" si="46"/>
        <v>-100</v>
      </c>
      <c r="AE386">
        <f t="shared" si="47"/>
        <v>0</v>
      </c>
      <c r="AF386">
        <f t="shared" si="48"/>
        <v>-100</v>
      </c>
    </row>
    <row r="387" spans="1:32" x14ac:dyDescent="0.25">
      <c r="A387" s="41">
        <v>0.52320762595480974</v>
      </c>
      <c r="B387" s="41">
        <v>0.44858715774954694</v>
      </c>
      <c r="C387" s="34">
        <v>1.9112871265495881</v>
      </c>
      <c r="D387" s="35">
        <v>2.2292211953118715</v>
      </c>
      <c r="E387" s="28"/>
      <c r="F387" s="36">
        <v>1</v>
      </c>
      <c r="G387" s="36">
        <v>1.9112871265495881</v>
      </c>
      <c r="H387" s="36">
        <v>2.2292211953118715</v>
      </c>
      <c r="I387" s="37"/>
      <c r="J387" s="37"/>
      <c r="K387" s="36">
        <v>0</v>
      </c>
      <c r="L387" s="36">
        <v>0</v>
      </c>
      <c r="M387" s="38" t="e">
        <v>#DIV/0!</v>
      </c>
      <c r="N387" s="38" t="e">
        <v>#DIV/0!</v>
      </c>
      <c r="O387" s="37">
        <v>0</v>
      </c>
      <c r="P387" s="37">
        <v>0</v>
      </c>
      <c r="Q387" s="37" t="s">
        <v>419</v>
      </c>
      <c r="R387" s="37" t="s">
        <v>349</v>
      </c>
      <c r="S387" s="37" t="s">
        <v>270</v>
      </c>
      <c r="T387" s="39"/>
      <c r="U387" s="39" t="s">
        <v>87</v>
      </c>
      <c r="V387" s="37" t="s">
        <v>565</v>
      </c>
      <c r="W387" s="39" t="s">
        <v>181</v>
      </c>
      <c r="X387" s="99">
        <v>7</v>
      </c>
      <c r="Y387" t="str">
        <f t="shared" si="49"/>
        <v>Y</v>
      </c>
      <c r="Z387">
        <v>100</v>
      </c>
      <c r="AA387">
        <f t="shared" si="43"/>
        <v>0</v>
      </c>
      <c r="AB387">
        <f t="shared" si="44"/>
        <v>-100</v>
      </c>
      <c r="AC387">
        <f t="shared" si="45"/>
        <v>0</v>
      </c>
      <c r="AD387">
        <f t="shared" si="46"/>
        <v>-100</v>
      </c>
      <c r="AE387">
        <f t="shared" si="47"/>
        <v>0</v>
      </c>
      <c r="AF387">
        <f t="shared" si="48"/>
        <v>-100</v>
      </c>
    </row>
    <row r="388" spans="1:32" x14ac:dyDescent="0.25">
      <c r="A388" s="41">
        <v>0.29954885503523415</v>
      </c>
      <c r="B388" s="41">
        <v>0.69674555857520071</v>
      </c>
      <c r="C388" s="34">
        <v>3.338353604731275</v>
      </c>
      <c r="D388" s="35">
        <v>1.4352441686817996</v>
      </c>
      <c r="E388" s="28"/>
      <c r="F388" s="36">
        <v>1</v>
      </c>
      <c r="G388" s="36">
        <v>3.338353604731275</v>
      </c>
      <c r="H388" s="36">
        <v>1.4352441686817996</v>
      </c>
      <c r="I388" s="37"/>
      <c r="J388" s="37"/>
      <c r="K388" s="36">
        <v>0</v>
      </c>
      <c r="L388" s="36">
        <v>0</v>
      </c>
      <c r="M388" s="38" t="e">
        <v>#DIV/0!</v>
      </c>
      <c r="N388" s="38" t="e">
        <v>#DIV/0!</v>
      </c>
      <c r="O388" s="37">
        <v>0</v>
      </c>
      <c r="P388" s="37">
        <v>0</v>
      </c>
      <c r="Q388" s="37" t="s">
        <v>347</v>
      </c>
      <c r="R388" s="37" t="s">
        <v>345</v>
      </c>
      <c r="S388" s="37" t="s">
        <v>270</v>
      </c>
      <c r="T388" s="39"/>
      <c r="U388" s="39" t="s">
        <v>94</v>
      </c>
      <c r="V388" s="37" t="s">
        <v>565</v>
      </c>
      <c r="W388" s="39" t="s">
        <v>100</v>
      </c>
      <c r="X388" s="84">
        <v>3</v>
      </c>
      <c r="Y388" t="str">
        <f t="shared" ref="Y388:Y451" si="50">IF(X388 &gt;=3,"Y","N")</f>
        <v>Y</v>
      </c>
      <c r="Z388">
        <v>100</v>
      </c>
      <c r="AA388">
        <f t="shared" ref="AA388:AA451" si="51">IF(AND(O388&gt;1,Y388="Y"),Z388*I388,IF(AND(P388&gt;1,Y388="N"),Z388*J388,0))</f>
        <v>0</v>
      </c>
      <c r="AB388">
        <f t="shared" ref="AB388:AB451" si="52">AA388-Z388</f>
        <v>-100</v>
      </c>
      <c r="AC388">
        <f t="shared" ref="AC388:AC451" si="53">IF(AND(A388 &gt; 50%,Y388 = "Y"),Z388*I388,0)</f>
        <v>0</v>
      </c>
      <c r="AD388">
        <f t="shared" ref="AD388:AD451" si="54">AC388-Z388</f>
        <v>-100</v>
      </c>
      <c r="AE388">
        <f t="shared" ref="AE388:AE451" si="55">IF(AND(B388 &gt; 50%,Y388 = "N"),Z388*J388,0)</f>
        <v>0</v>
      </c>
      <c r="AF388">
        <f t="shared" ref="AF388:AF451" si="56">AE388-Z388</f>
        <v>-100</v>
      </c>
    </row>
    <row r="389" spans="1:32" x14ac:dyDescent="0.25">
      <c r="A389" s="41">
        <v>7.3532289339480791E-2</v>
      </c>
      <c r="B389" s="41">
        <v>0.92640176513113059</v>
      </c>
      <c r="C389" s="34">
        <v>13.599467784597891</v>
      </c>
      <c r="D389" s="35">
        <v>1.0794452662322505</v>
      </c>
      <c r="E389" s="28"/>
      <c r="F389" s="36">
        <v>1</v>
      </c>
      <c r="G389" s="36">
        <v>13.599467784597891</v>
      </c>
      <c r="H389" s="36">
        <v>1.0794452662322505</v>
      </c>
      <c r="I389" s="37"/>
      <c r="J389" s="37"/>
      <c r="K389" s="36">
        <v>0</v>
      </c>
      <c r="L389" s="36">
        <v>0</v>
      </c>
      <c r="M389" s="38" t="e">
        <v>#DIV/0!</v>
      </c>
      <c r="N389" s="38" t="e">
        <v>#DIV/0!</v>
      </c>
      <c r="O389" s="37">
        <v>0</v>
      </c>
      <c r="P389" s="37">
        <v>0</v>
      </c>
      <c r="Q389" s="37" t="s">
        <v>422</v>
      </c>
      <c r="R389" s="37" t="s">
        <v>348</v>
      </c>
      <c r="S389" s="37" t="s">
        <v>270</v>
      </c>
      <c r="T389" s="39"/>
      <c r="U389" s="39" t="s">
        <v>76</v>
      </c>
      <c r="V389" s="37" t="s">
        <v>565</v>
      </c>
      <c r="W389" s="39" t="s">
        <v>77</v>
      </c>
      <c r="X389" s="84">
        <v>2</v>
      </c>
      <c r="Y389" t="str">
        <f t="shared" si="50"/>
        <v>N</v>
      </c>
      <c r="Z389">
        <v>100</v>
      </c>
      <c r="AA389">
        <f t="shared" si="51"/>
        <v>0</v>
      </c>
      <c r="AB389">
        <f t="shared" si="52"/>
        <v>-100</v>
      </c>
      <c r="AC389">
        <f t="shared" si="53"/>
        <v>0</v>
      </c>
      <c r="AD389">
        <f t="shared" si="54"/>
        <v>-100</v>
      </c>
      <c r="AE389">
        <f t="shared" si="55"/>
        <v>0</v>
      </c>
      <c r="AF389">
        <f t="shared" si="56"/>
        <v>-100</v>
      </c>
    </row>
    <row r="390" spans="1:32" x14ac:dyDescent="0.25">
      <c r="A390" s="41">
        <v>2.2386198174113955E-2</v>
      </c>
      <c r="B390" s="41">
        <v>0.97761076375864542</v>
      </c>
      <c r="C390" s="34">
        <v>44.670380929457664</v>
      </c>
      <c r="D390" s="35">
        <v>1.0229019944044746</v>
      </c>
      <c r="E390" s="28"/>
      <c r="F390" s="36">
        <v>1</v>
      </c>
      <c r="G390" s="36">
        <v>44.670380929457664</v>
      </c>
      <c r="H390" s="36">
        <v>1.0229019944044746</v>
      </c>
      <c r="I390" s="37"/>
      <c r="J390" s="37"/>
      <c r="K390" s="36">
        <v>0</v>
      </c>
      <c r="L390" s="36">
        <v>0</v>
      </c>
      <c r="M390" s="38" t="e">
        <v>#DIV/0!</v>
      </c>
      <c r="N390" s="38" t="e">
        <v>#DIV/0!</v>
      </c>
      <c r="O390" s="37">
        <v>0</v>
      </c>
      <c r="P390" s="37">
        <v>0</v>
      </c>
      <c r="Q390" s="37" t="s">
        <v>494</v>
      </c>
      <c r="R390" s="37" t="s">
        <v>492</v>
      </c>
      <c r="S390" s="37" t="s">
        <v>273</v>
      </c>
      <c r="T390" s="39"/>
      <c r="U390" s="39" t="s">
        <v>78</v>
      </c>
      <c r="V390" s="37" t="s">
        <v>565</v>
      </c>
      <c r="W390" s="39"/>
      <c r="X390" s="84">
        <v>0</v>
      </c>
      <c r="Y390" t="str">
        <f t="shared" si="50"/>
        <v>N</v>
      </c>
      <c r="Z390">
        <v>100</v>
      </c>
      <c r="AA390">
        <f t="shared" si="51"/>
        <v>0</v>
      </c>
      <c r="AB390">
        <f t="shared" si="52"/>
        <v>-100</v>
      </c>
      <c r="AC390">
        <f t="shared" si="53"/>
        <v>0</v>
      </c>
      <c r="AD390">
        <f t="shared" si="54"/>
        <v>-100</v>
      </c>
      <c r="AE390">
        <f t="shared" si="55"/>
        <v>0</v>
      </c>
      <c r="AF390">
        <f t="shared" si="56"/>
        <v>-100</v>
      </c>
    </row>
    <row r="391" spans="1:32" x14ac:dyDescent="0.25">
      <c r="A391" s="41">
        <v>0.16228029203674094</v>
      </c>
      <c r="B391" s="41">
        <v>0.83764235275309995</v>
      </c>
      <c r="C391" s="34">
        <v>6.1621777200992209</v>
      </c>
      <c r="D391" s="35">
        <v>1.1938269318800263</v>
      </c>
      <c r="E391" s="28"/>
      <c r="F391" s="36">
        <v>1</v>
      </c>
      <c r="G391" s="36">
        <v>6.1621777200992209</v>
      </c>
      <c r="H391" s="36">
        <v>1.1938269318800263</v>
      </c>
      <c r="I391" s="37"/>
      <c r="J391" s="37"/>
      <c r="K391" s="36">
        <v>0</v>
      </c>
      <c r="L391" s="36">
        <v>0</v>
      </c>
      <c r="M391" s="38" t="e">
        <v>#DIV/0!</v>
      </c>
      <c r="N391" s="38" t="e">
        <v>#DIV/0!</v>
      </c>
      <c r="O391" s="37">
        <v>0</v>
      </c>
      <c r="P391" s="37">
        <v>0</v>
      </c>
      <c r="Q391" s="37" t="s">
        <v>296</v>
      </c>
      <c r="R391" s="37" t="s">
        <v>428</v>
      </c>
      <c r="S391" s="37" t="s">
        <v>273</v>
      </c>
      <c r="T391" s="39"/>
      <c r="U391" s="39" t="s">
        <v>76</v>
      </c>
      <c r="V391" s="37" t="s">
        <v>565</v>
      </c>
      <c r="W391" s="39" t="s">
        <v>78</v>
      </c>
      <c r="X391" s="84">
        <v>1</v>
      </c>
      <c r="Y391" t="str">
        <f t="shared" si="50"/>
        <v>N</v>
      </c>
      <c r="Z391">
        <v>100</v>
      </c>
      <c r="AA391">
        <f t="shared" si="51"/>
        <v>0</v>
      </c>
      <c r="AB391">
        <f t="shared" si="52"/>
        <v>-100</v>
      </c>
      <c r="AC391">
        <f t="shared" si="53"/>
        <v>0</v>
      </c>
      <c r="AD391">
        <f t="shared" si="54"/>
        <v>-100</v>
      </c>
      <c r="AE391">
        <f t="shared" si="55"/>
        <v>0</v>
      </c>
      <c r="AF391">
        <f t="shared" si="56"/>
        <v>-100</v>
      </c>
    </row>
    <row r="392" spans="1:32" x14ac:dyDescent="0.25">
      <c r="A392" s="41">
        <v>0.14186428064720219</v>
      </c>
      <c r="B392" s="41">
        <v>0.85773707534740451</v>
      </c>
      <c r="C392" s="34">
        <v>7.0489907356374539</v>
      </c>
      <c r="D392" s="35">
        <v>1.1658584299798112</v>
      </c>
      <c r="E392" s="28"/>
      <c r="F392" s="36">
        <v>1</v>
      </c>
      <c r="G392" s="36">
        <v>7.0489907356374539</v>
      </c>
      <c r="H392" s="36">
        <v>1.1658584299798112</v>
      </c>
      <c r="I392" s="37"/>
      <c r="J392" s="37"/>
      <c r="K392" s="36">
        <v>0</v>
      </c>
      <c r="L392" s="36">
        <v>0</v>
      </c>
      <c r="M392" s="38" t="e">
        <v>#DIV/0!</v>
      </c>
      <c r="N392" s="38" t="e">
        <v>#DIV/0!</v>
      </c>
      <c r="O392" s="37">
        <v>0</v>
      </c>
      <c r="P392" s="37">
        <v>0</v>
      </c>
      <c r="Q392" s="37" t="s">
        <v>496</v>
      </c>
      <c r="R392" s="37" t="s">
        <v>434</v>
      </c>
      <c r="S392" s="37" t="s">
        <v>278</v>
      </c>
      <c r="T392" s="39"/>
      <c r="U392" s="39" t="s">
        <v>78</v>
      </c>
      <c r="V392" s="37" t="s">
        <v>565</v>
      </c>
      <c r="W392" s="39" t="s">
        <v>79</v>
      </c>
      <c r="X392" s="84">
        <v>3</v>
      </c>
      <c r="Y392" t="str">
        <f t="shared" si="50"/>
        <v>Y</v>
      </c>
      <c r="Z392">
        <v>100</v>
      </c>
      <c r="AA392">
        <f t="shared" si="51"/>
        <v>0</v>
      </c>
      <c r="AB392">
        <f t="shared" si="52"/>
        <v>-100</v>
      </c>
      <c r="AC392">
        <f t="shared" si="53"/>
        <v>0</v>
      </c>
      <c r="AD392">
        <f t="shared" si="54"/>
        <v>-100</v>
      </c>
      <c r="AE392">
        <f t="shared" si="55"/>
        <v>0</v>
      </c>
      <c r="AF392">
        <f t="shared" si="56"/>
        <v>-100</v>
      </c>
    </row>
    <row r="393" spans="1:32" x14ac:dyDescent="0.25">
      <c r="A393" s="41">
        <v>0.30828761180878866</v>
      </c>
      <c r="B393" s="41">
        <v>0.69130829798019122</v>
      </c>
      <c r="C393" s="34">
        <v>3.2437242422191028</v>
      </c>
      <c r="D393" s="35">
        <v>1.4465326149298645</v>
      </c>
      <c r="E393" s="28"/>
      <c r="F393" s="36">
        <v>1</v>
      </c>
      <c r="G393" s="36">
        <v>3.2437242422191028</v>
      </c>
      <c r="H393" s="36">
        <v>1.4465326149298645</v>
      </c>
      <c r="I393" s="37"/>
      <c r="J393" s="37"/>
      <c r="K393" s="36">
        <v>0</v>
      </c>
      <c r="L393" s="36">
        <v>0</v>
      </c>
      <c r="M393" s="38" t="e">
        <v>#DIV/0!</v>
      </c>
      <c r="N393" s="38" t="e">
        <v>#DIV/0!</v>
      </c>
      <c r="O393" s="37">
        <v>0</v>
      </c>
      <c r="P393" s="37">
        <v>0</v>
      </c>
      <c r="Q393" s="37" t="s">
        <v>359</v>
      </c>
      <c r="R393" s="37" t="s">
        <v>429</v>
      </c>
      <c r="S393" s="37" t="s">
        <v>278</v>
      </c>
      <c r="T393" s="39"/>
      <c r="U393" s="39" t="s">
        <v>75</v>
      </c>
      <c r="V393" s="37" t="s">
        <v>565</v>
      </c>
      <c r="W393" s="39" t="s">
        <v>78</v>
      </c>
      <c r="X393" s="84">
        <v>1</v>
      </c>
      <c r="Y393" t="str">
        <f t="shared" si="50"/>
        <v>N</v>
      </c>
      <c r="Z393">
        <v>100</v>
      </c>
      <c r="AA393">
        <f t="shared" si="51"/>
        <v>0</v>
      </c>
      <c r="AB393">
        <f t="shared" si="52"/>
        <v>-100</v>
      </c>
      <c r="AC393">
        <f t="shared" si="53"/>
        <v>0</v>
      </c>
      <c r="AD393">
        <f t="shared" si="54"/>
        <v>-100</v>
      </c>
      <c r="AE393">
        <f t="shared" si="55"/>
        <v>0</v>
      </c>
      <c r="AF393">
        <f t="shared" si="56"/>
        <v>-100</v>
      </c>
    </row>
    <row r="394" spans="1:32" x14ac:dyDescent="0.25">
      <c r="A394" s="41">
        <v>0.61202868331022109</v>
      </c>
      <c r="B394" s="41">
        <v>0.37096823893337805</v>
      </c>
      <c r="C394" s="34">
        <v>1.6339103497427532</v>
      </c>
      <c r="D394" s="35">
        <v>2.6956485624624844</v>
      </c>
      <c r="E394" s="28"/>
      <c r="F394" s="36">
        <v>1</v>
      </c>
      <c r="G394" s="36">
        <v>1.6339103497427532</v>
      </c>
      <c r="H394" s="36">
        <v>2.6956485624624844</v>
      </c>
      <c r="I394" s="37"/>
      <c r="J394" s="37"/>
      <c r="K394" s="36">
        <v>0</v>
      </c>
      <c r="L394" s="36">
        <v>0</v>
      </c>
      <c r="M394" s="38" t="e">
        <v>#DIV/0!</v>
      </c>
      <c r="N394" s="38" t="e">
        <v>#DIV/0!</v>
      </c>
      <c r="O394" s="37">
        <v>0</v>
      </c>
      <c r="P394" s="37">
        <v>0</v>
      </c>
      <c r="Q394" s="37" t="s">
        <v>432</v>
      </c>
      <c r="R394" s="37" t="s">
        <v>300</v>
      </c>
      <c r="S394" s="37" t="s">
        <v>278</v>
      </c>
      <c r="T394" s="39"/>
      <c r="U394" s="39" t="s">
        <v>102</v>
      </c>
      <c r="V394" s="37" t="s">
        <v>565</v>
      </c>
      <c r="W394" s="39" t="s">
        <v>86</v>
      </c>
      <c r="X394" s="84">
        <v>3</v>
      </c>
      <c r="Y394" t="str">
        <f t="shared" si="50"/>
        <v>Y</v>
      </c>
      <c r="Z394">
        <v>100</v>
      </c>
      <c r="AA394">
        <f t="shared" si="51"/>
        <v>0</v>
      </c>
      <c r="AB394">
        <f t="shared" si="52"/>
        <v>-100</v>
      </c>
      <c r="AC394">
        <f t="shared" si="53"/>
        <v>0</v>
      </c>
      <c r="AD394">
        <f t="shared" si="54"/>
        <v>-100</v>
      </c>
      <c r="AE394">
        <f t="shared" si="55"/>
        <v>0</v>
      </c>
      <c r="AF394">
        <f t="shared" si="56"/>
        <v>-100</v>
      </c>
    </row>
    <row r="395" spans="1:32" x14ac:dyDescent="0.25">
      <c r="A395" s="41">
        <v>0.47625907586216565</v>
      </c>
      <c r="B395" s="41">
        <v>0.51981831791240518</v>
      </c>
      <c r="C395" s="34">
        <v>2.0996975190230507</v>
      </c>
      <c r="D395" s="35">
        <v>1.9237490591251354</v>
      </c>
      <c r="E395" s="28"/>
      <c r="F395" s="36">
        <v>1</v>
      </c>
      <c r="G395" s="36">
        <v>2.0996975190230507</v>
      </c>
      <c r="H395" s="36">
        <v>1.9237490591251354</v>
      </c>
      <c r="I395" s="37"/>
      <c r="J395" s="37"/>
      <c r="K395" s="36">
        <v>0</v>
      </c>
      <c r="L395" s="36">
        <v>0</v>
      </c>
      <c r="M395" s="38" t="e">
        <v>#DIV/0!</v>
      </c>
      <c r="N395" s="38" t="e">
        <v>#DIV/0!</v>
      </c>
      <c r="O395" s="37">
        <v>0</v>
      </c>
      <c r="P395" s="37">
        <v>0</v>
      </c>
      <c r="Q395" s="37" t="s">
        <v>299</v>
      </c>
      <c r="R395" s="37" t="s">
        <v>433</v>
      </c>
      <c r="S395" s="37" t="s">
        <v>278</v>
      </c>
      <c r="T395" s="39"/>
      <c r="U395" s="39" t="s">
        <v>79</v>
      </c>
      <c r="V395" s="37" t="s">
        <v>565</v>
      </c>
      <c r="W395" s="39" t="s">
        <v>102</v>
      </c>
      <c r="X395" s="84">
        <v>4</v>
      </c>
      <c r="Y395" t="str">
        <f t="shared" si="50"/>
        <v>Y</v>
      </c>
      <c r="Z395">
        <v>100</v>
      </c>
      <c r="AA395">
        <f t="shared" si="51"/>
        <v>0</v>
      </c>
      <c r="AB395">
        <f t="shared" si="52"/>
        <v>-100</v>
      </c>
      <c r="AC395">
        <f t="shared" si="53"/>
        <v>0</v>
      </c>
      <c r="AD395">
        <f t="shared" si="54"/>
        <v>-100</v>
      </c>
      <c r="AE395">
        <f t="shared" si="55"/>
        <v>0</v>
      </c>
      <c r="AF395">
        <f t="shared" si="56"/>
        <v>-100</v>
      </c>
    </row>
    <row r="396" spans="1:32" x14ac:dyDescent="0.25">
      <c r="A396" s="41">
        <v>0.80951922049491609</v>
      </c>
      <c r="B396" s="41">
        <v>0.12800625512902078</v>
      </c>
      <c r="C396" s="34">
        <v>1.235301120322541</v>
      </c>
      <c r="D396" s="35">
        <v>7.8121182358789767</v>
      </c>
      <c r="E396" s="28"/>
      <c r="F396" s="36">
        <v>1</v>
      </c>
      <c r="G396" s="36">
        <v>1.235301120322541</v>
      </c>
      <c r="H396" s="36">
        <v>7.8121182358789767</v>
      </c>
      <c r="I396" s="37"/>
      <c r="J396" s="37"/>
      <c r="K396" s="36">
        <v>0</v>
      </c>
      <c r="L396" s="36">
        <v>0</v>
      </c>
      <c r="M396" s="38" t="e">
        <v>#DIV/0!</v>
      </c>
      <c r="N396" s="38" t="e">
        <v>#DIV/0!</v>
      </c>
      <c r="O396" s="37">
        <v>0</v>
      </c>
      <c r="P396" s="37">
        <v>0</v>
      </c>
      <c r="Q396" s="37" t="s">
        <v>361</v>
      </c>
      <c r="R396" s="37" t="s">
        <v>503</v>
      </c>
      <c r="S396" s="37" t="s">
        <v>269</v>
      </c>
      <c r="T396" s="39"/>
      <c r="U396" s="39" t="s">
        <v>92</v>
      </c>
      <c r="V396" s="37" t="s">
        <v>565</v>
      </c>
      <c r="W396" s="39" t="s">
        <v>96</v>
      </c>
      <c r="X396" s="84">
        <v>5</v>
      </c>
      <c r="Y396" t="str">
        <f t="shared" si="50"/>
        <v>Y</v>
      </c>
      <c r="Z396">
        <v>100</v>
      </c>
      <c r="AA396">
        <f t="shared" si="51"/>
        <v>0</v>
      </c>
      <c r="AB396">
        <f t="shared" si="52"/>
        <v>-100</v>
      </c>
      <c r="AC396">
        <f t="shared" si="53"/>
        <v>0</v>
      </c>
      <c r="AD396">
        <f t="shared" si="54"/>
        <v>-100</v>
      </c>
      <c r="AE396">
        <f t="shared" si="55"/>
        <v>0</v>
      </c>
      <c r="AF396">
        <f t="shared" si="56"/>
        <v>-100</v>
      </c>
    </row>
    <row r="397" spans="1:32" x14ac:dyDescent="0.25">
      <c r="A397" s="41">
        <v>3.7878793401155735E-2</v>
      </c>
      <c r="B397" s="41">
        <v>0.96212094477016374</v>
      </c>
      <c r="C397" s="34">
        <v>26.399996151131059</v>
      </c>
      <c r="D397" s="35">
        <v>1.0393703675569448</v>
      </c>
      <c r="E397" s="28"/>
      <c r="F397" s="36">
        <v>1</v>
      </c>
      <c r="G397" s="36">
        <v>26.399996151131059</v>
      </c>
      <c r="H397" s="36">
        <v>1.0393703675569448</v>
      </c>
      <c r="I397" s="37"/>
      <c r="J397" s="37"/>
      <c r="K397" s="36">
        <v>0</v>
      </c>
      <c r="L397" s="36">
        <v>0</v>
      </c>
      <c r="M397" s="38" t="e">
        <v>#DIV/0!</v>
      </c>
      <c r="N397" s="38" t="e">
        <v>#DIV/0!</v>
      </c>
      <c r="O397" s="37">
        <v>0</v>
      </c>
      <c r="P397" s="37">
        <v>0</v>
      </c>
      <c r="Q397" s="37" t="s">
        <v>435</v>
      </c>
      <c r="R397" s="37" t="s">
        <v>501</v>
      </c>
      <c r="S397" s="37" t="s">
        <v>269</v>
      </c>
      <c r="T397" s="39"/>
      <c r="U397" s="39" t="s">
        <v>73</v>
      </c>
      <c r="V397" s="37" t="s">
        <v>565</v>
      </c>
      <c r="W397" s="39" t="s">
        <v>75</v>
      </c>
      <c r="X397" s="84">
        <v>2</v>
      </c>
      <c r="Y397" t="str">
        <f t="shared" si="50"/>
        <v>N</v>
      </c>
      <c r="Z397">
        <v>100</v>
      </c>
      <c r="AA397">
        <f t="shared" si="51"/>
        <v>0</v>
      </c>
      <c r="AB397">
        <f t="shared" si="52"/>
        <v>-100</v>
      </c>
      <c r="AC397">
        <f t="shared" si="53"/>
        <v>0</v>
      </c>
      <c r="AD397">
        <f t="shared" si="54"/>
        <v>-100</v>
      </c>
      <c r="AE397">
        <f t="shared" si="55"/>
        <v>0</v>
      </c>
      <c r="AF397">
        <f t="shared" si="56"/>
        <v>-100</v>
      </c>
    </row>
    <row r="398" spans="1:32" x14ac:dyDescent="0.25">
      <c r="A398" s="41">
        <v>0.62308429717248126</v>
      </c>
      <c r="B398" s="41">
        <v>0.373930943648008</v>
      </c>
      <c r="C398" s="34">
        <v>1.6049192774363588</v>
      </c>
      <c r="D398" s="35">
        <v>2.6742905795497065</v>
      </c>
      <c r="E398" s="28"/>
      <c r="F398" s="36">
        <v>1</v>
      </c>
      <c r="G398" s="36">
        <v>1.6049192774363588</v>
      </c>
      <c r="H398" s="36">
        <v>2.6742905795497065</v>
      </c>
      <c r="I398" s="37"/>
      <c r="J398" s="37"/>
      <c r="K398" s="36">
        <v>0</v>
      </c>
      <c r="L398" s="36">
        <v>0</v>
      </c>
      <c r="M398" s="38" t="e">
        <v>#DIV/0!</v>
      </c>
      <c r="N398" s="38" t="e">
        <v>#DIV/0!</v>
      </c>
      <c r="O398" s="37">
        <v>0</v>
      </c>
      <c r="P398" s="37">
        <v>0</v>
      </c>
      <c r="Q398" s="37" t="s">
        <v>466</v>
      </c>
      <c r="R398" s="37" t="s">
        <v>470</v>
      </c>
      <c r="S398" s="37" t="s">
        <v>276</v>
      </c>
      <c r="T398" s="39"/>
      <c r="U398" s="39" t="s">
        <v>86</v>
      </c>
      <c r="V398" s="37" t="s">
        <v>565</v>
      </c>
      <c r="W398" s="39" t="s">
        <v>73</v>
      </c>
      <c r="X398" s="84">
        <v>0</v>
      </c>
      <c r="Y398" t="str">
        <f t="shared" si="50"/>
        <v>N</v>
      </c>
      <c r="Z398">
        <v>100</v>
      </c>
      <c r="AA398">
        <f t="shared" si="51"/>
        <v>0</v>
      </c>
      <c r="AB398">
        <f t="shared" si="52"/>
        <v>-100</v>
      </c>
      <c r="AC398">
        <f t="shared" si="53"/>
        <v>0</v>
      </c>
      <c r="AD398">
        <f t="shared" si="54"/>
        <v>-100</v>
      </c>
      <c r="AE398">
        <f t="shared" si="55"/>
        <v>0</v>
      </c>
      <c r="AF398">
        <f t="shared" si="56"/>
        <v>-100</v>
      </c>
    </row>
    <row r="399" spans="1:32" x14ac:dyDescent="0.25">
      <c r="A399" s="41">
        <v>0.4133311896829801</v>
      </c>
      <c r="B399" s="41">
        <v>0.58622317084599629</v>
      </c>
      <c r="C399" s="34">
        <v>2.4193673861558516</v>
      </c>
      <c r="D399" s="35">
        <v>1.7058349954964591</v>
      </c>
      <c r="E399" s="28"/>
      <c r="F399" s="36">
        <v>1</v>
      </c>
      <c r="G399" s="36">
        <v>2.4193673861558516</v>
      </c>
      <c r="H399" s="36">
        <v>1.7058349954964591</v>
      </c>
      <c r="I399" s="37"/>
      <c r="J399" s="37"/>
      <c r="K399" s="36">
        <v>0</v>
      </c>
      <c r="L399" s="36">
        <v>0</v>
      </c>
      <c r="M399" s="38" t="e">
        <v>#DIV/0!</v>
      </c>
      <c r="N399" s="38" t="e">
        <v>#DIV/0!</v>
      </c>
      <c r="O399" s="37">
        <v>0</v>
      </c>
      <c r="P399" s="37">
        <v>0</v>
      </c>
      <c r="Q399" s="37" t="s">
        <v>454</v>
      </c>
      <c r="R399" s="37" t="s">
        <v>458</v>
      </c>
      <c r="S399" s="37" t="s">
        <v>276</v>
      </c>
      <c r="T399" s="39"/>
      <c r="U399" s="39" t="s">
        <v>75</v>
      </c>
      <c r="V399" s="37" t="s">
        <v>565</v>
      </c>
      <c r="W399" s="39" t="s">
        <v>76</v>
      </c>
      <c r="X399" s="84">
        <v>1</v>
      </c>
      <c r="Y399" t="str">
        <f t="shared" si="50"/>
        <v>N</v>
      </c>
      <c r="Z399">
        <v>100</v>
      </c>
      <c r="AA399">
        <f t="shared" si="51"/>
        <v>0</v>
      </c>
      <c r="AB399">
        <f t="shared" si="52"/>
        <v>-100</v>
      </c>
      <c r="AC399">
        <f t="shared" si="53"/>
        <v>0</v>
      </c>
      <c r="AD399">
        <f t="shared" si="54"/>
        <v>-100</v>
      </c>
      <c r="AE399">
        <f t="shared" si="55"/>
        <v>0</v>
      </c>
      <c r="AF399">
        <f t="shared" si="56"/>
        <v>-100</v>
      </c>
    </row>
    <row r="400" spans="1:32" x14ac:dyDescent="0.25">
      <c r="A400" s="41">
        <v>0.46515066346734141</v>
      </c>
      <c r="B400" s="41">
        <v>0.53414774307602897</v>
      </c>
      <c r="C400" s="34">
        <v>2.1498410698713553</v>
      </c>
      <c r="D400" s="35">
        <v>1.8721412061787239</v>
      </c>
      <c r="E400" s="28"/>
      <c r="F400" s="36">
        <v>1</v>
      </c>
      <c r="G400" s="36">
        <v>2.1498410698713553</v>
      </c>
      <c r="H400" s="36">
        <v>1.8721412061787239</v>
      </c>
      <c r="I400" s="37"/>
      <c r="J400" s="37"/>
      <c r="K400" s="36">
        <v>0</v>
      </c>
      <c r="L400" s="36">
        <v>0</v>
      </c>
      <c r="M400" s="38" t="e">
        <v>#DIV/0!</v>
      </c>
      <c r="N400" s="38" t="e">
        <v>#DIV/0!</v>
      </c>
      <c r="O400" s="37">
        <v>0</v>
      </c>
      <c r="P400" s="37">
        <v>0</v>
      </c>
      <c r="Q400" s="37" t="s">
        <v>377</v>
      </c>
      <c r="R400" s="37" t="s">
        <v>476</v>
      </c>
      <c r="S400" s="37" t="s">
        <v>275</v>
      </c>
      <c r="T400" s="39"/>
      <c r="U400" s="39" t="s">
        <v>75</v>
      </c>
      <c r="V400" s="37" t="s">
        <v>567</v>
      </c>
      <c r="W400" s="39" t="s">
        <v>79</v>
      </c>
      <c r="X400" s="84">
        <v>3</v>
      </c>
      <c r="Y400" t="str">
        <f t="shared" si="50"/>
        <v>Y</v>
      </c>
      <c r="Z400">
        <v>100</v>
      </c>
      <c r="AA400">
        <f t="shared" si="51"/>
        <v>0</v>
      </c>
      <c r="AB400">
        <f t="shared" si="52"/>
        <v>-100</v>
      </c>
      <c r="AC400">
        <f t="shared" si="53"/>
        <v>0</v>
      </c>
      <c r="AD400">
        <f t="shared" si="54"/>
        <v>-100</v>
      </c>
      <c r="AE400">
        <f t="shared" si="55"/>
        <v>0</v>
      </c>
      <c r="AF400">
        <f t="shared" si="56"/>
        <v>-100</v>
      </c>
    </row>
    <row r="401" spans="1:32" x14ac:dyDescent="0.25">
      <c r="A401" s="41">
        <v>0.34342172213570998</v>
      </c>
      <c r="B401" s="41">
        <v>0.65372715459271458</v>
      </c>
      <c r="C401" s="34">
        <v>2.9118717179014957</v>
      </c>
      <c r="D401" s="35">
        <v>1.5296901665695997</v>
      </c>
      <c r="E401" s="28"/>
      <c r="F401" s="36">
        <v>1</v>
      </c>
      <c r="G401" s="36">
        <v>2.9118717179014957</v>
      </c>
      <c r="H401" s="36">
        <v>1.5296901665695997</v>
      </c>
      <c r="I401" s="37"/>
      <c r="J401" s="37"/>
      <c r="K401" s="36">
        <v>0</v>
      </c>
      <c r="L401" s="36">
        <v>0</v>
      </c>
      <c r="M401" s="38" t="e">
        <v>#DIV/0!</v>
      </c>
      <c r="N401" s="38" t="e">
        <v>#DIV/0!</v>
      </c>
      <c r="O401" s="37">
        <v>0</v>
      </c>
      <c r="P401" s="37">
        <v>0</v>
      </c>
      <c r="Q401" s="37" t="s">
        <v>375</v>
      </c>
      <c r="R401" s="37" t="s">
        <v>307</v>
      </c>
      <c r="S401" s="37" t="s">
        <v>275</v>
      </c>
      <c r="T401" s="39"/>
      <c r="U401" s="39" t="s">
        <v>94</v>
      </c>
      <c r="V401" s="37" t="s">
        <v>567</v>
      </c>
      <c r="W401" s="39" t="s">
        <v>78</v>
      </c>
      <c r="X401" s="84">
        <v>1</v>
      </c>
      <c r="Y401" t="str">
        <f t="shared" si="50"/>
        <v>N</v>
      </c>
      <c r="Z401">
        <v>100</v>
      </c>
      <c r="AA401">
        <f t="shared" si="51"/>
        <v>0</v>
      </c>
      <c r="AB401">
        <f t="shared" si="52"/>
        <v>-100</v>
      </c>
      <c r="AC401">
        <f t="shared" si="53"/>
        <v>0</v>
      </c>
      <c r="AD401">
        <f t="shared" si="54"/>
        <v>-100</v>
      </c>
      <c r="AE401">
        <f t="shared" si="55"/>
        <v>0</v>
      </c>
      <c r="AF401">
        <f t="shared" si="56"/>
        <v>-100</v>
      </c>
    </row>
    <row r="402" spans="1:32" x14ac:dyDescent="0.25">
      <c r="A402" s="41">
        <v>0.42322086678245002</v>
      </c>
      <c r="B402" s="41">
        <v>0.5758128440324537</v>
      </c>
      <c r="C402" s="34">
        <v>2.3628324557872857</v>
      </c>
      <c r="D402" s="35">
        <v>1.7366753978548601</v>
      </c>
      <c r="E402" s="28"/>
      <c r="F402" s="36">
        <v>1</v>
      </c>
      <c r="G402" s="36">
        <v>2.3628324557872857</v>
      </c>
      <c r="H402" s="36">
        <v>1.7366753978548601</v>
      </c>
      <c r="I402" s="37"/>
      <c r="J402" s="37"/>
      <c r="K402" s="36">
        <v>0</v>
      </c>
      <c r="L402" s="36">
        <v>0</v>
      </c>
      <c r="M402" s="38" t="e">
        <v>#DIV/0!</v>
      </c>
      <c r="N402" s="38" t="e">
        <v>#DIV/0!</v>
      </c>
      <c r="O402" s="37">
        <v>0</v>
      </c>
      <c r="P402" s="37">
        <v>0</v>
      </c>
      <c r="Q402" s="37" t="s">
        <v>301</v>
      </c>
      <c r="R402" s="37" t="s">
        <v>479</v>
      </c>
      <c r="S402" s="37" t="s">
        <v>275</v>
      </c>
      <c r="T402" s="39"/>
      <c r="U402" s="39" t="s">
        <v>86</v>
      </c>
      <c r="V402" s="37" t="s">
        <v>567</v>
      </c>
      <c r="W402" s="39"/>
      <c r="X402" s="84">
        <v>0</v>
      </c>
      <c r="Y402" t="str">
        <f t="shared" si="50"/>
        <v>N</v>
      </c>
      <c r="Z402">
        <v>100</v>
      </c>
      <c r="AA402">
        <f t="shared" si="51"/>
        <v>0</v>
      </c>
      <c r="AB402">
        <f t="shared" si="52"/>
        <v>-100</v>
      </c>
      <c r="AC402">
        <f t="shared" si="53"/>
        <v>0</v>
      </c>
      <c r="AD402">
        <f t="shared" si="54"/>
        <v>-100</v>
      </c>
      <c r="AE402">
        <f t="shared" si="55"/>
        <v>0</v>
      </c>
      <c r="AF402">
        <f t="shared" si="56"/>
        <v>-100</v>
      </c>
    </row>
    <row r="403" spans="1:32" x14ac:dyDescent="0.25">
      <c r="A403" s="41">
        <v>0.17539869630419275</v>
      </c>
      <c r="B403" s="41">
        <v>0.82457299992337985</v>
      </c>
      <c r="C403" s="34">
        <v>5.7012966519757189</v>
      </c>
      <c r="D403" s="35">
        <v>1.2127489016653723</v>
      </c>
      <c r="E403" s="28"/>
      <c r="F403" s="36">
        <v>1</v>
      </c>
      <c r="G403" s="36">
        <v>5.7012966519757189</v>
      </c>
      <c r="H403" s="36">
        <v>1.2127489016653723</v>
      </c>
      <c r="I403" s="37"/>
      <c r="J403" s="37"/>
      <c r="K403" s="36">
        <v>0</v>
      </c>
      <c r="L403" s="36">
        <v>0</v>
      </c>
      <c r="M403" s="38" t="e">
        <v>#DIV/0!</v>
      </c>
      <c r="N403" s="38" t="e">
        <v>#DIV/0!</v>
      </c>
      <c r="O403" s="37">
        <v>0</v>
      </c>
      <c r="P403" s="37">
        <v>0</v>
      </c>
      <c r="Q403" s="37" t="s">
        <v>475</v>
      </c>
      <c r="R403" s="37" t="s">
        <v>371</v>
      </c>
      <c r="S403" s="37" t="s">
        <v>275</v>
      </c>
      <c r="T403" s="39"/>
      <c r="U403" s="39" t="s">
        <v>75</v>
      </c>
      <c r="V403" s="37" t="s">
        <v>567</v>
      </c>
      <c r="W403" s="39" t="s">
        <v>78</v>
      </c>
      <c r="X403" s="84">
        <v>1</v>
      </c>
      <c r="Y403" t="str">
        <f t="shared" si="50"/>
        <v>N</v>
      </c>
      <c r="Z403">
        <v>100</v>
      </c>
      <c r="AA403">
        <f t="shared" si="51"/>
        <v>0</v>
      </c>
      <c r="AB403">
        <f t="shared" si="52"/>
        <v>-100</v>
      </c>
      <c r="AC403">
        <f t="shared" si="53"/>
        <v>0</v>
      </c>
      <c r="AD403">
        <f t="shared" si="54"/>
        <v>-100</v>
      </c>
      <c r="AE403">
        <f t="shared" si="55"/>
        <v>0</v>
      </c>
      <c r="AF403">
        <f t="shared" si="56"/>
        <v>-100</v>
      </c>
    </row>
    <row r="404" spans="1:32" x14ac:dyDescent="0.25">
      <c r="A404" s="41">
        <v>0.41629651343877133</v>
      </c>
      <c r="B404" s="41">
        <v>0.58172336329197194</v>
      </c>
      <c r="C404" s="34">
        <v>2.402133978350216</v>
      </c>
      <c r="D404" s="35">
        <v>1.7190301492121633</v>
      </c>
      <c r="E404" s="28"/>
      <c r="F404" s="36">
        <v>1</v>
      </c>
      <c r="G404" s="36">
        <v>2.402133978350216</v>
      </c>
      <c r="H404" s="36">
        <v>1.7190301492121633</v>
      </c>
      <c r="I404" s="37"/>
      <c r="J404" s="37"/>
      <c r="K404" s="36">
        <v>0</v>
      </c>
      <c r="L404" s="36">
        <v>0</v>
      </c>
      <c r="M404" s="38" t="e">
        <v>#DIV/0!</v>
      </c>
      <c r="N404" s="38" t="e">
        <v>#DIV/0!</v>
      </c>
      <c r="O404" s="37">
        <v>0</v>
      </c>
      <c r="P404" s="37">
        <v>0</v>
      </c>
      <c r="Q404" s="37" t="s">
        <v>310</v>
      </c>
      <c r="R404" s="37" t="s">
        <v>312</v>
      </c>
      <c r="S404" s="37" t="s">
        <v>268</v>
      </c>
      <c r="T404" s="39"/>
      <c r="U404" s="39" t="s">
        <v>79</v>
      </c>
      <c r="V404" s="37" t="s">
        <v>567</v>
      </c>
      <c r="W404" s="39" t="s">
        <v>86</v>
      </c>
      <c r="X404" s="84">
        <v>3</v>
      </c>
      <c r="Y404" t="str">
        <f t="shared" si="50"/>
        <v>Y</v>
      </c>
      <c r="Z404">
        <v>100</v>
      </c>
      <c r="AA404">
        <f t="shared" si="51"/>
        <v>0</v>
      </c>
      <c r="AB404">
        <f t="shared" si="52"/>
        <v>-100</v>
      </c>
      <c r="AC404">
        <f t="shared" si="53"/>
        <v>0</v>
      </c>
      <c r="AD404">
        <f t="shared" si="54"/>
        <v>-100</v>
      </c>
      <c r="AE404">
        <f t="shared" si="55"/>
        <v>0</v>
      </c>
      <c r="AF404">
        <f t="shared" si="56"/>
        <v>-100</v>
      </c>
    </row>
    <row r="405" spans="1:32" x14ac:dyDescent="0.25">
      <c r="A405" s="52">
        <v>0.64500386917042385</v>
      </c>
      <c r="B405" s="52">
        <v>0.25683247908374851</v>
      </c>
      <c r="C405" s="34">
        <v>1.5503782966234867</v>
      </c>
      <c r="D405" s="35">
        <v>3.8935885506673702</v>
      </c>
      <c r="E405" s="28"/>
      <c r="F405" s="36">
        <v>1</v>
      </c>
      <c r="G405" s="36">
        <v>1.5503782966234867</v>
      </c>
      <c r="H405" s="36">
        <v>3.8935885506673702</v>
      </c>
      <c r="I405" s="37"/>
      <c r="J405" s="37"/>
      <c r="K405" s="36">
        <v>0</v>
      </c>
      <c r="L405" s="36">
        <v>0</v>
      </c>
      <c r="M405" s="38" t="e">
        <v>#DIV/0!</v>
      </c>
      <c r="N405" s="38" t="e">
        <v>#DIV/0!</v>
      </c>
      <c r="O405" s="37">
        <v>0</v>
      </c>
      <c r="P405" s="37">
        <v>0</v>
      </c>
      <c r="Q405" s="37" t="s">
        <v>384</v>
      </c>
      <c r="R405" s="37" t="s">
        <v>381</v>
      </c>
      <c r="S405" s="37" t="s">
        <v>268</v>
      </c>
      <c r="T405" s="39"/>
      <c r="U405" s="53" t="s">
        <v>103</v>
      </c>
      <c r="V405" s="37" t="s">
        <v>567</v>
      </c>
      <c r="W405" s="39" t="s">
        <v>75</v>
      </c>
      <c r="X405" s="84">
        <v>2</v>
      </c>
      <c r="Y405" t="str">
        <f t="shared" si="50"/>
        <v>N</v>
      </c>
      <c r="Z405">
        <v>100</v>
      </c>
      <c r="AA405">
        <f t="shared" si="51"/>
        <v>0</v>
      </c>
      <c r="AB405">
        <f t="shared" si="52"/>
        <v>-100</v>
      </c>
      <c r="AC405">
        <f t="shared" si="53"/>
        <v>0</v>
      </c>
      <c r="AD405">
        <f t="shared" si="54"/>
        <v>-100</v>
      </c>
      <c r="AE405">
        <f t="shared" si="55"/>
        <v>0</v>
      </c>
      <c r="AF405">
        <f t="shared" si="56"/>
        <v>-100</v>
      </c>
    </row>
    <row r="406" spans="1:32" x14ac:dyDescent="0.25">
      <c r="A406" s="52">
        <v>0.61201736679851293</v>
      </c>
      <c r="B406" s="52">
        <v>0.38522023311489262</v>
      </c>
      <c r="C406" s="34">
        <v>1.6339405615743219</v>
      </c>
      <c r="D406" s="35">
        <v>2.5959176440811409</v>
      </c>
      <c r="E406" s="28"/>
      <c r="F406" s="36">
        <v>1</v>
      </c>
      <c r="G406" s="36">
        <v>1.6339405615743219</v>
      </c>
      <c r="H406" s="36">
        <v>2.5959176440811409</v>
      </c>
      <c r="I406" s="37"/>
      <c r="J406" s="37"/>
      <c r="K406" s="36">
        <v>0</v>
      </c>
      <c r="L406" s="36">
        <v>0</v>
      </c>
      <c r="M406" s="38" t="e">
        <v>#DIV/0!</v>
      </c>
      <c r="N406" s="38" t="e">
        <v>#DIV/0!</v>
      </c>
      <c r="O406" s="37">
        <v>0</v>
      </c>
      <c r="P406" s="37">
        <v>0</v>
      </c>
      <c r="Q406" s="37" t="s">
        <v>311</v>
      </c>
      <c r="R406" s="37" t="s">
        <v>287</v>
      </c>
      <c r="S406" s="37" t="s">
        <v>268</v>
      </c>
      <c r="T406" s="39"/>
      <c r="U406" s="53" t="s">
        <v>79</v>
      </c>
      <c r="V406" s="37" t="s">
        <v>567</v>
      </c>
      <c r="W406" s="39" t="s">
        <v>102</v>
      </c>
      <c r="X406" s="97" t="s">
        <v>219</v>
      </c>
      <c r="Y406" t="str">
        <f t="shared" si="50"/>
        <v>Y</v>
      </c>
      <c r="Z406">
        <v>100</v>
      </c>
      <c r="AA406">
        <f t="shared" si="51"/>
        <v>0</v>
      </c>
      <c r="AB406">
        <f t="shared" si="52"/>
        <v>-100</v>
      </c>
      <c r="AC406">
        <f t="shared" si="53"/>
        <v>0</v>
      </c>
      <c r="AD406">
        <f t="shared" si="54"/>
        <v>-100</v>
      </c>
      <c r="AE406">
        <f t="shared" si="55"/>
        <v>0</v>
      </c>
      <c r="AF406">
        <f t="shared" si="56"/>
        <v>-100</v>
      </c>
    </row>
    <row r="407" spans="1:32" x14ac:dyDescent="0.25">
      <c r="A407" s="52">
        <v>0.11103665863578513</v>
      </c>
      <c r="B407" s="52">
        <v>0.88895818290752582</v>
      </c>
      <c r="C407" s="34">
        <v>9.0060346941826825</v>
      </c>
      <c r="D407" s="35">
        <v>1.1249123065938698</v>
      </c>
      <c r="E407" s="28"/>
      <c r="F407" s="36">
        <v>1</v>
      </c>
      <c r="G407" s="36">
        <v>9.0060346941826825</v>
      </c>
      <c r="H407" s="36">
        <v>1.1249123065938698</v>
      </c>
      <c r="I407" s="37"/>
      <c r="J407" s="37"/>
      <c r="K407" s="36">
        <v>0</v>
      </c>
      <c r="L407" s="36">
        <v>0</v>
      </c>
      <c r="M407" s="38" t="e">
        <v>#DIV/0!</v>
      </c>
      <c r="N407" s="38" t="e">
        <v>#DIV/0!</v>
      </c>
      <c r="O407" s="37">
        <v>0</v>
      </c>
      <c r="P407" s="37">
        <v>0</v>
      </c>
      <c r="Q407" s="37" t="s">
        <v>388</v>
      </c>
      <c r="R407" s="37" t="s">
        <v>316</v>
      </c>
      <c r="S407" s="37" t="s">
        <v>279</v>
      </c>
      <c r="T407" s="39"/>
      <c r="U407" s="53" t="s">
        <v>75</v>
      </c>
      <c r="V407" s="37" t="s">
        <v>567</v>
      </c>
      <c r="W407" s="39" t="s">
        <v>86</v>
      </c>
      <c r="X407" s="84">
        <v>3</v>
      </c>
      <c r="Y407" t="str">
        <f t="shared" si="50"/>
        <v>Y</v>
      </c>
      <c r="Z407">
        <v>100</v>
      </c>
      <c r="AA407">
        <f t="shared" si="51"/>
        <v>0</v>
      </c>
      <c r="AB407">
        <f t="shared" si="52"/>
        <v>-100</v>
      </c>
      <c r="AC407">
        <f t="shared" si="53"/>
        <v>0</v>
      </c>
      <c r="AD407">
        <f t="shared" si="54"/>
        <v>-100</v>
      </c>
      <c r="AE407">
        <f t="shared" si="55"/>
        <v>0</v>
      </c>
      <c r="AF407">
        <f t="shared" si="56"/>
        <v>-100</v>
      </c>
    </row>
    <row r="408" spans="1:32" x14ac:dyDescent="0.25">
      <c r="A408" s="52">
        <v>0.5161373661079155</v>
      </c>
      <c r="B408" s="52">
        <v>0.47990603492861339</v>
      </c>
      <c r="C408" s="34">
        <v>1.9374687160140951</v>
      </c>
      <c r="D408" s="35">
        <v>2.0837412476981068</v>
      </c>
      <c r="E408" s="28"/>
      <c r="F408" s="36">
        <v>1</v>
      </c>
      <c r="G408" s="36">
        <v>1.9374687160140951</v>
      </c>
      <c r="H408" s="36">
        <v>2.0837412476981068</v>
      </c>
      <c r="I408" s="37"/>
      <c r="J408" s="37"/>
      <c r="K408" s="36">
        <v>0</v>
      </c>
      <c r="L408" s="36">
        <v>0</v>
      </c>
      <c r="M408" s="38" t="e">
        <v>#DIV/0!</v>
      </c>
      <c r="N408" s="38" t="e">
        <v>#DIV/0!</v>
      </c>
      <c r="O408" s="37">
        <v>0</v>
      </c>
      <c r="P408" s="37">
        <v>0</v>
      </c>
      <c r="Q408" s="37" t="s">
        <v>514</v>
      </c>
      <c r="R408" s="37" t="s">
        <v>481</v>
      </c>
      <c r="S408" s="37" t="s">
        <v>279</v>
      </c>
      <c r="T408" s="39"/>
      <c r="U408" s="53" t="s">
        <v>79</v>
      </c>
      <c r="V408" s="37" t="s">
        <v>567</v>
      </c>
      <c r="W408" s="39" t="s">
        <v>89</v>
      </c>
      <c r="X408" s="97" t="s">
        <v>219</v>
      </c>
      <c r="Y408" t="str">
        <f t="shared" si="50"/>
        <v>Y</v>
      </c>
      <c r="Z408">
        <v>100</v>
      </c>
      <c r="AA408">
        <f t="shared" si="51"/>
        <v>0</v>
      </c>
      <c r="AB408">
        <f t="shared" si="52"/>
        <v>-100</v>
      </c>
      <c r="AC408">
        <f t="shared" si="53"/>
        <v>0</v>
      </c>
      <c r="AD408">
        <f t="shared" si="54"/>
        <v>-100</v>
      </c>
      <c r="AE408">
        <f t="shared" si="55"/>
        <v>0</v>
      </c>
      <c r="AF408">
        <f t="shared" si="56"/>
        <v>-100</v>
      </c>
    </row>
    <row r="409" spans="1:32" x14ac:dyDescent="0.25">
      <c r="A409" s="52">
        <v>0.26050391232904757</v>
      </c>
      <c r="B409" s="52">
        <v>0.73874839078548793</v>
      </c>
      <c r="C409" s="34">
        <v>3.8387139412205085</v>
      </c>
      <c r="D409" s="35">
        <v>1.3536408504886643</v>
      </c>
      <c r="E409" s="28"/>
      <c r="F409" s="36">
        <v>1</v>
      </c>
      <c r="G409" s="36">
        <v>3.8387139412205085</v>
      </c>
      <c r="H409" s="36">
        <v>1.3536408504886643</v>
      </c>
      <c r="I409" s="37"/>
      <c r="J409" s="37"/>
      <c r="K409" s="36">
        <v>0</v>
      </c>
      <c r="L409" s="36">
        <v>0</v>
      </c>
      <c r="M409" s="38" t="e">
        <v>#DIV/0!</v>
      </c>
      <c r="N409" s="38" t="e">
        <v>#DIV/0!</v>
      </c>
      <c r="O409" s="37">
        <v>0</v>
      </c>
      <c r="P409" s="37">
        <v>0</v>
      </c>
      <c r="Q409" s="37" t="s">
        <v>387</v>
      </c>
      <c r="R409" s="37" t="s">
        <v>480</v>
      </c>
      <c r="S409" s="37" t="s">
        <v>279</v>
      </c>
      <c r="T409" s="39"/>
      <c r="U409" s="53" t="s">
        <v>78</v>
      </c>
      <c r="V409" s="37" t="s">
        <v>567</v>
      </c>
      <c r="W409" s="39" t="s">
        <v>94</v>
      </c>
      <c r="X409" s="84">
        <v>2</v>
      </c>
      <c r="Y409" t="str">
        <f t="shared" si="50"/>
        <v>N</v>
      </c>
      <c r="Z409">
        <v>100</v>
      </c>
      <c r="AA409">
        <f t="shared" si="51"/>
        <v>0</v>
      </c>
      <c r="AB409">
        <f t="shared" si="52"/>
        <v>-100</v>
      </c>
      <c r="AC409">
        <f t="shared" si="53"/>
        <v>0</v>
      </c>
      <c r="AD409">
        <f t="shared" si="54"/>
        <v>-100</v>
      </c>
      <c r="AE409">
        <f t="shared" si="55"/>
        <v>0</v>
      </c>
      <c r="AF409">
        <f t="shared" si="56"/>
        <v>-100</v>
      </c>
    </row>
    <row r="410" spans="1:32" x14ac:dyDescent="0.25">
      <c r="A410" s="52">
        <v>0.36825939041774275</v>
      </c>
      <c r="B410" s="52">
        <v>0.6313844144208387</v>
      </c>
      <c r="C410" s="34">
        <v>2.7154772587485931</v>
      </c>
      <c r="D410" s="35">
        <v>1.5838211668833921</v>
      </c>
      <c r="E410" s="28"/>
      <c r="F410" s="36">
        <v>1</v>
      </c>
      <c r="G410" s="36">
        <v>2.7154772587485931</v>
      </c>
      <c r="H410" s="36">
        <v>1.5838211668833921</v>
      </c>
      <c r="I410" s="37"/>
      <c r="J410" s="37"/>
      <c r="K410" s="36">
        <v>0</v>
      </c>
      <c r="L410" s="36">
        <v>0</v>
      </c>
      <c r="M410" s="38" t="e">
        <v>#DIV/0!</v>
      </c>
      <c r="N410" s="38" t="e">
        <v>#DIV/0!</v>
      </c>
      <c r="O410" s="37">
        <v>0</v>
      </c>
      <c r="P410" s="37">
        <v>0</v>
      </c>
      <c r="Q410" s="37" t="s">
        <v>386</v>
      </c>
      <c r="R410" s="37" t="s">
        <v>394</v>
      </c>
      <c r="S410" s="37" t="s">
        <v>279</v>
      </c>
      <c r="T410" s="39"/>
      <c r="U410" s="53" t="s">
        <v>75</v>
      </c>
      <c r="V410" s="37" t="s">
        <v>567</v>
      </c>
      <c r="W410" s="39" t="s">
        <v>79</v>
      </c>
      <c r="X410" s="97" t="s">
        <v>207</v>
      </c>
      <c r="Y410" t="str">
        <f t="shared" si="50"/>
        <v>Y</v>
      </c>
      <c r="Z410">
        <v>100</v>
      </c>
      <c r="AA410">
        <f t="shared" si="51"/>
        <v>0</v>
      </c>
      <c r="AB410">
        <f t="shared" si="52"/>
        <v>-100</v>
      </c>
      <c r="AC410">
        <f t="shared" si="53"/>
        <v>0</v>
      </c>
      <c r="AD410">
        <f t="shared" si="54"/>
        <v>-100</v>
      </c>
      <c r="AE410">
        <f t="shared" si="55"/>
        <v>0</v>
      </c>
      <c r="AF410">
        <f t="shared" si="56"/>
        <v>-100</v>
      </c>
    </row>
    <row r="411" spans="1:32" x14ac:dyDescent="0.25">
      <c r="A411" s="52">
        <v>0.735349910242595</v>
      </c>
      <c r="B411" s="52">
        <v>0.24866823096972973</v>
      </c>
      <c r="C411" s="34">
        <v>1.3598968138448482</v>
      </c>
      <c r="D411" s="35">
        <v>4.0214224233642835</v>
      </c>
      <c r="E411" s="28"/>
      <c r="F411" s="36">
        <v>1</v>
      </c>
      <c r="G411" s="36">
        <v>1.3598968138448482</v>
      </c>
      <c r="H411" s="36">
        <v>4.0214224233642835</v>
      </c>
      <c r="I411" s="37"/>
      <c r="J411" s="37"/>
      <c r="K411" s="36">
        <v>0</v>
      </c>
      <c r="L411" s="36">
        <v>0</v>
      </c>
      <c r="M411" s="38" t="e">
        <v>#DIV/0!</v>
      </c>
      <c r="N411" s="38" t="e">
        <v>#DIV/0!</v>
      </c>
      <c r="O411" s="37">
        <v>0</v>
      </c>
      <c r="P411" s="37">
        <v>0</v>
      </c>
      <c r="Q411" s="37" t="s">
        <v>513</v>
      </c>
      <c r="R411" s="37" t="s">
        <v>391</v>
      </c>
      <c r="S411" s="37" t="s">
        <v>279</v>
      </c>
      <c r="T411" s="39"/>
      <c r="U411" s="53" t="s">
        <v>102</v>
      </c>
      <c r="V411" s="37" t="s">
        <v>567</v>
      </c>
      <c r="W411" s="39" t="s">
        <v>78</v>
      </c>
      <c r="X411" s="84">
        <v>1</v>
      </c>
      <c r="Y411" t="str">
        <f t="shared" si="50"/>
        <v>N</v>
      </c>
      <c r="Z411">
        <v>100</v>
      </c>
      <c r="AA411">
        <f t="shared" si="51"/>
        <v>0</v>
      </c>
      <c r="AB411">
        <f t="shared" si="52"/>
        <v>-100</v>
      </c>
      <c r="AC411">
        <f t="shared" si="53"/>
        <v>0</v>
      </c>
      <c r="AD411">
        <f t="shared" si="54"/>
        <v>-100</v>
      </c>
      <c r="AE411">
        <f t="shared" si="55"/>
        <v>0</v>
      </c>
      <c r="AF411">
        <f t="shared" si="56"/>
        <v>-100</v>
      </c>
    </row>
    <row r="412" spans="1:32" x14ac:dyDescent="0.25">
      <c r="A412" s="52">
        <v>0.17025666689409111</v>
      </c>
      <c r="B412" s="52">
        <v>0.82971754934311537</v>
      </c>
      <c r="C412" s="34">
        <v>5.8734851224478293</v>
      </c>
      <c r="D412" s="35">
        <v>1.2052294190856836</v>
      </c>
      <c r="E412" s="28"/>
      <c r="F412" s="36">
        <v>1</v>
      </c>
      <c r="G412" s="36">
        <v>5.8734851224478293</v>
      </c>
      <c r="H412" s="36">
        <v>1.2052294190856836</v>
      </c>
      <c r="I412" s="37"/>
      <c r="J412" s="37"/>
      <c r="K412" s="36">
        <v>0</v>
      </c>
      <c r="L412" s="36">
        <v>0</v>
      </c>
      <c r="M412" s="38" t="e">
        <v>#DIV/0!</v>
      </c>
      <c r="N412" s="38" t="e">
        <v>#DIV/0!</v>
      </c>
      <c r="O412" s="37">
        <v>0</v>
      </c>
      <c r="P412" s="37">
        <v>0</v>
      </c>
      <c r="Q412" s="37" t="s">
        <v>389</v>
      </c>
      <c r="R412" s="37" t="s">
        <v>393</v>
      </c>
      <c r="S412" s="37" t="s">
        <v>279</v>
      </c>
      <c r="T412" s="39"/>
      <c r="U412" s="53" t="s">
        <v>75</v>
      </c>
      <c r="V412" s="37" t="s">
        <v>567</v>
      </c>
      <c r="W412" s="39" t="s">
        <v>75</v>
      </c>
      <c r="X412" s="97" t="s">
        <v>219</v>
      </c>
      <c r="Y412" t="str">
        <f t="shared" si="50"/>
        <v>Y</v>
      </c>
      <c r="Z412">
        <v>100</v>
      </c>
      <c r="AA412">
        <f t="shared" si="51"/>
        <v>0</v>
      </c>
      <c r="AB412">
        <f t="shared" si="52"/>
        <v>-100</v>
      </c>
      <c r="AC412">
        <f t="shared" si="53"/>
        <v>0</v>
      </c>
      <c r="AD412">
        <f t="shared" si="54"/>
        <v>-100</v>
      </c>
      <c r="AE412">
        <f t="shared" si="55"/>
        <v>0</v>
      </c>
      <c r="AF412">
        <f t="shared" si="56"/>
        <v>-100</v>
      </c>
    </row>
    <row r="413" spans="1:32" x14ac:dyDescent="0.25">
      <c r="A413" s="52">
        <v>0.38278623181523241</v>
      </c>
      <c r="B413" s="52">
        <v>0.61059817689592188</v>
      </c>
      <c r="C413" s="34">
        <v>2.6124241597140081</v>
      </c>
      <c r="D413" s="35">
        <v>1.6377382668970082</v>
      </c>
      <c r="E413" s="28"/>
      <c r="F413" s="36">
        <v>1</v>
      </c>
      <c r="G413" s="36">
        <v>2.6124241597140081</v>
      </c>
      <c r="H413" s="36">
        <v>1.6377382668970082</v>
      </c>
      <c r="I413" s="37"/>
      <c r="J413" s="37"/>
      <c r="K413" s="36">
        <v>0</v>
      </c>
      <c r="L413" s="36">
        <v>0</v>
      </c>
      <c r="M413" s="38" t="e">
        <v>#DIV/0!</v>
      </c>
      <c r="N413" s="38" t="e">
        <v>#DIV/0!</v>
      </c>
      <c r="O413" s="37">
        <v>0</v>
      </c>
      <c r="P413" s="37">
        <v>0</v>
      </c>
      <c r="Q413" s="37" t="s">
        <v>395</v>
      </c>
      <c r="R413" s="37" t="s">
        <v>396</v>
      </c>
      <c r="S413" s="37" t="s">
        <v>280</v>
      </c>
      <c r="T413" s="39"/>
      <c r="U413" s="53" t="s">
        <v>94</v>
      </c>
      <c r="V413" s="37" t="s">
        <v>567</v>
      </c>
      <c r="W413" s="39" t="s">
        <v>89</v>
      </c>
      <c r="X413" s="84">
        <v>4</v>
      </c>
      <c r="Y413" t="str">
        <f t="shared" si="50"/>
        <v>Y</v>
      </c>
      <c r="Z413">
        <v>100</v>
      </c>
      <c r="AA413">
        <f t="shared" si="51"/>
        <v>0</v>
      </c>
      <c r="AB413">
        <f t="shared" si="52"/>
        <v>-100</v>
      </c>
      <c r="AC413">
        <f t="shared" si="53"/>
        <v>0</v>
      </c>
      <c r="AD413">
        <f t="shared" si="54"/>
        <v>-100</v>
      </c>
      <c r="AE413">
        <f t="shared" si="55"/>
        <v>0</v>
      </c>
      <c r="AF413">
        <f t="shared" si="56"/>
        <v>-100</v>
      </c>
    </row>
    <row r="414" spans="1:32" x14ac:dyDescent="0.25">
      <c r="A414" s="52">
        <v>0.28018059398840717</v>
      </c>
      <c r="B414" s="52">
        <v>0.71924206538859525</v>
      </c>
      <c r="C414" s="34">
        <v>3.5691265614255081</v>
      </c>
      <c r="D414" s="35">
        <v>1.3903524948303956</v>
      </c>
      <c r="E414" s="28"/>
      <c r="F414" s="36">
        <v>1</v>
      </c>
      <c r="G414" s="36">
        <v>3.5691265614255081</v>
      </c>
      <c r="H414" s="36">
        <v>1.3903524948303956</v>
      </c>
      <c r="I414" s="37"/>
      <c r="J414" s="37"/>
      <c r="K414" s="36">
        <v>0</v>
      </c>
      <c r="L414" s="36">
        <v>0</v>
      </c>
      <c r="M414" s="38" t="e">
        <v>#DIV/0!</v>
      </c>
      <c r="N414" s="38" t="e">
        <v>#DIV/0!</v>
      </c>
      <c r="O414" s="37">
        <v>0</v>
      </c>
      <c r="P414" s="37">
        <v>0</v>
      </c>
      <c r="Q414" s="37" t="s">
        <v>397</v>
      </c>
      <c r="R414" s="37" t="s">
        <v>398</v>
      </c>
      <c r="S414" s="37" t="s">
        <v>280</v>
      </c>
      <c r="T414" s="39"/>
      <c r="U414" s="53" t="s">
        <v>76</v>
      </c>
      <c r="V414" s="37" t="s">
        <v>567</v>
      </c>
      <c r="W414" s="39" t="s">
        <v>75</v>
      </c>
      <c r="X414" s="97" t="s">
        <v>85</v>
      </c>
      <c r="Y414" t="str">
        <f t="shared" si="50"/>
        <v>Y</v>
      </c>
      <c r="Z414">
        <v>100</v>
      </c>
      <c r="AA414">
        <f t="shared" si="51"/>
        <v>0</v>
      </c>
      <c r="AB414">
        <f t="shared" si="52"/>
        <v>-100</v>
      </c>
      <c r="AC414">
        <f t="shared" si="53"/>
        <v>0</v>
      </c>
      <c r="AD414">
        <f t="shared" si="54"/>
        <v>-100</v>
      </c>
      <c r="AE414">
        <f t="shared" si="55"/>
        <v>0</v>
      </c>
      <c r="AF414">
        <f t="shared" si="56"/>
        <v>-100</v>
      </c>
    </row>
    <row r="415" spans="1:32" x14ac:dyDescent="0.25">
      <c r="A415" s="52">
        <v>0.67576439146670042</v>
      </c>
      <c r="B415" s="52">
        <v>0.21243166566310551</v>
      </c>
      <c r="C415" s="34">
        <v>1.4798057024424864</v>
      </c>
      <c r="D415" s="35">
        <v>4.7073961260836503</v>
      </c>
      <c r="E415" s="28"/>
      <c r="F415" s="36">
        <v>1</v>
      </c>
      <c r="G415" s="36">
        <v>1.4798057024424864</v>
      </c>
      <c r="H415" s="36">
        <v>4.7073961260836503</v>
      </c>
      <c r="I415" s="37"/>
      <c r="J415" s="37"/>
      <c r="K415" s="36">
        <v>0</v>
      </c>
      <c r="L415" s="36">
        <v>0</v>
      </c>
      <c r="M415" s="38" t="e">
        <v>#DIV/0!</v>
      </c>
      <c r="N415" s="38" t="e">
        <v>#DIV/0!</v>
      </c>
      <c r="O415" s="37">
        <v>0</v>
      </c>
      <c r="P415" s="37">
        <v>0</v>
      </c>
      <c r="Q415" s="37" t="s">
        <v>399</v>
      </c>
      <c r="R415" s="37" t="s">
        <v>400</v>
      </c>
      <c r="S415" s="37" t="s">
        <v>280</v>
      </c>
      <c r="T415" s="39"/>
      <c r="U415" s="53" t="s">
        <v>88</v>
      </c>
      <c r="V415" s="37" t="s">
        <v>567</v>
      </c>
      <c r="W415" s="39" t="s">
        <v>164</v>
      </c>
      <c r="X415" s="84">
        <v>3</v>
      </c>
      <c r="Y415" t="str">
        <f t="shared" si="50"/>
        <v>Y</v>
      </c>
      <c r="Z415">
        <v>100</v>
      </c>
      <c r="AA415">
        <f t="shared" si="51"/>
        <v>0</v>
      </c>
      <c r="AB415">
        <f t="shared" si="52"/>
        <v>-100</v>
      </c>
      <c r="AC415">
        <f t="shared" si="53"/>
        <v>0</v>
      </c>
      <c r="AD415">
        <f t="shared" si="54"/>
        <v>-100</v>
      </c>
      <c r="AE415">
        <f t="shared" si="55"/>
        <v>0</v>
      </c>
      <c r="AF415">
        <f t="shared" si="56"/>
        <v>-100</v>
      </c>
    </row>
    <row r="416" spans="1:32" x14ac:dyDescent="0.25">
      <c r="A416" s="52">
        <v>0.41165291334468612</v>
      </c>
      <c r="B416" s="52">
        <v>0.57744898006245304</v>
      </c>
      <c r="C416" s="34">
        <v>2.4292309554546447</v>
      </c>
      <c r="D416" s="35">
        <v>1.7317547255721997</v>
      </c>
      <c r="E416" s="28"/>
      <c r="F416" s="36">
        <v>1</v>
      </c>
      <c r="G416" s="36">
        <v>2.4292309554546447</v>
      </c>
      <c r="H416" s="36">
        <v>1.7317547255721997</v>
      </c>
      <c r="I416" s="37"/>
      <c r="J416" s="37"/>
      <c r="K416" s="36">
        <v>0</v>
      </c>
      <c r="L416" s="36">
        <v>0</v>
      </c>
      <c r="M416" s="38" t="e">
        <v>#DIV/0!</v>
      </c>
      <c r="N416" s="38" t="e">
        <v>#DIV/0!</v>
      </c>
      <c r="O416" s="37">
        <v>0</v>
      </c>
      <c r="P416" s="37">
        <v>0</v>
      </c>
      <c r="Q416" s="37" t="s">
        <v>406</v>
      </c>
      <c r="R416" s="37" t="s">
        <v>408</v>
      </c>
      <c r="S416" s="37" t="s">
        <v>281</v>
      </c>
      <c r="T416" s="39"/>
      <c r="U416" s="53" t="s">
        <v>77</v>
      </c>
      <c r="V416" s="37" t="s">
        <v>567</v>
      </c>
      <c r="W416" s="39" t="s">
        <v>75</v>
      </c>
      <c r="X416" s="84">
        <v>2</v>
      </c>
      <c r="Y416" t="str">
        <f t="shared" si="50"/>
        <v>N</v>
      </c>
      <c r="Z416">
        <v>100</v>
      </c>
      <c r="AA416">
        <f t="shared" si="51"/>
        <v>0</v>
      </c>
      <c r="AB416">
        <f t="shared" si="52"/>
        <v>-100</v>
      </c>
      <c r="AC416">
        <f t="shared" si="53"/>
        <v>0</v>
      </c>
      <c r="AD416">
        <f t="shared" si="54"/>
        <v>-100</v>
      </c>
      <c r="AE416">
        <f t="shared" si="55"/>
        <v>0</v>
      </c>
      <c r="AF416">
        <f t="shared" si="56"/>
        <v>-100</v>
      </c>
    </row>
    <row r="417" spans="1:32" x14ac:dyDescent="0.25">
      <c r="A417" s="52">
        <v>0.7197472007439637</v>
      </c>
      <c r="B417" s="52">
        <v>0.26063904200486998</v>
      </c>
      <c r="C417" s="34">
        <v>1.3893767130547423</v>
      </c>
      <c r="D417" s="35">
        <v>3.8367237398812848</v>
      </c>
      <c r="E417" s="28"/>
      <c r="F417" s="36">
        <v>1</v>
      </c>
      <c r="G417" s="36">
        <v>1.3893767130547423</v>
      </c>
      <c r="H417" s="36">
        <v>3.8367237398812848</v>
      </c>
      <c r="I417" s="37"/>
      <c r="J417" s="37"/>
      <c r="K417" s="36">
        <v>0</v>
      </c>
      <c r="L417" s="36">
        <v>0</v>
      </c>
      <c r="M417" s="38" t="e">
        <v>#DIV/0!</v>
      </c>
      <c r="N417" s="38" t="e">
        <v>#DIV/0!</v>
      </c>
      <c r="O417" s="37">
        <v>0</v>
      </c>
      <c r="P417" s="37">
        <v>0</v>
      </c>
      <c r="Q417" s="37" t="s">
        <v>404</v>
      </c>
      <c r="R417" s="37" t="s">
        <v>407</v>
      </c>
      <c r="S417" s="37" t="s">
        <v>281</v>
      </c>
      <c r="T417" s="39"/>
      <c r="U417" s="53" t="s">
        <v>102</v>
      </c>
      <c r="V417" s="37" t="s">
        <v>567</v>
      </c>
      <c r="W417" s="39" t="s">
        <v>102</v>
      </c>
      <c r="X417" s="84">
        <v>4</v>
      </c>
      <c r="Y417" t="str">
        <f t="shared" si="50"/>
        <v>Y</v>
      </c>
      <c r="Z417">
        <v>100</v>
      </c>
      <c r="AA417">
        <f t="shared" si="51"/>
        <v>0</v>
      </c>
      <c r="AB417">
        <f t="shared" si="52"/>
        <v>-100</v>
      </c>
      <c r="AC417">
        <f t="shared" si="53"/>
        <v>0</v>
      </c>
      <c r="AD417">
        <f t="shared" si="54"/>
        <v>-100</v>
      </c>
      <c r="AE417">
        <f t="shared" si="55"/>
        <v>0</v>
      </c>
      <c r="AF417">
        <f t="shared" si="56"/>
        <v>-100</v>
      </c>
    </row>
    <row r="418" spans="1:32" x14ac:dyDescent="0.25">
      <c r="A418" s="52">
        <v>0.58855584968717567</v>
      </c>
      <c r="B418" s="52">
        <v>0.37846200533159519</v>
      </c>
      <c r="C418" s="34">
        <v>1.6990740989687074</v>
      </c>
      <c r="D418" s="35">
        <v>2.6422731632567316</v>
      </c>
      <c r="E418" s="28"/>
      <c r="F418" s="36">
        <v>1</v>
      </c>
      <c r="G418" s="36">
        <v>1.6990740989687074</v>
      </c>
      <c r="H418" s="36">
        <v>2.6422731632567316</v>
      </c>
      <c r="I418" s="37"/>
      <c r="J418" s="37"/>
      <c r="K418" s="36">
        <v>0</v>
      </c>
      <c r="L418" s="36">
        <v>0</v>
      </c>
      <c r="M418" s="38" t="e">
        <v>#DIV/0!</v>
      </c>
      <c r="N418" s="38" t="e">
        <v>#DIV/0!</v>
      </c>
      <c r="O418" s="37">
        <v>0</v>
      </c>
      <c r="P418" s="37">
        <v>0</v>
      </c>
      <c r="Q418" s="37" t="s">
        <v>330</v>
      </c>
      <c r="R418" s="37" t="s">
        <v>540</v>
      </c>
      <c r="S418" s="37" t="s">
        <v>283</v>
      </c>
      <c r="T418" s="39"/>
      <c r="U418" s="53" t="s">
        <v>100</v>
      </c>
      <c r="V418" s="37" t="s">
        <v>567</v>
      </c>
      <c r="W418" s="39" t="s">
        <v>78</v>
      </c>
      <c r="X418" s="84">
        <v>1</v>
      </c>
      <c r="Y418" t="str">
        <f t="shared" si="50"/>
        <v>N</v>
      </c>
      <c r="Z418">
        <v>100</v>
      </c>
      <c r="AA418">
        <f t="shared" si="51"/>
        <v>0</v>
      </c>
      <c r="AB418">
        <f t="shared" si="52"/>
        <v>-100</v>
      </c>
      <c r="AC418">
        <f t="shared" si="53"/>
        <v>0</v>
      </c>
      <c r="AD418">
        <f t="shared" si="54"/>
        <v>-100</v>
      </c>
      <c r="AE418">
        <f t="shared" si="55"/>
        <v>0</v>
      </c>
      <c r="AF418">
        <f t="shared" si="56"/>
        <v>-100</v>
      </c>
    </row>
    <row r="419" spans="1:32" x14ac:dyDescent="0.25">
      <c r="A419" s="52">
        <v>0.46885809385311267</v>
      </c>
      <c r="B419" s="52">
        <v>0.52244363140157724</v>
      </c>
      <c r="C419" s="34">
        <v>2.1328414996143534</v>
      </c>
      <c r="D419" s="35">
        <v>1.9140820940189587</v>
      </c>
      <c r="E419" s="28"/>
      <c r="F419" s="36">
        <v>1</v>
      </c>
      <c r="G419" s="36">
        <v>2.1328414996143534</v>
      </c>
      <c r="H419" s="36">
        <v>1.9140820940189587</v>
      </c>
      <c r="I419" s="37"/>
      <c r="J419" s="37"/>
      <c r="K419" s="36">
        <v>0</v>
      </c>
      <c r="L419" s="36">
        <v>0</v>
      </c>
      <c r="M419" s="38" t="e">
        <v>#DIV/0!</v>
      </c>
      <c r="N419" s="38" t="e">
        <v>#DIV/0!</v>
      </c>
      <c r="O419" s="37">
        <v>0</v>
      </c>
      <c r="P419" s="37">
        <v>0</v>
      </c>
      <c r="Q419" s="37" t="s">
        <v>413</v>
      </c>
      <c r="R419" s="37" t="s">
        <v>290</v>
      </c>
      <c r="S419" s="37" t="s">
        <v>283</v>
      </c>
      <c r="T419" s="39"/>
      <c r="U419" s="53" t="s">
        <v>94</v>
      </c>
      <c r="V419" s="37" t="s">
        <v>567</v>
      </c>
      <c r="W419" s="39" t="s">
        <v>88</v>
      </c>
      <c r="X419" s="84">
        <v>4</v>
      </c>
      <c r="Y419" t="str">
        <f t="shared" si="50"/>
        <v>Y</v>
      </c>
      <c r="Z419">
        <v>100</v>
      </c>
      <c r="AA419">
        <f t="shared" si="51"/>
        <v>0</v>
      </c>
      <c r="AB419">
        <f t="shared" si="52"/>
        <v>-100</v>
      </c>
      <c r="AC419">
        <f t="shared" si="53"/>
        <v>0</v>
      </c>
      <c r="AD419">
        <f t="shared" si="54"/>
        <v>-100</v>
      </c>
      <c r="AE419">
        <f t="shared" si="55"/>
        <v>0</v>
      </c>
      <c r="AF419">
        <f t="shared" si="56"/>
        <v>-100</v>
      </c>
    </row>
    <row r="420" spans="1:32" x14ac:dyDescent="0.25">
      <c r="A420" s="52">
        <v>0.48962845516890274</v>
      </c>
      <c r="B420" s="52">
        <v>0.50947772230137467</v>
      </c>
      <c r="C420" s="34">
        <v>2.0423649594773634</v>
      </c>
      <c r="D420" s="35">
        <v>1.9627943602379212</v>
      </c>
      <c r="E420" s="28"/>
      <c r="F420" s="36">
        <v>1</v>
      </c>
      <c r="G420" s="36">
        <v>2.0423649594773634</v>
      </c>
      <c r="H420" s="36">
        <v>1.9627943602379212</v>
      </c>
      <c r="I420" s="37"/>
      <c r="J420" s="37"/>
      <c r="K420" s="36">
        <v>0</v>
      </c>
      <c r="L420" s="36">
        <v>0</v>
      </c>
      <c r="M420" s="38" t="e">
        <v>#DIV/0!</v>
      </c>
      <c r="N420" s="38" t="e">
        <v>#DIV/0!</v>
      </c>
      <c r="O420" s="37">
        <v>0</v>
      </c>
      <c r="P420" s="37">
        <v>0</v>
      </c>
      <c r="Q420" s="37" t="s">
        <v>525</v>
      </c>
      <c r="R420" s="37" t="s">
        <v>526</v>
      </c>
      <c r="S420" s="37" t="s">
        <v>277</v>
      </c>
      <c r="T420" s="39"/>
      <c r="U420" s="53" t="s">
        <v>75</v>
      </c>
      <c r="V420" s="37" t="s">
        <v>567</v>
      </c>
      <c r="W420" s="39" t="s">
        <v>78</v>
      </c>
      <c r="X420" s="84">
        <v>1</v>
      </c>
      <c r="Y420" t="str">
        <f t="shared" si="50"/>
        <v>N</v>
      </c>
      <c r="Z420">
        <v>100</v>
      </c>
      <c r="AA420">
        <f t="shared" si="51"/>
        <v>0</v>
      </c>
      <c r="AB420">
        <f t="shared" si="52"/>
        <v>-100</v>
      </c>
      <c r="AC420">
        <f t="shared" si="53"/>
        <v>0</v>
      </c>
      <c r="AD420">
        <f t="shared" si="54"/>
        <v>-100</v>
      </c>
      <c r="AE420">
        <f t="shared" si="55"/>
        <v>0</v>
      </c>
      <c r="AF420">
        <f t="shared" si="56"/>
        <v>-100</v>
      </c>
    </row>
    <row r="421" spans="1:32" x14ac:dyDescent="0.25">
      <c r="A421" s="52">
        <v>0.5492188907433877</v>
      </c>
      <c r="B421" s="52">
        <v>0.44904618825778003</v>
      </c>
      <c r="C421" s="34">
        <v>1.8207676699657285</v>
      </c>
      <c r="D421" s="35">
        <v>2.2269424084854692</v>
      </c>
      <c r="E421" s="28"/>
      <c r="F421" s="36">
        <v>1</v>
      </c>
      <c r="G421" s="36">
        <v>1.8207676699657285</v>
      </c>
      <c r="H421" s="36">
        <v>2.2269424084854692</v>
      </c>
      <c r="I421" s="37"/>
      <c r="J421" s="37"/>
      <c r="K421" s="36">
        <v>0</v>
      </c>
      <c r="L421" s="36">
        <v>0</v>
      </c>
      <c r="M421" s="38" t="e">
        <v>#DIV/0!</v>
      </c>
      <c r="N421" s="38" t="e">
        <v>#DIV/0!</v>
      </c>
      <c r="O421" s="37">
        <v>0</v>
      </c>
      <c r="P421" s="37">
        <v>0</v>
      </c>
      <c r="Q421" s="37" t="s">
        <v>538</v>
      </c>
      <c r="R421" s="37" t="s">
        <v>527</v>
      </c>
      <c r="S421" s="37" t="s">
        <v>277</v>
      </c>
      <c r="T421" s="39"/>
      <c r="U421" s="53" t="s">
        <v>86</v>
      </c>
      <c r="V421" s="37" t="s">
        <v>567</v>
      </c>
      <c r="W421" s="39" t="s">
        <v>78</v>
      </c>
      <c r="X421" s="84">
        <v>1</v>
      </c>
      <c r="Y421" t="str">
        <f t="shared" si="50"/>
        <v>N</v>
      </c>
      <c r="Z421">
        <v>100</v>
      </c>
      <c r="AA421">
        <f t="shared" si="51"/>
        <v>0</v>
      </c>
      <c r="AB421">
        <f t="shared" si="52"/>
        <v>-100</v>
      </c>
      <c r="AC421">
        <f t="shared" si="53"/>
        <v>0</v>
      </c>
      <c r="AD421">
        <f t="shared" si="54"/>
        <v>-100</v>
      </c>
      <c r="AE421">
        <f t="shared" si="55"/>
        <v>0</v>
      </c>
      <c r="AF421">
        <f t="shared" si="56"/>
        <v>-100</v>
      </c>
    </row>
    <row r="422" spans="1:32" x14ac:dyDescent="0.25">
      <c r="A422" s="52">
        <v>0.45779044334451713</v>
      </c>
      <c r="B422" s="52">
        <v>0.54117618986132054</v>
      </c>
      <c r="C422" s="34">
        <v>2.1844055823756787</v>
      </c>
      <c r="D422" s="35">
        <v>1.8478270454881904</v>
      </c>
      <c r="E422" s="28"/>
      <c r="F422" s="36">
        <v>1</v>
      </c>
      <c r="G422" s="36">
        <v>2.1844055823756787</v>
      </c>
      <c r="H422" s="36">
        <v>1.8478270454881904</v>
      </c>
      <c r="I422" s="37"/>
      <c r="J422" s="37"/>
      <c r="K422" s="36">
        <v>0</v>
      </c>
      <c r="L422" s="36">
        <v>0</v>
      </c>
      <c r="M422" s="38" t="e">
        <v>#DIV/0!</v>
      </c>
      <c r="N422" s="38" t="e">
        <v>#DIV/0!</v>
      </c>
      <c r="O422" s="37">
        <v>0</v>
      </c>
      <c r="P422" s="37">
        <v>0</v>
      </c>
      <c r="Q422" s="37" t="s">
        <v>531</v>
      </c>
      <c r="R422" s="37" t="s">
        <v>533</v>
      </c>
      <c r="S422" s="37" t="s">
        <v>277</v>
      </c>
      <c r="T422" s="39"/>
      <c r="U422" s="53" t="s">
        <v>79</v>
      </c>
      <c r="V422" s="37" t="s">
        <v>567</v>
      </c>
      <c r="W422" s="39" t="s">
        <v>76</v>
      </c>
      <c r="X422" s="84">
        <v>1</v>
      </c>
      <c r="Y422" t="str">
        <f t="shared" si="50"/>
        <v>N</v>
      </c>
      <c r="Z422">
        <v>100</v>
      </c>
      <c r="AA422">
        <f t="shared" si="51"/>
        <v>0</v>
      </c>
      <c r="AB422">
        <f t="shared" si="52"/>
        <v>-100</v>
      </c>
      <c r="AC422">
        <f t="shared" si="53"/>
        <v>0</v>
      </c>
      <c r="AD422">
        <f t="shared" si="54"/>
        <v>-100</v>
      </c>
      <c r="AE422">
        <f t="shared" si="55"/>
        <v>0</v>
      </c>
      <c r="AF422">
        <f t="shared" si="56"/>
        <v>-100</v>
      </c>
    </row>
    <row r="423" spans="1:32" x14ac:dyDescent="0.25">
      <c r="A423" s="52">
        <v>0.14407571419707868</v>
      </c>
      <c r="B423" s="52">
        <v>0.85591241207491098</v>
      </c>
      <c r="C423" s="34">
        <v>6.9407950227622486</v>
      </c>
      <c r="D423" s="35">
        <v>1.1683438467445408</v>
      </c>
      <c r="E423" s="28"/>
      <c r="F423" s="36">
        <v>1</v>
      </c>
      <c r="G423" s="36">
        <v>6.9407950227622486</v>
      </c>
      <c r="H423" s="36">
        <v>1.1683438467445408</v>
      </c>
      <c r="I423" s="37"/>
      <c r="J423" s="37"/>
      <c r="K423" s="36">
        <v>0</v>
      </c>
      <c r="L423" s="36">
        <v>0</v>
      </c>
      <c r="M423" s="38" t="e">
        <v>#DIV/0!</v>
      </c>
      <c r="N423" s="38" t="e">
        <v>#DIV/0!</v>
      </c>
      <c r="O423" s="37">
        <v>0</v>
      </c>
      <c r="P423" s="37">
        <v>0</v>
      </c>
      <c r="Q423" s="37" t="s">
        <v>557</v>
      </c>
      <c r="R423" s="37" t="s">
        <v>562</v>
      </c>
      <c r="S423" s="37" t="s">
        <v>272</v>
      </c>
      <c r="T423" s="39"/>
      <c r="U423" s="53" t="s">
        <v>75</v>
      </c>
      <c r="V423" s="37" t="s">
        <v>567</v>
      </c>
      <c r="W423" s="39" t="s">
        <v>78</v>
      </c>
      <c r="X423" s="84">
        <v>1</v>
      </c>
      <c r="Y423" t="str">
        <f t="shared" si="50"/>
        <v>N</v>
      </c>
      <c r="Z423">
        <v>100</v>
      </c>
      <c r="AA423">
        <f t="shared" si="51"/>
        <v>0</v>
      </c>
      <c r="AB423">
        <f t="shared" si="52"/>
        <v>-100</v>
      </c>
      <c r="AC423">
        <f t="shared" si="53"/>
        <v>0</v>
      </c>
      <c r="AD423">
        <f t="shared" si="54"/>
        <v>-100</v>
      </c>
      <c r="AE423">
        <f t="shared" si="55"/>
        <v>0</v>
      </c>
      <c r="AF423">
        <f t="shared" si="56"/>
        <v>-100</v>
      </c>
    </row>
    <row r="424" spans="1:32" x14ac:dyDescent="0.25">
      <c r="A424" s="52">
        <v>0.45639283759115429</v>
      </c>
      <c r="B424" s="52">
        <v>0.53567254511573448</v>
      </c>
      <c r="C424" s="34">
        <v>2.1910948587142811</v>
      </c>
      <c r="D424" s="35">
        <v>1.8668121207965689</v>
      </c>
      <c r="E424" s="28"/>
      <c r="F424" s="36">
        <v>1</v>
      </c>
      <c r="G424" s="36">
        <v>2.1910948587142811</v>
      </c>
      <c r="H424" s="36">
        <v>1.8668121207965689</v>
      </c>
      <c r="I424" s="37"/>
      <c r="J424" s="37"/>
      <c r="K424" s="36">
        <v>0</v>
      </c>
      <c r="L424" s="36">
        <v>0</v>
      </c>
      <c r="M424" s="38" t="e">
        <v>#DIV/0!</v>
      </c>
      <c r="N424" s="38" t="e">
        <v>#DIV/0!</v>
      </c>
      <c r="O424" s="37">
        <v>0</v>
      </c>
      <c r="P424" s="37">
        <v>0</v>
      </c>
      <c r="Q424" s="37" t="s">
        <v>539</v>
      </c>
      <c r="R424" s="37" t="s">
        <v>515</v>
      </c>
      <c r="S424" s="37" t="s">
        <v>272</v>
      </c>
      <c r="T424" s="39"/>
      <c r="U424" s="53" t="s">
        <v>94</v>
      </c>
      <c r="V424" s="37" t="s">
        <v>567</v>
      </c>
      <c r="W424" s="39" t="s">
        <v>109</v>
      </c>
      <c r="X424" s="84">
        <v>6</v>
      </c>
      <c r="Y424" t="str">
        <f t="shared" si="50"/>
        <v>Y</v>
      </c>
      <c r="Z424">
        <v>100</v>
      </c>
      <c r="AA424">
        <f t="shared" si="51"/>
        <v>0</v>
      </c>
      <c r="AB424">
        <f t="shared" si="52"/>
        <v>-100</v>
      </c>
      <c r="AC424">
        <f t="shared" si="53"/>
        <v>0</v>
      </c>
      <c r="AD424">
        <f t="shared" si="54"/>
        <v>-100</v>
      </c>
      <c r="AE424">
        <f t="shared" si="55"/>
        <v>0</v>
      </c>
      <c r="AF424">
        <f t="shared" si="56"/>
        <v>-100</v>
      </c>
    </row>
    <row r="425" spans="1:32" x14ac:dyDescent="0.25">
      <c r="A425" s="52">
        <v>0.54976766597904458</v>
      </c>
      <c r="B425" s="52">
        <v>0.44583311101118034</v>
      </c>
      <c r="C425" s="34">
        <v>1.8189501891115525</v>
      </c>
      <c r="D425" s="35">
        <v>2.2429917727104898</v>
      </c>
      <c r="E425" s="28"/>
      <c r="F425" s="36">
        <v>1</v>
      </c>
      <c r="G425" s="36">
        <v>1.8189501891115525</v>
      </c>
      <c r="H425" s="36">
        <v>2.2429917727104898</v>
      </c>
      <c r="I425" s="37"/>
      <c r="J425" s="37"/>
      <c r="K425" s="36">
        <v>0</v>
      </c>
      <c r="L425" s="36">
        <v>0</v>
      </c>
      <c r="M425" s="38" t="e">
        <v>#DIV/0!</v>
      </c>
      <c r="N425" s="38" t="e">
        <v>#DIV/0!</v>
      </c>
      <c r="O425" s="37">
        <v>0</v>
      </c>
      <c r="P425" s="37">
        <v>0</v>
      </c>
      <c r="Q425" s="37" t="s">
        <v>335</v>
      </c>
      <c r="R425" s="37" t="s">
        <v>563</v>
      </c>
      <c r="S425" s="37" t="s">
        <v>272</v>
      </c>
      <c r="T425" s="39"/>
      <c r="U425" s="53" t="s">
        <v>86</v>
      </c>
      <c r="V425" s="37" t="s">
        <v>567</v>
      </c>
      <c r="W425" s="39" t="s">
        <v>100</v>
      </c>
      <c r="X425" s="84">
        <v>3</v>
      </c>
      <c r="Y425" t="str">
        <f t="shared" si="50"/>
        <v>Y</v>
      </c>
      <c r="Z425">
        <v>100</v>
      </c>
      <c r="AA425">
        <f t="shared" si="51"/>
        <v>0</v>
      </c>
      <c r="AB425">
        <f t="shared" si="52"/>
        <v>-100</v>
      </c>
      <c r="AC425">
        <f t="shared" si="53"/>
        <v>0</v>
      </c>
      <c r="AD425">
        <f t="shared" si="54"/>
        <v>-100</v>
      </c>
      <c r="AE425">
        <f t="shared" si="55"/>
        <v>0</v>
      </c>
      <c r="AF425">
        <f t="shared" si="56"/>
        <v>-100</v>
      </c>
    </row>
    <row r="426" spans="1:32" x14ac:dyDescent="0.25">
      <c r="A426" s="52">
        <v>0.41178060749369694</v>
      </c>
      <c r="B426" s="52">
        <v>0.58767027724829024</v>
      </c>
      <c r="C426" s="34">
        <v>2.4284776451385142</v>
      </c>
      <c r="D426" s="35">
        <v>1.701634468706507</v>
      </c>
      <c r="E426" s="28"/>
      <c r="F426" s="36">
        <v>1</v>
      </c>
      <c r="G426" s="36">
        <v>2.4284776451385142</v>
      </c>
      <c r="H426" s="36">
        <v>1.701634468706507</v>
      </c>
      <c r="I426" s="37"/>
      <c r="J426" s="37"/>
      <c r="K426" s="36">
        <v>0</v>
      </c>
      <c r="L426" s="36">
        <v>0</v>
      </c>
      <c r="M426" s="38" t="e">
        <v>#DIV/0!</v>
      </c>
      <c r="N426" s="38" t="e">
        <v>#DIV/0!</v>
      </c>
      <c r="O426" s="37">
        <v>0</v>
      </c>
      <c r="P426" s="37">
        <v>0</v>
      </c>
      <c r="Q426" s="37" t="s">
        <v>558</v>
      </c>
      <c r="R426" s="37" t="s">
        <v>337</v>
      </c>
      <c r="S426" s="37" t="s">
        <v>272</v>
      </c>
      <c r="T426" s="39"/>
      <c r="U426" s="53" t="s">
        <v>75</v>
      </c>
      <c r="V426" s="37" t="s">
        <v>567</v>
      </c>
      <c r="W426" s="39" t="s">
        <v>86</v>
      </c>
      <c r="X426" s="84">
        <v>3</v>
      </c>
      <c r="Y426" t="str">
        <f t="shared" si="50"/>
        <v>Y</v>
      </c>
      <c r="Z426">
        <v>100</v>
      </c>
      <c r="AA426">
        <f t="shared" si="51"/>
        <v>0</v>
      </c>
      <c r="AB426">
        <f t="shared" si="52"/>
        <v>-100</v>
      </c>
      <c r="AC426">
        <f t="shared" si="53"/>
        <v>0</v>
      </c>
      <c r="AD426">
        <f t="shared" si="54"/>
        <v>-100</v>
      </c>
      <c r="AE426">
        <f t="shared" si="55"/>
        <v>0</v>
      </c>
      <c r="AF426">
        <f t="shared" si="56"/>
        <v>-100</v>
      </c>
    </row>
    <row r="427" spans="1:32" x14ac:dyDescent="0.25">
      <c r="A427" s="52">
        <v>0.64255692483426652</v>
      </c>
      <c r="B427" s="52">
        <v>0.34993440270322995</v>
      </c>
      <c r="C427" s="34">
        <v>1.5562823484595207</v>
      </c>
      <c r="D427" s="35">
        <v>2.8576784456602096</v>
      </c>
      <c r="E427" s="28"/>
      <c r="F427" s="36">
        <v>1</v>
      </c>
      <c r="G427" s="36">
        <v>1.5562823484595207</v>
      </c>
      <c r="H427" s="36">
        <v>2.8576784456602096</v>
      </c>
      <c r="I427" s="37"/>
      <c r="J427" s="37"/>
      <c r="K427" s="36">
        <v>0</v>
      </c>
      <c r="L427" s="36">
        <v>0</v>
      </c>
      <c r="M427" s="38" t="e">
        <v>#DIV/0!</v>
      </c>
      <c r="N427" s="38" t="e">
        <v>#DIV/0!</v>
      </c>
      <c r="O427" s="37">
        <v>0</v>
      </c>
      <c r="P427" s="37">
        <v>0</v>
      </c>
      <c r="Q427" s="37" t="s">
        <v>343</v>
      </c>
      <c r="R427" s="37" t="s">
        <v>517</v>
      </c>
      <c r="S427" s="37" t="s">
        <v>274</v>
      </c>
      <c r="T427" s="39"/>
      <c r="U427" s="53" t="s">
        <v>86</v>
      </c>
      <c r="V427" s="37" t="s">
        <v>567</v>
      </c>
      <c r="W427" s="39" t="s">
        <v>100</v>
      </c>
      <c r="X427" s="84">
        <v>3</v>
      </c>
      <c r="Y427" t="str">
        <f t="shared" si="50"/>
        <v>Y</v>
      </c>
      <c r="Z427">
        <v>100</v>
      </c>
      <c r="AA427">
        <f t="shared" si="51"/>
        <v>0</v>
      </c>
      <c r="AB427">
        <f t="shared" si="52"/>
        <v>-100</v>
      </c>
      <c r="AC427">
        <f t="shared" si="53"/>
        <v>0</v>
      </c>
      <c r="AD427">
        <f t="shared" si="54"/>
        <v>-100</v>
      </c>
      <c r="AE427">
        <f t="shared" si="55"/>
        <v>0</v>
      </c>
      <c r="AF427">
        <f t="shared" si="56"/>
        <v>-100</v>
      </c>
    </row>
    <row r="428" spans="1:32" x14ac:dyDescent="0.25">
      <c r="A428" s="52">
        <v>0.64896838316583538</v>
      </c>
      <c r="B428" s="52">
        <v>0.34675761130728411</v>
      </c>
      <c r="C428" s="34">
        <v>1.5409071164942454</v>
      </c>
      <c r="D428" s="35">
        <v>2.8838588321968683</v>
      </c>
      <c r="E428" s="28"/>
      <c r="F428" s="36">
        <v>1</v>
      </c>
      <c r="G428" s="36">
        <v>1.5409071164942454</v>
      </c>
      <c r="H428" s="36">
        <v>2.8838588321968683</v>
      </c>
      <c r="I428" s="37"/>
      <c r="J428" s="37"/>
      <c r="K428" s="36">
        <v>0</v>
      </c>
      <c r="L428" s="36">
        <v>0</v>
      </c>
      <c r="M428" s="38" t="e">
        <v>#DIV/0!</v>
      </c>
      <c r="N428" s="38" t="e">
        <v>#DIV/0!</v>
      </c>
      <c r="O428" s="37">
        <v>0</v>
      </c>
      <c r="P428" s="37">
        <v>0</v>
      </c>
      <c r="Q428" s="37" t="s">
        <v>516</v>
      </c>
      <c r="R428" s="37" t="s">
        <v>341</v>
      </c>
      <c r="S428" s="37" t="s">
        <v>274</v>
      </c>
      <c r="T428" s="39"/>
      <c r="U428" s="53" t="s">
        <v>86</v>
      </c>
      <c r="V428" s="37" t="s">
        <v>567</v>
      </c>
      <c r="W428" s="39" t="s">
        <v>88</v>
      </c>
      <c r="X428" s="84">
        <v>4</v>
      </c>
      <c r="Y428" t="str">
        <f t="shared" si="50"/>
        <v>Y</v>
      </c>
      <c r="Z428">
        <v>100</v>
      </c>
      <c r="AA428">
        <f t="shared" si="51"/>
        <v>0</v>
      </c>
      <c r="AB428">
        <f t="shared" si="52"/>
        <v>-100</v>
      </c>
      <c r="AC428">
        <f t="shared" si="53"/>
        <v>0</v>
      </c>
      <c r="AD428">
        <f t="shared" si="54"/>
        <v>-100</v>
      </c>
      <c r="AE428">
        <f t="shared" si="55"/>
        <v>0</v>
      </c>
      <c r="AF428">
        <f t="shared" si="56"/>
        <v>-100</v>
      </c>
    </row>
    <row r="429" spans="1:32" x14ac:dyDescent="0.25">
      <c r="A429" s="52">
        <v>0.43482504357580098</v>
      </c>
      <c r="B429" s="52">
        <v>0.56453920653363265</v>
      </c>
      <c r="C429" s="34">
        <v>2.2997755413912233</v>
      </c>
      <c r="D429" s="35">
        <v>1.771356158131463</v>
      </c>
      <c r="E429" s="28"/>
      <c r="F429" s="36">
        <v>1</v>
      </c>
      <c r="G429" s="36">
        <v>2.2997755413912233</v>
      </c>
      <c r="H429" s="36">
        <v>1.771356158131463</v>
      </c>
      <c r="I429" s="37"/>
      <c r="J429" s="37"/>
      <c r="K429" s="36">
        <v>0</v>
      </c>
      <c r="L429" s="36">
        <v>0</v>
      </c>
      <c r="M429" s="38" t="e">
        <v>#DIV/0!</v>
      </c>
      <c r="N429" s="38" t="e">
        <v>#DIV/0!</v>
      </c>
      <c r="O429" s="37">
        <v>0</v>
      </c>
      <c r="P429" s="37">
        <v>0</v>
      </c>
      <c r="Q429" s="37" t="s">
        <v>486</v>
      </c>
      <c r="R429" s="37" t="s">
        <v>342</v>
      </c>
      <c r="S429" s="37" t="s">
        <v>274</v>
      </c>
      <c r="T429" s="39"/>
      <c r="U429" s="53" t="s">
        <v>75</v>
      </c>
      <c r="V429" s="37" t="s">
        <v>567</v>
      </c>
      <c r="W429" s="39" t="s">
        <v>89</v>
      </c>
      <c r="X429" s="84">
        <v>4</v>
      </c>
      <c r="Y429" t="str">
        <f t="shared" si="50"/>
        <v>Y</v>
      </c>
      <c r="Z429">
        <v>100</v>
      </c>
      <c r="AA429">
        <f t="shared" si="51"/>
        <v>0</v>
      </c>
      <c r="AB429">
        <f t="shared" si="52"/>
        <v>-100</v>
      </c>
      <c r="AC429">
        <f t="shared" si="53"/>
        <v>0</v>
      </c>
      <c r="AD429">
        <f t="shared" si="54"/>
        <v>-100</v>
      </c>
      <c r="AE429">
        <f t="shared" si="55"/>
        <v>0</v>
      </c>
      <c r="AF429">
        <f t="shared" si="56"/>
        <v>-100</v>
      </c>
    </row>
    <row r="430" spans="1:32" x14ac:dyDescent="0.25">
      <c r="A430" s="52">
        <v>0.50086079072655432</v>
      </c>
      <c r="B430" s="52">
        <v>0.49472726081935314</v>
      </c>
      <c r="C430" s="34">
        <v>1.9965627545917275</v>
      </c>
      <c r="D430" s="35">
        <v>2.021315741412407</v>
      </c>
      <c r="E430" s="28"/>
      <c r="F430" s="36">
        <v>1</v>
      </c>
      <c r="G430" s="36">
        <v>1.9965627545917275</v>
      </c>
      <c r="H430" s="36">
        <v>2.021315741412407</v>
      </c>
      <c r="I430" s="37"/>
      <c r="J430" s="37"/>
      <c r="K430" s="36">
        <v>0</v>
      </c>
      <c r="L430" s="36">
        <v>0</v>
      </c>
      <c r="M430" s="38" t="e">
        <v>#DIV/0!</v>
      </c>
      <c r="N430" s="38" t="e">
        <v>#DIV/0!</v>
      </c>
      <c r="O430" s="37">
        <v>0</v>
      </c>
      <c r="P430" s="37">
        <v>0</v>
      </c>
      <c r="Q430" s="37" t="s">
        <v>418</v>
      </c>
      <c r="R430" s="37" t="s">
        <v>519</v>
      </c>
      <c r="S430" s="37" t="s">
        <v>274</v>
      </c>
      <c r="T430" s="39"/>
      <c r="U430" s="53" t="s">
        <v>79</v>
      </c>
      <c r="V430" s="37" t="s">
        <v>567</v>
      </c>
      <c r="W430" s="39" t="s">
        <v>76</v>
      </c>
      <c r="X430" s="84">
        <v>2</v>
      </c>
      <c r="Y430" t="str">
        <f t="shared" si="50"/>
        <v>N</v>
      </c>
      <c r="Z430">
        <v>100</v>
      </c>
      <c r="AA430">
        <f t="shared" si="51"/>
        <v>0</v>
      </c>
      <c r="AB430">
        <f t="shared" si="52"/>
        <v>-100</v>
      </c>
      <c r="AC430">
        <f t="shared" si="53"/>
        <v>0</v>
      </c>
      <c r="AD430">
        <f t="shared" si="54"/>
        <v>-100</v>
      </c>
      <c r="AE430">
        <f t="shared" si="55"/>
        <v>0</v>
      </c>
      <c r="AF430">
        <f t="shared" si="56"/>
        <v>-100</v>
      </c>
    </row>
    <row r="431" spans="1:32" x14ac:dyDescent="0.25">
      <c r="A431" s="52">
        <v>0.66528927986728903</v>
      </c>
      <c r="B431" s="52">
        <v>0.32963856871826142</v>
      </c>
      <c r="C431" s="34">
        <v>1.503105536586248</v>
      </c>
      <c r="D431" s="35">
        <v>3.0336255975394959</v>
      </c>
      <c r="E431" s="28"/>
      <c r="F431" s="36">
        <v>1</v>
      </c>
      <c r="G431" s="36">
        <v>1.503105536586248</v>
      </c>
      <c r="H431" s="36">
        <v>3.0336255975394959</v>
      </c>
      <c r="I431" s="37"/>
      <c r="J431" s="37"/>
      <c r="K431" s="36">
        <v>0</v>
      </c>
      <c r="L431" s="36">
        <v>0</v>
      </c>
      <c r="M431" s="38" t="e">
        <v>#DIV/0!</v>
      </c>
      <c r="N431" s="38" t="e">
        <v>#DIV/0!</v>
      </c>
      <c r="O431" s="37">
        <v>0</v>
      </c>
      <c r="P431" s="37">
        <v>0</v>
      </c>
      <c r="Q431" s="37" t="s">
        <v>547</v>
      </c>
      <c r="R431" s="37" t="s">
        <v>568</v>
      </c>
      <c r="S431" s="37" t="s">
        <v>271</v>
      </c>
      <c r="T431" s="39"/>
      <c r="U431" s="53" t="s">
        <v>79</v>
      </c>
      <c r="V431" s="37" t="s">
        <v>567</v>
      </c>
      <c r="W431" s="39" t="s">
        <v>76</v>
      </c>
      <c r="X431" s="84">
        <v>1</v>
      </c>
      <c r="Y431" t="str">
        <f t="shared" si="50"/>
        <v>N</v>
      </c>
      <c r="Z431">
        <v>100</v>
      </c>
      <c r="AA431">
        <f t="shared" si="51"/>
        <v>0</v>
      </c>
      <c r="AB431">
        <f t="shared" si="52"/>
        <v>-100</v>
      </c>
      <c r="AC431">
        <f t="shared" si="53"/>
        <v>0</v>
      </c>
      <c r="AD431">
        <f t="shared" si="54"/>
        <v>-100</v>
      </c>
      <c r="AE431">
        <f t="shared" si="55"/>
        <v>0</v>
      </c>
      <c r="AF431">
        <f t="shared" si="56"/>
        <v>-100</v>
      </c>
    </row>
    <row r="432" spans="1:32" x14ac:dyDescent="0.25">
      <c r="A432" s="52">
        <v>0.67600796044317768</v>
      </c>
      <c r="B432" s="52">
        <v>0.31421311720416173</v>
      </c>
      <c r="C432" s="34">
        <v>1.4792725212058442</v>
      </c>
      <c r="D432" s="35">
        <v>3.1825533220824909</v>
      </c>
      <c r="E432" s="28"/>
      <c r="F432" s="36">
        <v>1</v>
      </c>
      <c r="G432" s="36">
        <v>1.4792725212058442</v>
      </c>
      <c r="H432" s="36">
        <v>3.1825533220824909</v>
      </c>
      <c r="I432" s="37"/>
      <c r="J432" s="37"/>
      <c r="K432" s="36">
        <v>0</v>
      </c>
      <c r="L432" s="36">
        <v>0</v>
      </c>
      <c r="M432" s="38" t="e">
        <v>#DIV/0!</v>
      </c>
      <c r="N432" s="38" t="e">
        <v>#DIV/0!</v>
      </c>
      <c r="O432" s="37">
        <v>0</v>
      </c>
      <c r="P432" s="37">
        <v>0</v>
      </c>
      <c r="Q432" s="37" t="s">
        <v>542</v>
      </c>
      <c r="R432" s="37" t="s">
        <v>569</v>
      </c>
      <c r="S432" s="37" t="s">
        <v>271</v>
      </c>
      <c r="T432" s="39"/>
      <c r="U432" s="53" t="s">
        <v>79</v>
      </c>
      <c r="V432" s="37" t="s">
        <v>567</v>
      </c>
      <c r="W432" s="39" t="s">
        <v>79</v>
      </c>
      <c r="X432" s="84">
        <v>3</v>
      </c>
      <c r="Y432" t="str">
        <f t="shared" si="50"/>
        <v>Y</v>
      </c>
      <c r="Z432">
        <v>100</v>
      </c>
      <c r="AA432">
        <f t="shared" si="51"/>
        <v>0</v>
      </c>
      <c r="AB432">
        <f t="shared" si="52"/>
        <v>-100</v>
      </c>
      <c r="AC432">
        <f t="shared" si="53"/>
        <v>0</v>
      </c>
      <c r="AD432">
        <f t="shared" si="54"/>
        <v>-100</v>
      </c>
      <c r="AE432">
        <f t="shared" si="55"/>
        <v>0</v>
      </c>
      <c r="AF432">
        <f t="shared" si="56"/>
        <v>-100</v>
      </c>
    </row>
    <row r="433" spans="1:32" x14ac:dyDescent="0.25">
      <c r="A433" s="52">
        <v>0.66481073605166052</v>
      </c>
      <c r="B433" s="52">
        <v>0.31947318530534696</v>
      </c>
      <c r="C433" s="34">
        <v>1.5041875014519814</v>
      </c>
      <c r="D433" s="35">
        <v>3.1301531583760847</v>
      </c>
      <c r="E433" s="28"/>
      <c r="F433" s="36">
        <v>1</v>
      </c>
      <c r="G433" s="36">
        <v>1.5041875014519814</v>
      </c>
      <c r="H433" s="36">
        <v>3.1301531583760847</v>
      </c>
      <c r="I433" s="37"/>
      <c r="J433" s="37"/>
      <c r="K433" s="36">
        <v>0</v>
      </c>
      <c r="L433" s="36">
        <v>0</v>
      </c>
      <c r="M433" s="38" t="e">
        <v>#DIV/0!</v>
      </c>
      <c r="N433" s="38" t="e">
        <v>#DIV/0!</v>
      </c>
      <c r="O433" s="37">
        <v>0</v>
      </c>
      <c r="P433" s="37">
        <v>0</v>
      </c>
      <c r="Q433" s="37" t="s">
        <v>570</v>
      </c>
      <c r="R433" s="37" t="s">
        <v>545</v>
      </c>
      <c r="S433" s="37" t="s">
        <v>271</v>
      </c>
      <c r="T433" s="39"/>
      <c r="U433" s="53" t="s">
        <v>102</v>
      </c>
      <c r="V433" s="37" t="s">
        <v>567</v>
      </c>
      <c r="W433" s="39" t="s">
        <v>204</v>
      </c>
      <c r="X433" s="84">
        <v>6</v>
      </c>
      <c r="Y433" t="str">
        <f t="shared" si="50"/>
        <v>Y</v>
      </c>
      <c r="Z433">
        <v>100</v>
      </c>
      <c r="AA433">
        <f t="shared" si="51"/>
        <v>0</v>
      </c>
      <c r="AB433">
        <f t="shared" si="52"/>
        <v>-100</v>
      </c>
      <c r="AC433">
        <f t="shared" si="53"/>
        <v>0</v>
      </c>
      <c r="AD433">
        <f t="shared" si="54"/>
        <v>-100</v>
      </c>
      <c r="AE433">
        <f t="shared" si="55"/>
        <v>0</v>
      </c>
      <c r="AF433">
        <f t="shared" si="56"/>
        <v>-100</v>
      </c>
    </row>
    <row r="434" spans="1:32" x14ac:dyDescent="0.25">
      <c r="A434" s="52">
        <v>0.76434283330289288</v>
      </c>
      <c r="B434" s="52">
        <v>0.17992940870150292</v>
      </c>
      <c r="C434" s="34">
        <v>1.308313437935672</v>
      </c>
      <c r="D434" s="35">
        <v>5.5577351541179558</v>
      </c>
      <c r="E434" s="28"/>
      <c r="F434" s="36">
        <v>1</v>
      </c>
      <c r="G434" s="36">
        <v>1.308313437935672</v>
      </c>
      <c r="H434" s="36">
        <v>5.5577351541179558</v>
      </c>
      <c r="I434" s="37"/>
      <c r="J434" s="37"/>
      <c r="K434" s="36">
        <v>0</v>
      </c>
      <c r="L434" s="36">
        <v>0</v>
      </c>
      <c r="M434" s="38" t="e">
        <v>#DIV/0!</v>
      </c>
      <c r="N434" s="38" t="e">
        <v>#DIV/0!</v>
      </c>
      <c r="O434" s="37">
        <v>0</v>
      </c>
      <c r="P434" s="37">
        <v>0</v>
      </c>
      <c r="Q434" s="37" t="s">
        <v>543</v>
      </c>
      <c r="R434" s="37" t="s">
        <v>571</v>
      </c>
      <c r="S434" s="37" t="s">
        <v>271</v>
      </c>
      <c r="T434" s="39"/>
      <c r="U434" s="53" t="s">
        <v>102</v>
      </c>
      <c r="V434" s="37" t="s">
        <v>567</v>
      </c>
      <c r="W434" s="39" t="s">
        <v>75</v>
      </c>
      <c r="X434" s="84">
        <v>2</v>
      </c>
      <c r="Y434" t="str">
        <f t="shared" si="50"/>
        <v>N</v>
      </c>
      <c r="Z434">
        <v>100</v>
      </c>
      <c r="AA434">
        <f t="shared" si="51"/>
        <v>0</v>
      </c>
      <c r="AB434">
        <f t="shared" si="52"/>
        <v>-100</v>
      </c>
      <c r="AC434">
        <f t="shared" si="53"/>
        <v>0</v>
      </c>
      <c r="AD434">
        <f t="shared" si="54"/>
        <v>-100</v>
      </c>
      <c r="AE434">
        <f t="shared" si="55"/>
        <v>0</v>
      </c>
      <c r="AF434">
        <f t="shared" si="56"/>
        <v>-100</v>
      </c>
    </row>
    <row r="435" spans="1:32" x14ac:dyDescent="0.25">
      <c r="A435" s="52">
        <v>0.82558427536747681</v>
      </c>
      <c r="B435" s="52">
        <v>5.4078632104328131E-2</v>
      </c>
      <c r="C435" s="34">
        <v>1.2112633801738639</v>
      </c>
      <c r="D435" s="35">
        <v>18.491591985366913</v>
      </c>
      <c r="E435" s="28"/>
      <c r="F435" s="36">
        <v>1</v>
      </c>
      <c r="G435" s="36">
        <v>1.2112633801738639</v>
      </c>
      <c r="H435" s="36">
        <v>18.491591985366913</v>
      </c>
      <c r="I435" s="37"/>
      <c r="J435" s="37"/>
      <c r="K435" s="36">
        <v>0</v>
      </c>
      <c r="L435" s="36">
        <v>0</v>
      </c>
      <c r="M435" s="38" t="e">
        <v>#DIV/0!</v>
      </c>
      <c r="N435" s="38" t="e">
        <v>#DIV/0!</v>
      </c>
      <c r="O435" s="37">
        <v>0</v>
      </c>
      <c r="P435" s="37">
        <v>0</v>
      </c>
      <c r="Q435" s="37" t="s">
        <v>548</v>
      </c>
      <c r="R435" s="37" t="s">
        <v>544</v>
      </c>
      <c r="S435" s="37" t="s">
        <v>271</v>
      </c>
      <c r="T435" s="39"/>
      <c r="U435" s="53" t="s">
        <v>125</v>
      </c>
      <c r="V435" s="37" t="s">
        <v>567</v>
      </c>
      <c r="W435" s="39" t="s">
        <v>92</v>
      </c>
      <c r="X435" s="84">
        <v>5</v>
      </c>
      <c r="Y435" t="str">
        <f t="shared" si="50"/>
        <v>Y</v>
      </c>
      <c r="Z435">
        <v>100</v>
      </c>
      <c r="AA435">
        <f t="shared" si="51"/>
        <v>0</v>
      </c>
      <c r="AB435">
        <f t="shared" si="52"/>
        <v>-100</v>
      </c>
      <c r="AC435">
        <f t="shared" si="53"/>
        <v>0</v>
      </c>
      <c r="AD435">
        <f t="shared" si="54"/>
        <v>-100</v>
      </c>
      <c r="AE435">
        <f t="shared" si="55"/>
        <v>0</v>
      </c>
      <c r="AF435">
        <f t="shared" si="56"/>
        <v>-100</v>
      </c>
    </row>
    <row r="436" spans="1:32" x14ac:dyDescent="0.25">
      <c r="A436" s="52">
        <v>0.53821710722321547</v>
      </c>
      <c r="B436" s="52">
        <v>0.45998110118680779</v>
      </c>
      <c r="C436" s="34">
        <v>1.8579862783612129</v>
      </c>
      <c r="D436" s="35">
        <v>2.1740023610097827</v>
      </c>
      <c r="E436" s="28"/>
      <c r="F436" s="36">
        <v>1</v>
      </c>
      <c r="G436" s="36">
        <v>1.8579862783612129</v>
      </c>
      <c r="H436" s="36">
        <v>2.1740023610097827</v>
      </c>
      <c r="I436" s="37"/>
      <c r="J436" s="37"/>
      <c r="K436" s="36">
        <v>0</v>
      </c>
      <c r="L436" s="36">
        <v>0</v>
      </c>
      <c r="M436" s="38" t="e">
        <v>#DIV/0!</v>
      </c>
      <c r="N436" s="38" t="e">
        <v>#DIV/0!</v>
      </c>
      <c r="O436" s="37">
        <v>0</v>
      </c>
      <c r="P436" s="37">
        <v>0</v>
      </c>
      <c r="Q436" s="37" t="s">
        <v>572</v>
      </c>
      <c r="R436" s="37" t="s">
        <v>546</v>
      </c>
      <c r="S436" s="37" t="s">
        <v>271</v>
      </c>
      <c r="T436" s="39"/>
      <c r="U436" s="53" t="s">
        <v>79</v>
      </c>
      <c r="V436" s="37" t="s">
        <v>567</v>
      </c>
      <c r="W436" s="39" t="s">
        <v>92</v>
      </c>
      <c r="X436" s="84">
        <v>5</v>
      </c>
      <c r="Y436" t="str">
        <f t="shared" si="50"/>
        <v>Y</v>
      </c>
      <c r="Z436">
        <v>100</v>
      </c>
      <c r="AA436">
        <f t="shared" si="51"/>
        <v>0</v>
      </c>
      <c r="AB436">
        <f t="shared" si="52"/>
        <v>-100</v>
      </c>
      <c r="AC436">
        <f t="shared" si="53"/>
        <v>0</v>
      </c>
      <c r="AD436">
        <f t="shared" si="54"/>
        <v>-100</v>
      </c>
      <c r="AE436">
        <f t="shared" si="55"/>
        <v>0</v>
      </c>
      <c r="AF436">
        <f t="shared" si="56"/>
        <v>-100</v>
      </c>
    </row>
    <row r="437" spans="1:32" x14ac:dyDescent="0.25">
      <c r="A437" s="52">
        <v>0.7325658661075839</v>
      </c>
      <c r="B437" s="52">
        <v>0.19325540560714899</v>
      </c>
      <c r="C437" s="34">
        <v>1.3650649672136661</v>
      </c>
      <c r="D437" s="35">
        <v>5.1744995016222592</v>
      </c>
      <c r="E437" s="28"/>
      <c r="F437" s="36">
        <v>1</v>
      </c>
      <c r="G437" s="36">
        <v>1.3650649672136661</v>
      </c>
      <c r="H437" s="36">
        <v>5.1744995016222592</v>
      </c>
      <c r="I437" s="37"/>
      <c r="J437" s="37"/>
      <c r="K437" s="36">
        <v>0</v>
      </c>
      <c r="L437" s="36">
        <v>0</v>
      </c>
      <c r="M437" s="38" t="e">
        <v>#DIV/0!</v>
      </c>
      <c r="N437" s="38" t="e">
        <v>#DIV/0!</v>
      </c>
      <c r="O437" s="37">
        <v>0</v>
      </c>
      <c r="P437" s="37">
        <v>0</v>
      </c>
      <c r="Q437" s="37" t="s">
        <v>421</v>
      </c>
      <c r="R437" s="37" t="s">
        <v>344</v>
      </c>
      <c r="S437" s="37" t="s">
        <v>270</v>
      </c>
      <c r="T437" s="39"/>
      <c r="U437" s="53" t="s">
        <v>99</v>
      </c>
      <c r="V437" s="37" t="s">
        <v>567</v>
      </c>
      <c r="W437" s="39" t="s">
        <v>73</v>
      </c>
      <c r="X437" s="84">
        <v>0</v>
      </c>
      <c r="Y437" t="s">
        <v>95</v>
      </c>
      <c r="Z437">
        <v>100</v>
      </c>
      <c r="AA437">
        <f t="shared" si="51"/>
        <v>0</v>
      </c>
      <c r="AB437">
        <f t="shared" si="52"/>
        <v>-100</v>
      </c>
      <c r="AC437">
        <f t="shared" si="53"/>
        <v>0</v>
      </c>
      <c r="AD437">
        <f t="shared" si="54"/>
        <v>-100</v>
      </c>
      <c r="AE437">
        <f t="shared" si="55"/>
        <v>0</v>
      </c>
      <c r="AF437">
        <f t="shared" si="56"/>
        <v>-100</v>
      </c>
    </row>
    <row r="438" spans="1:32" x14ac:dyDescent="0.25">
      <c r="A438" s="52">
        <v>0.17655901553892972</v>
      </c>
      <c r="B438" s="52">
        <v>0.82269585101864107</v>
      </c>
      <c r="C438" s="34">
        <v>5.6638285898207714</v>
      </c>
      <c r="D438" s="35">
        <v>1.2155160364086259</v>
      </c>
      <c r="E438" s="28"/>
      <c r="F438" s="36">
        <v>1</v>
      </c>
      <c r="G438" s="36">
        <v>5.6638285898207714</v>
      </c>
      <c r="H438" s="36">
        <v>1.2155160364086259</v>
      </c>
      <c r="I438" s="37"/>
      <c r="J438" s="37"/>
      <c r="K438" s="36">
        <v>0</v>
      </c>
      <c r="L438" s="36">
        <v>0</v>
      </c>
      <c r="M438" s="38" t="e">
        <v>#DIV/0!</v>
      </c>
      <c r="N438" s="38" t="e">
        <v>#DIV/0!</v>
      </c>
      <c r="O438" s="37">
        <v>0</v>
      </c>
      <c r="P438" s="37">
        <v>0</v>
      </c>
      <c r="Q438" s="37" t="s">
        <v>491</v>
      </c>
      <c r="R438" s="37" t="s">
        <v>423</v>
      </c>
      <c r="S438" s="37" t="s">
        <v>270</v>
      </c>
      <c r="T438" s="39"/>
      <c r="U438" s="53" t="s">
        <v>76</v>
      </c>
      <c r="V438" s="37" t="s">
        <v>567</v>
      </c>
      <c r="W438" s="39" t="s">
        <v>94</v>
      </c>
      <c r="X438" s="100" t="s">
        <v>85</v>
      </c>
      <c r="Y438" t="str">
        <f t="shared" si="50"/>
        <v>Y</v>
      </c>
      <c r="Z438">
        <v>100</v>
      </c>
      <c r="AA438">
        <f t="shared" si="51"/>
        <v>0</v>
      </c>
      <c r="AB438">
        <f t="shared" si="52"/>
        <v>-100</v>
      </c>
      <c r="AC438">
        <f t="shared" si="53"/>
        <v>0</v>
      </c>
      <c r="AD438">
        <f t="shared" si="54"/>
        <v>-100</v>
      </c>
      <c r="AE438">
        <f t="shared" si="55"/>
        <v>0</v>
      </c>
      <c r="AF438">
        <f t="shared" si="56"/>
        <v>-100</v>
      </c>
    </row>
    <row r="439" spans="1:32" x14ac:dyDescent="0.25">
      <c r="A439" s="52">
        <v>0.26101115703078814</v>
      </c>
      <c r="B439" s="52">
        <v>0.73658916239179306</v>
      </c>
      <c r="C439" s="34">
        <v>3.8312538489764361</v>
      </c>
      <c r="D439" s="35">
        <v>1.3576088965969584</v>
      </c>
      <c r="E439" s="28"/>
      <c r="F439" s="36">
        <v>1</v>
      </c>
      <c r="G439" s="36">
        <v>3.8312538489764361</v>
      </c>
      <c r="H439" s="36">
        <v>1.3576088965969584</v>
      </c>
      <c r="I439" s="37"/>
      <c r="J439" s="37"/>
      <c r="K439" s="36">
        <v>0</v>
      </c>
      <c r="L439" s="36">
        <v>0</v>
      </c>
      <c r="M439" s="38" t="e">
        <v>#DIV/0!</v>
      </c>
      <c r="N439" s="38" t="e">
        <v>#DIV/0!</v>
      </c>
      <c r="O439" s="37">
        <v>0</v>
      </c>
      <c r="P439" s="37">
        <v>0</v>
      </c>
      <c r="Q439" s="37" t="s">
        <v>493</v>
      </c>
      <c r="R439" s="37" t="s">
        <v>295</v>
      </c>
      <c r="S439" s="37" t="s">
        <v>273</v>
      </c>
      <c r="T439" s="39"/>
      <c r="U439" s="53" t="s">
        <v>94</v>
      </c>
      <c r="V439" s="37" t="s">
        <v>567</v>
      </c>
      <c r="W439" s="39" t="s">
        <v>77</v>
      </c>
      <c r="X439" s="84">
        <v>2</v>
      </c>
      <c r="Y439" t="str">
        <f t="shared" si="50"/>
        <v>N</v>
      </c>
      <c r="Z439">
        <v>100</v>
      </c>
      <c r="AA439">
        <f t="shared" si="51"/>
        <v>0</v>
      </c>
      <c r="AB439">
        <f t="shared" si="52"/>
        <v>-100</v>
      </c>
      <c r="AC439">
        <f t="shared" si="53"/>
        <v>0</v>
      </c>
      <c r="AD439">
        <f t="shared" si="54"/>
        <v>-100</v>
      </c>
      <c r="AE439">
        <f t="shared" si="55"/>
        <v>0</v>
      </c>
      <c r="AF439">
        <f t="shared" si="56"/>
        <v>-100</v>
      </c>
    </row>
    <row r="440" spans="1:32" x14ac:dyDescent="0.25">
      <c r="A440" s="52">
        <v>0</v>
      </c>
      <c r="B440" s="52">
        <v>1</v>
      </c>
      <c r="C440" s="34" t="e">
        <v>#DIV/0!</v>
      </c>
      <c r="D440" s="35">
        <v>1</v>
      </c>
      <c r="E440" s="28"/>
      <c r="F440" s="36">
        <v>1</v>
      </c>
      <c r="G440" s="36" t="e">
        <v>#DIV/0!</v>
      </c>
      <c r="H440" s="36">
        <v>1</v>
      </c>
      <c r="I440" s="37"/>
      <c r="J440" s="37"/>
      <c r="K440" s="36">
        <v>0</v>
      </c>
      <c r="L440" s="36">
        <v>0</v>
      </c>
      <c r="M440" s="38" t="e">
        <v>#DIV/0!</v>
      </c>
      <c r="N440" s="38" t="e">
        <v>#DIV/0!</v>
      </c>
      <c r="O440" s="37" t="e">
        <v>#DIV/0!</v>
      </c>
      <c r="P440" s="37">
        <v>0</v>
      </c>
      <c r="Q440" s="37" t="s">
        <v>298</v>
      </c>
      <c r="R440" s="37" t="s">
        <v>298</v>
      </c>
      <c r="S440" s="37" t="s">
        <v>273</v>
      </c>
      <c r="T440" s="39"/>
      <c r="U440" s="53" t="s">
        <v>73</v>
      </c>
      <c r="V440" s="37" t="s">
        <v>567</v>
      </c>
      <c r="W440" s="39"/>
      <c r="X440" s="84">
        <v>0</v>
      </c>
      <c r="Y440" t="str">
        <f t="shared" si="50"/>
        <v>N</v>
      </c>
      <c r="Z440">
        <v>100</v>
      </c>
      <c r="AA440" t="e">
        <f t="shared" si="51"/>
        <v>#DIV/0!</v>
      </c>
      <c r="AB440" t="e">
        <f t="shared" si="52"/>
        <v>#DIV/0!</v>
      </c>
      <c r="AC440">
        <f t="shared" si="53"/>
        <v>0</v>
      </c>
      <c r="AD440">
        <f t="shared" si="54"/>
        <v>-100</v>
      </c>
      <c r="AE440">
        <f t="shared" si="55"/>
        <v>0</v>
      </c>
      <c r="AF440">
        <f t="shared" si="56"/>
        <v>-100</v>
      </c>
    </row>
    <row r="441" spans="1:32" x14ac:dyDescent="0.25">
      <c r="A441" s="52">
        <v>0.8271434114863141</v>
      </c>
      <c r="B441" s="52">
        <v>6.9617737380318706E-2</v>
      </c>
      <c r="C441" s="34">
        <v>1.2089801914798253</v>
      </c>
      <c r="D441" s="35">
        <v>14.364155424027112</v>
      </c>
      <c r="E441" s="28"/>
      <c r="F441" s="36">
        <v>1</v>
      </c>
      <c r="G441" s="36">
        <v>1.2089801914798253</v>
      </c>
      <c r="H441" s="36">
        <v>14.364155424027112</v>
      </c>
      <c r="I441" s="37"/>
      <c r="J441" s="37"/>
      <c r="K441" s="36">
        <v>0</v>
      </c>
      <c r="L441" s="36">
        <v>0</v>
      </c>
      <c r="M441" s="38" t="e">
        <v>#DIV/0!</v>
      </c>
      <c r="N441" s="38" t="e">
        <v>#DIV/0!</v>
      </c>
      <c r="O441" s="37">
        <v>0</v>
      </c>
      <c r="P441" s="37">
        <v>0</v>
      </c>
      <c r="Q441" s="37" t="s">
        <v>356</v>
      </c>
      <c r="R441" s="37" t="s">
        <v>355</v>
      </c>
      <c r="S441" s="37" t="s">
        <v>278</v>
      </c>
      <c r="T441" s="39"/>
      <c r="U441" s="53" t="s">
        <v>204</v>
      </c>
      <c r="V441" s="37" t="s">
        <v>567</v>
      </c>
      <c r="W441" s="39" t="s">
        <v>75</v>
      </c>
      <c r="X441" s="84">
        <v>2</v>
      </c>
      <c r="Y441" t="str">
        <f t="shared" si="50"/>
        <v>N</v>
      </c>
      <c r="Z441">
        <v>100</v>
      </c>
      <c r="AA441">
        <f t="shared" si="51"/>
        <v>0</v>
      </c>
      <c r="AB441">
        <f t="shared" si="52"/>
        <v>-100</v>
      </c>
      <c r="AC441">
        <f t="shared" si="53"/>
        <v>0</v>
      </c>
      <c r="AD441">
        <f t="shared" si="54"/>
        <v>-100</v>
      </c>
      <c r="AE441">
        <f t="shared" si="55"/>
        <v>0</v>
      </c>
      <c r="AF441">
        <f t="shared" si="56"/>
        <v>-100</v>
      </c>
    </row>
    <row r="442" spans="1:32" x14ac:dyDescent="0.25">
      <c r="A442" s="52">
        <v>2.8181902958794414E-2</v>
      </c>
      <c r="B442" s="52">
        <v>0.97181265136679773</v>
      </c>
      <c r="C442" s="34">
        <v>35.483764224940003</v>
      </c>
      <c r="D442" s="35">
        <v>1.0290049204376568</v>
      </c>
      <c r="E442" s="28"/>
      <c r="F442" s="36">
        <v>1</v>
      </c>
      <c r="G442" s="36">
        <v>35.483764224940003</v>
      </c>
      <c r="H442" s="36">
        <v>1.0290049204376568</v>
      </c>
      <c r="I442" s="37"/>
      <c r="J442" s="37"/>
      <c r="K442" s="36">
        <v>0</v>
      </c>
      <c r="L442" s="36">
        <v>0</v>
      </c>
      <c r="M442" s="38" t="e">
        <v>#DIV/0!</v>
      </c>
      <c r="N442" s="38" t="e">
        <v>#DIV/0!</v>
      </c>
      <c r="O442" s="37">
        <v>0</v>
      </c>
      <c r="P442" s="37">
        <v>0</v>
      </c>
      <c r="Q442" s="37" t="s">
        <v>430</v>
      </c>
      <c r="R442" s="37" t="s">
        <v>357</v>
      </c>
      <c r="S442" s="37" t="s">
        <v>278</v>
      </c>
      <c r="T442" s="39"/>
      <c r="U442" s="53" t="s">
        <v>76</v>
      </c>
      <c r="V442" s="37" t="s">
        <v>567</v>
      </c>
      <c r="W442" s="39" t="s">
        <v>92</v>
      </c>
      <c r="X442" s="84">
        <v>5</v>
      </c>
      <c r="Y442" t="str">
        <f t="shared" si="50"/>
        <v>Y</v>
      </c>
      <c r="Z442">
        <v>100</v>
      </c>
      <c r="AA442">
        <f t="shared" si="51"/>
        <v>0</v>
      </c>
      <c r="AB442">
        <f t="shared" si="52"/>
        <v>-100</v>
      </c>
      <c r="AC442">
        <f t="shared" si="53"/>
        <v>0</v>
      </c>
      <c r="AD442">
        <f t="shared" si="54"/>
        <v>-100</v>
      </c>
      <c r="AE442">
        <f t="shared" si="55"/>
        <v>0</v>
      </c>
      <c r="AF442">
        <f t="shared" si="56"/>
        <v>-100</v>
      </c>
    </row>
    <row r="443" spans="1:32" x14ac:dyDescent="0.25">
      <c r="A443" s="52">
        <v>0.22145527597447207</v>
      </c>
      <c r="B443" s="52">
        <v>0.77775330568076417</v>
      </c>
      <c r="C443" s="34">
        <v>4.5155844474677291</v>
      </c>
      <c r="D443" s="35">
        <v>1.2857547408618266</v>
      </c>
      <c r="E443" s="28"/>
      <c r="F443" s="36">
        <v>1</v>
      </c>
      <c r="G443" s="36">
        <v>4.5155844474677291</v>
      </c>
      <c r="H443" s="36">
        <v>1.2857547408618266</v>
      </c>
      <c r="I443" s="37"/>
      <c r="J443" s="37"/>
      <c r="K443" s="36">
        <v>0</v>
      </c>
      <c r="L443" s="36">
        <v>0</v>
      </c>
      <c r="M443" s="38" t="e">
        <v>#DIV/0!</v>
      </c>
      <c r="N443" s="38" t="e">
        <v>#DIV/0!</v>
      </c>
      <c r="O443" s="37">
        <v>0</v>
      </c>
      <c r="P443" s="37">
        <v>0</v>
      </c>
      <c r="Q443" s="37" t="s">
        <v>358</v>
      </c>
      <c r="R443" s="37" t="s">
        <v>431</v>
      </c>
      <c r="S443" s="37" t="s">
        <v>278</v>
      </c>
      <c r="T443" s="39"/>
      <c r="U443" s="53" t="s">
        <v>78</v>
      </c>
      <c r="V443" s="37" t="s">
        <v>567</v>
      </c>
      <c r="W443" s="39" t="s">
        <v>75</v>
      </c>
      <c r="X443" s="84">
        <v>2</v>
      </c>
      <c r="Y443" t="str">
        <f t="shared" si="50"/>
        <v>N</v>
      </c>
      <c r="Z443">
        <v>100</v>
      </c>
      <c r="AA443">
        <f t="shared" si="51"/>
        <v>0</v>
      </c>
      <c r="AB443">
        <f t="shared" si="52"/>
        <v>-100</v>
      </c>
      <c r="AC443">
        <f t="shared" si="53"/>
        <v>0</v>
      </c>
      <c r="AD443">
        <f t="shared" si="54"/>
        <v>-100</v>
      </c>
      <c r="AE443">
        <f t="shared" si="55"/>
        <v>0</v>
      </c>
      <c r="AF443">
        <f t="shared" si="56"/>
        <v>-100</v>
      </c>
    </row>
    <row r="444" spans="1:32" x14ac:dyDescent="0.25">
      <c r="A444" s="52">
        <v>0.82346916039437479</v>
      </c>
      <c r="B444" s="52">
        <v>0.15170997895065363</v>
      </c>
      <c r="C444" s="34">
        <v>1.2143745608166812</v>
      </c>
      <c r="D444" s="35">
        <v>6.5915242155907734</v>
      </c>
      <c r="E444" s="28"/>
      <c r="F444" s="36">
        <v>1</v>
      </c>
      <c r="G444" s="36">
        <v>1.2143745608166812</v>
      </c>
      <c r="H444" s="36">
        <v>6.5915242155907734</v>
      </c>
      <c r="I444" s="37"/>
      <c r="J444" s="37"/>
      <c r="K444" s="36">
        <v>0</v>
      </c>
      <c r="L444" s="36">
        <v>0</v>
      </c>
      <c r="M444" s="38" t="e">
        <v>#DIV/0!</v>
      </c>
      <c r="N444" s="38" t="e">
        <v>#DIV/0!</v>
      </c>
      <c r="O444" s="37">
        <v>0</v>
      </c>
      <c r="P444" s="37">
        <v>0</v>
      </c>
      <c r="Q444" s="37" t="s">
        <v>363</v>
      </c>
      <c r="R444" s="37" t="s">
        <v>437</v>
      </c>
      <c r="S444" s="37" t="s">
        <v>269</v>
      </c>
      <c r="T444" s="39"/>
      <c r="U444" s="53" t="s">
        <v>96</v>
      </c>
      <c r="V444" s="37" t="s">
        <v>567</v>
      </c>
      <c r="W444" s="39" t="s">
        <v>100</v>
      </c>
      <c r="X444" s="84">
        <v>3</v>
      </c>
      <c r="Y444" t="str">
        <f t="shared" si="50"/>
        <v>Y</v>
      </c>
      <c r="Z444">
        <v>100</v>
      </c>
      <c r="AA444">
        <f t="shared" si="51"/>
        <v>0</v>
      </c>
      <c r="AB444">
        <f t="shared" si="52"/>
        <v>-100</v>
      </c>
      <c r="AC444">
        <f t="shared" si="53"/>
        <v>0</v>
      </c>
      <c r="AD444">
        <f t="shared" si="54"/>
        <v>-100</v>
      </c>
      <c r="AE444">
        <f t="shared" si="55"/>
        <v>0</v>
      </c>
      <c r="AF444">
        <f t="shared" si="56"/>
        <v>-100</v>
      </c>
    </row>
    <row r="445" spans="1:32" x14ac:dyDescent="0.25">
      <c r="A445" s="52">
        <v>0.25426842292669005</v>
      </c>
      <c r="B445" s="52">
        <v>0.74526287032518124</v>
      </c>
      <c r="C445" s="34">
        <v>3.9328517025030556</v>
      </c>
      <c r="D445" s="35">
        <v>1.3418084273588848</v>
      </c>
      <c r="E445" s="28"/>
      <c r="F445" s="36">
        <v>1</v>
      </c>
      <c r="G445" s="36">
        <v>3.9328517025030556</v>
      </c>
      <c r="H445" s="36">
        <v>1.3418084273588848</v>
      </c>
      <c r="I445" s="37"/>
      <c r="J445" s="37"/>
      <c r="K445" s="36">
        <v>0</v>
      </c>
      <c r="L445" s="36">
        <v>0</v>
      </c>
      <c r="M445" s="38" t="e">
        <v>#DIV/0!</v>
      </c>
      <c r="N445" s="38" t="e">
        <v>#DIV/0!</v>
      </c>
      <c r="O445" s="37">
        <v>0</v>
      </c>
      <c r="P445" s="37">
        <v>0</v>
      </c>
      <c r="Q445" s="37" t="s">
        <v>360</v>
      </c>
      <c r="R445" s="37" t="s">
        <v>436</v>
      </c>
      <c r="S445" s="37" t="s">
        <v>269</v>
      </c>
      <c r="T445" s="39"/>
      <c r="U445" s="53" t="s">
        <v>76</v>
      </c>
      <c r="V445" s="37" t="s">
        <v>567</v>
      </c>
      <c r="W445" s="39" t="s">
        <v>76</v>
      </c>
      <c r="X445" s="84">
        <v>1</v>
      </c>
      <c r="Y445" t="str">
        <f t="shared" si="50"/>
        <v>N</v>
      </c>
      <c r="Z445">
        <v>100</v>
      </c>
      <c r="AA445">
        <f t="shared" si="51"/>
        <v>0</v>
      </c>
      <c r="AB445">
        <f t="shared" si="52"/>
        <v>-100</v>
      </c>
      <c r="AC445">
        <f t="shared" si="53"/>
        <v>0</v>
      </c>
      <c r="AD445">
        <f t="shared" si="54"/>
        <v>-100</v>
      </c>
      <c r="AE445">
        <f t="shared" si="55"/>
        <v>0</v>
      </c>
      <c r="AF445">
        <f t="shared" si="56"/>
        <v>-100</v>
      </c>
    </row>
    <row r="446" spans="1:32" x14ac:dyDescent="0.25">
      <c r="A446" s="52">
        <v>0.75687173043887601</v>
      </c>
      <c r="B446" s="52">
        <v>0.23322718403606238</v>
      </c>
      <c r="C446" s="34">
        <v>1.3212278379325184</v>
      </c>
      <c r="D446" s="35">
        <v>4.2876648540479598</v>
      </c>
      <c r="E446" s="28"/>
      <c r="F446" s="36">
        <v>1</v>
      </c>
      <c r="G446" s="36">
        <v>1.3212278379325184</v>
      </c>
      <c r="H446" s="36">
        <v>4.2876648540479598</v>
      </c>
      <c r="I446" s="37"/>
      <c r="J446" s="37"/>
      <c r="K446" s="36">
        <v>0</v>
      </c>
      <c r="L446" s="36">
        <v>0</v>
      </c>
      <c r="M446" s="38" t="e">
        <v>#DIV/0!</v>
      </c>
      <c r="N446" s="38" t="e">
        <v>#DIV/0!</v>
      </c>
      <c r="O446" s="37">
        <v>0</v>
      </c>
      <c r="P446" s="37">
        <v>0</v>
      </c>
      <c r="Q446" s="37" t="s">
        <v>439</v>
      </c>
      <c r="R446" s="37" t="s">
        <v>438</v>
      </c>
      <c r="S446" s="37" t="s">
        <v>269</v>
      </c>
      <c r="T446" s="39"/>
      <c r="U446" s="53" t="s">
        <v>74</v>
      </c>
      <c r="V446" s="37" t="s">
        <v>567</v>
      </c>
      <c r="W446" s="39" t="s">
        <v>77</v>
      </c>
      <c r="X446" s="84">
        <v>2</v>
      </c>
      <c r="Y446" t="str">
        <f t="shared" si="50"/>
        <v>N</v>
      </c>
      <c r="Z446">
        <v>100</v>
      </c>
      <c r="AA446">
        <f t="shared" si="51"/>
        <v>0</v>
      </c>
      <c r="AB446">
        <f t="shared" si="52"/>
        <v>-100</v>
      </c>
      <c r="AC446">
        <f t="shared" si="53"/>
        <v>0</v>
      </c>
      <c r="AD446">
        <f t="shared" si="54"/>
        <v>-100</v>
      </c>
      <c r="AE446">
        <f t="shared" si="55"/>
        <v>0</v>
      </c>
      <c r="AF446">
        <f t="shared" si="56"/>
        <v>-100</v>
      </c>
    </row>
    <row r="447" spans="1:32" x14ac:dyDescent="0.25">
      <c r="A447" s="52">
        <v>0.71244491651869324</v>
      </c>
      <c r="B447" s="52">
        <v>0.28100191352420306</v>
      </c>
      <c r="C447" s="34">
        <v>1.4036172857916123</v>
      </c>
      <c r="D447" s="35">
        <v>3.5586946275861169</v>
      </c>
      <c r="E447" s="28"/>
      <c r="F447" s="36">
        <v>1</v>
      </c>
      <c r="G447" s="36">
        <v>1.4036172857916123</v>
      </c>
      <c r="H447" s="36">
        <v>3.5586946275861169</v>
      </c>
      <c r="I447" s="37"/>
      <c r="J447" s="37"/>
      <c r="K447" s="36">
        <v>0</v>
      </c>
      <c r="L447" s="36">
        <v>0</v>
      </c>
      <c r="M447" s="38" t="e">
        <v>#DIV/0!</v>
      </c>
      <c r="N447" s="38" t="e">
        <v>#DIV/0!</v>
      </c>
      <c r="O447" s="37">
        <v>0</v>
      </c>
      <c r="P447" s="37">
        <v>0</v>
      </c>
      <c r="Q447" s="37" t="s">
        <v>500</v>
      </c>
      <c r="R447" s="37" t="s">
        <v>440</v>
      </c>
      <c r="S447" s="37" t="s">
        <v>269</v>
      </c>
      <c r="T447" s="39"/>
      <c r="U447" s="53" t="s">
        <v>74</v>
      </c>
      <c r="V447" s="37" t="s">
        <v>567</v>
      </c>
      <c r="W447" s="39" t="s">
        <v>79</v>
      </c>
      <c r="X447" s="84">
        <v>3</v>
      </c>
      <c r="Y447" t="str">
        <f t="shared" si="50"/>
        <v>Y</v>
      </c>
      <c r="Z447">
        <v>100</v>
      </c>
      <c r="AA447">
        <f t="shared" si="51"/>
        <v>0</v>
      </c>
      <c r="AB447">
        <f t="shared" si="52"/>
        <v>-100</v>
      </c>
      <c r="AC447">
        <f t="shared" si="53"/>
        <v>0</v>
      </c>
      <c r="AD447">
        <f t="shared" si="54"/>
        <v>-100</v>
      </c>
      <c r="AE447">
        <f t="shared" si="55"/>
        <v>0</v>
      </c>
      <c r="AF447">
        <f t="shared" si="56"/>
        <v>-100</v>
      </c>
    </row>
    <row r="448" spans="1:32" x14ac:dyDescent="0.25">
      <c r="A448" s="52">
        <v>0.65894803330406815</v>
      </c>
      <c r="B448" s="52">
        <v>0.33660709428208169</v>
      </c>
      <c r="C448" s="34">
        <v>1.5175703537437453</v>
      </c>
      <c r="D448" s="35">
        <v>2.9708227098802182</v>
      </c>
      <c r="E448" s="28"/>
      <c r="F448" s="36">
        <v>1</v>
      </c>
      <c r="G448" s="36">
        <v>1.5175703537437453</v>
      </c>
      <c r="H448" s="36">
        <v>2.9708227098802182</v>
      </c>
      <c r="I448" s="37"/>
      <c r="J448" s="37"/>
      <c r="K448" s="36">
        <v>0</v>
      </c>
      <c r="L448" s="36">
        <v>0</v>
      </c>
      <c r="M448" s="38" t="e">
        <v>#DIV/0!</v>
      </c>
      <c r="N448" s="38" t="e">
        <v>#DIV/0!</v>
      </c>
      <c r="O448" s="37">
        <v>0</v>
      </c>
      <c r="P448" s="37">
        <v>0</v>
      </c>
      <c r="Q448" s="37" t="s">
        <v>472</v>
      </c>
      <c r="R448" s="37" t="s">
        <v>507</v>
      </c>
      <c r="S448" s="37" t="s">
        <v>276</v>
      </c>
      <c r="T448" s="39"/>
      <c r="U448" s="53" t="s">
        <v>74</v>
      </c>
      <c r="V448" s="37" t="s">
        <v>567</v>
      </c>
      <c r="W448" s="39" t="s">
        <v>86</v>
      </c>
      <c r="X448" s="84">
        <v>3</v>
      </c>
      <c r="Y448" t="str">
        <f t="shared" si="50"/>
        <v>Y</v>
      </c>
      <c r="Z448">
        <v>100</v>
      </c>
      <c r="AA448">
        <f t="shared" si="51"/>
        <v>0</v>
      </c>
      <c r="AB448">
        <f t="shared" si="52"/>
        <v>-100</v>
      </c>
      <c r="AC448">
        <f t="shared" si="53"/>
        <v>0</v>
      </c>
      <c r="AD448">
        <f t="shared" si="54"/>
        <v>-100</v>
      </c>
      <c r="AE448">
        <f t="shared" si="55"/>
        <v>0</v>
      </c>
      <c r="AF448">
        <f t="shared" si="56"/>
        <v>-100</v>
      </c>
    </row>
    <row r="449" spans="1:32" x14ac:dyDescent="0.25">
      <c r="A449" s="52">
        <v>0.71275058932710245</v>
      </c>
      <c r="B449" s="52">
        <v>8.3525702722436326E-2</v>
      </c>
      <c r="C449" s="34">
        <v>1.4030153253806295</v>
      </c>
      <c r="D449" s="35">
        <v>11.972362607029993</v>
      </c>
      <c r="E449" s="28"/>
      <c r="F449" s="36">
        <v>1</v>
      </c>
      <c r="G449" s="36">
        <v>1.4030153253806295</v>
      </c>
      <c r="H449" s="36">
        <v>11.972362607029993</v>
      </c>
      <c r="I449" s="37"/>
      <c r="J449" s="37"/>
      <c r="K449" s="36">
        <v>0</v>
      </c>
      <c r="L449" s="36">
        <v>0</v>
      </c>
      <c r="M449" s="38" t="e">
        <v>#DIV/0!</v>
      </c>
      <c r="N449" s="38" t="e">
        <v>#DIV/0!</v>
      </c>
      <c r="O449" s="37">
        <v>0</v>
      </c>
      <c r="P449" s="37">
        <v>0</v>
      </c>
      <c r="Q449" s="37" t="s">
        <v>473</v>
      </c>
      <c r="R449" s="37" t="s">
        <v>504</v>
      </c>
      <c r="S449" s="37" t="s">
        <v>276</v>
      </c>
      <c r="T449" s="39"/>
      <c r="U449" s="53" t="s">
        <v>109</v>
      </c>
      <c r="V449" s="37" t="s">
        <v>567</v>
      </c>
      <c r="W449" s="39" t="s">
        <v>94</v>
      </c>
      <c r="X449" s="84">
        <v>2</v>
      </c>
      <c r="Y449" t="str">
        <f t="shared" si="50"/>
        <v>N</v>
      </c>
      <c r="Z449">
        <v>100</v>
      </c>
      <c r="AA449">
        <f t="shared" si="51"/>
        <v>0</v>
      </c>
      <c r="AB449">
        <f t="shared" si="52"/>
        <v>-100</v>
      </c>
      <c r="AC449">
        <f t="shared" si="53"/>
        <v>0</v>
      </c>
      <c r="AD449">
        <f t="shared" si="54"/>
        <v>-100</v>
      </c>
      <c r="AE449">
        <f t="shared" si="55"/>
        <v>0</v>
      </c>
      <c r="AF449">
        <f t="shared" si="56"/>
        <v>-100</v>
      </c>
    </row>
    <row r="450" spans="1:32" x14ac:dyDescent="0.25">
      <c r="A450" s="52">
        <v>0.70591128740981213</v>
      </c>
      <c r="B450" s="52">
        <v>0.28063888061653508</v>
      </c>
      <c r="C450" s="34">
        <v>1.4166085991758006</v>
      </c>
      <c r="D450" s="35">
        <v>3.563298135322881</v>
      </c>
      <c r="E450" s="28"/>
      <c r="F450" s="36">
        <v>1</v>
      </c>
      <c r="G450" s="36">
        <v>1.4166085991758006</v>
      </c>
      <c r="H450" s="36">
        <v>3.563298135322881</v>
      </c>
      <c r="I450" s="37"/>
      <c r="J450" s="37"/>
      <c r="K450" s="36">
        <v>0</v>
      </c>
      <c r="L450" s="36">
        <v>0</v>
      </c>
      <c r="M450" s="38" t="e">
        <v>#DIV/0!</v>
      </c>
      <c r="N450" s="38" t="e">
        <v>#DIV/0!</v>
      </c>
      <c r="O450" s="37">
        <v>0</v>
      </c>
      <c r="P450" s="37">
        <v>0</v>
      </c>
      <c r="Q450" s="37" t="s">
        <v>452</v>
      </c>
      <c r="R450" s="37" t="s">
        <v>471</v>
      </c>
      <c r="S450" s="37" t="s">
        <v>276</v>
      </c>
      <c r="T450" s="39"/>
      <c r="U450" s="53" t="s">
        <v>79</v>
      </c>
      <c r="V450" s="37" t="s">
        <v>567</v>
      </c>
      <c r="W450" s="39" t="s">
        <v>79</v>
      </c>
      <c r="X450" s="84">
        <v>3</v>
      </c>
      <c r="Y450" t="str">
        <f t="shared" si="50"/>
        <v>Y</v>
      </c>
      <c r="Z450">
        <v>100</v>
      </c>
      <c r="AA450">
        <f t="shared" si="51"/>
        <v>0</v>
      </c>
      <c r="AB450">
        <f t="shared" si="52"/>
        <v>-100</v>
      </c>
      <c r="AC450">
        <f t="shared" si="53"/>
        <v>0</v>
      </c>
      <c r="AD450">
        <f t="shared" si="54"/>
        <v>-100</v>
      </c>
      <c r="AE450">
        <f t="shared" si="55"/>
        <v>0</v>
      </c>
      <c r="AF450">
        <f t="shared" si="56"/>
        <v>-100</v>
      </c>
    </row>
    <row r="451" spans="1:32" x14ac:dyDescent="0.25">
      <c r="A451" s="52">
        <v>0.69078188238258198</v>
      </c>
      <c r="B451" s="52">
        <v>0.30294665840621948</v>
      </c>
      <c r="C451" s="34">
        <v>1.4476349561324495</v>
      </c>
      <c r="D451" s="35">
        <v>3.3009111414561492</v>
      </c>
      <c r="E451" s="28"/>
      <c r="F451" s="36">
        <v>1</v>
      </c>
      <c r="G451" s="36">
        <v>1.4476349561324495</v>
      </c>
      <c r="H451" s="36">
        <v>3.3009111414561492</v>
      </c>
      <c r="I451" s="37"/>
      <c r="J451" s="37"/>
      <c r="K451" s="36">
        <v>0</v>
      </c>
      <c r="L451" s="36">
        <v>0</v>
      </c>
      <c r="M451" s="38" t="e">
        <v>#DIV/0!</v>
      </c>
      <c r="N451" s="38" t="e">
        <v>#DIV/0!</v>
      </c>
      <c r="O451" s="37">
        <v>0</v>
      </c>
      <c r="P451" s="37">
        <v>0</v>
      </c>
      <c r="Q451" s="37" t="s">
        <v>457</v>
      </c>
      <c r="R451" s="37" t="s">
        <v>509</v>
      </c>
      <c r="S451" s="37" t="s">
        <v>276</v>
      </c>
      <c r="T451" s="39"/>
      <c r="U451" s="53" t="s">
        <v>74</v>
      </c>
      <c r="V451" s="37" t="s">
        <v>567</v>
      </c>
      <c r="W451" s="39" t="s">
        <v>77</v>
      </c>
      <c r="X451" s="84">
        <v>2</v>
      </c>
      <c r="Y451" t="str">
        <f t="shared" si="50"/>
        <v>N</v>
      </c>
      <c r="Z451">
        <v>100</v>
      </c>
      <c r="AA451">
        <f t="shared" si="51"/>
        <v>0</v>
      </c>
      <c r="AB451">
        <f t="shared" si="52"/>
        <v>-100</v>
      </c>
      <c r="AC451">
        <f t="shared" si="53"/>
        <v>0</v>
      </c>
      <c r="AD451">
        <f t="shared" si="54"/>
        <v>-100</v>
      </c>
      <c r="AE451">
        <f t="shared" si="55"/>
        <v>0</v>
      </c>
      <c r="AF451">
        <f t="shared" si="56"/>
        <v>-100</v>
      </c>
    </row>
    <row r="452" spans="1:32" x14ac:dyDescent="0.25">
      <c r="A452" s="52">
        <v>0.44512024163191127</v>
      </c>
      <c r="B452" s="52">
        <v>0.55412780161996411</v>
      </c>
      <c r="C452" s="34">
        <v>2.2465839709597888</v>
      </c>
      <c r="D452" s="35">
        <v>1.8046378418057196</v>
      </c>
      <c r="E452" s="28"/>
      <c r="F452" s="36">
        <v>1</v>
      </c>
      <c r="G452" s="36">
        <v>2.2465839709597888</v>
      </c>
      <c r="H452" s="36">
        <v>1.8046378418057196</v>
      </c>
      <c r="I452" s="37"/>
      <c r="J452" s="37"/>
      <c r="K452" s="36">
        <v>0</v>
      </c>
      <c r="L452" s="36">
        <v>0</v>
      </c>
      <c r="M452" s="38" t="e">
        <v>#DIV/0!</v>
      </c>
      <c r="N452" s="38" t="e">
        <v>#DIV/0!</v>
      </c>
      <c r="O452" s="37">
        <v>0</v>
      </c>
      <c r="P452" s="37">
        <v>0</v>
      </c>
      <c r="Q452" s="37" t="s">
        <v>467</v>
      </c>
      <c r="R452" s="37" t="s">
        <v>464</v>
      </c>
      <c r="S452" s="37" t="s">
        <v>276</v>
      </c>
      <c r="T452" s="39"/>
      <c r="U452" s="53" t="s">
        <v>75</v>
      </c>
      <c r="V452" s="37" t="s">
        <v>567</v>
      </c>
      <c r="W452" s="39" t="s">
        <v>102</v>
      </c>
      <c r="X452" s="84">
        <v>4</v>
      </c>
      <c r="Y452" t="str">
        <f t="shared" ref="Y452:Y516" si="57">IF(X452 &gt;=3,"Y","N")</f>
        <v>Y</v>
      </c>
      <c r="Z452">
        <v>100</v>
      </c>
      <c r="AA452">
        <f t="shared" ref="AA452:AA493" si="58">IF(AND(O452&gt;1,Y452="Y"),Z452*I452,IF(AND(P452&gt;1,Y452="N"),Z452*J452,0))</f>
        <v>0</v>
      </c>
      <c r="AB452">
        <f t="shared" ref="AB452:AB493" si="59">AA452-Z452</f>
        <v>-100</v>
      </c>
      <c r="AC452">
        <f t="shared" ref="AC452:AC493" si="60">IF(AND(A452 &gt; 50%,Y452 = "Y"),Z452*I452,0)</f>
        <v>0</v>
      </c>
      <c r="AD452">
        <f t="shared" ref="AD452:AD493" si="61">AC452-Z452</f>
        <v>-100</v>
      </c>
      <c r="AE452">
        <f t="shared" ref="AE452:AE493" si="62">IF(AND(B452 &gt; 50%,Y452 = "N"),Z452*J452,0)</f>
        <v>0</v>
      </c>
      <c r="AF452">
        <f t="shared" ref="AF452:AF493" si="63">AE452-Z452</f>
        <v>-100</v>
      </c>
    </row>
    <row r="453" spans="1:32" x14ac:dyDescent="0.25">
      <c r="A453" s="52">
        <v>0.41835941075854799</v>
      </c>
      <c r="B453" s="52">
        <v>0.58087230631704956</v>
      </c>
      <c r="C453" s="34">
        <v>2.3902892448071165</v>
      </c>
      <c r="D453" s="35">
        <v>1.721548762309532</v>
      </c>
      <c r="E453" s="28"/>
      <c r="F453" s="36">
        <v>1</v>
      </c>
      <c r="G453" s="36">
        <v>2.3902892448071165</v>
      </c>
      <c r="H453" s="36">
        <v>1.721548762309532</v>
      </c>
      <c r="I453" s="37"/>
      <c r="J453" s="37"/>
      <c r="K453" s="36">
        <v>0</v>
      </c>
      <c r="L453" s="36">
        <v>0</v>
      </c>
      <c r="M453" s="38" t="e">
        <v>#DIV/0!</v>
      </c>
      <c r="N453" s="38" t="e">
        <v>#DIV/0!</v>
      </c>
      <c r="O453" s="37">
        <v>0</v>
      </c>
      <c r="P453" s="37">
        <v>0</v>
      </c>
      <c r="Q453" s="37" t="s">
        <v>463</v>
      </c>
      <c r="R453" s="37" t="s">
        <v>522</v>
      </c>
      <c r="S453" s="37" t="s">
        <v>276</v>
      </c>
      <c r="T453" s="39"/>
      <c r="U453" s="53" t="s">
        <v>75</v>
      </c>
      <c r="V453" s="37" t="s">
        <v>567</v>
      </c>
      <c r="W453" s="39" t="s">
        <v>78</v>
      </c>
      <c r="X453" s="84">
        <v>1</v>
      </c>
      <c r="Y453" t="str">
        <f t="shared" si="57"/>
        <v>N</v>
      </c>
      <c r="Z453">
        <v>100</v>
      </c>
      <c r="AA453">
        <f t="shared" si="58"/>
        <v>0</v>
      </c>
      <c r="AB453">
        <f t="shared" si="59"/>
        <v>-100</v>
      </c>
      <c r="AC453">
        <f t="shared" si="60"/>
        <v>0</v>
      </c>
      <c r="AD453">
        <f t="shared" si="61"/>
        <v>-100</v>
      </c>
      <c r="AE453">
        <f t="shared" si="62"/>
        <v>0</v>
      </c>
      <c r="AF453">
        <f t="shared" si="63"/>
        <v>-100</v>
      </c>
    </row>
    <row r="454" spans="1:32" x14ac:dyDescent="0.25">
      <c r="A454" s="52">
        <v>0.56428186436979155</v>
      </c>
      <c r="B454" s="52">
        <v>0.43403031629858779</v>
      </c>
      <c r="C454" s="34">
        <v>1.7721639895636778</v>
      </c>
      <c r="D454" s="35">
        <v>2.3039865245543303</v>
      </c>
      <c r="E454" s="28"/>
      <c r="F454" s="36">
        <v>1</v>
      </c>
      <c r="G454" s="36">
        <v>1.7721639895636778</v>
      </c>
      <c r="H454" s="36">
        <v>2.3039865245543303</v>
      </c>
      <c r="I454" s="37"/>
      <c r="J454" s="37"/>
      <c r="K454" s="36">
        <v>0</v>
      </c>
      <c r="L454" s="36">
        <v>0</v>
      </c>
      <c r="M454" s="38" t="e">
        <v>#DIV/0!</v>
      </c>
      <c r="N454" s="38" t="e">
        <v>#DIV/0!</v>
      </c>
      <c r="O454" s="37">
        <v>0</v>
      </c>
      <c r="P454" s="37">
        <v>0</v>
      </c>
      <c r="Q454" s="37" t="s">
        <v>368</v>
      </c>
      <c r="R454" s="37" t="s">
        <v>469</v>
      </c>
      <c r="S454" s="37" t="s">
        <v>276</v>
      </c>
      <c r="T454" s="39"/>
      <c r="U454" s="53" t="s">
        <v>75</v>
      </c>
      <c r="V454" s="37" t="s">
        <v>567</v>
      </c>
      <c r="W454" s="39" t="s">
        <v>78</v>
      </c>
      <c r="X454" s="84">
        <v>1</v>
      </c>
      <c r="Y454" t="str">
        <f t="shared" si="57"/>
        <v>N</v>
      </c>
      <c r="Z454">
        <v>100</v>
      </c>
      <c r="AA454">
        <f t="shared" si="58"/>
        <v>0</v>
      </c>
      <c r="AB454">
        <f t="shared" si="59"/>
        <v>-100</v>
      </c>
      <c r="AC454">
        <f t="shared" si="60"/>
        <v>0</v>
      </c>
      <c r="AD454">
        <f t="shared" si="61"/>
        <v>-100</v>
      </c>
      <c r="AE454">
        <f t="shared" si="62"/>
        <v>0</v>
      </c>
      <c r="AF454">
        <f t="shared" si="63"/>
        <v>-100</v>
      </c>
    </row>
    <row r="455" spans="1:32" x14ac:dyDescent="0.25">
      <c r="A455" s="52">
        <v>0.70269115061109011</v>
      </c>
      <c r="B455" s="52">
        <v>0.2915017000627903</v>
      </c>
      <c r="C455" s="34">
        <v>1.4231003181559316</v>
      </c>
      <c r="D455" s="35">
        <v>3.4305117252647142</v>
      </c>
      <c r="E455" s="28"/>
      <c r="F455" s="36">
        <v>1</v>
      </c>
      <c r="G455" s="36">
        <v>1.4231003181559316</v>
      </c>
      <c r="H455" s="36">
        <v>3.4305117252647142</v>
      </c>
      <c r="I455" s="37"/>
      <c r="J455" s="37"/>
      <c r="K455" s="36">
        <v>0</v>
      </c>
      <c r="L455" s="36">
        <v>0</v>
      </c>
      <c r="M455" s="38" t="e">
        <v>#DIV/0!</v>
      </c>
      <c r="N455" s="38" t="e">
        <v>#DIV/0!</v>
      </c>
      <c r="O455" s="37">
        <v>0</v>
      </c>
      <c r="P455" s="37">
        <v>0</v>
      </c>
      <c r="Q455" s="37" t="s">
        <v>451</v>
      </c>
      <c r="R455" s="37" t="s">
        <v>369</v>
      </c>
      <c r="S455" s="37" t="s">
        <v>276</v>
      </c>
      <c r="T455" s="39"/>
      <c r="U455" s="53" t="s">
        <v>74</v>
      </c>
      <c r="V455" s="37" t="s">
        <v>567</v>
      </c>
      <c r="W455" s="39" t="s">
        <v>78</v>
      </c>
      <c r="X455" s="84">
        <v>1</v>
      </c>
      <c r="Y455" t="str">
        <f t="shared" si="57"/>
        <v>N</v>
      </c>
      <c r="Z455">
        <v>100</v>
      </c>
      <c r="AA455">
        <f t="shared" si="58"/>
        <v>0</v>
      </c>
      <c r="AB455">
        <f t="shared" si="59"/>
        <v>-100</v>
      </c>
      <c r="AC455">
        <f t="shared" si="60"/>
        <v>0</v>
      </c>
      <c r="AD455">
        <f t="shared" si="61"/>
        <v>-100</v>
      </c>
      <c r="AE455">
        <f t="shared" si="62"/>
        <v>0</v>
      </c>
      <c r="AF455">
        <f t="shared" si="63"/>
        <v>-100</v>
      </c>
    </row>
    <row r="456" spans="1:32" x14ac:dyDescent="0.25">
      <c r="A456" s="52">
        <v>0.31500576863590635</v>
      </c>
      <c r="B456" s="52">
        <v>0.68472217120023271</v>
      </c>
      <c r="C456" s="34">
        <v>3.1745450387476293</v>
      </c>
      <c r="D456" s="35">
        <v>1.4604463562894781</v>
      </c>
      <c r="E456" s="28"/>
      <c r="F456" s="36">
        <v>1</v>
      </c>
      <c r="G456" s="36">
        <v>3.1745450387476293</v>
      </c>
      <c r="H456" s="36">
        <v>1.4604463562894781</v>
      </c>
      <c r="I456" s="37"/>
      <c r="J456" s="37"/>
      <c r="K456" s="36">
        <v>0</v>
      </c>
      <c r="L456" s="36">
        <v>0</v>
      </c>
      <c r="M456" s="38" t="e">
        <v>#DIV/0!</v>
      </c>
      <c r="N456" s="38" t="e">
        <v>#DIV/0!</v>
      </c>
      <c r="O456" s="37">
        <v>0</v>
      </c>
      <c r="P456" s="37">
        <v>0</v>
      </c>
      <c r="Q456" s="37" t="s">
        <v>308</v>
      </c>
      <c r="R456" s="37" t="s">
        <v>511</v>
      </c>
      <c r="S456" s="37" t="s">
        <v>275</v>
      </c>
      <c r="T456" s="39"/>
      <c r="U456" s="53" t="s">
        <v>75</v>
      </c>
      <c r="V456" s="37" t="s">
        <v>573</v>
      </c>
      <c r="W456" s="39" t="s">
        <v>94</v>
      </c>
      <c r="X456" s="84">
        <v>2</v>
      </c>
      <c r="Y456" t="str">
        <f t="shared" si="57"/>
        <v>N</v>
      </c>
      <c r="Z456">
        <v>100</v>
      </c>
      <c r="AA456">
        <f t="shared" si="58"/>
        <v>0</v>
      </c>
      <c r="AB456">
        <f t="shared" si="59"/>
        <v>-100</v>
      </c>
      <c r="AC456">
        <f t="shared" si="60"/>
        <v>0</v>
      </c>
      <c r="AD456">
        <f t="shared" si="61"/>
        <v>-100</v>
      </c>
      <c r="AE456">
        <f t="shared" si="62"/>
        <v>0</v>
      </c>
      <c r="AF456">
        <f t="shared" si="63"/>
        <v>-100</v>
      </c>
    </row>
    <row r="457" spans="1:32" x14ac:dyDescent="0.25">
      <c r="A457" s="52">
        <v>0.48593238599060623</v>
      </c>
      <c r="B457" s="52">
        <v>0.51169871606960671</v>
      </c>
      <c r="C457" s="34">
        <v>2.0578994708521678</v>
      </c>
      <c r="D457" s="35">
        <v>1.9542749836878022</v>
      </c>
      <c r="E457" s="28"/>
      <c r="F457" s="36">
        <v>1</v>
      </c>
      <c r="G457" s="36">
        <v>2.0578994708521678</v>
      </c>
      <c r="H457" s="36">
        <v>1.9542749836878022</v>
      </c>
      <c r="I457" s="37"/>
      <c r="J457" s="37"/>
      <c r="K457" s="36">
        <v>0</v>
      </c>
      <c r="L457" s="36">
        <v>0</v>
      </c>
      <c r="M457" s="38" t="e">
        <v>#DIV/0!</v>
      </c>
      <c r="N457" s="38" t="e">
        <v>#DIV/0!</v>
      </c>
      <c r="O457" s="37">
        <v>0</v>
      </c>
      <c r="P457" s="37">
        <v>0</v>
      </c>
      <c r="Q457" s="37" t="s">
        <v>478</v>
      </c>
      <c r="R457" s="37" t="s">
        <v>306</v>
      </c>
      <c r="S457" s="37" t="s">
        <v>275</v>
      </c>
      <c r="T457" s="39"/>
      <c r="U457" s="53" t="s">
        <v>86</v>
      </c>
      <c r="V457" s="37" t="s">
        <v>573</v>
      </c>
      <c r="W457" s="39"/>
      <c r="X457" s="84">
        <v>0</v>
      </c>
      <c r="Y457" t="str">
        <f t="shared" si="57"/>
        <v>N</v>
      </c>
      <c r="Z457">
        <v>100</v>
      </c>
      <c r="AA457">
        <f t="shared" si="58"/>
        <v>0</v>
      </c>
      <c r="AB457">
        <f t="shared" si="59"/>
        <v>-100</v>
      </c>
      <c r="AC457">
        <f t="shared" si="60"/>
        <v>0</v>
      </c>
      <c r="AD457">
        <f t="shared" si="61"/>
        <v>-100</v>
      </c>
      <c r="AE457">
        <f t="shared" si="62"/>
        <v>0</v>
      </c>
      <c r="AF457">
        <f t="shared" si="63"/>
        <v>-100</v>
      </c>
    </row>
    <row r="458" spans="1:32" x14ac:dyDescent="0.25">
      <c r="A458" s="52">
        <v>0.19960643955484439</v>
      </c>
      <c r="B458" s="52">
        <v>0.80035867781074221</v>
      </c>
      <c r="C458" s="34">
        <v>5.0098584105310762</v>
      </c>
      <c r="D458" s="35">
        <v>1.2494398170771956</v>
      </c>
      <c r="E458" s="28"/>
      <c r="F458" s="36">
        <v>1</v>
      </c>
      <c r="G458" s="36">
        <v>5.0098584105310762</v>
      </c>
      <c r="H458" s="36">
        <v>1.2494398170771956</v>
      </c>
      <c r="I458" s="37"/>
      <c r="J458" s="37"/>
      <c r="K458" s="36">
        <v>0</v>
      </c>
      <c r="L458" s="36">
        <v>0</v>
      </c>
      <c r="M458" s="38" t="e">
        <v>#DIV/0!</v>
      </c>
      <c r="N458" s="38" t="e">
        <v>#DIV/0!</v>
      </c>
      <c r="O458" s="37">
        <v>0</v>
      </c>
      <c r="P458" s="37">
        <v>0</v>
      </c>
      <c r="Q458" s="37" t="s">
        <v>392</v>
      </c>
      <c r="R458" s="37" t="s">
        <v>319</v>
      </c>
      <c r="S458" s="37" t="s">
        <v>279</v>
      </c>
      <c r="T458" s="39"/>
      <c r="U458" s="53" t="s">
        <v>75</v>
      </c>
      <c r="V458" s="37" t="s">
        <v>573</v>
      </c>
      <c r="W458" s="39" t="s">
        <v>204</v>
      </c>
      <c r="X458" s="84">
        <v>6</v>
      </c>
      <c r="Y458" t="str">
        <f t="shared" si="57"/>
        <v>Y</v>
      </c>
      <c r="Z458">
        <v>100</v>
      </c>
      <c r="AA458">
        <f t="shared" si="58"/>
        <v>0</v>
      </c>
      <c r="AB458">
        <f t="shared" si="59"/>
        <v>-100</v>
      </c>
      <c r="AC458">
        <f t="shared" si="60"/>
        <v>0</v>
      </c>
      <c r="AD458">
        <f t="shared" si="61"/>
        <v>-100</v>
      </c>
      <c r="AE458">
        <f t="shared" si="62"/>
        <v>0</v>
      </c>
      <c r="AF458">
        <f t="shared" si="63"/>
        <v>-100</v>
      </c>
    </row>
    <row r="459" spans="1:32" x14ac:dyDescent="0.25">
      <c r="A459" s="52">
        <v>0.38082548848057046</v>
      </c>
      <c r="B459" s="52">
        <v>0.6167736578293157</v>
      </c>
      <c r="C459" s="34">
        <v>2.6258746597813909</v>
      </c>
      <c r="D459" s="35">
        <v>1.6213403204011954</v>
      </c>
      <c r="E459" s="28"/>
      <c r="F459" s="36">
        <v>1</v>
      </c>
      <c r="G459" s="36">
        <v>2.6258746597813909</v>
      </c>
      <c r="H459" s="36">
        <v>1.6213403204011954</v>
      </c>
      <c r="I459" s="37"/>
      <c r="J459" s="37"/>
      <c r="K459" s="36">
        <v>0</v>
      </c>
      <c r="L459" s="36">
        <v>0</v>
      </c>
      <c r="M459" s="38" t="e">
        <v>#DIV/0!</v>
      </c>
      <c r="N459" s="38" t="e">
        <v>#DIV/0!</v>
      </c>
      <c r="O459" s="37">
        <v>0</v>
      </c>
      <c r="P459" s="37">
        <v>0</v>
      </c>
      <c r="Q459" s="37" t="s">
        <v>485</v>
      </c>
      <c r="R459" s="37" t="s">
        <v>328</v>
      </c>
      <c r="S459" s="37" t="s">
        <v>281</v>
      </c>
      <c r="T459" s="39"/>
      <c r="U459" s="53" t="s">
        <v>77</v>
      </c>
      <c r="V459" s="37" t="s">
        <v>573</v>
      </c>
      <c r="W459" s="39" t="s">
        <v>76</v>
      </c>
      <c r="X459" s="84">
        <v>1</v>
      </c>
      <c r="Y459" t="str">
        <f t="shared" si="57"/>
        <v>N</v>
      </c>
      <c r="Z459">
        <v>100</v>
      </c>
      <c r="AA459">
        <f t="shared" si="58"/>
        <v>0</v>
      </c>
      <c r="AB459">
        <f t="shared" si="59"/>
        <v>-100</v>
      </c>
      <c r="AC459">
        <f t="shared" si="60"/>
        <v>0</v>
      </c>
      <c r="AD459">
        <f t="shared" si="61"/>
        <v>-100</v>
      </c>
      <c r="AE459">
        <f t="shared" si="62"/>
        <v>0</v>
      </c>
      <c r="AF459">
        <f t="shared" si="63"/>
        <v>-100</v>
      </c>
    </row>
    <row r="460" spans="1:32" x14ac:dyDescent="0.25">
      <c r="A460" s="52">
        <v>0.45806938513268941</v>
      </c>
      <c r="B460" s="52">
        <v>0.54017770408229082</v>
      </c>
      <c r="C460" s="34">
        <v>2.1830753865166717</v>
      </c>
      <c r="D460" s="35">
        <v>1.8512426418985626</v>
      </c>
      <c r="E460" s="28"/>
      <c r="F460" s="36">
        <v>1</v>
      </c>
      <c r="G460" s="36">
        <v>2.1830753865166717</v>
      </c>
      <c r="H460" s="36">
        <v>1.8512426418985626</v>
      </c>
      <c r="I460" s="37"/>
      <c r="J460" s="37"/>
      <c r="K460" s="36">
        <v>0</v>
      </c>
      <c r="L460" s="36">
        <v>0</v>
      </c>
      <c r="M460" s="38" t="e">
        <v>#DIV/0!</v>
      </c>
      <c r="N460" s="38" t="e">
        <v>#DIV/0!</v>
      </c>
      <c r="O460" s="37">
        <v>0</v>
      </c>
      <c r="P460" s="37">
        <v>0</v>
      </c>
      <c r="Q460" s="37" t="s">
        <v>339</v>
      </c>
      <c r="R460" s="37" t="s">
        <v>415</v>
      </c>
      <c r="S460" s="37" t="s">
        <v>274</v>
      </c>
      <c r="T460" s="39"/>
      <c r="U460" s="53" t="s">
        <v>86</v>
      </c>
      <c r="V460" s="37" t="s">
        <v>573</v>
      </c>
      <c r="W460" s="39"/>
      <c r="X460" s="84">
        <v>0</v>
      </c>
      <c r="Y460" t="str">
        <f t="shared" si="57"/>
        <v>N</v>
      </c>
      <c r="Z460">
        <v>100</v>
      </c>
      <c r="AA460">
        <f t="shared" si="58"/>
        <v>0</v>
      </c>
      <c r="AB460">
        <f t="shared" si="59"/>
        <v>-100</v>
      </c>
      <c r="AC460">
        <f t="shared" si="60"/>
        <v>0</v>
      </c>
      <c r="AD460">
        <f t="shared" si="61"/>
        <v>-100</v>
      </c>
      <c r="AE460">
        <f t="shared" si="62"/>
        <v>0</v>
      </c>
      <c r="AF460">
        <f t="shared" si="63"/>
        <v>-100</v>
      </c>
    </row>
    <row r="461" spans="1:32" x14ac:dyDescent="0.25">
      <c r="A461" s="52">
        <v>0.50150805511878593</v>
      </c>
      <c r="B461" s="52">
        <v>0.48672109682286513</v>
      </c>
      <c r="C461" s="34">
        <v>1.993985918657164</v>
      </c>
      <c r="D461" s="35">
        <v>2.05456473230281</v>
      </c>
      <c r="E461" s="28"/>
      <c r="F461" s="36">
        <v>1</v>
      </c>
      <c r="G461" s="36">
        <v>1.993985918657164</v>
      </c>
      <c r="H461" s="36">
        <v>2.05456473230281</v>
      </c>
      <c r="I461" s="37"/>
      <c r="J461" s="37"/>
      <c r="K461" s="36">
        <v>0</v>
      </c>
      <c r="L461" s="36">
        <v>0</v>
      </c>
      <c r="M461" s="38" t="e">
        <v>#DIV/0!</v>
      </c>
      <c r="N461" s="38" t="e">
        <v>#DIV/0!</v>
      </c>
      <c r="O461" s="37">
        <v>0</v>
      </c>
      <c r="P461" s="37">
        <v>0</v>
      </c>
      <c r="Q461" s="37" t="s">
        <v>346</v>
      </c>
      <c r="R461" s="37" t="s">
        <v>424</v>
      </c>
      <c r="S461" s="37" t="s">
        <v>270</v>
      </c>
      <c r="T461" s="39"/>
      <c r="U461" s="53" t="s">
        <v>94</v>
      </c>
      <c r="V461" s="37" t="s">
        <v>573</v>
      </c>
      <c r="W461" s="39" t="s">
        <v>102</v>
      </c>
      <c r="X461" s="99">
        <v>4</v>
      </c>
      <c r="Y461" t="str">
        <f t="shared" si="57"/>
        <v>Y</v>
      </c>
      <c r="Z461">
        <v>100</v>
      </c>
      <c r="AA461">
        <f t="shared" si="58"/>
        <v>0</v>
      </c>
      <c r="AB461">
        <f t="shared" si="59"/>
        <v>-100</v>
      </c>
      <c r="AC461">
        <f t="shared" si="60"/>
        <v>0</v>
      </c>
      <c r="AD461">
        <f t="shared" si="61"/>
        <v>-100</v>
      </c>
      <c r="AE461">
        <f t="shared" si="62"/>
        <v>0</v>
      </c>
      <c r="AF461">
        <f t="shared" si="63"/>
        <v>-100</v>
      </c>
    </row>
    <row r="462" spans="1:32" x14ac:dyDescent="0.25">
      <c r="A462" s="52">
        <v>0.34306819463397914</v>
      </c>
      <c r="B462" s="52">
        <v>0.65665862248696394</v>
      </c>
      <c r="C462" s="34">
        <v>2.9148723654400666</v>
      </c>
      <c r="D462" s="35">
        <v>1.522861294675</v>
      </c>
      <c r="E462" s="28"/>
      <c r="F462" s="36">
        <v>1</v>
      </c>
      <c r="G462" s="36">
        <v>2.9148723654400666</v>
      </c>
      <c r="H462" s="36">
        <v>1.522861294675</v>
      </c>
      <c r="I462" s="37"/>
      <c r="J462" s="37"/>
      <c r="K462" s="36">
        <v>0</v>
      </c>
      <c r="L462" s="36">
        <v>0</v>
      </c>
      <c r="M462" s="38" t="e">
        <v>#DIV/0!</v>
      </c>
      <c r="N462" s="38" t="e">
        <v>#DIV/0!</v>
      </c>
      <c r="O462" s="37">
        <v>0</v>
      </c>
      <c r="P462" s="37">
        <v>0</v>
      </c>
      <c r="Q462" s="37" t="s">
        <v>426</v>
      </c>
      <c r="R462" s="37" t="s">
        <v>351</v>
      </c>
      <c r="S462" s="37" t="s">
        <v>273</v>
      </c>
      <c r="T462" s="39"/>
      <c r="U462" s="53" t="s">
        <v>75</v>
      </c>
      <c r="V462" s="37" t="s">
        <v>573</v>
      </c>
      <c r="W462" s="39" t="s">
        <v>76</v>
      </c>
      <c r="X462" s="99">
        <v>1</v>
      </c>
      <c r="Y462" t="str">
        <f t="shared" si="57"/>
        <v>N</v>
      </c>
      <c r="Z462">
        <v>100</v>
      </c>
      <c r="AA462">
        <f t="shared" si="58"/>
        <v>0</v>
      </c>
      <c r="AB462">
        <f t="shared" si="59"/>
        <v>-100</v>
      </c>
      <c r="AC462">
        <f t="shared" si="60"/>
        <v>0</v>
      </c>
      <c r="AD462">
        <f t="shared" si="61"/>
        <v>-100</v>
      </c>
      <c r="AE462">
        <f t="shared" si="62"/>
        <v>0</v>
      </c>
      <c r="AF462">
        <f t="shared" si="63"/>
        <v>-100</v>
      </c>
    </row>
    <row r="463" spans="1:32" x14ac:dyDescent="0.25">
      <c r="A463" s="52">
        <v>0.61277066481451992</v>
      </c>
      <c r="B463" s="52">
        <v>9.9250146359050717E-2</v>
      </c>
      <c r="C463" s="34">
        <v>1.6319319076782026</v>
      </c>
      <c r="D463" s="35">
        <v>10.075551892713245</v>
      </c>
      <c r="E463" s="28"/>
      <c r="F463" s="36">
        <v>1</v>
      </c>
      <c r="G463" s="36">
        <v>1.6319319076782026</v>
      </c>
      <c r="H463" s="36">
        <v>10.075551892713245</v>
      </c>
      <c r="I463" s="37"/>
      <c r="J463" s="37"/>
      <c r="K463" s="36">
        <v>0</v>
      </c>
      <c r="L463" s="36">
        <v>0</v>
      </c>
      <c r="M463" s="38" t="e">
        <v>#DIV/0!</v>
      </c>
      <c r="N463" s="38" t="e">
        <v>#DIV/0!</v>
      </c>
      <c r="O463" s="37">
        <v>0</v>
      </c>
      <c r="P463" s="37">
        <v>0</v>
      </c>
      <c r="Q463" s="37" t="s">
        <v>495</v>
      </c>
      <c r="R463" s="37" t="s">
        <v>297</v>
      </c>
      <c r="S463" s="37" t="s">
        <v>273</v>
      </c>
      <c r="T463" s="39"/>
      <c r="U463" s="53" t="s">
        <v>164</v>
      </c>
      <c r="V463" s="37" t="s">
        <v>573</v>
      </c>
      <c r="W463" s="39" t="s">
        <v>76</v>
      </c>
      <c r="X463" s="99">
        <v>1</v>
      </c>
      <c r="Y463" t="str">
        <f t="shared" si="57"/>
        <v>N</v>
      </c>
      <c r="Z463">
        <v>100</v>
      </c>
      <c r="AA463">
        <f t="shared" si="58"/>
        <v>0</v>
      </c>
      <c r="AB463">
        <f t="shared" si="59"/>
        <v>-100</v>
      </c>
      <c r="AC463">
        <f t="shared" si="60"/>
        <v>0</v>
      </c>
      <c r="AD463">
        <f t="shared" si="61"/>
        <v>-100</v>
      </c>
      <c r="AE463">
        <f t="shared" si="62"/>
        <v>0</v>
      </c>
      <c r="AF463">
        <f t="shared" si="63"/>
        <v>-100</v>
      </c>
    </row>
    <row r="464" spans="1:32" x14ac:dyDescent="0.25">
      <c r="A464" s="52">
        <v>0.46320909328262999</v>
      </c>
      <c r="B464" s="52">
        <v>0.51979318207130265</v>
      </c>
      <c r="C464" s="34">
        <v>2.1588522645643393</v>
      </c>
      <c r="D464" s="35">
        <v>1.923842086606717</v>
      </c>
      <c r="E464" s="28"/>
      <c r="F464" s="36">
        <v>1</v>
      </c>
      <c r="G464" s="36">
        <v>2.1588522645643393</v>
      </c>
      <c r="H464" s="36">
        <v>1.923842086606717</v>
      </c>
      <c r="I464" s="37"/>
      <c r="J464" s="37"/>
      <c r="K464" s="36">
        <v>0</v>
      </c>
      <c r="L464" s="36">
        <v>0</v>
      </c>
      <c r="M464" s="38" t="e">
        <v>#DIV/0!</v>
      </c>
      <c r="N464" s="38" t="e">
        <v>#DIV/0!</v>
      </c>
      <c r="O464" s="37">
        <v>0</v>
      </c>
      <c r="P464" s="37">
        <v>0</v>
      </c>
      <c r="Q464" s="37" t="s">
        <v>497</v>
      </c>
      <c r="R464" s="37" t="s">
        <v>354</v>
      </c>
      <c r="S464" s="37" t="s">
        <v>278</v>
      </c>
      <c r="T464" s="39"/>
      <c r="U464" s="53" t="s">
        <v>100</v>
      </c>
      <c r="V464" s="37" t="s">
        <v>573</v>
      </c>
      <c r="W464" s="39" t="s">
        <v>100</v>
      </c>
      <c r="X464" s="99">
        <v>3</v>
      </c>
      <c r="Y464" t="str">
        <f t="shared" si="57"/>
        <v>Y</v>
      </c>
      <c r="Z464">
        <v>100</v>
      </c>
      <c r="AA464">
        <f t="shared" si="58"/>
        <v>0</v>
      </c>
      <c r="AB464">
        <f t="shared" si="59"/>
        <v>-100</v>
      </c>
      <c r="AC464">
        <f t="shared" si="60"/>
        <v>0</v>
      </c>
      <c r="AD464">
        <f t="shared" si="61"/>
        <v>-100</v>
      </c>
      <c r="AE464">
        <f t="shared" si="62"/>
        <v>0</v>
      </c>
      <c r="AF464">
        <f t="shared" si="63"/>
        <v>-100</v>
      </c>
    </row>
    <row r="465" spans="1:32" x14ac:dyDescent="0.25">
      <c r="A465" s="52">
        <v>0.34351591328227005</v>
      </c>
      <c r="B465" s="52">
        <v>0.65544759876302061</v>
      </c>
      <c r="C465" s="34">
        <v>2.9110732904483854</v>
      </c>
      <c r="D465" s="35">
        <v>1.525674976744485</v>
      </c>
      <c r="E465" s="28"/>
      <c r="F465" s="36">
        <v>1</v>
      </c>
      <c r="G465" s="36">
        <v>2.9110732904483854</v>
      </c>
      <c r="H465" s="36">
        <v>1.525674976744485</v>
      </c>
      <c r="I465" s="37"/>
      <c r="J465" s="37"/>
      <c r="K465" s="36">
        <v>0</v>
      </c>
      <c r="L465" s="36">
        <v>0</v>
      </c>
      <c r="M465" s="38" t="e">
        <v>#DIV/0!</v>
      </c>
      <c r="N465" s="38" t="e">
        <v>#DIV/0!</v>
      </c>
      <c r="O465" s="37">
        <v>0</v>
      </c>
      <c r="P465" s="37">
        <v>0</v>
      </c>
      <c r="Q465" s="37" t="s">
        <v>362</v>
      </c>
      <c r="R465" s="37" t="s">
        <v>499</v>
      </c>
      <c r="S465" s="37" t="s">
        <v>269</v>
      </c>
      <c r="T465" s="39"/>
      <c r="U465" s="53" t="s">
        <v>79</v>
      </c>
      <c r="V465" s="37" t="s">
        <v>573</v>
      </c>
      <c r="W465" s="39" t="s">
        <v>76</v>
      </c>
      <c r="X465" s="99">
        <v>1</v>
      </c>
      <c r="Y465" t="str">
        <f t="shared" si="57"/>
        <v>N</v>
      </c>
      <c r="Z465">
        <v>100</v>
      </c>
      <c r="AA465">
        <f t="shared" si="58"/>
        <v>0</v>
      </c>
      <c r="AB465">
        <f t="shared" si="59"/>
        <v>-100</v>
      </c>
      <c r="AC465">
        <f t="shared" si="60"/>
        <v>0</v>
      </c>
      <c r="AD465">
        <f t="shared" si="61"/>
        <v>-100</v>
      </c>
      <c r="AE465">
        <f t="shared" si="62"/>
        <v>0</v>
      </c>
      <c r="AF465">
        <f t="shared" si="63"/>
        <v>-100</v>
      </c>
    </row>
    <row r="466" spans="1:32" x14ac:dyDescent="0.25">
      <c r="A466" s="52">
        <v>0.47863854813348744</v>
      </c>
      <c r="B466" s="52">
        <v>0.52018245277827946</v>
      </c>
      <c r="C466" s="34">
        <v>2.0892592205530218</v>
      </c>
      <c r="D466" s="35">
        <v>1.9224024083454352</v>
      </c>
      <c r="E466" s="28"/>
      <c r="F466" s="36">
        <v>1</v>
      </c>
      <c r="G466" s="36">
        <v>2.0892592205530218</v>
      </c>
      <c r="H466" s="36">
        <v>1.9224024083454352</v>
      </c>
      <c r="I466" s="37"/>
      <c r="J466" s="37"/>
      <c r="K466" s="36">
        <v>0</v>
      </c>
      <c r="L466" s="36">
        <v>0</v>
      </c>
      <c r="M466" s="38" t="e">
        <v>#DIV/0!</v>
      </c>
      <c r="N466" s="38" t="e">
        <v>#DIV/0!</v>
      </c>
      <c r="O466" s="37">
        <v>0</v>
      </c>
      <c r="P466" s="37">
        <v>0</v>
      </c>
      <c r="Q466" s="37" t="s">
        <v>502</v>
      </c>
      <c r="R466" s="37" t="s">
        <v>498</v>
      </c>
      <c r="S466" s="37" t="s">
        <v>269</v>
      </c>
      <c r="T466" s="39"/>
      <c r="U466" s="53" t="s">
        <v>86</v>
      </c>
      <c r="V466" s="37" t="s">
        <v>573</v>
      </c>
      <c r="W466" s="39" t="s">
        <v>78</v>
      </c>
      <c r="X466" s="97" t="s">
        <v>84</v>
      </c>
      <c r="Y466" t="str">
        <f t="shared" si="57"/>
        <v>Y</v>
      </c>
      <c r="Z466">
        <v>100</v>
      </c>
      <c r="AA466">
        <f t="shared" si="58"/>
        <v>0</v>
      </c>
      <c r="AB466">
        <f t="shared" si="59"/>
        <v>-100</v>
      </c>
      <c r="AC466">
        <f t="shared" si="60"/>
        <v>0</v>
      </c>
      <c r="AD466">
        <f t="shared" si="61"/>
        <v>-100</v>
      </c>
      <c r="AE466">
        <f t="shared" si="62"/>
        <v>0</v>
      </c>
      <c r="AF466">
        <f t="shared" si="63"/>
        <v>-100</v>
      </c>
    </row>
    <row r="467" spans="1:32" x14ac:dyDescent="0.25">
      <c r="A467" s="52">
        <v>0.48574712368488049</v>
      </c>
      <c r="B467" s="52">
        <v>0.51323828252072179</v>
      </c>
      <c r="C467" s="34">
        <v>2.0586843467316784</v>
      </c>
      <c r="D467" s="35">
        <v>1.9484127237909721</v>
      </c>
      <c r="E467" s="28"/>
      <c r="F467" s="36">
        <v>1</v>
      </c>
      <c r="G467" s="36">
        <v>2.0586843467316784</v>
      </c>
      <c r="H467" s="36">
        <v>1.9484127237909721</v>
      </c>
      <c r="I467" s="37"/>
      <c r="J467" s="37"/>
      <c r="K467" s="36">
        <v>0</v>
      </c>
      <c r="L467" s="36">
        <v>0</v>
      </c>
      <c r="M467" s="38" t="e">
        <v>#DIV/0!</v>
      </c>
      <c r="N467" s="38" t="e">
        <v>#DIV/0!</v>
      </c>
      <c r="O467" s="37">
        <v>0</v>
      </c>
      <c r="P467" s="37">
        <v>0</v>
      </c>
      <c r="Q467" s="37" t="s">
        <v>460</v>
      </c>
      <c r="R467" s="37" t="s">
        <v>506</v>
      </c>
      <c r="S467" s="37" t="s">
        <v>276</v>
      </c>
      <c r="T467" s="39"/>
      <c r="U467" s="53" t="s">
        <v>75</v>
      </c>
      <c r="V467" s="37" t="s">
        <v>573</v>
      </c>
      <c r="W467" s="39" t="s">
        <v>165</v>
      </c>
      <c r="X467" s="84">
        <v>7</v>
      </c>
      <c r="Y467" t="s">
        <v>95</v>
      </c>
      <c r="Z467">
        <v>100</v>
      </c>
      <c r="AA467">
        <f t="shared" si="58"/>
        <v>0</v>
      </c>
      <c r="AB467">
        <f t="shared" si="59"/>
        <v>-100</v>
      </c>
      <c r="AC467">
        <f t="shared" si="60"/>
        <v>0</v>
      </c>
      <c r="AD467">
        <f t="shared" si="61"/>
        <v>-100</v>
      </c>
      <c r="AE467">
        <f t="shared" si="62"/>
        <v>0</v>
      </c>
      <c r="AF467">
        <f t="shared" si="63"/>
        <v>-100</v>
      </c>
    </row>
    <row r="468" spans="1:32" x14ac:dyDescent="0.25">
      <c r="A468" s="52">
        <v>0.52149987273702814</v>
      </c>
      <c r="B468" s="52">
        <v>0.47720757044061479</v>
      </c>
      <c r="C468" s="34">
        <v>1.917546009650247</v>
      </c>
      <c r="D468" s="35">
        <v>2.0955241742637929</v>
      </c>
      <c r="E468" s="28"/>
      <c r="F468" s="36">
        <v>1</v>
      </c>
      <c r="G468" s="36">
        <v>1.917546009650247</v>
      </c>
      <c r="H468" s="36">
        <v>2.0955241742637929</v>
      </c>
      <c r="I468" s="37"/>
      <c r="J468" s="37"/>
      <c r="K468" s="36">
        <v>0</v>
      </c>
      <c r="L468" s="36">
        <v>0</v>
      </c>
      <c r="M468" s="38" t="e">
        <v>#DIV/0!</v>
      </c>
      <c r="N468" s="38" t="e">
        <v>#DIV/0!</v>
      </c>
      <c r="O468" s="37">
        <v>0</v>
      </c>
      <c r="P468" s="37">
        <v>0</v>
      </c>
      <c r="Q468" s="37" t="s">
        <v>455</v>
      </c>
      <c r="R468" s="37" t="s">
        <v>508</v>
      </c>
      <c r="S468" s="37" t="s">
        <v>276</v>
      </c>
      <c r="T468" s="39"/>
      <c r="U468" s="53" t="s">
        <v>79</v>
      </c>
      <c r="V468" s="37" t="s">
        <v>573</v>
      </c>
      <c r="W468" s="39" t="s">
        <v>239</v>
      </c>
      <c r="X468" s="97" t="s">
        <v>579</v>
      </c>
      <c r="Y468" t="str">
        <f t="shared" si="57"/>
        <v>Y</v>
      </c>
      <c r="Z468">
        <v>100</v>
      </c>
      <c r="AA468">
        <f t="shared" si="58"/>
        <v>0</v>
      </c>
      <c r="AB468">
        <f t="shared" si="59"/>
        <v>-100</v>
      </c>
      <c r="AC468">
        <f t="shared" si="60"/>
        <v>0</v>
      </c>
      <c r="AD468">
        <f t="shared" si="61"/>
        <v>-100</v>
      </c>
      <c r="AE468">
        <f t="shared" si="62"/>
        <v>0</v>
      </c>
      <c r="AF468">
        <f t="shared" si="63"/>
        <v>-100</v>
      </c>
    </row>
    <row r="469" spans="1:32" x14ac:dyDescent="0.25">
      <c r="A469" s="52">
        <v>0.4290551477894553</v>
      </c>
      <c r="B469" s="52">
        <v>0.5702869126857274</v>
      </c>
      <c r="C469" s="34">
        <v>2.3307027200398891</v>
      </c>
      <c r="D469" s="35">
        <v>1.7535033292112001</v>
      </c>
      <c r="E469" s="28"/>
      <c r="F469" s="36">
        <v>1</v>
      </c>
      <c r="G469" s="36">
        <v>2.3307027200398891</v>
      </c>
      <c r="H469" s="36">
        <v>1.7535033292112001</v>
      </c>
      <c r="I469" s="37"/>
      <c r="J469" s="37"/>
      <c r="K469" s="36">
        <v>0</v>
      </c>
      <c r="L469" s="36">
        <v>0</v>
      </c>
      <c r="M469" s="38" t="e">
        <v>#DIV/0!</v>
      </c>
      <c r="N469" s="38" t="e">
        <v>#DIV/0!</v>
      </c>
      <c r="O469" s="37">
        <v>0</v>
      </c>
      <c r="P469" s="37">
        <v>0</v>
      </c>
      <c r="Q469" s="37" t="s">
        <v>373</v>
      </c>
      <c r="R469" s="37" t="s">
        <v>376</v>
      </c>
      <c r="S469" s="37" t="s">
        <v>275</v>
      </c>
      <c r="T469" s="39"/>
      <c r="U469" s="53" t="s">
        <v>75</v>
      </c>
      <c r="V469" s="37" t="s">
        <v>574</v>
      </c>
      <c r="W469" s="39" t="s">
        <v>204</v>
      </c>
      <c r="X469" s="84">
        <v>6</v>
      </c>
      <c r="Y469" t="str">
        <f t="shared" si="57"/>
        <v>Y</v>
      </c>
      <c r="Z469">
        <v>100</v>
      </c>
      <c r="AA469">
        <f t="shared" si="58"/>
        <v>0</v>
      </c>
      <c r="AB469">
        <f t="shared" si="59"/>
        <v>-100</v>
      </c>
      <c r="AC469">
        <f t="shared" si="60"/>
        <v>0</v>
      </c>
      <c r="AD469">
        <f t="shared" si="61"/>
        <v>-100</v>
      </c>
      <c r="AE469">
        <f t="shared" si="62"/>
        <v>0</v>
      </c>
      <c r="AF469">
        <f t="shared" si="63"/>
        <v>-100</v>
      </c>
    </row>
    <row r="470" spans="1:32" x14ac:dyDescent="0.25">
      <c r="A470" s="52">
        <v>0.81164507739539205</v>
      </c>
      <c r="B470" s="52">
        <v>0.12374421063191619</v>
      </c>
      <c r="C470" s="34">
        <v>1.2320656255429379</v>
      </c>
      <c r="D470" s="35">
        <v>8.0811861410999963</v>
      </c>
      <c r="E470" s="28"/>
      <c r="F470" s="36">
        <v>1</v>
      </c>
      <c r="G470" s="36">
        <v>1.2320656255429379</v>
      </c>
      <c r="H470" s="36">
        <v>8.0811861410999963</v>
      </c>
      <c r="I470" s="37"/>
      <c r="J470" s="37"/>
      <c r="K470" s="36">
        <v>0</v>
      </c>
      <c r="L470" s="36">
        <v>0</v>
      </c>
      <c r="M470" s="38" t="e">
        <v>#DIV/0!</v>
      </c>
      <c r="N470" s="38" t="e">
        <v>#DIV/0!</v>
      </c>
      <c r="O470" s="37">
        <v>0</v>
      </c>
      <c r="P470" s="37">
        <v>0</v>
      </c>
      <c r="Q470" s="37" t="s">
        <v>305</v>
      </c>
      <c r="R470" s="37" t="s">
        <v>374</v>
      </c>
      <c r="S470" s="37" t="s">
        <v>275</v>
      </c>
      <c r="T470" s="39"/>
      <c r="U470" s="53" t="s">
        <v>92</v>
      </c>
      <c r="V470" s="37" t="s">
        <v>574</v>
      </c>
      <c r="W470" s="39" t="s">
        <v>89</v>
      </c>
      <c r="X470" s="84">
        <v>4</v>
      </c>
      <c r="Y470" t="str">
        <f t="shared" si="57"/>
        <v>Y</v>
      </c>
      <c r="Z470">
        <v>100</v>
      </c>
      <c r="AA470">
        <f t="shared" si="58"/>
        <v>0</v>
      </c>
      <c r="AB470">
        <f t="shared" si="59"/>
        <v>-100</v>
      </c>
      <c r="AC470">
        <f t="shared" si="60"/>
        <v>0</v>
      </c>
      <c r="AD470">
        <f t="shared" si="61"/>
        <v>-100</v>
      </c>
      <c r="AE470">
        <f t="shared" si="62"/>
        <v>0</v>
      </c>
      <c r="AF470">
        <f t="shared" si="63"/>
        <v>-100</v>
      </c>
    </row>
    <row r="471" spans="1:32" x14ac:dyDescent="0.25">
      <c r="A471" s="52">
        <v>0.13458484449253985</v>
      </c>
      <c r="B471" s="52">
        <v>0.86532601064138315</v>
      </c>
      <c r="C471" s="34">
        <v>7.4302571271717808</v>
      </c>
      <c r="D471" s="35">
        <v>1.1556338162755513</v>
      </c>
      <c r="E471" s="28"/>
      <c r="F471" s="36">
        <v>1</v>
      </c>
      <c r="G471" s="36">
        <v>7.4302571271717808</v>
      </c>
      <c r="H471" s="36">
        <v>1.1556338162755513</v>
      </c>
      <c r="I471" s="37"/>
      <c r="J471" s="37"/>
      <c r="K471" s="36">
        <v>0</v>
      </c>
      <c r="L471" s="36">
        <v>0</v>
      </c>
      <c r="M471" s="38" t="e">
        <v>#DIV/0!</v>
      </c>
      <c r="N471" s="38" t="e">
        <v>#DIV/0!</v>
      </c>
      <c r="O471" s="37">
        <v>0</v>
      </c>
      <c r="P471" s="37">
        <v>0</v>
      </c>
      <c r="Q471" s="37" t="s">
        <v>483</v>
      </c>
      <c r="R471" s="37" t="s">
        <v>317</v>
      </c>
      <c r="S471" s="37" t="s">
        <v>279</v>
      </c>
      <c r="T471" s="39"/>
      <c r="U471" s="53" t="s">
        <v>76</v>
      </c>
      <c r="V471" s="37" t="s">
        <v>574</v>
      </c>
      <c r="W471" s="39" t="s">
        <v>75</v>
      </c>
      <c r="X471" s="84">
        <v>2</v>
      </c>
      <c r="Y471" t="str">
        <f t="shared" si="57"/>
        <v>N</v>
      </c>
      <c r="Z471">
        <v>100</v>
      </c>
      <c r="AA471">
        <f t="shared" si="58"/>
        <v>0</v>
      </c>
      <c r="AB471">
        <f t="shared" si="59"/>
        <v>-100</v>
      </c>
      <c r="AC471">
        <f t="shared" si="60"/>
        <v>0</v>
      </c>
      <c r="AD471">
        <f t="shared" si="61"/>
        <v>-100</v>
      </c>
      <c r="AE471">
        <f t="shared" si="62"/>
        <v>0</v>
      </c>
      <c r="AF471">
        <f t="shared" si="63"/>
        <v>-100</v>
      </c>
    </row>
    <row r="472" spans="1:32" x14ac:dyDescent="0.25">
      <c r="A472" s="52">
        <v>0.73490472519780514</v>
      </c>
      <c r="B472" s="52">
        <v>0.25226761649841861</v>
      </c>
      <c r="C472" s="34">
        <v>1.360720601885969</v>
      </c>
      <c r="D472" s="35">
        <v>3.964044271240295</v>
      </c>
      <c r="E472" s="28"/>
      <c r="F472" s="36">
        <v>1</v>
      </c>
      <c r="G472" s="36">
        <v>1.360720601885969</v>
      </c>
      <c r="H472" s="36">
        <v>3.964044271240295</v>
      </c>
      <c r="I472" s="37"/>
      <c r="J472" s="37"/>
      <c r="K472" s="36">
        <v>0</v>
      </c>
      <c r="L472" s="36">
        <v>0</v>
      </c>
      <c r="M472" s="38" t="e">
        <v>#DIV/0!</v>
      </c>
      <c r="N472" s="38" t="e">
        <v>#DIV/0!</v>
      </c>
      <c r="O472" s="37">
        <v>0</v>
      </c>
      <c r="P472" s="37">
        <v>0</v>
      </c>
      <c r="Q472" s="37" t="s">
        <v>341</v>
      </c>
      <c r="R472" s="37" t="s">
        <v>517</v>
      </c>
      <c r="S472" s="37" t="s">
        <v>274</v>
      </c>
      <c r="T472" s="39"/>
      <c r="U472" s="53" t="s">
        <v>86</v>
      </c>
      <c r="V472" s="20">
        <v>44425</v>
      </c>
      <c r="W472" s="39" t="s">
        <v>74</v>
      </c>
      <c r="X472" s="84">
        <v>4</v>
      </c>
      <c r="Y472" t="str">
        <f t="shared" si="57"/>
        <v>Y</v>
      </c>
      <c r="Z472">
        <v>100</v>
      </c>
      <c r="AA472">
        <f t="shared" si="58"/>
        <v>0</v>
      </c>
      <c r="AB472">
        <f t="shared" si="59"/>
        <v>-100</v>
      </c>
      <c r="AC472">
        <f t="shared" si="60"/>
        <v>0</v>
      </c>
      <c r="AD472">
        <f t="shared" si="61"/>
        <v>-100</v>
      </c>
      <c r="AE472">
        <f t="shared" si="62"/>
        <v>0</v>
      </c>
      <c r="AF472">
        <f t="shared" si="63"/>
        <v>-100</v>
      </c>
    </row>
    <row r="473" spans="1:32" x14ac:dyDescent="0.25">
      <c r="A473" s="52">
        <v>0.31878320123293213</v>
      </c>
      <c r="B473" s="52">
        <v>0.6810471015685533</v>
      </c>
      <c r="C473" s="34">
        <v>3.1369281572315622</v>
      </c>
      <c r="D473" s="35">
        <v>1.4683272239127816</v>
      </c>
      <c r="E473" s="28"/>
      <c r="F473" s="36">
        <v>1</v>
      </c>
      <c r="G473" s="36">
        <v>3.1369281572315622</v>
      </c>
      <c r="H473" s="36">
        <v>1.4683272239127816</v>
      </c>
      <c r="I473" s="37"/>
      <c r="J473" s="37"/>
      <c r="K473" s="36">
        <v>0</v>
      </c>
      <c r="L473" s="36">
        <v>0</v>
      </c>
      <c r="M473" s="38" t="e">
        <v>#DIV/0!</v>
      </c>
      <c r="N473" s="38" t="e">
        <v>#DIV/0!</v>
      </c>
      <c r="O473" s="37">
        <v>0</v>
      </c>
      <c r="P473" s="37">
        <v>0</v>
      </c>
      <c r="Q473" s="37" t="s">
        <v>513</v>
      </c>
      <c r="R473" s="37" t="s">
        <v>316</v>
      </c>
      <c r="S473" s="37" t="s">
        <v>279</v>
      </c>
      <c r="T473" s="39"/>
      <c r="U473" s="53" t="s">
        <v>75</v>
      </c>
      <c r="V473" s="20">
        <v>44426</v>
      </c>
      <c r="W473" s="39" t="s">
        <v>76</v>
      </c>
      <c r="X473" s="84">
        <v>1</v>
      </c>
      <c r="Y473" t="str">
        <f t="shared" si="57"/>
        <v>N</v>
      </c>
      <c r="Z473">
        <v>100</v>
      </c>
      <c r="AA473">
        <f t="shared" si="58"/>
        <v>0</v>
      </c>
      <c r="AB473">
        <f t="shared" si="59"/>
        <v>-100</v>
      </c>
      <c r="AC473">
        <f t="shared" si="60"/>
        <v>0</v>
      </c>
      <c r="AD473">
        <f t="shared" si="61"/>
        <v>-100</v>
      </c>
      <c r="AE473">
        <f t="shared" si="62"/>
        <v>0</v>
      </c>
      <c r="AF473">
        <f t="shared" si="63"/>
        <v>-100</v>
      </c>
    </row>
    <row r="474" spans="1:32" x14ac:dyDescent="0.25">
      <c r="A474" s="52">
        <v>0.64728988781974695</v>
      </c>
      <c r="B474" s="52">
        <v>0.34797800975905224</v>
      </c>
      <c r="C474" s="34">
        <v>1.5449028616348066</v>
      </c>
      <c r="D474" s="35">
        <v>2.873744811324205</v>
      </c>
      <c r="E474" s="28"/>
      <c r="F474" s="36">
        <v>1</v>
      </c>
      <c r="G474" s="36">
        <v>1.5449028616348066</v>
      </c>
      <c r="H474" s="36">
        <v>2.873744811324205</v>
      </c>
      <c r="I474" s="37"/>
      <c r="J474" s="37"/>
      <c r="K474" s="36">
        <v>0</v>
      </c>
      <c r="L474" s="36">
        <v>0</v>
      </c>
      <c r="M474" s="38" t="e">
        <v>#DIV/0!</v>
      </c>
      <c r="N474" s="38" t="e">
        <v>#DIV/0!</v>
      </c>
      <c r="O474" s="37">
        <v>0</v>
      </c>
      <c r="P474" s="37">
        <v>0</v>
      </c>
      <c r="Q474" s="37" t="s">
        <v>489</v>
      </c>
      <c r="R474" s="37" t="s">
        <v>529</v>
      </c>
      <c r="S474" s="37" t="s">
        <v>274</v>
      </c>
      <c r="T474" s="39"/>
      <c r="U474" s="53" t="s">
        <v>79</v>
      </c>
      <c r="V474" s="20">
        <v>44426</v>
      </c>
      <c r="W474" s="39" t="s">
        <v>100</v>
      </c>
      <c r="X474" s="84">
        <v>3</v>
      </c>
      <c r="Y474" t="str">
        <f t="shared" si="57"/>
        <v>Y</v>
      </c>
      <c r="Z474">
        <v>100</v>
      </c>
      <c r="AA474">
        <f t="shared" si="58"/>
        <v>0</v>
      </c>
      <c r="AB474">
        <f t="shared" si="59"/>
        <v>-100</v>
      </c>
      <c r="AC474">
        <f t="shared" si="60"/>
        <v>0</v>
      </c>
      <c r="AD474">
        <f t="shared" si="61"/>
        <v>-100</v>
      </c>
      <c r="AE474">
        <f t="shared" si="62"/>
        <v>0</v>
      </c>
      <c r="AF474">
        <f t="shared" si="63"/>
        <v>-100</v>
      </c>
    </row>
    <row r="475" spans="1:32" x14ac:dyDescent="0.25">
      <c r="A475" s="52">
        <v>0.46271630756558624</v>
      </c>
      <c r="B475" s="52">
        <v>0.53366098710395093</v>
      </c>
      <c r="C475" s="34">
        <v>2.1611514088646167</v>
      </c>
      <c r="D475" s="35">
        <v>1.8738487994536721</v>
      </c>
      <c r="E475" s="28"/>
      <c r="F475" s="36">
        <v>1</v>
      </c>
      <c r="G475" s="36">
        <v>2.1611514088646167</v>
      </c>
      <c r="H475" s="36">
        <v>1.8738487994536721</v>
      </c>
      <c r="I475" s="37"/>
      <c r="J475" s="37"/>
      <c r="K475" s="36">
        <v>0</v>
      </c>
      <c r="L475" s="36">
        <v>0</v>
      </c>
      <c r="M475" s="38" t="e">
        <v>#DIV/0!</v>
      </c>
      <c r="N475" s="38" t="e">
        <v>#DIV/0!</v>
      </c>
      <c r="O475" s="37">
        <v>0</v>
      </c>
      <c r="P475" s="37">
        <v>0</v>
      </c>
      <c r="Q475" s="37" t="s">
        <v>338</v>
      </c>
      <c r="R475" s="37" t="s">
        <v>417</v>
      </c>
      <c r="S475" s="37" t="s">
        <v>274</v>
      </c>
      <c r="T475" s="39"/>
      <c r="U475" s="53" t="s">
        <v>79</v>
      </c>
      <c r="V475" s="20">
        <v>44426</v>
      </c>
      <c r="W475" s="39" t="s">
        <v>100</v>
      </c>
      <c r="X475" s="84">
        <v>3</v>
      </c>
      <c r="Y475" t="str">
        <f t="shared" si="57"/>
        <v>Y</v>
      </c>
      <c r="Z475">
        <v>100</v>
      </c>
      <c r="AA475">
        <f t="shared" si="58"/>
        <v>0</v>
      </c>
      <c r="AB475">
        <f t="shared" si="59"/>
        <v>-100</v>
      </c>
      <c r="AC475">
        <f t="shared" si="60"/>
        <v>0</v>
      </c>
      <c r="AD475">
        <f t="shared" si="61"/>
        <v>-100</v>
      </c>
      <c r="AE475">
        <f t="shared" si="62"/>
        <v>0</v>
      </c>
      <c r="AF475">
        <f t="shared" si="63"/>
        <v>-100</v>
      </c>
    </row>
    <row r="476" spans="1:32" x14ac:dyDescent="0.25">
      <c r="A476" s="52">
        <v>0.41829982223204343</v>
      </c>
      <c r="B476" s="52">
        <v>0.58117987250733238</v>
      </c>
      <c r="C476" s="34">
        <v>2.3906297513205015</v>
      </c>
      <c r="D476" s="35">
        <v>1.7206377015187904</v>
      </c>
      <c r="E476" s="28"/>
      <c r="F476" s="36">
        <v>1</v>
      </c>
      <c r="G476" s="36">
        <v>2.3906297513205015</v>
      </c>
      <c r="H476" s="36">
        <v>1.7206377015187904</v>
      </c>
      <c r="I476" s="37"/>
      <c r="J476" s="37"/>
      <c r="K476" s="36">
        <v>0</v>
      </c>
      <c r="L476" s="36">
        <v>0</v>
      </c>
      <c r="M476" s="38" t="e">
        <v>#DIV/0!</v>
      </c>
      <c r="N476" s="38" t="e">
        <v>#DIV/0!</v>
      </c>
      <c r="O476" s="37">
        <v>0</v>
      </c>
      <c r="P476" s="37">
        <v>0</v>
      </c>
      <c r="Q476" s="37" t="s">
        <v>488</v>
      </c>
      <c r="R476" s="37" t="s">
        <v>487</v>
      </c>
      <c r="S476" s="37" t="s">
        <v>274</v>
      </c>
      <c r="T476" s="39"/>
      <c r="U476" s="53" t="s">
        <v>75</v>
      </c>
      <c r="V476" s="20">
        <v>44426</v>
      </c>
      <c r="W476" s="39" t="s">
        <v>75</v>
      </c>
      <c r="X476" s="84">
        <v>2</v>
      </c>
      <c r="Y476" t="str">
        <f t="shared" si="57"/>
        <v>N</v>
      </c>
      <c r="Z476">
        <v>100</v>
      </c>
      <c r="AA476">
        <f t="shared" si="58"/>
        <v>0</v>
      </c>
      <c r="AB476">
        <f t="shared" si="59"/>
        <v>-100</v>
      </c>
      <c r="AC476">
        <f t="shared" si="60"/>
        <v>0</v>
      </c>
      <c r="AD476">
        <f t="shared" si="61"/>
        <v>-100</v>
      </c>
      <c r="AE476">
        <f t="shared" si="62"/>
        <v>0</v>
      </c>
      <c r="AF476">
        <f t="shared" si="63"/>
        <v>-100</v>
      </c>
    </row>
    <row r="477" spans="1:32" x14ac:dyDescent="0.25">
      <c r="A477" s="52">
        <v>0.59991229827705561</v>
      </c>
      <c r="B477" s="52">
        <v>0.39771027879474663</v>
      </c>
      <c r="C477" s="34">
        <v>1.6669103181781633</v>
      </c>
      <c r="D477" s="35">
        <v>2.514393148274872</v>
      </c>
      <c r="E477" s="28"/>
      <c r="F477" s="36">
        <v>1</v>
      </c>
      <c r="G477" s="36">
        <v>1.6669103181781633</v>
      </c>
      <c r="H477" s="36">
        <v>2.514393148274872</v>
      </c>
      <c r="I477" s="37"/>
      <c r="J477" s="37"/>
      <c r="K477" s="36">
        <v>0</v>
      </c>
      <c r="L477" s="36">
        <v>0</v>
      </c>
      <c r="M477" s="38" t="e">
        <v>#DIV/0!</v>
      </c>
      <c r="N477" s="38" t="e">
        <v>#DIV/0!</v>
      </c>
      <c r="O477" s="37">
        <v>0</v>
      </c>
      <c r="P477" s="37">
        <v>0</v>
      </c>
      <c r="Q477" s="37" t="s">
        <v>458</v>
      </c>
      <c r="R477" s="37" t="s">
        <v>464</v>
      </c>
      <c r="S477" s="37" t="s">
        <v>276</v>
      </c>
      <c r="T477" s="39"/>
      <c r="U477" s="53" t="s">
        <v>79</v>
      </c>
      <c r="V477" s="20">
        <v>44426</v>
      </c>
      <c r="W477" s="39" t="s">
        <v>79</v>
      </c>
      <c r="X477" s="84">
        <v>3</v>
      </c>
      <c r="Y477" t="s">
        <v>95</v>
      </c>
      <c r="Z477">
        <v>100</v>
      </c>
      <c r="AA477">
        <f t="shared" si="58"/>
        <v>0</v>
      </c>
      <c r="AB477">
        <f t="shared" si="59"/>
        <v>-100</v>
      </c>
      <c r="AC477">
        <f t="shared" si="60"/>
        <v>0</v>
      </c>
      <c r="AD477">
        <f t="shared" si="61"/>
        <v>-100</v>
      </c>
      <c r="AE477">
        <f t="shared" si="62"/>
        <v>0</v>
      </c>
      <c r="AF477">
        <f t="shared" si="63"/>
        <v>-100</v>
      </c>
    </row>
    <row r="478" spans="1:32" x14ac:dyDescent="0.25">
      <c r="A478" s="52">
        <v>0.55441114367896183</v>
      </c>
      <c r="B478" s="52">
        <v>0.44101768931249091</v>
      </c>
      <c r="C478" s="34">
        <v>1.8037155482918314</v>
      </c>
      <c r="D478" s="35">
        <v>2.2674827432861369</v>
      </c>
      <c r="E478" s="28"/>
      <c r="F478" s="36">
        <v>1</v>
      </c>
      <c r="G478" s="36">
        <v>1.8037155482918314</v>
      </c>
      <c r="H478" s="36">
        <v>2.2674827432861369</v>
      </c>
      <c r="I478" s="37"/>
      <c r="J478" s="37"/>
      <c r="K478" s="36">
        <v>0</v>
      </c>
      <c r="L478" s="36">
        <v>0</v>
      </c>
      <c r="M478" s="38" t="e">
        <v>#DIV/0!</v>
      </c>
      <c r="N478" s="38" t="e">
        <v>#DIV/0!</v>
      </c>
      <c r="O478" s="37">
        <v>0</v>
      </c>
      <c r="P478" s="37">
        <v>0</v>
      </c>
      <c r="Q478" s="37" t="s">
        <v>466</v>
      </c>
      <c r="R478" s="37" t="s">
        <v>454</v>
      </c>
      <c r="S478" s="37" t="s">
        <v>276</v>
      </c>
      <c r="T478" s="39"/>
      <c r="U478" s="53" t="s">
        <v>79</v>
      </c>
      <c r="V478" s="20">
        <v>44426</v>
      </c>
      <c r="W478" s="39" t="s">
        <v>75</v>
      </c>
      <c r="X478" s="99">
        <v>2</v>
      </c>
      <c r="Y478" t="str">
        <f t="shared" si="57"/>
        <v>N</v>
      </c>
      <c r="Z478">
        <v>100</v>
      </c>
      <c r="AA478">
        <f t="shared" si="58"/>
        <v>0</v>
      </c>
      <c r="AB478">
        <f t="shared" si="59"/>
        <v>-100</v>
      </c>
      <c r="AC478">
        <f t="shared" si="60"/>
        <v>0</v>
      </c>
      <c r="AD478">
        <f t="shared" si="61"/>
        <v>-100</v>
      </c>
      <c r="AE478">
        <f t="shared" si="62"/>
        <v>0</v>
      </c>
      <c r="AF478">
        <f t="shared" si="63"/>
        <v>-100</v>
      </c>
    </row>
    <row r="479" spans="1:32" x14ac:dyDescent="0.25">
      <c r="A479" s="52">
        <v>0.48129577698976805</v>
      </c>
      <c r="B479" s="52">
        <v>0.51748736630263681</v>
      </c>
      <c r="C479" s="34">
        <v>2.0777244426585924</v>
      </c>
      <c r="D479" s="35">
        <v>1.932414325676852</v>
      </c>
      <c r="E479" s="28"/>
      <c r="F479" s="36">
        <v>1</v>
      </c>
      <c r="G479" s="36">
        <v>2.0777244426585924</v>
      </c>
      <c r="H479" s="36">
        <v>1.932414325676852</v>
      </c>
      <c r="I479" s="37"/>
      <c r="J479" s="37"/>
      <c r="K479" s="36">
        <v>0</v>
      </c>
      <c r="L479" s="36">
        <v>0</v>
      </c>
      <c r="M479" s="38" t="e">
        <v>#DIV/0!</v>
      </c>
      <c r="N479" s="38" t="e">
        <v>#DIV/0!</v>
      </c>
      <c r="O479" s="37">
        <v>0</v>
      </c>
      <c r="P479" s="37">
        <v>0</v>
      </c>
      <c r="Q479" s="37" t="s">
        <v>516</v>
      </c>
      <c r="R479" s="37" t="s">
        <v>486</v>
      </c>
      <c r="S479" s="37" t="s">
        <v>274</v>
      </c>
      <c r="T479" s="39"/>
      <c r="U479" s="53" t="s">
        <v>86</v>
      </c>
      <c r="V479" s="20">
        <v>44427</v>
      </c>
      <c r="W479" s="39" t="s">
        <v>75</v>
      </c>
      <c r="X479" s="99">
        <v>2</v>
      </c>
      <c r="Y479" t="str">
        <f t="shared" si="57"/>
        <v>N</v>
      </c>
      <c r="Z479">
        <v>100</v>
      </c>
      <c r="AA479">
        <f t="shared" si="58"/>
        <v>0</v>
      </c>
      <c r="AB479">
        <f t="shared" si="59"/>
        <v>-100</v>
      </c>
      <c r="AC479">
        <f t="shared" si="60"/>
        <v>0</v>
      </c>
      <c r="AD479">
        <f t="shared" si="61"/>
        <v>-100</v>
      </c>
      <c r="AE479">
        <f t="shared" si="62"/>
        <v>0</v>
      </c>
      <c r="AF479">
        <f t="shared" si="63"/>
        <v>-100</v>
      </c>
    </row>
    <row r="480" spans="1:32" x14ac:dyDescent="0.25">
      <c r="A480" s="52">
        <v>0.412041930409831</v>
      </c>
      <c r="B480" s="52">
        <v>0.58566310892070794</v>
      </c>
      <c r="C480" s="34">
        <v>2.4269374697020902</v>
      </c>
      <c r="D480" s="35">
        <v>1.7074662630583899</v>
      </c>
      <c r="E480" s="28"/>
      <c r="F480" s="36">
        <v>1</v>
      </c>
      <c r="G480" s="36">
        <v>2.4269374697020902</v>
      </c>
      <c r="H480" s="36">
        <v>1.7074662630583899</v>
      </c>
      <c r="I480" s="37"/>
      <c r="J480" s="37"/>
      <c r="K480" s="36">
        <v>0</v>
      </c>
      <c r="L480" s="36">
        <v>0</v>
      </c>
      <c r="M480" s="38" t="e">
        <v>#DIV/0!</v>
      </c>
      <c r="N480" s="38" t="e">
        <v>#DIV/0!</v>
      </c>
      <c r="O480" s="37">
        <v>0</v>
      </c>
      <c r="P480" s="37">
        <v>0</v>
      </c>
      <c r="Q480" s="37" t="s">
        <v>339</v>
      </c>
      <c r="R480" s="37" t="s">
        <v>418</v>
      </c>
      <c r="S480" s="37" t="s">
        <v>274</v>
      </c>
      <c r="T480" s="39"/>
      <c r="U480" s="53" t="s">
        <v>86</v>
      </c>
      <c r="V480" s="20">
        <v>44427</v>
      </c>
      <c r="W480" s="39" t="s">
        <v>75</v>
      </c>
      <c r="X480" s="99">
        <v>2</v>
      </c>
      <c r="Y480" t="str">
        <f t="shared" si="57"/>
        <v>N</v>
      </c>
      <c r="Z480">
        <v>100</v>
      </c>
      <c r="AA480">
        <f t="shared" si="58"/>
        <v>0</v>
      </c>
      <c r="AB480">
        <f t="shared" si="59"/>
        <v>-100</v>
      </c>
      <c r="AC480">
        <f t="shared" si="60"/>
        <v>0</v>
      </c>
      <c r="AD480">
        <f t="shared" si="61"/>
        <v>-100</v>
      </c>
      <c r="AE480">
        <f t="shared" si="62"/>
        <v>0</v>
      </c>
      <c r="AF480">
        <f t="shared" si="63"/>
        <v>-100</v>
      </c>
    </row>
    <row r="481" spans="1:32" x14ac:dyDescent="0.25">
      <c r="A481" s="52">
        <v>0.48069890210770005</v>
      </c>
      <c r="B481" s="52">
        <v>0.51779638053842503</v>
      </c>
      <c r="C481" s="34">
        <v>2.0803043144374627</v>
      </c>
      <c r="D481" s="35">
        <v>1.9312610856031105</v>
      </c>
      <c r="E481" s="28"/>
      <c r="F481" s="36">
        <v>1</v>
      </c>
      <c r="G481" s="36">
        <v>2.0803043144374627</v>
      </c>
      <c r="H481" s="36">
        <v>1.9312610856031105</v>
      </c>
      <c r="I481" s="37"/>
      <c r="J481" s="37"/>
      <c r="K481" s="36">
        <v>0</v>
      </c>
      <c r="L481" s="36">
        <v>0</v>
      </c>
      <c r="M481" s="38" t="e">
        <v>#DIV/0!</v>
      </c>
      <c r="N481" s="38" t="e">
        <v>#DIV/0!</v>
      </c>
      <c r="O481" s="37">
        <v>0</v>
      </c>
      <c r="P481" s="37">
        <v>0</v>
      </c>
      <c r="Q481" s="37" t="s">
        <v>415</v>
      </c>
      <c r="R481" s="37" t="s">
        <v>343</v>
      </c>
      <c r="S481" s="37" t="s">
        <v>274</v>
      </c>
      <c r="T481" s="39"/>
      <c r="U481" s="53" t="s">
        <v>79</v>
      </c>
      <c r="V481" s="20">
        <v>44427</v>
      </c>
      <c r="W481" s="39" t="s">
        <v>87</v>
      </c>
      <c r="X481" s="99">
        <v>3</v>
      </c>
      <c r="Y481" t="str">
        <f t="shared" si="57"/>
        <v>Y</v>
      </c>
      <c r="Z481">
        <v>100</v>
      </c>
      <c r="AA481">
        <f t="shared" si="58"/>
        <v>0</v>
      </c>
      <c r="AB481">
        <f t="shared" si="59"/>
        <v>-100</v>
      </c>
      <c r="AC481">
        <f t="shared" si="60"/>
        <v>0</v>
      </c>
      <c r="AD481">
        <f t="shared" si="61"/>
        <v>-100</v>
      </c>
      <c r="AE481">
        <f t="shared" si="62"/>
        <v>0</v>
      </c>
      <c r="AF481">
        <f t="shared" si="63"/>
        <v>-100</v>
      </c>
    </row>
    <row r="482" spans="1:32" x14ac:dyDescent="0.25">
      <c r="A482" s="52">
        <v>0.51099361895792483</v>
      </c>
      <c r="B482" s="52">
        <v>0.48445343929139506</v>
      </c>
      <c r="C482" s="34">
        <v>1.9569715998397621</v>
      </c>
      <c r="D482" s="35">
        <v>2.0641818571103334</v>
      </c>
      <c r="E482" s="28"/>
      <c r="F482" s="36">
        <v>1</v>
      </c>
      <c r="G482" s="36">
        <v>1.9569715998397621</v>
      </c>
      <c r="H482" s="36">
        <v>2.0641818571103334</v>
      </c>
      <c r="I482" s="37"/>
      <c r="J482" s="37"/>
      <c r="K482" s="36">
        <v>0</v>
      </c>
      <c r="L482" s="36">
        <v>0</v>
      </c>
      <c r="M482" s="38" t="e">
        <v>#DIV/0!</v>
      </c>
      <c r="N482" s="38" t="e">
        <v>#DIV/0!</v>
      </c>
      <c r="O482" s="37">
        <v>0</v>
      </c>
      <c r="P482" s="37">
        <v>0</v>
      </c>
      <c r="Q482" s="37" t="s">
        <v>340</v>
      </c>
      <c r="R482" s="37" t="s">
        <v>519</v>
      </c>
      <c r="S482" s="37" t="s">
        <v>274</v>
      </c>
      <c r="T482" s="39"/>
      <c r="U482" s="53" t="s">
        <v>79</v>
      </c>
      <c r="V482" s="20">
        <v>44427</v>
      </c>
      <c r="W482" s="39" t="s">
        <v>79</v>
      </c>
      <c r="X482" s="84">
        <v>3</v>
      </c>
      <c r="Y482" t="str">
        <f t="shared" si="57"/>
        <v>Y</v>
      </c>
      <c r="Z482">
        <v>100</v>
      </c>
      <c r="AA482">
        <f t="shared" si="58"/>
        <v>0</v>
      </c>
      <c r="AB482">
        <f t="shared" si="59"/>
        <v>-100</v>
      </c>
      <c r="AC482">
        <f t="shared" si="60"/>
        <v>0</v>
      </c>
      <c r="AD482">
        <f t="shared" si="61"/>
        <v>-100</v>
      </c>
      <c r="AE482">
        <f t="shared" si="62"/>
        <v>0</v>
      </c>
      <c r="AF482">
        <f t="shared" si="63"/>
        <v>-100</v>
      </c>
    </row>
    <row r="483" spans="1:32" x14ac:dyDescent="0.25">
      <c r="A483" s="52">
        <v>0.54077633645503076</v>
      </c>
      <c r="B483" s="52">
        <v>0.45762403690885306</v>
      </c>
      <c r="C483" s="34">
        <v>1.8491933403656926</v>
      </c>
      <c r="D483" s="35">
        <v>2.1851999006756158</v>
      </c>
      <c r="E483" s="28"/>
      <c r="F483" s="36">
        <v>1</v>
      </c>
      <c r="G483" s="36">
        <v>1.8491933403656926</v>
      </c>
      <c r="H483" s="36">
        <v>2.1851999006756158</v>
      </c>
      <c r="I483" s="37"/>
      <c r="J483" s="37"/>
      <c r="K483" s="36">
        <v>0</v>
      </c>
      <c r="L483" s="36">
        <v>0</v>
      </c>
      <c r="M483" s="38" t="e">
        <v>#DIV/0!</v>
      </c>
      <c r="N483" s="38" t="e">
        <v>#DIV/0!</v>
      </c>
      <c r="O483" s="37">
        <v>0</v>
      </c>
      <c r="P483" s="37">
        <v>0</v>
      </c>
      <c r="Q483" s="37" t="s">
        <v>368</v>
      </c>
      <c r="R483" s="37" t="s">
        <v>452</v>
      </c>
      <c r="S483" s="37" t="s">
        <v>276</v>
      </c>
      <c r="T483" s="39"/>
      <c r="U483" s="53" t="s">
        <v>86</v>
      </c>
      <c r="V483" s="20">
        <v>44427</v>
      </c>
      <c r="W483" s="39" t="s">
        <v>78</v>
      </c>
      <c r="X483" s="84">
        <v>1</v>
      </c>
      <c r="Y483" t="str">
        <f t="shared" si="57"/>
        <v>N</v>
      </c>
      <c r="Z483">
        <v>100</v>
      </c>
      <c r="AA483">
        <f t="shared" si="58"/>
        <v>0</v>
      </c>
      <c r="AB483">
        <f t="shared" si="59"/>
        <v>-100</v>
      </c>
      <c r="AC483">
        <f t="shared" si="60"/>
        <v>0</v>
      </c>
      <c r="AD483">
        <f t="shared" si="61"/>
        <v>-100</v>
      </c>
      <c r="AE483">
        <f t="shared" si="62"/>
        <v>0</v>
      </c>
      <c r="AF483">
        <f t="shared" si="63"/>
        <v>-100</v>
      </c>
    </row>
    <row r="484" spans="1:32" x14ac:dyDescent="0.25">
      <c r="A484" s="52">
        <v>0.48991780309462429</v>
      </c>
      <c r="B484" s="52">
        <v>0.50858072164588186</v>
      </c>
      <c r="C484" s="34">
        <v>2.0411587284303216</v>
      </c>
      <c r="D484" s="35">
        <v>1.9662562056300021</v>
      </c>
      <c r="E484" s="28"/>
      <c r="F484" s="36">
        <v>1</v>
      </c>
      <c r="G484" s="36">
        <v>2.0411587284303216</v>
      </c>
      <c r="H484" s="36">
        <v>1.9662562056300021</v>
      </c>
      <c r="I484" s="37"/>
      <c r="J484" s="37"/>
      <c r="K484" s="36">
        <v>0</v>
      </c>
      <c r="L484" s="36">
        <v>0</v>
      </c>
      <c r="M484" s="38" t="e">
        <v>#DIV/0!</v>
      </c>
      <c r="N484" s="38" t="e">
        <v>#DIV/0!</v>
      </c>
      <c r="O484" s="37">
        <v>0</v>
      </c>
      <c r="P484" s="37">
        <v>0</v>
      </c>
      <c r="Q484" s="37" t="s">
        <v>471</v>
      </c>
      <c r="R484" s="37" t="s">
        <v>506</v>
      </c>
      <c r="S484" s="37" t="s">
        <v>276</v>
      </c>
      <c r="T484" s="39"/>
      <c r="U484" s="53" t="s">
        <v>79</v>
      </c>
      <c r="V484" s="20">
        <v>44427</v>
      </c>
      <c r="W484" s="39" t="s">
        <v>92</v>
      </c>
      <c r="X484" s="84">
        <v>5</v>
      </c>
      <c r="Y484" t="str">
        <f t="shared" si="57"/>
        <v>Y</v>
      </c>
      <c r="Z484">
        <v>100</v>
      </c>
      <c r="AA484">
        <f t="shared" si="58"/>
        <v>0</v>
      </c>
      <c r="AB484">
        <f t="shared" si="59"/>
        <v>-100</v>
      </c>
      <c r="AC484">
        <f t="shared" si="60"/>
        <v>0</v>
      </c>
      <c r="AD484">
        <f t="shared" si="61"/>
        <v>-100</v>
      </c>
      <c r="AE484">
        <f t="shared" si="62"/>
        <v>0</v>
      </c>
      <c r="AF484">
        <f t="shared" si="63"/>
        <v>-100</v>
      </c>
    </row>
    <row r="485" spans="1:32" x14ac:dyDescent="0.25">
      <c r="A485" s="52">
        <v>0.67626200993206498</v>
      </c>
      <c r="B485" s="52">
        <v>0.31020378172107693</v>
      </c>
      <c r="C485" s="34">
        <v>1.4787168069672532</v>
      </c>
      <c r="D485" s="35">
        <v>3.2236873272523825</v>
      </c>
      <c r="E485" s="28"/>
      <c r="F485" s="36">
        <v>1</v>
      </c>
      <c r="G485" s="36">
        <v>1.4787168069672532</v>
      </c>
      <c r="H485" s="36">
        <v>3.2236873272523825</v>
      </c>
      <c r="I485" s="37"/>
      <c r="J485" s="37"/>
      <c r="K485" s="36">
        <v>0</v>
      </c>
      <c r="L485" s="36">
        <v>0</v>
      </c>
      <c r="M485" s="38" t="e">
        <v>#DIV/0!</v>
      </c>
      <c r="N485" s="38" t="e">
        <v>#DIV/0!</v>
      </c>
      <c r="O485" s="37">
        <v>0</v>
      </c>
      <c r="P485" s="37">
        <v>0</v>
      </c>
      <c r="Q485" s="37" t="s">
        <v>461</v>
      </c>
      <c r="R485" s="37" t="s">
        <v>472</v>
      </c>
      <c r="S485" s="37" t="s">
        <v>276</v>
      </c>
      <c r="T485" s="39"/>
      <c r="U485" s="53" t="s">
        <v>79</v>
      </c>
      <c r="V485" s="20">
        <v>44427</v>
      </c>
      <c r="W485" s="39" t="s">
        <v>73</v>
      </c>
      <c r="X485" s="84">
        <v>0</v>
      </c>
      <c r="Y485" t="str">
        <f t="shared" si="57"/>
        <v>N</v>
      </c>
      <c r="Z485">
        <v>100</v>
      </c>
      <c r="AA485">
        <f t="shared" si="58"/>
        <v>0</v>
      </c>
      <c r="AB485">
        <f t="shared" si="59"/>
        <v>-100</v>
      </c>
      <c r="AC485">
        <f t="shared" si="60"/>
        <v>0</v>
      </c>
      <c r="AD485">
        <f t="shared" si="61"/>
        <v>-100</v>
      </c>
      <c r="AE485">
        <f t="shared" si="62"/>
        <v>0</v>
      </c>
      <c r="AF485">
        <f t="shared" si="63"/>
        <v>-100</v>
      </c>
    </row>
    <row r="486" spans="1:32" x14ac:dyDescent="0.25">
      <c r="A486" s="52">
        <v>0.72576363581674785</v>
      </c>
      <c r="B486" s="52">
        <v>0.25125920784262745</v>
      </c>
      <c r="C486" s="34">
        <v>1.37785905858267</v>
      </c>
      <c r="D486" s="35">
        <v>3.9799536446295551</v>
      </c>
      <c r="E486" s="28"/>
      <c r="F486" s="36">
        <v>1</v>
      </c>
      <c r="G486" s="36">
        <v>1.37785905858267</v>
      </c>
      <c r="H486" s="36">
        <v>3.9799536446295551</v>
      </c>
      <c r="I486" s="37"/>
      <c r="J486" s="37"/>
      <c r="K486" s="36">
        <v>0</v>
      </c>
      <c r="L486" s="36">
        <v>0</v>
      </c>
      <c r="M486" s="38" t="e">
        <v>#DIV/0!</v>
      </c>
      <c r="N486" s="38" t="e">
        <v>#DIV/0!</v>
      </c>
      <c r="O486" s="37">
        <v>0</v>
      </c>
      <c r="P486" s="37">
        <v>0</v>
      </c>
      <c r="Q486" s="37" t="s">
        <v>504</v>
      </c>
      <c r="R486" s="37" t="s">
        <v>451</v>
      </c>
      <c r="S486" s="37" t="s">
        <v>276</v>
      </c>
      <c r="T486" s="39"/>
      <c r="U486" s="53" t="s">
        <v>102</v>
      </c>
      <c r="V486" s="20">
        <v>44427</v>
      </c>
      <c r="W486" s="39" t="s">
        <v>92</v>
      </c>
      <c r="X486" s="84">
        <v>5</v>
      </c>
      <c r="Y486" t="str">
        <f t="shared" si="57"/>
        <v>Y</v>
      </c>
      <c r="Z486">
        <v>100</v>
      </c>
      <c r="AA486">
        <f t="shared" si="58"/>
        <v>0</v>
      </c>
      <c r="AB486">
        <f t="shared" si="59"/>
        <v>-100</v>
      </c>
      <c r="AC486">
        <f t="shared" si="60"/>
        <v>0</v>
      </c>
      <c r="AD486">
        <f t="shared" si="61"/>
        <v>-100</v>
      </c>
      <c r="AE486">
        <f t="shared" si="62"/>
        <v>0</v>
      </c>
      <c r="AF486">
        <f t="shared" si="63"/>
        <v>-100</v>
      </c>
    </row>
    <row r="487" spans="1:32" x14ac:dyDescent="0.25">
      <c r="A487" s="52">
        <v>0.5603914421701649</v>
      </c>
      <c r="B487" s="52">
        <v>0.43714857053985651</v>
      </c>
      <c r="C487" s="34">
        <v>1.7844669364104</v>
      </c>
      <c r="D487" s="35">
        <v>2.2875518013590899</v>
      </c>
      <c r="E487" s="28"/>
      <c r="F487" s="36">
        <v>1</v>
      </c>
      <c r="G487" s="36">
        <v>1.7844669364104</v>
      </c>
      <c r="H487" s="36">
        <v>2.2875518013590899</v>
      </c>
      <c r="I487" s="37"/>
      <c r="J487" s="37"/>
      <c r="K487" s="36">
        <v>0</v>
      </c>
      <c r="L487" s="36">
        <v>0</v>
      </c>
      <c r="M487" s="38" t="e">
        <v>#DIV/0!</v>
      </c>
      <c r="N487" s="38" t="e">
        <v>#DIV/0!</v>
      </c>
      <c r="O487" s="37">
        <v>0</v>
      </c>
      <c r="P487" s="37">
        <v>0</v>
      </c>
      <c r="Q487" s="37" t="s">
        <v>505</v>
      </c>
      <c r="R487" s="37" t="s">
        <v>473</v>
      </c>
      <c r="S487" s="37" t="s">
        <v>276</v>
      </c>
      <c r="T487" s="39"/>
      <c r="U487" s="53" t="s">
        <v>79</v>
      </c>
      <c r="V487" s="20">
        <v>44427</v>
      </c>
      <c r="W487" s="39" t="s">
        <v>78</v>
      </c>
      <c r="X487" s="84">
        <v>1</v>
      </c>
      <c r="Y487" t="str">
        <f t="shared" si="57"/>
        <v>N</v>
      </c>
      <c r="Z487">
        <v>100</v>
      </c>
      <c r="AA487">
        <f t="shared" si="58"/>
        <v>0</v>
      </c>
      <c r="AB487">
        <f t="shared" si="59"/>
        <v>-100</v>
      </c>
      <c r="AC487">
        <f t="shared" si="60"/>
        <v>0</v>
      </c>
      <c r="AD487">
        <f t="shared" si="61"/>
        <v>-100</v>
      </c>
      <c r="AE487">
        <f t="shared" si="62"/>
        <v>0</v>
      </c>
      <c r="AF487">
        <f t="shared" si="63"/>
        <v>-100</v>
      </c>
    </row>
    <row r="488" spans="1:32" x14ac:dyDescent="0.25">
      <c r="A488" s="52">
        <v>0.6146583091440293</v>
      </c>
      <c r="B488" s="52">
        <v>0.38190942122001914</v>
      </c>
      <c r="C488" s="34">
        <v>1.6269201686911154</v>
      </c>
      <c r="D488" s="35">
        <v>2.6184219200601944</v>
      </c>
      <c r="E488" s="28"/>
      <c r="F488" s="36">
        <v>1</v>
      </c>
      <c r="G488" s="36">
        <v>1.6269201686911154</v>
      </c>
      <c r="H488" s="36">
        <v>2.6184219200601944</v>
      </c>
      <c r="I488" s="37"/>
      <c r="J488" s="37"/>
      <c r="K488" s="36">
        <v>0</v>
      </c>
      <c r="L488" s="36">
        <v>0</v>
      </c>
      <c r="M488" s="38" t="e">
        <v>#DIV/0!</v>
      </c>
      <c r="N488" s="38" t="e">
        <v>#DIV/0!</v>
      </c>
      <c r="O488" s="37">
        <v>0</v>
      </c>
      <c r="P488" s="37">
        <v>0</v>
      </c>
      <c r="Q488" s="37" t="s">
        <v>507</v>
      </c>
      <c r="R488" s="37" t="s">
        <v>369</v>
      </c>
      <c r="S488" s="37" t="s">
        <v>276</v>
      </c>
      <c r="T488" s="39"/>
      <c r="U488" s="53" t="s">
        <v>86</v>
      </c>
      <c r="V488" s="20">
        <v>44427</v>
      </c>
      <c r="W488" s="39" t="s">
        <v>78</v>
      </c>
      <c r="X488" s="84">
        <v>1</v>
      </c>
      <c r="Y488" t="str">
        <f t="shared" si="57"/>
        <v>N</v>
      </c>
      <c r="Z488">
        <v>100</v>
      </c>
      <c r="AA488">
        <f t="shared" si="58"/>
        <v>0</v>
      </c>
      <c r="AB488">
        <f t="shared" si="59"/>
        <v>-100</v>
      </c>
      <c r="AC488">
        <f t="shared" si="60"/>
        <v>0</v>
      </c>
      <c r="AD488">
        <f t="shared" si="61"/>
        <v>-100</v>
      </c>
      <c r="AE488">
        <f t="shared" si="62"/>
        <v>0</v>
      </c>
      <c r="AF488">
        <f t="shared" si="63"/>
        <v>-100</v>
      </c>
    </row>
    <row r="489" spans="1:32" x14ac:dyDescent="0.25">
      <c r="A489" s="52">
        <v>0.54127180913252104</v>
      </c>
      <c r="B489" s="52">
        <v>0.45728231214540643</v>
      </c>
      <c r="C489" s="34">
        <v>1.8475006145298198</v>
      </c>
      <c r="D489" s="35">
        <v>2.1868328895302218</v>
      </c>
      <c r="E489" s="28"/>
      <c r="F489" s="36">
        <v>1</v>
      </c>
      <c r="G489" s="36">
        <v>1.8475006145298198</v>
      </c>
      <c r="H489" s="36">
        <v>2.1868328895302218</v>
      </c>
      <c r="I489" s="37"/>
      <c r="J489" s="37"/>
      <c r="K489" s="36">
        <v>0</v>
      </c>
      <c r="L489" s="36">
        <v>0</v>
      </c>
      <c r="M489" s="38" t="e">
        <v>#DIV/0!</v>
      </c>
      <c r="N489" s="38" t="e">
        <v>#DIV/0!</v>
      </c>
      <c r="O489" s="37">
        <v>0</v>
      </c>
      <c r="P489" s="37">
        <v>0</v>
      </c>
      <c r="Q489" s="37" t="s">
        <v>457</v>
      </c>
      <c r="R489" s="37" t="s">
        <v>508</v>
      </c>
      <c r="S489" s="37" t="s">
        <v>276</v>
      </c>
      <c r="T489" s="39"/>
      <c r="U489" s="53" t="s">
        <v>86</v>
      </c>
      <c r="V489" s="20">
        <v>44427</v>
      </c>
      <c r="W489" s="39" t="s">
        <v>76</v>
      </c>
      <c r="X489" s="84">
        <v>1</v>
      </c>
      <c r="Y489" t="str">
        <f t="shared" si="57"/>
        <v>N</v>
      </c>
      <c r="Z489">
        <v>100</v>
      </c>
      <c r="AA489">
        <f t="shared" si="58"/>
        <v>0</v>
      </c>
      <c r="AB489">
        <f t="shared" si="59"/>
        <v>-100</v>
      </c>
      <c r="AC489">
        <f t="shared" si="60"/>
        <v>0</v>
      </c>
      <c r="AD489">
        <f t="shared" si="61"/>
        <v>-100</v>
      </c>
      <c r="AE489">
        <f t="shared" si="62"/>
        <v>0</v>
      </c>
      <c r="AF489">
        <f t="shared" si="63"/>
        <v>-100</v>
      </c>
    </row>
    <row r="490" spans="1:32" x14ac:dyDescent="0.25">
      <c r="A490" s="52">
        <v>0.5790780544612063</v>
      </c>
      <c r="B490" s="52">
        <v>0.41894268426904807</v>
      </c>
      <c r="C490" s="34">
        <v>1.72688291724409</v>
      </c>
      <c r="D490" s="35">
        <v>2.3869613614204863</v>
      </c>
      <c r="E490" s="28"/>
      <c r="F490" s="36">
        <v>1</v>
      </c>
      <c r="G490" s="36">
        <v>1.72688291724409</v>
      </c>
      <c r="H490" s="36">
        <v>2.3869613614204863</v>
      </c>
      <c r="I490" s="37"/>
      <c r="J490" s="37"/>
      <c r="K490" s="36">
        <v>0</v>
      </c>
      <c r="L490" s="36">
        <v>0</v>
      </c>
      <c r="M490" s="38" t="e">
        <v>#DIV/0!</v>
      </c>
      <c r="N490" s="38" t="e">
        <v>#DIV/0!</v>
      </c>
      <c r="O490" s="37">
        <v>0</v>
      </c>
      <c r="P490" s="37">
        <v>0</v>
      </c>
      <c r="Q490" s="37" t="s">
        <v>460</v>
      </c>
      <c r="R490" s="37" t="s">
        <v>474</v>
      </c>
      <c r="S490" s="37" t="s">
        <v>276</v>
      </c>
      <c r="T490" s="39"/>
      <c r="U490" s="53" t="s">
        <v>79</v>
      </c>
      <c r="V490" s="20">
        <v>44427</v>
      </c>
      <c r="W490" s="39" t="s">
        <v>75</v>
      </c>
      <c r="X490" s="84">
        <v>2</v>
      </c>
      <c r="Y490" t="str">
        <f t="shared" si="57"/>
        <v>N</v>
      </c>
      <c r="Z490">
        <v>100</v>
      </c>
      <c r="AA490">
        <f t="shared" si="58"/>
        <v>0</v>
      </c>
      <c r="AB490">
        <f t="shared" si="59"/>
        <v>-100</v>
      </c>
      <c r="AC490">
        <f t="shared" si="60"/>
        <v>0</v>
      </c>
      <c r="AD490">
        <f t="shared" si="61"/>
        <v>-100</v>
      </c>
      <c r="AE490">
        <f t="shared" si="62"/>
        <v>0</v>
      </c>
      <c r="AF490">
        <f t="shared" si="63"/>
        <v>-100</v>
      </c>
    </row>
    <row r="491" spans="1:32" x14ac:dyDescent="0.25">
      <c r="A491" s="52">
        <v>0.66589952429286847</v>
      </c>
      <c r="B491" s="52">
        <v>0.33002795895914078</v>
      </c>
      <c r="C491" s="34">
        <v>1.5017280588417889</v>
      </c>
      <c r="D491" s="35">
        <v>3.030046312299878</v>
      </c>
      <c r="E491" s="28"/>
      <c r="F491" s="36">
        <v>1</v>
      </c>
      <c r="G491" s="36">
        <v>1.5017280588417889</v>
      </c>
      <c r="H491" s="36">
        <v>3.030046312299878</v>
      </c>
      <c r="I491" s="37"/>
      <c r="J491" s="37"/>
      <c r="K491" s="36">
        <v>0</v>
      </c>
      <c r="L491" s="36">
        <v>0</v>
      </c>
      <c r="M491" s="38" t="e">
        <v>#DIV/0!</v>
      </c>
      <c r="N491" s="38" t="e">
        <v>#DIV/0!</v>
      </c>
      <c r="O491" s="37">
        <v>0</v>
      </c>
      <c r="P491" s="37">
        <v>0</v>
      </c>
      <c r="Q491" s="37" t="s">
        <v>509</v>
      </c>
      <c r="R491" s="37" t="s">
        <v>455</v>
      </c>
      <c r="S491" s="37" t="s">
        <v>276</v>
      </c>
      <c r="T491" s="39"/>
      <c r="U491" s="53" t="s">
        <v>74</v>
      </c>
      <c r="V491" s="20">
        <v>44427</v>
      </c>
      <c r="W491" s="39" t="s">
        <v>75</v>
      </c>
      <c r="X491" s="84">
        <v>2</v>
      </c>
      <c r="Y491" t="str">
        <f t="shared" si="57"/>
        <v>N</v>
      </c>
      <c r="Z491">
        <v>100</v>
      </c>
      <c r="AA491">
        <f t="shared" si="58"/>
        <v>0</v>
      </c>
      <c r="AB491">
        <f t="shared" si="59"/>
        <v>-100</v>
      </c>
      <c r="AC491">
        <f t="shared" si="60"/>
        <v>0</v>
      </c>
      <c r="AD491">
        <f t="shared" si="61"/>
        <v>-100</v>
      </c>
      <c r="AE491">
        <f t="shared" si="62"/>
        <v>0</v>
      </c>
      <c r="AF491">
        <f t="shared" si="63"/>
        <v>-100</v>
      </c>
    </row>
    <row r="492" spans="1:32" x14ac:dyDescent="0.25">
      <c r="A492" s="52">
        <v>0.34351671583150056</v>
      </c>
      <c r="B492" s="52">
        <v>0.65623495245200147</v>
      </c>
      <c r="C492" s="34">
        <v>2.9110664893830469</v>
      </c>
      <c r="D492" s="35">
        <v>1.5238444649489198</v>
      </c>
      <c r="E492" s="28"/>
      <c r="F492" s="36">
        <v>1</v>
      </c>
      <c r="G492" s="36">
        <v>2.9110664893830469</v>
      </c>
      <c r="H492" s="36">
        <v>1.5238444649489198</v>
      </c>
      <c r="I492" s="37"/>
      <c r="J492" s="37"/>
      <c r="K492" s="36">
        <v>0</v>
      </c>
      <c r="L492" s="36">
        <v>0</v>
      </c>
      <c r="M492" s="38" t="e">
        <v>#DIV/0!</v>
      </c>
      <c r="N492" s="38" t="e">
        <v>#DIV/0!</v>
      </c>
      <c r="O492" s="37">
        <v>0</v>
      </c>
      <c r="P492" s="37">
        <v>0</v>
      </c>
      <c r="Q492" s="37" t="s">
        <v>522</v>
      </c>
      <c r="R492" s="37" t="s">
        <v>470</v>
      </c>
      <c r="S492" s="37" t="s">
        <v>276</v>
      </c>
      <c r="T492" s="39"/>
      <c r="U492" s="53" t="s">
        <v>75</v>
      </c>
      <c r="V492" s="20">
        <v>44427</v>
      </c>
      <c r="W492" s="39" t="s">
        <v>79</v>
      </c>
      <c r="X492" s="84">
        <v>3</v>
      </c>
      <c r="Y492" t="str">
        <f t="shared" si="57"/>
        <v>Y</v>
      </c>
      <c r="Z492">
        <v>100</v>
      </c>
      <c r="AA492">
        <f t="shared" si="58"/>
        <v>0</v>
      </c>
      <c r="AB492">
        <f t="shared" si="59"/>
        <v>-100</v>
      </c>
      <c r="AC492">
        <f t="shared" si="60"/>
        <v>0</v>
      </c>
      <c r="AD492">
        <f t="shared" si="61"/>
        <v>-100</v>
      </c>
      <c r="AE492">
        <f t="shared" si="62"/>
        <v>0</v>
      </c>
      <c r="AF492">
        <f t="shared" si="63"/>
        <v>-100</v>
      </c>
    </row>
    <row r="493" spans="1:32" s="24" customFormat="1" x14ac:dyDescent="0.25">
      <c r="A493" s="52">
        <v>0.43394432002286776</v>
      </c>
      <c r="B493" s="52">
        <v>0.56553074042599649</v>
      </c>
      <c r="C493" s="34">
        <v>2.3044431136863426</v>
      </c>
      <c r="D493" s="35">
        <v>1.7682504743185694</v>
      </c>
      <c r="E493" s="28"/>
      <c r="F493" s="36">
        <v>1</v>
      </c>
      <c r="G493" s="36">
        <v>2.3044431136863426</v>
      </c>
      <c r="H493" s="36">
        <v>1.7682504743185694</v>
      </c>
      <c r="I493" s="37"/>
      <c r="J493" s="37"/>
      <c r="K493" s="36">
        <v>0</v>
      </c>
      <c r="L493" s="36">
        <v>0</v>
      </c>
      <c r="M493" s="38" t="e">
        <v>#DIV/0!</v>
      </c>
      <c r="N493" s="38" t="e">
        <v>#DIV/0!</v>
      </c>
      <c r="O493" s="37">
        <v>0</v>
      </c>
      <c r="P493" s="37">
        <v>0</v>
      </c>
      <c r="Q493" s="37" t="s">
        <v>463</v>
      </c>
      <c r="R493" s="37" t="s">
        <v>467</v>
      </c>
      <c r="S493" s="37" t="s">
        <v>276</v>
      </c>
      <c r="T493" s="39"/>
      <c r="U493" s="53" t="s">
        <v>75</v>
      </c>
      <c r="V493" s="27">
        <v>44427</v>
      </c>
      <c r="W493" s="39" t="s">
        <v>86</v>
      </c>
      <c r="X493" s="99">
        <v>3</v>
      </c>
      <c r="Y493" s="24" t="str">
        <f t="shared" si="57"/>
        <v>Y</v>
      </c>
      <c r="Z493" s="24">
        <v>100</v>
      </c>
      <c r="AA493" s="24">
        <f t="shared" si="58"/>
        <v>0</v>
      </c>
      <c r="AB493" s="24">
        <f t="shared" si="59"/>
        <v>-100</v>
      </c>
      <c r="AC493" s="24">
        <f t="shared" si="60"/>
        <v>0</v>
      </c>
      <c r="AD493" s="24">
        <f t="shared" si="61"/>
        <v>-100</v>
      </c>
      <c r="AE493" s="24">
        <f t="shared" si="62"/>
        <v>0</v>
      </c>
      <c r="AF493" s="24">
        <f t="shared" si="63"/>
        <v>-100</v>
      </c>
    </row>
    <row r="494" spans="1:32" x14ac:dyDescent="0.25">
      <c r="A494" s="52">
        <v>0.44371319918355806</v>
      </c>
      <c r="B494" s="52">
        <v>0.55286538915418593</v>
      </c>
      <c r="C494" s="34">
        <v>2.2537080299617451</v>
      </c>
      <c r="D494" s="35">
        <v>1.8087585506661457</v>
      </c>
      <c r="E494" s="28"/>
      <c r="F494" s="36">
        <v>1</v>
      </c>
      <c r="G494" s="36">
        <v>2.2537080299617451</v>
      </c>
      <c r="H494" s="36">
        <v>1.8087585506661457</v>
      </c>
      <c r="I494" s="37"/>
      <c r="J494" s="37"/>
      <c r="K494" s="36">
        <v>0</v>
      </c>
      <c r="L494" s="36">
        <v>0</v>
      </c>
      <c r="M494" s="38" t="e">
        <v>#DIV/0!</v>
      </c>
      <c r="N494" s="38" t="e">
        <v>#DIV/0!</v>
      </c>
      <c r="O494" s="37">
        <v>0</v>
      </c>
      <c r="P494" s="37">
        <v>0</v>
      </c>
      <c r="Q494" s="37" t="s">
        <v>302</v>
      </c>
      <c r="R494" s="37" t="s">
        <v>304</v>
      </c>
      <c r="S494" t="s">
        <v>275</v>
      </c>
      <c r="T494" s="39"/>
      <c r="U494" s="53" t="s">
        <v>79</v>
      </c>
      <c r="V494" s="20">
        <v>44428</v>
      </c>
      <c r="W494" s="26" t="s">
        <v>100</v>
      </c>
      <c r="X494" s="84">
        <v>3</v>
      </c>
      <c r="Y494" t="str">
        <f t="shared" si="57"/>
        <v>Y</v>
      </c>
      <c r="Z494" s="24">
        <v>100</v>
      </c>
      <c r="AA494" s="24">
        <f t="shared" ref="AA494:AA557" si="64">IF(AND(O494&gt;1,Y494="Y"),Z494*I494,IF(AND(P494&gt;1,Y494="N"),Z494*J494,0))</f>
        <v>0</v>
      </c>
      <c r="AB494" s="24">
        <f t="shared" ref="AB494:AB557" si="65">AA494-Z494</f>
        <v>-100</v>
      </c>
      <c r="AC494" s="24">
        <f t="shared" ref="AC494:AC557" si="66">IF(AND(A494 &gt; 50%,Y494 = "Y"),Z494*I494,0)</f>
        <v>0</v>
      </c>
      <c r="AD494" s="24">
        <f t="shared" ref="AD494:AD557" si="67">AC494-Z494</f>
        <v>-100</v>
      </c>
      <c r="AE494" s="24">
        <f t="shared" ref="AE494:AE557" si="68">IF(AND(B494 &gt; 50%,Y494 = "N"),Z494*J494,0)</f>
        <v>0</v>
      </c>
      <c r="AF494" s="24">
        <f t="shared" ref="AF494:AF557" si="69">AE494-Z494</f>
        <v>-100</v>
      </c>
    </row>
    <row r="495" spans="1:32" x14ac:dyDescent="0.25">
      <c r="A495" s="52">
        <v>8.3347018412340823E-2</v>
      </c>
      <c r="B495" s="52">
        <v>0.91665051141989828</v>
      </c>
      <c r="C495" s="34">
        <v>11.998029672192022</v>
      </c>
      <c r="D495" s="35">
        <v>1.0909283173267341</v>
      </c>
      <c r="E495" s="28"/>
      <c r="F495" s="36">
        <v>1</v>
      </c>
      <c r="G495" s="36">
        <v>11.998029672192022</v>
      </c>
      <c r="H495" s="36">
        <v>1.0909283173267341</v>
      </c>
      <c r="I495" s="37"/>
      <c r="J495" s="37"/>
      <c r="K495" s="36">
        <v>0</v>
      </c>
      <c r="L495" s="36">
        <v>0</v>
      </c>
      <c r="M495" s="38" t="e">
        <v>#DIV/0!</v>
      </c>
      <c r="N495" s="38" t="e">
        <v>#DIV/0!</v>
      </c>
      <c r="O495" s="37">
        <v>0</v>
      </c>
      <c r="P495" s="37">
        <v>0</v>
      </c>
      <c r="Q495" s="37" t="s">
        <v>370</v>
      </c>
      <c r="R495" s="37" t="s">
        <v>475</v>
      </c>
      <c r="S495" t="s">
        <v>275</v>
      </c>
      <c r="T495" s="39"/>
      <c r="U495" s="53" t="s">
        <v>78</v>
      </c>
      <c r="V495" s="20">
        <v>44428</v>
      </c>
      <c r="W495" s="26" t="s">
        <v>75</v>
      </c>
      <c r="X495" s="84">
        <v>2</v>
      </c>
      <c r="Y495" t="str">
        <f t="shared" si="57"/>
        <v>N</v>
      </c>
      <c r="Z495" s="24">
        <v>100</v>
      </c>
      <c r="AA495" s="24">
        <f t="shared" si="64"/>
        <v>0</v>
      </c>
      <c r="AB495" s="24">
        <f t="shared" si="65"/>
        <v>-100</v>
      </c>
      <c r="AC495" s="24">
        <f t="shared" si="66"/>
        <v>0</v>
      </c>
      <c r="AD495" s="24">
        <f t="shared" si="67"/>
        <v>-100</v>
      </c>
      <c r="AE495" s="24">
        <f t="shared" si="68"/>
        <v>0</v>
      </c>
      <c r="AF495" s="24">
        <f t="shared" si="69"/>
        <v>-100</v>
      </c>
    </row>
    <row r="496" spans="1:32" x14ac:dyDescent="0.25">
      <c r="A496" s="52">
        <v>0.68774166164017625</v>
      </c>
      <c r="B496" s="52">
        <v>0.30521086533939856</v>
      </c>
      <c r="C496" s="34">
        <v>1.4540343500714024</v>
      </c>
      <c r="D496" s="35">
        <v>3.2764233307617885</v>
      </c>
      <c r="E496" s="28"/>
      <c r="F496" s="36">
        <v>1</v>
      </c>
      <c r="G496" s="36">
        <v>1.4540343500714024</v>
      </c>
      <c r="H496" s="36">
        <v>3.2764233307617885</v>
      </c>
      <c r="I496" s="37"/>
      <c r="J496" s="37"/>
      <c r="K496" s="36">
        <v>0</v>
      </c>
      <c r="L496" s="36">
        <v>0</v>
      </c>
      <c r="M496" s="38" t="e">
        <v>#DIV/0!</v>
      </c>
      <c r="N496" s="38" t="e">
        <v>#DIV/0!</v>
      </c>
      <c r="O496" s="37">
        <v>0</v>
      </c>
      <c r="P496" s="37">
        <v>0</v>
      </c>
      <c r="Q496" s="37" t="s">
        <v>376</v>
      </c>
      <c r="R496" s="37" t="s">
        <v>284</v>
      </c>
      <c r="S496" t="s">
        <v>275</v>
      </c>
      <c r="T496" s="39"/>
      <c r="U496" s="53" t="s">
        <v>79</v>
      </c>
      <c r="V496" s="20">
        <v>44428</v>
      </c>
      <c r="W496" s="26" t="s">
        <v>100</v>
      </c>
      <c r="X496" s="84">
        <v>3</v>
      </c>
      <c r="Y496" t="str">
        <f t="shared" si="57"/>
        <v>Y</v>
      </c>
      <c r="Z496" s="24">
        <v>100</v>
      </c>
      <c r="AA496" s="24">
        <f t="shared" si="64"/>
        <v>0</v>
      </c>
      <c r="AB496" s="24">
        <f t="shared" si="65"/>
        <v>-100</v>
      </c>
      <c r="AC496" s="24">
        <f t="shared" si="66"/>
        <v>0</v>
      </c>
      <c r="AD496" s="24">
        <f t="shared" si="67"/>
        <v>-100</v>
      </c>
      <c r="AE496" s="24">
        <f t="shared" si="68"/>
        <v>0</v>
      </c>
      <c r="AF496" s="24">
        <f t="shared" si="69"/>
        <v>-100</v>
      </c>
    </row>
    <row r="497" spans="1:32" x14ac:dyDescent="0.25">
      <c r="A497" s="52">
        <v>0.45851299495363967</v>
      </c>
      <c r="B497" s="52">
        <v>0.53907399535469114</v>
      </c>
      <c r="C497" s="34">
        <v>2.1809632682299664</v>
      </c>
      <c r="D497" s="35">
        <v>1.8550329057183259</v>
      </c>
      <c r="E497" s="28"/>
      <c r="F497" s="36">
        <v>1</v>
      </c>
      <c r="G497" s="36">
        <v>2.1809632682299664</v>
      </c>
      <c r="H497" s="36">
        <v>1.8550329057183259</v>
      </c>
      <c r="I497" s="37"/>
      <c r="J497" s="37"/>
      <c r="K497" s="36">
        <v>0</v>
      </c>
      <c r="L497" s="36">
        <v>0</v>
      </c>
      <c r="M497" s="38" t="e">
        <v>#DIV/0!</v>
      </c>
      <c r="N497" s="38" t="e">
        <v>#DIV/0!</v>
      </c>
      <c r="O497" s="37">
        <v>0</v>
      </c>
      <c r="P497" s="37">
        <v>0</v>
      </c>
      <c r="Q497" s="37" t="s">
        <v>329</v>
      </c>
      <c r="R497" s="37" t="s">
        <v>408</v>
      </c>
      <c r="S497" t="s">
        <v>281</v>
      </c>
      <c r="T497" s="39"/>
      <c r="U497" s="53" t="s">
        <v>79</v>
      </c>
      <c r="V497" s="20">
        <v>44428</v>
      </c>
      <c r="W497" s="26" t="s">
        <v>100</v>
      </c>
      <c r="X497" s="84">
        <v>3</v>
      </c>
      <c r="Y497" t="str">
        <f t="shared" si="57"/>
        <v>Y</v>
      </c>
      <c r="Z497" s="24">
        <v>100</v>
      </c>
      <c r="AA497" s="24">
        <f t="shared" si="64"/>
        <v>0</v>
      </c>
      <c r="AB497" s="24">
        <f t="shared" si="65"/>
        <v>-100</v>
      </c>
      <c r="AC497" s="24">
        <f t="shared" si="66"/>
        <v>0</v>
      </c>
      <c r="AD497" s="24">
        <f t="shared" si="67"/>
        <v>-100</v>
      </c>
      <c r="AE497" s="24">
        <f t="shared" si="68"/>
        <v>0</v>
      </c>
      <c r="AF497" s="24">
        <f t="shared" si="69"/>
        <v>-100</v>
      </c>
    </row>
    <row r="498" spans="1:32" x14ac:dyDescent="0.25">
      <c r="A498" s="52">
        <v>0.22373855782590904</v>
      </c>
      <c r="B498" s="52">
        <v>0.77620894475165869</v>
      </c>
      <c r="C498" s="34">
        <v>4.4695023053563254</v>
      </c>
      <c r="D498" s="35">
        <v>1.2883129043558514</v>
      </c>
      <c r="E498" s="28"/>
      <c r="F498" s="36">
        <v>1</v>
      </c>
      <c r="G498" s="36">
        <v>4.4695023053563254</v>
      </c>
      <c r="H498" s="36">
        <v>1.2883129043558514</v>
      </c>
      <c r="I498" s="37"/>
      <c r="J498" s="37"/>
      <c r="K498" s="36">
        <v>0</v>
      </c>
      <c r="L498" s="36">
        <v>0</v>
      </c>
      <c r="M498" s="38" t="e">
        <v>#DIV/0!</v>
      </c>
      <c r="N498" s="38" t="e">
        <v>#DIV/0!</v>
      </c>
      <c r="O498" s="37">
        <v>0</v>
      </c>
      <c r="P498" s="37">
        <v>0</v>
      </c>
      <c r="Q498" s="37" t="s">
        <v>331</v>
      </c>
      <c r="R498" s="37" t="s">
        <v>333</v>
      </c>
      <c r="S498" t="s">
        <v>283</v>
      </c>
      <c r="T498" s="39"/>
      <c r="U498" s="53" t="s">
        <v>75</v>
      </c>
      <c r="V498" s="20">
        <v>44428</v>
      </c>
      <c r="W498" s="26" t="s">
        <v>76</v>
      </c>
      <c r="X498" s="84">
        <v>1</v>
      </c>
      <c r="Y498" t="str">
        <f t="shared" si="57"/>
        <v>N</v>
      </c>
      <c r="Z498" s="24">
        <v>100</v>
      </c>
      <c r="AA498" s="24">
        <f t="shared" si="64"/>
        <v>0</v>
      </c>
      <c r="AB498" s="24">
        <f t="shared" si="65"/>
        <v>-100</v>
      </c>
      <c r="AC498" s="24">
        <f t="shared" si="66"/>
        <v>0</v>
      </c>
      <c r="AD498" s="24">
        <f t="shared" si="67"/>
        <v>-100</v>
      </c>
      <c r="AE498" s="24">
        <f t="shared" si="68"/>
        <v>0</v>
      </c>
      <c r="AF498" s="24">
        <f t="shared" si="69"/>
        <v>-100</v>
      </c>
    </row>
    <row r="499" spans="1:32" x14ac:dyDescent="0.25">
      <c r="A499" s="52">
        <v>0.51345002183388555</v>
      </c>
      <c r="B499" s="52">
        <v>0.48425455686656738</v>
      </c>
      <c r="C499" s="34">
        <v>1.9476092267526011</v>
      </c>
      <c r="D499" s="35">
        <v>2.0650296126703096</v>
      </c>
      <c r="E499" s="28"/>
      <c r="F499" s="36">
        <v>1</v>
      </c>
      <c r="G499" s="36">
        <v>1.9476092267526011</v>
      </c>
      <c r="H499" s="36">
        <v>2.0650296126703096</v>
      </c>
      <c r="I499" s="37"/>
      <c r="J499" s="37"/>
      <c r="K499" s="36">
        <v>0</v>
      </c>
      <c r="L499" s="36">
        <v>0</v>
      </c>
      <c r="M499" s="38" t="e">
        <v>#DIV/0!</v>
      </c>
      <c r="N499" s="38" t="e">
        <v>#DIV/0!</v>
      </c>
      <c r="O499" s="37">
        <v>0</v>
      </c>
      <c r="P499" s="37">
        <v>0</v>
      </c>
      <c r="Q499" s="37" t="s">
        <v>527</v>
      </c>
      <c r="R499" s="37" t="s">
        <v>531</v>
      </c>
      <c r="S499" t="s">
        <v>277</v>
      </c>
      <c r="T499" s="39"/>
      <c r="U499" s="53" t="s">
        <v>79</v>
      </c>
      <c r="V499" s="20">
        <v>44428</v>
      </c>
      <c r="W499" s="26" t="s">
        <v>79</v>
      </c>
      <c r="X499" s="84">
        <v>3</v>
      </c>
      <c r="Y499" t="str">
        <f t="shared" si="57"/>
        <v>Y</v>
      </c>
      <c r="Z499" s="24">
        <v>100</v>
      </c>
      <c r="AA499" s="24">
        <f t="shared" si="64"/>
        <v>0</v>
      </c>
      <c r="AB499" s="24">
        <f t="shared" si="65"/>
        <v>-100</v>
      </c>
      <c r="AC499" s="24">
        <f t="shared" si="66"/>
        <v>0</v>
      </c>
      <c r="AD499" s="24">
        <f t="shared" si="67"/>
        <v>-100</v>
      </c>
      <c r="AE499" s="24">
        <f t="shared" si="68"/>
        <v>0</v>
      </c>
      <c r="AF499" s="24">
        <f t="shared" si="69"/>
        <v>-100</v>
      </c>
    </row>
    <row r="500" spans="1:32" x14ac:dyDescent="0.25">
      <c r="A500" s="52">
        <v>0.2578555934173547</v>
      </c>
      <c r="B500" s="52">
        <v>0.74206670776214634</v>
      </c>
      <c r="C500" s="34">
        <v>3.8781396468737452</v>
      </c>
      <c r="D500" s="35">
        <v>1.3475877431770307</v>
      </c>
      <c r="E500" s="28"/>
      <c r="F500" s="36">
        <v>1</v>
      </c>
      <c r="G500" s="36">
        <v>3.8781396468737452</v>
      </c>
      <c r="H500" s="36">
        <v>1.3475877431770307</v>
      </c>
      <c r="I500" s="37"/>
      <c r="J500" s="37"/>
      <c r="K500" s="36">
        <v>0</v>
      </c>
      <c r="L500" s="36">
        <v>0</v>
      </c>
      <c r="M500" s="38" t="e">
        <v>#DIV/0!</v>
      </c>
      <c r="N500" s="38" t="e">
        <v>#DIV/0!</v>
      </c>
      <c r="O500" s="37">
        <v>0</v>
      </c>
      <c r="P500" s="37">
        <v>0</v>
      </c>
      <c r="Q500" s="37" t="s">
        <v>532</v>
      </c>
      <c r="R500" s="37" t="s">
        <v>537</v>
      </c>
      <c r="S500" t="s">
        <v>277</v>
      </c>
      <c r="T500" s="39"/>
      <c r="U500" s="53" t="s">
        <v>75</v>
      </c>
      <c r="V500" s="20">
        <v>44428</v>
      </c>
      <c r="W500" s="26" t="s">
        <v>99</v>
      </c>
      <c r="X500" s="84">
        <v>5</v>
      </c>
      <c r="Y500" t="str">
        <f t="shared" si="57"/>
        <v>Y</v>
      </c>
      <c r="Z500" s="24">
        <v>100</v>
      </c>
      <c r="AA500" s="24">
        <f t="shared" si="64"/>
        <v>0</v>
      </c>
      <c r="AB500" s="24">
        <f t="shared" si="65"/>
        <v>-100</v>
      </c>
      <c r="AC500" s="24">
        <f t="shared" si="66"/>
        <v>0</v>
      </c>
      <c r="AD500" s="24">
        <f t="shared" si="67"/>
        <v>-100</v>
      </c>
      <c r="AE500" s="24">
        <f t="shared" si="68"/>
        <v>0</v>
      </c>
      <c r="AF500" s="24">
        <f t="shared" si="69"/>
        <v>-100</v>
      </c>
    </row>
    <row r="501" spans="1:32" x14ac:dyDescent="0.25">
      <c r="A501" s="52">
        <v>0.40707278831780669</v>
      </c>
      <c r="B501" s="52">
        <v>0.58887699458876841</v>
      </c>
      <c r="C501" s="34">
        <v>2.4565631226111035</v>
      </c>
      <c r="D501" s="35">
        <v>1.6981475065065701</v>
      </c>
      <c r="E501" s="28"/>
      <c r="F501" s="36">
        <v>1</v>
      </c>
      <c r="G501" s="36">
        <v>2.4565631226111035</v>
      </c>
      <c r="H501" s="36">
        <v>1.6981475065065701</v>
      </c>
      <c r="I501" s="37"/>
      <c r="J501" s="37"/>
      <c r="K501" s="36">
        <v>0</v>
      </c>
      <c r="L501" s="36">
        <v>0</v>
      </c>
      <c r="M501" s="38" t="e">
        <v>#DIV/0!</v>
      </c>
      <c r="N501" s="38" t="e">
        <v>#DIV/0!</v>
      </c>
      <c r="O501" s="37">
        <v>0</v>
      </c>
      <c r="P501" s="37">
        <v>0</v>
      </c>
      <c r="Q501" s="37" t="s">
        <v>524</v>
      </c>
      <c r="R501" s="37" t="s">
        <v>534</v>
      </c>
      <c r="S501" t="s">
        <v>277</v>
      </c>
      <c r="T501" s="39"/>
      <c r="U501" s="53" t="s">
        <v>77</v>
      </c>
      <c r="V501" s="20">
        <v>44428</v>
      </c>
      <c r="W501" s="26" t="s">
        <v>89</v>
      </c>
      <c r="X501" s="84">
        <v>4</v>
      </c>
      <c r="Y501" t="str">
        <f t="shared" si="57"/>
        <v>Y</v>
      </c>
      <c r="Z501" s="24">
        <v>100</v>
      </c>
      <c r="AA501" s="24">
        <f t="shared" si="64"/>
        <v>0</v>
      </c>
      <c r="AB501" s="24">
        <f t="shared" si="65"/>
        <v>-100</v>
      </c>
      <c r="AC501" s="24">
        <f t="shared" si="66"/>
        <v>0</v>
      </c>
      <c r="AD501" s="24">
        <f t="shared" si="67"/>
        <v>-100</v>
      </c>
      <c r="AE501" s="24">
        <f t="shared" si="68"/>
        <v>0</v>
      </c>
      <c r="AF501" s="24">
        <f t="shared" si="69"/>
        <v>-100</v>
      </c>
    </row>
    <row r="502" spans="1:32" x14ac:dyDescent="0.25">
      <c r="A502" s="52">
        <v>7.3532289339480791E-2</v>
      </c>
      <c r="B502" s="52">
        <v>0.92640176513113059</v>
      </c>
      <c r="C502" s="34">
        <v>13.599467784597891</v>
      </c>
      <c r="D502" s="35">
        <v>1.0794452662322505</v>
      </c>
      <c r="E502" s="28"/>
      <c r="F502" s="36">
        <v>1</v>
      </c>
      <c r="G502" s="36">
        <v>13.599467784597891</v>
      </c>
      <c r="H502" s="36">
        <v>1.0794452662322505</v>
      </c>
      <c r="I502" s="37"/>
      <c r="J502" s="37"/>
      <c r="K502" s="36">
        <v>0</v>
      </c>
      <c r="L502" s="36">
        <v>0</v>
      </c>
      <c r="M502" s="38" t="e">
        <v>#DIV/0!</v>
      </c>
      <c r="N502" s="38" t="e">
        <v>#DIV/0!</v>
      </c>
      <c r="O502" s="37">
        <v>0</v>
      </c>
      <c r="P502" s="37">
        <v>0</v>
      </c>
      <c r="Q502" s="37" t="s">
        <v>349</v>
      </c>
      <c r="R502" s="37" t="s">
        <v>491</v>
      </c>
      <c r="S502" t="s">
        <v>270</v>
      </c>
      <c r="T502" s="39"/>
      <c r="U502" s="53" t="s">
        <v>78</v>
      </c>
      <c r="V502" s="20">
        <v>44428</v>
      </c>
      <c r="W502" s="26" t="s">
        <v>88</v>
      </c>
      <c r="X502" s="84">
        <v>4</v>
      </c>
      <c r="Y502" t="str">
        <f t="shared" si="57"/>
        <v>Y</v>
      </c>
      <c r="Z502" s="24">
        <v>100</v>
      </c>
      <c r="AA502" s="24">
        <f t="shared" si="64"/>
        <v>0</v>
      </c>
      <c r="AB502" s="24">
        <f t="shared" si="65"/>
        <v>-100</v>
      </c>
      <c r="AC502" s="24">
        <f t="shared" si="66"/>
        <v>0</v>
      </c>
      <c r="AD502" s="24">
        <f t="shared" si="67"/>
        <v>-100</v>
      </c>
      <c r="AE502" s="24">
        <f t="shared" si="68"/>
        <v>0</v>
      </c>
      <c r="AF502" s="24">
        <f t="shared" si="69"/>
        <v>-100</v>
      </c>
    </row>
    <row r="503" spans="1:32" x14ac:dyDescent="0.25">
      <c r="A503" s="52">
        <v>0.71106086165914129</v>
      </c>
      <c r="B503" s="52">
        <v>0.26066833992478794</v>
      </c>
      <c r="C503" s="34">
        <v>1.406349377276465</v>
      </c>
      <c r="D503" s="35">
        <v>3.8362925098174006</v>
      </c>
      <c r="E503" s="28"/>
      <c r="F503" s="36">
        <v>1</v>
      </c>
      <c r="G503" s="36">
        <v>1.406349377276465</v>
      </c>
      <c r="H503" s="36">
        <v>3.8362925098174006</v>
      </c>
      <c r="I503" s="37"/>
      <c r="J503" s="37"/>
      <c r="K503" s="36">
        <v>0</v>
      </c>
      <c r="L503" s="36">
        <v>0</v>
      </c>
      <c r="M503" s="38" t="e">
        <v>#DIV/0!</v>
      </c>
      <c r="N503" s="38" t="e">
        <v>#DIV/0!</v>
      </c>
      <c r="O503" s="37">
        <v>0</v>
      </c>
      <c r="P503" s="37">
        <v>0</v>
      </c>
      <c r="Q503" s="37" t="s">
        <v>294</v>
      </c>
      <c r="R503" s="37" t="s">
        <v>422</v>
      </c>
      <c r="S503" t="s">
        <v>270</v>
      </c>
      <c r="T503" s="39"/>
      <c r="U503" s="53" t="s">
        <v>89</v>
      </c>
      <c r="V503" s="20">
        <v>44428</v>
      </c>
      <c r="W503" s="26" t="s">
        <v>78</v>
      </c>
      <c r="X503" s="84">
        <v>1</v>
      </c>
      <c r="Y503" t="str">
        <f t="shared" si="57"/>
        <v>N</v>
      </c>
      <c r="Z503" s="24">
        <v>100</v>
      </c>
      <c r="AA503" s="24">
        <f t="shared" si="64"/>
        <v>0</v>
      </c>
      <c r="AB503" s="24">
        <f t="shared" si="65"/>
        <v>-100</v>
      </c>
      <c r="AC503" s="24">
        <f t="shared" si="66"/>
        <v>0</v>
      </c>
      <c r="AD503" s="24">
        <f t="shared" si="67"/>
        <v>-100</v>
      </c>
      <c r="AE503" s="24">
        <f t="shared" si="68"/>
        <v>0</v>
      </c>
      <c r="AF503" s="24">
        <f t="shared" si="69"/>
        <v>-100</v>
      </c>
    </row>
    <row r="504" spans="1:32" x14ac:dyDescent="0.25">
      <c r="A504" s="52">
        <v>0.55751420711980892</v>
      </c>
      <c r="B504" s="52">
        <v>0.43159161404377844</v>
      </c>
      <c r="C504" s="34">
        <v>1.7936762637245254</v>
      </c>
      <c r="D504" s="35">
        <v>2.317005167525255</v>
      </c>
      <c r="E504" s="28"/>
      <c r="F504" s="36">
        <v>1</v>
      </c>
      <c r="G504" s="36">
        <v>1.7936762637245254</v>
      </c>
      <c r="H504" s="36">
        <v>2.317005167525255</v>
      </c>
      <c r="I504" s="37"/>
      <c r="J504" s="37"/>
      <c r="K504" s="36">
        <v>0</v>
      </c>
      <c r="L504" s="36">
        <v>0</v>
      </c>
      <c r="M504" s="38" t="e">
        <v>#DIV/0!</v>
      </c>
      <c r="N504" s="38" t="e">
        <v>#DIV/0!</v>
      </c>
      <c r="O504" s="37">
        <v>0</v>
      </c>
      <c r="P504" s="37">
        <v>0</v>
      </c>
      <c r="Q504" s="37" t="s">
        <v>492</v>
      </c>
      <c r="R504" s="37" t="s">
        <v>352</v>
      </c>
      <c r="S504" t="s">
        <v>273</v>
      </c>
      <c r="T504" s="39"/>
      <c r="U504" s="53" t="s">
        <v>86</v>
      </c>
      <c r="V504" s="20">
        <v>44428</v>
      </c>
      <c r="W504" s="26" t="s">
        <v>74</v>
      </c>
      <c r="X504" s="84">
        <v>4</v>
      </c>
      <c r="Y504" t="str">
        <f t="shared" si="57"/>
        <v>Y</v>
      </c>
      <c r="Z504" s="24">
        <v>100</v>
      </c>
      <c r="AA504" s="24">
        <f t="shared" si="64"/>
        <v>0</v>
      </c>
      <c r="AB504" s="24">
        <f t="shared" si="65"/>
        <v>-100</v>
      </c>
      <c r="AC504" s="24">
        <f t="shared" si="66"/>
        <v>0</v>
      </c>
      <c r="AD504" s="24">
        <f t="shared" si="67"/>
        <v>-100</v>
      </c>
      <c r="AE504" s="24">
        <f t="shared" si="68"/>
        <v>0</v>
      </c>
      <c r="AF504" s="24">
        <f t="shared" si="69"/>
        <v>-100</v>
      </c>
    </row>
    <row r="505" spans="1:32" x14ac:dyDescent="0.25">
      <c r="A505" s="52">
        <v>0.47877278131295781</v>
      </c>
      <c r="B505" s="52">
        <v>0.50184102960172616</v>
      </c>
      <c r="C505" s="34">
        <v>2.0886734564518474</v>
      </c>
      <c r="D505" s="35">
        <v>1.9926628972398401</v>
      </c>
      <c r="E505" s="28"/>
      <c r="F505" s="36">
        <v>1</v>
      </c>
      <c r="G505" s="36">
        <v>2.0886734564518474</v>
      </c>
      <c r="H505" s="36">
        <v>1.9926628972398401</v>
      </c>
      <c r="I505" s="37"/>
      <c r="J505" s="37"/>
      <c r="K505" s="36">
        <v>0</v>
      </c>
      <c r="L505" s="36">
        <v>0</v>
      </c>
      <c r="M505" s="38" t="e">
        <v>#DIV/0!</v>
      </c>
      <c r="N505" s="38" t="e">
        <v>#DIV/0!</v>
      </c>
      <c r="O505" s="37">
        <v>0</v>
      </c>
      <c r="P505" s="37">
        <v>0</v>
      </c>
      <c r="Q505" s="37" t="s">
        <v>425</v>
      </c>
      <c r="R505" s="37" t="s">
        <v>495</v>
      </c>
      <c r="S505" t="s">
        <v>273</v>
      </c>
      <c r="T505" s="39"/>
      <c r="U505" s="53" t="s">
        <v>100</v>
      </c>
      <c r="V505" s="20">
        <v>44428</v>
      </c>
      <c r="W505" s="26" t="s">
        <v>100</v>
      </c>
      <c r="X505" s="84">
        <v>3</v>
      </c>
      <c r="Y505" t="str">
        <f t="shared" si="57"/>
        <v>Y</v>
      </c>
      <c r="Z505" s="24">
        <v>100</v>
      </c>
      <c r="AA505" s="24">
        <f t="shared" si="64"/>
        <v>0</v>
      </c>
      <c r="AB505" s="24">
        <f t="shared" si="65"/>
        <v>-100</v>
      </c>
      <c r="AC505" s="24">
        <f t="shared" si="66"/>
        <v>0</v>
      </c>
      <c r="AD505" s="24">
        <f t="shared" si="67"/>
        <v>-100</v>
      </c>
      <c r="AE505" s="24">
        <f t="shared" si="68"/>
        <v>0</v>
      </c>
      <c r="AF505" s="24">
        <f t="shared" si="69"/>
        <v>-100</v>
      </c>
    </row>
    <row r="506" spans="1:32" x14ac:dyDescent="0.25">
      <c r="A506" s="52">
        <v>0.35251644678927663</v>
      </c>
      <c r="B506" s="52">
        <v>0.64723734546629685</v>
      </c>
      <c r="C506" s="34">
        <v>2.8367470769321832</v>
      </c>
      <c r="D506" s="35">
        <v>1.5450282759557983</v>
      </c>
      <c r="E506" s="28"/>
      <c r="F506" s="36">
        <v>1</v>
      </c>
      <c r="G506" s="36">
        <v>2.8367470769321832</v>
      </c>
      <c r="H506" s="36">
        <v>1.5450282759557983</v>
      </c>
      <c r="I506" s="37"/>
      <c r="J506" s="37"/>
      <c r="K506" s="36">
        <v>0</v>
      </c>
      <c r="L506" s="36">
        <v>0</v>
      </c>
      <c r="M506" s="38" t="e">
        <v>#DIV/0!</v>
      </c>
      <c r="N506" s="38" t="e">
        <v>#DIV/0!</v>
      </c>
      <c r="O506" s="37">
        <v>0</v>
      </c>
      <c r="P506" s="37">
        <v>0</v>
      </c>
      <c r="Q506" s="37" t="s">
        <v>476</v>
      </c>
      <c r="R506" s="37" t="s">
        <v>373</v>
      </c>
      <c r="S506" t="s">
        <v>275</v>
      </c>
      <c r="T506" s="39"/>
      <c r="U506" s="53" t="s">
        <v>75</v>
      </c>
      <c r="V506" s="20">
        <v>44429</v>
      </c>
      <c r="W506" s="26" t="s">
        <v>73</v>
      </c>
      <c r="X506" s="84">
        <v>0</v>
      </c>
      <c r="Y506" t="str">
        <f t="shared" si="57"/>
        <v>N</v>
      </c>
      <c r="Z506" s="24">
        <v>100</v>
      </c>
      <c r="AA506" s="24">
        <f t="shared" si="64"/>
        <v>0</v>
      </c>
      <c r="AB506" s="24">
        <f t="shared" si="65"/>
        <v>-100</v>
      </c>
      <c r="AC506" s="24">
        <f t="shared" si="66"/>
        <v>0</v>
      </c>
      <c r="AD506" s="24">
        <f t="shared" si="67"/>
        <v>-100</v>
      </c>
      <c r="AE506" s="24">
        <f t="shared" si="68"/>
        <v>0</v>
      </c>
      <c r="AF506" s="24">
        <f t="shared" si="69"/>
        <v>-100</v>
      </c>
    </row>
    <row r="507" spans="1:32" x14ac:dyDescent="0.25">
      <c r="A507" s="52">
        <v>0.50599878183838498</v>
      </c>
      <c r="B507" s="52">
        <v>0.49111363719206091</v>
      </c>
      <c r="C507" s="34">
        <v>1.9762893427664379</v>
      </c>
      <c r="D507" s="35">
        <v>2.0361886216752065</v>
      </c>
      <c r="E507" s="28"/>
      <c r="F507" s="36">
        <v>1</v>
      </c>
      <c r="G507" s="36">
        <v>1.9762893427664379</v>
      </c>
      <c r="H507" s="36">
        <v>2.0361886216752065</v>
      </c>
      <c r="I507" s="37"/>
      <c r="J507" s="37"/>
      <c r="K507" s="36">
        <v>0</v>
      </c>
      <c r="L507" s="36">
        <v>0</v>
      </c>
      <c r="M507" s="38" t="e">
        <v>#DIV/0!</v>
      </c>
      <c r="N507" s="38" t="e">
        <v>#DIV/0!</v>
      </c>
      <c r="O507" s="37">
        <v>0</v>
      </c>
      <c r="P507" s="37">
        <v>0</v>
      </c>
      <c r="Q507" s="37" t="s">
        <v>307</v>
      </c>
      <c r="R507" s="37" t="s">
        <v>301</v>
      </c>
      <c r="S507" t="s">
        <v>275</v>
      </c>
      <c r="T507" s="39"/>
      <c r="U507" s="53" t="s">
        <v>79</v>
      </c>
      <c r="V507" s="20">
        <v>44429</v>
      </c>
      <c r="W507" s="26" t="s">
        <v>74</v>
      </c>
      <c r="X507" s="84">
        <v>4</v>
      </c>
      <c r="Y507" t="str">
        <f t="shared" si="57"/>
        <v>Y</v>
      </c>
      <c r="Z507" s="24">
        <v>100</v>
      </c>
      <c r="AA507" s="24">
        <f t="shared" si="64"/>
        <v>0</v>
      </c>
      <c r="AB507" s="24">
        <f t="shared" si="65"/>
        <v>-100</v>
      </c>
      <c r="AC507" s="24">
        <f t="shared" si="66"/>
        <v>0</v>
      </c>
      <c r="AD507" s="24">
        <f t="shared" si="67"/>
        <v>-100</v>
      </c>
      <c r="AE507" s="24">
        <f t="shared" si="68"/>
        <v>0</v>
      </c>
      <c r="AF507" s="24">
        <f t="shared" si="69"/>
        <v>-100</v>
      </c>
    </row>
    <row r="508" spans="1:32" x14ac:dyDescent="0.25">
      <c r="A508" s="52">
        <v>0.5928225945836193</v>
      </c>
      <c r="B508" s="52">
        <v>0.40351790468327209</v>
      </c>
      <c r="C508" s="34">
        <v>1.6868452875052271</v>
      </c>
      <c r="D508" s="35">
        <v>2.4782047795002224</v>
      </c>
      <c r="E508" s="28"/>
      <c r="F508" s="36">
        <v>1</v>
      </c>
      <c r="G508" s="36">
        <v>1.6868452875052271</v>
      </c>
      <c r="H508" s="36">
        <v>2.4782047795002224</v>
      </c>
      <c r="I508" s="37"/>
      <c r="J508" s="37"/>
      <c r="K508" s="36">
        <v>0</v>
      </c>
      <c r="L508" s="36">
        <v>0</v>
      </c>
      <c r="M508" s="38" t="e">
        <v>#DIV/0!</v>
      </c>
      <c r="N508" s="38" t="e">
        <v>#DIV/0!</v>
      </c>
      <c r="O508" s="37">
        <v>0</v>
      </c>
      <c r="P508" s="37">
        <v>0</v>
      </c>
      <c r="Q508" s="37" t="s">
        <v>374</v>
      </c>
      <c r="R508" s="37" t="s">
        <v>285</v>
      </c>
      <c r="S508" t="s">
        <v>275</v>
      </c>
      <c r="T508" s="39"/>
      <c r="U508" s="53" t="s">
        <v>79</v>
      </c>
      <c r="V508" s="20">
        <v>44429</v>
      </c>
      <c r="W508" s="26" t="s">
        <v>75</v>
      </c>
      <c r="X508" s="84">
        <v>2</v>
      </c>
      <c r="Y508" t="str">
        <f t="shared" si="57"/>
        <v>N</v>
      </c>
      <c r="Z508" s="24">
        <v>100</v>
      </c>
      <c r="AA508" s="24">
        <f t="shared" si="64"/>
        <v>0</v>
      </c>
      <c r="AB508" s="24">
        <f t="shared" si="65"/>
        <v>-100</v>
      </c>
      <c r="AC508" s="24">
        <f t="shared" si="66"/>
        <v>0</v>
      </c>
      <c r="AD508" s="24">
        <f t="shared" si="67"/>
        <v>-100</v>
      </c>
      <c r="AE508" s="24">
        <f t="shared" si="68"/>
        <v>0</v>
      </c>
      <c r="AF508" s="24">
        <f t="shared" si="69"/>
        <v>-100</v>
      </c>
    </row>
    <row r="509" spans="1:32" x14ac:dyDescent="0.25">
      <c r="A509" s="52">
        <v>0.71039831525202057</v>
      </c>
      <c r="B509" s="52">
        <v>0.28353681290310362</v>
      </c>
      <c r="C509" s="34">
        <v>1.4076609959938327</v>
      </c>
      <c r="D509" s="35">
        <v>3.5268788901204933</v>
      </c>
      <c r="E509" s="28"/>
      <c r="F509" s="36">
        <v>1</v>
      </c>
      <c r="G509" s="36">
        <v>1.4076609959938327</v>
      </c>
      <c r="H509" s="36">
        <v>3.5268788901204933</v>
      </c>
      <c r="I509" s="37"/>
      <c r="J509" s="37"/>
      <c r="K509" s="36">
        <v>0</v>
      </c>
      <c r="L509" s="36">
        <v>0</v>
      </c>
      <c r="M509" s="38" t="e">
        <v>#DIV/0!</v>
      </c>
      <c r="N509" s="38" t="e">
        <v>#DIV/0!</v>
      </c>
      <c r="O509" s="37">
        <v>0</v>
      </c>
      <c r="P509" s="37">
        <v>0</v>
      </c>
      <c r="Q509" s="37" t="s">
        <v>378</v>
      </c>
      <c r="R509" s="37" t="s">
        <v>305</v>
      </c>
      <c r="S509" t="s">
        <v>275</v>
      </c>
      <c r="T509" s="39"/>
      <c r="U509" s="53" t="s">
        <v>74</v>
      </c>
      <c r="V509" s="20">
        <v>44429</v>
      </c>
      <c r="W509" s="26" t="s">
        <v>109</v>
      </c>
      <c r="X509" s="84">
        <v>6</v>
      </c>
      <c r="Y509" t="str">
        <f t="shared" si="57"/>
        <v>Y</v>
      </c>
      <c r="Z509" s="24">
        <v>100</v>
      </c>
      <c r="AA509" s="24">
        <f t="shared" si="64"/>
        <v>0</v>
      </c>
      <c r="AB509" s="24">
        <f t="shared" si="65"/>
        <v>-100</v>
      </c>
      <c r="AC509" s="24">
        <f t="shared" si="66"/>
        <v>0</v>
      </c>
      <c r="AD509" s="24">
        <f t="shared" si="67"/>
        <v>-100</v>
      </c>
      <c r="AE509" s="24">
        <f t="shared" si="68"/>
        <v>0</v>
      </c>
      <c r="AF509" s="24">
        <f t="shared" si="69"/>
        <v>-100</v>
      </c>
    </row>
    <row r="510" spans="1:32" x14ac:dyDescent="0.25">
      <c r="A510" s="52">
        <v>0.37176288922366668</v>
      </c>
      <c r="B510" s="52">
        <v>0.62561965857280333</v>
      </c>
      <c r="C510" s="34">
        <v>2.6898865620725312</v>
      </c>
      <c r="D510" s="35">
        <v>1.5984152452645957</v>
      </c>
      <c r="E510" s="28"/>
      <c r="F510" s="36">
        <v>1</v>
      </c>
      <c r="G510" s="36">
        <v>2.6898865620725312</v>
      </c>
      <c r="H510" s="36">
        <v>1.5984152452645957</v>
      </c>
      <c r="I510" s="37"/>
      <c r="J510" s="37"/>
      <c r="K510" s="36">
        <v>0</v>
      </c>
      <c r="L510" s="36">
        <v>0</v>
      </c>
      <c r="M510" s="38" t="e">
        <v>#DIV/0!</v>
      </c>
      <c r="N510" s="38" t="e">
        <v>#DIV/0!</v>
      </c>
      <c r="O510" s="37">
        <v>0</v>
      </c>
      <c r="P510" s="37">
        <v>0</v>
      </c>
      <c r="Q510" s="37" t="s">
        <v>479</v>
      </c>
      <c r="R510" s="37" t="s">
        <v>308</v>
      </c>
      <c r="S510" t="s">
        <v>275</v>
      </c>
      <c r="T510" s="39"/>
      <c r="U510" s="53" t="s">
        <v>77</v>
      </c>
      <c r="V510" s="20">
        <v>44429</v>
      </c>
      <c r="W510" s="26" t="s">
        <v>87</v>
      </c>
      <c r="X510" s="84">
        <v>3</v>
      </c>
      <c r="Y510" t="str">
        <f t="shared" si="57"/>
        <v>Y</v>
      </c>
      <c r="Z510" s="24">
        <v>100</v>
      </c>
      <c r="AA510" s="24">
        <f t="shared" si="64"/>
        <v>0</v>
      </c>
      <c r="AB510" s="24">
        <f t="shared" si="65"/>
        <v>-100</v>
      </c>
      <c r="AC510" s="24">
        <f t="shared" si="66"/>
        <v>0</v>
      </c>
      <c r="AD510" s="24">
        <f t="shared" si="67"/>
        <v>-100</v>
      </c>
      <c r="AE510" s="24">
        <f t="shared" si="68"/>
        <v>0</v>
      </c>
      <c r="AF510" s="24">
        <f t="shared" si="69"/>
        <v>-100</v>
      </c>
    </row>
    <row r="511" spans="1:32" x14ac:dyDescent="0.25">
      <c r="A511" s="52">
        <v>0.49522244520279329</v>
      </c>
      <c r="B511" s="52">
        <v>0.4825112406332781</v>
      </c>
      <c r="C511" s="34">
        <v>2.0192945810251</v>
      </c>
      <c r="D511" s="35">
        <v>2.0724905780174927</v>
      </c>
      <c r="E511" s="28"/>
      <c r="F511" s="36">
        <v>1</v>
      </c>
      <c r="G511" s="36">
        <v>2.0192945810251</v>
      </c>
      <c r="H511" s="36">
        <v>2.0724905780174927</v>
      </c>
      <c r="I511" s="37"/>
      <c r="J511" s="37"/>
      <c r="K511" s="36">
        <v>0</v>
      </c>
      <c r="L511" s="36">
        <v>0</v>
      </c>
      <c r="M511" s="38" t="e">
        <v>#DIV/0!</v>
      </c>
      <c r="N511" s="38" t="e">
        <v>#DIV/0!</v>
      </c>
      <c r="O511" s="37">
        <v>0</v>
      </c>
      <c r="P511" s="37">
        <v>0</v>
      </c>
      <c r="Q511" s="37" t="s">
        <v>288</v>
      </c>
      <c r="R511" s="37" t="s">
        <v>381</v>
      </c>
      <c r="S511" t="s">
        <v>268</v>
      </c>
      <c r="T511" s="39"/>
      <c r="U511" s="53" t="s">
        <v>87</v>
      </c>
      <c r="V511" s="20">
        <v>44429</v>
      </c>
      <c r="W511" s="26" t="s">
        <v>89</v>
      </c>
      <c r="X511" s="84">
        <v>4</v>
      </c>
      <c r="Y511" t="str">
        <f t="shared" si="57"/>
        <v>Y</v>
      </c>
      <c r="Z511" s="24">
        <v>100</v>
      </c>
      <c r="AA511" s="24">
        <f t="shared" si="64"/>
        <v>0</v>
      </c>
      <c r="AB511" s="24">
        <f t="shared" si="65"/>
        <v>-100</v>
      </c>
      <c r="AC511" s="24">
        <f t="shared" si="66"/>
        <v>0</v>
      </c>
      <c r="AD511" s="24">
        <f t="shared" si="67"/>
        <v>-100</v>
      </c>
      <c r="AE511" s="24">
        <f t="shared" si="68"/>
        <v>0</v>
      </c>
      <c r="AF511" s="24">
        <f t="shared" si="69"/>
        <v>-100</v>
      </c>
    </row>
    <row r="512" spans="1:32" x14ac:dyDescent="0.25">
      <c r="A512" s="52">
        <v>0.50192461656986342</v>
      </c>
      <c r="B512" s="52">
        <v>0.49691135864888952</v>
      </c>
      <c r="C512" s="34">
        <v>1.9923310532843908</v>
      </c>
      <c r="D512" s="35">
        <v>2.0124313574135577</v>
      </c>
      <c r="E512" s="28"/>
      <c r="F512" s="36">
        <v>1</v>
      </c>
      <c r="G512" s="36">
        <v>1.9923310532843908</v>
      </c>
      <c r="H512" s="36">
        <v>2.0124313574135577</v>
      </c>
      <c r="I512" s="37"/>
      <c r="J512" s="37"/>
      <c r="K512" s="36">
        <v>0</v>
      </c>
      <c r="L512" s="36">
        <v>0</v>
      </c>
      <c r="M512" s="38" t="e">
        <v>#DIV/0!</v>
      </c>
      <c r="N512" s="38" t="e">
        <v>#DIV/0!</v>
      </c>
      <c r="O512" s="37">
        <v>0</v>
      </c>
      <c r="P512" s="37">
        <v>0</v>
      </c>
      <c r="Q512" s="37" t="s">
        <v>314</v>
      </c>
      <c r="R512" s="37" t="s">
        <v>310</v>
      </c>
      <c r="S512" t="s">
        <v>268</v>
      </c>
      <c r="T512" s="39"/>
      <c r="U512" s="53" t="s">
        <v>86</v>
      </c>
      <c r="V512" s="20">
        <v>44429</v>
      </c>
      <c r="W512" s="26" t="s">
        <v>73</v>
      </c>
      <c r="X512" s="99">
        <v>0</v>
      </c>
      <c r="Y512" t="str">
        <f t="shared" si="57"/>
        <v>N</v>
      </c>
      <c r="Z512" s="24">
        <v>100</v>
      </c>
      <c r="AA512" s="24">
        <f t="shared" si="64"/>
        <v>0</v>
      </c>
      <c r="AB512" s="24">
        <f t="shared" si="65"/>
        <v>-100</v>
      </c>
      <c r="AC512" s="24">
        <f t="shared" si="66"/>
        <v>0</v>
      </c>
      <c r="AD512" s="24">
        <f t="shared" si="67"/>
        <v>-100</v>
      </c>
      <c r="AE512" s="24">
        <f t="shared" si="68"/>
        <v>0</v>
      </c>
      <c r="AF512" s="24">
        <f t="shared" si="69"/>
        <v>-100</v>
      </c>
    </row>
    <row r="513" spans="1:32" x14ac:dyDescent="0.25">
      <c r="A513" s="52">
        <v>0.58759900228282347</v>
      </c>
      <c r="B513" s="52">
        <v>0.41022526960222744</v>
      </c>
      <c r="C513" s="34">
        <v>1.7018408746696263</v>
      </c>
      <c r="D513" s="35">
        <v>2.4376850333224089</v>
      </c>
      <c r="E513" s="28"/>
      <c r="F513" s="36">
        <v>1</v>
      </c>
      <c r="G513" s="36">
        <v>1.7018408746696263</v>
      </c>
      <c r="H513" s="36">
        <v>2.4376850333224089</v>
      </c>
      <c r="I513" s="37"/>
      <c r="J513" s="37"/>
      <c r="K513" s="36">
        <v>0</v>
      </c>
      <c r="L513" s="36">
        <v>0</v>
      </c>
      <c r="M513" s="38" t="e">
        <v>#DIV/0!</v>
      </c>
      <c r="N513" s="38" t="e">
        <v>#DIV/0!</v>
      </c>
      <c r="O513" s="37">
        <v>0</v>
      </c>
      <c r="P513" s="37">
        <v>0</v>
      </c>
      <c r="Q513" s="37" t="s">
        <v>382</v>
      </c>
      <c r="R513" s="37" t="s">
        <v>315</v>
      </c>
      <c r="S513" t="s">
        <v>268</v>
      </c>
      <c r="T513" s="39"/>
      <c r="U513" s="53" t="s">
        <v>79</v>
      </c>
      <c r="V513" s="20">
        <v>44429</v>
      </c>
      <c r="W513" s="26" t="s">
        <v>100</v>
      </c>
      <c r="X513" s="99">
        <v>3</v>
      </c>
      <c r="Y513" t="str">
        <f t="shared" si="57"/>
        <v>Y</v>
      </c>
      <c r="Z513" s="24">
        <v>100</v>
      </c>
      <c r="AA513" s="24">
        <f t="shared" si="64"/>
        <v>0</v>
      </c>
      <c r="AB513" s="24">
        <f t="shared" si="65"/>
        <v>-100</v>
      </c>
      <c r="AC513" s="24">
        <f t="shared" si="66"/>
        <v>0</v>
      </c>
      <c r="AD513" s="24">
        <f t="shared" si="67"/>
        <v>-100</v>
      </c>
      <c r="AE513" s="24">
        <f t="shared" si="68"/>
        <v>0</v>
      </c>
      <c r="AF513" s="24">
        <f t="shared" si="69"/>
        <v>-100</v>
      </c>
    </row>
    <row r="514" spans="1:32" x14ac:dyDescent="0.25">
      <c r="A514" s="52">
        <v>0.2605996143412197</v>
      </c>
      <c r="B514" s="52">
        <v>0.73873631868727863</v>
      </c>
      <c r="C514" s="34">
        <v>3.8373042206065442</v>
      </c>
      <c r="D514" s="35">
        <v>1.3536629710814574</v>
      </c>
      <c r="E514" s="28"/>
      <c r="F514" s="36">
        <v>1</v>
      </c>
      <c r="G514" s="36">
        <v>3.8373042206065442</v>
      </c>
      <c r="H514" s="36">
        <v>1.3536629710814574</v>
      </c>
      <c r="I514" s="37"/>
      <c r="J514" s="37"/>
      <c r="K514" s="36">
        <v>0</v>
      </c>
      <c r="L514" s="36">
        <v>0</v>
      </c>
      <c r="M514" s="38" t="e">
        <v>#DIV/0!</v>
      </c>
      <c r="N514" s="38" t="e">
        <v>#DIV/0!</v>
      </c>
      <c r="O514" s="37">
        <v>0</v>
      </c>
      <c r="P514" s="37">
        <v>0</v>
      </c>
      <c r="Q514" s="37" t="s">
        <v>394</v>
      </c>
      <c r="R514" s="37" t="s">
        <v>483</v>
      </c>
      <c r="S514" t="s">
        <v>279</v>
      </c>
      <c r="T514" s="39"/>
      <c r="U514" s="53" t="s">
        <v>78</v>
      </c>
      <c r="V514" s="20">
        <v>44429</v>
      </c>
      <c r="W514" s="26" t="s">
        <v>75</v>
      </c>
      <c r="X514" s="99">
        <v>2</v>
      </c>
      <c r="Y514" t="str">
        <f t="shared" si="57"/>
        <v>N</v>
      </c>
      <c r="Z514" s="24">
        <v>100</v>
      </c>
      <c r="AA514" s="24">
        <f t="shared" si="64"/>
        <v>0</v>
      </c>
      <c r="AB514" s="24">
        <f t="shared" si="65"/>
        <v>-100</v>
      </c>
      <c r="AC514" s="24">
        <f t="shared" si="66"/>
        <v>0</v>
      </c>
      <c r="AD514" s="24">
        <f t="shared" si="67"/>
        <v>-100</v>
      </c>
      <c r="AE514" s="24">
        <f t="shared" si="68"/>
        <v>0</v>
      </c>
      <c r="AF514" s="24">
        <f t="shared" si="69"/>
        <v>-100</v>
      </c>
    </row>
    <row r="515" spans="1:32" x14ac:dyDescent="0.25">
      <c r="A515" s="52">
        <v>0.30186991197543611</v>
      </c>
      <c r="B515" s="52">
        <v>0.6979944745320823</v>
      </c>
      <c r="C515" s="34">
        <v>3.312685234033435</v>
      </c>
      <c r="D515" s="35">
        <v>1.4326760977160664</v>
      </c>
      <c r="E515" s="28"/>
      <c r="F515" s="36">
        <v>1</v>
      </c>
      <c r="G515" s="36">
        <v>3.312685234033435</v>
      </c>
      <c r="H515" s="36">
        <v>1.4326760977160664</v>
      </c>
      <c r="I515" s="37"/>
      <c r="J515" s="37"/>
      <c r="K515" s="36">
        <v>0</v>
      </c>
      <c r="L515" s="36">
        <v>0</v>
      </c>
      <c r="M515" s="38" t="e">
        <v>#DIV/0!</v>
      </c>
      <c r="N515" s="38" t="e">
        <v>#DIV/0!</v>
      </c>
      <c r="O515" s="37">
        <v>0</v>
      </c>
      <c r="P515" s="37">
        <v>0</v>
      </c>
      <c r="Q515" s="37" t="s">
        <v>316</v>
      </c>
      <c r="R515" s="37" t="s">
        <v>386</v>
      </c>
      <c r="S515" t="s">
        <v>279</v>
      </c>
      <c r="T515" s="39"/>
      <c r="U515" s="53" t="s">
        <v>75</v>
      </c>
      <c r="V515" s="20">
        <v>44429</v>
      </c>
      <c r="W515" s="26" t="s">
        <v>76</v>
      </c>
      <c r="X515" s="99">
        <v>1</v>
      </c>
      <c r="Y515" t="str">
        <f t="shared" si="57"/>
        <v>N</v>
      </c>
      <c r="Z515" s="24">
        <v>100</v>
      </c>
      <c r="AA515" s="24">
        <f t="shared" si="64"/>
        <v>0</v>
      </c>
      <c r="AB515" s="24">
        <f t="shared" si="65"/>
        <v>-100</v>
      </c>
      <c r="AC515" s="24">
        <f t="shared" si="66"/>
        <v>0</v>
      </c>
      <c r="AD515" s="24">
        <f t="shared" si="67"/>
        <v>-100</v>
      </c>
      <c r="AE515" s="24">
        <f t="shared" si="68"/>
        <v>0</v>
      </c>
      <c r="AF515" s="24">
        <f t="shared" si="69"/>
        <v>-100</v>
      </c>
    </row>
    <row r="516" spans="1:32" x14ac:dyDescent="0.25">
      <c r="A516" s="52">
        <v>0.26103615454448914</v>
      </c>
      <c r="B516" s="52">
        <v>0.73656345156677294</v>
      </c>
      <c r="C516" s="34">
        <v>3.8308869579580294</v>
      </c>
      <c r="D516" s="35">
        <v>1.3576562859219541</v>
      </c>
      <c r="E516" s="28"/>
      <c r="F516" s="36">
        <v>1</v>
      </c>
      <c r="G516" s="36">
        <v>3.8308869579580294</v>
      </c>
      <c r="H516" s="36">
        <v>1.3576562859219541</v>
      </c>
      <c r="I516" s="37"/>
      <c r="J516" s="37"/>
      <c r="K516" s="36">
        <v>0</v>
      </c>
      <c r="L516" s="36">
        <v>0</v>
      </c>
      <c r="M516" s="38" t="e">
        <v>#DIV/0!</v>
      </c>
      <c r="N516" s="38" t="e">
        <v>#DIV/0!</v>
      </c>
      <c r="O516" s="37">
        <v>0</v>
      </c>
      <c r="P516" s="37">
        <v>0</v>
      </c>
      <c r="Q516" s="37" t="s">
        <v>406</v>
      </c>
      <c r="R516" s="37" t="s">
        <v>409</v>
      </c>
      <c r="S516" t="s">
        <v>281</v>
      </c>
      <c r="T516" s="39"/>
      <c r="U516" s="53" t="s">
        <v>77</v>
      </c>
      <c r="V516" s="20">
        <v>44429</v>
      </c>
      <c r="W516" s="26" t="s">
        <v>74</v>
      </c>
      <c r="X516" s="97" t="s">
        <v>219</v>
      </c>
      <c r="Y516" t="str">
        <f t="shared" si="57"/>
        <v>Y</v>
      </c>
      <c r="Z516" s="24">
        <v>100</v>
      </c>
      <c r="AA516" s="24">
        <f t="shared" si="64"/>
        <v>0</v>
      </c>
      <c r="AB516" s="24">
        <f t="shared" si="65"/>
        <v>-100</v>
      </c>
      <c r="AC516" s="24">
        <f t="shared" si="66"/>
        <v>0</v>
      </c>
      <c r="AD516" s="24">
        <f t="shared" si="67"/>
        <v>-100</v>
      </c>
      <c r="AE516" s="24">
        <f t="shared" si="68"/>
        <v>0</v>
      </c>
      <c r="AF516" s="24">
        <f t="shared" si="69"/>
        <v>-100</v>
      </c>
    </row>
    <row r="517" spans="1:32" x14ac:dyDescent="0.25">
      <c r="A517" s="52">
        <v>0.40285040297713298</v>
      </c>
      <c r="B517" s="52">
        <v>0.59637747329629254</v>
      </c>
      <c r="C517" s="34">
        <v>2.4823110331026852</v>
      </c>
      <c r="D517" s="35">
        <v>1.6767903631114844</v>
      </c>
      <c r="E517" s="28"/>
      <c r="F517" s="36">
        <v>1</v>
      </c>
      <c r="G517" s="36">
        <v>2.4823110331026852</v>
      </c>
      <c r="H517" s="36">
        <v>1.6767903631114844</v>
      </c>
      <c r="I517" s="37"/>
      <c r="J517" s="37"/>
      <c r="K517" s="36">
        <v>0</v>
      </c>
      <c r="L517" s="36">
        <v>0</v>
      </c>
      <c r="M517" s="38" t="e">
        <v>#DIV/0!</v>
      </c>
      <c r="N517" s="38" t="e">
        <v>#DIV/0!</v>
      </c>
      <c r="O517" s="37">
        <v>0</v>
      </c>
      <c r="P517" s="37">
        <v>0</v>
      </c>
      <c r="Q517" s="37" t="s">
        <v>523</v>
      </c>
      <c r="R517" s="37" t="s">
        <v>414</v>
      </c>
      <c r="S517" t="s">
        <v>283</v>
      </c>
      <c r="T517" s="39"/>
      <c r="U517" s="53" t="s">
        <v>75</v>
      </c>
      <c r="V517" s="20">
        <v>44429</v>
      </c>
      <c r="W517" s="26" t="s">
        <v>94</v>
      </c>
      <c r="X517" s="97" t="s">
        <v>85</v>
      </c>
      <c r="Y517" t="str">
        <f t="shared" ref="Y517:Y580" si="70">IF(X517 &gt;=3,"Y","N")</f>
        <v>Y</v>
      </c>
      <c r="Z517" s="24">
        <v>100</v>
      </c>
      <c r="AA517" s="24">
        <f t="shared" si="64"/>
        <v>0</v>
      </c>
      <c r="AB517" s="24">
        <f t="shared" si="65"/>
        <v>-100</v>
      </c>
      <c r="AC517" s="24">
        <f t="shared" si="66"/>
        <v>0</v>
      </c>
      <c r="AD517" s="24">
        <f t="shared" si="67"/>
        <v>-100</v>
      </c>
      <c r="AE517" s="24">
        <f t="shared" si="68"/>
        <v>0</v>
      </c>
      <c r="AF517" s="24">
        <f t="shared" si="69"/>
        <v>-100</v>
      </c>
    </row>
    <row r="518" spans="1:32" x14ac:dyDescent="0.25">
      <c r="A518" s="52">
        <v>0.43291504220658589</v>
      </c>
      <c r="B518" s="52">
        <v>0.56551867633484287</v>
      </c>
      <c r="C518" s="34">
        <v>2.3099220459121925</v>
      </c>
      <c r="D518" s="35">
        <v>1.7682881960345751</v>
      </c>
      <c r="E518" s="28"/>
      <c r="F518" s="36">
        <v>1</v>
      </c>
      <c r="G518" s="36">
        <v>2.3099220459121925</v>
      </c>
      <c r="H518" s="36">
        <v>1.7682881960345751</v>
      </c>
      <c r="I518" s="37"/>
      <c r="J518" s="37"/>
      <c r="K518" s="36">
        <v>0</v>
      </c>
      <c r="L518" s="36">
        <v>0</v>
      </c>
      <c r="M518" s="38" t="e">
        <v>#DIV/0!</v>
      </c>
      <c r="N518" s="38" t="e">
        <v>#DIV/0!</v>
      </c>
      <c r="O518" s="37">
        <v>0</v>
      </c>
      <c r="P518" s="37">
        <v>0</v>
      </c>
      <c r="Q518" s="37" t="s">
        <v>526</v>
      </c>
      <c r="R518" s="37" t="s">
        <v>538</v>
      </c>
      <c r="S518" t="s">
        <v>277</v>
      </c>
      <c r="T518" s="39"/>
      <c r="U518" s="53" t="s">
        <v>86</v>
      </c>
      <c r="V518" s="20">
        <v>44429</v>
      </c>
      <c r="W518" s="26" t="s">
        <v>79</v>
      </c>
      <c r="X518" s="97" t="s">
        <v>207</v>
      </c>
      <c r="Y518" t="str">
        <f t="shared" si="70"/>
        <v>Y</v>
      </c>
      <c r="Z518" s="24">
        <v>100</v>
      </c>
      <c r="AA518" s="24">
        <f t="shared" si="64"/>
        <v>0</v>
      </c>
      <c r="AB518" s="24">
        <f t="shared" si="65"/>
        <v>-100</v>
      </c>
      <c r="AC518" s="24">
        <f t="shared" si="66"/>
        <v>0</v>
      </c>
      <c r="AD518" s="24">
        <f t="shared" si="67"/>
        <v>-100</v>
      </c>
      <c r="AE518" s="24">
        <f t="shared" si="68"/>
        <v>0</v>
      </c>
      <c r="AF518" s="24">
        <f t="shared" si="69"/>
        <v>-100</v>
      </c>
    </row>
    <row r="519" spans="1:32" x14ac:dyDescent="0.25">
      <c r="A519" s="52">
        <v>0.56754062136632433</v>
      </c>
      <c r="B519" s="52">
        <v>0.43048402650116702</v>
      </c>
      <c r="C519" s="34">
        <v>1.7619884151949377</v>
      </c>
      <c r="D519" s="35">
        <v>2.3229665642362436</v>
      </c>
      <c r="E519" s="28"/>
      <c r="F519" s="36">
        <v>1</v>
      </c>
      <c r="G519" s="36">
        <v>1.7619884151949377</v>
      </c>
      <c r="H519" s="36">
        <v>2.3229665642362436</v>
      </c>
      <c r="I519" s="37"/>
      <c r="J519" s="37"/>
      <c r="K519" s="36">
        <v>0</v>
      </c>
      <c r="L519" s="36">
        <v>0</v>
      </c>
      <c r="M519" s="38" t="e">
        <v>#DIV/0!</v>
      </c>
      <c r="N519" s="38" t="e">
        <v>#DIV/0!</v>
      </c>
      <c r="O519" s="37">
        <v>0</v>
      </c>
      <c r="P519" s="37">
        <v>0</v>
      </c>
      <c r="Q519" s="37" t="s">
        <v>554</v>
      </c>
      <c r="R519" s="37" t="s">
        <v>335</v>
      </c>
      <c r="S519" t="s">
        <v>272</v>
      </c>
      <c r="T519" s="39"/>
      <c r="U519" s="53" t="s">
        <v>86</v>
      </c>
      <c r="V519" s="20">
        <v>44429</v>
      </c>
      <c r="W519" s="26" t="s">
        <v>78</v>
      </c>
      <c r="X519" s="84">
        <v>1</v>
      </c>
      <c r="Y519" t="str">
        <f t="shared" si="70"/>
        <v>N</v>
      </c>
      <c r="Z519" s="24">
        <v>100</v>
      </c>
      <c r="AA519" s="24">
        <f t="shared" si="64"/>
        <v>0</v>
      </c>
      <c r="AB519" s="24">
        <f t="shared" si="65"/>
        <v>-100</v>
      </c>
      <c r="AC519" s="24">
        <f t="shared" si="66"/>
        <v>0</v>
      </c>
      <c r="AD519" s="24">
        <f t="shared" si="67"/>
        <v>-100</v>
      </c>
      <c r="AE519" s="24">
        <f t="shared" si="68"/>
        <v>0</v>
      </c>
      <c r="AF519" s="24">
        <f t="shared" si="69"/>
        <v>-100</v>
      </c>
    </row>
    <row r="520" spans="1:32" x14ac:dyDescent="0.25">
      <c r="A520" s="52">
        <v>0.54494916934905602</v>
      </c>
      <c r="B520" s="52">
        <v>0.43780561468192103</v>
      </c>
      <c r="C520" s="34">
        <v>1.8350335338514308</v>
      </c>
      <c r="D520" s="35">
        <v>2.2841187195064414</v>
      </c>
      <c r="E520" s="28"/>
      <c r="F520" s="36">
        <v>1</v>
      </c>
      <c r="G520" s="36">
        <v>1.8350335338514308</v>
      </c>
      <c r="H520" s="36">
        <v>2.2841187195064414</v>
      </c>
      <c r="I520" s="37"/>
      <c r="J520" s="37"/>
      <c r="K520" s="36">
        <v>0</v>
      </c>
      <c r="L520" s="36">
        <v>0</v>
      </c>
      <c r="M520" s="38" t="e">
        <v>#DIV/0!</v>
      </c>
      <c r="N520" s="38" t="e">
        <v>#DIV/0!</v>
      </c>
      <c r="O520" s="37">
        <v>0</v>
      </c>
      <c r="P520" s="37">
        <v>0</v>
      </c>
      <c r="Q520" s="37" t="s">
        <v>539</v>
      </c>
      <c r="R520" s="37" t="s">
        <v>528</v>
      </c>
      <c r="S520" t="s">
        <v>272</v>
      </c>
      <c r="T520" s="39"/>
      <c r="U520" s="53" t="s">
        <v>100</v>
      </c>
      <c r="V520" s="20">
        <v>44429</v>
      </c>
      <c r="W520" s="26" t="s">
        <v>164</v>
      </c>
      <c r="X520" s="99">
        <v>5</v>
      </c>
      <c r="Y520" t="str">
        <f t="shared" si="70"/>
        <v>Y</v>
      </c>
      <c r="Z520" s="24">
        <v>100</v>
      </c>
      <c r="AA520" s="24">
        <f t="shared" si="64"/>
        <v>0</v>
      </c>
      <c r="AB520" s="24">
        <f t="shared" si="65"/>
        <v>-100</v>
      </c>
      <c r="AC520" s="24">
        <f t="shared" si="66"/>
        <v>0</v>
      </c>
      <c r="AD520" s="24">
        <f t="shared" si="67"/>
        <v>-100</v>
      </c>
      <c r="AE520" s="24">
        <f t="shared" si="68"/>
        <v>0</v>
      </c>
      <c r="AF520" s="24">
        <f t="shared" si="69"/>
        <v>-100</v>
      </c>
    </row>
    <row r="521" spans="1:32" x14ac:dyDescent="0.25">
      <c r="A521" s="52">
        <v>0.54327299324077283</v>
      </c>
      <c r="B521" s="52">
        <v>0.4517219036396346</v>
      </c>
      <c r="C521" s="34">
        <v>1.8406952166621149</v>
      </c>
      <c r="D521" s="35">
        <v>2.2137514075424587</v>
      </c>
      <c r="E521" s="28"/>
      <c r="F521" s="36">
        <v>1</v>
      </c>
      <c r="G521" s="36">
        <v>1.8406952166621149</v>
      </c>
      <c r="H521" s="36">
        <v>2.2137514075424587</v>
      </c>
      <c r="I521" s="37"/>
      <c r="J521" s="37"/>
      <c r="K521" s="36">
        <v>0</v>
      </c>
      <c r="L521" s="36">
        <v>0</v>
      </c>
      <c r="M521" s="38" t="e">
        <v>#DIV/0!</v>
      </c>
      <c r="N521" s="38" t="e">
        <v>#DIV/0!</v>
      </c>
      <c r="O521" s="37">
        <v>0</v>
      </c>
      <c r="P521" s="37">
        <v>0</v>
      </c>
      <c r="Q521" s="37" t="s">
        <v>337</v>
      </c>
      <c r="R521" s="37" t="s">
        <v>556</v>
      </c>
      <c r="S521" t="s">
        <v>272</v>
      </c>
      <c r="T521" s="39"/>
      <c r="U521" s="53" t="s">
        <v>86</v>
      </c>
      <c r="V521" s="20">
        <v>44429</v>
      </c>
      <c r="W521" s="26" t="s">
        <v>89</v>
      </c>
      <c r="X521" s="99">
        <v>4</v>
      </c>
      <c r="Y521" t="str">
        <f t="shared" si="70"/>
        <v>Y</v>
      </c>
      <c r="Z521" s="24">
        <v>100</v>
      </c>
      <c r="AA521" s="24">
        <f t="shared" si="64"/>
        <v>0</v>
      </c>
      <c r="AB521" s="24">
        <f t="shared" si="65"/>
        <v>-100</v>
      </c>
      <c r="AC521" s="24">
        <f t="shared" si="66"/>
        <v>0</v>
      </c>
      <c r="AD521" s="24">
        <f t="shared" si="67"/>
        <v>-100</v>
      </c>
      <c r="AE521" s="24">
        <f t="shared" si="68"/>
        <v>0</v>
      </c>
      <c r="AF521" s="24">
        <f t="shared" si="69"/>
        <v>-100</v>
      </c>
    </row>
    <row r="522" spans="1:32" x14ac:dyDescent="0.25">
      <c r="A522" s="52">
        <v>0.67557978960397602</v>
      </c>
      <c r="B522" s="52">
        <v>0.3171460548071276</v>
      </c>
      <c r="C522" s="34">
        <v>1.4802100586611666</v>
      </c>
      <c r="D522" s="35">
        <v>3.153121361097019</v>
      </c>
      <c r="E522" s="28"/>
      <c r="F522" s="36">
        <v>1</v>
      </c>
      <c r="G522" s="36">
        <v>1.4802100586611666</v>
      </c>
      <c r="H522" s="36">
        <v>3.153121361097019</v>
      </c>
      <c r="I522" s="37"/>
      <c r="J522" s="37"/>
      <c r="K522" s="36">
        <v>0</v>
      </c>
      <c r="L522" s="36">
        <v>0</v>
      </c>
      <c r="M522" s="38" t="e">
        <v>#DIV/0!</v>
      </c>
      <c r="N522" s="38" t="e">
        <v>#DIV/0!</v>
      </c>
      <c r="O522" s="37">
        <v>0</v>
      </c>
      <c r="P522" s="37">
        <v>0</v>
      </c>
      <c r="Q522" s="37" t="s">
        <v>334</v>
      </c>
      <c r="R522" s="37" t="s">
        <v>561</v>
      </c>
      <c r="S522" t="s">
        <v>272</v>
      </c>
      <c r="T522" s="39"/>
      <c r="U522" s="53" t="s">
        <v>79</v>
      </c>
      <c r="V522" s="20">
        <v>44429</v>
      </c>
      <c r="W522" s="26" t="s">
        <v>73</v>
      </c>
      <c r="X522" s="99">
        <v>0</v>
      </c>
      <c r="Y522" t="str">
        <f t="shared" si="70"/>
        <v>N</v>
      </c>
      <c r="Z522" s="24">
        <v>100</v>
      </c>
      <c r="AA522" s="24">
        <f t="shared" si="64"/>
        <v>0</v>
      </c>
      <c r="AB522" s="24">
        <f t="shared" si="65"/>
        <v>-100</v>
      </c>
      <c r="AC522" s="24">
        <f t="shared" si="66"/>
        <v>0</v>
      </c>
      <c r="AD522" s="24">
        <f t="shared" si="67"/>
        <v>-100</v>
      </c>
      <c r="AE522" s="24">
        <f t="shared" si="68"/>
        <v>0</v>
      </c>
      <c r="AF522" s="24">
        <f t="shared" si="69"/>
        <v>-100</v>
      </c>
    </row>
    <row r="523" spans="1:32" x14ac:dyDescent="0.25">
      <c r="A523" s="52">
        <v>0.64339446872210815</v>
      </c>
      <c r="B523" s="52">
        <v>0.32909942979912171</v>
      </c>
      <c r="C523" s="34">
        <v>1.5542564454838594</v>
      </c>
      <c r="D523" s="35">
        <v>3.0385953588870933</v>
      </c>
      <c r="E523" s="28"/>
      <c r="F523" s="36">
        <v>1</v>
      </c>
      <c r="G523" s="36">
        <v>1.5542564454838594</v>
      </c>
      <c r="H523" s="36">
        <v>3.0385953588870933</v>
      </c>
      <c r="I523" s="37"/>
      <c r="J523" s="37"/>
      <c r="K523" s="36">
        <v>0</v>
      </c>
      <c r="L523" s="36">
        <v>0</v>
      </c>
      <c r="M523" s="38" t="e">
        <v>#DIV/0!</v>
      </c>
      <c r="N523" s="38" t="e">
        <v>#DIV/0!</v>
      </c>
      <c r="O523" s="37">
        <v>0</v>
      </c>
      <c r="P523" s="37">
        <v>0</v>
      </c>
      <c r="Q523" s="37" t="s">
        <v>555</v>
      </c>
      <c r="R523" s="37" t="s">
        <v>336</v>
      </c>
      <c r="S523" t="s">
        <v>272</v>
      </c>
      <c r="T523" s="39"/>
      <c r="U523" s="53" t="s">
        <v>102</v>
      </c>
      <c r="V523" s="20">
        <v>44429</v>
      </c>
      <c r="W523" s="26" t="s">
        <v>102</v>
      </c>
      <c r="X523" s="84">
        <v>4</v>
      </c>
      <c r="Y523" t="str">
        <f t="shared" si="70"/>
        <v>Y</v>
      </c>
      <c r="Z523" s="24">
        <v>100</v>
      </c>
      <c r="AA523" s="24">
        <f t="shared" si="64"/>
        <v>0</v>
      </c>
      <c r="AB523" s="24">
        <f t="shared" si="65"/>
        <v>-100</v>
      </c>
      <c r="AC523" s="24">
        <f t="shared" si="66"/>
        <v>0</v>
      </c>
      <c r="AD523" s="24">
        <f t="shared" si="67"/>
        <v>-100</v>
      </c>
      <c r="AE523" s="24">
        <f t="shared" si="68"/>
        <v>0</v>
      </c>
      <c r="AF523" s="24">
        <f t="shared" si="69"/>
        <v>-100</v>
      </c>
    </row>
    <row r="524" spans="1:32" x14ac:dyDescent="0.25">
      <c r="A524" s="52">
        <v>0.50742406379460459</v>
      </c>
      <c r="B524" s="52">
        <v>0.48867154512402777</v>
      </c>
      <c r="C524" s="34">
        <v>1.9707382273552967</v>
      </c>
      <c r="D524" s="35">
        <v>2.046364291062198</v>
      </c>
      <c r="E524" s="28"/>
      <c r="F524" s="36">
        <v>1</v>
      </c>
      <c r="G524" s="36">
        <v>1.9707382273552967</v>
      </c>
      <c r="H524" s="36">
        <v>2.046364291062198</v>
      </c>
      <c r="I524" s="37"/>
      <c r="J524" s="37"/>
      <c r="K524" s="36">
        <v>0</v>
      </c>
      <c r="L524" s="36">
        <v>0</v>
      </c>
      <c r="M524" s="38" t="e">
        <v>#DIV/0!</v>
      </c>
      <c r="N524" s="38" t="e">
        <v>#DIV/0!</v>
      </c>
      <c r="O524" s="37">
        <v>0</v>
      </c>
      <c r="P524" s="37">
        <v>0</v>
      </c>
      <c r="Q524" s="37" t="s">
        <v>515</v>
      </c>
      <c r="R524" s="37" t="s">
        <v>535</v>
      </c>
      <c r="S524" t="s">
        <v>272</v>
      </c>
      <c r="T524" s="39"/>
      <c r="U524" s="53" t="s">
        <v>79</v>
      </c>
      <c r="V524" s="20">
        <v>44429</v>
      </c>
      <c r="W524" s="26" t="s">
        <v>75</v>
      </c>
      <c r="X524" s="84">
        <v>2</v>
      </c>
      <c r="Y524" t="str">
        <f t="shared" si="70"/>
        <v>N</v>
      </c>
      <c r="Z524" s="24">
        <v>100</v>
      </c>
      <c r="AA524" s="24">
        <f t="shared" si="64"/>
        <v>0</v>
      </c>
      <c r="AB524" s="24">
        <f t="shared" si="65"/>
        <v>-100</v>
      </c>
      <c r="AC524" s="24">
        <f t="shared" si="66"/>
        <v>0</v>
      </c>
      <c r="AD524" s="24">
        <f t="shared" si="67"/>
        <v>-100</v>
      </c>
      <c r="AE524" s="24">
        <f t="shared" si="68"/>
        <v>0</v>
      </c>
      <c r="AF524" s="24">
        <f t="shared" si="69"/>
        <v>-100</v>
      </c>
    </row>
    <row r="525" spans="1:32" x14ac:dyDescent="0.25">
      <c r="A525" s="52">
        <v>0.40345162318185263</v>
      </c>
      <c r="B525" s="52">
        <v>0.59448381177487142</v>
      </c>
      <c r="C525" s="34">
        <v>2.4786119141457958</v>
      </c>
      <c r="D525" s="35">
        <v>1.6821315907903913</v>
      </c>
      <c r="E525" s="28"/>
      <c r="F525" s="36">
        <v>1</v>
      </c>
      <c r="G525" s="36">
        <v>2.4786119141457958</v>
      </c>
      <c r="H525" s="36">
        <v>1.6821315907903913</v>
      </c>
      <c r="I525" s="37"/>
      <c r="J525" s="37"/>
      <c r="K525" s="36">
        <v>0</v>
      </c>
      <c r="L525" s="36">
        <v>0</v>
      </c>
      <c r="M525" s="38" t="e">
        <v>#DIV/0!</v>
      </c>
      <c r="N525" s="38" t="e">
        <v>#DIV/0!</v>
      </c>
      <c r="O525" s="37">
        <v>0</v>
      </c>
      <c r="P525" s="37">
        <v>0</v>
      </c>
      <c r="Q525" s="37" t="s">
        <v>559</v>
      </c>
      <c r="R525" s="37" t="s">
        <v>560</v>
      </c>
      <c r="S525" t="s">
        <v>272</v>
      </c>
      <c r="T525" s="39"/>
      <c r="U525" s="53" t="s">
        <v>79</v>
      </c>
      <c r="V525" s="20">
        <v>44429</v>
      </c>
      <c r="W525" s="26" t="s">
        <v>75</v>
      </c>
      <c r="X525" s="84">
        <v>2</v>
      </c>
      <c r="Y525" t="str">
        <f t="shared" si="70"/>
        <v>N</v>
      </c>
      <c r="Z525" s="24">
        <v>100</v>
      </c>
      <c r="AA525" s="24">
        <f t="shared" si="64"/>
        <v>0</v>
      </c>
      <c r="AB525" s="24">
        <f t="shared" si="65"/>
        <v>-100</v>
      </c>
      <c r="AC525" s="24">
        <f t="shared" si="66"/>
        <v>0</v>
      </c>
      <c r="AD525" s="24">
        <f t="shared" si="67"/>
        <v>-100</v>
      </c>
      <c r="AE525" s="24">
        <f t="shared" si="68"/>
        <v>0</v>
      </c>
      <c r="AF525" s="24">
        <f t="shared" si="69"/>
        <v>-100</v>
      </c>
    </row>
    <row r="526" spans="1:32" x14ac:dyDescent="0.25">
      <c r="A526" s="52">
        <v>0.24087207346634262</v>
      </c>
      <c r="B526" s="52">
        <v>0.75903668387520606</v>
      </c>
      <c r="C526" s="34">
        <v>4.1515813170418499</v>
      </c>
      <c r="D526" s="35">
        <v>1.3174593814024553</v>
      </c>
      <c r="E526" s="28"/>
      <c r="F526" s="36">
        <v>1</v>
      </c>
      <c r="G526" s="36">
        <v>4.1515813170418499</v>
      </c>
      <c r="H526" s="36">
        <v>1.3174593814024553</v>
      </c>
      <c r="I526" s="37"/>
      <c r="J526" s="37"/>
      <c r="K526" s="36">
        <v>0</v>
      </c>
      <c r="L526" s="36">
        <v>0</v>
      </c>
      <c r="M526" s="38" t="e">
        <v>#DIV/0!</v>
      </c>
      <c r="N526" s="38" t="e">
        <v>#DIV/0!</v>
      </c>
      <c r="O526" s="37">
        <v>0</v>
      </c>
      <c r="P526" s="37">
        <v>0</v>
      </c>
      <c r="Q526" s="37" t="s">
        <v>562</v>
      </c>
      <c r="R526" s="37" t="s">
        <v>553</v>
      </c>
      <c r="S526" t="s">
        <v>272</v>
      </c>
      <c r="T526" s="39"/>
      <c r="U526" s="53" t="s">
        <v>75</v>
      </c>
      <c r="V526" s="20">
        <v>44429</v>
      </c>
      <c r="W526" s="26" t="s">
        <v>75</v>
      </c>
      <c r="X526" s="84">
        <v>2</v>
      </c>
      <c r="Y526" t="str">
        <f t="shared" si="70"/>
        <v>N</v>
      </c>
      <c r="Z526" s="24">
        <v>100</v>
      </c>
      <c r="AA526" s="24">
        <f t="shared" si="64"/>
        <v>0</v>
      </c>
      <c r="AB526" s="24">
        <f t="shared" si="65"/>
        <v>-100</v>
      </c>
      <c r="AC526" s="24">
        <f t="shared" si="66"/>
        <v>0</v>
      </c>
      <c r="AD526" s="24">
        <f t="shared" si="67"/>
        <v>-100</v>
      </c>
      <c r="AE526" s="24">
        <f t="shared" si="68"/>
        <v>0</v>
      </c>
      <c r="AF526" s="24">
        <f t="shared" si="69"/>
        <v>-100</v>
      </c>
    </row>
    <row r="527" spans="1:32" x14ac:dyDescent="0.25">
      <c r="A527" s="52">
        <v>0.38878225281651457</v>
      </c>
      <c r="B527" s="52">
        <v>0.61055218171597359</v>
      </c>
      <c r="C527" s="34">
        <v>2.5721338686515329</v>
      </c>
      <c r="D527" s="35">
        <v>1.6378616438474967</v>
      </c>
      <c r="E527" s="28"/>
      <c r="F527" s="36">
        <v>1</v>
      </c>
      <c r="G527" s="36">
        <v>2.5721338686515329</v>
      </c>
      <c r="H527" s="36">
        <v>1.6378616438474967</v>
      </c>
      <c r="I527" s="37"/>
      <c r="J527" s="37"/>
      <c r="K527" s="36">
        <v>0</v>
      </c>
      <c r="L527" s="36">
        <v>0</v>
      </c>
      <c r="M527" s="38" t="e">
        <v>#DIV/0!</v>
      </c>
      <c r="N527" s="38" t="e">
        <v>#DIV/0!</v>
      </c>
      <c r="O527" s="37">
        <v>0</v>
      </c>
      <c r="P527" s="37">
        <v>0</v>
      </c>
      <c r="Q527" s="37" t="s">
        <v>563</v>
      </c>
      <c r="R527" s="37" t="s">
        <v>552</v>
      </c>
      <c r="S527" t="s">
        <v>272</v>
      </c>
      <c r="T527" s="39"/>
      <c r="U527" s="53" t="s">
        <v>75</v>
      </c>
      <c r="V527" s="20">
        <v>44429</v>
      </c>
      <c r="W527" s="26" t="s">
        <v>76</v>
      </c>
      <c r="X527" s="97" t="s">
        <v>84</v>
      </c>
      <c r="Y527" t="str">
        <f t="shared" si="70"/>
        <v>Y</v>
      </c>
      <c r="Z527" s="24">
        <v>100</v>
      </c>
      <c r="AA527" s="24">
        <f t="shared" si="64"/>
        <v>0</v>
      </c>
      <c r="AB527" s="24">
        <f t="shared" si="65"/>
        <v>-100</v>
      </c>
      <c r="AC527" s="24">
        <f t="shared" si="66"/>
        <v>0</v>
      </c>
      <c r="AD527" s="24">
        <f t="shared" si="67"/>
        <v>-100</v>
      </c>
      <c r="AE527" s="24">
        <f t="shared" si="68"/>
        <v>0</v>
      </c>
      <c r="AF527" s="24">
        <f t="shared" si="69"/>
        <v>-100</v>
      </c>
    </row>
    <row r="528" spans="1:32" x14ac:dyDescent="0.25">
      <c r="A528" s="52">
        <v>0.67413491857147578</v>
      </c>
      <c r="B528" s="52">
        <v>0.32117445599540256</v>
      </c>
      <c r="C528" s="34">
        <v>1.4833825877452662</v>
      </c>
      <c r="D528" s="35">
        <v>3.1135726435676268</v>
      </c>
      <c r="E528" s="28"/>
      <c r="F528" s="36">
        <v>1</v>
      </c>
      <c r="G528" s="36">
        <v>1.4833825877452662</v>
      </c>
      <c r="H528" s="36">
        <v>3.1135726435676268</v>
      </c>
      <c r="I528" s="37"/>
      <c r="J528" s="37"/>
      <c r="K528" s="36">
        <v>0</v>
      </c>
      <c r="L528" s="36">
        <v>0</v>
      </c>
      <c r="M528" s="38" t="e">
        <v>#DIV/0!</v>
      </c>
      <c r="N528" s="38" t="e">
        <v>#DIV/0!</v>
      </c>
      <c r="O528" s="37">
        <v>0</v>
      </c>
      <c r="P528" s="37">
        <v>0</v>
      </c>
      <c r="Q528" s="37" t="s">
        <v>517</v>
      </c>
      <c r="R528" s="37" t="s">
        <v>489</v>
      </c>
      <c r="S528" t="s">
        <v>274</v>
      </c>
      <c r="T528" s="39"/>
      <c r="U528" s="53" t="s">
        <v>74</v>
      </c>
      <c r="V528" s="20">
        <v>44429</v>
      </c>
      <c r="W528" s="26" t="s">
        <v>87</v>
      </c>
      <c r="X528" s="99">
        <v>3</v>
      </c>
      <c r="Y528" t="str">
        <f t="shared" si="70"/>
        <v>Y</v>
      </c>
      <c r="Z528" s="24">
        <v>100</v>
      </c>
      <c r="AA528" s="24">
        <f t="shared" si="64"/>
        <v>0</v>
      </c>
      <c r="AB528" s="24">
        <f t="shared" si="65"/>
        <v>-100</v>
      </c>
      <c r="AC528" s="24">
        <f t="shared" si="66"/>
        <v>0</v>
      </c>
      <c r="AD528" s="24">
        <f t="shared" si="67"/>
        <v>-100</v>
      </c>
      <c r="AE528" s="24">
        <f t="shared" si="68"/>
        <v>0</v>
      </c>
      <c r="AF528" s="24">
        <f t="shared" si="69"/>
        <v>-100</v>
      </c>
    </row>
    <row r="529" spans="1:32" x14ac:dyDescent="0.25">
      <c r="A529" s="52">
        <v>0.51492029298596165</v>
      </c>
      <c r="B529" s="52">
        <v>0.48180416444626689</v>
      </c>
      <c r="C529" s="34">
        <v>1.9420481453568643</v>
      </c>
      <c r="D529" s="35">
        <v>2.0755320808596389</v>
      </c>
      <c r="E529" s="28"/>
      <c r="F529" s="36">
        <v>1</v>
      </c>
      <c r="G529" s="36">
        <v>1.9420481453568643</v>
      </c>
      <c r="H529" s="36">
        <v>2.0755320808596389</v>
      </c>
      <c r="I529" s="37"/>
      <c r="J529" s="37"/>
      <c r="K529" s="36">
        <v>0</v>
      </c>
      <c r="L529" s="36">
        <v>0</v>
      </c>
      <c r="M529" s="38" t="e">
        <v>#DIV/0!</v>
      </c>
      <c r="N529" s="38" t="e">
        <v>#DIV/0!</v>
      </c>
      <c r="O529" s="37">
        <v>0</v>
      </c>
      <c r="P529" s="37">
        <v>0</v>
      </c>
      <c r="Q529" s="37" t="s">
        <v>418</v>
      </c>
      <c r="R529" s="37" t="s">
        <v>341</v>
      </c>
      <c r="S529" t="s">
        <v>274</v>
      </c>
      <c r="T529" s="39"/>
      <c r="U529" s="53" t="s">
        <v>79</v>
      </c>
      <c r="V529" s="20">
        <v>44429</v>
      </c>
      <c r="W529" s="26" t="s">
        <v>73</v>
      </c>
      <c r="X529" s="99">
        <v>0</v>
      </c>
      <c r="Y529" t="str">
        <f t="shared" si="70"/>
        <v>N</v>
      </c>
      <c r="Z529" s="24">
        <v>100</v>
      </c>
      <c r="AA529" s="24">
        <f t="shared" si="64"/>
        <v>0</v>
      </c>
      <c r="AB529" s="24">
        <f t="shared" si="65"/>
        <v>-100</v>
      </c>
      <c r="AC529" s="24">
        <f t="shared" si="66"/>
        <v>0</v>
      </c>
      <c r="AD529" s="24">
        <f t="shared" si="67"/>
        <v>-100</v>
      </c>
      <c r="AE529" s="24">
        <f t="shared" si="68"/>
        <v>0</v>
      </c>
      <c r="AF529" s="24">
        <f t="shared" si="69"/>
        <v>-100</v>
      </c>
    </row>
    <row r="530" spans="1:32" x14ac:dyDescent="0.25">
      <c r="A530" s="41">
        <v>0.65174723833221992</v>
      </c>
      <c r="B530" s="41">
        <v>0.34315633342959967</v>
      </c>
      <c r="C530" s="34">
        <v>1.5343371497191718</v>
      </c>
      <c r="D530" s="35">
        <v>2.9141236881911006</v>
      </c>
      <c r="E530" s="28"/>
      <c r="F530" s="36">
        <v>1</v>
      </c>
      <c r="G530" s="36">
        <v>1.5343371497191718</v>
      </c>
      <c r="H530" s="36">
        <v>2.9141236881911006</v>
      </c>
      <c r="I530" s="37"/>
      <c r="J530" s="37"/>
      <c r="K530" s="36">
        <v>0</v>
      </c>
      <c r="L530" s="36">
        <v>0</v>
      </c>
      <c r="M530" s="38" t="e">
        <v>#DIV/0!</v>
      </c>
      <c r="N530" s="38" t="e">
        <v>#DIV/0!</v>
      </c>
      <c r="O530" s="37">
        <v>0</v>
      </c>
      <c r="P530" s="37">
        <v>0</v>
      </c>
      <c r="Q530" s="37" t="s">
        <v>550</v>
      </c>
      <c r="R530" s="37" t="s">
        <v>542</v>
      </c>
      <c r="S530" t="s">
        <v>271</v>
      </c>
      <c r="T530" s="39"/>
      <c r="U530" s="56" t="s">
        <v>79</v>
      </c>
      <c r="V530" s="20">
        <v>44429</v>
      </c>
      <c r="W530" s="26" t="s">
        <v>75</v>
      </c>
      <c r="X530" s="84">
        <v>2</v>
      </c>
      <c r="Y530" t="str">
        <f t="shared" si="70"/>
        <v>N</v>
      </c>
      <c r="Z530" s="24">
        <v>100</v>
      </c>
      <c r="AA530" s="24">
        <f t="shared" si="64"/>
        <v>0</v>
      </c>
      <c r="AB530" s="24">
        <f t="shared" si="65"/>
        <v>-100</v>
      </c>
      <c r="AC530" s="24">
        <f t="shared" si="66"/>
        <v>0</v>
      </c>
      <c r="AD530" s="24">
        <f t="shared" si="67"/>
        <v>-100</v>
      </c>
      <c r="AE530" s="24">
        <f t="shared" si="68"/>
        <v>0</v>
      </c>
      <c r="AF530" s="24">
        <f t="shared" si="69"/>
        <v>-100</v>
      </c>
    </row>
    <row r="531" spans="1:32" x14ac:dyDescent="0.25">
      <c r="A531" s="41">
        <v>0.67899099896052106</v>
      </c>
      <c r="B531" s="41">
        <v>0.28716970112714468</v>
      </c>
      <c r="C531" s="34">
        <v>1.4727735736275107</v>
      </c>
      <c r="D531" s="35">
        <v>3.4822615201916758</v>
      </c>
      <c r="E531" s="28"/>
      <c r="F531" s="36">
        <v>1</v>
      </c>
      <c r="G531" s="36">
        <v>1.4727735736275107</v>
      </c>
      <c r="H531" s="36">
        <v>3.4822615201916758</v>
      </c>
      <c r="I531" s="37"/>
      <c r="J531" s="37"/>
      <c r="K531" s="36">
        <v>0</v>
      </c>
      <c r="L531" s="36">
        <v>0</v>
      </c>
      <c r="M531" s="38" t="e">
        <v>#DIV/0!</v>
      </c>
      <c r="N531" s="38" t="e">
        <v>#DIV/0!</v>
      </c>
      <c r="O531" s="37">
        <v>0</v>
      </c>
      <c r="P531" s="37">
        <v>0</v>
      </c>
      <c r="Q531" s="37" t="s">
        <v>566</v>
      </c>
      <c r="R531" s="37" t="s">
        <v>572</v>
      </c>
      <c r="S531" t="s">
        <v>271</v>
      </c>
      <c r="T531" s="39"/>
      <c r="U531" s="56" t="s">
        <v>89</v>
      </c>
      <c r="V531" s="20">
        <v>44429</v>
      </c>
      <c r="W531" s="26" t="s">
        <v>89</v>
      </c>
      <c r="X531" s="84">
        <v>4</v>
      </c>
      <c r="Y531" t="str">
        <f t="shared" si="70"/>
        <v>Y</v>
      </c>
      <c r="Z531" s="24">
        <v>100</v>
      </c>
      <c r="AA531" s="24">
        <f t="shared" si="64"/>
        <v>0</v>
      </c>
      <c r="AB531" s="24">
        <f t="shared" si="65"/>
        <v>-100</v>
      </c>
      <c r="AC531" s="24">
        <f t="shared" si="66"/>
        <v>0</v>
      </c>
      <c r="AD531" s="24">
        <f t="shared" si="67"/>
        <v>-100</v>
      </c>
      <c r="AE531" s="24">
        <f t="shared" si="68"/>
        <v>0</v>
      </c>
      <c r="AF531" s="24">
        <f t="shared" si="69"/>
        <v>-100</v>
      </c>
    </row>
    <row r="532" spans="1:32" x14ac:dyDescent="0.25">
      <c r="A532" s="41">
        <v>0.52321698917323634</v>
      </c>
      <c r="B532" s="41">
        <v>0.44857554915356829</v>
      </c>
      <c r="C532" s="34">
        <v>1.9112529231517394</v>
      </c>
      <c r="D532" s="35">
        <v>2.2292788848766554</v>
      </c>
      <c r="E532" s="28"/>
      <c r="F532" s="36">
        <v>1</v>
      </c>
      <c r="G532" s="36">
        <v>1.9112529231517394</v>
      </c>
      <c r="H532" s="36">
        <v>2.2292788848766554</v>
      </c>
      <c r="I532" s="37"/>
      <c r="J532" s="37"/>
      <c r="K532" s="36">
        <v>0</v>
      </c>
      <c r="L532" s="36">
        <v>0</v>
      </c>
      <c r="M532" s="38" t="e">
        <v>#DIV/0!</v>
      </c>
      <c r="N532" s="38" t="e">
        <v>#DIV/0!</v>
      </c>
      <c r="O532" s="37">
        <v>0</v>
      </c>
      <c r="P532" s="37">
        <v>0</v>
      </c>
      <c r="Q532" s="37" t="s">
        <v>423</v>
      </c>
      <c r="R532" s="37" t="s">
        <v>292</v>
      </c>
      <c r="S532" t="s">
        <v>270</v>
      </c>
      <c r="T532" s="39"/>
      <c r="U532" s="56" t="s">
        <v>100</v>
      </c>
      <c r="V532" s="20">
        <v>44429</v>
      </c>
      <c r="W532" s="26" t="s">
        <v>99</v>
      </c>
      <c r="X532" s="84">
        <v>5</v>
      </c>
      <c r="Y532" t="str">
        <f t="shared" si="70"/>
        <v>Y</v>
      </c>
      <c r="Z532" s="24">
        <v>100</v>
      </c>
      <c r="AA532" s="24">
        <f t="shared" si="64"/>
        <v>0</v>
      </c>
      <c r="AB532" s="24">
        <f t="shared" si="65"/>
        <v>-100</v>
      </c>
      <c r="AC532" s="24">
        <f t="shared" si="66"/>
        <v>0</v>
      </c>
      <c r="AD532" s="24">
        <f t="shared" si="67"/>
        <v>-100</v>
      </c>
      <c r="AE532" s="24">
        <f t="shared" si="68"/>
        <v>0</v>
      </c>
      <c r="AF532" s="24">
        <f t="shared" si="69"/>
        <v>-100</v>
      </c>
    </row>
    <row r="533" spans="1:32" x14ac:dyDescent="0.25">
      <c r="A533" s="41">
        <v>0.63959058621034459</v>
      </c>
      <c r="B533" s="41">
        <v>0.31519272289597766</v>
      </c>
      <c r="C533" s="34">
        <v>1.5635001852124293</v>
      </c>
      <c r="D533" s="35">
        <v>3.1726620805583372</v>
      </c>
      <c r="E533" s="28"/>
      <c r="F533" s="36">
        <v>1</v>
      </c>
      <c r="G533" s="36">
        <v>1.5635001852124293</v>
      </c>
      <c r="H533" s="36">
        <v>3.1726620805583372</v>
      </c>
      <c r="I533" s="37"/>
      <c r="J533" s="37"/>
      <c r="K533" s="36">
        <v>0</v>
      </c>
      <c r="L533" s="36">
        <v>0</v>
      </c>
      <c r="M533" s="38" t="e">
        <v>#DIV/0!</v>
      </c>
      <c r="N533" s="38" t="e">
        <v>#DIV/0!</v>
      </c>
      <c r="O533" s="37">
        <v>0</v>
      </c>
      <c r="P533" s="37">
        <v>0</v>
      </c>
      <c r="Q533" s="37" t="s">
        <v>345</v>
      </c>
      <c r="R533" s="37" t="s">
        <v>346</v>
      </c>
      <c r="S533" t="s">
        <v>270</v>
      </c>
      <c r="T533" s="39"/>
      <c r="U533" s="56" t="s">
        <v>87</v>
      </c>
      <c r="V533" s="20">
        <v>44429</v>
      </c>
      <c r="W533" s="26" t="s">
        <v>86</v>
      </c>
      <c r="X533" s="84">
        <v>3</v>
      </c>
      <c r="Y533" t="str">
        <f t="shared" si="70"/>
        <v>Y</v>
      </c>
      <c r="Z533" s="24">
        <v>100</v>
      </c>
      <c r="AA533" s="24">
        <f t="shared" si="64"/>
        <v>0</v>
      </c>
      <c r="AB533" s="24">
        <f t="shared" si="65"/>
        <v>-100</v>
      </c>
      <c r="AC533" s="24">
        <f t="shared" si="66"/>
        <v>0</v>
      </c>
      <c r="AD533" s="24">
        <f t="shared" si="67"/>
        <v>-100</v>
      </c>
      <c r="AE533" s="24">
        <f t="shared" si="68"/>
        <v>0</v>
      </c>
      <c r="AF533" s="24">
        <f t="shared" si="69"/>
        <v>-100</v>
      </c>
    </row>
    <row r="534" spans="1:32" x14ac:dyDescent="0.25">
      <c r="A534" s="41">
        <v>0.68691732442325226</v>
      </c>
      <c r="B534" s="41">
        <v>0.10182340416572905</v>
      </c>
      <c r="C534" s="34">
        <v>1.4557792683997559</v>
      </c>
      <c r="D534" s="35">
        <v>9.8209248472226243</v>
      </c>
      <c r="E534" s="28"/>
      <c r="F534" s="36">
        <v>1</v>
      </c>
      <c r="G534" s="36">
        <v>1.4557792683997559</v>
      </c>
      <c r="H534" s="36">
        <v>9.8209248472226243</v>
      </c>
      <c r="I534" s="37"/>
      <c r="J534" s="37"/>
      <c r="K534" s="36">
        <v>0</v>
      </c>
      <c r="L534" s="36">
        <v>0</v>
      </c>
      <c r="M534" s="38" t="e">
        <v>#DIV/0!</v>
      </c>
      <c r="N534" s="38" t="e">
        <v>#DIV/0!</v>
      </c>
      <c r="O534" s="37">
        <v>0</v>
      </c>
      <c r="P534" s="37">
        <v>0</v>
      </c>
      <c r="Q534" s="37" t="s">
        <v>344</v>
      </c>
      <c r="R534" s="37" t="s">
        <v>490</v>
      </c>
      <c r="S534" t="s">
        <v>270</v>
      </c>
      <c r="T534" s="39"/>
      <c r="U534" s="56" t="s">
        <v>206</v>
      </c>
      <c r="V534" s="20">
        <v>44429</v>
      </c>
      <c r="W534" s="26" t="s">
        <v>102</v>
      </c>
      <c r="X534" s="84">
        <v>4</v>
      </c>
      <c r="Y534" t="str">
        <f t="shared" si="70"/>
        <v>Y</v>
      </c>
      <c r="Z534" s="24">
        <v>100</v>
      </c>
      <c r="AA534" s="24">
        <f t="shared" si="64"/>
        <v>0</v>
      </c>
      <c r="AB534" s="24">
        <f t="shared" si="65"/>
        <v>-100</v>
      </c>
      <c r="AC534" s="24">
        <f t="shared" si="66"/>
        <v>0</v>
      </c>
      <c r="AD534" s="24">
        <f t="shared" si="67"/>
        <v>-100</v>
      </c>
      <c r="AE534" s="24">
        <f t="shared" si="68"/>
        <v>0</v>
      </c>
      <c r="AF534" s="24">
        <f t="shared" si="69"/>
        <v>-100</v>
      </c>
    </row>
    <row r="535" spans="1:32" x14ac:dyDescent="0.25">
      <c r="A535" s="41">
        <v>0.60729406574322864</v>
      </c>
      <c r="B535" s="41">
        <v>0.38823075364560355</v>
      </c>
      <c r="C535" s="34">
        <v>1.6466487265541834</v>
      </c>
      <c r="D535" s="35">
        <v>2.5757876999946534</v>
      </c>
      <c r="E535" s="28"/>
      <c r="F535" s="36">
        <v>1</v>
      </c>
      <c r="G535" s="36">
        <v>1.6466487265541834</v>
      </c>
      <c r="H535" s="36">
        <v>2.5757876999946534</v>
      </c>
      <c r="I535" s="37"/>
      <c r="J535" s="37"/>
      <c r="K535" s="36">
        <v>0</v>
      </c>
      <c r="L535" s="36">
        <v>0</v>
      </c>
      <c r="M535" s="38" t="e">
        <v>#DIV/0!</v>
      </c>
      <c r="N535" s="38" t="e">
        <v>#DIV/0!</v>
      </c>
      <c r="O535" s="37">
        <v>0</v>
      </c>
      <c r="P535" s="37">
        <v>0</v>
      </c>
      <c r="Q535" s="37" t="s">
        <v>428</v>
      </c>
      <c r="R535" s="37" t="s">
        <v>426</v>
      </c>
      <c r="S535" t="s">
        <v>273</v>
      </c>
      <c r="T535" s="39"/>
      <c r="U535" s="56" t="s">
        <v>86</v>
      </c>
      <c r="V535" s="20">
        <v>44429</v>
      </c>
      <c r="W535" s="26" t="s">
        <v>78</v>
      </c>
      <c r="X535" s="84">
        <v>1</v>
      </c>
      <c r="Y535" t="str">
        <f t="shared" si="70"/>
        <v>N</v>
      </c>
      <c r="Z535" s="24">
        <v>100</v>
      </c>
      <c r="AA535" s="24">
        <f t="shared" si="64"/>
        <v>0</v>
      </c>
      <c r="AB535" s="24">
        <f t="shared" si="65"/>
        <v>-100</v>
      </c>
      <c r="AC535" s="24">
        <f t="shared" si="66"/>
        <v>0</v>
      </c>
      <c r="AD535" s="24">
        <f t="shared" si="67"/>
        <v>-100</v>
      </c>
      <c r="AE535" s="24">
        <f t="shared" si="68"/>
        <v>0</v>
      </c>
      <c r="AF535" s="24">
        <f t="shared" si="69"/>
        <v>-100</v>
      </c>
    </row>
    <row r="536" spans="1:32" x14ac:dyDescent="0.25">
      <c r="A536" s="41">
        <v>0.41158077868386617</v>
      </c>
      <c r="B536" s="41">
        <v>0.57752804745884334</v>
      </c>
      <c r="C536" s="34">
        <v>2.4296567084540572</v>
      </c>
      <c r="D536" s="35">
        <v>1.7315176369356564</v>
      </c>
      <c r="E536" s="28"/>
      <c r="F536" s="36">
        <v>1</v>
      </c>
      <c r="G536" s="36">
        <v>2.4296567084540572</v>
      </c>
      <c r="H536" s="36">
        <v>1.7315176369356564</v>
      </c>
      <c r="I536" s="37"/>
      <c r="J536" s="37"/>
      <c r="K536" s="36">
        <v>0</v>
      </c>
      <c r="L536" s="36">
        <v>0</v>
      </c>
      <c r="M536" s="38" t="e">
        <v>#DIV/0!</v>
      </c>
      <c r="N536" s="38" t="e">
        <v>#DIV/0!</v>
      </c>
      <c r="O536" s="37">
        <v>0</v>
      </c>
      <c r="P536" s="37">
        <v>0</v>
      </c>
      <c r="Q536" s="37" t="s">
        <v>295</v>
      </c>
      <c r="R536" s="37" t="s">
        <v>353</v>
      </c>
      <c r="S536" t="s">
        <v>273</v>
      </c>
      <c r="T536" s="39"/>
      <c r="U536" s="56" t="s">
        <v>77</v>
      </c>
      <c r="V536" s="20">
        <v>44429</v>
      </c>
      <c r="W536" s="26" t="s">
        <v>78</v>
      </c>
      <c r="X536" s="84">
        <v>1</v>
      </c>
      <c r="Y536" t="str">
        <f t="shared" si="70"/>
        <v>N</v>
      </c>
      <c r="Z536" s="24">
        <v>100</v>
      </c>
      <c r="AA536" s="24">
        <f t="shared" si="64"/>
        <v>0</v>
      </c>
      <c r="AB536" s="24">
        <f t="shared" si="65"/>
        <v>-100</v>
      </c>
      <c r="AC536" s="24">
        <f t="shared" si="66"/>
        <v>0</v>
      </c>
      <c r="AD536" s="24">
        <f t="shared" si="67"/>
        <v>-100</v>
      </c>
      <c r="AE536" s="24">
        <f t="shared" si="68"/>
        <v>0</v>
      </c>
      <c r="AF536" s="24">
        <f t="shared" si="69"/>
        <v>-100</v>
      </c>
    </row>
    <row r="537" spans="1:32" x14ac:dyDescent="0.25">
      <c r="A537" s="41">
        <v>0.4794096888349535</v>
      </c>
      <c r="B537" s="41">
        <v>0.51979318207130265</v>
      </c>
      <c r="C537" s="34">
        <v>2.0858986025713597</v>
      </c>
      <c r="D537" s="35">
        <v>1.923842086606717</v>
      </c>
      <c r="E537" s="28"/>
      <c r="F537" s="36">
        <v>1</v>
      </c>
      <c r="G537" s="36">
        <v>2.0858986025713597</v>
      </c>
      <c r="H537" s="36">
        <v>1.923842086606717</v>
      </c>
      <c r="I537" s="37"/>
      <c r="J537" s="37"/>
      <c r="K537" s="36">
        <v>0</v>
      </c>
      <c r="L537" s="36">
        <v>0</v>
      </c>
      <c r="M537" s="38" t="e">
        <v>#DIV/0!</v>
      </c>
      <c r="N537" s="38" t="e">
        <v>#DIV/0!</v>
      </c>
      <c r="O537" s="37">
        <v>0</v>
      </c>
      <c r="P537" s="37">
        <v>0</v>
      </c>
      <c r="Q537" s="37" t="s">
        <v>357</v>
      </c>
      <c r="R537" s="37" t="s">
        <v>359</v>
      </c>
      <c r="S537" t="s">
        <v>278</v>
      </c>
      <c r="T537" s="39"/>
      <c r="U537" s="56" t="s">
        <v>75</v>
      </c>
      <c r="V537" s="20">
        <v>44429</v>
      </c>
      <c r="W537" s="26" t="s">
        <v>75</v>
      </c>
      <c r="X537" s="84">
        <v>2</v>
      </c>
      <c r="Y537" t="str">
        <f t="shared" si="70"/>
        <v>N</v>
      </c>
      <c r="Z537" s="24">
        <v>100</v>
      </c>
      <c r="AA537" s="24">
        <f t="shared" si="64"/>
        <v>0</v>
      </c>
      <c r="AB537" s="24">
        <f t="shared" si="65"/>
        <v>-100</v>
      </c>
      <c r="AC537" s="24">
        <f t="shared" si="66"/>
        <v>0</v>
      </c>
      <c r="AD537" s="24">
        <f t="shared" si="67"/>
        <v>-100</v>
      </c>
      <c r="AE537" s="24">
        <f t="shared" si="68"/>
        <v>0</v>
      </c>
      <c r="AF537" s="24">
        <f t="shared" si="69"/>
        <v>-100</v>
      </c>
    </row>
    <row r="538" spans="1:32" x14ac:dyDescent="0.25">
      <c r="A538" s="41">
        <v>0.30827409120987442</v>
      </c>
      <c r="B538" s="41">
        <v>0.69132182128120978</v>
      </c>
      <c r="C538" s="34">
        <v>3.2438665087790182</v>
      </c>
      <c r="D538" s="35">
        <v>1.4465043185628432</v>
      </c>
      <c r="E538" s="28"/>
      <c r="F538" s="36">
        <v>1</v>
      </c>
      <c r="G538" s="36">
        <v>3.2438665087790182</v>
      </c>
      <c r="H538" s="36">
        <v>1.4465043185628432</v>
      </c>
      <c r="I538" s="37"/>
      <c r="J538" s="37"/>
      <c r="K538" s="36">
        <v>0</v>
      </c>
      <c r="L538" s="36">
        <v>0</v>
      </c>
      <c r="M538" s="38" t="e">
        <v>#DIV/0!</v>
      </c>
      <c r="N538" s="38" t="e">
        <v>#DIV/0!</v>
      </c>
      <c r="O538" s="37">
        <v>0</v>
      </c>
      <c r="P538" s="37">
        <v>0</v>
      </c>
      <c r="Q538" s="37" t="s">
        <v>433</v>
      </c>
      <c r="R538" s="37" t="s">
        <v>432</v>
      </c>
      <c r="S538" t="s">
        <v>278</v>
      </c>
      <c r="T538" s="39"/>
      <c r="U538" s="56" t="s">
        <v>75</v>
      </c>
      <c r="V538" s="20">
        <v>44429</v>
      </c>
      <c r="W538" s="26" t="s">
        <v>94</v>
      </c>
      <c r="X538" s="84">
        <v>2</v>
      </c>
      <c r="Y538" t="str">
        <f t="shared" si="70"/>
        <v>N</v>
      </c>
      <c r="Z538" s="24">
        <v>100</v>
      </c>
      <c r="AA538" s="24">
        <f t="shared" si="64"/>
        <v>0</v>
      </c>
      <c r="AB538" s="24">
        <f t="shared" si="65"/>
        <v>-100</v>
      </c>
      <c r="AC538" s="24">
        <f t="shared" si="66"/>
        <v>0</v>
      </c>
      <c r="AD538" s="24">
        <f t="shared" si="67"/>
        <v>-100</v>
      </c>
      <c r="AE538" s="24">
        <f t="shared" si="68"/>
        <v>0</v>
      </c>
      <c r="AF538" s="24">
        <f t="shared" si="69"/>
        <v>-100</v>
      </c>
    </row>
    <row r="539" spans="1:32" x14ac:dyDescent="0.25">
      <c r="A539" s="41">
        <v>0.82714940866708286</v>
      </c>
      <c r="B539" s="41">
        <v>6.9610285670109004E-2</v>
      </c>
      <c r="C539" s="34">
        <v>1.2089714258654416</v>
      </c>
      <c r="D539" s="35">
        <v>14.365693092240891</v>
      </c>
      <c r="E539" s="28"/>
      <c r="F539" s="36">
        <v>1</v>
      </c>
      <c r="G539" s="36">
        <v>1.2089714258654416</v>
      </c>
      <c r="H539" s="36">
        <v>14.365693092240891</v>
      </c>
      <c r="I539" s="37"/>
      <c r="J539" s="37"/>
      <c r="K539" s="36">
        <v>0</v>
      </c>
      <c r="L539" s="36">
        <v>0</v>
      </c>
      <c r="M539" s="38" t="e">
        <v>#DIV/0!</v>
      </c>
      <c r="N539" s="38" t="e">
        <v>#DIV/0!</v>
      </c>
      <c r="O539" s="37">
        <v>0</v>
      </c>
      <c r="P539" s="37">
        <v>0</v>
      </c>
      <c r="Q539" s="37" t="s">
        <v>434</v>
      </c>
      <c r="R539" s="37" t="s">
        <v>355</v>
      </c>
      <c r="S539" t="s">
        <v>278</v>
      </c>
      <c r="T539" s="39"/>
      <c r="U539" s="56" t="s">
        <v>125</v>
      </c>
      <c r="V539" s="20">
        <v>44429</v>
      </c>
      <c r="W539" s="26" t="s">
        <v>75</v>
      </c>
      <c r="X539" s="97" t="s">
        <v>85</v>
      </c>
      <c r="Y539" t="str">
        <f t="shared" si="70"/>
        <v>Y</v>
      </c>
      <c r="Z539" s="24">
        <v>100</v>
      </c>
      <c r="AA539" s="24">
        <f t="shared" si="64"/>
        <v>0</v>
      </c>
      <c r="AB539" s="24">
        <f t="shared" si="65"/>
        <v>-100</v>
      </c>
      <c r="AC539" s="24">
        <f t="shared" si="66"/>
        <v>0</v>
      </c>
      <c r="AD539" s="24">
        <f t="shared" si="67"/>
        <v>-100</v>
      </c>
      <c r="AE539" s="24">
        <f t="shared" si="68"/>
        <v>0</v>
      </c>
      <c r="AF539" s="24">
        <f t="shared" si="69"/>
        <v>-100</v>
      </c>
    </row>
    <row r="540" spans="1:32" x14ac:dyDescent="0.25">
      <c r="A540" s="41">
        <v>0.5413917716208213</v>
      </c>
      <c r="B540" s="41">
        <v>0.44161044830036733</v>
      </c>
      <c r="C540" s="34">
        <v>1.8470912422739547</v>
      </c>
      <c r="D540" s="35">
        <v>2.2644391767647591</v>
      </c>
      <c r="E540" s="28"/>
      <c r="F540" s="36">
        <v>1</v>
      </c>
      <c r="G540" s="36">
        <v>1.8470912422739547</v>
      </c>
      <c r="H540" s="36">
        <v>2.2644391767647591</v>
      </c>
      <c r="I540" s="37"/>
      <c r="J540" s="37"/>
      <c r="K540" s="36">
        <v>0</v>
      </c>
      <c r="L540" s="36">
        <v>0</v>
      </c>
      <c r="M540" s="38" t="e">
        <v>#DIV/0!</v>
      </c>
      <c r="N540" s="38" t="e">
        <v>#DIV/0!</v>
      </c>
      <c r="O540" s="37">
        <v>0</v>
      </c>
      <c r="P540" s="37">
        <v>0</v>
      </c>
      <c r="Q540" s="37" t="s">
        <v>429</v>
      </c>
      <c r="R540" s="37" t="s">
        <v>300</v>
      </c>
      <c r="S540" t="s">
        <v>278</v>
      </c>
      <c r="T540" s="39"/>
      <c r="U540" s="56" t="s">
        <v>87</v>
      </c>
      <c r="V540" s="20">
        <v>44429</v>
      </c>
      <c r="W540" s="26" t="s">
        <v>76</v>
      </c>
      <c r="X540" s="84">
        <v>1</v>
      </c>
      <c r="Y540" t="str">
        <f t="shared" si="70"/>
        <v>N</v>
      </c>
      <c r="Z540" s="24">
        <v>100</v>
      </c>
      <c r="AA540" s="24">
        <f t="shared" si="64"/>
        <v>0</v>
      </c>
      <c r="AB540" s="24">
        <f t="shared" si="65"/>
        <v>-100</v>
      </c>
      <c r="AC540" s="24">
        <f t="shared" si="66"/>
        <v>0</v>
      </c>
      <c r="AD540" s="24">
        <f t="shared" si="67"/>
        <v>-100</v>
      </c>
      <c r="AE540" s="24">
        <f t="shared" si="68"/>
        <v>0</v>
      </c>
      <c r="AF540" s="24">
        <f t="shared" si="69"/>
        <v>-100</v>
      </c>
    </row>
    <row r="541" spans="1:32" x14ac:dyDescent="0.25">
      <c r="A541" s="41">
        <v>0.30478696620256096</v>
      </c>
      <c r="B541" s="41">
        <v>0.69129477466038447</v>
      </c>
      <c r="C541" s="34">
        <v>3.2809801956406544</v>
      </c>
      <c r="D541" s="35">
        <v>1.4465609124432837</v>
      </c>
      <c r="E541" s="28"/>
      <c r="F541" s="36">
        <v>1</v>
      </c>
      <c r="G541" s="36">
        <v>3.2809801956406544</v>
      </c>
      <c r="H541" s="36">
        <v>1.4465609124432837</v>
      </c>
      <c r="I541" s="37"/>
      <c r="J541" s="37"/>
      <c r="K541" s="36">
        <v>0</v>
      </c>
      <c r="L541" s="36">
        <v>0</v>
      </c>
      <c r="M541" s="38" t="e">
        <v>#DIV/0!</v>
      </c>
      <c r="N541" s="38" t="e">
        <v>#DIV/0!</v>
      </c>
      <c r="O541" s="37">
        <v>0</v>
      </c>
      <c r="P541" s="37">
        <v>0</v>
      </c>
      <c r="Q541" s="37" t="s">
        <v>431</v>
      </c>
      <c r="R541" s="37" t="s">
        <v>497</v>
      </c>
      <c r="S541" t="s">
        <v>278</v>
      </c>
      <c r="T541" s="39"/>
      <c r="U541" s="56" t="s">
        <v>77</v>
      </c>
      <c r="V541" s="20">
        <v>44429</v>
      </c>
      <c r="W541" s="26" t="s">
        <v>78</v>
      </c>
      <c r="X541" s="97" t="s">
        <v>84</v>
      </c>
      <c r="Y541" t="str">
        <f t="shared" si="70"/>
        <v>Y</v>
      </c>
      <c r="Z541" s="24">
        <v>100</v>
      </c>
      <c r="AA541" s="24">
        <f t="shared" si="64"/>
        <v>0</v>
      </c>
      <c r="AB541" s="24">
        <f t="shared" si="65"/>
        <v>-100</v>
      </c>
      <c r="AC541" s="24">
        <f t="shared" si="66"/>
        <v>0</v>
      </c>
      <c r="AD541" s="24">
        <f t="shared" si="67"/>
        <v>-100</v>
      </c>
      <c r="AE541" s="24">
        <f t="shared" si="68"/>
        <v>0</v>
      </c>
      <c r="AF541" s="24">
        <f t="shared" si="69"/>
        <v>-100</v>
      </c>
    </row>
    <row r="542" spans="1:32" x14ac:dyDescent="0.25">
      <c r="A542" s="41">
        <v>0.81921507033943741</v>
      </c>
      <c r="B542" s="41">
        <v>0.12520291679927109</v>
      </c>
      <c r="C542" s="34">
        <v>1.2206806688573921</v>
      </c>
      <c r="D542" s="35">
        <v>7.9870343723958817</v>
      </c>
      <c r="E542" s="28"/>
      <c r="F542" s="36">
        <v>1</v>
      </c>
      <c r="G542" s="36">
        <v>1.2206806688573921</v>
      </c>
      <c r="H542" s="36">
        <v>7.9870343723958817</v>
      </c>
      <c r="I542" s="37"/>
      <c r="J542" s="37"/>
      <c r="K542" s="36">
        <v>0</v>
      </c>
      <c r="L542" s="36">
        <v>0</v>
      </c>
      <c r="M542" s="38" t="e">
        <v>#DIV/0!</v>
      </c>
      <c r="N542" s="38" t="e">
        <v>#DIV/0!</v>
      </c>
      <c r="O542" s="37">
        <v>0</v>
      </c>
      <c r="P542" s="37">
        <v>0</v>
      </c>
      <c r="Q542" s="37" t="s">
        <v>361</v>
      </c>
      <c r="R542" s="37" t="s">
        <v>363</v>
      </c>
      <c r="S542" t="s">
        <v>269</v>
      </c>
      <c r="T542" s="39"/>
      <c r="U542" s="56" t="s">
        <v>92</v>
      </c>
      <c r="V542" s="20">
        <v>44429</v>
      </c>
      <c r="W542" s="26" t="s">
        <v>100</v>
      </c>
      <c r="X542" s="84">
        <v>3</v>
      </c>
      <c r="Y542" t="str">
        <f t="shared" si="70"/>
        <v>Y</v>
      </c>
      <c r="Z542" s="24">
        <v>100</v>
      </c>
      <c r="AA542" s="24">
        <f t="shared" si="64"/>
        <v>0</v>
      </c>
      <c r="AB542" s="24">
        <f t="shared" si="65"/>
        <v>-100</v>
      </c>
      <c r="AC542" s="24">
        <f t="shared" si="66"/>
        <v>0</v>
      </c>
      <c r="AD542" s="24">
        <f t="shared" si="67"/>
        <v>-100</v>
      </c>
      <c r="AE542" s="24">
        <f t="shared" si="68"/>
        <v>0</v>
      </c>
      <c r="AF542" s="24">
        <f t="shared" si="69"/>
        <v>-100</v>
      </c>
    </row>
    <row r="543" spans="1:32" x14ac:dyDescent="0.25">
      <c r="A543" s="41">
        <v>0.69795921441588138</v>
      </c>
      <c r="B543" s="41">
        <v>0.27706426032103676</v>
      </c>
      <c r="C543" s="34">
        <v>1.4327484749046477</v>
      </c>
      <c r="D543" s="35">
        <v>3.6092710003133979</v>
      </c>
      <c r="E543" s="28"/>
      <c r="F543" s="36">
        <v>1</v>
      </c>
      <c r="G543" s="36">
        <v>1.4327484749046477</v>
      </c>
      <c r="H543" s="36">
        <v>3.6092710003133979</v>
      </c>
      <c r="I543" s="37"/>
      <c r="J543" s="37"/>
      <c r="K543" s="36">
        <v>0</v>
      </c>
      <c r="L543" s="36">
        <v>0</v>
      </c>
      <c r="M543" s="38" t="e">
        <v>#DIV/0!</v>
      </c>
      <c r="N543" s="38" t="e">
        <v>#DIV/0!</v>
      </c>
      <c r="O543" s="37">
        <v>0</v>
      </c>
      <c r="P543" s="37">
        <v>0</v>
      </c>
      <c r="Q543" s="37" t="s">
        <v>443</v>
      </c>
      <c r="R543" s="37" t="s">
        <v>445</v>
      </c>
      <c r="S543" t="s">
        <v>282</v>
      </c>
      <c r="T543" s="39"/>
      <c r="U543" s="56" t="s">
        <v>89</v>
      </c>
      <c r="V543" s="20">
        <v>44429</v>
      </c>
      <c r="W543" s="26" t="s">
        <v>86</v>
      </c>
      <c r="X543" s="84">
        <v>3</v>
      </c>
      <c r="Y543" t="str">
        <f t="shared" si="70"/>
        <v>Y</v>
      </c>
      <c r="Z543" s="24">
        <v>100</v>
      </c>
      <c r="AA543" s="24">
        <f t="shared" si="64"/>
        <v>0</v>
      </c>
      <c r="AB543" s="24">
        <f t="shared" si="65"/>
        <v>-100</v>
      </c>
      <c r="AC543" s="24">
        <f t="shared" si="66"/>
        <v>0</v>
      </c>
      <c r="AD543" s="24">
        <f t="shared" si="67"/>
        <v>-100</v>
      </c>
      <c r="AE543" s="24">
        <f t="shared" si="68"/>
        <v>0</v>
      </c>
      <c r="AF543" s="24">
        <f t="shared" si="69"/>
        <v>-100</v>
      </c>
    </row>
    <row r="544" spans="1:32" x14ac:dyDescent="0.25">
      <c r="A544" s="41">
        <v>0.45554111342022774</v>
      </c>
      <c r="B544" s="41">
        <v>0.5438187656523189</v>
      </c>
      <c r="C544" s="34">
        <v>2.195191543726855</v>
      </c>
      <c r="D544" s="35">
        <v>1.8388479088258103</v>
      </c>
      <c r="E544" s="28"/>
      <c r="F544" s="36">
        <v>1</v>
      </c>
      <c r="G544" s="36">
        <v>2.195191543726855</v>
      </c>
      <c r="H544" s="36">
        <v>1.8388479088258103</v>
      </c>
      <c r="I544" s="37"/>
      <c r="J544" s="37"/>
      <c r="K544" s="36">
        <v>0</v>
      </c>
      <c r="L544" s="36">
        <v>0</v>
      </c>
      <c r="M544" s="38" t="e">
        <v>#DIV/0!</v>
      </c>
      <c r="N544" s="38" t="e">
        <v>#DIV/0!</v>
      </c>
      <c r="O544" s="37">
        <v>0</v>
      </c>
      <c r="P544" s="37">
        <v>0</v>
      </c>
      <c r="Q544" s="37" t="s">
        <v>367</v>
      </c>
      <c r="R544" s="37" t="s">
        <v>448</v>
      </c>
      <c r="S544" t="s">
        <v>282</v>
      </c>
      <c r="T544" s="39"/>
      <c r="U544" s="56" t="s">
        <v>75</v>
      </c>
      <c r="V544" s="20">
        <v>44429</v>
      </c>
      <c r="W544" s="26" t="s">
        <v>75</v>
      </c>
      <c r="X544" s="84">
        <v>2</v>
      </c>
      <c r="Y544" t="str">
        <f t="shared" si="70"/>
        <v>N</v>
      </c>
      <c r="Z544" s="24">
        <v>100</v>
      </c>
      <c r="AA544" s="24">
        <f t="shared" si="64"/>
        <v>0</v>
      </c>
      <c r="AB544" s="24">
        <f t="shared" si="65"/>
        <v>-100</v>
      </c>
      <c r="AC544" s="24">
        <f t="shared" si="66"/>
        <v>0</v>
      </c>
      <c r="AD544" s="24">
        <f t="shared" si="67"/>
        <v>-100</v>
      </c>
      <c r="AE544" s="24">
        <f t="shared" si="68"/>
        <v>0</v>
      </c>
      <c r="AF544" s="24">
        <f t="shared" si="69"/>
        <v>-100</v>
      </c>
    </row>
    <row r="545" spans="1:32" x14ac:dyDescent="0.25">
      <c r="A545" s="41">
        <v>0.75262006197051667</v>
      </c>
      <c r="B545" s="41">
        <v>0.22629620178414137</v>
      </c>
      <c r="C545" s="34">
        <v>1.3286916606790828</v>
      </c>
      <c r="D545" s="35">
        <v>4.4189871156294371</v>
      </c>
      <c r="E545" s="28"/>
      <c r="F545" s="36">
        <v>1</v>
      </c>
      <c r="G545" s="36">
        <v>1.3286916606790828</v>
      </c>
      <c r="H545" s="36">
        <v>4.4189871156294371</v>
      </c>
      <c r="I545" s="37"/>
      <c r="J545" s="37"/>
      <c r="K545" s="36">
        <v>0</v>
      </c>
      <c r="L545" s="36">
        <v>0</v>
      </c>
      <c r="M545" s="38" t="e">
        <v>#DIV/0!</v>
      </c>
      <c r="N545" s="38" t="e">
        <v>#DIV/0!</v>
      </c>
      <c r="O545" s="37">
        <v>0</v>
      </c>
      <c r="P545" s="37">
        <v>0</v>
      </c>
      <c r="Q545" s="37" t="s">
        <v>458</v>
      </c>
      <c r="R545" s="37" t="s">
        <v>466</v>
      </c>
      <c r="S545" t="s">
        <v>276</v>
      </c>
      <c r="T545" s="39"/>
      <c r="U545" s="56" t="s">
        <v>89</v>
      </c>
      <c r="V545" s="20">
        <v>44429</v>
      </c>
      <c r="W545" s="26" t="s">
        <v>79</v>
      </c>
      <c r="X545" s="84">
        <v>3</v>
      </c>
      <c r="Y545" t="str">
        <f t="shared" si="70"/>
        <v>Y</v>
      </c>
      <c r="Z545" s="24">
        <v>100</v>
      </c>
      <c r="AA545" s="24">
        <f t="shared" si="64"/>
        <v>0</v>
      </c>
      <c r="AB545" s="24">
        <f t="shared" si="65"/>
        <v>-100</v>
      </c>
      <c r="AC545" s="24">
        <f t="shared" si="66"/>
        <v>0</v>
      </c>
      <c r="AD545" s="24">
        <f t="shared" si="67"/>
        <v>-100</v>
      </c>
      <c r="AE545" s="24">
        <f t="shared" si="68"/>
        <v>0</v>
      </c>
      <c r="AF545" s="24">
        <f t="shared" si="69"/>
        <v>-100</v>
      </c>
    </row>
    <row r="546" spans="1:32" x14ac:dyDescent="0.25">
      <c r="A546" s="41">
        <v>0.462711402990231</v>
      </c>
      <c r="B546" s="41">
        <v>0.53654080059319598</v>
      </c>
      <c r="C546" s="34">
        <v>2.1611743162964854</v>
      </c>
      <c r="D546" s="35">
        <v>1.8637911579033815</v>
      </c>
      <c r="E546" s="28"/>
      <c r="F546" s="36">
        <v>1</v>
      </c>
      <c r="G546" s="36">
        <v>2.1611743162964854</v>
      </c>
      <c r="H546" s="36">
        <v>1.8637911579033815</v>
      </c>
      <c r="I546" s="37"/>
      <c r="J546" s="37"/>
      <c r="K546" s="36">
        <v>0</v>
      </c>
      <c r="L546" s="36">
        <v>0</v>
      </c>
      <c r="M546" s="38" t="e">
        <v>#DIV/0!</v>
      </c>
      <c r="N546" s="38" t="e">
        <v>#DIV/0!</v>
      </c>
      <c r="O546" s="37">
        <v>0</v>
      </c>
      <c r="P546" s="37">
        <v>0</v>
      </c>
      <c r="Q546" s="37" t="s">
        <v>454</v>
      </c>
      <c r="R546" s="37" t="s">
        <v>509</v>
      </c>
      <c r="S546" t="s">
        <v>276</v>
      </c>
      <c r="T546" s="39"/>
      <c r="U546" s="56" t="s">
        <v>75</v>
      </c>
      <c r="V546" s="20">
        <v>44429</v>
      </c>
      <c r="W546" s="26" t="s">
        <v>73</v>
      </c>
      <c r="X546" s="84">
        <v>0</v>
      </c>
      <c r="Y546" t="str">
        <f t="shared" si="70"/>
        <v>N</v>
      </c>
      <c r="Z546" s="24">
        <v>100</v>
      </c>
      <c r="AA546" s="24">
        <f t="shared" si="64"/>
        <v>0</v>
      </c>
      <c r="AB546" s="24">
        <f t="shared" si="65"/>
        <v>-100</v>
      </c>
      <c r="AC546" s="24">
        <f t="shared" si="66"/>
        <v>0</v>
      </c>
      <c r="AD546" s="24">
        <f t="shared" si="67"/>
        <v>-100</v>
      </c>
      <c r="AE546" s="24">
        <f t="shared" si="68"/>
        <v>0</v>
      </c>
      <c r="AF546" s="24">
        <f t="shared" si="69"/>
        <v>-100</v>
      </c>
    </row>
    <row r="547" spans="1:32" x14ac:dyDescent="0.25">
      <c r="A547" s="41">
        <v>0.62965951229407713</v>
      </c>
      <c r="B547" s="41">
        <v>0.36531968316161123</v>
      </c>
      <c r="C547" s="34">
        <v>1.588159918932438</v>
      </c>
      <c r="D547" s="35">
        <v>2.7373285538453098</v>
      </c>
      <c r="E547" s="28"/>
      <c r="F547" s="36">
        <v>1</v>
      </c>
      <c r="G547" s="36">
        <v>1.588159918932438</v>
      </c>
      <c r="H547" s="36">
        <v>2.7373285538453098</v>
      </c>
      <c r="I547" s="37"/>
      <c r="J547" s="37"/>
      <c r="K547" s="36">
        <v>0</v>
      </c>
      <c r="L547" s="36">
        <v>0</v>
      </c>
      <c r="M547" s="38" t="e">
        <v>#DIV/0!</v>
      </c>
      <c r="N547" s="38" t="e">
        <v>#DIV/0!</v>
      </c>
      <c r="O547" s="37">
        <v>0</v>
      </c>
      <c r="P547" s="37">
        <v>0</v>
      </c>
      <c r="Q547" s="37" t="s">
        <v>369</v>
      </c>
      <c r="R547" s="37" t="s">
        <v>508</v>
      </c>
      <c r="S547" t="s">
        <v>276</v>
      </c>
      <c r="T547" s="39"/>
      <c r="U547" s="56" t="s">
        <v>79</v>
      </c>
      <c r="V547" s="20">
        <v>44429</v>
      </c>
      <c r="W547" s="26" t="s">
        <v>79</v>
      </c>
      <c r="X547" s="84">
        <v>3</v>
      </c>
      <c r="Y547" t="str">
        <f t="shared" si="70"/>
        <v>Y</v>
      </c>
      <c r="Z547" s="24">
        <v>100</v>
      </c>
      <c r="AA547" s="24">
        <f t="shared" si="64"/>
        <v>0</v>
      </c>
      <c r="AB547" s="24">
        <f t="shared" si="65"/>
        <v>-100</v>
      </c>
      <c r="AC547" s="24">
        <f t="shared" si="66"/>
        <v>0</v>
      </c>
      <c r="AD547" s="24">
        <f t="shared" si="67"/>
        <v>-100</v>
      </c>
      <c r="AE547" s="24">
        <f t="shared" si="68"/>
        <v>0</v>
      </c>
      <c r="AF547" s="24">
        <f t="shared" si="69"/>
        <v>-100</v>
      </c>
    </row>
    <row r="548" spans="1:32" x14ac:dyDescent="0.25">
      <c r="A548" s="41">
        <v>0.28971178235183054</v>
      </c>
      <c r="B548" s="41">
        <v>0.71010318326920441</v>
      </c>
      <c r="C548" s="34">
        <v>3.4517063540949962</v>
      </c>
      <c r="D548" s="35">
        <v>1.4082460458720321</v>
      </c>
      <c r="E548" s="28"/>
      <c r="F548" s="36">
        <v>1</v>
      </c>
      <c r="G548" s="36">
        <v>3.4517063540949962</v>
      </c>
      <c r="H548" s="36">
        <v>1.4082460458720321</v>
      </c>
      <c r="I548" s="37"/>
      <c r="J548" s="37"/>
      <c r="K548" s="36">
        <v>0</v>
      </c>
      <c r="L548" s="36">
        <v>0</v>
      </c>
      <c r="M548" s="38" t="e">
        <v>#DIV/0!</v>
      </c>
      <c r="N548" s="38" t="e">
        <v>#DIV/0!</v>
      </c>
      <c r="O548" s="37">
        <v>0</v>
      </c>
      <c r="P548" s="37">
        <v>0</v>
      </c>
      <c r="Q548" s="37" t="s">
        <v>371</v>
      </c>
      <c r="R548" s="37" t="s">
        <v>375</v>
      </c>
      <c r="S548" t="s">
        <v>275</v>
      </c>
      <c r="T548" s="39"/>
      <c r="U548" s="56" t="s">
        <v>75</v>
      </c>
      <c r="V548" s="20">
        <v>44430</v>
      </c>
      <c r="W548" s="26" t="s">
        <v>78</v>
      </c>
      <c r="X548" s="84">
        <v>1</v>
      </c>
      <c r="Y548" t="str">
        <f t="shared" si="70"/>
        <v>N</v>
      </c>
      <c r="Z548" s="24">
        <v>100</v>
      </c>
      <c r="AA548" s="24">
        <f t="shared" si="64"/>
        <v>0</v>
      </c>
      <c r="AB548" s="24">
        <f t="shared" si="65"/>
        <v>-100</v>
      </c>
      <c r="AC548" s="24">
        <f t="shared" si="66"/>
        <v>0</v>
      </c>
      <c r="AD548" s="24">
        <f t="shared" si="67"/>
        <v>-100</v>
      </c>
      <c r="AE548" s="24">
        <f t="shared" si="68"/>
        <v>0</v>
      </c>
      <c r="AF548" s="24">
        <f t="shared" si="69"/>
        <v>-100</v>
      </c>
    </row>
    <row r="549" spans="1:32" x14ac:dyDescent="0.25">
      <c r="A549" s="41">
        <v>0.32915949087615548</v>
      </c>
      <c r="B549" s="41">
        <v>0.67061267640265743</v>
      </c>
      <c r="C549" s="34">
        <v>3.0380409124409682</v>
      </c>
      <c r="D549" s="35">
        <v>1.491173720968507</v>
      </c>
      <c r="E549" s="28"/>
      <c r="F549" s="36">
        <v>1</v>
      </c>
      <c r="G549" s="36">
        <v>3.0380409124409682</v>
      </c>
      <c r="H549" s="36">
        <v>1.491173720968507</v>
      </c>
      <c r="I549" s="37"/>
      <c r="J549" s="37"/>
      <c r="K549" s="36">
        <v>0</v>
      </c>
      <c r="L549" s="36">
        <v>0</v>
      </c>
      <c r="M549" s="38" t="e">
        <v>#DIV/0!</v>
      </c>
      <c r="N549" s="38" t="e">
        <v>#DIV/0!</v>
      </c>
      <c r="O549" s="37">
        <v>0</v>
      </c>
      <c r="P549" s="37">
        <v>0</v>
      </c>
      <c r="Q549" s="37" t="s">
        <v>380</v>
      </c>
      <c r="R549" s="37" t="s">
        <v>478</v>
      </c>
      <c r="S549" t="s">
        <v>275</v>
      </c>
      <c r="T549" s="39"/>
      <c r="U549" s="56" t="s">
        <v>75</v>
      </c>
      <c r="V549" s="20">
        <v>44430</v>
      </c>
      <c r="W549" s="26" t="s">
        <v>79</v>
      </c>
      <c r="X549" s="84">
        <v>3</v>
      </c>
      <c r="Y549" t="str">
        <f t="shared" si="70"/>
        <v>Y</v>
      </c>
      <c r="Z549" s="24">
        <v>100</v>
      </c>
      <c r="AA549" s="24">
        <f t="shared" si="64"/>
        <v>0</v>
      </c>
      <c r="AB549" s="24">
        <f t="shared" si="65"/>
        <v>-100</v>
      </c>
      <c r="AC549" s="24">
        <f t="shared" si="66"/>
        <v>0</v>
      </c>
      <c r="AD549" s="24">
        <f t="shared" si="67"/>
        <v>-100</v>
      </c>
      <c r="AE549" s="24">
        <f t="shared" si="68"/>
        <v>0</v>
      </c>
      <c r="AF549" s="24">
        <f t="shared" si="69"/>
        <v>-100</v>
      </c>
    </row>
    <row r="550" spans="1:32" x14ac:dyDescent="0.25">
      <c r="A550" s="41">
        <v>0.51678348700539933</v>
      </c>
      <c r="B550" s="41">
        <v>0.48092177992708396</v>
      </c>
      <c r="C550" s="34">
        <v>1.9350463494774013</v>
      </c>
      <c r="D550" s="35">
        <v>2.0793402206729277</v>
      </c>
      <c r="E550" s="28"/>
      <c r="F550" s="36">
        <v>1</v>
      </c>
      <c r="G550" s="36">
        <v>1.9350463494774013</v>
      </c>
      <c r="H550" s="36">
        <v>2.0793402206729277</v>
      </c>
      <c r="I550" s="37"/>
      <c r="J550" s="37"/>
      <c r="K550" s="36">
        <v>0</v>
      </c>
      <c r="L550" s="36">
        <v>0</v>
      </c>
      <c r="M550" s="38" t="e">
        <v>#DIV/0!</v>
      </c>
      <c r="N550" s="38" t="e">
        <v>#DIV/0!</v>
      </c>
      <c r="O550" s="37">
        <v>0</v>
      </c>
      <c r="P550" s="37">
        <v>0</v>
      </c>
      <c r="Q550" s="37" t="s">
        <v>511</v>
      </c>
      <c r="R550" s="37" t="s">
        <v>377</v>
      </c>
      <c r="S550" t="s">
        <v>275</v>
      </c>
      <c r="T550" s="39"/>
      <c r="U550" s="56" t="s">
        <v>79</v>
      </c>
      <c r="V550" s="20">
        <v>44430</v>
      </c>
      <c r="W550" s="26" t="s">
        <v>75</v>
      </c>
      <c r="X550" s="84">
        <v>2</v>
      </c>
      <c r="Y550" t="str">
        <f t="shared" si="70"/>
        <v>N</v>
      </c>
      <c r="Z550" s="24">
        <v>100</v>
      </c>
      <c r="AA550" s="24">
        <f t="shared" si="64"/>
        <v>0</v>
      </c>
      <c r="AB550" s="24">
        <f t="shared" si="65"/>
        <v>-100</v>
      </c>
      <c r="AC550" s="24">
        <f t="shared" si="66"/>
        <v>0</v>
      </c>
      <c r="AD550" s="24">
        <f t="shared" si="67"/>
        <v>-100</v>
      </c>
      <c r="AE550" s="24">
        <f t="shared" si="68"/>
        <v>0</v>
      </c>
      <c r="AF550" s="24">
        <f t="shared" si="69"/>
        <v>-100</v>
      </c>
    </row>
    <row r="551" spans="1:32" x14ac:dyDescent="0.25">
      <c r="A551" s="41">
        <v>0.36191598312281847</v>
      </c>
      <c r="B551" s="41">
        <v>0.63767225842504582</v>
      </c>
      <c r="C551" s="34">
        <v>2.7630722229270646</v>
      </c>
      <c r="D551" s="35">
        <v>1.5682037077633719</v>
      </c>
      <c r="E551" s="28"/>
      <c r="F551" s="36">
        <v>1</v>
      </c>
      <c r="G551" s="36">
        <v>2.7630722229270646</v>
      </c>
      <c r="H551" s="36">
        <v>1.5682037077633719</v>
      </c>
      <c r="I551" s="37"/>
      <c r="J551" s="37"/>
      <c r="K551" s="36">
        <v>0</v>
      </c>
      <c r="L551" s="36">
        <v>0</v>
      </c>
      <c r="M551" s="38" t="e">
        <v>#DIV/0!</v>
      </c>
      <c r="N551" s="38" t="e">
        <v>#DIV/0!</v>
      </c>
      <c r="O551" s="37">
        <v>0</v>
      </c>
      <c r="P551" s="37">
        <v>0</v>
      </c>
      <c r="Q551" s="37" t="s">
        <v>306</v>
      </c>
      <c r="R551" s="37" t="s">
        <v>510</v>
      </c>
      <c r="S551" t="s">
        <v>275</v>
      </c>
      <c r="T551" s="39"/>
      <c r="U551" s="56" t="s">
        <v>75</v>
      </c>
      <c r="V551" s="20">
        <v>44430</v>
      </c>
      <c r="W551" s="26" t="s">
        <v>76</v>
      </c>
      <c r="X551" s="84">
        <v>1</v>
      </c>
      <c r="Y551" t="str">
        <f t="shared" si="70"/>
        <v>N</v>
      </c>
      <c r="Z551" s="24">
        <v>100</v>
      </c>
      <c r="AA551" s="24">
        <f t="shared" si="64"/>
        <v>0</v>
      </c>
      <c r="AB551" s="24">
        <f t="shared" si="65"/>
        <v>-100</v>
      </c>
      <c r="AC551" s="24">
        <f t="shared" si="66"/>
        <v>0</v>
      </c>
      <c r="AD551" s="24">
        <f t="shared" si="67"/>
        <v>-100</v>
      </c>
      <c r="AE551" s="24">
        <f t="shared" si="68"/>
        <v>0</v>
      </c>
      <c r="AF551" s="24">
        <f t="shared" si="69"/>
        <v>-100</v>
      </c>
    </row>
    <row r="552" spans="1:32" x14ac:dyDescent="0.25">
      <c r="A552" s="41">
        <v>0.49332823306700235</v>
      </c>
      <c r="B552" s="41">
        <v>0.50475791892103383</v>
      </c>
      <c r="C552" s="34">
        <v>2.0270479834146915</v>
      </c>
      <c r="D552" s="35">
        <v>1.9811477195594898</v>
      </c>
      <c r="E552" s="28"/>
      <c r="F552" s="36">
        <v>1</v>
      </c>
      <c r="G552" s="36">
        <v>2.0270479834146915</v>
      </c>
      <c r="H552" s="36">
        <v>1.9811477195594898</v>
      </c>
      <c r="I552" s="37"/>
      <c r="J552" s="37"/>
      <c r="K552" s="36">
        <v>0</v>
      </c>
      <c r="L552" s="36">
        <v>0</v>
      </c>
      <c r="M552" s="38" t="e">
        <v>#DIV/0!</v>
      </c>
      <c r="N552" s="38" t="e">
        <v>#DIV/0!</v>
      </c>
      <c r="O552" s="37">
        <v>0</v>
      </c>
      <c r="P552" s="37">
        <v>0</v>
      </c>
      <c r="Q552" s="37" t="s">
        <v>311</v>
      </c>
      <c r="R552" s="37" t="s">
        <v>313</v>
      </c>
      <c r="S552" t="s">
        <v>268</v>
      </c>
      <c r="T552" s="39"/>
      <c r="U552" s="56" t="s">
        <v>86</v>
      </c>
      <c r="V552" s="20">
        <v>44430</v>
      </c>
      <c r="W552" s="26" t="s">
        <v>75</v>
      </c>
      <c r="X552" s="84">
        <v>2</v>
      </c>
      <c r="Y552" t="str">
        <f t="shared" si="70"/>
        <v>N</v>
      </c>
      <c r="Z552" s="24">
        <v>100</v>
      </c>
      <c r="AA552" s="24">
        <f t="shared" si="64"/>
        <v>0</v>
      </c>
      <c r="AB552" s="24">
        <f t="shared" si="65"/>
        <v>-100</v>
      </c>
      <c r="AC552" s="24">
        <f t="shared" si="66"/>
        <v>0</v>
      </c>
      <c r="AD552" s="24">
        <f t="shared" si="67"/>
        <v>-100</v>
      </c>
      <c r="AE552" s="24">
        <f t="shared" si="68"/>
        <v>0</v>
      </c>
      <c r="AF552" s="24">
        <f t="shared" si="69"/>
        <v>-100</v>
      </c>
    </row>
    <row r="553" spans="1:32" x14ac:dyDescent="0.25">
      <c r="A553" s="41">
        <v>0.59856591336227283</v>
      </c>
      <c r="B553" s="41">
        <v>0.38976755658882534</v>
      </c>
      <c r="C553" s="34">
        <v>1.6706597847892575</v>
      </c>
      <c r="D553" s="35">
        <v>2.5656317030381333</v>
      </c>
      <c r="E553" s="28"/>
      <c r="F553" s="36">
        <v>1</v>
      </c>
      <c r="G553" s="36">
        <v>1.6706597847892575</v>
      </c>
      <c r="H553" s="36">
        <v>2.5656317030381333</v>
      </c>
      <c r="I553" s="37"/>
      <c r="J553" s="37"/>
      <c r="K553" s="36">
        <v>0</v>
      </c>
      <c r="L553" s="36">
        <v>0</v>
      </c>
      <c r="M553" s="38" t="e">
        <v>#DIV/0!</v>
      </c>
      <c r="N553" s="38" t="e">
        <v>#DIV/0!</v>
      </c>
      <c r="O553" s="37">
        <v>0</v>
      </c>
      <c r="P553" s="37">
        <v>0</v>
      </c>
      <c r="Q553" s="37" t="s">
        <v>312</v>
      </c>
      <c r="R553" s="37" t="s">
        <v>383</v>
      </c>
      <c r="S553" t="s">
        <v>268</v>
      </c>
      <c r="T553" s="39"/>
      <c r="U553" s="56" t="s">
        <v>86</v>
      </c>
      <c r="V553" s="20">
        <v>44430</v>
      </c>
      <c r="W553" s="26" t="s">
        <v>100</v>
      </c>
      <c r="X553" s="84">
        <v>3</v>
      </c>
      <c r="Y553" t="str">
        <f t="shared" si="70"/>
        <v>Y</v>
      </c>
      <c r="Z553" s="24">
        <v>100</v>
      </c>
      <c r="AA553" s="24">
        <f t="shared" si="64"/>
        <v>0</v>
      </c>
      <c r="AB553" s="24">
        <f t="shared" si="65"/>
        <v>-100</v>
      </c>
      <c r="AC553" s="24">
        <f t="shared" si="66"/>
        <v>0</v>
      </c>
      <c r="AD553" s="24">
        <f t="shared" si="67"/>
        <v>-100</v>
      </c>
      <c r="AE553" s="24">
        <f t="shared" si="68"/>
        <v>0</v>
      </c>
      <c r="AF553" s="24">
        <f t="shared" si="69"/>
        <v>-100</v>
      </c>
    </row>
    <row r="554" spans="1:32" x14ac:dyDescent="0.25">
      <c r="A554" s="41">
        <v>0.60319503604908375</v>
      </c>
      <c r="B554" s="41">
        <v>0.3927199429448513</v>
      </c>
      <c r="C554" s="34">
        <v>1.6578385766401218</v>
      </c>
      <c r="D554" s="35">
        <v>2.5463438207425781</v>
      </c>
      <c r="E554" s="28"/>
      <c r="F554" s="36">
        <v>1</v>
      </c>
      <c r="G554" s="36">
        <v>1.6578385766401218</v>
      </c>
      <c r="H554" s="36">
        <v>2.5463438207425781</v>
      </c>
      <c r="I554" s="37"/>
      <c r="J554" s="37"/>
      <c r="K554" s="36">
        <v>0</v>
      </c>
      <c r="L554" s="36">
        <v>0</v>
      </c>
      <c r="M554" s="38" t="e">
        <v>#DIV/0!</v>
      </c>
      <c r="N554" s="38" t="e">
        <v>#DIV/0!</v>
      </c>
      <c r="O554" s="37">
        <v>0</v>
      </c>
      <c r="P554" s="37">
        <v>0</v>
      </c>
      <c r="Q554" s="37" t="s">
        <v>287</v>
      </c>
      <c r="R554" s="37" t="s">
        <v>384</v>
      </c>
      <c r="S554" t="s">
        <v>268</v>
      </c>
      <c r="T554" s="39"/>
      <c r="U554" s="56" t="s">
        <v>86</v>
      </c>
      <c r="V554" s="20">
        <v>44430</v>
      </c>
      <c r="W554" s="26" t="s">
        <v>74</v>
      </c>
      <c r="X554" s="84">
        <v>4</v>
      </c>
      <c r="Y554" t="str">
        <f t="shared" si="70"/>
        <v>Y</v>
      </c>
      <c r="Z554" s="24">
        <v>100</v>
      </c>
      <c r="AA554" s="24">
        <f t="shared" si="64"/>
        <v>0</v>
      </c>
      <c r="AB554" s="24">
        <f t="shared" si="65"/>
        <v>-100</v>
      </c>
      <c r="AC554" s="24">
        <f t="shared" si="66"/>
        <v>0</v>
      </c>
      <c r="AD554" s="24">
        <f t="shared" si="67"/>
        <v>-100</v>
      </c>
      <c r="AE554" s="24">
        <f t="shared" si="68"/>
        <v>0</v>
      </c>
      <c r="AF554" s="24">
        <f t="shared" si="69"/>
        <v>-100</v>
      </c>
    </row>
    <row r="555" spans="1:32" x14ac:dyDescent="0.25">
      <c r="A555" s="41">
        <v>0.54146495463156974</v>
      </c>
      <c r="B555" s="41">
        <v>0.44628445936503836</v>
      </c>
      <c r="C555" s="34">
        <v>1.8468415941719301</v>
      </c>
      <c r="D555" s="35">
        <v>2.2407233301889411</v>
      </c>
      <c r="E555" s="28"/>
      <c r="F555" s="36">
        <v>1</v>
      </c>
      <c r="G555" s="36">
        <v>1.8468415941719301</v>
      </c>
      <c r="H555" s="36">
        <v>2.2407233301889411</v>
      </c>
      <c r="I555" s="37"/>
      <c r="J555" s="37"/>
      <c r="K555" s="36">
        <v>0</v>
      </c>
      <c r="L555" s="36">
        <v>0</v>
      </c>
      <c r="M555" s="38" t="e">
        <v>#DIV/0!</v>
      </c>
      <c r="N555" s="38" t="e">
        <v>#DIV/0!</v>
      </c>
      <c r="O555" s="37">
        <v>0</v>
      </c>
      <c r="P555" s="37">
        <v>0</v>
      </c>
      <c r="Q555" s="37" t="s">
        <v>482</v>
      </c>
      <c r="R555" s="37" t="s">
        <v>389</v>
      </c>
      <c r="S555" t="s">
        <v>279</v>
      </c>
      <c r="T555" s="39"/>
      <c r="U555" s="56" t="s">
        <v>77</v>
      </c>
      <c r="V555" s="20">
        <v>44430</v>
      </c>
      <c r="W555" s="26" t="s">
        <v>75</v>
      </c>
      <c r="X555" s="84">
        <v>2</v>
      </c>
      <c r="Y555" t="str">
        <f t="shared" si="70"/>
        <v>N</v>
      </c>
      <c r="Z555" s="24">
        <v>100</v>
      </c>
      <c r="AA555" s="24">
        <f t="shared" si="64"/>
        <v>0</v>
      </c>
      <c r="AB555" s="24">
        <f t="shared" si="65"/>
        <v>-100</v>
      </c>
      <c r="AC555" s="24">
        <f t="shared" si="66"/>
        <v>0</v>
      </c>
      <c r="AD555" s="24">
        <f t="shared" si="67"/>
        <v>-100</v>
      </c>
      <c r="AE555" s="24">
        <f t="shared" si="68"/>
        <v>0</v>
      </c>
      <c r="AF555" s="24">
        <f t="shared" si="69"/>
        <v>-100</v>
      </c>
    </row>
    <row r="556" spans="1:32" x14ac:dyDescent="0.25">
      <c r="A556" s="41">
        <v>0.78417462260390758</v>
      </c>
      <c r="B556" s="41">
        <v>0.17362362077596799</v>
      </c>
      <c r="C556" s="34">
        <v>1.2752261692420355</v>
      </c>
      <c r="D556" s="35">
        <v>5.7595849892471218</v>
      </c>
      <c r="E556" s="28"/>
      <c r="F556" s="36">
        <v>1</v>
      </c>
      <c r="G556" s="36">
        <v>1.2752261692420355</v>
      </c>
      <c r="H556" s="36">
        <v>5.7595849892471218</v>
      </c>
      <c r="I556" s="37"/>
      <c r="J556" s="37"/>
      <c r="K556" s="36">
        <v>0</v>
      </c>
      <c r="L556" s="36">
        <v>0</v>
      </c>
      <c r="M556" s="38" t="e">
        <v>#DIV/0!</v>
      </c>
      <c r="N556" s="38" t="e">
        <v>#DIV/0!</v>
      </c>
      <c r="O556" s="37">
        <v>0</v>
      </c>
      <c r="P556" s="37">
        <v>0</v>
      </c>
      <c r="Q556" s="37" t="s">
        <v>318</v>
      </c>
      <c r="R556" s="37" t="s">
        <v>513</v>
      </c>
      <c r="S556" t="s">
        <v>279</v>
      </c>
      <c r="T556" s="39"/>
      <c r="U556" s="56" t="s">
        <v>89</v>
      </c>
      <c r="V556" s="20">
        <v>44430</v>
      </c>
      <c r="W556" s="26" t="s">
        <v>77</v>
      </c>
      <c r="X556" s="84">
        <v>2</v>
      </c>
      <c r="Y556" t="str">
        <f t="shared" si="70"/>
        <v>N</v>
      </c>
      <c r="Z556" s="24">
        <v>100</v>
      </c>
      <c r="AA556" s="24">
        <f t="shared" si="64"/>
        <v>0</v>
      </c>
      <c r="AB556" s="24">
        <f t="shared" si="65"/>
        <v>-100</v>
      </c>
      <c r="AC556" s="24">
        <f t="shared" si="66"/>
        <v>0</v>
      </c>
      <c r="AD556" s="24">
        <f t="shared" si="67"/>
        <v>-100</v>
      </c>
      <c r="AE556" s="24">
        <f t="shared" si="68"/>
        <v>0</v>
      </c>
      <c r="AF556" s="24">
        <f t="shared" si="69"/>
        <v>-100</v>
      </c>
    </row>
    <row r="557" spans="1:32" x14ac:dyDescent="0.25">
      <c r="A557" s="41">
        <v>0.64106992711405808</v>
      </c>
      <c r="B557" s="41">
        <v>0.34922874535237153</v>
      </c>
      <c r="C557" s="34">
        <v>1.5598922328204636</v>
      </c>
      <c r="D557" s="35">
        <v>2.8634527177623963</v>
      </c>
      <c r="E557" s="28"/>
      <c r="F557" s="36">
        <v>1</v>
      </c>
      <c r="G557" s="36">
        <v>1.5598922328204636</v>
      </c>
      <c r="H557" s="36">
        <v>2.8634527177623963</v>
      </c>
      <c r="I557" s="37"/>
      <c r="J557" s="37"/>
      <c r="K557" s="36">
        <v>0</v>
      </c>
      <c r="L557" s="36">
        <v>0</v>
      </c>
      <c r="M557" s="38" t="e">
        <v>#DIV/0!</v>
      </c>
      <c r="N557" s="38" t="e">
        <v>#DIV/0!</v>
      </c>
      <c r="O557" s="37">
        <v>0</v>
      </c>
      <c r="P557" s="37">
        <v>0</v>
      </c>
      <c r="Q557" s="37" t="s">
        <v>391</v>
      </c>
      <c r="R557" s="37" t="s">
        <v>514</v>
      </c>
      <c r="S557" t="s">
        <v>279</v>
      </c>
      <c r="T557" s="39"/>
      <c r="U557" s="56" t="s">
        <v>86</v>
      </c>
      <c r="V557" s="20">
        <v>44430</v>
      </c>
      <c r="W557" s="26" t="s">
        <v>76</v>
      </c>
      <c r="X557" s="84">
        <v>1</v>
      </c>
      <c r="Y557" t="str">
        <f t="shared" si="70"/>
        <v>N</v>
      </c>
      <c r="Z557" s="24">
        <v>100</v>
      </c>
      <c r="AA557" s="24">
        <f t="shared" si="64"/>
        <v>0</v>
      </c>
      <c r="AB557" s="24">
        <f t="shared" si="65"/>
        <v>-100</v>
      </c>
      <c r="AC557" s="24">
        <f t="shared" si="66"/>
        <v>0</v>
      </c>
      <c r="AD557" s="24">
        <f t="shared" si="67"/>
        <v>-100</v>
      </c>
      <c r="AE557" s="24">
        <f t="shared" si="68"/>
        <v>0</v>
      </c>
      <c r="AF557" s="24">
        <f t="shared" si="69"/>
        <v>-100</v>
      </c>
    </row>
    <row r="558" spans="1:32" x14ac:dyDescent="0.25">
      <c r="A558" s="41">
        <v>0.67916869939361713</v>
      </c>
      <c r="B558" s="41">
        <v>0.31603597099702357</v>
      </c>
      <c r="C558" s="34">
        <v>1.4723882312197707</v>
      </c>
      <c r="D558" s="35">
        <v>3.1641967743267365</v>
      </c>
      <c r="E558" s="28"/>
      <c r="F558" s="36">
        <v>1</v>
      </c>
      <c r="G558" s="36">
        <v>1.4723882312197707</v>
      </c>
      <c r="H558" s="36">
        <v>3.1641967743267365</v>
      </c>
      <c r="I558" s="37"/>
      <c r="J558" s="37"/>
      <c r="K558" s="36">
        <v>0</v>
      </c>
      <c r="L558" s="36">
        <v>0</v>
      </c>
      <c r="M558" s="38" t="e">
        <v>#DIV/0!</v>
      </c>
      <c r="N558" s="38" t="e">
        <v>#DIV/0!</v>
      </c>
      <c r="O558" s="37">
        <v>0</v>
      </c>
      <c r="P558" s="37">
        <v>0</v>
      </c>
      <c r="Q558" s="37" t="s">
        <v>481</v>
      </c>
      <c r="R558" s="37" t="s">
        <v>387</v>
      </c>
      <c r="S558" t="s">
        <v>279</v>
      </c>
      <c r="T558" s="39"/>
      <c r="U558" s="56" t="s">
        <v>74</v>
      </c>
      <c r="V558" s="20">
        <v>44430</v>
      </c>
      <c r="W558" s="26" t="s">
        <v>75</v>
      </c>
      <c r="X558" s="84">
        <v>2</v>
      </c>
      <c r="Y558" t="str">
        <f t="shared" si="70"/>
        <v>N</v>
      </c>
      <c r="Z558" s="24">
        <v>100</v>
      </c>
      <c r="AA558" s="24">
        <f t="shared" ref="AA558:AA621" si="71">IF(AND(O558&gt;1,Y558="Y"),Z558*I558,IF(AND(P558&gt;1,Y558="N"),Z558*J558,0))</f>
        <v>0</v>
      </c>
      <c r="AB558" s="24">
        <f t="shared" ref="AB558:AB621" si="72">AA558-Z558</f>
        <v>-100</v>
      </c>
      <c r="AC558" s="24">
        <f t="shared" ref="AC558:AC621" si="73">IF(AND(A558 &gt; 50%,Y558 = "Y"),Z558*I558,0)</f>
        <v>0</v>
      </c>
      <c r="AD558" s="24">
        <f t="shared" ref="AD558:AD621" si="74">AC558-Z558</f>
        <v>-100</v>
      </c>
      <c r="AE558" s="24">
        <f t="shared" ref="AE558:AE621" si="75">IF(AND(B558 &gt; 50%,Y558 = "N"),Z558*J558,0)</f>
        <v>0</v>
      </c>
      <c r="AF558" s="24">
        <f t="shared" ref="AF558:AF621" si="76">AE558-Z558</f>
        <v>-100</v>
      </c>
    </row>
    <row r="559" spans="1:32" x14ac:dyDescent="0.25">
      <c r="A559" s="41">
        <v>0.19192619740489777</v>
      </c>
      <c r="B559" s="41">
        <v>0.80782960206412135</v>
      </c>
      <c r="C559" s="34">
        <v>5.2103361267057595</v>
      </c>
      <c r="D559" s="35">
        <v>1.2378848180914088</v>
      </c>
      <c r="E559" s="28"/>
      <c r="F559" s="36">
        <v>1</v>
      </c>
      <c r="G559" s="36">
        <v>5.2103361267057595</v>
      </c>
      <c r="H559" s="36">
        <v>1.2378848180914088</v>
      </c>
      <c r="I559" s="37"/>
      <c r="J559" s="37"/>
      <c r="K559" s="36">
        <v>0</v>
      </c>
      <c r="L559" s="36">
        <v>0</v>
      </c>
      <c r="M559" s="38" t="e">
        <v>#DIV/0!</v>
      </c>
      <c r="N559" s="38" t="e">
        <v>#DIV/0!</v>
      </c>
      <c r="O559" s="37">
        <v>0</v>
      </c>
      <c r="P559" s="37">
        <v>0</v>
      </c>
      <c r="Q559" s="37" t="s">
        <v>393</v>
      </c>
      <c r="R559" s="37" t="s">
        <v>392</v>
      </c>
      <c r="S559" t="s">
        <v>279</v>
      </c>
      <c r="T559" s="39"/>
      <c r="U559" s="56" t="s">
        <v>78</v>
      </c>
      <c r="V559" s="20">
        <v>44430</v>
      </c>
      <c r="W559" s="26" t="s">
        <v>74</v>
      </c>
      <c r="X559" s="100" t="s">
        <v>219</v>
      </c>
      <c r="Y559" t="str">
        <f t="shared" si="70"/>
        <v>Y</v>
      </c>
      <c r="Z559" s="24">
        <v>100</v>
      </c>
      <c r="AA559" s="24">
        <f t="shared" si="71"/>
        <v>0</v>
      </c>
      <c r="AB559" s="24">
        <f t="shared" si="72"/>
        <v>-100</v>
      </c>
      <c r="AC559" s="24">
        <f t="shared" si="73"/>
        <v>0</v>
      </c>
      <c r="AD559" s="24">
        <f t="shared" si="74"/>
        <v>-100</v>
      </c>
      <c r="AE559" s="24">
        <f t="shared" si="75"/>
        <v>0</v>
      </c>
      <c r="AF559" s="24">
        <f t="shared" si="76"/>
        <v>-100</v>
      </c>
    </row>
    <row r="560" spans="1:32" x14ac:dyDescent="0.25">
      <c r="A560" s="41">
        <v>6.1022896281529439E-2</v>
      </c>
      <c r="B560" s="41">
        <v>0.93897618190321086</v>
      </c>
      <c r="C560" s="34">
        <v>16.387291671416168</v>
      </c>
      <c r="D560" s="35">
        <v>1.0649897401796711</v>
      </c>
      <c r="E560" s="28"/>
      <c r="F560" s="36">
        <v>1</v>
      </c>
      <c r="G560" s="36">
        <v>16.387291671416168</v>
      </c>
      <c r="H560" s="36">
        <v>1.0649897401796711</v>
      </c>
      <c r="I560" s="37"/>
      <c r="J560" s="37"/>
      <c r="K560" s="36">
        <v>0</v>
      </c>
      <c r="L560" s="36">
        <v>0</v>
      </c>
      <c r="M560" s="38" t="e">
        <v>#DIV/0!</v>
      </c>
      <c r="N560" s="38" t="e">
        <v>#DIV/0!</v>
      </c>
      <c r="O560" s="37">
        <v>0</v>
      </c>
      <c r="P560" s="37">
        <v>0</v>
      </c>
      <c r="Q560" s="37" t="s">
        <v>405</v>
      </c>
      <c r="R560" s="37" t="s">
        <v>328</v>
      </c>
      <c r="S560" t="s">
        <v>281</v>
      </c>
      <c r="T560" s="39"/>
      <c r="U560" s="56" t="s">
        <v>73</v>
      </c>
      <c r="V560" s="20">
        <v>44430</v>
      </c>
      <c r="W560" s="26" t="s">
        <v>75</v>
      </c>
      <c r="X560" s="84">
        <v>2</v>
      </c>
      <c r="Y560" t="str">
        <f t="shared" si="70"/>
        <v>N</v>
      </c>
      <c r="Z560" s="24">
        <v>100</v>
      </c>
      <c r="AA560" s="24">
        <f t="shared" si="71"/>
        <v>0</v>
      </c>
      <c r="AB560" s="24">
        <f t="shared" si="72"/>
        <v>-100</v>
      </c>
      <c r="AC560" s="24">
        <f t="shared" si="73"/>
        <v>0</v>
      </c>
      <c r="AD560" s="24">
        <f t="shared" si="74"/>
        <v>-100</v>
      </c>
      <c r="AE560" s="24">
        <f t="shared" si="75"/>
        <v>0</v>
      </c>
      <c r="AF560" s="24">
        <f t="shared" si="76"/>
        <v>-100</v>
      </c>
    </row>
    <row r="561" spans="1:32" x14ac:dyDescent="0.25">
      <c r="A561" s="41">
        <v>0.42012879764576072</v>
      </c>
      <c r="B561" s="41">
        <v>0.57746777744547972</v>
      </c>
      <c r="C561" s="34">
        <v>2.3802224594067658</v>
      </c>
      <c r="D561" s="35">
        <v>1.7316983545361762</v>
      </c>
      <c r="E561" s="28"/>
      <c r="F561" s="36">
        <v>1</v>
      </c>
      <c r="G561" s="36">
        <v>2.3802224594067658</v>
      </c>
      <c r="H561" s="36">
        <v>1.7316983545361762</v>
      </c>
      <c r="I561" s="37"/>
      <c r="J561" s="37"/>
      <c r="K561" s="36">
        <v>0</v>
      </c>
      <c r="L561" s="36">
        <v>0</v>
      </c>
      <c r="M561" s="38" t="e">
        <v>#DIV/0!</v>
      </c>
      <c r="N561" s="38" t="e">
        <v>#DIV/0!</v>
      </c>
      <c r="O561" s="37">
        <v>0</v>
      </c>
      <c r="P561" s="37">
        <v>0</v>
      </c>
      <c r="Q561" s="37" t="s">
        <v>407</v>
      </c>
      <c r="R561" s="37" t="s">
        <v>484</v>
      </c>
      <c r="S561" t="s">
        <v>281</v>
      </c>
      <c r="T561" s="39"/>
      <c r="U561" s="56" t="s">
        <v>86</v>
      </c>
      <c r="V561" s="20">
        <v>44430</v>
      </c>
      <c r="W561" s="26" t="s">
        <v>94</v>
      </c>
      <c r="X561" s="84">
        <v>2</v>
      </c>
      <c r="Y561" t="str">
        <f t="shared" si="70"/>
        <v>N</v>
      </c>
      <c r="Z561" s="24">
        <v>100</v>
      </c>
      <c r="AA561" s="24">
        <f t="shared" si="71"/>
        <v>0</v>
      </c>
      <c r="AB561" s="24">
        <f t="shared" si="72"/>
        <v>-100</v>
      </c>
      <c r="AC561" s="24">
        <f t="shared" si="73"/>
        <v>0</v>
      </c>
      <c r="AD561" s="24">
        <f t="shared" si="74"/>
        <v>-100</v>
      </c>
      <c r="AE561" s="24">
        <f t="shared" si="75"/>
        <v>0</v>
      </c>
      <c r="AF561" s="24">
        <f t="shared" si="76"/>
        <v>-100</v>
      </c>
    </row>
    <row r="562" spans="1:32" x14ac:dyDescent="0.25">
      <c r="A562" s="41">
        <v>0.26103615454448914</v>
      </c>
      <c r="B562" s="41">
        <v>0.73656345156677294</v>
      </c>
      <c r="C562" s="34">
        <v>3.8308869579580294</v>
      </c>
      <c r="D562" s="35">
        <v>1.3576562859219541</v>
      </c>
      <c r="E562" s="28"/>
      <c r="F562" s="36">
        <v>1</v>
      </c>
      <c r="G562" s="36">
        <v>3.8308869579580294</v>
      </c>
      <c r="H562" s="36">
        <v>1.3576562859219541</v>
      </c>
      <c r="I562" s="37"/>
      <c r="J562" s="37"/>
      <c r="K562" s="36">
        <v>0</v>
      </c>
      <c r="L562" s="36">
        <v>0</v>
      </c>
      <c r="M562" s="38" t="e">
        <v>#DIV/0!</v>
      </c>
      <c r="N562" s="38" t="e">
        <v>#DIV/0!</v>
      </c>
      <c r="O562" s="37">
        <v>0</v>
      </c>
      <c r="P562" s="37">
        <v>0</v>
      </c>
      <c r="Q562" s="37" t="s">
        <v>410</v>
      </c>
      <c r="R562" s="37" t="s">
        <v>404</v>
      </c>
      <c r="S562" t="s">
        <v>281</v>
      </c>
      <c r="T562" s="39"/>
      <c r="U562" s="56" t="s">
        <v>77</v>
      </c>
      <c r="V562" s="20">
        <v>44430</v>
      </c>
      <c r="W562" s="26" t="s">
        <v>94</v>
      </c>
      <c r="X562" s="84">
        <v>2</v>
      </c>
      <c r="Y562" t="str">
        <f t="shared" si="70"/>
        <v>N</v>
      </c>
      <c r="Z562" s="24">
        <v>100</v>
      </c>
      <c r="AA562" s="24">
        <f t="shared" si="71"/>
        <v>0</v>
      </c>
      <c r="AB562" s="24">
        <f t="shared" si="72"/>
        <v>-100</v>
      </c>
      <c r="AC562" s="24">
        <f t="shared" si="73"/>
        <v>0</v>
      </c>
      <c r="AD562" s="24">
        <f t="shared" si="74"/>
        <v>-100</v>
      </c>
      <c r="AE562" s="24">
        <f t="shared" si="75"/>
        <v>0</v>
      </c>
      <c r="AF562" s="24">
        <f t="shared" si="76"/>
        <v>-100</v>
      </c>
    </row>
    <row r="563" spans="1:32" x14ac:dyDescent="0.25">
      <c r="A563" s="41">
        <v>0.35573329191909497</v>
      </c>
      <c r="B563" s="41">
        <v>0.6430669684114394</v>
      </c>
      <c r="C563" s="34">
        <v>2.8110947800393999</v>
      </c>
      <c r="D563" s="35">
        <v>1.5550479951882585</v>
      </c>
      <c r="E563" s="28"/>
      <c r="F563" s="36">
        <v>1</v>
      </c>
      <c r="G563" s="36">
        <v>2.8110947800393999</v>
      </c>
      <c r="H563" s="36">
        <v>1.5550479951882585</v>
      </c>
      <c r="I563" s="37"/>
      <c r="J563" s="37"/>
      <c r="K563" s="36">
        <v>0</v>
      </c>
      <c r="L563" s="36">
        <v>0</v>
      </c>
      <c r="M563" s="38" t="e">
        <v>#DIV/0!</v>
      </c>
      <c r="N563" s="38" t="e">
        <v>#DIV/0!</v>
      </c>
      <c r="O563" s="37">
        <v>0</v>
      </c>
      <c r="P563" s="37">
        <v>0</v>
      </c>
      <c r="Q563" s="37" t="s">
        <v>289</v>
      </c>
      <c r="R563" s="37" t="s">
        <v>413</v>
      </c>
      <c r="S563" t="s">
        <v>283</v>
      </c>
      <c r="T563" s="39"/>
      <c r="U563" s="56" t="s">
        <v>79</v>
      </c>
      <c r="V563" s="20">
        <v>44430</v>
      </c>
      <c r="W563" s="26" t="s">
        <v>146</v>
      </c>
      <c r="X563" s="84">
        <v>6</v>
      </c>
      <c r="Y563" t="str">
        <f t="shared" si="70"/>
        <v>Y</v>
      </c>
      <c r="Z563" s="24">
        <v>100</v>
      </c>
      <c r="AA563" s="24">
        <f t="shared" si="71"/>
        <v>0</v>
      </c>
      <c r="AB563" s="24">
        <f t="shared" si="72"/>
        <v>-100</v>
      </c>
      <c r="AC563" s="24">
        <f t="shared" si="73"/>
        <v>0</v>
      </c>
      <c r="AD563" s="24">
        <f t="shared" si="74"/>
        <v>-100</v>
      </c>
      <c r="AE563" s="24">
        <f t="shared" si="75"/>
        <v>0</v>
      </c>
      <c r="AF563" s="24">
        <f t="shared" si="76"/>
        <v>-100</v>
      </c>
    </row>
    <row r="564" spans="1:32" x14ac:dyDescent="0.25">
      <c r="A564" s="41">
        <v>0.38240515911291184</v>
      </c>
      <c r="B564" s="41">
        <v>0.6150738149078383</v>
      </c>
      <c r="C564" s="34">
        <v>2.6150274811139052</v>
      </c>
      <c r="D564" s="35">
        <v>1.6258211222174015</v>
      </c>
      <c r="E564" s="28"/>
      <c r="F564" s="36">
        <v>1</v>
      </c>
      <c r="G564" s="36">
        <v>2.6150274811139052</v>
      </c>
      <c r="H564" s="36">
        <v>1.6258211222174015</v>
      </c>
      <c r="I564" s="37"/>
      <c r="J564" s="37"/>
      <c r="K564" s="36">
        <v>0</v>
      </c>
      <c r="L564" s="36">
        <v>0</v>
      </c>
      <c r="M564" s="38" t="e">
        <v>#DIV/0!</v>
      </c>
      <c r="N564" s="38" t="e">
        <v>#DIV/0!</v>
      </c>
      <c r="O564" s="37">
        <v>0</v>
      </c>
      <c r="P564" s="37">
        <v>0</v>
      </c>
      <c r="Q564" s="37" t="s">
        <v>540</v>
      </c>
      <c r="R564" s="37" t="s">
        <v>411</v>
      </c>
      <c r="S564" t="s">
        <v>283</v>
      </c>
      <c r="T564" s="39"/>
      <c r="U564" s="56" t="s">
        <v>77</v>
      </c>
      <c r="V564" s="20">
        <v>44430</v>
      </c>
      <c r="W564" s="26" t="s">
        <v>102</v>
      </c>
      <c r="X564" s="84">
        <v>4</v>
      </c>
      <c r="Y564" t="str">
        <f t="shared" si="70"/>
        <v>Y</v>
      </c>
      <c r="Z564" s="24">
        <v>100</v>
      </c>
      <c r="AA564" s="24">
        <f t="shared" si="71"/>
        <v>0</v>
      </c>
      <c r="AB564" s="24">
        <f t="shared" si="72"/>
        <v>-100</v>
      </c>
      <c r="AC564" s="24">
        <f t="shared" si="73"/>
        <v>0</v>
      </c>
      <c r="AD564" s="24">
        <f t="shared" si="74"/>
        <v>-100</v>
      </c>
      <c r="AE564" s="24">
        <f t="shared" si="75"/>
        <v>0</v>
      </c>
      <c r="AF564" s="24">
        <f t="shared" si="76"/>
        <v>-100</v>
      </c>
    </row>
    <row r="565" spans="1:32" x14ac:dyDescent="0.25">
      <c r="A565" s="41">
        <v>0.26893649141018244</v>
      </c>
      <c r="B565" s="41">
        <v>0.7309771071818798</v>
      </c>
      <c r="C565" s="34">
        <v>3.718349989458285</v>
      </c>
      <c r="D565" s="35">
        <v>1.3680318989130567</v>
      </c>
      <c r="E565" s="28"/>
      <c r="F565" s="36">
        <v>1</v>
      </c>
      <c r="G565" s="36">
        <v>3.718349989458285</v>
      </c>
      <c r="H565" s="36">
        <v>1.3680318989130567</v>
      </c>
      <c r="I565" s="37"/>
      <c r="J565" s="37"/>
      <c r="K565" s="36">
        <v>0</v>
      </c>
      <c r="L565" s="36">
        <v>0</v>
      </c>
      <c r="M565" s="38" t="e">
        <v>#DIV/0!</v>
      </c>
      <c r="N565" s="38" t="e">
        <v>#DIV/0!</v>
      </c>
      <c r="O565" s="37">
        <v>0</v>
      </c>
      <c r="P565" s="37">
        <v>0</v>
      </c>
      <c r="Q565" s="37" t="s">
        <v>557</v>
      </c>
      <c r="R565" s="37" t="s">
        <v>558</v>
      </c>
      <c r="S565" t="s">
        <v>272</v>
      </c>
      <c r="T565" s="39"/>
      <c r="U565" s="56" t="s">
        <v>75</v>
      </c>
      <c r="V565" s="20">
        <v>44430</v>
      </c>
      <c r="W565" s="26" t="s">
        <v>78</v>
      </c>
      <c r="X565" s="99">
        <v>1</v>
      </c>
      <c r="Y565" t="str">
        <f t="shared" si="70"/>
        <v>N</v>
      </c>
      <c r="Z565" s="24">
        <v>100</v>
      </c>
      <c r="AA565" s="24">
        <f t="shared" si="71"/>
        <v>0</v>
      </c>
      <c r="AB565" s="24">
        <f t="shared" si="72"/>
        <v>-100</v>
      </c>
      <c r="AC565" s="24">
        <f t="shared" si="73"/>
        <v>0</v>
      </c>
      <c r="AD565" s="24">
        <f t="shared" si="74"/>
        <v>-100</v>
      </c>
      <c r="AE565" s="24">
        <f t="shared" si="75"/>
        <v>0</v>
      </c>
      <c r="AF565" s="24">
        <f t="shared" si="76"/>
        <v>-100</v>
      </c>
    </row>
    <row r="566" spans="1:32" x14ac:dyDescent="0.25">
      <c r="A566" s="41">
        <v>0.52127491060481623</v>
      </c>
      <c r="B566" s="41">
        <v>0.47742183279670403</v>
      </c>
      <c r="C566" s="34">
        <v>1.918373548498117</v>
      </c>
      <c r="D566" s="35">
        <v>2.0945837230402078</v>
      </c>
      <c r="E566" s="28"/>
      <c r="F566" s="36">
        <v>1</v>
      </c>
      <c r="G566" s="36">
        <v>1.918373548498117</v>
      </c>
      <c r="H566" s="36">
        <v>2.0945837230402078</v>
      </c>
      <c r="I566" s="37"/>
      <c r="J566" s="37"/>
      <c r="K566" s="36">
        <v>0</v>
      </c>
      <c r="L566" s="36">
        <v>0</v>
      </c>
      <c r="M566" s="38" t="e">
        <v>#DIV/0!</v>
      </c>
      <c r="N566" s="38" t="e">
        <v>#DIV/0!</v>
      </c>
      <c r="O566" s="37">
        <v>0</v>
      </c>
      <c r="P566" s="37">
        <v>0</v>
      </c>
      <c r="Q566" s="37" t="s">
        <v>343</v>
      </c>
      <c r="R566" s="37" t="s">
        <v>339</v>
      </c>
      <c r="S566" t="s">
        <v>274</v>
      </c>
      <c r="T566" s="39"/>
      <c r="U566" s="56" t="s">
        <v>79</v>
      </c>
      <c r="V566" s="20">
        <v>44430</v>
      </c>
      <c r="W566" s="26" t="s">
        <v>75</v>
      </c>
      <c r="X566" s="99">
        <v>2</v>
      </c>
      <c r="Y566" t="str">
        <f t="shared" si="70"/>
        <v>N</v>
      </c>
      <c r="Z566" s="24">
        <v>100</v>
      </c>
      <c r="AA566" s="24">
        <f t="shared" si="71"/>
        <v>0</v>
      </c>
      <c r="AB566" s="24">
        <f t="shared" si="72"/>
        <v>-100</v>
      </c>
      <c r="AC566" s="24">
        <f t="shared" si="73"/>
        <v>0</v>
      </c>
      <c r="AD566" s="24">
        <f t="shared" si="74"/>
        <v>-100</v>
      </c>
      <c r="AE566" s="24">
        <f t="shared" si="75"/>
        <v>0</v>
      </c>
      <c r="AF566" s="24">
        <f t="shared" si="76"/>
        <v>-100</v>
      </c>
    </row>
    <row r="567" spans="1:32" x14ac:dyDescent="0.25">
      <c r="A567" s="41">
        <v>0.72377184215618906</v>
      </c>
      <c r="B567" s="41">
        <v>0.2335153606179303</v>
      </c>
      <c r="C567" s="34">
        <v>1.3816508763602899</v>
      </c>
      <c r="D567" s="35">
        <v>4.2823735336030646</v>
      </c>
      <c r="E567" s="28"/>
      <c r="F567" s="36">
        <v>1</v>
      </c>
      <c r="G567" s="36">
        <v>1.3816508763602899</v>
      </c>
      <c r="H567" s="36">
        <v>4.2823735336030646</v>
      </c>
      <c r="I567" s="37"/>
      <c r="J567" s="37"/>
      <c r="K567" s="36">
        <v>0</v>
      </c>
      <c r="L567" s="36">
        <v>0</v>
      </c>
      <c r="M567" s="38" t="e">
        <v>#DIV/0!</v>
      </c>
      <c r="N567" s="38" t="e">
        <v>#DIV/0!</v>
      </c>
      <c r="O567" s="37">
        <v>0</v>
      </c>
      <c r="P567" s="37">
        <v>0</v>
      </c>
      <c r="Q567" s="37" t="s">
        <v>416</v>
      </c>
      <c r="R567" s="37" t="s">
        <v>516</v>
      </c>
      <c r="S567" t="s">
        <v>274</v>
      </c>
      <c r="T567" s="39"/>
      <c r="U567" s="56" t="s">
        <v>102</v>
      </c>
      <c r="V567" s="20">
        <v>44430</v>
      </c>
      <c r="W567" s="26" t="s">
        <v>73</v>
      </c>
      <c r="X567" s="99">
        <v>0</v>
      </c>
      <c r="Y567" t="str">
        <f t="shared" si="70"/>
        <v>N</v>
      </c>
      <c r="Z567" s="24">
        <v>100</v>
      </c>
      <c r="AA567" s="24">
        <f t="shared" si="71"/>
        <v>0</v>
      </c>
      <c r="AB567" s="24">
        <f t="shared" si="72"/>
        <v>-100</v>
      </c>
      <c r="AC567" s="24">
        <f t="shared" si="73"/>
        <v>0</v>
      </c>
      <c r="AD567" s="24">
        <f t="shared" si="74"/>
        <v>-100</v>
      </c>
      <c r="AE567" s="24">
        <f t="shared" si="75"/>
        <v>0</v>
      </c>
      <c r="AF567" s="24">
        <f t="shared" si="76"/>
        <v>-100</v>
      </c>
    </row>
    <row r="568" spans="1:32" x14ac:dyDescent="0.25">
      <c r="A568" s="41">
        <v>0.40931935304310174</v>
      </c>
      <c r="B568" s="41">
        <v>0.59019073772803365</v>
      </c>
      <c r="C568" s="34">
        <v>2.4430801831515137</v>
      </c>
      <c r="D568" s="35">
        <v>1.6943674918544909</v>
      </c>
      <c r="E568" s="28"/>
      <c r="F568" s="36">
        <v>1</v>
      </c>
      <c r="G568" s="36">
        <v>2.4430801831515137</v>
      </c>
      <c r="H568" s="36">
        <v>1.6943674918544909</v>
      </c>
      <c r="I568" s="37"/>
      <c r="J568" s="37"/>
      <c r="K568" s="36">
        <v>0</v>
      </c>
      <c r="L568" s="36">
        <v>0</v>
      </c>
      <c r="M568" s="38" t="e">
        <v>#DIV/0!</v>
      </c>
      <c r="N568" s="38" t="e">
        <v>#DIV/0!</v>
      </c>
      <c r="O568" s="37">
        <v>0</v>
      </c>
      <c r="P568" s="37">
        <v>0</v>
      </c>
      <c r="Q568" s="37" t="s">
        <v>486</v>
      </c>
      <c r="R568" s="37" t="s">
        <v>415</v>
      </c>
      <c r="S568" t="s">
        <v>274</v>
      </c>
      <c r="T568" s="39"/>
      <c r="U568" s="56" t="s">
        <v>75</v>
      </c>
      <c r="V568" s="20">
        <v>44430</v>
      </c>
      <c r="W568" s="26" t="s">
        <v>73</v>
      </c>
      <c r="X568" s="84">
        <v>0</v>
      </c>
      <c r="Y568" t="str">
        <f t="shared" si="70"/>
        <v>N</v>
      </c>
      <c r="Z568" s="24">
        <v>100</v>
      </c>
      <c r="AA568" s="24">
        <f t="shared" si="71"/>
        <v>0</v>
      </c>
      <c r="AB568" s="24">
        <f t="shared" si="72"/>
        <v>-100</v>
      </c>
      <c r="AC568" s="24">
        <f t="shared" si="73"/>
        <v>0</v>
      </c>
      <c r="AD568" s="24">
        <f t="shared" si="74"/>
        <v>-100</v>
      </c>
      <c r="AE568" s="24">
        <f t="shared" si="75"/>
        <v>0</v>
      </c>
      <c r="AF568" s="24">
        <f t="shared" si="76"/>
        <v>-100</v>
      </c>
    </row>
    <row r="569" spans="1:32" x14ac:dyDescent="0.25">
      <c r="A569" s="41">
        <v>0.37835347717405976</v>
      </c>
      <c r="B569" s="41">
        <v>0.62111847439053425</v>
      </c>
      <c r="C569" s="34">
        <v>2.6430310815934557</v>
      </c>
      <c r="D569" s="35">
        <v>1.6099988025331868</v>
      </c>
      <c r="E569" s="28"/>
      <c r="F569" s="36">
        <v>1</v>
      </c>
      <c r="G569" s="36">
        <v>2.6430310815934557</v>
      </c>
      <c r="H569" s="36">
        <v>1.6099988025331868</v>
      </c>
      <c r="I569" s="37"/>
      <c r="J569" s="37"/>
      <c r="K569" s="36">
        <v>0</v>
      </c>
      <c r="L569" s="36">
        <v>0</v>
      </c>
      <c r="M569" s="38" t="e">
        <v>#DIV/0!</v>
      </c>
      <c r="N569" s="38" t="e">
        <v>#DIV/0!</v>
      </c>
      <c r="O569" s="37">
        <v>0</v>
      </c>
      <c r="P569" s="37">
        <v>0</v>
      </c>
      <c r="Q569" s="37" t="s">
        <v>417</v>
      </c>
      <c r="R569" s="37" t="s">
        <v>487</v>
      </c>
      <c r="S569" t="s">
        <v>274</v>
      </c>
      <c r="T569" s="39"/>
      <c r="U569" s="56" t="s">
        <v>75</v>
      </c>
      <c r="V569" s="20">
        <v>44430</v>
      </c>
      <c r="W569" s="26" t="s">
        <v>94</v>
      </c>
      <c r="X569" s="84">
        <v>2</v>
      </c>
      <c r="Y569" t="str">
        <f t="shared" si="70"/>
        <v>N</v>
      </c>
      <c r="Z569" s="24">
        <v>100</v>
      </c>
      <c r="AA569" s="24">
        <f t="shared" si="71"/>
        <v>0</v>
      </c>
      <c r="AB569" s="24">
        <f t="shared" si="72"/>
        <v>-100</v>
      </c>
      <c r="AC569" s="24">
        <f t="shared" si="73"/>
        <v>0</v>
      </c>
      <c r="AD569" s="24">
        <f t="shared" si="74"/>
        <v>-100</v>
      </c>
      <c r="AE569" s="24">
        <f t="shared" si="75"/>
        <v>0</v>
      </c>
      <c r="AF569" s="24">
        <f t="shared" si="76"/>
        <v>-100</v>
      </c>
    </row>
    <row r="570" spans="1:32" x14ac:dyDescent="0.25">
      <c r="A570" s="41">
        <v>0.58403143297908788</v>
      </c>
      <c r="B570" s="41">
        <v>0.41131432810906771</v>
      </c>
      <c r="C570" s="34">
        <v>1.7122366083946829</v>
      </c>
      <c r="D570" s="35">
        <v>2.4312306468809211</v>
      </c>
      <c r="E570" s="28"/>
      <c r="F570" s="36">
        <v>1</v>
      </c>
      <c r="G570" s="36">
        <v>1.7122366083946829</v>
      </c>
      <c r="H570" s="36">
        <v>2.4312306468809211</v>
      </c>
      <c r="I570" s="37"/>
      <c r="J570" s="37"/>
      <c r="K570" s="36">
        <v>0</v>
      </c>
      <c r="L570" s="36">
        <v>0</v>
      </c>
      <c r="M570" s="38" t="e">
        <v>#DIV/0!</v>
      </c>
      <c r="N570" s="38" t="e">
        <v>#DIV/0!</v>
      </c>
      <c r="O570" s="37">
        <v>0</v>
      </c>
      <c r="P570" s="37">
        <v>0</v>
      </c>
      <c r="Q570" s="37" t="s">
        <v>519</v>
      </c>
      <c r="R570" s="37" t="s">
        <v>488</v>
      </c>
      <c r="S570" t="s">
        <v>274</v>
      </c>
      <c r="T570" s="39"/>
      <c r="U570" s="56" t="s">
        <v>86</v>
      </c>
      <c r="V570" s="20">
        <v>44430</v>
      </c>
      <c r="W570" s="26" t="s">
        <v>94</v>
      </c>
      <c r="X570" s="84">
        <v>2</v>
      </c>
      <c r="Y570" t="str">
        <f t="shared" si="70"/>
        <v>N</v>
      </c>
      <c r="Z570" s="24">
        <v>100</v>
      </c>
      <c r="AA570" s="24">
        <f t="shared" si="71"/>
        <v>0</v>
      </c>
      <c r="AB570" s="24">
        <f t="shared" si="72"/>
        <v>-100</v>
      </c>
      <c r="AC570" s="24">
        <f t="shared" si="73"/>
        <v>0</v>
      </c>
      <c r="AD570" s="24">
        <f t="shared" si="74"/>
        <v>-100</v>
      </c>
      <c r="AE570" s="24">
        <f t="shared" si="75"/>
        <v>0</v>
      </c>
      <c r="AF570" s="24">
        <f t="shared" si="76"/>
        <v>-100</v>
      </c>
    </row>
    <row r="571" spans="1:32" x14ac:dyDescent="0.25">
      <c r="A571" s="41">
        <v>0.57238692267148616</v>
      </c>
      <c r="B571" s="41">
        <v>0.42556390825071788</v>
      </c>
      <c r="C571" s="34">
        <v>1.747069963326078</v>
      </c>
      <c r="D571" s="35">
        <v>2.3498233299682387</v>
      </c>
      <c r="E571" s="28"/>
      <c r="F571" s="36">
        <v>1</v>
      </c>
      <c r="G571" s="36">
        <v>1.747069963326078</v>
      </c>
      <c r="H571" s="36">
        <v>2.3498233299682387</v>
      </c>
      <c r="I571" s="37"/>
      <c r="J571" s="37"/>
      <c r="K571" s="36">
        <v>0</v>
      </c>
      <c r="L571" s="36">
        <v>0</v>
      </c>
      <c r="M571" s="38" t="e">
        <v>#DIV/0!</v>
      </c>
      <c r="N571" s="38" t="e">
        <v>#DIV/0!</v>
      </c>
      <c r="O571" s="37">
        <v>0</v>
      </c>
      <c r="P571" s="37">
        <v>0</v>
      </c>
      <c r="Q571" s="37" t="s">
        <v>568</v>
      </c>
      <c r="R571" s="37" t="s">
        <v>549</v>
      </c>
      <c r="S571" t="s">
        <v>271</v>
      </c>
      <c r="T571" s="39"/>
      <c r="U571" s="56" t="s">
        <v>86</v>
      </c>
      <c r="V571" s="20">
        <v>44430</v>
      </c>
      <c r="W571" s="26" t="s">
        <v>100</v>
      </c>
      <c r="X571" s="84">
        <v>3</v>
      </c>
      <c r="Y571" t="str">
        <f t="shared" si="70"/>
        <v>Y</v>
      </c>
      <c r="Z571" s="24">
        <v>100</v>
      </c>
      <c r="AA571" s="24">
        <f t="shared" si="71"/>
        <v>0</v>
      </c>
      <c r="AB571" s="24">
        <f t="shared" si="72"/>
        <v>-100</v>
      </c>
      <c r="AC571" s="24">
        <f t="shared" si="73"/>
        <v>0</v>
      </c>
      <c r="AD571" s="24">
        <f t="shared" si="74"/>
        <v>-100</v>
      </c>
      <c r="AE571" s="24">
        <f t="shared" si="75"/>
        <v>0</v>
      </c>
      <c r="AF571" s="24">
        <f t="shared" si="76"/>
        <v>-100</v>
      </c>
    </row>
    <row r="572" spans="1:32" x14ac:dyDescent="0.25">
      <c r="A572" s="41">
        <v>0.42655355498695746</v>
      </c>
      <c r="B572" s="41">
        <v>0.57189794353051659</v>
      </c>
      <c r="C572" s="34">
        <v>2.3443715057786272</v>
      </c>
      <c r="D572" s="35">
        <v>1.7485637276935579</v>
      </c>
      <c r="E572" s="28"/>
      <c r="F572" s="36">
        <v>1</v>
      </c>
      <c r="G572" s="36">
        <v>2.3443715057786272</v>
      </c>
      <c r="H572" s="36">
        <v>1.7485637276935579</v>
      </c>
      <c r="I572" s="37"/>
      <c r="J572" s="37"/>
      <c r="K572" s="36">
        <v>0</v>
      </c>
      <c r="L572" s="36">
        <v>0</v>
      </c>
      <c r="M572" s="38" t="e">
        <v>#DIV/0!</v>
      </c>
      <c r="N572" s="38" t="e">
        <v>#DIV/0!</v>
      </c>
      <c r="O572" s="37">
        <v>0</v>
      </c>
      <c r="P572" s="37">
        <v>0</v>
      </c>
      <c r="Q572" s="37" t="s">
        <v>545</v>
      </c>
      <c r="R572" s="37" t="s">
        <v>547</v>
      </c>
      <c r="S572" t="s">
        <v>271</v>
      </c>
      <c r="T572" s="39"/>
      <c r="U572" s="56" t="s">
        <v>86</v>
      </c>
      <c r="V572" s="20">
        <v>44430</v>
      </c>
      <c r="W572" s="26" t="s">
        <v>87</v>
      </c>
      <c r="X572" s="84">
        <v>3</v>
      </c>
      <c r="Y572" t="str">
        <f t="shared" si="70"/>
        <v>Y</v>
      </c>
      <c r="Z572" s="24">
        <v>100</v>
      </c>
      <c r="AA572" s="24">
        <f t="shared" si="71"/>
        <v>0</v>
      </c>
      <c r="AB572" s="24">
        <f t="shared" si="72"/>
        <v>-100</v>
      </c>
      <c r="AC572" s="24">
        <f t="shared" si="73"/>
        <v>0</v>
      </c>
      <c r="AD572" s="24">
        <f t="shared" si="74"/>
        <v>-100</v>
      </c>
      <c r="AE572" s="24">
        <f t="shared" si="75"/>
        <v>0</v>
      </c>
      <c r="AF572" s="24">
        <f t="shared" si="76"/>
        <v>-100</v>
      </c>
    </row>
    <row r="573" spans="1:32" x14ac:dyDescent="0.25">
      <c r="A573" s="41">
        <v>0.63442115941931243</v>
      </c>
      <c r="B573" s="41">
        <v>0.35677102064509764</v>
      </c>
      <c r="C573" s="34">
        <v>1.5762399868808017</v>
      </c>
      <c r="D573" s="35">
        <v>2.802918236441525</v>
      </c>
      <c r="E573" s="28"/>
      <c r="F573" s="36">
        <v>1</v>
      </c>
      <c r="G573" s="36">
        <v>1.5762399868808017</v>
      </c>
      <c r="H573" s="36">
        <v>2.802918236441525</v>
      </c>
      <c r="I573" s="37"/>
      <c r="J573" s="37"/>
      <c r="K573" s="36">
        <v>0</v>
      </c>
      <c r="L573" s="36">
        <v>0</v>
      </c>
      <c r="M573" s="38" t="e">
        <v>#DIV/0!</v>
      </c>
      <c r="N573" s="38" t="e">
        <v>#DIV/0!</v>
      </c>
      <c r="O573" s="37">
        <v>0</v>
      </c>
      <c r="P573" s="37">
        <v>0</v>
      </c>
      <c r="Q573" s="37" t="s">
        <v>546</v>
      </c>
      <c r="R573" s="37" t="s">
        <v>543</v>
      </c>
      <c r="S573" t="s">
        <v>271</v>
      </c>
      <c r="T573" s="39"/>
      <c r="U573" s="56" t="s">
        <v>86</v>
      </c>
      <c r="V573" s="20">
        <v>44430</v>
      </c>
      <c r="W573" s="26" t="s">
        <v>75</v>
      </c>
      <c r="X573" s="84">
        <v>2</v>
      </c>
      <c r="Y573" t="str">
        <f t="shared" si="70"/>
        <v>N</v>
      </c>
      <c r="Z573" s="24">
        <v>100</v>
      </c>
      <c r="AA573" s="24">
        <f t="shared" si="71"/>
        <v>0</v>
      </c>
      <c r="AB573" s="24">
        <f t="shared" si="72"/>
        <v>-100</v>
      </c>
      <c r="AC573" s="24">
        <f t="shared" si="73"/>
        <v>0</v>
      </c>
      <c r="AD573" s="24">
        <f t="shared" si="74"/>
        <v>-100</v>
      </c>
      <c r="AE573" s="24">
        <f t="shared" si="75"/>
        <v>0</v>
      </c>
      <c r="AF573" s="24">
        <f t="shared" si="76"/>
        <v>-100</v>
      </c>
    </row>
    <row r="574" spans="1:32" x14ac:dyDescent="0.25">
      <c r="A574" s="41">
        <v>0.82492113972763026</v>
      </c>
      <c r="B574" s="41">
        <v>0.15424825637918163</v>
      </c>
      <c r="C574" s="34">
        <v>1.2122370876932269</v>
      </c>
      <c r="D574" s="35">
        <v>6.4830554553676407</v>
      </c>
      <c r="E574" s="28"/>
      <c r="F574" s="36">
        <v>1</v>
      </c>
      <c r="G574" s="36">
        <v>1.2122370876932269</v>
      </c>
      <c r="H574" s="36">
        <v>6.4830554553676407</v>
      </c>
      <c r="I574" s="37"/>
      <c r="J574" s="37"/>
      <c r="K574" s="36">
        <v>0</v>
      </c>
      <c r="L574" s="36">
        <v>0</v>
      </c>
      <c r="M574" s="38" t="e">
        <v>#DIV/0!</v>
      </c>
      <c r="N574" s="38" t="e">
        <v>#DIV/0!</v>
      </c>
      <c r="O574" s="37">
        <v>0</v>
      </c>
      <c r="P574" s="37">
        <v>0</v>
      </c>
      <c r="Q574" s="37" t="s">
        <v>571</v>
      </c>
      <c r="R574" s="37" t="s">
        <v>548</v>
      </c>
      <c r="S574" t="s">
        <v>271</v>
      </c>
      <c r="T574" s="39"/>
      <c r="U574" s="56" t="s">
        <v>74</v>
      </c>
      <c r="V574" s="20">
        <v>44430</v>
      </c>
      <c r="W574" s="26" t="s">
        <v>75</v>
      </c>
      <c r="X574" s="84">
        <v>2</v>
      </c>
      <c r="Y574" t="str">
        <f t="shared" si="70"/>
        <v>N</v>
      </c>
      <c r="Z574" s="24">
        <v>100</v>
      </c>
      <c r="AA574" s="24">
        <f t="shared" si="71"/>
        <v>0</v>
      </c>
      <c r="AB574" s="24">
        <f t="shared" si="72"/>
        <v>-100</v>
      </c>
      <c r="AC574" s="24">
        <f t="shared" si="73"/>
        <v>0</v>
      </c>
      <c r="AD574" s="24">
        <f t="shared" si="74"/>
        <v>-100</v>
      </c>
      <c r="AE574" s="24">
        <f t="shared" si="75"/>
        <v>0</v>
      </c>
      <c r="AF574" s="24">
        <f t="shared" si="76"/>
        <v>-100</v>
      </c>
    </row>
    <row r="575" spans="1:32" x14ac:dyDescent="0.25">
      <c r="A575" s="41">
        <v>0.78830567111342553</v>
      </c>
      <c r="B575" s="41">
        <v>0.19676729904806928</v>
      </c>
      <c r="C575" s="34">
        <v>1.268543455468957</v>
      </c>
      <c r="D575" s="35">
        <v>5.0821452794130435</v>
      </c>
      <c r="E575" s="28"/>
      <c r="F575" s="36">
        <v>1</v>
      </c>
      <c r="G575" s="36">
        <v>1.268543455468957</v>
      </c>
      <c r="H575" s="36">
        <v>5.0821452794130435</v>
      </c>
      <c r="I575" s="37"/>
      <c r="J575" s="37"/>
      <c r="K575" s="36">
        <v>0</v>
      </c>
      <c r="L575" s="36">
        <v>0</v>
      </c>
      <c r="M575" s="38" t="e">
        <v>#DIV/0!</v>
      </c>
      <c r="N575" s="38" t="e">
        <v>#DIV/0!</v>
      </c>
      <c r="O575" s="37">
        <v>0</v>
      </c>
      <c r="P575" s="37">
        <v>0</v>
      </c>
      <c r="Q575" s="37" t="s">
        <v>569</v>
      </c>
      <c r="R575" s="37" t="s">
        <v>570</v>
      </c>
      <c r="S575" t="s">
        <v>271</v>
      </c>
      <c r="T575" s="39"/>
      <c r="U575" s="56" t="s">
        <v>74</v>
      </c>
      <c r="V575" s="20">
        <v>44430</v>
      </c>
      <c r="W575" s="26" t="s">
        <v>164</v>
      </c>
      <c r="X575" s="84">
        <v>5</v>
      </c>
      <c r="Y575" t="str">
        <f t="shared" si="70"/>
        <v>Y</v>
      </c>
      <c r="Z575" s="24">
        <v>100</v>
      </c>
      <c r="AA575" s="24">
        <f t="shared" si="71"/>
        <v>0</v>
      </c>
      <c r="AB575" s="24">
        <f t="shared" si="72"/>
        <v>-100</v>
      </c>
      <c r="AC575" s="24">
        <f t="shared" si="73"/>
        <v>0</v>
      </c>
      <c r="AD575" s="24">
        <f t="shared" si="74"/>
        <v>-100</v>
      </c>
      <c r="AE575" s="24">
        <f t="shared" si="75"/>
        <v>0</v>
      </c>
      <c r="AF575" s="24">
        <f t="shared" si="76"/>
        <v>-100</v>
      </c>
    </row>
    <row r="576" spans="1:32" x14ac:dyDescent="0.25">
      <c r="A576" s="41">
        <v>0.8027441974409979</v>
      </c>
      <c r="B576" s="41">
        <v>2.5053092031981708E-2</v>
      </c>
      <c r="C576" s="34">
        <v>1.2457268494594138</v>
      </c>
      <c r="D576" s="35">
        <v>39.915232767414203</v>
      </c>
      <c r="E576" s="28"/>
      <c r="F576" s="36">
        <v>1</v>
      </c>
      <c r="G576" s="36">
        <v>1.2457268494594138</v>
      </c>
      <c r="H576" s="36">
        <v>39.915232767414203</v>
      </c>
      <c r="I576" s="37"/>
      <c r="J576" s="37"/>
      <c r="K576" s="36">
        <v>0</v>
      </c>
      <c r="L576" s="36">
        <v>0</v>
      </c>
      <c r="M576" s="38" t="e">
        <v>#DIV/0!</v>
      </c>
      <c r="N576" s="38" t="e">
        <v>#DIV/0!</v>
      </c>
      <c r="O576" s="37">
        <v>0</v>
      </c>
      <c r="P576" s="37">
        <v>0</v>
      </c>
      <c r="Q576" s="37" t="s">
        <v>419</v>
      </c>
      <c r="R576" s="37" t="s">
        <v>421</v>
      </c>
      <c r="S576" t="s">
        <v>270</v>
      </c>
      <c r="T576" s="39"/>
      <c r="U576" s="56" t="s">
        <v>205</v>
      </c>
      <c r="V576" s="20">
        <v>44430</v>
      </c>
      <c r="W576" s="26" t="s">
        <v>75</v>
      </c>
      <c r="X576" s="84">
        <v>2</v>
      </c>
      <c r="Y576" t="str">
        <f t="shared" si="70"/>
        <v>N</v>
      </c>
      <c r="Z576" s="24">
        <v>100</v>
      </c>
      <c r="AA576" s="24">
        <f t="shared" si="71"/>
        <v>0</v>
      </c>
      <c r="AB576" s="24">
        <f t="shared" si="72"/>
        <v>-100</v>
      </c>
      <c r="AC576" s="24">
        <f t="shared" si="73"/>
        <v>0</v>
      </c>
      <c r="AD576" s="24">
        <f t="shared" si="74"/>
        <v>-100</v>
      </c>
      <c r="AE576" s="24">
        <f t="shared" si="75"/>
        <v>0</v>
      </c>
      <c r="AF576" s="24">
        <f t="shared" si="76"/>
        <v>-100</v>
      </c>
    </row>
    <row r="577" spans="1:32" x14ac:dyDescent="0.25">
      <c r="A577" s="41">
        <v>0</v>
      </c>
      <c r="B577" s="41">
        <v>1</v>
      </c>
      <c r="C577" s="34" t="e">
        <v>#DIV/0!</v>
      </c>
      <c r="D577" s="35">
        <v>1</v>
      </c>
      <c r="E577" s="28"/>
      <c r="F577" s="36">
        <v>1</v>
      </c>
      <c r="G577" s="36" t="e">
        <v>#DIV/0!</v>
      </c>
      <c r="H577" s="36">
        <v>1</v>
      </c>
      <c r="I577" s="37"/>
      <c r="J577" s="37"/>
      <c r="K577" s="36">
        <v>0</v>
      </c>
      <c r="L577" s="36">
        <v>0</v>
      </c>
      <c r="M577" s="38" t="e">
        <v>#DIV/0!</v>
      </c>
      <c r="N577" s="38" t="e">
        <v>#DIV/0!</v>
      </c>
      <c r="O577" s="37" t="e">
        <v>#DIV/0!</v>
      </c>
      <c r="P577" s="37">
        <v>0</v>
      </c>
      <c r="Q577" s="37" t="s">
        <v>293</v>
      </c>
      <c r="R577" s="37" t="s">
        <v>347</v>
      </c>
      <c r="S577" t="s">
        <v>270</v>
      </c>
      <c r="T577" s="39"/>
      <c r="U577" s="56" t="s">
        <v>73</v>
      </c>
      <c r="V577" s="20">
        <v>44430</v>
      </c>
      <c r="W577" s="26" t="s">
        <v>94</v>
      </c>
      <c r="X577" s="84">
        <v>2</v>
      </c>
      <c r="Y577" t="str">
        <f t="shared" si="70"/>
        <v>N</v>
      </c>
      <c r="Z577" s="24">
        <v>100</v>
      </c>
      <c r="AA577" s="24" t="e">
        <f t="shared" si="71"/>
        <v>#DIV/0!</v>
      </c>
      <c r="AB577" s="24" t="e">
        <f t="shared" si="72"/>
        <v>#DIV/0!</v>
      </c>
      <c r="AC577" s="24">
        <f t="shared" si="73"/>
        <v>0</v>
      </c>
      <c r="AD577" s="24">
        <f t="shared" si="74"/>
        <v>-100</v>
      </c>
      <c r="AE577" s="24">
        <f t="shared" si="75"/>
        <v>0</v>
      </c>
      <c r="AF577" s="24">
        <f t="shared" si="76"/>
        <v>-100</v>
      </c>
    </row>
    <row r="578" spans="1:32" x14ac:dyDescent="0.25">
      <c r="A578" s="41">
        <v>0.11731285327325087</v>
      </c>
      <c r="B578" s="41">
        <v>0.88268106973954708</v>
      </c>
      <c r="C578" s="34">
        <v>8.5242151400985087</v>
      </c>
      <c r="D578" s="35">
        <v>1.1329120270983837</v>
      </c>
      <c r="E578" s="28"/>
      <c r="F578" s="36">
        <v>1</v>
      </c>
      <c r="G578" s="36">
        <v>8.5242151400985087</v>
      </c>
      <c r="H578" s="36">
        <v>1.1329120270983837</v>
      </c>
      <c r="I578" s="37"/>
      <c r="J578" s="37"/>
      <c r="K578" s="36">
        <v>0</v>
      </c>
      <c r="L578" s="36">
        <v>0</v>
      </c>
      <c r="M578" s="38" t="e">
        <v>#DIV/0!</v>
      </c>
      <c r="N578" s="38" t="e">
        <v>#DIV/0!</v>
      </c>
      <c r="O578" s="37">
        <v>0</v>
      </c>
      <c r="P578" s="37">
        <v>0</v>
      </c>
      <c r="Q578" s="37" t="s">
        <v>296</v>
      </c>
      <c r="R578" s="37" t="s">
        <v>350</v>
      </c>
      <c r="S578" t="s">
        <v>273</v>
      </c>
      <c r="T578" s="39"/>
      <c r="U578" s="56" t="s">
        <v>75</v>
      </c>
      <c r="V578" s="20">
        <v>44430</v>
      </c>
      <c r="W578" s="26" t="s">
        <v>94</v>
      </c>
      <c r="X578" s="84">
        <v>2</v>
      </c>
      <c r="Y578" t="str">
        <f t="shared" si="70"/>
        <v>N</v>
      </c>
      <c r="Z578" s="24">
        <v>100</v>
      </c>
      <c r="AA578" s="24">
        <f t="shared" si="71"/>
        <v>0</v>
      </c>
      <c r="AB578" s="24">
        <f t="shared" si="72"/>
        <v>-100</v>
      </c>
      <c r="AC578" s="24">
        <f t="shared" si="73"/>
        <v>0</v>
      </c>
      <c r="AD578" s="24">
        <f t="shared" si="74"/>
        <v>-100</v>
      </c>
      <c r="AE578" s="24">
        <f t="shared" si="75"/>
        <v>0</v>
      </c>
      <c r="AF578" s="24">
        <f t="shared" si="76"/>
        <v>-100</v>
      </c>
    </row>
    <row r="579" spans="1:32" x14ac:dyDescent="0.25">
      <c r="A579" s="41">
        <v>3.4784193640197561E-3</v>
      </c>
      <c r="B579" s="41">
        <v>0.99652154990074771</v>
      </c>
      <c r="C579" s="34">
        <v>287.48690003966999</v>
      </c>
      <c r="D579" s="35">
        <v>1.0034905919491643</v>
      </c>
      <c r="E579" s="28"/>
      <c r="F579" s="36">
        <v>1</v>
      </c>
      <c r="G579" s="36">
        <v>287.48690003966999</v>
      </c>
      <c r="H579" s="36">
        <v>1.0034905919491643</v>
      </c>
      <c r="I579" s="37"/>
      <c r="J579" s="37"/>
      <c r="K579" s="36">
        <v>0</v>
      </c>
      <c r="L579" s="36">
        <v>0</v>
      </c>
      <c r="M579" s="38" t="e">
        <v>#DIV/0!</v>
      </c>
      <c r="N579" s="38" t="e">
        <v>#DIV/0!</v>
      </c>
      <c r="O579" s="37">
        <v>0</v>
      </c>
      <c r="P579" s="37">
        <v>0</v>
      </c>
      <c r="Q579" s="37" t="s">
        <v>351</v>
      </c>
      <c r="R579" s="37" t="s">
        <v>298</v>
      </c>
      <c r="S579" t="s">
        <v>273</v>
      </c>
      <c r="T579" s="39"/>
      <c r="U579" s="56" t="s">
        <v>73</v>
      </c>
      <c r="V579" s="20">
        <v>44430</v>
      </c>
      <c r="W579" s="26" t="s">
        <v>77</v>
      </c>
      <c r="X579" s="84">
        <v>2</v>
      </c>
      <c r="Y579" t="str">
        <f t="shared" si="70"/>
        <v>N</v>
      </c>
      <c r="Z579" s="24">
        <v>100</v>
      </c>
      <c r="AA579" s="24">
        <f t="shared" si="71"/>
        <v>0</v>
      </c>
      <c r="AB579" s="24">
        <f t="shared" si="72"/>
        <v>-100</v>
      </c>
      <c r="AC579" s="24">
        <f t="shared" si="73"/>
        <v>0</v>
      </c>
      <c r="AD579" s="24">
        <f t="shared" si="74"/>
        <v>-100</v>
      </c>
      <c r="AE579" s="24">
        <f t="shared" si="75"/>
        <v>0</v>
      </c>
      <c r="AF579" s="24">
        <f t="shared" si="76"/>
        <v>-100</v>
      </c>
    </row>
    <row r="580" spans="1:32" x14ac:dyDescent="0.25">
      <c r="A580" s="41">
        <v>0.30473502732039365</v>
      </c>
      <c r="B580" s="41">
        <v>0.69134886782681049</v>
      </c>
      <c r="C580" s="34">
        <v>3.2815394042267929</v>
      </c>
      <c r="D580" s="35">
        <v>1.4464477292678659</v>
      </c>
      <c r="E580" s="28"/>
      <c r="F580" s="36">
        <v>1</v>
      </c>
      <c r="G580" s="36">
        <v>3.2815394042267929</v>
      </c>
      <c r="H580" s="36">
        <v>1.4464477292678659</v>
      </c>
      <c r="I580" s="37"/>
      <c r="J580" s="37"/>
      <c r="K580" s="36">
        <v>0</v>
      </c>
      <c r="L580" s="36">
        <v>0</v>
      </c>
      <c r="M580" s="38" t="e">
        <v>#DIV/0!</v>
      </c>
      <c r="N580" s="38" t="e">
        <v>#DIV/0!</v>
      </c>
      <c r="O580" s="37">
        <v>0</v>
      </c>
      <c r="P580" s="37">
        <v>0</v>
      </c>
      <c r="Q580" s="37" t="s">
        <v>356</v>
      </c>
      <c r="R580" s="37" t="s">
        <v>430</v>
      </c>
      <c r="S580" t="s">
        <v>278</v>
      </c>
      <c r="T580" s="39"/>
      <c r="U580" s="56" t="s">
        <v>94</v>
      </c>
      <c r="V580" s="20">
        <v>44430</v>
      </c>
      <c r="W580" s="26" t="s">
        <v>86</v>
      </c>
      <c r="X580" s="97" t="s">
        <v>207</v>
      </c>
      <c r="Y580" t="str">
        <f t="shared" si="70"/>
        <v>Y</v>
      </c>
      <c r="Z580" s="24">
        <v>100</v>
      </c>
      <c r="AA580" s="24">
        <f t="shared" si="71"/>
        <v>0</v>
      </c>
      <c r="AB580" s="24">
        <f t="shared" si="72"/>
        <v>-100</v>
      </c>
      <c r="AC580" s="24">
        <f t="shared" si="73"/>
        <v>0</v>
      </c>
      <c r="AD580" s="24">
        <f t="shared" si="74"/>
        <v>-100</v>
      </c>
      <c r="AE580" s="24">
        <f t="shared" si="75"/>
        <v>0</v>
      </c>
      <c r="AF580" s="24">
        <f t="shared" si="76"/>
        <v>-100</v>
      </c>
    </row>
    <row r="581" spans="1:32" x14ac:dyDescent="0.25">
      <c r="A581" s="41">
        <v>0.30476099683607183</v>
      </c>
      <c r="B581" s="41">
        <v>0.69132182128120978</v>
      </c>
      <c r="C581" s="34">
        <v>3.2812597753048136</v>
      </c>
      <c r="D581" s="35">
        <v>1.4465043185628432</v>
      </c>
      <c r="E581" s="28"/>
      <c r="F581" s="36">
        <v>1</v>
      </c>
      <c r="G581" s="36">
        <v>3.2812597753048136</v>
      </c>
      <c r="H581" s="36">
        <v>1.4465043185628432</v>
      </c>
      <c r="I581" s="37"/>
      <c r="J581" s="37"/>
      <c r="K581" s="36">
        <v>0</v>
      </c>
      <c r="L581" s="36">
        <v>0</v>
      </c>
      <c r="M581" s="38" t="e">
        <v>#DIV/0!</v>
      </c>
      <c r="N581" s="38" t="e">
        <v>#DIV/0!</v>
      </c>
      <c r="O581" s="37">
        <v>0</v>
      </c>
      <c r="P581" s="37">
        <v>0</v>
      </c>
      <c r="Q581" s="37" t="s">
        <v>496</v>
      </c>
      <c r="R581" s="37" t="s">
        <v>299</v>
      </c>
      <c r="S581" t="s">
        <v>278</v>
      </c>
      <c r="T581" s="39"/>
      <c r="U581" s="56" t="s">
        <v>94</v>
      </c>
      <c r="V581" s="20">
        <v>44430</v>
      </c>
      <c r="W581" s="26" t="s">
        <v>79</v>
      </c>
      <c r="X581" s="84">
        <v>3</v>
      </c>
      <c r="Y581" t="str">
        <f t="shared" ref="Y581:Y644" si="77">IF(X581 &gt;=3,"Y","N")</f>
        <v>Y</v>
      </c>
      <c r="Z581" s="24">
        <v>100</v>
      </c>
      <c r="AA581" s="24">
        <f t="shared" si="71"/>
        <v>0</v>
      </c>
      <c r="AB581" s="24">
        <f t="shared" si="72"/>
        <v>-100</v>
      </c>
      <c r="AC581" s="24">
        <f t="shared" si="73"/>
        <v>0</v>
      </c>
      <c r="AD581" s="24">
        <f t="shared" si="74"/>
        <v>-100</v>
      </c>
      <c r="AE581" s="24">
        <f t="shared" si="75"/>
        <v>0</v>
      </c>
      <c r="AF581" s="24">
        <f t="shared" si="76"/>
        <v>-100</v>
      </c>
    </row>
    <row r="582" spans="1:32" x14ac:dyDescent="0.25">
      <c r="A582" s="41">
        <v>0.39213267309458366</v>
      </c>
      <c r="B582" s="41">
        <v>0.60394955025324104</v>
      </c>
      <c r="C582" s="34">
        <v>2.5501573029054807</v>
      </c>
      <c r="D582" s="35">
        <v>1.6557674388211594</v>
      </c>
      <c r="E582" s="28"/>
      <c r="F582" s="36">
        <v>1</v>
      </c>
      <c r="G582" s="36">
        <v>2.5501573029054807</v>
      </c>
      <c r="H582" s="36">
        <v>1.6557674388211594</v>
      </c>
      <c r="I582" s="37"/>
      <c r="J582" s="37"/>
      <c r="K582" s="36">
        <v>0</v>
      </c>
      <c r="L582" s="36">
        <v>0</v>
      </c>
      <c r="M582" s="38" t="e">
        <v>#DIV/0!</v>
      </c>
      <c r="N582" s="38" t="e">
        <v>#DIV/0!</v>
      </c>
      <c r="O582" s="37">
        <v>0</v>
      </c>
      <c r="P582" s="37">
        <v>0</v>
      </c>
      <c r="Q582" s="37" t="s">
        <v>354</v>
      </c>
      <c r="R582" s="37" t="s">
        <v>358</v>
      </c>
      <c r="S582" t="s">
        <v>278</v>
      </c>
      <c r="T582" s="39"/>
      <c r="U582" s="56" t="s">
        <v>77</v>
      </c>
      <c r="V582" s="20">
        <v>44430</v>
      </c>
      <c r="W582" s="26" t="s">
        <v>75</v>
      </c>
      <c r="X582" s="97" t="s">
        <v>85</v>
      </c>
      <c r="Y582" t="str">
        <f t="shared" si="77"/>
        <v>Y</v>
      </c>
      <c r="Z582" s="24">
        <v>100</v>
      </c>
      <c r="AA582" s="24">
        <f t="shared" si="71"/>
        <v>0</v>
      </c>
      <c r="AB582" s="24">
        <f t="shared" si="72"/>
        <v>-100</v>
      </c>
      <c r="AC582" s="24">
        <f t="shared" si="73"/>
        <v>0</v>
      </c>
      <c r="AD582" s="24">
        <f t="shared" si="74"/>
        <v>-100</v>
      </c>
      <c r="AE582" s="24">
        <f t="shared" si="75"/>
        <v>0</v>
      </c>
      <c r="AF582" s="24">
        <f t="shared" si="76"/>
        <v>-100</v>
      </c>
    </row>
    <row r="583" spans="1:32" x14ac:dyDescent="0.25">
      <c r="A583" s="41">
        <v>0.7568717304388759</v>
      </c>
      <c r="B583" s="41">
        <v>0.23322718403606238</v>
      </c>
      <c r="C583" s="34">
        <v>1.3212278379325186</v>
      </c>
      <c r="D583" s="35">
        <v>4.2876648540479598</v>
      </c>
      <c r="E583" s="28"/>
      <c r="F583" s="36">
        <v>1</v>
      </c>
      <c r="G583" s="36">
        <v>1.3212278379325186</v>
      </c>
      <c r="H583" s="36">
        <v>4.2876648540479598</v>
      </c>
      <c r="I583" s="37"/>
      <c r="J583" s="37"/>
      <c r="K583" s="36">
        <v>0</v>
      </c>
      <c r="L583" s="36">
        <v>0</v>
      </c>
      <c r="M583" s="38" t="e">
        <v>#DIV/0!</v>
      </c>
      <c r="N583" s="38" t="e">
        <v>#DIV/0!</v>
      </c>
      <c r="O583" s="37">
        <v>0</v>
      </c>
      <c r="P583" s="37">
        <v>0</v>
      </c>
      <c r="Q583" s="37" t="s">
        <v>438</v>
      </c>
      <c r="R583" s="37" t="s">
        <v>439</v>
      </c>
      <c r="S583" t="s">
        <v>269</v>
      </c>
      <c r="T583" s="39"/>
      <c r="U583" s="56" t="s">
        <v>74</v>
      </c>
      <c r="V583" s="20">
        <v>44430</v>
      </c>
      <c r="W583" s="26" t="s">
        <v>74</v>
      </c>
      <c r="X583" s="84">
        <v>4</v>
      </c>
      <c r="Y583" t="str">
        <f t="shared" si="77"/>
        <v>Y</v>
      </c>
      <c r="Z583" s="24">
        <v>100</v>
      </c>
      <c r="AA583" s="24">
        <f t="shared" si="71"/>
        <v>0</v>
      </c>
      <c r="AB583" s="24">
        <f t="shared" si="72"/>
        <v>-100</v>
      </c>
      <c r="AC583" s="24">
        <f t="shared" si="73"/>
        <v>0</v>
      </c>
      <c r="AD583" s="24">
        <f t="shared" si="74"/>
        <v>-100</v>
      </c>
      <c r="AE583" s="24">
        <f t="shared" si="75"/>
        <v>0</v>
      </c>
      <c r="AF583" s="24">
        <f t="shared" si="76"/>
        <v>-100</v>
      </c>
    </row>
    <row r="584" spans="1:32" x14ac:dyDescent="0.25">
      <c r="A584" s="41">
        <v>0.11853760798589399</v>
      </c>
      <c r="B584" s="41">
        <v>0.88145600954783954</v>
      </c>
      <c r="C584" s="34">
        <v>8.4361412128292681</v>
      </c>
      <c r="D584" s="35">
        <v>1.1344865644661837</v>
      </c>
      <c r="E584" s="28"/>
      <c r="F584" s="36">
        <v>1</v>
      </c>
      <c r="G584" s="36">
        <v>8.4361412128292681</v>
      </c>
      <c r="H584" s="36">
        <v>1.1344865644661837</v>
      </c>
      <c r="I584" s="37"/>
      <c r="J584" s="37"/>
      <c r="K584" s="36">
        <v>0</v>
      </c>
      <c r="L584" s="36">
        <v>0</v>
      </c>
      <c r="M584" s="38" t="e">
        <v>#DIV/0!</v>
      </c>
      <c r="N584" s="38" t="e">
        <v>#DIV/0!</v>
      </c>
      <c r="O584" s="37">
        <v>0</v>
      </c>
      <c r="P584" s="37">
        <v>0</v>
      </c>
      <c r="Q584" s="37" t="s">
        <v>501</v>
      </c>
      <c r="R584" s="37" t="s">
        <v>440</v>
      </c>
      <c r="S584" t="s">
        <v>269</v>
      </c>
      <c r="T584" s="39"/>
      <c r="U584" s="56" t="s">
        <v>75</v>
      </c>
      <c r="V584" s="20">
        <v>44430</v>
      </c>
      <c r="W584" s="26" t="s">
        <v>86</v>
      </c>
      <c r="X584" s="97" t="s">
        <v>207</v>
      </c>
      <c r="Y584" t="str">
        <f t="shared" si="77"/>
        <v>Y</v>
      </c>
      <c r="Z584" s="24">
        <v>100</v>
      </c>
      <c r="AA584" s="24">
        <f t="shared" si="71"/>
        <v>0</v>
      </c>
      <c r="AB584" s="24">
        <f t="shared" si="72"/>
        <v>-100</v>
      </c>
      <c r="AC584" s="24">
        <f t="shared" si="73"/>
        <v>0</v>
      </c>
      <c r="AD584" s="24">
        <f t="shared" si="74"/>
        <v>-100</v>
      </c>
      <c r="AE584" s="24">
        <f t="shared" si="75"/>
        <v>0</v>
      </c>
      <c r="AF584" s="24">
        <f t="shared" si="76"/>
        <v>-100</v>
      </c>
    </row>
    <row r="585" spans="1:32" x14ac:dyDescent="0.25">
      <c r="A585" s="41">
        <v>0.6113975159014603</v>
      </c>
      <c r="B585" s="41">
        <v>0.38131565128825645</v>
      </c>
      <c r="C585" s="34">
        <v>1.6355970935301791</v>
      </c>
      <c r="D585" s="35">
        <v>2.6224992250424246</v>
      </c>
      <c r="E585" s="28"/>
      <c r="F585" s="36">
        <v>1</v>
      </c>
      <c r="G585" s="36">
        <v>1.6355970935301791</v>
      </c>
      <c r="H585" s="36">
        <v>2.6224992250424246</v>
      </c>
      <c r="I585" s="37"/>
      <c r="J585" s="37"/>
      <c r="K585" s="36">
        <v>0</v>
      </c>
      <c r="L585" s="36">
        <v>0</v>
      </c>
      <c r="M585" s="38" t="e">
        <v>#DIV/0!</v>
      </c>
      <c r="N585" s="38" t="e">
        <v>#DIV/0!</v>
      </c>
      <c r="O585" s="37">
        <v>0</v>
      </c>
      <c r="P585" s="37">
        <v>0</v>
      </c>
      <c r="Q585" s="37" t="s">
        <v>499</v>
      </c>
      <c r="R585" s="37" t="s">
        <v>437</v>
      </c>
      <c r="S585" t="s">
        <v>269</v>
      </c>
      <c r="T585" s="39"/>
      <c r="U585" s="56" t="s">
        <v>86</v>
      </c>
      <c r="V585" s="20">
        <v>44430</v>
      </c>
      <c r="W585" s="26" t="s">
        <v>86</v>
      </c>
      <c r="X585" s="84">
        <v>3</v>
      </c>
      <c r="Y585" t="str">
        <f t="shared" si="77"/>
        <v>Y</v>
      </c>
      <c r="Z585" s="24">
        <v>100</v>
      </c>
      <c r="AA585" s="24">
        <f t="shared" si="71"/>
        <v>0</v>
      </c>
      <c r="AB585" s="24">
        <f t="shared" si="72"/>
        <v>-100</v>
      </c>
      <c r="AC585" s="24">
        <f t="shared" si="73"/>
        <v>0</v>
      </c>
      <c r="AD585" s="24">
        <f t="shared" si="74"/>
        <v>-100</v>
      </c>
      <c r="AE585" s="24">
        <f t="shared" si="75"/>
        <v>0</v>
      </c>
      <c r="AF585" s="24">
        <f t="shared" si="76"/>
        <v>-100</v>
      </c>
    </row>
    <row r="586" spans="1:32" x14ac:dyDescent="0.25">
      <c r="A586" s="41">
        <v>0.38699950372055497</v>
      </c>
      <c r="B586" s="41">
        <v>0.61179960406110045</v>
      </c>
      <c r="C586" s="34">
        <v>2.5839826418022516</v>
      </c>
      <c r="D586" s="35">
        <v>1.6345221431364803</v>
      </c>
      <c r="E586" s="28"/>
      <c r="F586" s="36">
        <v>1</v>
      </c>
      <c r="G586" s="36">
        <v>2.5839826418022516</v>
      </c>
      <c r="H586" s="36">
        <v>1.6345221431364803</v>
      </c>
      <c r="I586" s="37"/>
      <c r="J586" s="37"/>
      <c r="K586" s="36">
        <v>0</v>
      </c>
      <c r="L586" s="36">
        <v>0</v>
      </c>
      <c r="M586" s="38" t="e">
        <v>#DIV/0!</v>
      </c>
      <c r="N586" s="38" t="e">
        <v>#DIV/0!</v>
      </c>
      <c r="O586" s="37">
        <v>0</v>
      </c>
      <c r="P586" s="37">
        <v>0</v>
      </c>
      <c r="Q586" s="37" t="s">
        <v>498</v>
      </c>
      <c r="R586" s="37" t="s">
        <v>362</v>
      </c>
      <c r="S586" t="s">
        <v>269</v>
      </c>
      <c r="T586" s="39"/>
      <c r="U586" s="56" t="s">
        <v>79</v>
      </c>
      <c r="V586" s="20">
        <v>44430</v>
      </c>
      <c r="W586" s="26" t="s">
        <v>75</v>
      </c>
      <c r="X586" s="84">
        <v>2</v>
      </c>
      <c r="Y586" t="str">
        <f t="shared" si="77"/>
        <v>N</v>
      </c>
      <c r="Z586" s="24">
        <v>100</v>
      </c>
      <c r="AA586" s="24">
        <f t="shared" si="71"/>
        <v>0</v>
      </c>
      <c r="AB586" s="24">
        <f t="shared" si="72"/>
        <v>-100</v>
      </c>
      <c r="AC586" s="24">
        <f t="shared" si="73"/>
        <v>0</v>
      </c>
      <c r="AD586" s="24">
        <f t="shared" si="74"/>
        <v>-100</v>
      </c>
      <c r="AE586" s="24">
        <f t="shared" si="75"/>
        <v>0</v>
      </c>
      <c r="AF586" s="24">
        <f t="shared" si="76"/>
        <v>-100</v>
      </c>
    </row>
    <row r="587" spans="1:32" x14ac:dyDescent="0.25">
      <c r="A587" s="41">
        <v>0.44823118504118514</v>
      </c>
      <c r="B587" s="41">
        <v>2.0255928060291709E-2</v>
      </c>
      <c r="C587" s="34">
        <v>2.2309915806239951</v>
      </c>
      <c r="D587" s="35">
        <v>49.368263800281234</v>
      </c>
      <c r="E587" s="28"/>
      <c r="F587" s="36">
        <v>1</v>
      </c>
      <c r="G587" s="36">
        <v>2.2309915806239951</v>
      </c>
      <c r="H587" s="36">
        <v>49.368263800281234</v>
      </c>
      <c r="I587" s="37"/>
      <c r="J587" s="37"/>
      <c r="K587" s="36">
        <v>0</v>
      </c>
      <c r="L587" s="36">
        <v>0</v>
      </c>
      <c r="M587" s="38" t="e">
        <v>#DIV/0!</v>
      </c>
      <c r="N587" s="38" t="e">
        <v>#DIV/0!</v>
      </c>
      <c r="O587" s="37">
        <v>0</v>
      </c>
      <c r="P587" s="37">
        <v>0</v>
      </c>
      <c r="Q587" s="37" t="s">
        <v>366</v>
      </c>
      <c r="R587" s="37" t="s">
        <v>446</v>
      </c>
      <c r="S587" t="s">
        <v>282</v>
      </c>
      <c r="T587" s="39"/>
      <c r="U587" s="56" t="s">
        <v>575</v>
      </c>
      <c r="V587" s="20">
        <v>44430</v>
      </c>
      <c r="W587" s="26" t="s">
        <v>74</v>
      </c>
      <c r="X587" s="84">
        <v>4</v>
      </c>
      <c r="Y587" t="str">
        <f t="shared" si="77"/>
        <v>Y</v>
      </c>
      <c r="Z587" s="24">
        <v>100</v>
      </c>
      <c r="AA587" s="24">
        <f t="shared" si="71"/>
        <v>0</v>
      </c>
      <c r="AB587" s="24">
        <f t="shared" si="72"/>
        <v>-100</v>
      </c>
      <c r="AC587" s="24">
        <f t="shared" si="73"/>
        <v>0</v>
      </c>
      <c r="AD587" s="24">
        <f t="shared" si="74"/>
        <v>-100</v>
      </c>
      <c r="AE587" s="24">
        <f t="shared" si="75"/>
        <v>0</v>
      </c>
      <c r="AF587" s="24">
        <f t="shared" si="76"/>
        <v>-100</v>
      </c>
    </row>
    <row r="588" spans="1:32" x14ac:dyDescent="0.25">
      <c r="A588" s="41">
        <v>0.44199453538513583</v>
      </c>
      <c r="B588" s="41">
        <v>0.54381876565231901</v>
      </c>
      <c r="C588" s="34">
        <v>2.2624714107124451</v>
      </c>
      <c r="D588" s="35">
        <v>1.8388479088258098</v>
      </c>
      <c r="E588" s="28"/>
      <c r="F588" s="36">
        <v>1</v>
      </c>
      <c r="G588" s="36">
        <v>2.2624714107124451</v>
      </c>
      <c r="H588" s="36">
        <v>1.8388479088258098</v>
      </c>
      <c r="I588" s="37"/>
      <c r="J588" s="37"/>
      <c r="K588" s="36">
        <v>0</v>
      </c>
      <c r="L588" s="36">
        <v>0</v>
      </c>
      <c r="M588" s="38" t="e">
        <v>#DIV/0!</v>
      </c>
      <c r="N588" s="38" t="e">
        <v>#DIV/0!</v>
      </c>
      <c r="O588" s="37">
        <v>0</v>
      </c>
      <c r="P588" s="37">
        <v>0</v>
      </c>
      <c r="Q588" s="37" t="s">
        <v>449</v>
      </c>
      <c r="R588" s="37" t="s">
        <v>364</v>
      </c>
      <c r="S588" t="s">
        <v>282</v>
      </c>
      <c r="T588" s="39"/>
      <c r="U588" s="56" t="s">
        <v>77</v>
      </c>
      <c r="V588" s="20">
        <v>44430</v>
      </c>
      <c r="W588" s="26" t="s">
        <v>99</v>
      </c>
      <c r="X588" s="84">
        <v>5</v>
      </c>
      <c r="Y588" t="str">
        <f t="shared" si="77"/>
        <v>Y</v>
      </c>
      <c r="Z588" s="24">
        <v>100</v>
      </c>
      <c r="AA588" s="24">
        <f t="shared" si="71"/>
        <v>0</v>
      </c>
      <c r="AB588" s="24">
        <f t="shared" si="72"/>
        <v>-100</v>
      </c>
      <c r="AC588" s="24">
        <f t="shared" si="73"/>
        <v>0</v>
      </c>
      <c r="AD588" s="24">
        <f t="shared" si="74"/>
        <v>-100</v>
      </c>
      <c r="AE588" s="24">
        <f t="shared" si="75"/>
        <v>0</v>
      </c>
      <c r="AF588" s="24">
        <f t="shared" si="76"/>
        <v>-100</v>
      </c>
    </row>
    <row r="589" spans="1:32" x14ac:dyDescent="0.25">
      <c r="A589" s="41">
        <v>0.39547090992605616</v>
      </c>
      <c r="B589" s="41">
        <v>0.60311831513636904</v>
      </c>
      <c r="C589" s="34">
        <v>2.5286309938371363</v>
      </c>
      <c r="D589" s="35">
        <v>1.6580494654251934</v>
      </c>
      <c r="E589" s="28"/>
      <c r="F589" s="36">
        <v>1</v>
      </c>
      <c r="G589" s="36">
        <v>2.5286309938371363</v>
      </c>
      <c r="H589" s="36">
        <v>1.6580494654251934</v>
      </c>
      <c r="I589" s="37"/>
      <c r="J589" s="37"/>
      <c r="K589" s="36">
        <v>0</v>
      </c>
      <c r="L589" s="36">
        <v>0</v>
      </c>
      <c r="M589" s="38" t="e">
        <v>#DIV/0!</v>
      </c>
      <c r="N589" s="38" t="e">
        <v>#DIV/0!</v>
      </c>
      <c r="O589" s="37">
        <v>0</v>
      </c>
      <c r="P589" s="37">
        <v>0</v>
      </c>
      <c r="Q589" s="37" t="s">
        <v>506</v>
      </c>
      <c r="R589" s="37" t="s">
        <v>368</v>
      </c>
      <c r="S589" t="s">
        <v>276</v>
      </c>
      <c r="T589" s="39"/>
      <c r="U589" s="56" t="s">
        <v>86</v>
      </c>
      <c r="V589" s="20">
        <v>44430</v>
      </c>
      <c r="W589" s="26" t="s">
        <v>79</v>
      </c>
      <c r="X589" s="84">
        <v>3</v>
      </c>
      <c r="Y589" t="str">
        <f t="shared" si="77"/>
        <v>Y</v>
      </c>
      <c r="Z589" s="24">
        <v>100</v>
      </c>
      <c r="AA589" s="24">
        <f t="shared" si="71"/>
        <v>0</v>
      </c>
      <c r="AB589" s="24">
        <f t="shared" si="72"/>
        <v>-100</v>
      </c>
      <c r="AC589" s="24">
        <f t="shared" si="73"/>
        <v>0</v>
      </c>
      <c r="AD589" s="24">
        <f t="shared" si="74"/>
        <v>-100</v>
      </c>
      <c r="AE589" s="24">
        <f t="shared" si="75"/>
        <v>0</v>
      </c>
      <c r="AF589" s="24">
        <f t="shared" si="76"/>
        <v>-100</v>
      </c>
    </row>
    <row r="590" spans="1:32" x14ac:dyDescent="0.25">
      <c r="A590" s="41">
        <v>0.750448702765113</v>
      </c>
      <c r="B590" s="41">
        <v>0.22919847224033993</v>
      </c>
      <c r="C590" s="34">
        <v>1.3325361164798968</v>
      </c>
      <c r="D590" s="35">
        <v>4.3630308274977923</v>
      </c>
      <c r="E590" s="28"/>
      <c r="F590" s="36">
        <v>1</v>
      </c>
      <c r="G590" s="36">
        <v>1.3325361164798968</v>
      </c>
      <c r="H590" s="36">
        <v>4.3630308274977923</v>
      </c>
      <c r="I590" s="37"/>
      <c r="J590" s="37"/>
      <c r="K590" s="36">
        <v>0</v>
      </c>
      <c r="L590" s="36">
        <v>0</v>
      </c>
      <c r="M590" s="38" t="e">
        <v>#DIV/0!</v>
      </c>
      <c r="N590" s="38" t="e">
        <v>#DIV/0!</v>
      </c>
      <c r="O590" s="37">
        <v>0</v>
      </c>
      <c r="P590" s="37">
        <v>0</v>
      </c>
      <c r="Q590" s="37" t="s">
        <v>504</v>
      </c>
      <c r="R590" s="37" t="s">
        <v>452</v>
      </c>
      <c r="S590" t="s">
        <v>276</v>
      </c>
      <c r="T590" s="39"/>
      <c r="U590" s="56" t="s">
        <v>102</v>
      </c>
      <c r="V590" s="20">
        <v>44430</v>
      </c>
      <c r="W590" s="26" t="s">
        <v>89</v>
      </c>
      <c r="X590" s="84">
        <v>4</v>
      </c>
      <c r="Y590" t="str">
        <f t="shared" si="77"/>
        <v>Y</v>
      </c>
      <c r="Z590" s="24">
        <v>100</v>
      </c>
      <c r="AA590" s="24">
        <f t="shared" si="71"/>
        <v>0</v>
      </c>
      <c r="AB590" s="24">
        <f t="shared" si="72"/>
        <v>-100</v>
      </c>
      <c r="AC590" s="24">
        <f t="shared" si="73"/>
        <v>0</v>
      </c>
      <c r="AD590" s="24">
        <f t="shared" si="74"/>
        <v>-100</v>
      </c>
      <c r="AE590" s="24">
        <f t="shared" si="75"/>
        <v>0</v>
      </c>
      <c r="AF590" s="24">
        <f t="shared" si="76"/>
        <v>-100</v>
      </c>
    </row>
    <row r="591" spans="1:32" x14ac:dyDescent="0.25">
      <c r="A591" s="41">
        <v>0.59575791883066809</v>
      </c>
      <c r="B591" s="41">
        <v>0.39394669088901896</v>
      </c>
      <c r="C591" s="34">
        <v>1.6785341300418861</v>
      </c>
      <c r="D591" s="35">
        <v>2.5384145193434708</v>
      </c>
      <c r="E591" s="28"/>
      <c r="F591" s="36">
        <v>1</v>
      </c>
      <c r="G591" s="36">
        <v>1.6785341300418861</v>
      </c>
      <c r="H591" s="36">
        <v>2.5384145193434708</v>
      </c>
      <c r="I591" s="37"/>
      <c r="J591" s="37"/>
      <c r="K591" s="36">
        <v>0</v>
      </c>
      <c r="L591" s="36">
        <v>0</v>
      </c>
      <c r="M591" s="38" t="e">
        <v>#DIV/0!</v>
      </c>
      <c r="N591" s="38" t="e">
        <v>#DIV/0!</v>
      </c>
      <c r="O591" s="37">
        <v>0</v>
      </c>
      <c r="P591" s="37">
        <v>0</v>
      </c>
      <c r="Q591" s="37" t="s">
        <v>471</v>
      </c>
      <c r="R591" s="37" t="s">
        <v>461</v>
      </c>
      <c r="S591" t="s">
        <v>276</v>
      </c>
      <c r="T591" s="39"/>
      <c r="U591" s="56" t="s">
        <v>86</v>
      </c>
      <c r="V591" s="20">
        <v>44430</v>
      </c>
      <c r="W591" s="26" t="s">
        <v>99</v>
      </c>
      <c r="X591" s="84">
        <v>5</v>
      </c>
      <c r="Y591" t="str">
        <f t="shared" si="77"/>
        <v>Y</v>
      </c>
      <c r="Z591" s="24">
        <v>100</v>
      </c>
      <c r="AA591" s="24">
        <f t="shared" si="71"/>
        <v>0</v>
      </c>
      <c r="AB591" s="24">
        <f t="shared" si="72"/>
        <v>-100</v>
      </c>
      <c r="AC591" s="24">
        <f t="shared" si="73"/>
        <v>0</v>
      </c>
      <c r="AD591" s="24">
        <f t="shared" si="74"/>
        <v>-100</v>
      </c>
      <c r="AE591" s="24">
        <f t="shared" si="75"/>
        <v>0</v>
      </c>
      <c r="AF591" s="24">
        <f t="shared" si="76"/>
        <v>-100</v>
      </c>
    </row>
    <row r="592" spans="1:32" x14ac:dyDescent="0.25">
      <c r="A592" s="41">
        <v>0.61625098411591661</v>
      </c>
      <c r="B592" s="41">
        <v>0.3792399861464506</v>
      </c>
      <c r="C592" s="34">
        <v>1.6227154613547852</v>
      </c>
      <c r="D592" s="35">
        <v>2.6368527489973892</v>
      </c>
      <c r="E592" s="28"/>
      <c r="F592" s="36">
        <v>1</v>
      </c>
      <c r="G592" s="36">
        <v>1.6227154613547852</v>
      </c>
      <c r="H592" s="36">
        <v>2.6368527489973892</v>
      </c>
      <c r="I592" s="37"/>
      <c r="J592" s="37"/>
      <c r="K592" s="36">
        <v>0</v>
      </c>
      <c r="L592" s="36">
        <v>0</v>
      </c>
      <c r="M592" s="38" t="e">
        <v>#DIV/0!</v>
      </c>
      <c r="N592" s="38" t="e">
        <v>#DIV/0!</v>
      </c>
      <c r="O592" s="37">
        <v>0</v>
      </c>
      <c r="P592" s="37">
        <v>0</v>
      </c>
      <c r="Q592" s="37" t="s">
        <v>507</v>
      </c>
      <c r="R592" s="37" t="s">
        <v>473</v>
      </c>
      <c r="S592" t="s">
        <v>276</v>
      </c>
      <c r="T592" s="39"/>
      <c r="U592" s="56" t="s">
        <v>79</v>
      </c>
      <c r="V592" s="20">
        <v>44430</v>
      </c>
      <c r="X592" s="99">
        <v>0</v>
      </c>
      <c r="Y592" t="str">
        <f t="shared" si="77"/>
        <v>N</v>
      </c>
      <c r="Z592" s="24">
        <v>100</v>
      </c>
      <c r="AA592" s="24">
        <f t="shared" si="71"/>
        <v>0</v>
      </c>
      <c r="AB592" s="24">
        <f t="shared" si="72"/>
        <v>-100</v>
      </c>
      <c r="AC592" s="24">
        <f t="shared" si="73"/>
        <v>0</v>
      </c>
      <c r="AD592" s="24">
        <f t="shared" si="74"/>
        <v>-100</v>
      </c>
      <c r="AE592" s="24">
        <f t="shared" si="75"/>
        <v>0</v>
      </c>
      <c r="AF592" s="24">
        <f t="shared" si="76"/>
        <v>-100</v>
      </c>
    </row>
    <row r="593" spans="1:32" x14ac:dyDescent="0.25">
      <c r="A593" s="41">
        <v>0.61179370380536724</v>
      </c>
      <c r="B593" s="41">
        <v>0.38102829088316059</v>
      </c>
      <c r="C593" s="34">
        <v>1.6345379067812942</v>
      </c>
      <c r="D593" s="35">
        <v>2.6244770373406272</v>
      </c>
      <c r="E593" s="28"/>
      <c r="F593" s="36">
        <v>1</v>
      </c>
      <c r="G593" s="36">
        <v>1.6345379067812942</v>
      </c>
      <c r="H593" s="36">
        <v>2.6244770373406272</v>
      </c>
      <c r="I593" s="37"/>
      <c r="J593" s="37"/>
      <c r="K593" s="36">
        <v>0</v>
      </c>
      <c r="L593" s="36">
        <v>0</v>
      </c>
      <c r="M593" s="38" t="e">
        <v>#DIV/0!</v>
      </c>
      <c r="N593" s="38" t="e">
        <v>#DIV/0!</v>
      </c>
      <c r="O593" s="37">
        <v>0</v>
      </c>
      <c r="P593" s="37">
        <v>0</v>
      </c>
      <c r="Q593" s="37" t="s">
        <v>474</v>
      </c>
      <c r="R593" s="37" t="s">
        <v>451</v>
      </c>
      <c r="S593" t="s">
        <v>276</v>
      </c>
      <c r="T593" s="39"/>
      <c r="U593" s="56" t="s">
        <v>86</v>
      </c>
      <c r="V593" s="20">
        <v>44430</v>
      </c>
      <c r="W593" s="26" t="s">
        <v>78</v>
      </c>
      <c r="X593" s="99">
        <v>1</v>
      </c>
      <c r="Y593" t="str">
        <f t="shared" si="77"/>
        <v>N</v>
      </c>
      <c r="Z593" s="24">
        <v>100</v>
      </c>
      <c r="AA593" s="24">
        <f t="shared" si="71"/>
        <v>0</v>
      </c>
      <c r="AB593" s="24">
        <f t="shared" si="72"/>
        <v>-100</v>
      </c>
      <c r="AC593" s="24">
        <f t="shared" si="73"/>
        <v>0</v>
      </c>
      <c r="AD593" s="24">
        <f t="shared" si="74"/>
        <v>-100</v>
      </c>
      <c r="AE593" s="24">
        <f t="shared" si="75"/>
        <v>0</v>
      </c>
      <c r="AF593" s="24">
        <f t="shared" si="76"/>
        <v>-100</v>
      </c>
    </row>
    <row r="594" spans="1:32" x14ac:dyDescent="0.25">
      <c r="A594" s="41">
        <v>0.61207494921948746</v>
      </c>
      <c r="B594" s="41">
        <v>0.38460185839258476</v>
      </c>
      <c r="C594" s="34">
        <v>1.633786844691473</v>
      </c>
      <c r="D594" s="35">
        <v>2.6000914404819224</v>
      </c>
      <c r="E594" s="28"/>
      <c r="F594" s="36">
        <v>1</v>
      </c>
      <c r="G594" s="36">
        <v>1.633786844691473</v>
      </c>
      <c r="H594" s="36">
        <v>2.6000914404819224</v>
      </c>
      <c r="I594" s="37"/>
      <c r="J594" s="37"/>
      <c r="K594" s="36">
        <v>0</v>
      </c>
      <c r="L594" s="36">
        <v>0</v>
      </c>
      <c r="M594" s="38" t="e">
        <v>#DIV/0!</v>
      </c>
      <c r="N594" s="38" t="e">
        <v>#DIV/0!</v>
      </c>
      <c r="O594" s="37">
        <v>0</v>
      </c>
      <c r="P594" s="37">
        <v>0</v>
      </c>
      <c r="Q594" s="37" t="s">
        <v>505</v>
      </c>
      <c r="R594" s="37" t="s">
        <v>472</v>
      </c>
      <c r="S594" t="s">
        <v>276</v>
      </c>
      <c r="T594" s="39"/>
      <c r="U594" s="56" t="s">
        <v>86</v>
      </c>
      <c r="V594" s="20">
        <v>44430</v>
      </c>
      <c r="W594" s="26" t="s">
        <v>75</v>
      </c>
      <c r="X594" s="99">
        <v>2</v>
      </c>
      <c r="Y594" t="str">
        <f t="shared" si="77"/>
        <v>N</v>
      </c>
      <c r="Z594" s="24">
        <v>100</v>
      </c>
      <c r="AA594" s="24">
        <f t="shared" si="71"/>
        <v>0</v>
      </c>
      <c r="AB594" s="24">
        <f t="shared" si="72"/>
        <v>-100</v>
      </c>
      <c r="AC594" s="24">
        <f t="shared" si="73"/>
        <v>0</v>
      </c>
      <c r="AD594" s="24">
        <f t="shared" si="74"/>
        <v>-100</v>
      </c>
      <c r="AE594" s="24">
        <f t="shared" si="75"/>
        <v>0</v>
      </c>
      <c r="AF594" s="24">
        <f t="shared" si="76"/>
        <v>-100</v>
      </c>
    </row>
    <row r="595" spans="1:32" x14ac:dyDescent="0.25">
      <c r="A595" s="41">
        <v>0.48912218378918004</v>
      </c>
      <c r="B595" s="41">
        <v>0.50951261820462623</v>
      </c>
      <c r="C595" s="34">
        <v>2.0444789321414563</v>
      </c>
      <c r="D595" s="35">
        <v>1.9626599308250856</v>
      </c>
      <c r="E595" s="28"/>
      <c r="F595" s="36">
        <v>1</v>
      </c>
      <c r="G595" s="36">
        <v>2.0444789321414563</v>
      </c>
      <c r="H595" s="36">
        <v>1.9626599308250856</v>
      </c>
      <c r="I595" s="37"/>
      <c r="J595" s="37"/>
      <c r="K595" s="36">
        <v>0</v>
      </c>
      <c r="L595" s="36">
        <v>0</v>
      </c>
      <c r="M595" s="38" t="e">
        <v>#DIV/0!</v>
      </c>
      <c r="N595" s="38" t="e">
        <v>#DIV/0!</v>
      </c>
      <c r="O595" s="37">
        <v>0</v>
      </c>
      <c r="P595" s="37">
        <v>0</v>
      </c>
      <c r="Q595" s="37" t="s">
        <v>467</v>
      </c>
      <c r="R595" s="37" t="s">
        <v>457</v>
      </c>
      <c r="S595" t="s">
        <v>276</v>
      </c>
      <c r="T595" s="39"/>
      <c r="U595" s="56" t="s">
        <v>79</v>
      </c>
      <c r="V595" s="20">
        <v>44430</v>
      </c>
      <c r="W595" s="26" t="s">
        <v>74</v>
      </c>
      <c r="X595" s="84">
        <v>4</v>
      </c>
      <c r="Y595" t="str">
        <f t="shared" si="77"/>
        <v>Y</v>
      </c>
      <c r="Z595" s="24">
        <v>100</v>
      </c>
      <c r="AA595" s="24">
        <f t="shared" si="71"/>
        <v>0</v>
      </c>
      <c r="AB595" s="24">
        <f t="shared" si="72"/>
        <v>-100</v>
      </c>
      <c r="AC595" s="24">
        <f t="shared" si="73"/>
        <v>0</v>
      </c>
      <c r="AD595" s="24">
        <f t="shared" si="74"/>
        <v>-100</v>
      </c>
      <c r="AE595" s="24">
        <f t="shared" si="75"/>
        <v>0</v>
      </c>
      <c r="AF595" s="24">
        <f t="shared" si="76"/>
        <v>-100</v>
      </c>
    </row>
    <row r="596" spans="1:32" x14ac:dyDescent="0.25">
      <c r="A596" s="41">
        <v>0.44476874499455726</v>
      </c>
      <c r="B596" s="41">
        <v>0.5541146409163219</v>
      </c>
      <c r="C596" s="34">
        <v>2.248359425553244</v>
      </c>
      <c r="D596" s="35">
        <v>1.804680703520722</v>
      </c>
      <c r="E596" s="28"/>
      <c r="F596" s="36">
        <v>1</v>
      </c>
      <c r="G596" s="36">
        <v>2.248359425553244</v>
      </c>
      <c r="H596" s="36">
        <v>1.804680703520722</v>
      </c>
      <c r="I596" s="37"/>
      <c r="J596" s="37"/>
      <c r="K596" s="36">
        <v>0</v>
      </c>
      <c r="L596" s="36">
        <v>0</v>
      </c>
      <c r="M596" s="38" t="e">
        <v>#DIV/0!</v>
      </c>
      <c r="N596" s="38" t="e">
        <v>#DIV/0!</v>
      </c>
      <c r="O596" s="37">
        <v>0</v>
      </c>
      <c r="P596" s="37">
        <v>0</v>
      </c>
      <c r="Q596" s="37" t="s">
        <v>522</v>
      </c>
      <c r="R596" s="37" t="s">
        <v>455</v>
      </c>
      <c r="S596" t="s">
        <v>276</v>
      </c>
      <c r="T596" s="39"/>
      <c r="U596" s="56" t="s">
        <v>79</v>
      </c>
      <c r="V596" s="20">
        <v>44430</v>
      </c>
      <c r="W596" s="26" t="s">
        <v>89</v>
      </c>
      <c r="X596" s="84">
        <v>4</v>
      </c>
      <c r="Y596" t="str">
        <f t="shared" si="77"/>
        <v>Y</v>
      </c>
      <c r="Z596" s="24">
        <v>100</v>
      </c>
      <c r="AA596" s="24">
        <f t="shared" si="71"/>
        <v>0</v>
      </c>
      <c r="AB596" s="24">
        <f t="shared" si="72"/>
        <v>-100</v>
      </c>
      <c r="AC596" s="24">
        <f t="shared" si="73"/>
        <v>0</v>
      </c>
      <c r="AD596" s="24">
        <f t="shared" si="74"/>
        <v>-100</v>
      </c>
      <c r="AE596" s="24">
        <f t="shared" si="75"/>
        <v>0</v>
      </c>
      <c r="AF596" s="24">
        <f t="shared" si="76"/>
        <v>-100</v>
      </c>
    </row>
    <row r="597" spans="1:32" x14ac:dyDescent="0.25">
      <c r="A597" s="41">
        <v>0.55570837947518881</v>
      </c>
      <c r="B597" s="41">
        <v>0.44239712453378299</v>
      </c>
      <c r="C597" s="34">
        <v>1.7995049866701676</v>
      </c>
      <c r="D597" s="35">
        <v>2.2604125220159212</v>
      </c>
      <c r="E597" s="28"/>
      <c r="F597" s="36">
        <v>1</v>
      </c>
      <c r="G597" s="36">
        <v>1.7995049866701676</v>
      </c>
      <c r="H597" s="36">
        <v>2.2604125220159212</v>
      </c>
      <c r="I597" s="37"/>
      <c r="J597" s="37"/>
      <c r="K597" s="36">
        <v>0</v>
      </c>
      <c r="L597" s="36">
        <v>0</v>
      </c>
      <c r="M597" s="38" t="e">
        <v>#DIV/0!</v>
      </c>
      <c r="N597" s="38" t="e">
        <v>#DIV/0!</v>
      </c>
      <c r="O597" s="37">
        <v>0</v>
      </c>
      <c r="P597" s="37">
        <v>0</v>
      </c>
      <c r="Q597" s="37" t="s">
        <v>464</v>
      </c>
      <c r="R597" s="37" t="s">
        <v>463</v>
      </c>
      <c r="S597" t="s">
        <v>276</v>
      </c>
      <c r="T597" s="39"/>
      <c r="U597" s="56" t="s">
        <v>86</v>
      </c>
      <c r="V597" s="20">
        <v>44430</v>
      </c>
      <c r="W597" s="26" t="s">
        <v>86</v>
      </c>
      <c r="X597" s="84">
        <v>3</v>
      </c>
      <c r="Y597" t="str">
        <f t="shared" si="77"/>
        <v>Y</v>
      </c>
      <c r="Z597" s="24">
        <v>100</v>
      </c>
      <c r="AA597" s="24">
        <f t="shared" si="71"/>
        <v>0</v>
      </c>
      <c r="AB597" s="24">
        <f t="shared" si="72"/>
        <v>-100</v>
      </c>
      <c r="AC597" s="24">
        <f t="shared" si="73"/>
        <v>0</v>
      </c>
      <c r="AD597" s="24">
        <f t="shared" si="74"/>
        <v>-100</v>
      </c>
      <c r="AE597" s="24">
        <f t="shared" si="75"/>
        <v>0</v>
      </c>
      <c r="AF597" s="24">
        <f t="shared" si="76"/>
        <v>-100</v>
      </c>
    </row>
    <row r="598" spans="1:32" x14ac:dyDescent="0.25">
      <c r="A598" s="41">
        <v>0.60334526443008807</v>
      </c>
      <c r="B598" s="41">
        <v>0.3933282886172722</v>
      </c>
      <c r="C598" s="34">
        <v>1.6574257874462424</v>
      </c>
      <c r="D598" s="35">
        <v>2.5424054891028933</v>
      </c>
      <c r="E598" s="28"/>
      <c r="F598" s="36">
        <v>1</v>
      </c>
      <c r="G598" s="36">
        <v>1.6574257874462424</v>
      </c>
      <c r="H598" s="36">
        <v>2.5424054891028933</v>
      </c>
      <c r="I598" s="37"/>
      <c r="J598" s="37"/>
      <c r="K598" s="36">
        <v>0</v>
      </c>
      <c r="L598" s="36">
        <v>0</v>
      </c>
      <c r="M598" s="38" t="e">
        <v>#DIV/0!</v>
      </c>
      <c r="N598" s="38" t="e">
        <v>#DIV/0!</v>
      </c>
      <c r="O598" s="37">
        <v>0</v>
      </c>
      <c r="P598" s="37">
        <v>0</v>
      </c>
      <c r="Q598" s="37" t="s">
        <v>470</v>
      </c>
      <c r="R598" s="37" t="s">
        <v>469</v>
      </c>
      <c r="S598" t="s">
        <v>276</v>
      </c>
      <c r="T598" s="39"/>
      <c r="U598" s="56" t="s">
        <v>79</v>
      </c>
      <c r="V598" s="20">
        <v>44430</v>
      </c>
      <c r="W598" s="26" t="s">
        <v>86</v>
      </c>
      <c r="X598" s="97" t="s">
        <v>207</v>
      </c>
      <c r="Y598" t="str">
        <f t="shared" si="77"/>
        <v>Y</v>
      </c>
      <c r="Z598" s="24">
        <v>100</v>
      </c>
      <c r="AA598" s="24">
        <f t="shared" si="71"/>
        <v>0</v>
      </c>
      <c r="AB598" s="24">
        <f t="shared" si="72"/>
        <v>-100</v>
      </c>
      <c r="AC598" s="24">
        <f t="shared" si="73"/>
        <v>0</v>
      </c>
      <c r="AD598" s="24">
        <f t="shared" si="74"/>
        <v>-100</v>
      </c>
      <c r="AE598" s="24">
        <f t="shared" si="75"/>
        <v>0</v>
      </c>
      <c r="AF598" s="24">
        <f t="shared" si="76"/>
        <v>-100</v>
      </c>
    </row>
    <row r="599" spans="1:32" x14ac:dyDescent="0.25">
      <c r="A599" s="41">
        <v>0.7836874505532444</v>
      </c>
      <c r="B599" s="41">
        <v>0.18481947693904333</v>
      </c>
      <c r="C599" s="34">
        <v>1.2760189017880148</v>
      </c>
      <c r="D599" s="35">
        <v>5.4106851537612419</v>
      </c>
      <c r="E599" s="28"/>
      <c r="F599" s="36">
        <v>1</v>
      </c>
      <c r="G599" s="36">
        <v>1.2760189017880148</v>
      </c>
      <c r="H599" s="36">
        <v>5.4106851537612419</v>
      </c>
      <c r="I599" s="37"/>
      <c r="J599" s="37"/>
      <c r="K599" s="36">
        <v>0</v>
      </c>
      <c r="L599" s="36">
        <v>0</v>
      </c>
      <c r="M599" s="38" t="e">
        <v>#DIV/0!</v>
      </c>
      <c r="N599" s="38" t="e">
        <v>#DIV/0!</v>
      </c>
      <c r="O599" s="37">
        <v>0</v>
      </c>
      <c r="P599" s="37">
        <v>0</v>
      </c>
      <c r="Q599" s="37" t="s">
        <v>309</v>
      </c>
      <c r="R599" s="37" t="s">
        <v>379</v>
      </c>
      <c r="S599" t="s">
        <v>275</v>
      </c>
      <c r="T599" s="39"/>
      <c r="U599" s="56" t="s">
        <v>102</v>
      </c>
      <c r="V599" s="20">
        <v>44431</v>
      </c>
      <c r="W599" s="26" t="s">
        <v>75</v>
      </c>
      <c r="X599" s="84">
        <v>2</v>
      </c>
      <c r="Y599" t="str">
        <f t="shared" si="77"/>
        <v>N</v>
      </c>
      <c r="Z599" s="24">
        <v>100</v>
      </c>
      <c r="AA599" s="24">
        <f t="shared" si="71"/>
        <v>0</v>
      </c>
      <c r="AB599" s="24">
        <f t="shared" si="72"/>
        <v>-100</v>
      </c>
      <c r="AC599" s="24">
        <f t="shared" si="73"/>
        <v>0</v>
      </c>
      <c r="AD599" s="24">
        <f t="shared" si="74"/>
        <v>-100</v>
      </c>
      <c r="AE599" s="24">
        <f t="shared" si="75"/>
        <v>0</v>
      </c>
      <c r="AF599" s="24">
        <f t="shared" si="76"/>
        <v>-100</v>
      </c>
    </row>
    <row r="600" spans="1:32" x14ac:dyDescent="0.25">
      <c r="A600" s="41">
        <v>4.6297635977971013E-2</v>
      </c>
      <c r="B600" s="41">
        <v>0.95369941185663298</v>
      </c>
      <c r="C600" s="34">
        <v>21.599374976204235</v>
      </c>
      <c r="D600" s="35">
        <v>1.0485484079865692</v>
      </c>
      <c r="E600" s="28"/>
      <c r="F600" s="36">
        <v>1</v>
      </c>
      <c r="G600" s="36">
        <v>21.599374976204235</v>
      </c>
      <c r="H600" s="36">
        <v>1.0485484079865692</v>
      </c>
      <c r="I600" s="37"/>
      <c r="J600" s="37"/>
      <c r="K600" s="36">
        <v>0</v>
      </c>
      <c r="L600" s="36">
        <v>0</v>
      </c>
      <c r="M600" s="38" t="e">
        <v>#DIV/0!</v>
      </c>
      <c r="N600" s="38" t="e">
        <v>#DIV/0!</v>
      </c>
      <c r="O600" s="37">
        <v>0</v>
      </c>
      <c r="P600" s="37">
        <v>0</v>
      </c>
      <c r="Q600" s="37" t="s">
        <v>480</v>
      </c>
      <c r="R600" s="37" t="s">
        <v>388</v>
      </c>
      <c r="S600" t="s">
        <v>279</v>
      </c>
      <c r="T600" s="39"/>
      <c r="U600" s="56" t="s">
        <v>76</v>
      </c>
      <c r="V600" s="20">
        <v>44431</v>
      </c>
      <c r="W600" s="26" t="s">
        <v>76</v>
      </c>
      <c r="X600" s="84">
        <v>1</v>
      </c>
      <c r="Y600" t="str">
        <f t="shared" si="77"/>
        <v>N</v>
      </c>
      <c r="Z600" s="24">
        <v>100</v>
      </c>
      <c r="AA600" s="24">
        <f t="shared" si="71"/>
        <v>0</v>
      </c>
      <c r="AB600" s="24">
        <f t="shared" si="72"/>
        <v>-100</v>
      </c>
      <c r="AC600" s="24">
        <f t="shared" si="73"/>
        <v>0</v>
      </c>
      <c r="AD600" s="24">
        <f t="shared" si="74"/>
        <v>-100</v>
      </c>
      <c r="AE600" s="24">
        <f t="shared" si="75"/>
        <v>0</v>
      </c>
      <c r="AF600" s="24">
        <f t="shared" si="76"/>
        <v>-100</v>
      </c>
    </row>
    <row r="601" spans="1:32" x14ac:dyDescent="0.25">
      <c r="A601" s="41">
        <v>0.62140385309211899</v>
      </c>
      <c r="B601" s="41">
        <v>0.3676583080213992</v>
      </c>
      <c r="C601" s="34">
        <v>1.6092594132205302</v>
      </c>
      <c r="D601" s="35">
        <v>2.7199167764809382</v>
      </c>
      <c r="E601" s="28"/>
      <c r="F601" s="36">
        <v>1</v>
      </c>
      <c r="G601" s="36">
        <v>1.6092594132205302</v>
      </c>
      <c r="H601" s="36">
        <v>2.7199167764809382</v>
      </c>
      <c r="I601" s="37"/>
      <c r="J601" s="37"/>
      <c r="K601" s="36">
        <v>0</v>
      </c>
      <c r="L601" s="36">
        <v>0</v>
      </c>
      <c r="M601" s="38" t="e">
        <v>#DIV/0!</v>
      </c>
      <c r="N601" s="38" t="e">
        <v>#DIV/0!</v>
      </c>
      <c r="O601" s="37">
        <v>0</v>
      </c>
      <c r="P601" s="37">
        <v>0</v>
      </c>
      <c r="Q601" s="37" t="s">
        <v>403</v>
      </c>
      <c r="R601" s="37" t="s">
        <v>485</v>
      </c>
      <c r="S601" t="s">
        <v>281</v>
      </c>
      <c r="T601" s="39"/>
      <c r="U601" s="56" t="s">
        <v>86</v>
      </c>
      <c r="V601" s="20">
        <v>44431</v>
      </c>
      <c r="W601" s="26" t="s">
        <v>89</v>
      </c>
      <c r="X601" s="99">
        <v>4</v>
      </c>
      <c r="Y601" t="str">
        <f t="shared" si="77"/>
        <v>Y</v>
      </c>
      <c r="Z601" s="24">
        <v>100</v>
      </c>
      <c r="AA601" s="24">
        <f t="shared" si="71"/>
        <v>0</v>
      </c>
      <c r="AB601" s="24">
        <f t="shared" si="72"/>
        <v>-100</v>
      </c>
      <c r="AC601" s="24">
        <f t="shared" si="73"/>
        <v>0</v>
      </c>
      <c r="AD601" s="24">
        <f t="shared" si="74"/>
        <v>-100</v>
      </c>
      <c r="AE601" s="24">
        <f t="shared" si="75"/>
        <v>0</v>
      </c>
      <c r="AF601" s="24">
        <f t="shared" si="76"/>
        <v>-100</v>
      </c>
    </row>
    <row r="602" spans="1:32" x14ac:dyDescent="0.25">
      <c r="A602" s="41">
        <v>0.52470351363271217</v>
      </c>
      <c r="B602" s="41">
        <v>0.4717868095460343</v>
      </c>
      <c r="C602" s="34">
        <v>1.9058382000849172</v>
      </c>
      <c r="D602" s="35">
        <v>2.1196014381203798</v>
      </c>
      <c r="E602" s="28"/>
      <c r="F602" s="36">
        <v>1</v>
      </c>
      <c r="G602" s="36">
        <v>1.9058382000849172</v>
      </c>
      <c r="H602" s="36">
        <v>2.1196014381203798</v>
      </c>
      <c r="I602" s="37"/>
      <c r="J602" s="37"/>
      <c r="K602" s="36">
        <v>0</v>
      </c>
      <c r="L602" s="36">
        <v>0</v>
      </c>
      <c r="M602" s="38" t="e">
        <v>#DIV/0!</v>
      </c>
      <c r="N602" s="38" t="e">
        <v>#DIV/0!</v>
      </c>
      <c r="O602" s="37">
        <v>0</v>
      </c>
      <c r="P602" s="37">
        <v>0</v>
      </c>
      <c r="Q602" s="37" t="s">
        <v>412</v>
      </c>
      <c r="R602" s="37" t="s">
        <v>330</v>
      </c>
      <c r="S602" t="s">
        <v>283</v>
      </c>
      <c r="T602" s="39"/>
      <c r="U602" s="56" t="s">
        <v>79</v>
      </c>
      <c r="V602" s="20">
        <v>44431</v>
      </c>
      <c r="W602" s="26" t="s">
        <v>76</v>
      </c>
      <c r="X602" s="99">
        <v>1</v>
      </c>
      <c r="Y602" t="str">
        <f t="shared" si="77"/>
        <v>N</v>
      </c>
      <c r="Z602" s="24">
        <v>100</v>
      </c>
      <c r="AA602" s="24">
        <f t="shared" si="71"/>
        <v>0</v>
      </c>
      <c r="AB602" s="24">
        <f t="shared" si="72"/>
        <v>-100</v>
      </c>
      <c r="AC602" s="24">
        <f t="shared" si="73"/>
        <v>0</v>
      </c>
      <c r="AD602" s="24">
        <f t="shared" si="74"/>
        <v>-100</v>
      </c>
      <c r="AE602" s="24">
        <f t="shared" si="75"/>
        <v>0</v>
      </c>
      <c r="AF602" s="24">
        <f t="shared" si="76"/>
        <v>-100</v>
      </c>
    </row>
    <row r="603" spans="1:32" x14ac:dyDescent="0.25">
      <c r="A603" s="41">
        <v>0.32156154118126606</v>
      </c>
      <c r="B603" s="41">
        <v>0.67826714418373624</v>
      </c>
      <c r="C603" s="34">
        <v>3.1098246274304748</v>
      </c>
      <c r="D603" s="35">
        <v>1.4743453351311224</v>
      </c>
      <c r="E603" s="28"/>
      <c r="F603" s="36">
        <v>1</v>
      </c>
      <c r="G603" s="36">
        <v>3.1098246274304748</v>
      </c>
      <c r="H603" s="36">
        <v>1.4743453351311224</v>
      </c>
      <c r="I603" s="37"/>
      <c r="J603" s="37"/>
      <c r="K603" s="36">
        <v>0</v>
      </c>
      <c r="L603" s="36">
        <v>0</v>
      </c>
      <c r="M603" s="38" t="e">
        <v>#DIV/0!</v>
      </c>
      <c r="N603" s="38" t="e">
        <v>#DIV/0!</v>
      </c>
      <c r="O603" s="37">
        <v>0</v>
      </c>
      <c r="P603" s="37">
        <v>0</v>
      </c>
      <c r="Q603" s="37" t="s">
        <v>338</v>
      </c>
      <c r="R603" s="37" t="s">
        <v>340</v>
      </c>
      <c r="S603" t="s">
        <v>274</v>
      </c>
      <c r="T603" s="39"/>
      <c r="U603" s="56" t="s">
        <v>75</v>
      </c>
      <c r="V603" s="20">
        <v>44431</v>
      </c>
      <c r="W603" s="26" t="s">
        <v>78</v>
      </c>
      <c r="X603" s="99">
        <v>1</v>
      </c>
      <c r="Y603" t="str">
        <f t="shared" si="77"/>
        <v>N</v>
      </c>
      <c r="Z603" s="24">
        <v>100</v>
      </c>
      <c r="AA603" s="24">
        <f t="shared" si="71"/>
        <v>0</v>
      </c>
      <c r="AB603" s="24">
        <f t="shared" si="72"/>
        <v>-100</v>
      </c>
      <c r="AC603" s="24">
        <f t="shared" si="73"/>
        <v>0</v>
      </c>
      <c r="AD603" s="24">
        <f t="shared" si="74"/>
        <v>-100</v>
      </c>
      <c r="AE603" s="24">
        <f t="shared" si="75"/>
        <v>0</v>
      </c>
      <c r="AF603" s="24">
        <f t="shared" si="76"/>
        <v>-100</v>
      </c>
    </row>
    <row r="604" spans="1:32" s="24" customFormat="1" x14ac:dyDescent="0.25">
      <c r="A604" s="41">
        <v>0.51801974434866949</v>
      </c>
      <c r="B604" s="41">
        <v>0.48032714061701232</v>
      </c>
      <c r="C604" s="34">
        <v>1.9304283493235319</v>
      </c>
      <c r="D604" s="35">
        <v>2.0819144192340104</v>
      </c>
      <c r="E604" s="28"/>
      <c r="F604" s="36">
        <v>1</v>
      </c>
      <c r="G604" s="36">
        <v>1.9304283493235319</v>
      </c>
      <c r="H604" s="36">
        <v>2.0819144192340104</v>
      </c>
      <c r="I604" s="37"/>
      <c r="J604" s="37"/>
      <c r="K604" s="36">
        <v>0</v>
      </c>
      <c r="L604" s="36">
        <v>0</v>
      </c>
      <c r="M604" s="38" t="e">
        <v>#DIV/0!</v>
      </c>
      <c r="N604" s="38" t="e">
        <v>#DIV/0!</v>
      </c>
      <c r="O604" s="37">
        <v>0</v>
      </c>
      <c r="P604" s="37">
        <v>0</v>
      </c>
      <c r="Q604" s="37" t="s">
        <v>529</v>
      </c>
      <c r="R604" s="37" t="s">
        <v>342</v>
      </c>
      <c r="S604" t="s">
        <v>274</v>
      </c>
      <c r="T604" s="39"/>
      <c r="U604" s="56" t="s">
        <v>86</v>
      </c>
      <c r="V604" s="20">
        <v>44431</v>
      </c>
      <c r="W604" s="26" t="s">
        <v>77</v>
      </c>
      <c r="X604" s="99">
        <v>2</v>
      </c>
      <c r="Y604" t="str">
        <f t="shared" si="77"/>
        <v>N</v>
      </c>
      <c r="Z604" s="24">
        <v>100</v>
      </c>
      <c r="AA604" s="24">
        <f t="shared" si="71"/>
        <v>0</v>
      </c>
      <c r="AB604" s="24">
        <f t="shared" si="72"/>
        <v>-100</v>
      </c>
      <c r="AC604" s="24">
        <f t="shared" si="73"/>
        <v>0</v>
      </c>
      <c r="AD604" s="24">
        <f t="shared" si="74"/>
        <v>-100</v>
      </c>
      <c r="AE604" s="24">
        <f t="shared" si="75"/>
        <v>0</v>
      </c>
      <c r="AF604" s="24">
        <f t="shared" si="76"/>
        <v>-100</v>
      </c>
    </row>
    <row r="605" spans="1:32" x14ac:dyDescent="0.25">
      <c r="A605" s="52">
        <v>0.26100442671546581</v>
      </c>
      <c r="B605" s="52">
        <v>0.73659608473146765</v>
      </c>
      <c r="C605" s="34">
        <v>3.8313526424980937</v>
      </c>
      <c r="D605" s="35">
        <v>1.357596138139342</v>
      </c>
      <c r="E605" s="28"/>
      <c r="F605" s="36">
        <v>1</v>
      </c>
      <c r="G605" s="36">
        <v>3.8313526424980937</v>
      </c>
      <c r="H605" s="36">
        <v>1.357596138139342</v>
      </c>
      <c r="I605" s="37"/>
      <c r="J605" s="37"/>
      <c r="K605" s="36">
        <v>0</v>
      </c>
      <c r="L605" s="36">
        <v>0</v>
      </c>
      <c r="M605" s="38" t="e">
        <v>#DIV/0!</v>
      </c>
      <c r="N605" s="38" t="e">
        <v>#DIV/0!</v>
      </c>
      <c r="O605" s="37">
        <v>0</v>
      </c>
      <c r="P605" s="37">
        <v>0</v>
      </c>
      <c r="Q605" s="37" t="s">
        <v>297</v>
      </c>
      <c r="R605" s="37" t="s">
        <v>494</v>
      </c>
      <c r="S605" t="s">
        <v>273</v>
      </c>
      <c r="T605" s="39"/>
      <c r="U605" s="39" t="s">
        <v>77</v>
      </c>
      <c r="V605" s="20">
        <v>44431</v>
      </c>
      <c r="W605" s="26" t="s">
        <v>78</v>
      </c>
      <c r="X605" s="84">
        <v>1</v>
      </c>
      <c r="Y605" t="str">
        <f t="shared" si="77"/>
        <v>N</v>
      </c>
      <c r="Z605" s="24">
        <v>100</v>
      </c>
      <c r="AA605" s="24">
        <f t="shared" si="71"/>
        <v>0</v>
      </c>
      <c r="AB605" s="24">
        <f t="shared" si="72"/>
        <v>-100</v>
      </c>
      <c r="AC605" s="24">
        <f t="shared" si="73"/>
        <v>0</v>
      </c>
      <c r="AD605" s="24">
        <f t="shared" si="74"/>
        <v>-100</v>
      </c>
      <c r="AE605" s="24">
        <f t="shared" si="75"/>
        <v>0</v>
      </c>
      <c r="AF605" s="24">
        <f t="shared" si="76"/>
        <v>-100</v>
      </c>
    </row>
    <row r="606" spans="1:32" x14ac:dyDescent="0.25">
      <c r="A606" s="52">
        <v>0.82886561473356535</v>
      </c>
      <c r="B606" s="52">
        <v>9.9260447506677812E-2</v>
      </c>
      <c r="C606" s="34">
        <v>1.2064681924601794</v>
      </c>
      <c r="D606" s="35">
        <v>10.074506262252388</v>
      </c>
      <c r="E606" s="28"/>
      <c r="F606" s="36">
        <v>1</v>
      </c>
      <c r="G606" s="36">
        <v>1.2064681924601794</v>
      </c>
      <c r="H606" s="36">
        <v>10.074506262252388</v>
      </c>
      <c r="I606" s="37"/>
      <c r="J606" s="37"/>
      <c r="K606" s="36">
        <v>0</v>
      </c>
      <c r="L606" s="36">
        <v>0</v>
      </c>
      <c r="M606" s="38" t="e">
        <v>#DIV/0!</v>
      </c>
      <c r="N606" s="38" t="e">
        <v>#DIV/0!</v>
      </c>
      <c r="O606" s="37">
        <v>0</v>
      </c>
      <c r="P606" s="37">
        <v>0</v>
      </c>
      <c r="Q606" s="37" t="s">
        <v>427</v>
      </c>
      <c r="R606" s="37" t="s">
        <v>493</v>
      </c>
      <c r="S606" t="s">
        <v>273</v>
      </c>
      <c r="T606" s="39"/>
      <c r="U606" s="39" t="s">
        <v>204</v>
      </c>
      <c r="V606" s="20">
        <v>44431</v>
      </c>
      <c r="W606" s="26" t="s">
        <v>75</v>
      </c>
      <c r="X606" s="84">
        <v>2</v>
      </c>
      <c r="Y606" t="str">
        <f t="shared" si="77"/>
        <v>N</v>
      </c>
      <c r="Z606" s="24">
        <v>100</v>
      </c>
      <c r="AA606" s="24">
        <f t="shared" si="71"/>
        <v>0</v>
      </c>
      <c r="AB606" s="24">
        <f t="shared" si="72"/>
        <v>-100</v>
      </c>
      <c r="AC606" s="24">
        <f t="shared" si="73"/>
        <v>0</v>
      </c>
      <c r="AD606" s="24">
        <f t="shared" si="74"/>
        <v>-100</v>
      </c>
      <c r="AE606" s="24">
        <f t="shared" si="75"/>
        <v>0</v>
      </c>
      <c r="AF606" s="24">
        <f t="shared" si="76"/>
        <v>-100</v>
      </c>
    </row>
    <row r="607" spans="1:32" x14ac:dyDescent="0.25">
      <c r="A607" s="52">
        <v>0.25426842292669005</v>
      </c>
      <c r="B607" s="52">
        <v>0.74526287032518124</v>
      </c>
      <c r="C607" s="34">
        <v>3.9328517025030556</v>
      </c>
      <c r="D607" s="35">
        <v>1.3418084273588848</v>
      </c>
      <c r="E607" s="28"/>
      <c r="F607" s="36">
        <v>1</v>
      </c>
      <c r="G607" s="36">
        <v>3.9328517025030556</v>
      </c>
      <c r="H607" s="36">
        <v>1.3418084273588848</v>
      </c>
      <c r="I607" s="37"/>
      <c r="J607" s="37"/>
      <c r="K607" s="36">
        <v>0</v>
      </c>
      <c r="L607" s="36">
        <v>0</v>
      </c>
      <c r="M607" s="38" t="e">
        <v>#DIV/0!</v>
      </c>
      <c r="N607" s="38" t="e">
        <v>#DIV/0!</v>
      </c>
      <c r="O607" s="37">
        <v>0</v>
      </c>
      <c r="P607" s="37">
        <v>0</v>
      </c>
      <c r="Q607" s="37" t="s">
        <v>436</v>
      </c>
      <c r="R607" s="37" t="s">
        <v>360</v>
      </c>
      <c r="S607" t="s">
        <v>269</v>
      </c>
      <c r="T607" s="39"/>
      <c r="U607" s="39" t="s">
        <v>78</v>
      </c>
      <c r="V607" s="20">
        <v>44431</v>
      </c>
      <c r="W607" s="26" t="s">
        <v>73</v>
      </c>
      <c r="X607" s="84">
        <v>0</v>
      </c>
      <c r="Y607" t="str">
        <f t="shared" si="77"/>
        <v>N</v>
      </c>
      <c r="Z607" s="24">
        <v>100</v>
      </c>
      <c r="AA607" s="24">
        <f t="shared" si="71"/>
        <v>0</v>
      </c>
      <c r="AB607" s="24">
        <f t="shared" si="72"/>
        <v>-100</v>
      </c>
      <c r="AC607" s="24">
        <f t="shared" si="73"/>
        <v>0</v>
      </c>
      <c r="AD607" s="24">
        <f t="shared" si="74"/>
        <v>-100</v>
      </c>
      <c r="AE607" s="24">
        <f t="shared" si="75"/>
        <v>0</v>
      </c>
      <c r="AF607" s="24">
        <f t="shared" si="76"/>
        <v>-100</v>
      </c>
    </row>
    <row r="608" spans="1:32" x14ac:dyDescent="0.25">
      <c r="A608" s="52">
        <v>0.67567665155550805</v>
      </c>
      <c r="B608" s="52">
        <v>0.31852218368585111</v>
      </c>
      <c r="C608" s="34">
        <v>1.4799978624359025</v>
      </c>
      <c r="D608" s="35">
        <v>3.1394987577577016</v>
      </c>
      <c r="E608" s="28"/>
      <c r="F608" s="36">
        <v>1</v>
      </c>
      <c r="G608" s="36">
        <v>1.4799978624359025</v>
      </c>
      <c r="H608" s="36">
        <v>3.1394987577577016</v>
      </c>
      <c r="I608" s="37"/>
      <c r="J608" s="37"/>
      <c r="K608" s="36">
        <v>0</v>
      </c>
      <c r="L608" s="36">
        <v>0</v>
      </c>
      <c r="M608" s="38" t="e">
        <v>#DIV/0!</v>
      </c>
      <c r="N608" s="38" t="e">
        <v>#DIV/0!</v>
      </c>
      <c r="O608" s="37">
        <v>0</v>
      </c>
      <c r="P608" s="37">
        <v>0</v>
      </c>
      <c r="Q608" s="37" t="s">
        <v>503</v>
      </c>
      <c r="R608" s="37" t="s">
        <v>502</v>
      </c>
      <c r="S608" t="s">
        <v>269</v>
      </c>
      <c r="T608" s="39"/>
      <c r="U608" s="39" t="s">
        <v>86</v>
      </c>
      <c r="V608" s="20">
        <v>44431</v>
      </c>
      <c r="W608" s="26" t="s">
        <v>78</v>
      </c>
      <c r="X608" s="84">
        <v>1</v>
      </c>
      <c r="Y608" t="str">
        <f t="shared" si="77"/>
        <v>N</v>
      </c>
      <c r="Z608" s="24">
        <v>100</v>
      </c>
      <c r="AA608" s="24">
        <f t="shared" si="71"/>
        <v>0</v>
      </c>
      <c r="AB608" s="24">
        <f t="shared" si="72"/>
        <v>-100</v>
      </c>
      <c r="AC608" s="24">
        <f t="shared" si="73"/>
        <v>0</v>
      </c>
      <c r="AD608" s="24">
        <f t="shared" si="74"/>
        <v>-100</v>
      </c>
      <c r="AE608" s="24">
        <f t="shared" si="75"/>
        <v>0</v>
      </c>
      <c r="AF608" s="24">
        <f t="shared" si="76"/>
        <v>-100</v>
      </c>
    </row>
    <row r="609" spans="1:32" x14ac:dyDescent="0.25">
      <c r="A609" s="52">
        <v>0.39975143888254455</v>
      </c>
      <c r="B609" s="52">
        <v>0.59982655226549708</v>
      </c>
      <c r="C609" s="34">
        <v>2.5015544729379227</v>
      </c>
      <c r="D609" s="35">
        <v>1.6671486052477666</v>
      </c>
      <c r="E609" s="28"/>
      <c r="F609" s="36">
        <v>1</v>
      </c>
      <c r="G609" s="36">
        <v>2.5015544729379227</v>
      </c>
      <c r="H609" s="36">
        <v>1.6671486052477666</v>
      </c>
      <c r="I609" s="37"/>
      <c r="J609" s="37"/>
      <c r="K609" s="36">
        <v>0</v>
      </c>
      <c r="L609" s="36">
        <v>0</v>
      </c>
      <c r="M609" s="38" t="e">
        <v>#DIV/0!</v>
      </c>
      <c r="N609" s="38" t="e">
        <v>#DIV/0!</v>
      </c>
      <c r="O609" s="37">
        <v>0</v>
      </c>
      <c r="P609" s="37">
        <v>0</v>
      </c>
      <c r="Q609" s="37" t="s">
        <v>500</v>
      </c>
      <c r="R609" s="37" t="s">
        <v>435</v>
      </c>
      <c r="S609" t="s">
        <v>269</v>
      </c>
      <c r="T609" s="39"/>
      <c r="U609" s="39" t="s">
        <v>75</v>
      </c>
      <c r="V609" s="20">
        <v>44431</v>
      </c>
      <c r="W609" s="26" t="s">
        <v>76</v>
      </c>
      <c r="X609" s="97" t="s">
        <v>84</v>
      </c>
      <c r="Y609" t="str">
        <f t="shared" si="77"/>
        <v>Y</v>
      </c>
      <c r="Z609" s="24">
        <v>100</v>
      </c>
      <c r="AA609" s="24">
        <f t="shared" si="71"/>
        <v>0</v>
      </c>
      <c r="AB609" s="24">
        <f t="shared" si="72"/>
        <v>-100</v>
      </c>
      <c r="AC609" s="24">
        <f t="shared" si="73"/>
        <v>0</v>
      </c>
      <c r="AD609" s="24">
        <f t="shared" si="74"/>
        <v>-100</v>
      </c>
      <c r="AE609" s="24">
        <f t="shared" si="75"/>
        <v>0</v>
      </c>
      <c r="AF609" s="24">
        <f t="shared" si="76"/>
        <v>-100</v>
      </c>
    </row>
    <row r="610" spans="1:32" x14ac:dyDescent="0.25">
      <c r="A610" s="52">
        <v>0.2611261967330652</v>
      </c>
      <c r="B610" s="52">
        <v>0.73876992335403946</v>
      </c>
      <c r="C610" s="34">
        <v>3.8295659819311214</v>
      </c>
      <c r="D610" s="35">
        <v>1.3536013965754961</v>
      </c>
      <c r="E610" s="28"/>
      <c r="F610" s="36">
        <v>1</v>
      </c>
      <c r="G610" s="36">
        <v>3.8295659819311214</v>
      </c>
      <c r="H610" s="36">
        <v>1.3536013965754961</v>
      </c>
      <c r="I610" s="37"/>
      <c r="J610" s="37"/>
      <c r="K610" s="36">
        <v>0</v>
      </c>
      <c r="L610" s="36">
        <v>0</v>
      </c>
      <c r="M610" s="38" t="e">
        <v>#DIV/0!</v>
      </c>
      <c r="N610" s="38" t="e">
        <v>#DIV/0!</v>
      </c>
      <c r="O610" s="37">
        <v>0</v>
      </c>
      <c r="P610" s="37">
        <v>0</v>
      </c>
      <c r="Q610" s="37" t="s">
        <v>317</v>
      </c>
      <c r="R610" s="37" t="s">
        <v>390</v>
      </c>
      <c r="S610" t="s">
        <v>279</v>
      </c>
      <c r="T610" s="39"/>
      <c r="U610" s="39" t="s">
        <v>75</v>
      </c>
      <c r="V610" s="20">
        <v>44432</v>
      </c>
      <c r="W610" s="26" t="s">
        <v>77</v>
      </c>
      <c r="X610" s="84">
        <v>2</v>
      </c>
      <c r="Y610" t="str">
        <f t="shared" si="77"/>
        <v>N</v>
      </c>
      <c r="Z610" s="24">
        <v>100</v>
      </c>
      <c r="AA610" s="24">
        <f t="shared" si="71"/>
        <v>0</v>
      </c>
      <c r="AB610" s="24">
        <f t="shared" si="72"/>
        <v>-100</v>
      </c>
      <c r="AC610" s="24">
        <f t="shared" si="73"/>
        <v>0</v>
      </c>
      <c r="AD610" s="24">
        <f t="shared" si="74"/>
        <v>-100</v>
      </c>
      <c r="AE610" s="24">
        <f t="shared" si="75"/>
        <v>0</v>
      </c>
      <c r="AF610" s="24">
        <f t="shared" si="76"/>
        <v>-100</v>
      </c>
    </row>
    <row r="611" spans="1:32" s="107" customFormat="1" x14ac:dyDescent="0.25">
      <c r="A611" s="116">
        <v>0.39553271881204755</v>
      </c>
      <c r="B611" s="116">
        <v>0.60114044299428659</v>
      </c>
      <c r="C611" s="117">
        <v>2.5282358511412761</v>
      </c>
      <c r="D611" s="118">
        <v>1.6635047793806552</v>
      </c>
      <c r="E611" s="119"/>
      <c r="F611" s="120">
        <v>1</v>
      </c>
      <c r="G611" s="120">
        <v>2.5282358511412761</v>
      </c>
      <c r="H611" s="120">
        <v>1.6635047793806552</v>
      </c>
      <c r="I611" s="121"/>
      <c r="J611" s="121"/>
      <c r="K611" s="120">
        <v>0</v>
      </c>
      <c r="L611" s="120">
        <v>0</v>
      </c>
      <c r="M611" s="122" t="e">
        <v>#DIV/0!</v>
      </c>
      <c r="N611" s="122" t="e">
        <v>#DIV/0!</v>
      </c>
      <c r="O611" s="121">
        <v>0</v>
      </c>
      <c r="P611" s="121">
        <v>0</v>
      </c>
      <c r="Q611" s="121" t="s">
        <v>319</v>
      </c>
      <c r="R611" s="121" t="s">
        <v>385</v>
      </c>
      <c r="S611" s="107" t="s">
        <v>279</v>
      </c>
      <c r="T611" s="123"/>
      <c r="U611" s="123" t="s">
        <v>77</v>
      </c>
      <c r="V611" s="115">
        <v>44432</v>
      </c>
      <c r="W611" s="128" t="s">
        <v>75</v>
      </c>
      <c r="X611" s="106">
        <v>2</v>
      </c>
      <c r="Y611" t="str">
        <f t="shared" si="77"/>
        <v>N</v>
      </c>
      <c r="Z611" s="24">
        <v>100</v>
      </c>
      <c r="AA611" s="24">
        <f t="shared" si="71"/>
        <v>0</v>
      </c>
      <c r="AB611" s="24">
        <f t="shared" si="72"/>
        <v>-100</v>
      </c>
      <c r="AC611" s="24">
        <f t="shared" si="73"/>
        <v>0</v>
      </c>
      <c r="AD611" s="24">
        <f t="shared" si="74"/>
        <v>-100</v>
      </c>
      <c r="AE611" s="24">
        <f t="shared" si="75"/>
        <v>0</v>
      </c>
      <c r="AF611" s="24">
        <f t="shared" si="76"/>
        <v>-100</v>
      </c>
    </row>
    <row r="612" spans="1:32" x14ac:dyDescent="0.25">
      <c r="A612" s="41">
        <v>0.15645209932614459</v>
      </c>
      <c r="B612" s="41">
        <v>0.84351473628007145</v>
      </c>
      <c r="C612" s="22">
        <f t="shared" ref="C612:D642" si="78">(100%/A612)</f>
        <v>6.3917327048157464</v>
      </c>
      <c r="D612" s="23">
        <f t="shared" si="78"/>
        <v>1.1855157438150208</v>
      </c>
      <c r="E612" s="28"/>
      <c r="F612" s="8">
        <f t="shared" ref="F612:F675" si="79">(E612/100%) + 1</f>
        <v>1</v>
      </c>
      <c r="G612" s="8">
        <f t="shared" ref="G612:G675" si="80">C612/F612</f>
        <v>6.3917327048157464</v>
      </c>
      <c r="H612" s="8">
        <f t="shared" ref="H612:H675" si="81">D612/F612</f>
        <v>1.1855157438150208</v>
      </c>
      <c r="I612" s="24"/>
      <c r="J612" s="24"/>
      <c r="K612" s="8">
        <f t="shared" ref="K612:K675" si="82">(I612*F612)</f>
        <v>0</v>
      </c>
      <c r="L612" s="8">
        <f t="shared" ref="L612:L675" si="83">(J612*F612)</f>
        <v>0</v>
      </c>
      <c r="M612" s="25" t="e">
        <f t="shared" ref="M612:N642" si="84">(1/K612)</f>
        <v>#DIV/0!</v>
      </c>
      <c r="N612" s="25" t="e">
        <f t="shared" si="84"/>
        <v>#DIV/0!</v>
      </c>
      <c r="O612" s="24">
        <f t="shared" ref="O612:P642" si="85">(I612/G612)</f>
        <v>0</v>
      </c>
      <c r="P612" s="24">
        <f t="shared" si="85"/>
        <v>0</v>
      </c>
      <c r="Q612" t="s">
        <v>375</v>
      </c>
      <c r="R612" t="s">
        <v>370</v>
      </c>
      <c r="S612" t="s">
        <v>275</v>
      </c>
      <c r="T612" s="26"/>
      <c r="U612" s="26" t="s">
        <v>75</v>
      </c>
      <c r="V612" s="20">
        <v>44432</v>
      </c>
      <c r="W612" s="26" t="s">
        <v>75</v>
      </c>
      <c r="X612" s="99">
        <v>2</v>
      </c>
      <c r="Y612" t="str">
        <f t="shared" si="77"/>
        <v>N</v>
      </c>
      <c r="Z612" s="24">
        <v>100</v>
      </c>
      <c r="AA612" s="24">
        <f t="shared" si="71"/>
        <v>0</v>
      </c>
      <c r="AB612" s="24">
        <f t="shared" si="72"/>
        <v>-100</v>
      </c>
      <c r="AC612" s="24">
        <f t="shared" si="73"/>
        <v>0</v>
      </c>
      <c r="AD612" s="24">
        <f t="shared" si="74"/>
        <v>-100</v>
      </c>
      <c r="AE612" s="24">
        <f t="shared" si="75"/>
        <v>0</v>
      </c>
      <c r="AF612" s="24">
        <f t="shared" si="76"/>
        <v>-100</v>
      </c>
    </row>
    <row r="613" spans="1:32" x14ac:dyDescent="0.25">
      <c r="A613" s="41">
        <v>0.27774334314199067</v>
      </c>
      <c r="B613" s="41">
        <v>0.72191101990523787</v>
      </c>
      <c r="C613" s="22">
        <f t="shared" si="78"/>
        <v>3.6004463282087382</v>
      </c>
      <c r="D613" s="23">
        <f t="shared" si="78"/>
        <v>1.3852122663694282</v>
      </c>
      <c r="E613" s="28"/>
      <c r="F613" s="8">
        <f t="shared" si="79"/>
        <v>1</v>
      </c>
      <c r="G613" s="8">
        <f t="shared" si="80"/>
        <v>3.6004463282087382</v>
      </c>
      <c r="H613" s="8">
        <f t="shared" si="81"/>
        <v>1.3852122663694282</v>
      </c>
      <c r="I613" s="24"/>
      <c r="J613" s="24"/>
      <c r="K613" s="8">
        <f t="shared" si="82"/>
        <v>0</v>
      </c>
      <c r="L613" s="8">
        <f t="shared" si="83"/>
        <v>0</v>
      </c>
      <c r="M613" s="25" t="e">
        <f t="shared" si="84"/>
        <v>#DIV/0!</v>
      </c>
      <c r="N613" s="25" t="e">
        <f t="shared" si="84"/>
        <v>#DIV/0!</v>
      </c>
      <c r="O613" s="24">
        <f t="shared" si="85"/>
        <v>0</v>
      </c>
      <c r="P613" s="24">
        <f t="shared" si="85"/>
        <v>0</v>
      </c>
      <c r="Q613" t="s">
        <v>304</v>
      </c>
      <c r="R613" t="s">
        <v>376</v>
      </c>
      <c r="S613" t="s">
        <v>275</v>
      </c>
      <c r="T613" s="26"/>
      <c r="U613" s="26" t="s">
        <v>75</v>
      </c>
      <c r="V613" s="20">
        <v>44432</v>
      </c>
      <c r="W613" s="26" t="s">
        <v>75</v>
      </c>
      <c r="X613" s="99">
        <v>2</v>
      </c>
      <c r="Y613" t="str">
        <f t="shared" si="77"/>
        <v>N</v>
      </c>
      <c r="Z613" s="24">
        <v>100</v>
      </c>
      <c r="AA613" s="24">
        <f t="shared" si="71"/>
        <v>0</v>
      </c>
      <c r="AB613" s="24">
        <f t="shared" si="72"/>
        <v>-100</v>
      </c>
      <c r="AC613" s="24">
        <f t="shared" si="73"/>
        <v>0</v>
      </c>
      <c r="AD613" s="24">
        <f t="shared" si="74"/>
        <v>-100</v>
      </c>
      <c r="AE613" s="24">
        <f t="shared" si="75"/>
        <v>0</v>
      </c>
      <c r="AF613" s="24">
        <f t="shared" si="76"/>
        <v>-100</v>
      </c>
    </row>
    <row r="614" spans="1:32" x14ac:dyDescent="0.25">
      <c r="A614" s="41">
        <v>0.60237395916766656</v>
      </c>
      <c r="B614" s="41">
        <v>0.39525664234170155</v>
      </c>
      <c r="C614" s="22">
        <f t="shared" si="78"/>
        <v>1.6600983239410869</v>
      </c>
      <c r="D614" s="23">
        <f t="shared" si="78"/>
        <v>2.5300017580362244</v>
      </c>
      <c r="E614" s="28"/>
      <c r="F614" s="8">
        <f t="shared" si="79"/>
        <v>1</v>
      </c>
      <c r="G614" s="8">
        <f t="shared" si="80"/>
        <v>1.6600983239410869</v>
      </c>
      <c r="H614" s="8">
        <f t="shared" si="81"/>
        <v>2.5300017580362244</v>
      </c>
      <c r="I614" s="24"/>
      <c r="J614" s="24"/>
      <c r="K614" s="8">
        <f t="shared" si="82"/>
        <v>0</v>
      </c>
      <c r="L614" s="8">
        <f t="shared" si="83"/>
        <v>0</v>
      </c>
      <c r="M614" s="25" t="e">
        <f t="shared" si="84"/>
        <v>#DIV/0!</v>
      </c>
      <c r="N614" s="25" t="e">
        <f t="shared" si="84"/>
        <v>#DIV/0!</v>
      </c>
      <c r="O614" s="24">
        <f t="shared" si="85"/>
        <v>0</v>
      </c>
      <c r="P614" s="24">
        <f t="shared" si="85"/>
        <v>0</v>
      </c>
      <c r="Q614" t="s">
        <v>284</v>
      </c>
      <c r="R614" t="s">
        <v>476</v>
      </c>
      <c r="S614" t="s">
        <v>275</v>
      </c>
      <c r="T614" s="26"/>
      <c r="U614" s="26" t="s">
        <v>74</v>
      </c>
      <c r="V614" s="20">
        <v>44432</v>
      </c>
      <c r="W614" s="26" t="s">
        <v>94</v>
      </c>
      <c r="X614" s="99">
        <v>2</v>
      </c>
      <c r="Y614" t="str">
        <f t="shared" si="77"/>
        <v>N</v>
      </c>
      <c r="Z614" s="24">
        <v>100</v>
      </c>
      <c r="AA614" s="24">
        <f t="shared" si="71"/>
        <v>0</v>
      </c>
      <c r="AB614" s="24">
        <f t="shared" si="72"/>
        <v>-100</v>
      </c>
      <c r="AC614" s="24">
        <f t="shared" si="73"/>
        <v>0</v>
      </c>
      <c r="AD614" s="24">
        <f t="shared" si="74"/>
        <v>-100</v>
      </c>
      <c r="AE614" s="24">
        <f t="shared" si="75"/>
        <v>0</v>
      </c>
      <c r="AF614" s="24">
        <f t="shared" si="76"/>
        <v>-100</v>
      </c>
    </row>
    <row r="615" spans="1:32" x14ac:dyDescent="0.25">
      <c r="A615" s="41">
        <v>0.47159936674884401</v>
      </c>
      <c r="B615" s="41">
        <v>0.52080830537446099</v>
      </c>
      <c r="C615" s="22">
        <f t="shared" si="78"/>
        <v>2.1204438990109207</v>
      </c>
      <c r="D615" s="23">
        <f t="shared" si="78"/>
        <v>1.9200922675013801</v>
      </c>
      <c r="E615" s="28"/>
      <c r="F615" s="8">
        <f t="shared" si="79"/>
        <v>1</v>
      </c>
      <c r="G615" s="8">
        <f t="shared" si="80"/>
        <v>2.1204438990109207</v>
      </c>
      <c r="H615" s="8">
        <f t="shared" si="81"/>
        <v>1.9200922675013801</v>
      </c>
      <c r="I615" s="24"/>
      <c r="J615" s="24"/>
      <c r="K615" s="8">
        <f t="shared" si="82"/>
        <v>0</v>
      </c>
      <c r="L615" s="8">
        <f t="shared" si="83"/>
        <v>0</v>
      </c>
      <c r="M615" s="25" t="e">
        <f t="shared" si="84"/>
        <v>#DIV/0!</v>
      </c>
      <c r="N615" s="25" t="e">
        <f t="shared" si="84"/>
        <v>#DIV/0!</v>
      </c>
      <c r="O615" s="24">
        <f t="shared" si="85"/>
        <v>0</v>
      </c>
      <c r="P615" s="24">
        <f t="shared" si="85"/>
        <v>0</v>
      </c>
      <c r="Q615" t="s">
        <v>308</v>
      </c>
      <c r="R615" t="s">
        <v>307</v>
      </c>
      <c r="S615" t="s">
        <v>275</v>
      </c>
      <c r="T615" s="26"/>
      <c r="U615" s="26" t="s">
        <v>94</v>
      </c>
      <c r="V615" s="20">
        <v>44433</v>
      </c>
      <c r="W615" s="26" t="s">
        <v>73</v>
      </c>
      <c r="X615" s="99">
        <v>0</v>
      </c>
      <c r="Y615" t="str">
        <f t="shared" si="77"/>
        <v>N</v>
      </c>
      <c r="Z615" s="24">
        <v>100</v>
      </c>
      <c r="AA615" s="24">
        <f t="shared" si="71"/>
        <v>0</v>
      </c>
      <c r="AB615" s="24">
        <f t="shared" si="72"/>
        <v>-100</v>
      </c>
      <c r="AC615" s="24">
        <f t="shared" si="73"/>
        <v>0</v>
      </c>
      <c r="AD615" s="24">
        <f t="shared" si="74"/>
        <v>-100</v>
      </c>
      <c r="AE615" s="24">
        <f t="shared" si="75"/>
        <v>0</v>
      </c>
      <c r="AF615" s="24">
        <f t="shared" si="76"/>
        <v>-100</v>
      </c>
    </row>
    <row r="616" spans="1:32" x14ac:dyDescent="0.25">
      <c r="A616" s="41">
        <v>0.58670197481757735</v>
      </c>
      <c r="B616" s="41">
        <v>0.39524876567097766</v>
      </c>
      <c r="C616" s="22">
        <f t="shared" si="78"/>
        <v>1.7044428737621498</v>
      </c>
      <c r="D616" s="23">
        <f t="shared" si="78"/>
        <v>2.5300521768926756</v>
      </c>
      <c r="E616" s="28"/>
      <c r="F616" s="8">
        <f t="shared" si="79"/>
        <v>1</v>
      </c>
      <c r="G616" s="8">
        <f t="shared" si="80"/>
        <v>1.7044428737621498</v>
      </c>
      <c r="H616" s="8">
        <f t="shared" si="81"/>
        <v>2.5300521768926756</v>
      </c>
      <c r="I616" s="24"/>
      <c r="J616" s="24"/>
      <c r="K616" s="8">
        <f t="shared" si="82"/>
        <v>0</v>
      </c>
      <c r="L616" s="8">
        <f t="shared" si="83"/>
        <v>0</v>
      </c>
      <c r="M616" s="25" t="e">
        <f t="shared" si="84"/>
        <v>#DIV/0!</v>
      </c>
      <c r="N616" s="25" t="e">
        <f t="shared" si="84"/>
        <v>#DIV/0!</v>
      </c>
      <c r="O616" s="24">
        <f t="shared" si="85"/>
        <v>0</v>
      </c>
      <c r="P616" s="24">
        <f t="shared" si="85"/>
        <v>0</v>
      </c>
      <c r="Q616" t="s">
        <v>377</v>
      </c>
      <c r="R616" t="s">
        <v>479</v>
      </c>
      <c r="S616" t="s">
        <v>275</v>
      </c>
      <c r="T616" s="26"/>
      <c r="U616" s="26" t="s">
        <v>89</v>
      </c>
      <c r="V616" s="20">
        <v>44433</v>
      </c>
      <c r="W616" s="26" t="s">
        <v>88</v>
      </c>
      <c r="X616" s="99">
        <v>4</v>
      </c>
      <c r="Y616" t="str">
        <f t="shared" si="77"/>
        <v>Y</v>
      </c>
      <c r="Z616" s="24">
        <v>100</v>
      </c>
      <c r="AA616" s="24">
        <f t="shared" si="71"/>
        <v>0</v>
      </c>
      <c r="AB616" s="24">
        <f t="shared" si="72"/>
        <v>-100</v>
      </c>
      <c r="AC616" s="24">
        <f t="shared" si="73"/>
        <v>0</v>
      </c>
      <c r="AD616" s="24">
        <f t="shared" si="74"/>
        <v>-100</v>
      </c>
      <c r="AE616" s="24">
        <f t="shared" si="75"/>
        <v>0</v>
      </c>
      <c r="AF616" s="24">
        <f t="shared" si="76"/>
        <v>-100</v>
      </c>
    </row>
    <row r="617" spans="1:32" x14ac:dyDescent="0.25">
      <c r="A617" s="41">
        <v>0.39053236794541002</v>
      </c>
      <c r="B617" s="41">
        <v>0.60886801544833435</v>
      </c>
      <c r="C617" s="22">
        <f t="shared" si="78"/>
        <v>2.5606072174273233</v>
      </c>
      <c r="D617" s="23">
        <f t="shared" si="78"/>
        <v>1.6423920695910743</v>
      </c>
      <c r="E617" s="28"/>
      <c r="F617" s="8">
        <f t="shared" si="79"/>
        <v>1</v>
      </c>
      <c r="G617" s="8">
        <f t="shared" si="80"/>
        <v>2.5606072174273233</v>
      </c>
      <c r="H617" s="8">
        <f t="shared" si="81"/>
        <v>1.6423920695910743</v>
      </c>
      <c r="I617" s="24"/>
      <c r="J617" s="24"/>
      <c r="K617" s="8">
        <f t="shared" si="82"/>
        <v>0</v>
      </c>
      <c r="L617" s="8">
        <f t="shared" si="83"/>
        <v>0</v>
      </c>
      <c r="M617" s="25" t="e">
        <f t="shared" si="84"/>
        <v>#DIV/0!</v>
      </c>
      <c r="N617" s="25" t="e">
        <f t="shared" si="84"/>
        <v>#DIV/0!</v>
      </c>
      <c r="O617" s="24">
        <f t="shared" si="85"/>
        <v>0</v>
      </c>
      <c r="P617" s="24">
        <f t="shared" si="85"/>
        <v>0</v>
      </c>
      <c r="Q617" t="s">
        <v>373</v>
      </c>
      <c r="R617" t="s">
        <v>511</v>
      </c>
      <c r="S617" t="s">
        <v>275</v>
      </c>
      <c r="T617" s="26"/>
      <c r="U617" s="26" t="s">
        <v>75</v>
      </c>
      <c r="V617" s="20">
        <v>44433</v>
      </c>
      <c r="W617" s="26" t="s">
        <v>94</v>
      </c>
      <c r="X617" s="99">
        <v>2</v>
      </c>
      <c r="Y617" t="str">
        <f t="shared" si="77"/>
        <v>N</v>
      </c>
      <c r="Z617" s="24">
        <v>100</v>
      </c>
      <c r="AA617" s="24">
        <f t="shared" si="71"/>
        <v>0</v>
      </c>
      <c r="AB617" s="24">
        <f t="shared" si="72"/>
        <v>-100</v>
      </c>
      <c r="AC617" s="24">
        <f t="shared" si="73"/>
        <v>0</v>
      </c>
      <c r="AD617" s="24">
        <f t="shared" si="74"/>
        <v>-100</v>
      </c>
      <c r="AE617" s="24">
        <f t="shared" si="75"/>
        <v>0</v>
      </c>
      <c r="AF617" s="24">
        <f t="shared" si="76"/>
        <v>-100</v>
      </c>
    </row>
    <row r="618" spans="1:32" x14ac:dyDescent="0.25">
      <c r="A618" s="41">
        <v>0.84828813906542455</v>
      </c>
      <c r="B618" s="41">
        <v>0.11393485766634587</v>
      </c>
      <c r="C618" s="22">
        <f t="shared" si="78"/>
        <v>1.1788447273372458</v>
      </c>
      <c r="D618" s="23">
        <f t="shared" si="78"/>
        <v>8.776945181504189</v>
      </c>
      <c r="E618" s="28"/>
      <c r="F618" s="8">
        <f t="shared" si="79"/>
        <v>1</v>
      </c>
      <c r="G618" s="8">
        <f t="shared" si="80"/>
        <v>1.1788447273372458</v>
      </c>
      <c r="H618" s="8">
        <f t="shared" si="81"/>
        <v>8.776945181504189</v>
      </c>
      <c r="I618" s="24"/>
      <c r="J618" s="24"/>
      <c r="K618" s="8">
        <f t="shared" si="82"/>
        <v>0</v>
      </c>
      <c r="L618" s="8">
        <f t="shared" si="83"/>
        <v>0</v>
      </c>
      <c r="M618" s="25" t="e">
        <f t="shared" si="84"/>
        <v>#DIV/0!</v>
      </c>
      <c r="N618" s="25" t="e">
        <f t="shared" si="84"/>
        <v>#DIV/0!</v>
      </c>
      <c r="O618" s="24">
        <f t="shared" si="85"/>
        <v>0</v>
      </c>
      <c r="P618" s="24">
        <f t="shared" si="85"/>
        <v>0</v>
      </c>
      <c r="Q618" t="s">
        <v>305</v>
      </c>
      <c r="R618" t="s">
        <v>309</v>
      </c>
      <c r="S618" t="s">
        <v>275</v>
      </c>
      <c r="T618" s="26"/>
      <c r="U618" s="26" t="s">
        <v>92</v>
      </c>
      <c r="V618" s="20">
        <v>44433</v>
      </c>
      <c r="W618" s="26" t="s">
        <v>94</v>
      </c>
      <c r="X618" s="99">
        <v>2</v>
      </c>
      <c r="Y618" t="str">
        <f t="shared" si="77"/>
        <v>N</v>
      </c>
      <c r="Z618" s="24">
        <v>100</v>
      </c>
      <c r="AA618" s="24">
        <f t="shared" si="71"/>
        <v>0</v>
      </c>
      <c r="AB618" s="24">
        <f t="shared" si="72"/>
        <v>-100</v>
      </c>
      <c r="AC618" s="24">
        <f t="shared" si="73"/>
        <v>0</v>
      </c>
      <c r="AD618" s="24">
        <f t="shared" si="74"/>
        <v>-100</v>
      </c>
      <c r="AE618" s="24">
        <f t="shared" si="75"/>
        <v>0</v>
      </c>
      <c r="AF618" s="24">
        <f t="shared" si="76"/>
        <v>-100</v>
      </c>
    </row>
    <row r="619" spans="1:32" x14ac:dyDescent="0.25">
      <c r="A619" s="41">
        <v>0.44506661825476207</v>
      </c>
      <c r="B619" s="41">
        <v>0.55405850008861202</v>
      </c>
      <c r="C619" s="22">
        <f t="shared" si="78"/>
        <v>2.2468546482351246</v>
      </c>
      <c r="D619" s="23">
        <f t="shared" si="78"/>
        <v>1.8048635655622418</v>
      </c>
      <c r="E619" s="28"/>
      <c r="F619" s="8">
        <f t="shared" si="79"/>
        <v>1</v>
      </c>
      <c r="G619" s="8">
        <f t="shared" si="80"/>
        <v>2.2468546482351246</v>
      </c>
      <c r="H619" s="8">
        <f t="shared" si="81"/>
        <v>1.8048635655622418</v>
      </c>
      <c r="I619" s="24"/>
      <c r="J619" s="24"/>
      <c r="K619" s="8">
        <f t="shared" si="82"/>
        <v>0</v>
      </c>
      <c r="L619" s="8">
        <f t="shared" si="83"/>
        <v>0</v>
      </c>
      <c r="M619" s="25" t="e">
        <f t="shared" si="84"/>
        <v>#DIV/0!</v>
      </c>
      <c r="N619" s="25" t="e">
        <f t="shared" si="84"/>
        <v>#DIV/0!</v>
      </c>
      <c r="O619" s="24">
        <f t="shared" si="85"/>
        <v>0</v>
      </c>
      <c r="P619" s="24">
        <f t="shared" si="85"/>
        <v>0</v>
      </c>
      <c r="Q619" t="s">
        <v>285</v>
      </c>
      <c r="R619" t="s">
        <v>378</v>
      </c>
      <c r="S619" t="s">
        <v>275</v>
      </c>
      <c r="T619" s="26"/>
      <c r="U619" s="26" t="s">
        <v>75</v>
      </c>
      <c r="V619" s="20">
        <v>44433</v>
      </c>
      <c r="W619" s="26" t="s">
        <v>75</v>
      </c>
      <c r="X619" s="99">
        <v>2</v>
      </c>
      <c r="Y619" t="str">
        <f t="shared" si="77"/>
        <v>N</v>
      </c>
      <c r="Z619" s="24">
        <v>100</v>
      </c>
      <c r="AA619" s="24">
        <f t="shared" si="71"/>
        <v>0</v>
      </c>
      <c r="AB619" s="24">
        <f t="shared" si="72"/>
        <v>-100</v>
      </c>
      <c r="AC619" s="24">
        <f t="shared" si="73"/>
        <v>0</v>
      </c>
      <c r="AD619" s="24">
        <f t="shared" si="74"/>
        <v>-100</v>
      </c>
      <c r="AE619" s="24">
        <f t="shared" si="75"/>
        <v>0</v>
      </c>
      <c r="AF619" s="24">
        <f t="shared" si="76"/>
        <v>-100</v>
      </c>
    </row>
    <row r="620" spans="1:32" x14ac:dyDescent="0.25">
      <c r="A620" s="41">
        <v>0.53545353722100619</v>
      </c>
      <c r="B620" s="41">
        <v>0.45901874766800743</v>
      </c>
      <c r="C620" s="22">
        <f t="shared" si="78"/>
        <v>1.8675756727464743</v>
      </c>
      <c r="D620" s="23">
        <f t="shared" si="78"/>
        <v>2.1785602550666749</v>
      </c>
      <c r="E620" s="28"/>
      <c r="F620" s="8">
        <f t="shared" si="79"/>
        <v>1</v>
      </c>
      <c r="G620" s="8">
        <f t="shared" si="80"/>
        <v>1.8675756727464743</v>
      </c>
      <c r="H620" s="8">
        <f t="shared" si="81"/>
        <v>2.1785602550666749</v>
      </c>
      <c r="I620" s="24"/>
      <c r="J620" s="24"/>
      <c r="K620" s="8">
        <f t="shared" si="82"/>
        <v>0</v>
      </c>
      <c r="L620" s="8">
        <f t="shared" si="83"/>
        <v>0</v>
      </c>
      <c r="M620" s="25" t="e">
        <f t="shared" si="84"/>
        <v>#DIV/0!</v>
      </c>
      <c r="N620" s="25" t="e">
        <f t="shared" si="84"/>
        <v>#DIV/0!</v>
      </c>
      <c r="O620" s="24">
        <f t="shared" si="85"/>
        <v>0</v>
      </c>
      <c r="P620" s="24">
        <f t="shared" si="85"/>
        <v>0</v>
      </c>
      <c r="Q620" t="s">
        <v>558</v>
      </c>
      <c r="R620" t="s">
        <v>560</v>
      </c>
      <c r="S620" t="s">
        <v>272</v>
      </c>
      <c r="T620" s="26"/>
      <c r="U620" s="26" t="s">
        <v>79</v>
      </c>
      <c r="V620" s="20">
        <v>44433</v>
      </c>
      <c r="W620" s="26" t="s">
        <v>78</v>
      </c>
      <c r="X620" s="99">
        <v>1</v>
      </c>
      <c r="Y620" t="str">
        <f t="shared" si="77"/>
        <v>N</v>
      </c>
      <c r="Z620" s="24">
        <v>100</v>
      </c>
      <c r="AA620" s="24">
        <f t="shared" si="71"/>
        <v>0</v>
      </c>
      <c r="AB620" s="24">
        <f t="shared" si="72"/>
        <v>-100</v>
      </c>
      <c r="AC620" s="24">
        <f t="shared" si="73"/>
        <v>0</v>
      </c>
      <c r="AD620" s="24">
        <f t="shared" si="74"/>
        <v>-100</v>
      </c>
      <c r="AE620" s="24">
        <f t="shared" si="75"/>
        <v>0</v>
      </c>
      <c r="AF620" s="24">
        <f t="shared" si="76"/>
        <v>-100</v>
      </c>
    </row>
    <row r="621" spans="1:32" x14ac:dyDescent="0.25">
      <c r="A621" s="41">
        <v>0.24390720556990869</v>
      </c>
      <c r="B621" s="41">
        <v>0.75599221628600266</v>
      </c>
      <c r="C621" s="22">
        <f t="shared" si="78"/>
        <v>4.0999198759356865</v>
      </c>
      <c r="D621" s="23">
        <f t="shared" si="78"/>
        <v>1.3227649418306784</v>
      </c>
      <c r="E621" s="28"/>
      <c r="F621" s="8">
        <f t="shared" si="79"/>
        <v>1</v>
      </c>
      <c r="G621" s="8">
        <f t="shared" si="80"/>
        <v>4.0999198759356865</v>
      </c>
      <c r="H621" s="8">
        <f t="shared" si="81"/>
        <v>1.3227649418306784</v>
      </c>
      <c r="I621" s="24"/>
      <c r="J621" s="24"/>
      <c r="K621" s="8">
        <f t="shared" si="82"/>
        <v>0</v>
      </c>
      <c r="L621" s="8">
        <f t="shared" si="83"/>
        <v>0</v>
      </c>
      <c r="M621" s="25" t="e">
        <f t="shared" si="84"/>
        <v>#DIV/0!</v>
      </c>
      <c r="N621" s="25" t="e">
        <f t="shared" si="84"/>
        <v>#DIV/0!</v>
      </c>
      <c r="O621" s="24">
        <f t="shared" si="85"/>
        <v>0</v>
      </c>
      <c r="P621" s="24">
        <f t="shared" si="85"/>
        <v>0</v>
      </c>
      <c r="Q621" t="s">
        <v>337</v>
      </c>
      <c r="R621" t="s">
        <v>562</v>
      </c>
      <c r="S621" t="s">
        <v>272</v>
      </c>
      <c r="T621" s="26"/>
      <c r="U621" s="26" t="s">
        <v>75</v>
      </c>
      <c r="V621" s="20">
        <v>44433</v>
      </c>
      <c r="W621" s="26" t="s">
        <v>146</v>
      </c>
      <c r="X621" s="99">
        <v>6</v>
      </c>
      <c r="Y621" t="str">
        <f t="shared" si="77"/>
        <v>Y</v>
      </c>
      <c r="Z621" s="24">
        <v>100</v>
      </c>
      <c r="AA621" s="24">
        <f t="shared" si="71"/>
        <v>0</v>
      </c>
      <c r="AB621" s="24">
        <f t="shared" si="72"/>
        <v>-100</v>
      </c>
      <c r="AC621" s="24">
        <f t="shared" si="73"/>
        <v>0</v>
      </c>
      <c r="AD621" s="24">
        <f t="shared" si="74"/>
        <v>-100</v>
      </c>
      <c r="AE621" s="24">
        <f t="shared" si="75"/>
        <v>0</v>
      </c>
      <c r="AF621" s="24">
        <f t="shared" si="76"/>
        <v>-100</v>
      </c>
    </row>
    <row r="622" spans="1:32" x14ac:dyDescent="0.25">
      <c r="A622" s="41">
        <v>0.46743098621929741</v>
      </c>
      <c r="B622" s="41">
        <v>0.53153531791250497</v>
      </c>
      <c r="C622" s="22">
        <f t="shared" si="78"/>
        <v>2.1393532510291164</v>
      </c>
      <c r="D622" s="23">
        <f t="shared" si="78"/>
        <v>1.8813425304028586</v>
      </c>
      <c r="E622" s="28"/>
      <c r="F622" s="8">
        <f t="shared" si="79"/>
        <v>1</v>
      </c>
      <c r="G622" s="8">
        <f t="shared" si="80"/>
        <v>2.1393532510291164</v>
      </c>
      <c r="H622" s="8">
        <f t="shared" si="81"/>
        <v>1.8813425304028586</v>
      </c>
      <c r="I622" s="24"/>
      <c r="J622" s="24"/>
      <c r="K622" s="8">
        <f t="shared" si="82"/>
        <v>0</v>
      </c>
      <c r="L622" s="8">
        <f t="shared" si="83"/>
        <v>0</v>
      </c>
      <c r="M622" s="25" t="e">
        <f t="shared" si="84"/>
        <v>#DIV/0!</v>
      </c>
      <c r="N622" s="25" t="e">
        <f t="shared" si="84"/>
        <v>#DIV/0!</v>
      </c>
      <c r="O622" s="24">
        <f t="shared" si="85"/>
        <v>0</v>
      </c>
      <c r="P622" s="24">
        <f t="shared" si="85"/>
        <v>0</v>
      </c>
      <c r="Q622" t="s">
        <v>535</v>
      </c>
      <c r="R622" t="s">
        <v>557</v>
      </c>
      <c r="S622" t="s">
        <v>272</v>
      </c>
      <c r="T622" s="26"/>
      <c r="U622" s="26" t="s">
        <v>75</v>
      </c>
      <c r="V622" s="20">
        <v>44433</v>
      </c>
      <c r="W622" s="26" t="s">
        <v>77</v>
      </c>
      <c r="X622" s="99">
        <v>2</v>
      </c>
      <c r="Y622" t="str">
        <f t="shared" si="77"/>
        <v>N</v>
      </c>
      <c r="Z622" s="24">
        <v>100</v>
      </c>
      <c r="AA622" s="24">
        <f t="shared" ref="AA622:AA685" si="86">IF(AND(O622&gt;1,Y622="Y"),Z622*I622,IF(AND(P622&gt;1,Y622="N"),Z622*J622,0))</f>
        <v>0</v>
      </c>
      <c r="AB622" s="24">
        <f t="shared" ref="AB622:AB685" si="87">AA622-Z622</f>
        <v>-100</v>
      </c>
      <c r="AC622" s="24">
        <f t="shared" ref="AC622:AC685" si="88">IF(AND(A622 &gt; 50%,Y622 = "Y"),Z622*I622,0)</f>
        <v>0</v>
      </c>
      <c r="AD622" s="24">
        <f t="shared" ref="AD622:AD685" si="89">AC622-Z622</f>
        <v>-100</v>
      </c>
      <c r="AE622" s="24">
        <f t="shared" ref="AE622:AE685" si="90">IF(AND(B622 &gt; 50%,Y622 = "N"),Z622*J622,0)</f>
        <v>0</v>
      </c>
      <c r="AF622" s="24">
        <f t="shared" ref="AF622:AF685" si="91">AE622-Z622</f>
        <v>-100</v>
      </c>
    </row>
    <row r="623" spans="1:32" x14ac:dyDescent="0.25">
      <c r="A623" s="41">
        <v>0.37319663710841994</v>
      </c>
      <c r="B623" s="41">
        <v>0.62460996662191726</v>
      </c>
      <c r="C623" s="22">
        <f t="shared" si="78"/>
        <v>2.6795525483512947</v>
      </c>
      <c r="D623" s="23">
        <f t="shared" si="78"/>
        <v>1.6009991089452309</v>
      </c>
      <c r="E623" s="28"/>
      <c r="F623" s="8">
        <f t="shared" si="79"/>
        <v>1</v>
      </c>
      <c r="G623" s="8">
        <f t="shared" si="80"/>
        <v>2.6795525483512947</v>
      </c>
      <c r="H623" s="8">
        <f t="shared" si="81"/>
        <v>1.6009991089452309</v>
      </c>
      <c r="I623" s="24"/>
      <c r="J623" s="24"/>
      <c r="K623" s="8">
        <f t="shared" si="82"/>
        <v>0</v>
      </c>
      <c r="L623" s="8">
        <f t="shared" si="83"/>
        <v>0</v>
      </c>
      <c r="M623" s="25" t="e">
        <f t="shared" si="84"/>
        <v>#DIV/0!</v>
      </c>
      <c r="N623" s="25" t="e">
        <f t="shared" si="84"/>
        <v>#DIV/0!</v>
      </c>
      <c r="O623" s="24">
        <f t="shared" si="85"/>
        <v>0</v>
      </c>
      <c r="P623" s="24">
        <f t="shared" si="85"/>
        <v>0</v>
      </c>
      <c r="Q623" t="s">
        <v>515</v>
      </c>
      <c r="R623" t="s">
        <v>554</v>
      </c>
      <c r="S623" t="s">
        <v>272</v>
      </c>
      <c r="T623" s="26"/>
      <c r="U623" s="26" t="s">
        <v>77</v>
      </c>
      <c r="V623" s="20">
        <v>44433</v>
      </c>
      <c r="W623" s="26" t="s">
        <v>102</v>
      </c>
      <c r="X623" s="99">
        <v>4</v>
      </c>
      <c r="Y623" t="str">
        <f t="shared" si="77"/>
        <v>Y</v>
      </c>
      <c r="Z623" s="24">
        <v>100</v>
      </c>
      <c r="AA623" s="24">
        <f t="shared" si="86"/>
        <v>0</v>
      </c>
      <c r="AB623" s="24">
        <f t="shared" si="87"/>
        <v>-100</v>
      </c>
      <c r="AC623" s="24">
        <f t="shared" si="88"/>
        <v>0</v>
      </c>
      <c r="AD623" s="24">
        <f t="shared" si="89"/>
        <v>-100</v>
      </c>
      <c r="AE623" s="24">
        <f t="shared" si="90"/>
        <v>0</v>
      </c>
      <c r="AF623" s="24">
        <f t="shared" si="91"/>
        <v>-100</v>
      </c>
    </row>
    <row r="624" spans="1:32" x14ac:dyDescent="0.25">
      <c r="A624" s="41">
        <v>0.27787097601917538</v>
      </c>
      <c r="B624" s="41">
        <v>0.72202950717372394</v>
      </c>
      <c r="C624" s="22">
        <f t="shared" si="78"/>
        <v>3.5987925559054856</v>
      </c>
      <c r="D624" s="23">
        <f t="shared" si="78"/>
        <v>1.3849849487652517</v>
      </c>
      <c r="E624" s="28"/>
      <c r="F624" s="8">
        <f t="shared" si="79"/>
        <v>1</v>
      </c>
      <c r="G624" s="8">
        <f t="shared" si="80"/>
        <v>3.5987925559054856</v>
      </c>
      <c r="H624" s="8">
        <f t="shared" si="81"/>
        <v>1.3849849487652517</v>
      </c>
      <c r="I624" s="24"/>
      <c r="J624" s="24"/>
      <c r="K624" s="8">
        <f t="shared" si="82"/>
        <v>0</v>
      </c>
      <c r="L624" s="8">
        <f t="shared" si="83"/>
        <v>0</v>
      </c>
      <c r="M624" s="25" t="e">
        <f t="shared" si="84"/>
        <v>#DIV/0!</v>
      </c>
      <c r="N624" s="25" t="e">
        <f t="shared" si="84"/>
        <v>#DIV/0!</v>
      </c>
      <c r="O624" s="24">
        <f t="shared" si="85"/>
        <v>0</v>
      </c>
      <c r="P624" s="24">
        <f t="shared" si="85"/>
        <v>0</v>
      </c>
      <c r="Q624" t="s">
        <v>336</v>
      </c>
      <c r="R624" t="s">
        <v>539</v>
      </c>
      <c r="S624" t="s">
        <v>272</v>
      </c>
      <c r="T624" s="26"/>
      <c r="U624" s="26" t="s">
        <v>75</v>
      </c>
      <c r="V624" s="20">
        <v>44433</v>
      </c>
      <c r="W624" s="26" t="s">
        <v>103</v>
      </c>
      <c r="X624" s="99">
        <v>4</v>
      </c>
      <c r="Y624" t="str">
        <f t="shared" si="77"/>
        <v>Y</v>
      </c>
      <c r="Z624" s="24">
        <v>100</v>
      </c>
      <c r="AA624" s="24">
        <f t="shared" si="86"/>
        <v>0</v>
      </c>
      <c r="AB624" s="24">
        <f t="shared" si="87"/>
        <v>-100</v>
      </c>
      <c r="AC624" s="24">
        <f t="shared" si="88"/>
        <v>0</v>
      </c>
      <c r="AD624" s="24">
        <f t="shared" si="89"/>
        <v>-100</v>
      </c>
      <c r="AE624" s="24">
        <f t="shared" si="90"/>
        <v>0</v>
      </c>
      <c r="AF624" s="24">
        <f t="shared" si="91"/>
        <v>-100</v>
      </c>
    </row>
    <row r="625" spans="1:32" x14ac:dyDescent="0.25">
      <c r="A625" s="41">
        <v>0.67311398164473846</v>
      </c>
      <c r="B625" s="41">
        <v>0.30751863752700948</v>
      </c>
      <c r="C625" s="22">
        <f t="shared" si="78"/>
        <v>1.4856324891016572</v>
      </c>
      <c r="D625" s="23">
        <f t="shared" si="78"/>
        <v>3.251835427087471</v>
      </c>
      <c r="E625" s="28"/>
      <c r="F625" s="8">
        <f t="shared" si="79"/>
        <v>1</v>
      </c>
      <c r="G625" s="8">
        <f t="shared" si="80"/>
        <v>1.4856324891016572</v>
      </c>
      <c r="H625" s="8">
        <f t="shared" si="81"/>
        <v>3.251835427087471</v>
      </c>
      <c r="I625" s="24"/>
      <c r="J625" s="24"/>
      <c r="K625" s="8">
        <f t="shared" si="82"/>
        <v>0</v>
      </c>
      <c r="L625" s="8">
        <f t="shared" si="83"/>
        <v>0</v>
      </c>
      <c r="M625" s="25" t="e">
        <f t="shared" si="84"/>
        <v>#DIV/0!</v>
      </c>
      <c r="N625" s="25" t="e">
        <f t="shared" si="84"/>
        <v>#DIV/0!</v>
      </c>
      <c r="O625" s="24">
        <f t="shared" si="85"/>
        <v>0</v>
      </c>
      <c r="P625" s="24">
        <f t="shared" si="85"/>
        <v>0</v>
      </c>
      <c r="Q625" t="s">
        <v>553</v>
      </c>
      <c r="R625" t="s">
        <v>335</v>
      </c>
      <c r="S625" t="s">
        <v>272</v>
      </c>
      <c r="T625" s="26"/>
      <c r="U625" s="26" t="s">
        <v>102</v>
      </c>
      <c r="V625" s="20">
        <v>44433</v>
      </c>
      <c r="W625" s="26" t="s">
        <v>103</v>
      </c>
      <c r="X625" s="99">
        <v>4</v>
      </c>
      <c r="Y625" t="str">
        <f t="shared" si="77"/>
        <v>Y</v>
      </c>
      <c r="Z625" s="24">
        <v>100</v>
      </c>
      <c r="AA625" s="24">
        <f t="shared" si="86"/>
        <v>0</v>
      </c>
      <c r="AB625" s="24">
        <f t="shared" si="87"/>
        <v>-100</v>
      </c>
      <c r="AC625" s="24">
        <f t="shared" si="88"/>
        <v>0</v>
      </c>
      <c r="AD625" s="24">
        <f t="shared" si="89"/>
        <v>-100</v>
      </c>
      <c r="AE625" s="24">
        <f t="shared" si="90"/>
        <v>0</v>
      </c>
      <c r="AF625" s="24">
        <f t="shared" si="91"/>
        <v>-100</v>
      </c>
    </row>
    <row r="626" spans="1:32" x14ac:dyDescent="0.25">
      <c r="A626" s="41">
        <v>0.48987549860890572</v>
      </c>
      <c r="B626" s="41">
        <v>0.50922659846767093</v>
      </c>
      <c r="C626" s="22">
        <f t="shared" si="78"/>
        <v>2.0413349980549946</v>
      </c>
      <c r="D626" s="23">
        <f t="shared" si="78"/>
        <v>1.9637623074072132</v>
      </c>
      <c r="E626" s="28"/>
      <c r="F626" s="8">
        <f t="shared" si="79"/>
        <v>1</v>
      </c>
      <c r="G626" s="8">
        <f t="shared" si="80"/>
        <v>2.0413349980549946</v>
      </c>
      <c r="H626" s="8">
        <f t="shared" si="81"/>
        <v>1.9637623074072132</v>
      </c>
      <c r="I626" s="24"/>
      <c r="J626" s="24"/>
      <c r="K626" s="8">
        <f t="shared" si="82"/>
        <v>0</v>
      </c>
      <c r="L626" s="8">
        <f t="shared" si="83"/>
        <v>0</v>
      </c>
      <c r="M626" s="25" t="e">
        <f t="shared" si="84"/>
        <v>#DIV/0!</v>
      </c>
      <c r="N626" s="25" t="e">
        <f t="shared" si="84"/>
        <v>#DIV/0!</v>
      </c>
      <c r="O626" s="24">
        <f t="shared" si="85"/>
        <v>0</v>
      </c>
      <c r="P626" s="24">
        <f t="shared" si="85"/>
        <v>0</v>
      </c>
      <c r="Q626" t="s">
        <v>563</v>
      </c>
      <c r="R626" t="s">
        <v>555</v>
      </c>
      <c r="S626" t="s">
        <v>272</v>
      </c>
      <c r="T626" s="26"/>
      <c r="U626" s="26" t="s">
        <v>75</v>
      </c>
      <c r="V626" s="20">
        <v>44433</v>
      </c>
      <c r="W626" s="26" t="s">
        <v>76</v>
      </c>
      <c r="X626" s="99">
        <v>1</v>
      </c>
      <c r="Y626" t="str">
        <f t="shared" si="77"/>
        <v>N</v>
      </c>
      <c r="Z626" s="24">
        <v>100</v>
      </c>
      <c r="AA626" s="24">
        <f t="shared" si="86"/>
        <v>0</v>
      </c>
      <c r="AB626" s="24">
        <f t="shared" si="87"/>
        <v>-100</v>
      </c>
      <c r="AC626" s="24">
        <f t="shared" si="88"/>
        <v>0</v>
      </c>
      <c r="AD626" s="24">
        <f t="shared" si="89"/>
        <v>-100</v>
      </c>
      <c r="AE626" s="24">
        <f t="shared" si="90"/>
        <v>0</v>
      </c>
      <c r="AF626" s="24">
        <f t="shared" si="91"/>
        <v>-100</v>
      </c>
    </row>
    <row r="627" spans="1:32" x14ac:dyDescent="0.25">
      <c r="A627" s="41">
        <v>0.30390391750538476</v>
      </c>
      <c r="B627" s="41">
        <v>0.69585559314033485</v>
      </c>
      <c r="C627" s="22">
        <f t="shared" si="78"/>
        <v>3.2905136867223219</v>
      </c>
      <c r="D627" s="23">
        <f t="shared" si="78"/>
        <v>1.4370797761171801</v>
      </c>
      <c r="E627" s="28"/>
      <c r="F627" s="8">
        <f t="shared" si="79"/>
        <v>1</v>
      </c>
      <c r="G627" s="8">
        <f t="shared" si="80"/>
        <v>3.2905136867223219</v>
      </c>
      <c r="H627" s="8">
        <f t="shared" si="81"/>
        <v>1.4370797761171801</v>
      </c>
      <c r="I627" s="24"/>
      <c r="J627" s="24"/>
      <c r="K627" s="8">
        <f t="shared" si="82"/>
        <v>0</v>
      </c>
      <c r="L627" s="8">
        <f t="shared" si="83"/>
        <v>0</v>
      </c>
      <c r="M627" s="25" t="e">
        <f t="shared" si="84"/>
        <v>#DIV/0!</v>
      </c>
      <c r="N627" s="25" t="e">
        <f t="shared" si="84"/>
        <v>#DIV/0!</v>
      </c>
      <c r="O627" s="24">
        <f t="shared" si="85"/>
        <v>0</v>
      </c>
      <c r="P627" s="24">
        <f t="shared" si="85"/>
        <v>0</v>
      </c>
      <c r="Q627" t="s">
        <v>552</v>
      </c>
      <c r="R627" t="s">
        <v>559</v>
      </c>
      <c r="S627" t="s">
        <v>272</v>
      </c>
      <c r="T627" s="26"/>
      <c r="U627" s="26" t="s">
        <v>75</v>
      </c>
      <c r="V627" s="20">
        <v>44433</v>
      </c>
      <c r="W627" s="26" t="s">
        <v>78</v>
      </c>
      <c r="X627" s="99">
        <v>1</v>
      </c>
      <c r="Y627" t="str">
        <f t="shared" si="77"/>
        <v>N</v>
      </c>
      <c r="Z627" s="24">
        <v>100</v>
      </c>
      <c r="AA627" s="24">
        <f t="shared" si="86"/>
        <v>0</v>
      </c>
      <c r="AB627" s="24">
        <f t="shared" si="87"/>
        <v>-100</v>
      </c>
      <c r="AC627" s="24">
        <f t="shared" si="88"/>
        <v>0</v>
      </c>
      <c r="AD627" s="24">
        <f t="shared" si="89"/>
        <v>-100</v>
      </c>
      <c r="AE627" s="24">
        <f t="shared" si="90"/>
        <v>0</v>
      </c>
      <c r="AF627" s="24">
        <f t="shared" si="91"/>
        <v>-100</v>
      </c>
    </row>
    <row r="628" spans="1:32" x14ac:dyDescent="0.25">
      <c r="A628" s="41">
        <v>0.62305759957076201</v>
      </c>
      <c r="B628" s="41">
        <v>0.3700563706771493</v>
      </c>
      <c r="C628" s="22">
        <f t="shared" si="78"/>
        <v>1.6049880471547444</v>
      </c>
      <c r="D628" s="23">
        <f t="shared" si="78"/>
        <v>2.7022910000715448</v>
      </c>
      <c r="E628" s="28"/>
      <c r="F628" s="8">
        <f t="shared" si="79"/>
        <v>1</v>
      </c>
      <c r="G628" s="8">
        <f t="shared" si="80"/>
        <v>1.6049880471547444</v>
      </c>
      <c r="H628" s="8">
        <f t="shared" si="81"/>
        <v>2.7022910000715448</v>
      </c>
      <c r="I628" s="24"/>
      <c r="J628" s="24"/>
      <c r="K628" s="8">
        <f t="shared" si="82"/>
        <v>0</v>
      </c>
      <c r="L628" s="8">
        <f t="shared" si="83"/>
        <v>0</v>
      </c>
      <c r="M628" s="25" t="e">
        <f t="shared" si="84"/>
        <v>#DIV/0!</v>
      </c>
      <c r="N628" s="25" t="e">
        <f t="shared" si="84"/>
        <v>#DIV/0!</v>
      </c>
      <c r="O628" s="24">
        <f t="shared" si="85"/>
        <v>0</v>
      </c>
      <c r="P628" s="24">
        <f t="shared" si="85"/>
        <v>0</v>
      </c>
      <c r="Q628" t="s">
        <v>528</v>
      </c>
      <c r="R628" t="s">
        <v>561</v>
      </c>
      <c r="S628" t="s">
        <v>272</v>
      </c>
      <c r="T628" s="26"/>
      <c r="U628" s="26" t="s">
        <v>79</v>
      </c>
      <c r="V628" s="20">
        <v>44433</v>
      </c>
      <c r="W628" s="26" t="s">
        <v>79</v>
      </c>
      <c r="X628" s="99">
        <v>3</v>
      </c>
      <c r="Y628" t="str">
        <f t="shared" si="77"/>
        <v>Y</v>
      </c>
      <c r="Z628" s="24">
        <v>100</v>
      </c>
      <c r="AA628" s="24">
        <f t="shared" si="86"/>
        <v>0</v>
      </c>
      <c r="AB628" s="24">
        <f t="shared" si="87"/>
        <v>-100</v>
      </c>
      <c r="AC628" s="24">
        <f t="shared" si="88"/>
        <v>0</v>
      </c>
      <c r="AD628" s="24">
        <f t="shared" si="89"/>
        <v>-100</v>
      </c>
      <c r="AE628" s="24">
        <f t="shared" si="90"/>
        <v>0</v>
      </c>
      <c r="AF628" s="24">
        <f t="shared" si="91"/>
        <v>-100</v>
      </c>
    </row>
    <row r="629" spans="1:32" x14ac:dyDescent="0.25">
      <c r="A629" s="41">
        <v>0.46381042687994606</v>
      </c>
      <c r="B629" s="41">
        <v>0.53540840937237544</v>
      </c>
      <c r="C629" s="22">
        <f t="shared" si="78"/>
        <v>2.1560532968760588</v>
      </c>
      <c r="D629" s="23">
        <f t="shared" si="78"/>
        <v>1.8677330846787319</v>
      </c>
      <c r="E629" s="28"/>
      <c r="F629" s="8">
        <f t="shared" si="79"/>
        <v>1</v>
      </c>
      <c r="G629" s="8">
        <f t="shared" si="80"/>
        <v>2.1560532968760588</v>
      </c>
      <c r="H629" s="8">
        <f t="shared" si="81"/>
        <v>1.8677330846787319</v>
      </c>
      <c r="I629" s="24"/>
      <c r="J629" s="24"/>
      <c r="K629" s="8">
        <f t="shared" si="82"/>
        <v>0</v>
      </c>
      <c r="L629" s="8">
        <f t="shared" si="83"/>
        <v>0</v>
      </c>
      <c r="M629" s="25" t="e">
        <f t="shared" si="84"/>
        <v>#DIV/0!</v>
      </c>
      <c r="N629" s="25" t="e">
        <f t="shared" si="84"/>
        <v>#DIV/0!</v>
      </c>
      <c r="O629" s="24">
        <f t="shared" si="85"/>
        <v>0</v>
      </c>
      <c r="P629" s="24">
        <f t="shared" si="85"/>
        <v>0</v>
      </c>
      <c r="Q629" t="s">
        <v>556</v>
      </c>
      <c r="R629" t="s">
        <v>334</v>
      </c>
      <c r="S629" t="s">
        <v>272</v>
      </c>
      <c r="T629" s="26"/>
      <c r="U629" s="26" t="s">
        <v>75</v>
      </c>
      <c r="V629" s="20">
        <v>44433</v>
      </c>
      <c r="W629" s="26" t="s">
        <v>89</v>
      </c>
      <c r="X629" s="99">
        <v>4</v>
      </c>
      <c r="Y629" t="str">
        <f t="shared" si="77"/>
        <v>Y</v>
      </c>
      <c r="Z629" s="24">
        <v>100</v>
      </c>
      <c r="AA629" s="24">
        <f t="shared" si="86"/>
        <v>0</v>
      </c>
      <c r="AB629" s="24">
        <f t="shared" si="87"/>
        <v>-100</v>
      </c>
      <c r="AC629" s="24">
        <f t="shared" si="88"/>
        <v>0</v>
      </c>
      <c r="AD629" s="24">
        <f t="shared" si="89"/>
        <v>-100</v>
      </c>
      <c r="AE629" s="24">
        <f t="shared" si="90"/>
        <v>0</v>
      </c>
      <c r="AF629" s="24">
        <f t="shared" si="91"/>
        <v>-100</v>
      </c>
    </row>
    <row r="630" spans="1:32" x14ac:dyDescent="0.25">
      <c r="A630" s="41">
        <v>0.70515592692007356</v>
      </c>
      <c r="B630" s="41">
        <v>0.27663502471843132</v>
      </c>
      <c r="C630" s="22">
        <f t="shared" si="78"/>
        <v>1.4181260652062075</v>
      </c>
      <c r="D630" s="23">
        <f t="shared" si="78"/>
        <v>3.6148712586840173</v>
      </c>
      <c r="E630" s="28"/>
      <c r="F630" s="8">
        <f t="shared" si="79"/>
        <v>1</v>
      </c>
      <c r="G630" s="8">
        <f t="shared" si="80"/>
        <v>1.4181260652062075</v>
      </c>
      <c r="H630" s="8">
        <f t="shared" si="81"/>
        <v>3.6148712586840173</v>
      </c>
      <c r="I630" s="24"/>
      <c r="J630" s="24"/>
      <c r="K630" s="8">
        <f t="shared" si="82"/>
        <v>0</v>
      </c>
      <c r="L630" s="8">
        <f t="shared" si="83"/>
        <v>0</v>
      </c>
      <c r="M630" s="25" t="e">
        <f t="shared" si="84"/>
        <v>#DIV/0!</v>
      </c>
      <c r="N630" s="25" t="e">
        <f t="shared" si="84"/>
        <v>#DIV/0!</v>
      </c>
      <c r="O630" s="24">
        <f t="shared" si="85"/>
        <v>0</v>
      </c>
      <c r="P630" s="24">
        <f t="shared" si="85"/>
        <v>0</v>
      </c>
      <c r="Q630" t="s">
        <v>301</v>
      </c>
      <c r="R630" t="s">
        <v>371</v>
      </c>
      <c r="S630" t="s">
        <v>275</v>
      </c>
      <c r="T630" s="26"/>
      <c r="U630" s="26" t="s">
        <v>102</v>
      </c>
      <c r="V630" s="20">
        <v>44434</v>
      </c>
      <c r="W630" s="26" t="s">
        <v>102</v>
      </c>
      <c r="X630" s="99">
        <v>4</v>
      </c>
      <c r="Y630" t="str">
        <f t="shared" si="77"/>
        <v>Y</v>
      </c>
      <c r="Z630" s="24">
        <v>100</v>
      </c>
      <c r="AA630" s="24">
        <f t="shared" si="86"/>
        <v>0</v>
      </c>
      <c r="AB630" s="24">
        <f t="shared" si="87"/>
        <v>-100</v>
      </c>
      <c r="AC630" s="24">
        <f t="shared" si="88"/>
        <v>0</v>
      </c>
      <c r="AD630" s="24">
        <f t="shared" si="89"/>
        <v>-100</v>
      </c>
      <c r="AE630" s="24">
        <f t="shared" si="90"/>
        <v>0</v>
      </c>
      <c r="AF630" s="24">
        <f t="shared" si="91"/>
        <v>-100</v>
      </c>
    </row>
    <row r="631" spans="1:32" x14ac:dyDescent="0.25">
      <c r="A631" s="41">
        <v>0.58347091163144704</v>
      </c>
      <c r="B631" s="41">
        <v>0.40879718944447963</v>
      </c>
      <c r="C631" s="22">
        <f t="shared" si="78"/>
        <v>1.7138814978863182</v>
      </c>
      <c r="D631" s="23">
        <f t="shared" si="78"/>
        <v>2.4462007709957945</v>
      </c>
      <c r="E631" s="28"/>
      <c r="F631" s="8">
        <f t="shared" si="79"/>
        <v>1</v>
      </c>
      <c r="G631" s="8">
        <f t="shared" si="80"/>
        <v>1.7138814978863182</v>
      </c>
      <c r="H631" s="8">
        <f t="shared" si="81"/>
        <v>2.4462007709957945</v>
      </c>
      <c r="I631" s="24"/>
      <c r="J631" s="24"/>
      <c r="K631" s="8">
        <f t="shared" si="82"/>
        <v>0</v>
      </c>
      <c r="L631" s="8">
        <f t="shared" si="83"/>
        <v>0</v>
      </c>
      <c r="M631" s="25" t="e">
        <f t="shared" si="84"/>
        <v>#DIV/0!</v>
      </c>
      <c r="N631" s="25" t="e">
        <f t="shared" si="84"/>
        <v>#DIV/0!</v>
      </c>
      <c r="O631" s="24">
        <f t="shared" si="85"/>
        <v>0</v>
      </c>
      <c r="P631" s="24">
        <f t="shared" si="85"/>
        <v>0</v>
      </c>
      <c r="Q631" t="s">
        <v>374</v>
      </c>
      <c r="R631" t="s">
        <v>380</v>
      </c>
      <c r="S631" t="s">
        <v>275</v>
      </c>
      <c r="T631" s="26"/>
      <c r="U631" s="26" t="s">
        <v>79</v>
      </c>
      <c r="V631" s="20">
        <v>44434</v>
      </c>
      <c r="W631" s="26" t="s">
        <v>79</v>
      </c>
      <c r="X631" s="99">
        <v>3</v>
      </c>
      <c r="Y631" t="str">
        <f t="shared" si="77"/>
        <v>Y</v>
      </c>
      <c r="Z631" s="24">
        <v>100</v>
      </c>
      <c r="AA631" s="24">
        <f t="shared" si="86"/>
        <v>0</v>
      </c>
      <c r="AB631" s="24">
        <f t="shared" si="87"/>
        <v>-100</v>
      </c>
      <c r="AC631" s="24">
        <f t="shared" si="88"/>
        <v>0</v>
      </c>
      <c r="AD631" s="24">
        <f t="shared" si="89"/>
        <v>-100</v>
      </c>
      <c r="AE631" s="24">
        <f t="shared" si="90"/>
        <v>0</v>
      </c>
      <c r="AF631" s="24">
        <f t="shared" si="91"/>
        <v>-100</v>
      </c>
    </row>
    <row r="632" spans="1:32" x14ac:dyDescent="0.25">
      <c r="A632" s="41">
        <v>0.33315871807061725</v>
      </c>
      <c r="B632" s="41">
        <v>0.66658258263133729</v>
      </c>
      <c r="C632" s="22">
        <f t="shared" si="78"/>
        <v>3.0015723610391527</v>
      </c>
      <c r="D632" s="23">
        <f t="shared" si="78"/>
        <v>1.500189212944173</v>
      </c>
      <c r="E632" s="28"/>
      <c r="F632" s="8">
        <f t="shared" si="79"/>
        <v>1</v>
      </c>
      <c r="G632" s="8">
        <f t="shared" si="80"/>
        <v>3.0015723610391527</v>
      </c>
      <c r="H632" s="8">
        <f t="shared" si="81"/>
        <v>1.500189212944173</v>
      </c>
      <c r="I632" s="24"/>
      <c r="J632" s="24"/>
      <c r="K632" s="8">
        <f t="shared" si="82"/>
        <v>0</v>
      </c>
      <c r="L632" s="8">
        <f t="shared" si="83"/>
        <v>0</v>
      </c>
      <c r="M632" s="25" t="e">
        <f t="shared" si="84"/>
        <v>#DIV/0!</v>
      </c>
      <c r="N632" s="25" t="e">
        <f t="shared" si="84"/>
        <v>#DIV/0!</v>
      </c>
      <c r="O632" s="24">
        <f t="shared" si="85"/>
        <v>0</v>
      </c>
      <c r="P632" s="24">
        <f t="shared" si="85"/>
        <v>0</v>
      </c>
      <c r="Q632" t="s">
        <v>510</v>
      </c>
      <c r="R632" t="s">
        <v>478</v>
      </c>
      <c r="S632" t="s">
        <v>275</v>
      </c>
      <c r="T632" s="26"/>
      <c r="U632" s="26" t="s">
        <v>75</v>
      </c>
      <c r="V632" s="20">
        <v>44434</v>
      </c>
      <c r="W632" s="26" t="s">
        <v>79</v>
      </c>
      <c r="X632" s="99">
        <v>3</v>
      </c>
      <c r="Y632" t="str">
        <f t="shared" si="77"/>
        <v>Y</v>
      </c>
      <c r="Z632" s="24">
        <v>100</v>
      </c>
      <c r="AA632" s="24">
        <f t="shared" si="86"/>
        <v>0</v>
      </c>
      <c r="AB632" s="24">
        <f t="shared" si="87"/>
        <v>-100</v>
      </c>
      <c r="AC632" s="24">
        <f t="shared" si="88"/>
        <v>0</v>
      </c>
      <c r="AD632" s="24">
        <f t="shared" si="89"/>
        <v>-100</v>
      </c>
      <c r="AE632" s="24">
        <f t="shared" si="90"/>
        <v>0</v>
      </c>
      <c r="AF632" s="24">
        <f t="shared" si="91"/>
        <v>-100</v>
      </c>
    </row>
    <row r="633" spans="1:32" x14ac:dyDescent="0.25">
      <c r="A633" s="41">
        <v>0.14963302478192042</v>
      </c>
      <c r="B633" s="41">
        <v>0.85035348101586872</v>
      </c>
      <c r="C633" s="22">
        <f t="shared" si="78"/>
        <v>6.6830166766823664</v>
      </c>
      <c r="D633" s="23">
        <f t="shared" si="78"/>
        <v>1.175981544528232</v>
      </c>
      <c r="E633" s="28"/>
      <c r="F633" s="8">
        <f t="shared" si="79"/>
        <v>1</v>
      </c>
      <c r="G633" s="8">
        <f t="shared" si="80"/>
        <v>6.6830166766823664</v>
      </c>
      <c r="H633" s="8">
        <f t="shared" si="81"/>
        <v>1.175981544528232</v>
      </c>
      <c r="I633" s="24"/>
      <c r="J633" s="24"/>
      <c r="K633" s="8">
        <f t="shared" si="82"/>
        <v>0</v>
      </c>
      <c r="L633" s="8">
        <f t="shared" si="83"/>
        <v>0</v>
      </c>
      <c r="M633" s="25" t="e">
        <f t="shared" si="84"/>
        <v>#DIV/0!</v>
      </c>
      <c r="N633" s="25" t="e">
        <f t="shared" si="84"/>
        <v>#DIV/0!</v>
      </c>
      <c r="O633" s="24">
        <f t="shared" si="85"/>
        <v>0</v>
      </c>
      <c r="P633" s="24">
        <f t="shared" si="85"/>
        <v>0</v>
      </c>
      <c r="Q633" t="s">
        <v>475</v>
      </c>
      <c r="R633" t="s">
        <v>306</v>
      </c>
      <c r="S633" t="s">
        <v>275</v>
      </c>
      <c r="T633" s="26"/>
      <c r="U633" s="26" t="s">
        <v>75</v>
      </c>
      <c r="V633" s="20">
        <v>44434</v>
      </c>
      <c r="W633" s="26" t="s">
        <v>94</v>
      </c>
      <c r="X633" s="99">
        <v>2</v>
      </c>
      <c r="Y633" t="str">
        <f t="shared" si="77"/>
        <v>N</v>
      </c>
      <c r="Z633" s="24">
        <v>100</v>
      </c>
      <c r="AA633" s="24">
        <f t="shared" si="86"/>
        <v>0</v>
      </c>
      <c r="AB633" s="24">
        <f t="shared" si="87"/>
        <v>-100</v>
      </c>
      <c r="AC633" s="24">
        <f t="shared" si="88"/>
        <v>0</v>
      </c>
      <c r="AD633" s="24">
        <f t="shared" si="89"/>
        <v>-100</v>
      </c>
      <c r="AE633" s="24">
        <f t="shared" si="90"/>
        <v>0</v>
      </c>
      <c r="AF633" s="24">
        <f t="shared" si="91"/>
        <v>-100</v>
      </c>
    </row>
    <row r="634" spans="1:32" x14ac:dyDescent="0.25">
      <c r="A634" s="41">
        <v>0.35176576853030578</v>
      </c>
      <c r="B634" s="41">
        <v>0.64743736956634912</v>
      </c>
      <c r="C634" s="22">
        <f t="shared" si="78"/>
        <v>2.8428007767158467</v>
      </c>
      <c r="D634" s="23">
        <f t="shared" si="78"/>
        <v>1.5445509434677764</v>
      </c>
      <c r="E634" s="28"/>
      <c r="F634" s="8">
        <f t="shared" si="79"/>
        <v>1</v>
      </c>
      <c r="G634" s="8">
        <f t="shared" si="80"/>
        <v>2.8428007767158467</v>
      </c>
      <c r="H634" s="8">
        <f t="shared" si="81"/>
        <v>1.5445509434677764</v>
      </c>
      <c r="I634" s="24"/>
      <c r="J634" s="24"/>
      <c r="K634" s="8">
        <f t="shared" si="82"/>
        <v>0</v>
      </c>
      <c r="L634" s="8">
        <f t="shared" si="83"/>
        <v>0</v>
      </c>
      <c r="M634" s="25" t="e">
        <f t="shared" si="84"/>
        <v>#DIV/0!</v>
      </c>
      <c r="N634" s="25" t="e">
        <f t="shared" si="84"/>
        <v>#DIV/0!</v>
      </c>
      <c r="O634" s="24">
        <f t="shared" si="85"/>
        <v>0</v>
      </c>
      <c r="P634" s="24">
        <f t="shared" si="85"/>
        <v>0</v>
      </c>
      <c r="Q634" t="s">
        <v>434</v>
      </c>
      <c r="R634" t="s">
        <v>431</v>
      </c>
      <c r="S634" t="s">
        <v>278</v>
      </c>
      <c r="T634" s="26"/>
      <c r="U634" s="26" t="s">
        <v>75</v>
      </c>
      <c r="V634" s="20">
        <v>44434</v>
      </c>
      <c r="W634" s="26" t="s">
        <v>79</v>
      </c>
      <c r="X634" s="99">
        <v>3</v>
      </c>
      <c r="Y634" t="str">
        <f t="shared" si="77"/>
        <v>Y</v>
      </c>
      <c r="Z634" s="24">
        <v>100</v>
      </c>
      <c r="AA634" s="24">
        <f t="shared" si="86"/>
        <v>0</v>
      </c>
      <c r="AB634" s="24">
        <f t="shared" si="87"/>
        <v>-100</v>
      </c>
      <c r="AC634" s="24">
        <f t="shared" si="88"/>
        <v>0</v>
      </c>
      <c r="AD634" s="24">
        <f t="shared" si="89"/>
        <v>-100</v>
      </c>
      <c r="AE634" s="24">
        <f t="shared" si="90"/>
        <v>0</v>
      </c>
      <c r="AF634" s="24">
        <f t="shared" si="91"/>
        <v>-100</v>
      </c>
    </row>
    <row r="635" spans="1:32" x14ac:dyDescent="0.25">
      <c r="A635" s="41">
        <v>0.46320909328262999</v>
      </c>
      <c r="B635" s="41">
        <v>0.51979318207130265</v>
      </c>
      <c r="C635" s="22">
        <f t="shared" si="78"/>
        <v>2.1588522645643393</v>
      </c>
      <c r="D635" s="23">
        <f t="shared" si="78"/>
        <v>1.923842086606717</v>
      </c>
      <c r="E635" s="28"/>
      <c r="F635" s="8">
        <f t="shared" si="79"/>
        <v>1</v>
      </c>
      <c r="G635" s="8">
        <f t="shared" si="80"/>
        <v>2.1588522645643393</v>
      </c>
      <c r="H635" s="8">
        <f t="shared" si="81"/>
        <v>1.923842086606717</v>
      </c>
      <c r="I635" s="24"/>
      <c r="J635" s="24"/>
      <c r="K635" s="8">
        <f t="shared" si="82"/>
        <v>0</v>
      </c>
      <c r="L635" s="8">
        <f t="shared" si="83"/>
        <v>0</v>
      </c>
      <c r="M635" s="25" t="e">
        <f t="shared" si="84"/>
        <v>#DIV/0!</v>
      </c>
      <c r="N635" s="25" t="e">
        <f t="shared" si="84"/>
        <v>#DIV/0!</v>
      </c>
      <c r="O635" s="24">
        <f t="shared" si="85"/>
        <v>0</v>
      </c>
      <c r="P635" s="24">
        <f t="shared" si="85"/>
        <v>0</v>
      </c>
      <c r="Q635" t="s">
        <v>359</v>
      </c>
      <c r="R635" t="s">
        <v>497</v>
      </c>
      <c r="S635" t="s">
        <v>278</v>
      </c>
      <c r="T635" s="26"/>
      <c r="U635" s="26" t="s">
        <v>87</v>
      </c>
      <c r="V635" s="20">
        <v>44434</v>
      </c>
      <c r="W635" s="26" t="s">
        <v>79</v>
      </c>
      <c r="X635" s="99">
        <v>3</v>
      </c>
      <c r="Y635" t="str">
        <f t="shared" si="77"/>
        <v>Y</v>
      </c>
      <c r="Z635" s="24">
        <v>100</v>
      </c>
      <c r="AA635" s="24">
        <f t="shared" si="86"/>
        <v>0</v>
      </c>
      <c r="AB635" s="24">
        <f t="shared" si="87"/>
        <v>-100</v>
      </c>
      <c r="AC635" s="24">
        <f t="shared" si="88"/>
        <v>0</v>
      </c>
      <c r="AD635" s="24">
        <f t="shared" si="89"/>
        <v>-100</v>
      </c>
      <c r="AE635" s="24">
        <f t="shared" si="90"/>
        <v>0</v>
      </c>
      <c r="AF635" s="24">
        <f t="shared" si="91"/>
        <v>-100</v>
      </c>
    </row>
    <row r="636" spans="1:32" x14ac:dyDescent="0.25">
      <c r="A636" s="41">
        <v>0.4794096888349535</v>
      </c>
      <c r="B636" s="41">
        <v>0.51979318207130265</v>
      </c>
      <c r="C636" s="22">
        <f t="shared" si="78"/>
        <v>2.0858986025713597</v>
      </c>
      <c r="D636" s="23">
        <f t="shared" si="78"/>
        <v>1.923842086606717</v>
      </c>
      <c r="E636" s="28"/>
      <c r="F636" s="8">
        <f t="shared" si="79"/>
        <v>1</v>
      </c>
      <c r="G636" s="8">
        <f t="shared" si="80"/>
        <v>2.0858986025713597</v>
      </c>
      <c r="H636" s="8">
        <f t="shared" si="81"/>
        <v>1.923842086606717</v>
      </c>
      <c r="I636" s="24"/>
      <c r="J636" s="24"/>
      <c r="K636" s="8">
        <f t="shared" si="82"/>
        <v>0</v>
      </c>
      <c r="L636" s="8">
        <f t="shared" si="83"/>
        <v>0</v>
      </c>
      <c r="M636" s="25" t="e">
        <f t="shared" si="84"/>
        <v>#DIV/0!</v>
      </c>
      <c r="N636" s="25" t="e">
        <f t="shared" si="84"/>
        <v>#DIV/0!</v>
      </c>
      <c r="O636" s="24">
        <f t="shared" si="85"/>
        <v>0</v>
      </c>
      <c r="P636" s="24">
        <f t="shared" si="85"/>
        <v>0</v>
      </c>
      <c r="Q636" t="s">
        <v>432</v>
      </c>
      <c r="R636" t="s">
        <v>357</v>
      </c>
      <c r="S636" t="s">
        <v>278</v>
      </c>
      <c r="T636" s="26"/>
      <c r="U636" s="26" t="s">
        <v>75</v>
      </c>
      <c r="V636" s="20">
        <v>44434</v>
      </c>
      <c r="W636" s="26" t="s">
        <v>86</v>
      </c>
      <c r="X636" s="99">
        <v>3</v>
      </c>
      <c r="Y636" t="str">
        <f t="shared" si="77"/>
        <v>Y</v>
      </c>
      <c r="Z636" s="24">
        <v>100</v>
      </c>
      <c r="AA636" s="24">
        <f t="shared" si="86"/>
        <v>0</v>
      </c>
      <c r="AB636" s="24">
        <f t="shared" si="87"/>
        <v>-100</v>
      </c>
      <c r="AC636" s="24">
        <f t="shared" si="88"/>
        <v>0</v>
      </c>
      <c r="AD636" s="24">
        <f t="shared" si="89"/>
        <v>-100</v>
      </c>
      <c r="AE636" s="24">
        <f t="shared" si="90"/>
        <v>0</v>
      </c>
      <c r="AF636" s="24">
        <f t="shared" si="91"/>
        <v>-100</v>
      </c>
    </row>
    <row r="637" spans="1:32" x14ac:dyDescent="0.25">
      <c r="A637" s="41">
        <v>0.62469804172666432</v>
      </c>
      <c r="B637" s="41">
        <v>0.37098877054687041</v>
      </c>
      <c r="C637" s="22">
        <f t="shared" si="78"/>
        <v>1.6007733868286216</v>
      </c>
      <c r="D637" s="23">
        <f t="shared" si="78"/>
        <v>2.6954993773151439</v>
      </c>
      <c r="E637" s="28"/>
      <c r="F637" s="8">
        <f t="shared" si="79"/>
        <v>1</v>
      </c>
      <c r="G637" s="8">
        <f t="shared" si="80"/>
        <v>1.6007733868286216</v>
      </c>
      <c r="H637" s="8">
        <f t="shared" si="81"/>
        <v>2.6954993773151439</v>
      </c>
      <c r="I637" s="24"/>
      <c r="J637" s="24"/>
      <c r="K637" s="8">
        <f t="shared" si="82"/>
        <v>0</v>
      </c>
      <c r="L637" s="8">
        <f t="shared" si="83"/>
        <v>0</v>
      </c>
      <c r="M637" s="25" t="e">
        <f t="shared" si="84"/>
        <v>#DIV/0!</v>
      </c>
      <c r="N637" s="25" t="e">
        <f t="shared" si="84"/>
        <v>#DIV/0!</v>
      </c>
      <c r="O637" s="24">
        <f t="shared" si="85"/>
        <v>0</v>
      </c>
      <c r="P637" s="24">
        <f t="shared" si="85"/>
        <v>0</v>
      </c>
      <c r="Q637" t="s">
        <v>355</v>
      </c>
      <c r="R637" t="s">
        <v>433</v>
      </c>
      <c r="S637" t="s">
        <v>278</v>
      </c>
      <c r="T637" s="26"/>
      <c r="U637" s="26" t="s">
        <v>86</v>
      </c>
      <c r="V637" s="20">
        <v>44434</v>
      </c>
      <c r="W637" s="26" t="s">
        <v>78</v>
      </c>
      <c r="X637" s="99">
        <v>1</v>
      </c>
      <c r="Y637" t="str">
        <f t="shared" si="77"/>
        <v>N</v>
      </c>
      <c r="Z637" s="24">
        <v>100</v>
      </c>
      <c r="AA637" s="24">
        <f t="shared" si="86"/>
        <v>0</v>
      </c>
      <c r="AB637" s="24">
        <f t="shared" si="87"/>
        <v>-100</v>
      </c>
      <c r="AC637" s="24">
        <f t="shared" si="88"/>
        <v>0</v>
      </c>
      <c r="AD637" s="24">
        <f t="shared" si="89"/>
        <v>-100</v>
      </c>
      <c r="AE637" s="24">
        <f t="shared" si="90"/>
        <v>0</v>
      </c>
      <c r="AF637" s="24">
        <f t="shared" si="91"/>
        <v>-100</v>
      </c>
    </row>
    <row r="638" spans="1:32" x14ac:dyDescent="0.25">
      <c r="A638" s="41">
        <v>0.65407901886072484</v>
      </c>
      <c r="B638" s="41">
        <v>0.33403801997483668</v>
      </c>
      <c r="C638" s="22">
        <f t="shared" si="78"/>
        <v>1.5288672639917429</v>
      </c>
      <c r="D638" s="23">
        <f t="shared" si="78"/>
        <v>2.9936711996895764</v>
      </c>
      <c r="E638" s="28"/>
      <c r="F638" s="8">
        <f t="shared" si="79"/>
        <v>1</v>
      </c>
      <c r="G638" s="8">
        <f t="shared" si="80"/>
        <v>1.5288672639917429</v>
      </c>
      <c r="H638" s="8">
        <f t="shared" si="81"/>
        <v>2.9936711996895764</v>
      </c>
      <c r="I638" s="24"/>
      <c r="J638" s="24"/>
      <c r="K638" s="8">
        <f t="shared" si="82"/>
        <v>0</v>
      </c>
      <c r="L638" s="8">
        <f t="shared" si="83"/>
        <v>0</v>
      </c>
      <c r="M638" s="25" t="e">
        <f t="shared" si="84"/>
        <v>#DIV/0!</v>
      </c>
      <c r="N638" s="25" t="e">
        <f t="shared" si="84"/>
        <v>#DIV/0!</v>
      </c>
      <c r="O638" s="24">
        <f t="shared" si="85"/>
        <v>0</v>
      </c>
      <c r="P638" s="24">
        <f t="shared" si="85"/>
        <v>0</v>
      </c>
      <c r="Q638" t="s">
        <v>379</v>
      </c>
      <c r="R638" t="s">
        <v>302</v>
      </c>
      <c r="S638" t="s">
        <v>275</v>
      </c>
      <c r="T638" s="26"/>
      <c r="U638" s="26" t="s">
        <v>86</v>
      </c>
      <c r="V638" s="20">
        <v>44435</v>
      </c>
      <c r="W638" s="26" t="s">
        <v>94</v>
      </c>
      <c r="X638" s="99">
        <v>2</v>
      </c>
      <c r="Y638" t="str">
        <f t="shared" si="77"/>
        <v>N</v>
      </c>
      <c r="Z638" s="24">
        <v>100</v>
      </c>
      <c r="AA638" s="24">
        <f t="shared" si="86"/>
        <v>0</v>
      </c>
      <c r="AB638" s="24">
        <f t="shared" si="87"/>
        <v>-100</v>
      </c>
      <c r="AC638" s="24">
        <f t="shared" si="88"/>
        <v>0</v>
      </c>
      <c r="AD638" s="24">
        <f t="shared" si="89"/>
        <v>-100</v>
      </c>
      <c r="AE638" s="24">
        <f t="shared" si="90"/>
        <v>0</v>
      </c>
      <c r="AF638" s="24">
        <f t="shared" si="91"/>
        <v>-100</v>
      </c>
    </row>
    <row r="639" spans="1:32" x14ac:dyDescent="0.25">
      <c r="A639" s="41">
        <v>0.39558151522533869</v>
      </c>
      <c r="B639" s="41">
        <v>0.60394955025324104</v>
      </c>
      <c r="C639" s="22">
        <f t="shared" si="78"/>
        <v>2.5279239840879848</v>
      </c>
      <c r="D639" s="23">
        <f t="shared" si="78"/>
        <v>1.6557674388211594</v>
      </c>
      <c r="E639" s="28"/>
      <c r="F639" s="8">
        <f t="shared" si="79"/>
        <v>1</v>
      </c>
      <c r="G639" s="8">
        <f t="shared" si="80"/>
        <v>2.5279239840879848</v>
      </c>
      <c r="H639" s="8">
        <f t="shared" si="81"/>
        <v>1.6557674388211594</v>
      </c>
      <c r="I639" s="24"/>
      <c r="J639" s="24"/>
      <c r="K639" s="8">
        <f t="shared" si="82"/>
        <v>0</v>
      </c>
      <c r="L639" s="8">
        <f t="shared" si="83"/>
        <v>0</v>
      </c>
      <c r="M639" s="25" t="e">
        <f t="shared" si="84"/>
        <v>#DIV/0!</v>
      </c>
      <c r="N639" s="25" t="e">
        <f t="shared" si="84"/>
        <v>#DIV/0!</v>
      </c>
      <c r="O639" s="24">
        <f t="shared" si="85"/>
        <v>0</v>
      </c>
      <c r="P639" s="24">
        <f t="shared" si="85"/>
        <v>0</v>
      </c>
      <c r="Q639" t="s">
        <v>429</v>
      </c>
      <c r="R639" t="s">
        <v>299</v>
      </c>
      <c r="S639" t="s">
        <v>278</v>
      </c>
      <c r="T639" s="26"/>
      <c r="U639" s="26" t="s">
        <v>75</v>
      </c>
      <c r="V639" s="20">
        <v>44435</v>
      </c>
      <c r="W639" s="26" t="s">
        <v>75</v>
      </c>
      <c r="X639" s="99">
        <v>2</v>
      </c>
      <c r="Y639" t="str">
        <f t="shared" si="77"/>
        <v>N</v>
      </c>
      <c r="Z639" s="24">
        <v>100</v>
      </c>
      <c r="AA639" s="24">
        <f t="shared" si="86"/>
        <v>0</v>
      </c>
      <c r="AB639" s="24">
        <f t="shared" si="87"/>
        <v>-100</v>
      </c>
      <c r="AC639" s="24">
        <f t="shared" si="88"/>
        <v>0</v>
      </c>
      <c r="AD639" s="24">
        <f t="shared" si="89"/>
        <v>-100</v>
      </c>
      <c r="AE639" s="24">
        <f t="shared" si="90"/>
        <v>0</v>
      </c>
      <c r="AF639" s="24">
        <f t="shared" si="91"/>
        <v>-100</v>
      </c>
    </row>
    <row r="640" spans="1:32" x14ac:dyDescent="0.25">
      <c r="A640" s="41">
        <v>0.14186428064720219</v>
      </c>
      <c r="B640" s="41">
        <v>0.85773707534740451</v>
      </c>
      <c r="C640" s="22">
        <f t="shared" si="78"/>
        <v>7.0489907356374539</v>
      </c>
      <c r="D640" s="23">
        <f t="shared" si="78"/>
        <v>1.1658584299798112</v>
      </c>
      <c r="E640" s="28"/>
      <c r="F640" s="8">
        <f t="shared" si="79"/>
        <v>1</v>
      </c>
      <c r="G640" s="8">
        <f t="shared" si="80"/>
        <v>7.0489907356374539</v>
      </c>
      <c r="H640" s="8">
        <f t="shared" si="81"/>
        <v>1.1658584299798112</v>
      </c>
      <c r="I640" s="24"/>
      <c r="J640" s="24"/>
      <c r="K640" s="8">
        <f t="shared" si="82"/>
        <v>0</v>
      </c>
      <c r="L640" s="8">
        <f t="shared" si="83"/>
        <v>0</v>
      </c>
      <c r="M640" s="25" t="e">
        <f t="shared" si="84"/>
        <v>#DIV/0!</v>
      </c>
      <c r="N640" s="25" t="e">
        <f t="shared" si="84"/>
        <v>#DIV/0!</v>
      </c>
      <c r="O640" s="24">
        <f t="shared" si="85"/>
        <v>0</v>
      </c>
      <c r="P640" s="24">
        <f t="shared" si="85"/>
        <v>0</v>
      </c>
      <c r="Q640" t="s">
        <v>354</v>
      </c>
      <c r="R640" t="s">
        <v>496</v>
      </c>
      <c r="S640" t="s">
        <v>278</v>
      </c>
      <c r="T640" s="26"/>
      <c r="U640" s="26" t="s">
        <v>76</v>
      </c>
      <c r="V640" s="20">
        <v>44435</v>
      </c>
      <c r="W640" s="26" t="s">
        <v>75</v>
      </c>
      <c r="X640" s="99">
        <v>2</v>
      </c>
      <c r="Y640" t="str">
        <f t="shared" si="77"/>
        <v>N</v>
      </c>
      <c r="Z640" s="24">
        <v>100</v>
      </c>
      <c r="AA640" s="24">
        <f t="shared" si="86"/>
        <v>0</v>
      </c>
      <c r="AB640" s="24">
        <f t="shared" si="87"/>
        <v>-100</v>
      </c>
      <c r="AC640" s="24">
        <f t="shared" si="88"/>
        <v>0</v>
      </c>
      <c r="AD640" s="24">
        <f t="shared" si="89"/>
        <v>-100</v>
      </c>
      <c r="AE640" s="24">
        <f t="shared" si="90"/>
        <v>0</v>
      </c>
      <c r="AF640" s="24">
        <f t="shared" si="91"/>
        <v>-100</v>
      </c>
    </row>
    <row r="641" spans="1:32" x14ac:dyDescent="0.25">
      <c r="A641" s="41">
        <v>0.62467768949928459</v>
      </c>
      <c r="B641" s="41">
        <v>0.37100930294734474</v>
      </c>
      <c r="C641" s="22">
        <f t="shared" si="78"/>
        <v>1.6008255406104834</v>
      </c>
      <c r="D641" s="23">
        <f t="shared" si="78"/>
        <v>2.6953502029622269</v>
      </c>
      <c r="E641" s="28"/>
      <c r="F641" s="8">
        <f t="shared" si="79"/>
        <v>1</v>
      </c>
      <c r="G641" s="8">
        <f t="shared" si="80"/>
        <v>1.6008255406104834</v>
      </c>
      <c r="H641" s="8">
        <f t="shared" si="81"/>
        <v>2.6953502029622269</v>
      </c>
      <c r="I641" s="24"/>
      <c r="J641" s="24"/>
      <c r="K641" s="8">
        <f t="shared" si="82"/>
        <v>0</v>
      </c>
      <c r="L641" s="8">
        <f t="shared" si="83"/>
        <v>0</v>
      </c>
      <c r="M641" s="25" t="e">
        <f t="shared" si="84"/>
        <v>#DIV/0!</v>
      </c>
      <c r="N641" s="25" t="e">
        <f t="shared" si="84"/>
        <v>#DIV/0!</v>
      </c>
      <c r="O641" s="24">
        <f t="shared" si="85"/>
        <v>0</v>
      </c>
      <c r="P641" s="24">
        <f t="shared" si="85"/>
        <v>0</v>
      </c>
      <c r="Q641" t="s">
        <v>300</v>
      </c>
      <c r="R641" t="s">
        <v>356</v>
      </c>
      <c r="S641" t="s">
        <v>278</v>
      </c>
      <c r="T641" s="26"/>
      <c r="U641" s="26" t="s">
        <v>79</v>
      </c>
      <c r="V641" s="20">
        <v>44435</v>
      </c>
      <c r="W641" s="26" t="s">
        <v>75</v>
      </c>
      <c r="X641" s="99">
        <v>2</v>
      </c>
      <c r="Y641" t="str">
        <f t="shared" si="77"/>
        <v>N</v>
      </c>
      <c r="Z641" s="24">
        <v>100</v>
      </c>
      <c r="AA641" s="24">
        <f t="shared" si="86"/>
        <v>0</v>
      </c>
      <c r="AB641" s="24">
        <f t="shared" si="87"/>
        <v>-100</v>
      </c>
      <c r="AC641" s="24">
        <f t="shared" si="88"/>
        <v>0</v>
      </c>
      <c r="AD641" s="24">
        <f t="shared" si="89"/>
        <v>-100</v>
      </c>
      <c r="AE641" s="24">
        <f t="shared" si="90"/>
        <v>0</v>
      </c>
      <c r="AF641" s="24">
        <f t="shared" si="91"/>
        <v>-100</v>
      </c>
    </row>
    <row r="642" spans="1:32" x14ac:dyDescent="0.25">
      <c r="A642" s="125">
        <v>7.5312583330543567E-2</v>
      </c>
      <c r="B642" s="125">
        <v>0.92461712038259125</v>
      </c>
      <c r="C642" s="131">
        <f t="shared" si="78"/>
        <v>13.277993607137928</v>
      </c>
      <c r="D642" s="132">
        <f t="shared" si="78"/>
        <v>1.0815287516915288</v>
      </c>
      <c r="E642" s="119"/>
      <c r="F642" s="133">
        <f t="shared" si="79"/>
        <v>1</v>
      </c>
      <c r="G642" s="133">
        <f t="shared" si="80"/>
        <v>13.277993607137928</v>
      </c>
      <c r="H642" s="133">
        <f t="shared" si="81"/>
        <v>1.0815287516915288</v>
      </c>
      <c r="I642" s="107"/>
      <c r="J642" s="107"/>
      <c r="K642" s="133">
        <f t="shared" si="82"/>
        <v>0</v>
      </c>
      <c r="L642" s="133">
        <f t="shared" si="83"/>
        <v>0</v>
      </c>
      <c r="M642" s="134" t="e">
        <f t="shared" si="84"/>
        <v>#DIV/0!</v>
      </c>
      <c r="N642" s="134" t="e">
        <f t="shared" si="84"/>
        <v>#DIV/0!</v>
      </c>
      <c r="O642" s="107">
        <f t="shared" si="85"/>
        <v>0</v>
      </c>
      <c r="P642" s="107">
        <f t="shared" si="85"/>
        <v>0</v>
      </c>
      <c r="Q642" s="107" t="s">
        <v>430</v>
      </c>
      <c r="R642" s="107" t="s">
        <v>358</v>
      </c>
      <c r="S642" s="107" t="s">
        <v>278</v>
      </c>
      <c r="T642" s="128"/>
      <c r="U642" s="128" t="s">
        <v>76</v>
      </c>
      <c r="V642" s="115">
        <v>44435</v>
      </c>
      <c r="W642" s="128" t="s">
        <v>94</v>
      </c>
      <c r="X642" s="106">
        <v>2</v>
      </c>
      <c r="Y642" s="107" t="str">
        <f t="shared" si="77"/>
        <v>N</v>
      </c>
      <c r="Z642" s="24">
        <v>100</v>
      </c>
      <c r="AA642" s="24">
        <f t="shared" si="86"/>
        <v>0</v>
      </c>
      <c r="AB642" s="24">
        <f t="shared" si="87"/>
        <v>-100</v>
      </c>
      <c r="AC642" s="24">
        <f t="shared" si="88"/>
        <v>0</v>
      </c>
      <c r="AD642" s="24">
        <f t="shared" si="89"/>
        <v>-100</v>
      </c>
      <c r="AE642" s="24">
        <f t="shared" si="90"/>
        <v>0</v>
      </c>
      <c r="AF642" s="24">
        <f t="shared" si="91"/>
        <v>-100</v>
      </c>
    </row>
    <row r="643" spans="1:32" x14ac:dyDescent="0.25">
      <c r="A643" s="41">
        <v>2.9284187658453021E-2</v>
      </c>
      <c r="B643" s="41">
        <v>0.97070980763243908</v>
      </c>
      <c r="C643" s="22">
        <f t="shared" ref="C643:D706" si="92">(100%/A643)</f>
        <v>34.148121561819906</v>
      </c>
      <c r="D643" s="23">
        <f t="shared" si="92"/>
        <v>1.0301739944700874</v>
      </c>
      <c r="E643" s="28"/>
      <c r="F643" s="8">
        <f t="shared" si="79"/>
        <v>1</v>
      </c>
      <c r="G643" s="8">
        <f t="shared" si="80"/>
        <v>34.148121561819906</v>
      </c>
      <c r="H643" s="8">
        <f t="shared" si="81"/>
        <v>1.0301739944700874</v>
      </c>
      <c r="I643" s="24"/>
      <c r="J643" s="24"/>
      <c r="K643" s="8">
        <f t="shared" si="82"/>
        <v>0</v>
      </c>
      <c r="L643" s="8">
        <f t="shared" si="83"/>
        <v>0</v>
      </c>
      <c r="M643" s="25" t="e">
        <f t="shared" ref="M643:N706" si="93">(1/K643)</f>
        <v>#DIV/0!</v>
      </c>
      <c r="N643" s="25" t="e">
        <f t="shared" si="93"/>
        <v>#DIV/0!</v>
      </c>
      <c r="O643" s="24">
        <f t="shared" ref="O643:P706" si="94">(I643/G643)</f>
        <v>0</v>
      </c>
      <c r="P643" s="24">
        <f t="shared" si="94"/>
        <v>0</v>
      </c>
      <c r="Q643" t="s">
        <v>328</v>
      </c>
      <c r="R643" t="s">
        <v>403</v>
      </c>
      <c r="S643" t="s">
        <v>281</v>
      </c>
      <c r="T643" s="26"/>
      <c r="U643" s="26" t="s">
        <v>76</v>
      </c>
      <c r="V643" s="20">
        <v>44435</v>
      </c>
      <c r="W643" s="26" t="s">
        <v>86</v>
      </c>
      <c r="X643" s="99">
        <v>3</v>
      </c>
      <c r="Y643" s="24" t="str">
        <f t="shared" si="77"/>
        <v>Y</v>
      </c>
      <c r="Z643" s="24">
        <v>100</v>
      </c>
      <c r="AA643" s="24">
        <f t="shared" si="86"/>
        <v>0</v>
      </c>
      <c r="AB643" s="24">
        <f t="shared" si="87"/>
        <v>-100</v>
      </c>
      <c r="AC643" s="24">
        <f t="shared" si="88"/>
        <v>0</v>
      </c>
      <c r="AD643" s="24">
        <f t="shared" si="89"/>
        <v>-100</v>
      </c>
      <c r="AE643" s="24">
        <f t="shared" si="90"/>
        <v>0</v>
      </c>
      <c r="AF643" s="24">
        <f t="shared" si="91"/>
        <v>-100</v>
      </c>
    </row>
    <row r="644" spans="1:32" x14ac:dyDescent="0.25">
      <c r="A644" s="41">
        <v>0.41816649227458141</v>
      </c>
      <c r="B644" s="41">
        <v>0.58118574633413422</v>
      </c>
      <c r="C644" s="22">
        <f t="shared" si="92"/>
        <v>2.3913919897325684</v>
      </c>
      <c r="D644" s="23">
        <f t="shared" si="92"/>
        <v>1.7206203116775713</v>
      </c>
      <c r="E644" s="28"/>
      <c r="F644" s="8">
        <f t="shared" si="79"/>
        <v>1</v>
      </c>
      <c r="G644" s="8">
        <f t="shared" si="80"/>
        <v>2.3913919897325684</v>
      </c>
      <c r="H644" s="8">
        <f t="shared" si="81"/>
        <v>1.7206203116775713</v>
      </c>
      <c r="I644" s="24"/>
      <c r="J644" s="24"/>
      <c r="K644" s="8">
        <f t="shared" si="82"/>
        <v>0</v>
      </c>
      <c r="L644" s="8">
        <f t="shared" si="83"/>
        <v>0</v>
      </c>
      <c r="M644" s="25" t="e">
        <f t="shared" si="93"/>
        <v>#DIV/0!</v>
      </c>
      <c r="N644" s="25" t="e">
        <f t="shared" si="93"/>
        <v>#DIV/0!</v>
      </c>
      <c r="O644" s="24">
        <f t="shared" si="94"/>
        <v>0</v>
      </c>
      <c r="P644" s="24">
        <f t="shared" si="94"/>
        <v>0</v>
      </c>
      <c r="Q644" t="s">
        <v>332</v>
      </c>
      <c r="R644" t="s">
        <v>331</v>
      </c>
      <c r="S644" t="s">
        <v>283</v>
      </c>
      <c r="T644" s="26"/>
      <c r="U644" s="26" t="s">
        <v>75</v>
      </c>
      <c r="V644" s="20">
        <v>44435</v>
      </c>
      <c r="W644" s="26" t="s">
        <v>88</v>
      </c>
      <c r="X644" s="99">
        <v>4</v>
      </c>
      <c r="Y644" s="24" t="str">
        <f t="shared" si="77"/>
        <v>Y</v>
      </c>
      <c r="Z644" s="24">
        <v>100</v>
      </c>
      <c r="AA644" s="24">
        <f t="shared" si="86"/>
        <v>0</v>
      </c>
      <c r="AB644" s="24">
        <f t="shared" si="87"/>
        <v>-100</v>
      </c>
      <c r="AC644" s="24">
        <f t="shared" si="88"/>
        <v>0</v>
      </c>
      <c r="AD644" s="24">
        <f t="shared" si="89"/>
        <v>-100</v>
      </c>
      <c r="AE644" s="24">
        <f t="shared" si="90"/>
        <v>0</v>
      </c>
      <c r="AF644" s="24">
        <f t="shared" si="91"/>
        <v>-100</v>
      </c>
    </row>
    <row r="645" spans="1:32" x14ac:dyDescent="0.25">
      <c r="A645" s="41" t="e">
        <v>#N/A</v>
      </c>
      <c r="B645" s="41" t="e">
        <v>#N/A</v>
      </c>
      <c r="C645" s="22" t="e">
        <f t="shared" si="92"/>
        <v>#N/A</v>
      </c>
      <c r="D645" s="23" t="e">
        <f t="shared" si="92"/>
        <v>#N/A</v>
      </c>
      <c r="E645" s="28"/>
      <c r="F645" s="8">
        <f t="shared" si="79"/>
        <v>1</v>
      </c>
      <c r="G645" s="8" t="e">
        <f t="shared" si="80"/>
        <v>#N/A</v>
      </c>
      <c r="H645" s="8" t="e">
        <f t="shared" si="81"/>
        <v>#N/A</v>
      </c>
      <c r="I645" s="24"/>
      <c r="J645" s="24"/>
      <c r="K645" s="8">
        <f t="shared" si="82"/>
        <v>0</v>
      </c>
      <c r="L645" s="8">
        <f t="shared" si="83"/>
        <v>0</v>
      </c>
      <c r="M645" s="25" t="e">
        <f t="shared" si="93"/>
        <v>#DIV/0!</v>
      </c>
      <c r="N645" s="25" t="e">
        <f t="shared" si="93"/>
        <v>#DIV/0!</v>
      </c>
      <c r="O645" s="24" t="e">
        <f t="shared" si="94"/>
        <v>#N/A</v>
      </c>
      <c r="P645" s="24" t="e">
        <f t="shared" si="94"/>
        <v>#N/A</v>
      </c>
      <c r="Q645" s="24" t="s">
        <v>292</v>
      </c>
      <c r="R645" s="24" t="s">
        <v>344</v>
      </c>
      <c r="S645" s="24" t="s">
        <v>270</v>
      </c>
      <c r="T645" s="26"/>
      <c r="U645" s="26" t="e">
        <v>#N/A</v>
      </c>
      <c r="V645" s="27">
        <v>44435</v>
      </c>
      <c r="W645" s="26" t="s">
        <v>94</v>
      </c>
      <c r="X645" s="99">
        <v>2</v>
      </c>
      <c r="Y645" s="24" t="str">
        <f t="shared" ref="Y645:Y646" si="95">IF(X645 &gt;=3,"Y","N")</f>
        <v>N</v>
      </c>
      <c r="Z645" s="24">
        <v>100</v>
      </c>
      <c r="AA645" s="24" t="e">
        <f t="shared" si="86"/>
        <v>#N/A</v>
      </c>
      <c r="AB645" s="24" t="e">
        <f t="shared" si="87"/>
        <v>#N/A</v>
      </c>
      <c r="AC645" s="24" t="e">
        <f t="shared" si="88"/>
        <v>#N/A</v>
      </c>
      <c r="AD645" s="24" t="e">
        <f t="shared" si="89"/>
        <v>#N/A</v>
      </c>
      <c r="AE645" s="24" t="e">
        <f t="shared" si="90"/>
        <v>#N/A</v>
      </c>
      <c r="AF645" s="24" t="e">
        <f t="shared" si="91"/>
        <v>#N/A</v>
      </c>
    </row>
    <row r="646" spans="1:32" x14ac:dyDescent="0.25">
      <c r="A646" s="41">
        <v>0.40625335149886088</v>
      </c>
      <c r="B646" s="41">
        <v>0.59311343465753741</v>
      </c>
      <c r="C646" s="22">
        <f t="shared" si="92"/>
        <v>2.4615181543992848</v>
      </c>
      <c r="D646" s="23">
        <f t="shared" si="92"/>
        <v>1.6860181232910332</v>
      </c>
      <c r="E646" s="28"/>
      <c r="F646" s="8">
        <f t="shared" si="79"/>
        <v>1</v>
      </c>
      <c r="G646" s="8">
        <f t="shared" si="80"/>
        <v>2.4615181543992848</v>
      </c>
      <c r="H646" s="8">
        <f t="shared" si="81"/>
        <v>1.6860181232910332</v>
      </c>
      <c r="I646" s="24"/>
      <c r="J646" s="24"/>
      <c r="K646" s="8">
        <f t="shared" si="82"/>
        <v>0</v>
      </c>
      <c r="L646" s="8">
        <f t="shared" si="83"/>
        <v>0</v>
      </c>
      <c r="M646" s="25" t="e">
        <f t="shared" si="93"/>
        <v>#DIV/0!</v>
      </c>
      <c r="N646" s="25" t="e">
        <f t="shared" si="93"/>
        <v>#DIV/0!</v>
      </c>
      <c r="O646" s="24">
        <f t="shared" si="94"/>
        <v>0</v>
      </c>
      <c r="P646" s="24">
        <f t="shared" si="94"/>
        <v>0</v>
      </c>
      <c r="Q646" t="s">
        <v>422</v>
      </c>
      <c r="R646" t="s">
        <v>346</v>
      </c>
      <c r="S646" t="s">
        <v>270</v>
      </c>
      <c r="T646" s="26"/>
      <c r="U646" s="26" t="s">
        <v>75</v>
      </c>
      <c r="V646" s="20">
        <v>44435</v>
      </c>
      <c r="W646" s="26" t="s">
        <v>75</v>
      </c>
      <c r="X646" s="99">
        <v>2</v>
      </c>
      <c r="Y646" s="24" t="str">
        <f t="shared" si="95"/>
        <v>N</v>
      </c>
      <c r="Z646" s="24">
        <v>100</v>
      </c>
      <c r="AA646" s="24">
        <f t="shared" si="86"/>
        <v>0</v>
      </c>
      <c r="AB646" s="24">
        <f t="shared" si="87"/>
        <v>-100</v>
      </c>
      <c r="AC646" s="24">
        <f t="shared" si="88"/>
        <v>0</v>
      </c>
      <c r="AD646" s="24">
        <f t="shared" si="89"/>
        <v>-100</v>
      </c>
      <c r="AE646" s="24">
        <f t="shared" si="90"/>
        <v>0</v>
      </c>
      <c r="AF646" s="24">
        <f t="shared" si="91"/>
        <v>-100</v>
      </c>
    </row>
    <row r="647" spans="1:32" x14ac:dyDescent="0.25">
      <c r="A647" s="41">
        <v>2.1355851442168491E-2</v>
      </c>
      <c r="B647" s="41">
        <v>0.97864145100553546</v>
      </c>
      <c r="C647" s="22">
        <f t="shared" si="92"/>
        <v>46.825573904556961</v>
      </c>
      <c r="D647" s="23">
        <f t="shared" si="92"/>
        <v>1.021824692764157</v>
      </c>
      <c r="E647" s="28"/>
      <c r="F647" s="8">
        <f t="shared" si="79"/>
        <v>1</v>
      </c>
      <c r="G647" s="8">
        <f t="shared" si="80"/>
        <v>46.825573904556961</v>
      </c>
      <c r="H647" s="8">
        <f t="shared" si="81"/>
        <v>1.021824692764157</v>
      </c>
      <c r="I647" s="24"/>
      <c r="J647" s="24"/>
      <c r="K647" s="8">
        <f t="shared" si="82"/>
        <v>0</v>
      </c>
      <c r="L647" s="8">
        <f t="shared" si="83"/>
        <v>0</v>
      </c>
      <c r="M647" s="25" t="e">
        <f t="shared" si="93"/>
        <v>#DIV/0!</v>
      </c>
      <c r="N647" s="25" t="e">
        <f t="shared" si="93"/>
        <v>#DIV/0!</v>
      </c>
      <c r="O647" s="24">
        <f t="shared" si="94"/>
        <v>0</v>
      </c>
      <c r="P647" s="24">
        <f t="shared" si="94"/>
        <v>0</v>
      </c>
      <c r="Q647" t="s">
        <v>350</v>
      </c>
      <c r="R647" t="s">
        <v>492</v>
      </c>
      <c r="S647" t="s">
        <v>273</v>
      </c>
      <c r="T647" s="26"/>
      <c r="U647" s="26" t="s">
        <v>78</v>
      </c>
      <c r="V647" s="20">
        <v>44435</v>
      </c>
      <c r="W647" s="26" t="s">
        <v>86</v>
      </c>
      <c r="X647" s="99">
        <v>3</v>
      </c>
      <c r="Y647" s="24" t="str">
        <f>IF(X647 &gt;=3,"Y","N")</f>
        <v>Y</v>
      </c>
      <c r="Z647" s="24">
        <v>100</v>
      </c>
      <c r="AA647" s="24">
        <f t="shared" si="86"/>
        <v>0</v>
      </c>
      <c r="AB647" s="24">
        <f t="shared" si="87"/>
        <v>-100</v>
      </c>
      <c r="AC647" s="24">
        <f t="shared" si="88"/>
        <v>0</v>
      </c>
      <c r="AD647" s="24">
        <f t="shared" si="89"/>
        <v>-100</v>
      </c>
      <c r="AE647" s="24">
        <f t="shared" si="90"/>
        <v>0</v>
      </c>
      <c r="AF647" s="24">
        <f t="shared" si="91"/>
        <v>-100</v>
      </c>
    </row>
    <row r="648" spans="1:32" x14ac:dyDescent="0.25">
      <c r="A648" s="41">
        <v>4.6010333360322502E-4</v>
      </c>
      <c r="B648" s="41">
        <v>0.99953989642567709</v>
      </c>
      <c r="C648" s="22">
        <f t="shared" si="92"/>
        <v>2173.4248090937776</v>
      </c>
      <c r="D648" s="23">
        <f t="shared" si="92"/>
        <v>1.0004603153670686</v>
      </c>
      <c r="E648" s="28"/>
      <c r="F648" s="8">
        <f t="shared" si="79"/>
        <v>1</v>
      </c>
      <c r="G648" s="8">
        <f t="shared" si="80"/>
        <v>2173.4248090937776</v>
      </c>
      <c r="H648" s="8">
        <f t="shared" si="81"/>
        <v>1.0004603153670686</v>
      </c>
      <c r="I648" s="24"/>
      <c r="J648" s="24"/>
      <c r="K648" s="8">
        <f t="shared" si="82"/>
        <v>0</v>
      </c>
      <c r="L648" s="8">
        <f t="shared" si="83"/>
        <v>0</v>
      </c>
      <c r="M648" s="25" t="e">
        <f t="shared" si="93"/>
        <v>#DIV/0!</v>
      </c>
      <c r="N648" s="25" t="e">
        <f t="shared" si="93"/>
        <v>#DIV/0!</v>
      </c>
      <c r="O648" s="24">
        <f t="shared" si="94"/>
        <v>0</v>
      </c>
      <c r="P648" s="24">
        <f t="shared" si="94"/>
        <v>0</v>
      </c>
      <c r="Q648" t="s">
        <v>494</v>
      </c>
      <c r="R648" t="s">
        <v>425</v>
      </c>
      <c r="S648" t="s">
        <v>273</v>
      </c>
      <c r="T648" s="26"/>
      <c r="U648" s="26" t="s">
        <v>73</v>
      </c>
      <c r="V648" s="20">
        <v>44435</v>
      </c>
      <c r="X648" s="99"/>
      <c r="Y648" s="24"/>
      <c r="Z648" s="24">
        <v>100</v>
      </c>
      <c r="AA648" s="24">
        <f t="shared" si="86"/>
        <v>0</v>
      </c>
      <c r="AB648" s="24">
        <f t="shared" si="87"/>
        <v>-100</v>
      </c>
      <c r="AC648" s="24">
        <f t="shared" si="88"/>
        <v>0</v>
      </c>
      <c r="AD648" s="24">
        <f t="shared" si="89"/>
        <v>-100</v>
      </c>
      <c r="AE648" s="24">
        <f t="shared" si="90"/>
        <v>0</v>
      </c>
      <c r="AF648" s="24">
        <f t="shared" si="91"/>
        <v>-100</v>
      </c>
    </row>
    <row r="649" spans="1:32" x14ac:dyDescent="0.25">
      <c r="A649" s="41">
        <v>0.35095268810661562</v>
      </c>
      <c r="B649" s="41">
        <v>0.64604754969045652</v>
      </c>
      <c r="C649" s="22">
        <f t="shared" si="92"/>
        <v>2.8493869227643893</v>
      </c>
      <c r="D649" s="23">
        <f t="shared" si="92"/>
        <v>1.5478736827949184</v>
      </c>
      <c r="E649" s="28"/>
      <c r="F649" s="8">
        <f t="shared" si="79"/>
        <v>1</v>
      </c>
      <c r="G649" s="8">
        <f t="shared" si="80"/>
        <v>2.8493869227643893</v>
      </c>
      <c r="H649" s="8">
        <f t="shared" si="81"/>
        <v>1.5478736827949184</v>
      </c>
      <c r="I649" s="24"/>
      <c r="J649" s="24"/>
      <c r="K649" s="8">
        <f t="shared" si="82"/>
        <v>0</v>
      </c>
      <c r="L649" s="8">
        <f t="shared" si="83"/>
        <v>0</v>
      </c>
      <c r="M649" s="25" t="e">
        <f t="shared" si="93"/>
        <v>#DIV/0!</v>
      </c>
      <c r="N649" s="25" t="e">
        <f t="shared" si="93"/>
        <v>#DIV/0!</v>
      </c>
      <c r="O649" s="24">
        <f t="shared" si="94"/>
        <v>0</v>
      </c>
      <c r="P649" s="24">
        <f t="shared" si="94"/>
        <v>0</v>
      </c>
      <c r="Q649" t="s">
        <v>429</v>
      </c>
      <c r="R649" t="s">
        <v>299</v>
      </c>
      <c r="S649" t="s">
        <v>278</v>
      </c>
      <c r="T649" s="26"/>
      <c r="U649" s="26" t="s">
        <v>77</v>
      </c>
      <c r="V649" s="20">
        <v>44435</v>
      </c>
      <c r="W649" s="26" t="s">
        <v>75</v>
      </c>
      <c r="X649" s="99">
        <v>2</v>
      </c>
      <c r="Y649" s="24" t="str">
        <f t="shared" ref="Y649:Y712" si="96">IF(X649 &gt;=3,"Y","N")</f>
        <v>N</v>
      </c>
      <c r="Z649" s="24">
        <v>100</v>
      </c>
      <c r="AA649" s="24">
        <f t="shared" si="86"/>
        <v>0</v>
      </c>
      <c r="AB649" s="24">
        <f t="shared" si="87"/>
        <v>-100</v>
      </c>
      <c r="AC649" s="24">
        <f t="shared" si="88"/>
        <v>0</v>
      </c>
      <c r="AD649" s="24">
        <f t="shared" si="89"/>
        <v>-100</v>
      </c>
      <c r="AE649" s="24">
        <f t="shared" si="90"/>
        <v>0</v>
      </c>
      <c r="AF649" s="24">
        <f t="shared" si="91"/>
        <v>-100</v>
      </c>
    </row>
    <row r="650" spans="1:32" x14ac:dyDescent="0.25">
      <c r="A650" s="41">
        <v>0.48759378480264232</v>
      </c>
      <c r="B650" s="41">
        <v>0.50938821703539372</v>
      </c>
      <c r="C650" s="22">
        <f t="shared" si="92"/>
        <v>2.0508875034261531</v>
      </c>
      <c r="D650" s="23">
        <f t="shared" si="92"/>
        <v>1.9631392453872116</v>
      </c>
      <c r="E650" s="28"/>
      <c r="F650" s="8">
        <f t="shared" si="79"/>
        <v>1</v>
      </c>
      <c r="G650" s="8">
        <f t="shared" si="80"/>
        <v>2.0508875034261531</v>
      </c>
      <c r="H650" s="8">
        <f t="shared" si="81"/>
        <v>1.9631392453872116</v>
      </c>
      <c r="I650" s="24"/>
      <c r="J650" s="24"/>
      <c r="K650" s="8">
        <f t="shared" si="82"/>
        <v>0</v>
      </c>
      <c r="L650" s="8">
        <f t="shared" si="83"/>
        <v>0</v>
      </c>
      <c r="M650" s="25" t="e">
        <f t="shared" si="93"/>
        <v>#DIV/0!</v>
      </c>
      <c r="N650" s="25" t="e">
        <f t="shared" si="93"/>
        <v>#DIV/0!</v>
      </c>
      <c r="O650" s="24">
        <f t="shared" si="94"/>
        <v>0</v>
      </c>
      <c r="P650" s="24">
        <f t="shared" si="94"/>
        <v>0</v>
      </c>
      <c r="Q650" t="s">
        <v>354</v>
      </c>
      <c r="R650" t="s">
        <v>496</v>
      </c>
      <c r="S650" t="s">
        <v>278</v>
      </c>
      <c r="T650" s="26"/>
      <c r="U650" s="26" t="s">
        <v>79</v>
      </c>
      <c r="V650" s="20">
        <v>44435</v>
      </c>
      <c r="W650" s="26" t="s">
        <v>75</v>
      </c>
      <c r="X650" s="99">
        <v>2</v>
      </c>
      <c r="Y650" s="24" t="str">
        <f t="shared" si="96"/>
        <v>N</v>
      </c>
      <c r="Z650" s="24">
        <v>100</v>
      </c>
      <c r="AA650" s="24">
        <f t="shared" si="86"/>
        <v>0</v>
      </c>
      <c r="AB650" s="24">
        <f t="shared" si="87"/>
        <v>-100</v>
      </c>
      <c r="AC650" s="24">
        <f t="shared" si="88"/>
        <v>0</v>
      </c>
      <c r="AD650" s="24">
        <f t="shared" si="89"/>
        <v>-100</v>
      </c>
      <c r="AE650" s="24">
        <f t="shared" si="90"/>
        <v>0</v>
      </c>
      <c r="AF650" s="24">
        <f t="shared" si="91"/>
        <v>-100</v>
      </c>
    </row>
    <row r="651" spans="1:32" x14ac:dyDescent="0.25">
      <c r="A651" s="41">
        <v>0.50001583692765428</v>
      </c>
      <c r="B651" s="41">
        <v>0.49863208424563049</v>
      </c>
      <c r="C651" s="22">
        <f t="shared" si="92"/>
        <v>1.9999366542957855</v>
      </c>
      <c r="D651" s="23">
        <f t="shared" si="92"/>
        <v>2.0054866736320789</v>
      </c>
      <c r="E651" s="28"/>
      <c r="F651" s="8">
        <f t="shared" si="79"/>
        <v>1</v>
      </c>
      <c r="G651" s="8">
        <f t="shared" si="80"/>
        <v>1.9999366542957855</v>
      </c>
      <c r="H651" s="8">
        <f t="shared" si="81"/>
        <v>2.0054866736320789</v>
      </c>
      <c r="I651" s="24"/>
      <c r="J651" s="24"/>
      <c r="K651" s="8">
        <f t="shared" si="82"/>
        <v>0</v>
      </c>
      <c r="L651" s="8">
        <f t="shared" si="83"/>
        <v>0</v>
      </c>
      <c r="M651" s="25" t="e">
        <f t="shared" si="93"/>
        <v>#DIV/0!</v>
      </c>
      <c r="N651" s="25" t="e">
        <f t="shared" si="93"/>
        <v>#DIV/0!</v>
      </c>
      <c r="O651" s="24">
        <f t="shared" si="94"/>
        <v>0</v>
      </c>
      <c r="P651" s="24">
        <f t="shared" si="94"/>
        <v>0</v>
      </c>
      <c r="Q651" t="s">
        <v>300</v>
      </c>
      <c r="R651" t="s">
        <v>356</v>
      </c>
      <c r="S651" t="s">
        <v>278</v>
      </c>
      <c r="T651" s="26"/>
      <c r="U651" s="26" t="s">
        <v>86</v>
      </c>
      <c r="V651" s="20">
        <v>44435</v>
      </c>
      <c r="W651" s="26" t="s">
        <v>75</v>
      </c>
      <c r="X651" s="99">
        <v>2</v>
      </c>
      <c r="Y651" s="24" t="str">
        <f t="shared" si="96"/>
        <v>N</v>
      </c>
      <c r="Z651" s="24">
        <v>100</v>
      </c>
      <c r="AA651" s="24">
        <f t="shared" si="86"/>
        <v>0</v>
      </c>
      <c r="AB651" s="24">
        <f t="shared" si="87"/>
        <v>-100</v>
      </c>
      <c r="AC651" s="24">
        <f t="shared" si="88"/>
        <v>0</v>
      </c>
      <c r="AD651" s="24">
        <f t="shared" si="89"/>
        <v>-100</v>
      </c>
      <c r="AE651" s="24">
        <f t="shared" si="90"/>
        <v>0</v>
      </c>
      <c r="AF651" s="24">
        <f t="shared" si="91"/>
        <v>-100</v>
      </c>
    </row>
    <row r="652" spans="1:32" x14ac:dyDescent="0.25">
      <c r="A652" s="41">
        <v>0.52519603154139261</v>
      </c>
      <c r="B652" s="41">
        <v>0.46694440679422677</v>
      </c>
      <c r="C652" s="22">
        <f t="shared" si="92"/>
        <v>1.9040509446827121</v>
      </c>
      <c r="D652" s="23">
        <f t="shared" si="92"/>
        <v>2.1415825641117068</v>
      </c>
      <c r="E652" s="28"/>
      <c r="F652" s="8">
        <f t="shared" si="79"/>
        <v>1</v>
      </c>
      <c r="G652" s="8">
        <f t="shared" si="80"/>
        <v>1.9040509446827121</v>
      </c>
      <c r="H652" s="8">
        <f t="shared" si="81"/>
        <v>2.1415825641117068</v>
      </c>
      <c r="I652" s="24"/>
      <c r="J652" s="24"/>
      <c r="K652" s="8">
        <f t="shared" si="82"/>
        <v>0</v>
      </c>
      <c r="L652" s="8">
        <f t="shared" si="83"/>
        <v>0</v>
      </c>
      <c r="M652" s="25" t="e">
        <f t="shared" si="93"/>
        <v>#DIV/0!</v>
      </c>
      <c r="N652" s="25" t="e">
        <f t="shared" si="93"/>
        <v>#DIV/0!</v>
      </c>
      <c r="O652" s="24">
        <f t="shared" si="94"/>
        <v>0</v>
      </c>
      <c r="P652" s="24">
        <f t="shared" si="94"/>
        <v>0</v>
      </c>
      <c r="Q652" t="s">
        <v>430</v>
      </c>
      <c r="R652" t="s">
        <v>358</v>
      </c>
      <c r="S652" t="s">
        <v>278</v>
      </c>
      <c r="T652" s="26"/>
      <c r="U652" s="26" t="s">
        <v>79</v>
      </c>
      <c r="V652" s="20">
        <v>44435</v>
      </c>
      <c r="W652" s="26" t="s">
        <v>94</v>
      </c>
      <c r="X652" s="99">
        <v>2</v>
      </c>
      <c r="Y652" s="24" t="str">
        <f t="shared" si="96"/>
        <v>N</v>
      </c>
      <c r="Z652" s="24">
        <v>100</v>
      </c>
      <c r="AA652" s="24">
        <f t="shared" si="86"/>
        <v>0</v>
      </c>
      <c r="AB652" s="24">
        <f t="shared" si="87"/>
        <v>-100</v>
      </c>
      <c r="AC652" s="24">
        <f t="shared" si="88"/>
        <v>0</v>
      </c>
      <c r="AD652" s="24">
        <f t="shared" si="89"/>
        <v>-100</v>
      </c>
      <c r="AE652" s="24">
        <f t="shared" si="90"/>
        <v>0</v>
      </c>
      <c r="AF652" s="24">
        <f t="shared" si="91"/>
        <v>-100</v>
      </c>
    </row>
    <row r="653" spans="1:32" x14ac:dyDescent="0.25">
      <c r="A653" s="41">
        <v>0.71215310398930343</v>
      </c>
      <c r="B653" s="41">
        <v>0.27885737414165801</v>
      </c>
      <c r="C653" s="22">
        <f t="shared" si="92"/>
        <v>1.4041924333380706</v>
      </c>
      <c r="D653" s="23">
        <f t="shared" si="92"/>
        <v>3.5860625994850168</v>
      </c>
      <c r="E653" s="28"/>
      <c r="F653" s="8">
        <f t="shared" si="79"/>
        <v>1</v>
      </c>
      <c r="G653" s="8">
        <f t="shared" si="80"/>
        <v>1.4041924333380706</v>
      </c>
      <c r="H653" s="8">
        <f t="shared" si="81"/>
        <v>3.5860625994850168</v>
      </c>
      <c r="I653" s="24"/>
      <c r="J653" s="24"/>
      <c r="K653" s="8">
        <f t="shared" si="82"/>
        <v>0</v>
      </c>
      <c r="L653" s="8">
        <f t="shared" si="83"/>
        <v>0</v>
      </c>
      <c r="M653" s="25" t="e">
        <f t="shared" si="93"/>
        <v>#DIV/0!</v>
      </c>
      <c r="N653" s="25" t="e">
        <f t="shared" si="93"/>
        <v>#DIV/0!</v>
      </c>
      <c r="O653" s="24">
        <f t="shared" si="94"/>
        <v>0</v>
      </c>
      <c r="P653" s="24">
        <f t="shared" si="94"/>
        <v>0</v>
      </c>
      <c r="Q653" t="s">
        <v>369</v>
      </c>
      <c r="R653" t="s">
        <v>461</v>
      </c>
      <c r="S653" t="s">
        <v>276</v>
      </c>
      <c r="T653" s="26"/>
      <c r="U653" s="26" t="s">
        <v>74</v>
      </c>
      <c r="V653" s="20">
        <v>44435</v>
      </c>
      <c r="W653" s="26" t="s">
        <v>92</v>
      </c>
      <c r="X653" s="99">
        <v>5</v>
      </c>
      <c r="Y653" s="24" t="str">
        <f t="shared" si="96"/>
        <v>Y</v>
      </c>
      <c r="Z653" s="24">
        <v>100</v>
      </c>
      <c r="AA653" s="24">
        <f t="shared" si="86"/>
        <v>0</v>
      </c>
      <c r="AB653" s="24">
        <f t="shared" si="87"/>
        <v>-100</v>
      </c>
      <c r="AC653" s="24">
        <f t="shared" si="88"/>
        <v>0</v>
      </c>
      <c r="AD653" s="24">
        <f t="shared" si="89"/>
        <v>-100</v>
      </c>
      <c r="AE653" s="24">
        <f t="shared" si="90"/>
        <v>0</v>
      </c>
      <c r="AF653" s="24">
        <f t="shared" si="91"/>
        <v>-100</v>
      </c>
    </row>
    <row r="654" spans="1:32" x14ac:dyDescent="0.25">
      <c r="A654" s="41">
        <v>0.70160323885976161</v>
      </c>
      <c r="B654" s="41">
        <v>0.29280596043088924</v>
      </c>
      <c r="C654" s="22">
        <f t="shared" si="92"/>
        <v>1.4253069892111527</v>
      </c>
      <c r="D654" s="23">
        <f t="shared" si="92"/>
        <v>3.4152310237415033</v>
      </c>
      <c r="E654" s="28"/>
      <c r="F654" s="8">
        <f t="shared" si="79"/>
        <v>1</v>
      </c>
      <c r="G654" s="8">
        <f t="shared" si="80"/>
        <v>1.4253069892111527</v>
      </c>
      <c r="H654" s="8">
        <f t="shared" si="81"/>
        <v>3.4152310237415033</v>
      </c>
      <c r="I654" s="24"/>
      <c r="J654" s="24"/>
      <c r="K654" s="8">
        <f t="shared" si="82"/>
        <v>0</v>
      </c>
      <c r="L654" s="8">
        <f t="shared" si="83"/>
        <v>0</v>
      </c>
      <c r="M654" s="25" t="e">
        <f t="shared" si="93"/>
        <v>#DIV/0!</v>
      </c>
      <c r="N654" s="25" t="e">
        <f t="shared" si="93"/>
        <v>#DIV/0!</v>
      </c>
      <c r="O654" s="24">
        <f t="shared" si="94"/>
        <v>0</v>
      </c>
      <c r="P654" s="24">
        <f t="shared" si="94"/>
        <v>0</v>
      </c>
      <c r="Q654" t="s">
        <v>309</v>
      </c>
      <c r="R654" t="s">
        <v>285</v>
      </c>
      <c r="S654" t="s">
        <v>275</v>
      </c>
      <c r="T654" s="26"/>
      <c r="U654" s="26" t="s">
        <v>74</v>
      </c>
      <c r="V654" s="20">
        <v>44436</v>
      </c>
      <c r="W654" s="26" t="s">
        <v>73</v>
      </c>
      <c r="X654" s="99">
        <v>0</v>
      </c>
      <c r="Y654" s="24" t="str">
        <f t="shared" si="96"/>
        <v>N</v>
      </c>
      <c r="Z654" s="24">
        <v>100</v>
      </c>
      <c r="AA654" s="24">
        <f t="shared" si="86"/>
        <v>0</v>
      </c>
      <c r="AB654" s="24">
        <f t="shared" si="87"/>
        <v>-100</v>
      </c>
      <c r="AC654" s="24">
        <f t="shared" si="88"/>
        <v>0</v>
      </c>
      <c r="AD654" s="24">
        <f t="shared" si="89"/>
        <v>-100</v>
      </c>
      <c r="AE654" s="24">
        <f t="shared" si="90"/>
        <v>0</v>
      </c>
      <c r="AF654" s="24">
        <f t="shared" si="91"/>
        <v>-100</v>
      </c>
    </row>
    <row r="655" spans="1:32" x14ac:dyDescent="0.25">
      <c r="A655" s="41">
        <v>0.10736871271396684</v>
      </c>
      <c r="B655" s="41">
        <v>0.89262539774199134</v>
      </c>
      <c r="C655" s="22">
        <f t="shared" si="92"/>
        <v>9.3137001899615495</v>
      </c>
      <c r="D655" s="23">
        <f t="shared" si="92"/>
        <v>1.1202907765448151</v>
      </c>
      <c r="E655" s="28"/>
      <c r="F655" s="8">
        <f t="shared" si="79"/>
        <v>1</v>
      </c>
      <c r="G655" s="8">
        <f t="shared" si="80"/>
        <v>9.3137001899615495</v>
      </c>
      <c r="H655" s="8">
        <f t="shared" si="81"/>
        <v>1.1202907765448151</v>
      </c>
      <c r="I655" s="24"/>
      <c r="J655" s="24"/>
      <c r="K655" s="8">
        <f t="shared" si="82"/>
        <v>0</v>
      </c>
      <c r="L655" s="8">
        <f t="shared" si="83"/>
        <v>0</v>
      </c>
      <c r="M655" s="25" t="e">
        <f t="shared" si="93"/>
        <v>#DIV/0!</v>
      </c>
      <c r="N655" s="25" t="e">
        <f t="shared" si="93"/>
        <v>#DIV/0!</v>
      </c>
      <c r="O655" s="24">
        <f t="shared" si="94"/>
        <v>0</v>
      </c>
      <c r="P655" s="24">
        <f t="shared" si="94"/>
        <v>0</v>
      </c>
      <c r="Q655" t="s">
        <v>370</v>
      </c>
      <c r="R655" t="s">
        <v>301</v>
      </c>
      <c r="S655" t="s">
        <v>275</v>
      </c>
      <c r="T655" s="26"/>
      <c r="U655" s="26" t="s">
        <v>75</v>
      </c>
      <c r="V655" s="20">
        <v>44436</v>
      </c>
      <c r="W655" s="26" t="s">
        <v>125</v>
      </c>
      <c r="X655" s="99">
        <v>6</v>
      </c>
      <c r="Y655" s="24" t="str">
        <f t="shared" si="96"/>
        <v>Y</v>
      </c>
      <c r="Z655" s="24">
        <v>100</v>
      </c>
      <c r="AA655" s="24">
        <f t="shared" si="86"/>
        <v>0</v>
      </c>
      <c r="AB655" s="24">
        <f t="shared" si="87"/>
        <v>-100</v>
      </c>
      <c r="AC655" s="24">
        <f t="shared" si="88"/>
        <v>0</v>
      </c>
      <c r="AD655" s="24">
        <f t="shared" si="89"/>
        <v>-100</v>
      </c>
      <c r="AE655" s="24">
        <f t="shared" si="90"/>
        <v>0</v>
      </c>
      <c r="AF655" s="24">
        <f t="shared" si="91"/>
        <v>-100</v>
      </c>
    </row>
    <row r="656" spans="1:32" x14ac:dyDescent="0.25">
      <c r="A656" s="21">
        <v>0.61422824813782784</v>
      </c>
      <c r="B656" s="21">
        <v>0.10043245217853432</v>
      </c>
      <c r="C656" s="22">
        <f t="shared" si="92"/>
        <v>1.628059280946011</v>
      </c>
      <c r="D656" s="23">
        <f t="shared" si="92"/>
        <v>9.9569409917657321</v>
      </c>
      <c r="E656" s="28"/>
      <c r="F656" s="8">
        <f t="shared" si="79"/>
        <v>1</v>
      </c>
      <c r="G656" s="8">
        <f t="shared" si="80"/>
        <v>1.628059280946011</v>
      </c>
      <c r="H656" s="8">
        <f t="shared" si="81"/>
        <v>9.9569409917657321</v>
      </c>
      <c r="I656" s="24"/>
      <c r="J656" s="24"/>
      <c r="K656" s="8">
        <f t="shared" si="82"/>
        <v>0</v>
      </c>
      <c r="L656" s="8">
        <f t="shared" si="83"/>
        <v>0</v>
      </c>
      <c r="M656" s="25" t="e">
        <f t="shared" si="93"/>
        <v>#DIV/0!</v>
      </c>
      <c r="N656" s="25" t="e">
        <f t="shared" si="93"/>
        <v>#DIV/0!</v>
      </c>
      <c r="O656" s="24">
        <f t="shared" si="94"/>
        <v>0</v>
      </c>
      <c r="P656" s="24">
        <f t="shared" si="94"/>
        <v>0</v>
      </c>
      <c r="Q656" t="s">
        <v>381</v>
      </c>
      <c r="R656" t="s">
        <v>314</v>
      </c>
      <c r="S656" t="s">
        <v>268</v>
      </c>
      <c r="T656" s="26"/>
      <c r="U656" s="26" t="s">
        <v>164</v>
      </c>
      <c r="V656" s="20">
        <v>44436</v>
      </c>
      <c r="W656" s="26" t="s">
        <v>86</v>
      </c>
      <c r="X656" s="99">
        <v>3</v>
      </c>
      <c r="Y656" s="24" t="str">
        <f t="shared" si="96"/>
        <v>Y</v>
      </c>
      <c r="Z656" s="24">
        <v>100</v>
      </c>
      <c r="AA656" s="24">
        <f t="shared" si="86"/>
        <v>0</v>
      </c>
      <c r="AB656" s="24">
        <f t="shared" si="87"/>
        <v>-100</v>
      </c>
      <c r="AC656" s="24">
        <f t="shared" si="88"/>
        <v>0</v>
      </c>
      <c r="AD656" s="24">
        <f t="shared" si="89"/>
        <v>-100</v>
      </c>
      <c r="AE656" s="24">
        <f t="shared" si="90"/>
        <v>0</v>
      </c>
      <c r="AF656" s="24">
        <f t="shared" si="91"/>
        <v>-100</v>
      </c>
    </row>
    <row r="657" spans="1:32" x14ac:dyDescent="0.25">
      <c r="A657" s="21">
        <v>0.46827960577873112</v>
      </c>
      <c r="B657" s="21">
        <v>0.5302564032822904</v>
      </c>
      <c r="C657" s="22">
        <f t="shared" si="92"/>
        <v>2.135476300184028</v>
      </c>
      <c r="D657" s="23">
        <f t="shared" si="92"/>
        <v>1.8858801021732012</v>
      </c>
      <c r="E657" s="28"/>
      <c r="F657" s="8">
        <f t="shared" si="79"/>
        <v>1</v>
      </c>
      <c r="G657" s="8">
        <f t="shared" si="80"/>
        <v>2.135476300184028</v>
      </c>
      <c r="H657" s="8">
        <f t="shared" si="81"/>
        <v>1.8858801021732012</v>
      </c>
      <c r="I657" s="24"/>
      <c r="J657" s="24"/>
      <c r="K657" s="8">
        <f t="shared" si="82"/>
        <v>0</v>
      </c>
      <c r="L657" s="8">
        <f t="shared" si="83"/>
        <v>0</v>
      </c>
      <c r="M657" s="25" t="e">
        <f t="shared" si="93"/>
        <v>#DIV/0!</v>
      </c>
      <c r="N657" s="25" t="e">
        <f t="shared" si="93"/>
        <v>#DIV/0!</v>
      </c>
      <c r="O657" s="24">
        <f t="shared" si="94"/>
        <v>0</v>
      </c>
      <c r="P657" s="24">
        <f t="shared" si="94"/>
        <v>0</v>
      </c>
      <c r="Q657" t="s">
        <v>310</v>
      </c>
      <c r="R657" t="s">
        <v>382</v>
      </c>
      <c r="S657" t="s">
        <v>268</v>
      </c>
      <c r="T657" s="26"/>
      <c r="U657" s="26" t="s">
        <v>79</v>
      </c>
      <c r="V657" s="20">
        <v>44436</v>
      </c>
      <c r="W657" s="26" t="s">
        <v>79</v>
      </c>
      <c r="X657" s="99">
        <v>3</v>
      </c>
      <c r="Y657" s="24" t="str">
        <f t="shared" si="96"/>
        <v>Y</v>
      </c>
      <c r="Z657" s="24">
        <v>100</v>
      </c>
      <c r="AA657" s="24">
        <f t="shared" si="86"/>
        <v>0</v>
      </c>
      <c r="AB657" s="24">
        <f t="shared" si="87"/>
        <v>-100</v>
      </c>
      <c r="AC657" s="24">
        <f t="shared" si="88"/>
        <v>0</v>
      </c>
      <c r="AD657" s="24">
        <f t="shared" si="89"/>
        <v>-100</v>
      </c>
      <c r="AE657" s="24">
        <f t="shared" si="90"/>
        <v>0</v>
      </c>
      <c r="AF657" s="24">
        <f t="shared" si="91"/>
        <v>-100</v>
      </c>
    </row>
    <row r="658" spans="1:32" x14ac:dyDescent="0.25">
      <c r="A658" s="21">
        <v>0.57266062002113405</v>
      </c>
      <c r="B658" s="21">
        <v>0.41839484553304518</v>
      </c>
      <c r="C658" s="22">
        <f t="shared" si="92"/>
        <v>1.7462349689124685</v>
      </c>
      <c r="D658" s="23">
        <f t="shared" si="92"/>
        <v>2.3900868059834144</v>
      </c>
      <c r="E658" s="28"/>
      <c r="F658" s="8">
        <f t="shared" si="79"/>
        <v>1</v>
      </c>
      <c r="G658" s="8">
        <f t="shared" si="80"/>
        <v>1.7462349689124685</v>
      </c>
      <c r="H658" s="8">
        <f t="shared" si="81"/>
        <v>2.3900868059834144</v>
      </c>
      <c r="I658" s="24"/>
      <c r="J658" s="24"/>
      <c r="K658" s="8">
        <f t="shared" si="82"/>
        <v>0</v>
      </c>
      <c r="L658" s="8">
        <f t="shared" si="83"/>
        <v>0</v>
      </c>
      <c r="M658" s="25" t="e">
        <f t="shared" si="93"/>
        <v>#DIV/0!</v>
      </c>
      <c r="N658" s="25" t="e">
        <f t="shared" si="93"/>
        <v>#DIV/0!</v>
      </c>
      <c r="O658" s="24">
        <f t="shared" si="94"/>
        <v>0</v>
      </c>
      <c r="P658" s="24">
        <f t="shared" si="94"/>
        <v>0</v>
      </c>
      <c r="Q658" t="s">
        <v>313</v>
      </c>
      <c r="R658" t="s">
        <v>288</v>
      </c>
      <c r="S658" t="s">
        <v>268</v>
      </c>
      <c r="T658" s="26"/>
      <c r="U658" s="26" t="s">
        <v>79</v>
      </c>
      <c r="V658" s="20">
        <v>44436</v>
      </c>
      <c r="W658" s="26" t="s">
        <v>76</v>
      </c>
      <c r="X658" s="99">
        <v>1</v>
      </c>
      <c r="Y658" s="24" t="str">
        <f t="shared" si="96"/>
        <v>N</v>
      </c>
      <c r="Z658" s="24">
        <v>100</v>
      </c>
      <c r="AA658" s="24">
        <f t="shared" si="86"/>
        <v>0</v>
      </c>
      <c r="AB658" s="24">
        <f t="shared" si="87"/>
        <v>-100</v>
      </c>
      <c r="AC658" s="24">
        <f t="shared" si="88"/>
        <v>0</v>
      </c>
      <c r="AD658" s="24">
        <f t="shared" si="89"/>
        <v>-100</v>
      </c>
      <c r="AE658" s="24">
        <f t="shared" si="90"/>
        <v>0</v>
      </c>
      <c r="AF658" s="24">
        <f t="shared" si="91"/>
        <v>-100</v>
      </c>
    </row>
    <row r="659" spans="1:32" x14ac:dyDescent="0.25">
      <c r="A659" s="21">
        <v>0.13439849005561763</v>
      </c>
      <c r="B659" s="21">
        <v>0.86554885743481969</v>
      </c>
      <c r="C659" s="22">
        <f t="shared" si="92"/>
        <v>7.440559782972068</v>
      </c>
      <c r="D659" s="23">
        <f t="shared" si="92"/>
        <v>1.1553362833423937</v>
      </c>
      <c r="E659" s="28"/>
      <c r="F659" s="8">
        <f t="shared" si="79"/>
        <v>1</v>
      </c>
      <c r="G659" s="8">
        <f t="shared" si="80"/>
        <v>7.440559782972068</v>
      </c>
      <c r="H659" s="8">
        <f t="shared" si="81"/>
        <v>1.1553362833423937</v>
      </c>
      <c r="I659" s="24"/>
      <c r="J659" s="24"/>
      <c r="K659" s="8">
        <f t="shared" si="82"/>
        <v>0</v>
      </c>
      <c r="L659" s="8">
        <f t="shared" si="83"/>
        <v>0</v>
      </c>
      <c r="M659" s="25" t="e">
        <f t="shared" si="93"/>
        <v>#DIV/0!</v>
      </c>
      <c r="N659" s="25" t="e">
        <f t="shared" si="93"/>
        <v>#DIV/0!</v>
      </c>
      <c r="O659" s="24">
        <f t="shared" si="94"/>
        <v>0</v>
      </c>
      <c r="P659" s="24">
        <f t="shared" si="94"/>
        <v>0</v>
      </c>
      <c r="Q659" t="s">
        <v>480</v>
      </c>
      <c r="R659" t="s">
        <v>483</v>
      </c>
      <c r="S659" t="s">
        <v>279</v>
      </c>
      <c r="T659" s="26"/>
      <c r="U659" s="26" t="s">
        <v>76</v>
      </c>
      <c r="V659" s="20">
        <v>44436</v>
      </c>
      <c r="W659" s="26" t="s">
        <v>73</v>
      </c>
      <c r="X659" s="99">
        <v>0</v>
      </c>
      <c r="Y659" s="24" t="str">
        <f t="shared" si="96"/>
        <v>N</v>
      </c>
      <c r="Z659" s="24">
        <v>100</v>
      </c>
      <c r="AA659" s="24">
        <f t="shared" si="86"/>
        <v>0</v>
      </c>
      <c r="AB659" s="24">
        <f t="shared" si="87"/>
        <v>-100</v>
      </c>
      <c r="AC659" s="24">
        <f t="shared" si="88"/>
        <v>0</v>
      </c>
      <c r="AD659" s="24">
        <f t="shared" si="89"/>
        <v>-100</v>
      </c>
      <c r="AE659" s="24">
        <f t="shared" si="90"/>
        <v>0</v>
      </c>
      <c r="AF659" s="24">
        <f t="shared" si="91"/>
        <v>-100</v>
      </c>
    </row>
    <row r="660" spans="1:32" x14ac:dyDescent="0.25">
      <c r="A660" s="21">
        <v>0.28490981192898779</v>
      </c>
      <c r="B660" s="21">
        <v>0.71491267280919435</v>
      </c>
      <c r="C660" s="22">
        <f t="shared" si="92"/>
        <v>3.5098826299785157</v>
      </c>
      <c r="D660" s="23">
        <f t="shared" si="92"/>
        <v>1.3987722389513351</v>
      </c>
      <c r="E660" s="28"/>
      <c r="F660" s="8">
        <f t="shared" si="79"/>
        <v>1</v>
      </c>
      <c r="G660" s="8">
        <f t="shared" si="80"/>
        <v>3.5098826299785157</v>
      </c>
      <c r="H660" s="8">
        <f t="shared" si="81"/>
        <v>1.3987722389513351</v>
      </c>
      <c r="I660" s="24"/>
      <c r="J660" s="24"/>
      <c r="K660" s="8">
        <f t="shared" si="82"/>
        <v>0</v>
      </c>
      <c r="L660" s="8">
        <f t="shared" si="83"/>
        <v>0</v>
      </c>
      <c r="M660" s="25" t="e">
        <f t="shared" si="93"/>
        <v>#DIV/0!</v>
      </c>
      <c r="N660" s="25" t="e">
        <f t="shared" si="93"/>
        <v>#DIV/0!</v>
      </c>
      <c r="O660" s="24">
        <f t="shared" si="94"/>
        <v>0</v>
      </c>
      <c r="P660" s="24">
        <f t="shared" si="94"/>
        <v>0</v>
      </c>
      <c r="Q660" t="s">
        <v>393</v>
      </c>
      <c r="R660" t="s">
        <v>387</v>
      </c>
      <c r="S660" t="s">
        <v>279</v>
      </c>
      <c r="T660" s="26"/>
      <c r="U660" s="26" t="s">
        <v>75</v>
      </c>
      <c r="V660" s="20">
        <v>44436</v>
      </c>
      <c r="W660" s="26" t="s">
        <v>103</v>
      </c>
      <c r="X660" s="99">
        <v>4</v>
      </c>
      <c r="Y660" s="24" t="str">
        <f t="shared" si="96"/>
        <v>Y</v>
      </c>
      <c r="Z660" s="24">
        <v>100</v>
      </c>
      <c r="AA660" s="24">
        <f t="shared" si="86"/>
        <v>0</v>
      </c>
      <c r="AB660" s="24">
        <f t="shared" si="87"/>
        <v>-100</v>
      </c>
      <c r="AC660" s="24">
        <f t="shared" si="88"/>
        <v>0</v>
      </c>
      <c r="AD660" s="24">
        <f t="shared" si="89"/>
        <v>-100</v>
      </c>
      <c r="AE660" s="24">
        <f t="shared" si="90"/>
        <v>0</v>
      </c>
      <c r="AF660" s="24">
        <f t="shared" si="91"/>
        <v>-100</v>
      </c>
    </row>
    <row r="661" spans="1:32" x14ac:dyDescent="0.25">
      <c r="A661" s="21">
        <v>0.15330290522805187</v>
      </c>
      <c r="B661" s="21">
        <v>0.84661883063734389</v>
      </c>
      <c r="C661" s="22">
        <f t="shared" si="92"/>
        <v>6.5230335883877082</v>
      </c>
      <c r="D661" s="23">
        <f t="shared" si="92"/>
        <v>1.181169097369579</v>
      </c>
      <c r="E661" s="28"/>
      <c r="F661" s="8">
        <f t="shared" si="79"/>
        <v>1</v>
      </c>
      <c r="G661" s="8">
        <f t="shared" si="80"/>
        <v>6.5230335883877082</v>
      </c>
      <c r="H661" s="8">
        <f t="shared" si="81"/>
        <v>1.181169097369579</v>
      </c>
      <c r="I661" s="24"/>
      <c r="J661" s="24"/>
      <c r="K661" s="8">
        <f t="shared" si="82"/>
        <v>0</v>
      </c>
      <c r="L661" s="8">
        <f t="shared" si="83"/>
        <v>0</v>
      </c>
      <c r="M661" s="25" t="e">
        <f t="shared" si="93"/>
        <v>#DIV/0!</v>
      </c>
      <c r="N661" s="25" t="e">
        <f t="shared" si="93"/>
        <v>#DIV/0!</v>
      </c>
      <c r="O661" s="24">
        <f t="shared" si="94"/>
        <v>0</v>
      </c>
      <c r="P661" s="24">
        <f t="shared" si="94"/>
        <v>0</v>
      </c>
      <c r="Q661" t="s">
        <v>411</v>
      </c>
      <c r="R661" t="s">
        <v>289</v>
      </c>
      <c r="S661" t="s">
        <v>283</v>
      </c>
      <c r="T661" s="26"/>
      <c r="U661" s="26" t="s">
        <v>76</v>
      </c>
      <c r="V661" s="20">
        <v>44436</v>
      </c>
      <c r="W661" s="26" t="s">
        <v>87</v>
      </c>
      <c r="X661" s="99">
        <v>3</v>
      </c>
      <c r="Y661" s="24" t="str">
        <f t="shared" si="96"/>
        <v>Y</v>
      </c>
      <c r="Z661" s="24">
        <v>100</v>
      </c>
      <c r="AA661" s="24">
        <f t="shared" si="86"/>
        <v>0</v>
      </c>
      <c r="AB661" s="24">
        <f t="shared" si="87"/>
        <v>-100</v>
      </c>
      <c r="AC661" s="24">
        <f t="shared" si="88"/>
        <v>0</v>
      </c>
      <c r="AD661" s="24">
        <f t="shared" si="89"/>
        <v>-100</v>
      </c>
      <c r="AE661" s="24">
        <f t="shared" si="90"/>
        <v>0</v>
      </c>
      <c r="AF661" s="24">
        <f t="shared" si="91"/>
        <v>-100</v>
      </c>
    </row>
    <row r="662" spans="1:32" x14ac:dyDescent="0.25">
      <c r="A662" s="21">
        <v>0.35746535951493857</v>
      </c>
      <c r="B662" s="21">
        <v>0.64165586156348819</v>
      </c>
      <c r="C662" s="22">
        <f t="shared" si="92"/>
        <v>2.7974738625218025</v>
      </c>
      <c r="D662" s="23">
        <f t="shared" si="92"/>
        <v>1.5584678016707492</v>
      </c>
      <c r="E662" s="28"/>
      <c r="F662" s="8">
        <f t="shared" si="79"/>
        <v>1</v>
      </c>
      <c r="G662" s="8">
        <f t="shared" si="80"/>
        <v>2.7974738625218025</v>
      </c>
      <c r="H662" s="8">
        <f t="shared" si="81"/>
        <v>1.5584678016707492</v>
      </c>
      <c r="I662" s="24"/>
      <c r="J662" s="24"/>
      <c r="K662" s="8">
        <f t="shared" si="82"/>
        <v>0</v>
      </c>
      <c r="L662" s="8">
        <f t="shared" si="83"/>
        <v>0</v>
      </c>
      <c r="M662" s="25" t="e">
        <f t="shared" si="93"/>
        <v>#DIV/0!</v>
      </c>
      <c r="N662" s="25" t="e">
        <f t="shared" si="93"/>
        <v>#DIV/0!</v>
      </c>
      <c r="O662" s="24">
        <f t="shared" si="94"/>
        <v>0</v>
      </c>
      <c r="P662" s="24">
        <f t="shared" si="94"/>
        <v>0</v>
      </c>
      <c r="Q662" t="s">
        <v>333</v>
      </c>
      <c r="R662" t="s">
        <v>412</v>
      </c>
      <c r="S662" t="s">
        <v>283</v>
      </c>
      <c r="T662" s="26"/>
      <c r="U662" s="26" t="s">
        <v>75</v>
      </c>
      <c r="V662" s="20">
        <v>44436</v>
      </c>
      <c r="W662" s="26" t="s">
        <v>75</v>
      </c>
      <c r="X662" s="99">
        <v>2</v>
      </c>
      <c r="Y662" s="24" t="str">
        <f t="shared" si="96"/>
        <v>N</v>
      </c>
      <c r="Z662" s="24">
        <v>100</v>
      </c>
      <c r="AA662" s="24">
        <f t="shared" si="86"/>
        <v>0</v>
      </c>
      <c r="AB662" s="24">
        <f t="shared" si="87"/>
        <v>-100</v>
      </c>
      <c r="AC662" s="24">
        <f t="shared" si="88"/>
        <v>0</v>
      </c>
      <c r="AD662" s="24">
        <f t="shared" si="89"/>
        <v>-100</v>
      </c>
      <c r="AE662" s="24">
        <f t="shared" si="90"/>
        <v>0</v>
      </c>
      <c r="AF662" s="24">
        <f t="shared" si="91"/>
        <v>-100</v>
      </c>
    </row>
    <row r="663" spans="1:32" x14ac:dyDescent="0.25">
      <c r="A663" s="21">
        <v>0.68826394178952577</v>
      </c>
      <c r="B663" s="21">
        <v>0.27684634463869856</v>
      </c>
      <c r="C663" s="22">
        <f t="shared" si="92"/>
        <v>1.4529309749976769</v>
      </c>
      <c r="D663" s="23">
        <f t="shared" si="92"/>
        <v>3.6121119869040035</v>
      </c>
      <c r="E663" s="28"/>
      <c r="F663" s="8">
        <f t="shared" si="79"/>
        <v>1</v>
      </c>
      <c r="G663" s="8">
        <f t="shared" si="80"/>
        <v>1.4529309749976769</v>
      </c>
      <c r="H663" s="8">
        <f t="shared" si="81"/>
        <v>3.6121119869040035</v>
      </c>
      <c r="I663" s="24"/>
      <c r="J663" s="24"/>
      <c r="K663" s="8">
        <f t="shared" si="82"/>
        <v>0</v>
      </c>
      <c r="L663" s="8">
        <f t="shared" si="83"/>
        <v>0</v>
      </c>
      <c r="M663" s="25" t="e">
        <f t="shared" si="93"/>
        <v>#DIV/0!</v>
      </c>
      <c r="N663" s="25" t="e">
        <f t="shared" si="93"/>
        <v>#DIV/0!</v>
      </c>
      <c r="O663" s="24">
        <f t="shared" si="94"/>
        <v>0</v>
      </c>
      <c r="P663" s="24">
        <f t="shared" si="94"/>
        <v>0</v>
      </c>
      <c r="Q663" t="s">
        <v>535</v>
      </c>
      <c r="R663" t="s">
        <v>560</v>
      </c>
      <c r="S663" t="s">
        <v>272</v>
      </c>
      <c r="T663" s="26"/>
      <c r="U663" s="26" t="s">
        <v>102</v>
      </c>
      <c r="V663" s="20">
        <v>44436</v>
      </c>
      <c r="W663" s="26" t="s">
        <v>77</v>
      </c>
      <c r="X663" s="99">
        <v>2</v>
      </c>
      <c r="Y663" s="24" t="str">
        <f t="shared" si="96"/>
        <v>N</v>
      </c>
      <c r="Z663" s="24">
        <v>100</v>
      </c>
      <c r="AA663" s="24">
        <f t="shared" si="86"/>
        <v>0</v>
      </c>
      <c r="AB663" s="24">
        <f t="shared" si="87"/>
        <v>-100</v>
      </c>
      <c r="AC663" s="24">
        <f t="shared" si="88"/>
        <v>0</v>
      </c>
      <c r="AD663" s="24">
        <f t="shared" si="89"/>
        <v>-100</v>
      </c>
      <c r="AE663" s="24">
        <f t="shared" si="90"/>
        <v>0</v>
      </c>
      <c r="AF663" s="24">
        <f t="shared" si="91"/>
        <v>-100</v>
      </c>
    </row>
    <row r="664" spans="1:32" x14ac:dyDescent="0.25">
      <c r="A664" s="21">
        <v>0.32126208058215494</v>
      </c>
      <c r="B664" s="21">
        <v>0.67818928393708433</v>
      </c>
      <c r="C664" s="22">
        <f t="shared" si="92"/>
        <v>3.1127234131955839</v>
      </c>
      <c r="D664" s="23">
        <f t="shared" si="92"/>
        <v>1.4745145989254087</v>
      </c>
      <c r="E664" s="28"/>
      <c r="F664" s="8">
        <f t="shared" si="79"/>
        <v>1</v>
      </c>
      <c r="G664" s="8">
        <f t="shared" si="80"/>
        <v>3.1127234131955839</v>
      </c>
      <c r="H664" s="8">
        <f t="shared" si="81"/>
        <v>1.4745145989254087</v>
      </c>
      <c r="I664" s="24"/>
      <c r="J664" s="24"/>
      <c r="K664" s="8">
        <f t="shared" si="82"/>
        <v>0</v>
      </c>
      <c r="L664" s="8">
        <f t="shared" si="83"/>
        <v>0</v>
      </c>
      <c r="M664" s="25" t="e">
        <f t="shared" si="93"/>
        <v>#DIV/0!</v>
      </c>
      <c r="N664" s="25" t="e">
        <f t="shared" si="93"/>
        <v>#DIV/0!</v>
      </c>
      <c r="O664" s="24">
        <f t="shared" si="94"/>
        <v>0</v>
      </c>
      <c r="P664" s="24">
        <f t="shared" si="94"/>
        <v>0</v>
      </c>
      <c r="Q664" t="s">
        <v>554</v>
      </c>
      <c r="R664" t="s">
        <v>561</v>
      </c>
      <c r="S664" t="s">
        <v>272</v>
      </c>
      <c r="T664" s="26"/>
      <c r="U664" s="26" t="s">
        <v>75</v>
      </c>
      <c r="V664" s="20">
        <v>44436</v>
      </c>
      <c r="W664" s="26" t="s">
        <v>76</v>
      </c>
      <c r="X664" s="99">
        <v>1</v>
      </c>
      <c r="Y664" s="24" t="str">
        <f t="shared" si="96"/>
        <v>N</v>
      </c>
      <c r="Z664" s="24">
        <v>100</v>
      </c>
      <c r="AA664" s="24">
        <f t="shared" si="86"/>
        <v>0</v>
      </c>
      <c r="AB664" s="24">
        <f t="shared" si="87"/>
        <v>-100</v>
      </c>
      <c r="AC664" s="24">
        <f t="shared" si="88"/>
        <v>0</v>
      </c>
      <c r="AD664" s="24">
        <f t="shared" si="89"/>
        <v>-100</v>
      </c>
      <c r="AE664" s="24">
        <f t="shared" si="90"/>
        <v>0</v>
      </c>
      <c r="AF664" s="24">
        <f t="shared" si="91"/>
        <v>-100</v>
      </c>
    </row>
    <row r="665" spans="1:32" x14ac:dyDescent="0.25">
      <c r="A665" s="21">
        <v>0.44706370068592144</v>
      </c>
      <c r="B665" s="21">
        <v>0.55195875152403506</v>
      </c>
      <c r="C665" s="22">
        <f t="shared" si="92"/>
        <v>2.2368177028591649</v>
      </c>
      <c r="D665" s="23">
        <f t="shared" si="92"/>
        <v>1.8117295852975619</v>
      </c>
      <c r="E665" s="28"/>
      <c r="F665" s="8">
        <f t="shared" si="79"/>
        <v>1</v>
      </c>
      <c r="G665" s="8">
        <f t="shared" si="80"/>
        <v>2.2368177028591649</v>
      </c>
      <c r="H665" s="8">
        <f t="shared" si="81"/>
        <v>1.8117295852975619</v>
      </c>
      <c r="I665" s="24"/>
      <c r="J665" s="24"/>
      <c r="K665" s="8">
        <f t="shared" si="82"/>
        <v>0</v>
      </c>
      <c r="L665" s="8">
        <f t="shared" si="83"/>
        <v>0</v>
      </c>
      <c r="M665" s="25" t="e">
        <f t="shared" si="93"/>
        <v>#DIV/0!</v>
      </c>
      <c r="N665" s="25" t="e">
        <f t="shared" si="93"/>
        <v>#DIV/0!</v>
      </c>
      <c r="O665" s="24">
        <f t="shared" si="94"/>
        <v>0</v>
      </c>
      <c r="P665" s="24">
        <f t="shared" si="94"/>
        <v>0</v>
      </c>
      <c r="Q665" t="s">
        <v>334</v>
      </c>
      <c r="R665" t="s">
        <v>337</v>
      </c>
      <c r="S665" t="s">
        <v>272</v>
      </c>
      <c r="T665" s="26"/>
      <c r="U665" s="26" t="s">
        <v>75</v>
      </c>
      <c r="V665" s="20">
        <v>44436</v>
      </c>
      <c r="W665" s="26" t="s">
        <v>76</v>
      </c>
      <c r="X665" s="99">
        <v>1</v>
      </c>
      <c r="Y665" s="24" t="str">
        <f t="shared" si="96"/>
        <v>N</v>
      </c>
      <c r="Z665" s="24">
        <v>100</v>
      </c>
      <c r="AA665" s="24">
        <f t="shared" si="86"/>
        <v>0</v>
      </c>
      <c r="AB665" s="24">
        <f t="shared" si="87"/>
        <v>-100</v>
      </c>
      <c r="AC665" s="24">
        <f t="shared" si="88"/>
        <v>0</v>
      </c>
      <c r="AD665" s="24">
        <f t="shared" si="89"/>
        <v>-100</v>
      </c>
      <c r="AE665" s="24">
        <f t="shared" si="90"/>
        <v>0</v>
      </c>
      <c r="AF665" s="24">
        <f t="shared" si="91"/>
        <v>-100</v>
      </c>
    </row>
    <row r="666" spans="1:32" x14ac:dyDescent="0.25">
      <c r="A666" s="21">
        <v>0.27298235392803305</v>
      </c>
      <c r="B666" s="21">
        <v>0.72658924524312662</v>
      </c>
      <c r="C666" s="22">
        <f t="shared" si="92"/>
        <v>3.6632404461704957</v>
      </c>
      <c r="D666" s="23">
        <f t="shared" si="92"/>
        <v>1.3762934237560678</v>
      </c>
      <c r="E666" s="28"/>
      <c r="F666" s="8">
        <f t="shared" si="79"/>
        <v>1</v>
      </c>
      <c r="G666" s="8">
        <f t="shared" si="80"/>
        <v>3.6632404461704957</v>
      </c>
      <c r="H666" s="8">
        <f t="shared" si="81"/>
        <v>1.3762934237560678</v>
      </c>
      <c r="I666" s="24"/>
      <c r="J666" s="24"/>
      <c r="K666" s="8">
        <f t="shared" si="82"/>
        <v>0</v>
      </c>
      <c r="L666" s="8">
        <f t="shared" si="83"/>
        <v>0</v>
      </c>
      <c r="M666" s="25" t="e">
        <f t="shared" si="93"/>
        <v>#DIV/0!</v>
      </c>
      <c r="N666" s="25" t="e">
        <f t="shared" si="93"/>
        <v>#DIV/0!</v>
      </c>
      <c r="O666" s="24">
        <f t="shared" si="94"/>
        <v>0</v>
      </c>
      <c r="P666" s="24">
        <f t="shared" si="94"/>
        <v>0</v>
      </c>
      <c r="Q666" t="s">
        <v>559</v>
      </c>
      <c r="R666" t="s">
        <v>515</v>
      </c>
      <c r="S666" t="s">
        <v>272</v>
      </c>
      <c r="T666" s="26"/>
      <c r="U666" s="26" t="s">
        <v>75</v>
      </c>
      <c r="V666" s="20">
        <v>44436</v>
      </c>
      <c r="W666" s="26" t="s">
        <v>99</v>
      </c>
      <c r="X666" s="99">
        <v>5</v>
      </c>
      <c r="Y666" s="24" t="str">
        <f t="shared" si="96"/>
        <v>Y</v>
      </c>
      <c r="Z666" s="24">
        <v>100</v>
      </c>
      <c r="AA666" s="24">
        <f t="shared" si="86"/>
        <v>0</v>
      </c>
      <c r="AB666" s="24">
        <f t="shared" si="87"/>
        <v>-100</v>
      </c>
      <c r="AC666" s="24">
        <f t="shared" si="88"/>
        <v>0</v>
      </c>
      <c r="AD666" s="24">
        <f t="shared" si="89"/>
        <v>-100</v>
      </c>
      <c r="AE666" s="24">
        <f t="shared" si="90"/>
        <v>0</v>
      </c>
      <c r="AF666" s="24">
        <f t="shared" si="91"/>
        <v>-100</v>
      </c>
    </row>
    <row r="667" spans="1:32" x14ac:dyDescent="0.25">
      <c r="A667" s="21">
        <v>0.43532220740937611</v>
      </c>
      <c r="B667" s="21">
        <v>0.5613244048609386</v>
      </c>
      <c r="C667" s="22">
        <f t="shared" si="92"/>
        <v>2.2971490610392915</v>
      </c>
      <c r="D667" s="23">
        <f t="shared" si="92"/>
        <v>1.7815010203373183</v>
      </c>
      <c r="E667" s="28"/>
      <c r="F667" s="8">
        <f t="shared" si="79"/>
        <v>1</v>
      </c>
      <c r="G667" s="8">
        <f t="shared" si="80"/>
        <v>2.2971490610392915</v>
      </c>
      <c r="H667" s="8">
        <f t="shared" si="81"/>
        <v>1.7815010203373183</v>
      </c>
      <c r="I667" s="24"/>
      <c r="J667" s="24"/>
      <c r="K667" s="8">
        <f t="shared" si="82"/>
        <v>0</v>
      </c>
      <c r="L667" s="8">
        <f t="shared" si="83"/>
        <v>0</v>
      </c>
      <c r="M667" s="25" t="e">
        <f t="shared" si="93"/>
        <v>#DIV/0!</v>
      </c>
      <c r="N667" s="25" t="e">
        <f t="shared" si="93"/>
        <v>#DIV/0!</v>
      </c>
      <c r="O667" s="24">
        <f t="shared" si="94"/>
        <v>0</v>
      </c>
      <c r="P667" s="24">
        <f t="shared" si="94"/>
        <v>0</v>
      </c>
      <c r="Q667" t="s">
        <v>539</v>
      </c>
      <c r="R667" t="s">
        <v>335</v>
      </c>
      <c r="S667" t="s">
        <v>272</v>
      </c>
      <c r="T667" s="26"/>
      <c r="U667" s="26" t="s">
        <v>86</v>
      </c>
      <c r="V667" s="20">
        <v>44436</v>
      </c>
      <c r="W667" s="26" t="s">
        <v>77</v>
      </c>
      <c r="X667" s="99">
        <v>2</v>
      </c>
      <c r="Y667" s="24" t="str">
        <f t="shared" si="96"/>
        <v>N</v>
      </c>
      <c r="Z667" s="24">
        <v>100</v>
      </c>
      <c r="AA667" s="24">
        <f t="shared" si="86"/>
        <v>0</v>
      </c>
      <c r="AB667" s="24">
        <f t="shared" si="87"/>
        <v>-100</v>
      </c>
      <c r="AC667" s="24">
        <f t="shared" si="88"/>
        <v>0</v>
      </c>
      <c r="AD667" s="24">
        <f t="shared" si="89"/>
        <v>-100</v>
      </c>
      <c r="AE667" s="24">
        <f t="shared" si="90"/>
        <v>0</v>
      </c>
      <c r="AF667" s="24">
        <f t="shared" si="91"/>
        <v>-100</v>
      </c>
    </row>
    <row r="668" spans="1:32" x14ac:dyDescent="0.25">
      <c r="A668" s="21">
        <v>0.62992063831365019</v>
      </c>
      <c r="B668" s="21">
        <v>0.36526641733552823</v>
      </c>
      <c r="C668" s="22">
        <f t="shared" si="92"/>
        <v>1.5875015663514105</v>
      </c>
      <c r="D668" s="23">
        <f t="shared" si="92"/>
        <v>2.7377277311574337</v>
      </c>
      <c r="E668" s="28"/>
      <c r="F668" s="8">
        <f t="shared" si="79"/>
        <v>1</v>
      </c>
      <c r="G668" s="8">
        <f t="shared" si="80"/>
        <v>1.5875015663514105</v>
      </c>
      <c r="H668" s="8">
        <f t="shared" si="81"/>
        <v>2.7377277311574337</v>
      </c>
      <c r="I668" s="24"/>
      <c r="J668" s="24"/>
      <c r="K668" s="8">
        <f t="shared" si="82"/>
        <v>0</v>
      </c>
      <c r="L668" s="8">
        <f t="shared" si="83"/>
        <v>0</v>
      </c>
      <c r="M668" s="25" t="e">
        <f t="shared" si="93"/>
        <v>#DIV/0!</v>
      </c>
      <c r="N668" s="25" t="e">
        <f t="shared" si="93"/>
        <v>#DIV/0!</v>
      </c>
      <c r="O668" s="24">
        <f t="shared" si="94"/>
        <v>0</v>
      </c>
      <c r="P668" s="24">
        <f t="shared" si="94"/>
        <v>0</v>
      </c>
      <c r="Q668" t="s">
        <v>517</v>
      </c>
      <c r="R668" t="s">
        <v>416</v>
      </c>
      <c r="S668" t="s">
        <v>274</v>
      </c>
      <c r="T668" s="26"/>
      <c r="U668" s="26" t="s">
        <v>86</v>
      </c>
      <c r="V668" s="20">
        <v>44436</v>
      </c>
      <c r="W668" s="26" t="s">
        <v>74</v>
      </c>
      <c r="X668" s="99">
        <v>4</v>
      </c>
      <c r="Y668" s="24" t="str">
        <f t="shared" si="96"/>
        <v>Y</v>
      </c>
      <c r="Z668" s="24">
        <v>100</v>
      </c>
      <c r="AA668" s="24">
        <f t="shared" si="86"/>
        <v>0</v>
      </c>
      <c r="AB668" s="24">
        <f t="shared" si="87"/>
        <v>-100</v>
      </c>
      <c r="AC668" s="24">
        <f t="shared" si="88"/>
        <v>0</v>
      </c>
      <c r="AD668" s="24">
        <f t="shared" si="89"/>
        <v>-100</v>
      </c>
      <c r="AE668" s="24">
        <f t="shared" si="90"/>
        <v>0</v>
      </c>
      <c r="AF668" s="24">
        <f t="shared" si="91"/>
        <v>-100</v>
      </c>
    </row>
    <row r="669" spans="1:32" x14ac:dyDescent="0.25">
      <c r="A669" s="21">
        <v>0.52836449390604978</v>
      </c>
      <c r="B669" s="21">
        <v>0.46548850815744303</v>
      </c>
      <c r="C669" s="22">
        <f t="shared" si="92"/>
        <v>1.8926328538984174</v>
      </c>
      <c r="D669" s="23">
        <f t="shared" si="92"/>
        <v>2.1482807469476093</v>
      </c>
      <c r="E669" s="28"/>
      <c r="F669" s="8">
        <f t="shared" si="79"/>
        <v>1</v>
      </c>
      <c r="G669" s="8">
        <f t="shared" si="80"/>
        <v>1.8926328538984174</v>
      </c>
      <c r="H669" s="8">
        <f t="shared" si="81"/>
        <v>2.1482807469476093</v>
      </c>
      <c r="I669" s="24"/>
      <c r="J669" s="24"/>
      <c r="K669" s="8">
        <f t="shared" si="82"/>
        <v>0</v>
      </c>
      <c r="L669" s="8">
        <f t="shared" si="83"/>
        <v>0</v>
      </c>
      <c r="M669" s="25" t="e">
        <f t="shared" si="93"/>
        <v>#DIV/0!</v>
      </c>
      <c r="N669" s="25" t="e">
        <f t="shared" si="93"/>
        <v>#DIV/0!</v>
      </c>
      <c r="O669" s="24">
        <f t="shared" si="94"/>
        <v>0</v>
      </c>
      <c r="P669" s="24">
        <f t="shared" si="94"/>
        <v>0</v>
      </c>
      <c r="Q669" t="s">
        <v>487</v>
      </c>
      <c r="R669" t="s">
        <v>529</v>
      </c>
      <c r="S669" t="s">
        <v>274</v>
      </c>
      <c r="T669" s="26"/>
      <c r="U669" s="26" t="s">
        <v>86</v>
      </c>
      <c r="V669" s="20">
        <v>44436</v>
      </c>
      <c r="W669" s="26" t="s">
        <v>78</v>
      </c>
      <c r="X669" s="99">
        <v>1</v>
      </c>
      <c r="Y669" s="24" t="str">
        <f t="shared" si="96"/>
        <v>N</v>
      </c>
      <c r="Z669" s="24">
        <v>100</v>
      </c>
      <c r="AA669" s="24">
        <f t="shared" si="86"/>
        <v>0</v>
      </c>
      <c r="AB669" s="24">
        <f t="shared" si="87"/>
        <v>-100</v>
      </c>
      <c r="AC669" s="24">
        <f t="shared" si="88"/>
        <v>0</v>
      </c>
      <c r="AD669" s="24">
        <f t="shared" si="89"/>
        <v>-100</v>
      </c>
      <c r="AE669" s="24">
        <f t="shared" si="90"/>
        <v>0</v>
      </c>
      <c r="AF669" s="24">
        <f t="shared" si="91"/>
        <v>-100</v>
      </c>
    </row>
    <row r="670" spans="1:32" x14ac:dyDescent="0.25">
      <c r="A670" s="21">
        <v>0.43646658687276707</v>
      </c>
      <c r="B670" s="21">
        <v>0.56271219148092577</v>
      </c>
      <c r="C670" s="22">
        <f t="shared" si="92"/>
        <v>2.291126125289189</v>
      </c>
      <c r="D670" s="23">
        <f t="shared" si="92"/>
        <v>1.7771074007979744</v>
      </c>
      <c r="E670" s="28"/>
      <c r="F670" s="8">
        <f t="shared" si="79"/>
        <v>1</v>
      </c>
      <c r="G670" s="8">
        <f t="shared" si="80"/>
        <v>2.291126125289189</v>
      </c>
      <c r="H670" s="8">
        <f t="shared" si="81"/>
        <v>1.7771074007979744</v>
      </c>
      <c r="I670" s="24"/>
      <c r="J670" s="24"/>
      <c r="K670" s="8">
        <f t="shared" si="82"/>
        <v>0</v>
      </c>
      <c r="L670" s="8">
        <f t="shared" si="83"/>
        <v>0</v>
      </c>
      <c r="M670" s="25" t="e">
        <f t="shared" si="93"/>
        <v>#DIV/0!</v>
      </c>
      <c r="N670" s="25" t="e">
        <f t="shared" si="93"/>
        <v>#DIV/0!</v>
      </c>
      <c r="O670" s="24">
        <f t="shared" si="94"/>
        <v>0</v>
      </c>
      <c r="P670" s="24">
        <f t="shared" si="94"/>
        <v>0</v>
      </c>
      <c r="Q670" t="s">
        <v>488</v>
      </c>
      <c r="R670" t="s">
        <v>486</v>
      </c>
      <c r="S670" t="s">
        <v>274</v>
      </c>
      <c r="T670" s="26"/>
      <c r="U670" s="26" t="s">
        <v>75</v>
      </c>
      <c r="V670" s="20">
        <v>44436</v>
      </c>
      <c r="W670" s="26" t="s">
        <v>74</v>
      </c>
      <c r="X670" s="99">
        <v>4</v>
      </c>
      <c r="Y670" s="24" t="str">
        <f t="shared" si="96"/>
        <v>Y</v>
      </c>
      <c r="Z670" s="24">
        <v>100</v>
      </c>
      <c r="AA670" s="24">
        <f t="shared" si="86"/>
        <v>0</v>
      </c>
      <c r="AB670" s="24">
        <f t="shared" si="87"/>
        <v>-100</v>
      </c>
      <c r="AC670" s="24">
        <f t="shared" si="88"/>
        <v>0</v>
      </c>
      <c r="AD670" s="24">
        <f t="shared" si="89"/>
        <v>-100</v>
      </c>
      <c r="AE670" s="24">
        <f t="shared" si="90"/>
        <v>0</v>
      </c>
      <c r="AF670" s="24">
        <f t="shared" si="91"/>
        <v>-100</v>
      </c>
    </row>
    <row r="671" spans="1:32" x14ac:dyDescent="0.25">
      <c r="A671" s="21">
        <v>0.31462012813548251</v>
      </c>
      <c r="B671" s="21">
        <v>0.68507090424265615</v>
      </c>
      <c r="C671" s="22">
        <f t="shared" si="92"/>
        <v>3.1784361856510892</v>
      </c>
      <c r="D671" s="23">
        <f t="shared" si="92"/>
        <v>1.4597029209779344</v>
      </c>
      <c r="E671" s="28"/>
      <c r="F671" s="8">
        <f t="shared" si="79"/>
        <v>1</v>
      </c>
      <c r="G671" s="8">
        <f t="shared" si="80"/>
        <v>3.1784361856510892</v>
      </c>
      <c r="H671" s="8">
        <f t="shared" si="81"/>
        <v>1.4597029209779344</v>
      </c>
      <c r="I671" s="24"/>
      <c r="J671" s="24"/>
      <c r="K671" s="8">
        <f t="shared" si="82"/>
        <v>0</v>
      </c>
      <c r="L671" s="8">
        <f t="shared" si="83"/>
        <v>0</v>
      </c>
      <c r="M671" s="25" t="e">
        <f t="shared" si="93"/>
        <v>#DIV/0!</v>
      </c>
      <c r="N671" s="25" t="e">
        <f t="shared" si="93"/>
        <v>#DIV/0!</v>
      </c>
      <c r="O671" s="24">
        <f t="shared" si="94"/>
        <v>0</v>
      </c>
      <c r="P671" s="24">
        <f t="shared" si="94"/>
        <v>0</v>
      </c>
      <c r="Q671" t="s">
        <v>415</v>
      </c>
      <c r="R671" t="s">
        <v>338</v>
      </c>
      <c r="S671" t="s">
        <v>274</v>
      </c>
      <c r="T671" s="26"/>
      <c r="U671" s="26" t="s">
        <v>75</v>
      </c>
      <c r="V671" s="20">
        <v>44436</v>
      </c>
      <c r="W671" s="26" t="s">
        <v>86</v>
      </c>
      <c r="X671" s="99">
        <v>3</v>
      </c>
      <c r="Y671" s="24" t="str">
        <f t="shared" si="96"/>
        <v>Y</v>
      </c>
      <c r="Z671" s="24">
        <v>100</v>
      </c>
      <c r="AA671" s="24">
        <f t="shared" si="86"/>
        <v>0</v>
      </c>
      <c r="AB671" s="24">
        <f t="shared" si="87"/>
        <v>-100</v>
      </c>
      <c r="AC671" s="24">
        <f t="shared" si="88"/>
        <v>0</v>
      </c>
      <c r="AD671" s="24">
        <f t="shared" si="89"/>
        <v>-100</v>
      </c>
      <c r="AE671" s="24">
        <f t="shared" si="90"/>
        <v>0</v>
      </c>
      <c r="AF671" s="24">
        <f t="shared" si="91"/>
        <v>-100</v>
      </c>
    </row>
    <row r="672" spans="1:32" x14ac:dyDescent="0.25">
      <c r="A672" s="21">
        <v>0.52674484328004501</v>
      </c>
      <c r="B672" s="21">
        <v>0.47004729109967214</v>
      </c>
      <c r="C672" s="22">
        <f t="shared" si="92"/>
        <v>1.8984523773844482</v>
      </c>
      <c r="D672" s="23">
        <f t="shared" si="92"/>
        <v>2.1274455122600697</v>
      </c>
      <c r="E672" s="28"/>
      <c r="F672" s="8">
        <f t="shared" si="79"/>
        <v>1</v>
      </c>
      <c r="G672" s="8">
        <f t="shared" si="80"/>
        <v>1.8984523773844482</v>
      </c>
      <c r="H672" s="8">
        <f t="shared" si="81"/>
        <v>2.1274455122600697</v>
      </c>
      <c r="I672" s="24"/>
      <c r="J672" s="24"/>
      <c r="K672" s="8">
        <f t="shared" si="82"/>
        <v>0</v>
      </c>
      <c r="L672" s="8">
        <f t="shared" si="83"/>
        <v>0</v>
      </c>
      <c r="M672" s="25" t="e">
        <f t="shared" si="93"/>
        <v>#DIV/0!</v>
      </c>
      <c r="N672" s="25" t="e">
        <f t="shared" si="93"/>
        <v>#DIV/0!</v>
      </c>
      <c r="O672" s="24">
        <f t="shared" si="94"/>
        <v>0</v>
      </c>
      <c r="P672" s="24">
        <f t="shared" si="94"/>
        <v>0</v>
      </c>
      <c r="Q672" t="s">
        <v>542</v>
      </c>
      <c r="R672" t="s">
        <v>547</v>
      </c>
      <c r="S672" t="s">
        <v>271</v>
      </c>
      <c r="T672" s="26"/>
      <c r="U672" s="26" t="s">
        <v>79</v>
      </c>
      <c r="V672" s="20">
        <v>44436</v>
      </c>
      <c r="W672" s="26" t="s">
        <v>79</v>
      </c>
      <c r="X672" s="99">
        <v>3</v>
      </c>
      <c r="Y672" s="24" t="str">
        <f t="shared" si="96"/>
        <v>Y</v>
      </c>
      <c r="Z672" s="24">
        <v>100</v>
      </c>
      <c r="AA672" s="24">
        <f t="shared" si="86"/>
        <v>0</v>
      </c>
      <c r="AB672" s="24">
        <f t="shared" si="87"/>
        <v>-100</v>
      </c>
      <c r="AC672" s="24">
        <f t="shared" si="88"/>
        <v>0</v>
      </c>
      <c r="AD672" s="24">
        <f t="shared" si="89"/>
        <v>-100</v>
      </c>
      <c r="AE672" s="24">
        <f t="shared" si="90"/>
        <v>0</v>
      </c>
      <c r="AF672" s="24">
        <f t="shared" si="91"/>
        <v>-100</v>
      </c>
    </row>
    <row r="673" spans="1:32" x14ac:dyDescent="0.25">
      <c r="A673" s="21">
        <v>0.56091864902274102</v>
      </c>
      <c r="B673" s="21">
        <v>0.43732170570087925</v>
      </c>
      <c r="C673" s="22">
        <f t="shared" si="92"/>
        <v>1.7827897177999827</v>
      </c>
      <c r="D673" s="23">
        <f t="shared" si="92"/>
        <v>2.2866461622281866</v>
      </c>
      <c r="E673" s="28"/>
      <c r="F673" s="8">
        <f t="shared" si="79"/>
        <v>1</v>
      </c>
      <c r="G673" s="8">
        <f t="shared" si="80"/>
        <v>1.7827897177999827</v>
      </c>
      <c r="H673" s="8">
        <f t="shared" si="81"/>
        <v>2.2866461622281866</v>
      </c>
      <c r="I673" s="24"/>
      <c r="J673" s="24"/>
      <c r="K673" s="8">
        <f t="shared" si="82"/>
        <v>0</v>
      </c>
      <c r="L673" s="8">
        <f t="shared" si="83"/>
        <v>0</v>
      </c>
      <c r="M673" s="25" t="e">
        <f t="shared" si="93"/>
        <v>#DIV/0!</v>
      </c>
      <c r="N673" s="25" t="e">
        <f t="shared" si="93"/>
        <v>#DIV/0!</v>
      </c>
      <c r="O673" s="24">
        <f t="shared" si="94"/>
        <v>0</v>
      </c>
      <c r="P673" s="24">
        <f t="shared" si="94"/>
        <v>0</v>
      </c>
      <c r="Q673" t="s">
        <v>572</v>
      </c>
      <c r="R673" t="s">
        <v>545</v>
      </c>
      <c r="S673" t="s">
        <v>271</v>
      </c>
      <c r="T673" s="26"/>
      <c r="U673" s="26" t="s">
        <v>86</v>
      </c>
      <c r="V673" s="20">
        <v>44436</v>
      </c>
      <c r="W673" s="26" t="s">
        <v>102</v>
      </c>
      <c r="X673" s="99">
        <v>4</v>
      </c>
      <c r="Y673" s="24" t="str">
        <f t="shared" si="96"/>
        <v>Y</v>
      </c>
      <c r="Z673" s="24">
        <v>100</v>
      </c>
      <c r="AA673" s="24">
        <f t="shared" si="86"/>
        <v>0</v>
      </c>
      <c r="AB673" s="24">
        <f t="shared" si="87"/>
        <v>-100</v>
      </c>
      <c r="AC673" s="24">
        <f t="shared" si="88"/>
        <v>0</v>
      </c>
      <c r="AD673" s="24">
        <f t="shared" si="89"/>
        <v>-100</v>
      </c>
      <c r="AE673" s="24">
        <f t="shared" si="90"/>
        <v>0</v>
      </c>
      <c r="AF673" s="24">
        <f t="shared" si="91"/>
        <v>-100</v>
      </c>
    </row>
    <row r="674" spans="1:32" x14ac:dyDescent="0.25">
      <c r="A674" s="21" t="e">
        <v>#N/A</v>
      </c>
      <c r="B674" s="21" t="e">
        <v>#N/A</v>
      </c>
      <c r="C674" s="22" t="e">
        <f t="shared" si="92"/>
        <v>#N/A</v>
      </c>
      <c r="D674" s="23" t="e">
        <f t="shared" si="92"/>
        <v>#N/A</v>
      </c>
      <c r="E674" s="28"/>
      <c r="F674" s="8">
        <f t="shared" si="79"/>
        <v>1</v>
      </c>
      <c r="G674" s="8" t="e">
        <f t="shared" si="80"/>
        <v>#N/A</v>
      </c>
      <c r="H674" s="8" t="e">
        <f t="shared" si="81"/>
        <v>#N/A</v>
      </c>
      <c r="I674" s="24"/>
      <c r="J674" s="24"/>
      <c r="K674" s="8">
        <f t="shared" si="82"/>
        <v>0</v>
      </c>
      <c r="L674" s="8">
        <f t="shared" si="83"/>
        <v>0</v>
      </c>
      <c r="M674" s="25" t="e">
        <f t="shared" si="93"/>
        <v>#DIV/0!</v>
      </c>
      <c r="N674" s="25" t="e">
        <f t="shared" si="93"/>
        <v>#DIV/0!</v>
      </c>
      <c r="O674" s="24" t="e">
        <f t="shared" si="94"/>
        <v>#N/A</v>
      </c>
      <c r="P674" s="24" t="e">
        <f t="shared" si="94"/>
        <v>#N/A</v>
      </c>
      <c r="Q674" t="s">
        <v>291</v>
      </c>
      <c r="R674" t="s">
        <v>345</v>
      </c>
      <c r="S674" t="s">
        <v>270</v>
      </c>
      <c r="T674" s="26"/>
      <c r="U674" s="26" t="e">
        <v>#N/A</v>
      </c>
      <c r="V674" s="20">
        <v>44436</v>
      </c>
      <c r="W674" s="26" t="s">
        <v>79</v>
      </c>
      <c r="X674" s="99">
        <v>3</v>
      </c>
      <c r="Y674" s="24" t="str">
        <f t="shared" si="96"/>
        <v>Y</v>
      </c>
      <c r="Z674" s="24">
        <v>100</v>
      </c>
      <c r="AA674" s="24" t="e">
        <f t="shared" si="86"/>
        <v>#N/A</v>
      </c>
      <c r="AB674" s="24" t="e">
        <f t="shared" si="87"/>
        <v>#N/A</v>
      </c>
      <c r="AC674" s="24" t="e">
        <f t="shared" si="88"/>
        <v>#N/A</v>
      </c>
      <c r="AD674" s="24" t="e">
        <f t="shared" si="89"/>
        <v>#N/A</v>
      </c>
      <c r="AE674" s="24" t="e">
        <f t="shared" si="90"/>
        <v>#N/A</v>
      </c>
      <c r="AF674" s="24" t="e">
        <f t="shared" si="91"/>
        <v>#N/A</v>
      </c>
    </row>
    <row r="675" spans="1:32" x14ac:dyDescent="0.25">
      <c r="A675" s="21" t="e">
        <v>#N/A</v>
      </c>
      <c r="B675" s="21" t="e">
        <v>#N/A</v>
      </c>
      <c r="C675" s="22" t="e">
        <f t="shared" si="92"/>
        <v>#N/A</v>
      </c>
      <c r="D675" s="23" t="e">
        <f t="shared" si="92"/>
        <v>#N/A</v>
      </c>
      <c r="E675" s="28"/>
      <c r="F675" s="8">
        <f t="shared" si="79"/>
        <v>1</v>
      </c>
      <c r="G675" s="8" t="e">
        <f t="shared" si="80"/>
        <v>#N/A</v>
      </c>
      <c r="H675" s="8" t="e">
        <f t="shared" si="81"/>
        <v>#N/A</v>
      </c>
      <c r="I675" s="24"/>
      <c r="J675" s="24"/>
      <c r="K675" s="8">
        <f t="shared" si="82"/>
        <v>0</v>
      </c>
      <c r="L675" s="8">
        <f t="shared" si="83"/>
        <v>0</v>
      </c>
      <c r="M675" s="25" t="e">
        <f t="shared" si="93"/>
        <v>#DIV/0!</v>
      </c>
      <c r="N675" s="25" t="e">
        <f t="shared" si="93"/>
        <v>#DIV/0!</v>
      </c>
      <c r="O675" s="24" t="e">
        <f t="shared" si="94"/>
        <v>#N/A</v>
      </c>
      <c r="P675" s="24" t="e">
        <f t="shared" si="94"/>
        <v>#N/A</v>
      </c>
      <c r="Q675" t="s">
        <v>347</v>
      </c>
      <c r="R675" t="s">
        <v>294</v>
      </c>
      <c r="S675" t="s">
        <v>270</v>
      </c>
      <c r="T675" s="26"/>
      <c r="U675" s="26" t="e">
        <v>#N/A</v>
      </c>
      <c r="V675" s="20">
        <v>44436</v>
      </c>
      <c r="W675" s="26" t="s">
        <v>74</v>
      </c>
      <c r="X675" s="99">
        <v>4</v>
      </c>
      <c r="Y675" s="24" t="str">
        <f t="shared" si="96"/>
        <v>Y</v>
      </c>
      <c r="Z675" s="24">
        <v>100</v>
      </c>
      <c r="AA675" s="24" t="e">
        <f t="shared" si="86"/>
        <v>#N/A</v>
      </c>
      <c r="AB675" s="24" t="e">
        <f t="shared" si="87"/>
        <v>#N/A</v>
      </c>
      <c r="AC675" s="24" t="e">
        <f t="shared" si="88"/>
        <v>#N/A</v>
      </c>
      <c r="AD675" s="24" t="e">
        <f t="shared" si="89"/>
        <v>#N/A</v>
      </c>
      <c r="AE675" s="24" t="e">
        <f t="shared" si="90"/>
        <v>#N/A</v>
      </c>
      <c r="AF675" s="24" t="e">
        <f t="shared" si="91"/>
        <v>#N/A</v>
      </c>
    </row>
    <row r="676" spans="1:32" x14ac:dyDescent="0.25">
      <c r="A676" s="21">
        <v>0.38212405480178402</v>
      </c>
      <c r="B676" s="21">
        <v>0.61748892183161486</v>
      </c>
      <c r="C676" s="22">
        <f t="shared" si="92"/>
        <v>2.6169511901539972</v>
      </c>
      <c r="D676" s="23">
        <f t="shared" si="92"/>
        <v>1.6194622521061088</v>
      </c>
      <c r="E676" s="28"/>
      <c r="F676" s="8">
        <f t="shared" ref="F676:F739" si="97">(E676/100%) + 1</f>
        <v>1</v>
      </c>
      <c r="G676" s="8">
        <f t="shared" ref="G676:G739" si="98">C676/F676</f>
        <v>2.6169511901539972</v>
      </c>
      <c r="H676" s="8">
        <f t="shared" ref="H676:H739" si="99">D676/F676</f>
        <v>1.6194622521061088</v>
      </c>
      <c r="I676" s="24"/>
      <c r="J676" s="24"/>
      <c r="K676" s="8">
        <f t="shared" ref="K676:K739" si="100">(I676*F676)</f>
        <v>0</v>
      </c>
      <c r="L676" s="8">
        <f t="shared" ref="L676:L739" si="101">(J676*F676)</f>
        <v>0</v>
      </c>
      <c r="M676" s="25" t="e">
        <f t="shared" si="93"/>
        <v>#DIV/0!</v>
      </c>
      <c r="N676" s="25" t="e">
        <f t="shared" si="93"/>
        <v>#DIV/0!</v>
      </c>
      <c r="O676" s="24">
        <f t="shared" si="94"/>
        <v>0</v>
      </c>
      <c r="P676" s="24">
        <f t="shared" si="94"/>
        <v>0</v>
      </c>
      <c r="Q676" t="s">
        <v>293</v>
      </c>
      <c r="R676" t="s">
        <v>423</v>
      </c>
      <c r="S676" t="s">
        <v>270</v>
      </c>
      <c r="T676" s="26"/>
      <c r="U676" s="26" t="s">
        <v>75</v>
      </c>
      <c r="V676" s="20">
        <v>44436</v>
      </c>
      <c r="W676" s="26" t="s">
        <v>75</v>
      </c>
      <c r="X676" s="99">
        <v>2</v>
      </c>
      <c r="Y676" s="24" t="str">
        <f t="shared" si="96"/>
        <v>N</v>
      </c>
      <c r="Z676" s="24">
        <v>100</v>
      </c>
      <c r="AA676" s="24">
        <f t="shared" si="86"/>
        <v>0</v>
      </c>
      <c r="AB676" s="24">
        <f t="shared" si="87"/>
        <v>-100</v>
      </c>
      <c r="AC676" s="24">
        <f t="shared" si="88"/>
        <v>0</v>
      </c>
      <c r="AD676" s="24">
        <f t="shared" si="89"/>
        <v>-100</v>
      </c>
      <c r="AE676" s="24">
        <f t="shared" si="90"/>
        <v>0</v>
      </c>
      <c r="AF676" s="24">
        <f t="shared" si="91"/>
        <v>-100</v>
      </c>
    </row>
    <row r="677" spans="1:32" x14ac:dyDescent="0.25">
      <c r="A677" s="21">
        <v>0.55170599547333288</v>
      </c>
      <c r="B677" s="21">
        <v>0.44648702979320665</v>
      </c>
      <c r="C677" s="22">
        <f t="shared" si="92"/>
        <v>1.8125596027682389</v>
      </c>
      <c r="D677" s="23">
        <f t="shared" si="92"/>
        <v>2.2397067177139647</v>
      </c>
      <c r="E677" s="28"/>
      <c r="F677" s="8">
        <f t="shared" si="97"/>
        <v>1</v>
      </c>
      <c r="G677" s="8">
        <f t="shared" si="98"/>
        <v>1.8125596027682389</v>
      </c>
      <c r="H677" s="8">
        <f t="shared" si="99"/>
        <v>2.2397067177139647</v>
      </c>
      <c r="I677" s="24"/>
      <c r="J677" s="24"/>
      <c r="K677" s="8">
        <f t="shared" si="100"/>
        <v>0</v>
      </c>
      <c r="L677" s="8">
        <f t="shared" si="101"/>
        <v>0</v>
      </c>
      <c r="M677" s="25" t="e">
        <f t="shared" si="93"/>
        <v>#DIV/0!</v>
      </c>
      <c r="N677" s="25" t="e">
        <f t="shared" si="93"/>
        <v>#DIV/0!</v>
      </c>
      <c r="O677" s="24">
        <f t="shared" si="94"/>
        <v>0</v>
      </c>
      <c r="P677" s="24">
        <f t="shared" si="94"/>
        <v>0</v>
      </c>
      <c r="Q677" t="s">
        <v>424</v>
      </c>
      <c r="R677" t="s">
        <v>419</v>
      </c>
      <c r="S677" t="s">
        <v>270</v>
      </c>
      <c r="T677" s="26"/>
      <c r="U677" s="26" t="s">
        <v>79</v>
      </c>
      <c r="V677" s="20">
        <v>44436</v>
      </c>
      <c r="W677" s="26" t="s">
        <v>79</v>
      </c>
      <c r="X677" s="99">
        <v>3</v>
      </c>
      <c r="Y677" s="24" t="str">
        <f t="shared" si="96"/>
        <v>Y</v>
      </c>
      <c r="Z677" s="24">
        <v>100</v>
      </c>
      <c r="AA677" s="24">
        <f t="shared" si="86"/>
        <v>0</v>
      </c>
      <c r="AB677" s="24">
        <f t="shared" si="87"/>
        <v>-100</v>
      </c>
      <c r="AC677" s="24">
        <f t="shared" si="88"/>
        <v>0</v>
      </c>
      <c r="AD677" s="24">
        <f t="shared" si="89"/>
        <v>-100</v>
      </c>
      <c r="AE677" s="24">
        <f t="shared" si="90"/>
        <v>0</v>
      </c>
      <c r="AF677" s="24">
        <f t="shared" si="91"/>
        <v>-100</v>
      </c>
    </row>
    <row r="678" spans="1:32" x14ac:dyDescent="0.25">
      <c r="A678" s="21">
        <v>0.75777111735362013</v>
      </c>
      <c r="B678" s="21">
        <v>0.23058423858105515</v>
      </c>
      <c r="C678" s="22">
        <f t="shared" si="92"/>
        <v>1.3196596928797193</v>
      </c>
      <c r="D678" s="23">
        <f t="shared" si="92"/>
        <v>4.3368098624333307</v>
      </c>
      <c r="E678" s="28"/>
      <c r="F678" s="8">
        <f t="shared" si="97"/>
        <v>1</v>
      </c>
      <c r="G678" s="8">
        <f t="shared" si="98"/>
        <v>1.3196596928797193</v>
      </c>
      <c r="H678" s="8">
        <f t="shared" si="99"/>
        <v>4.3368098624333307</v>
      </c>
      <c r="I678" s="24"/>
      <c r="J678" s="24"/>
      <c r="K678" s="8">
        <f t="shared" si="100"/>
        <v>0</v>
      </c>
      <c r="L678" s="8">
        <f t="shared" si="101"/>
        <v>0</v>
      </c>
      <c r="M678" s="25" t="e">
        <f t="shared" si="93"/>
        <v>#DIV/0!</v>
      </c>
      <c r="N678" s="25" t="e">
        <f t="shared" si="93"/>
        <v>#DIV/0!</v>
      </c>
      <c r="O678" s="24">
        <f t="shared" si="94"/>
        <v>0</v>
      </c>
      <c r="P678" s="24">
        <f t="shared" si="94"/>
        <v>0</v>
      </c>
      <c r="Q678" t="s">
        <v>495</v>
      </c>
      <c r="R678" t="s">
        <v>295</v>
      </c>
      <c r="S678" t="s">
        <v>273</v>
      </c>
      <c r="T678" s="26"/>
      <c r="U678" s="26" t="s">
        <v>74</v>
      </c>
      <c r="V678" s="20">
        <v>44436</v>
      </c>
      <c r="W678" s="26" t="s">
        <v>77</v>
      </c>
      <c r="X678" s="99">
        <v>2</v>
      </c>
      <c r="Y678" s="24" t="str">
        <f t="shared" si="96"/>
        <v>N</v>
      </c>
      <c r="Z678" s="24">
        <v>100</v>
      </c>
      <c r="AA678" s="24">
        <f t="shared" si="86"/>
        <v>0</v>
      </c>
      <c r="AB678" s="24">
        <f t="shared" si="87"/>
        <v>-100</v>
      </c>
      <c r="AC678" s="24">
        <f t="shared" si="88"/>
        <v>0</v>
      </c>
      <c r="AD678" s="24">
        <f t="shared" si="89"/>
        <v>-100</v>
      </c>
      <c r="AE678" s="24">
        <f t="shared" si="90"/>
        <v>0</v>
      </c>
      <c r="AF678" s="24">
        <f t="shared" si="91"/>
        <v>-100</v>
      </c>
    </row>
    <row r="679" spans="1:32" x14ac:dyDescent="0.25">
      <c r="A679" s="21">
        <v>0.17904837761259829</v>
      </c>
      <c r="B679" s="21">
        <v>0.82017559228989523</v>
      </c>
      <c r="C679" s="22">
        <f t="shared" si="92"/>
        <v>5.5850827208480531</v>
      </c>
      <c r="D679" s="23">
        <f t="shared" si="92"/>
        <v>1.2192511084218474</v>
      </c>
      <c r="E679" s="28"/>
      <c r="F679" s="8">
        <f t="shared" si="97"/>
        <v>1</v>
      </c>
      <c r="G679" s="8">
        <f t="shared" si="98"/>
        <v>5.5850827208480531</v>
      </c>
      <c r="H679" s="8">
        <f t="shared" si="99"/>
        <v>1.2192511084218474</v>
      </c>
      <c r="I679" s="24"/>
      <c r="J679" s="24"/>
      <c r="K679" s="8">
        <f t="shared" si="100"/>
        <v>0</v>
      </c>
      <c r="L679" s="8">
        <f t="shared" si="101"/>
        <v>0</v>
      </c>
      <c r="M679" s="25" t="e">
        <f t="shared" si="93"/>
        <v>#DIV/0!</v>
      </c>
      <c r="N679" s="25" t="e">
        <f t="shared" si="93"/>
        <v>#DIV/0!</v>
      </c>
      <c r="O679" s="24">
        <f t="shared" si="94"/>
        <v>0</v>
      </c>
      <c r="P679" s="24">
        <f t="shared" si="94"/>
        <v>0</v>
      </c>
      <c r="Q679" t="s">
        <v>298</v>
      </c>
      <c r="R679" t="s">
        <v>428</v>
      </c>
      <c r="S679" t="s">
        <v>273</v>
      </c>
      <c r="T679" s="26"/>
      <c r="U679" s="26" t="s">
        <v>78</v>
      </c>
      <c r="V679" s="20">
        <v>44436</v>
      </c>
      <c r="W679" s="26" t="s">
        <v>79</v>
      </c>
      <c r="X679" s="99">
        <v>3</v>
      </c>
      <c r="Y679" s="24" t="str">
        <f t="shared" si="96"/>
        <v>Y</v>
      </c>
      <c r="Z679" s="24">
        <v>100</v>
      </c>
      <c r="AA679" s="24">
        <f t="shared" si="86"/>
        <v>0</v>
      </c>
      <c r="AB679" s="24">
        <f t="shared" si="87"/>
        <v>-100</v>
      </c>
      <c r="AC679" s="24">
        <f t="shared" si="88"/>
        <v>0</v>
      </c>
      <c r="AD679" s="24">
        <f t="shared" si="89"/>
        <v>-100</v>
      </c>
      <c r="AE679" s="24">
        <f t="shared" si="90"/>
        <v>0</v>
      </c>
      <c r="AF679" s="24">
        <f t="shared" si="91"/>
        <v>-100</v>
      </c>
    </row>
    <row r="680" spans="1:32" x14ac:dyDescent="0.25">
      <c r="A680" s="21">
        <v>0.55349834949969956</v>
      </c>
      <c r="B680" s="21">
        <v>0.42993782814894499</v>
      </c>
      <c r="C680" s="22">
        <f t="shared" si="92"/>
        <v>1.8066901209441508</v>
      </c>
      <c r="D680" s="23">
        <f t="shared" si="92"/>
        <v>2.3259176897864551</v>
      </c>
      <c r="E680" s="28"/>
      <c r="F680" s="8">
        <f t="shared" si="97"/>
        <v>1</v>
      </c>
      <c r="G680" s="8">
        <f t="shared" si="98"/>
        <v>1.8066901209441508</v>
      </c>
      <c r="H680" s="8">
        <f t="shared" si="99"/>
        <v>2.3259176897864551</v>
      </c>
      <c r="I680" s="24"/>
      <c r="J680" s="24"/>
      <c r="K680" s="8">
        <f t="shared" si="100"/>
        <v>0</v>
      </c>
      <c r="L680" s="8">
        <f t="shared" si="101"/>
        <v>0</v>
      </c>
      <c r="M680" s="25" t="e">
        <f t="shared" si="93"/>
        <v>#DIV/0!</v>
      </c>
      <c r="N680" s="25" t="e">
        <f t="shared" si="93"/>
        <v>#DIV/0!</v>
      </c>
      <c r="O680" s="24">
        <f t="shared" si="94"/>
        <v>0</v>
      </c>
      <c r="P680" s="24">
        <f t="shared" si="94"/>
        <v>0</v>
      </c>
      <c r="Q680" t="s">
        <v>499</v>
      </c>
      <c r="R680" t="s">
        <v>498</v>
      </c>
      <c r="S680" t="s">
        <v>269</v>
      </c>
      <c r="T680" s="26"/>
      <c r="U680" s="26" t="s">
        <v>100</v>
      </c>
      <c r="V680" s="20">
        <v>44436</v>
      </c>
      <c r="W680" s="26" t="s">
        <v>94</v>
      </c>
      <c r="X680" s="99">
        <v>2</v>
      </c>
      <c r="Y680" s="24" t="str">
        <f t="shared" si="96"/>
        <v>N</v>
      </c>
      <c r="Z680" s="24">
        <v>100</v>
      </c>
      <c r="AA680" s="24">
        <f t="shared" si="86"/>
        <v>0</v>
      </c>
      <c r="AB680" s="24">
        <f t="shared" si="87"/>
        <v>-100</v>
      </c>
      <c r="AC680" s="24">
        <f t="shared" si="88"/>
        <v>0</v>
      </c>
      <c r="AD680" s="24">
        <f t="shared" si="89"/>
        <v>-100</v>
      </c>
      <c r="AE680" s="24">
        <f t="shared" si="90"/>
        <v>0</v>
      </c>
      <c r="AF680" s="24">
        <f t="shared" si="91"/>
        <v>-100</v>
      </c>
    </row>
    <row r="681" spans="1:32" x14ac:dyDescent="0.25">
      <c r="A681" s="21">
        <v>0.52386262176542964</v>
      </c>
      <c r="B681" s="21">
        <v>0.47322245010991665</v>
      </c>
      <c r="C681" s="22">
        <f t="shared" si="92"/>
        <v>1.9088974064039461</v>
      </c>
      <c r="D681" s="23">
        <f t="shared" si="92"/>
        <v>2.1131710884970216</v>
      </c>
      <c r="E681" s="28"/>
      <c r="F681" s="8">
        <f t="shared" si="97"/>
        <v>1</v>
      </c>
      <c r="G681" s="8">
        <f t="shared" si="98"/>
        <v>1.9088974064039461</v>
      </c>
      <c r="H681" s="8">
        <f t="shared" si="99"/>
        <v>2.1131710884970216</v>
      </c>
      <c r="I681" s="24"/>
      <c r="J681" s="24"/>
      <c r="K681" s="8">
        <f t="shared" si="100"/>
        <v>0</v>
      </c>
      <c r="L681" s="8">
        <f t="shared" si="101"/>
        <v>0</v>
      </c>
      <c r="M681" s="25" t="e">
        <f t="shared" si="93"/>
        <v>#DIV/0!</v>
      </c>
      <c r="N681" s="25" t="e">
        <f t="shared" si="93"/>
        <v>#DIV/0!</v>
      </c>
      <c r="O681" s="24">
        <f t="shared" si="94"/>
        <v>0</v>
      </c>
      <c r="P681" s="24">
        <f t="shared" si="94"/>
        <v>0</v>
      </c>
      <c r="Q681" t="s">
        <v>363</v>
      </c>
      <c r="R681" t="s">
        <v>360</v>
      </c>
      <c r="S681" t="s">
        <v>269</v>
      </c>
      <c r="T681" s="26"/>
      <c r="U681" s="26" t="s">
        <v>86</v>
      </c>
      <c r="V681" s="20">
        <v>44436</v>
      </c>
      <c r="W681" s="26" t="s">
        <v>77</v>
      </c>
      <c r="X681" s="99">
        <v>2</v>
      </c>
      <c r="Y681" s="24" t="str">
        <f t="shared" si="96"/>
        <v>N</v>
      </c>
      <c r="Z681" s="24">
        <v>100</v>
      </c>
      <c r="AA681" s="24">
        <f t="shared" si="86"/>
        <v>0</v>
      </c>
      <c r="AB681" s="24">
        <f t="shared" si="87"/>
        <v>-100</v>
      </c>
      <c r="AC681" s="24">
        <f t="shared" si="88"/>
        <v>0</v>
      </c>
      <c r="AD681" s="24">
        <f t="shared" si="89"/>
        <v>-100</v>
      </c>
      <c r="AE681" s="24">
        <f t="shared" si="90"/>
        <v>0</v>
      </c>
      <c r="AF681" s="24">
        <f t="shared" si="91"/>
        <v>-100</v>
      </c>
    </row>
    <row r="682" spans="1:32" x14ac:dyDescent="0.25">
      <c r="A682" s="21">
        <v>0.32177647964904066</v>
      </c>
      <c r="B682" s="21">
        <v>0.67801851890982878</v>
      </c>
      <c r="C682" s="22">
        <f t="shared" si="92"/>
        <v>3.1077473440280436</v>
      </c>
      <c r="D682" s="23">
        <f t="shared" si="92"/>
        <v>1.4748859686131852</v>
      </c>
      <c r="E682" s="28"/>
      <c r="F682" s="8">
        <f t="shared" si="97"/>
        <v>1</v>
      </c>
      <c r="G682" s="8">
        <f t="shared" si="98"/>
        <v>3.1077473440280436</v>
      </c>
      <c r="H682" s="8">
        <f t="shared" si="99"/>
        <v>1.4748859686131852</v>
      </c>
      <c r="I682" s="24"/>
      <c r="J682" s="24"/>
      <c r="K682" s="8">
        <f t="shared" si="100"/>
        <v>0</v>
      </c>
      <c r="L682" s="8">
        <f t="shared" si="101"/>
        <v>0</v>
      </c>
      <c r="M682" s="25" t="e">
        <f t="shared" si="93"/>
        <v>#DIV/0!</v>
      </c>
      <c r="N682" s="25" t="e">
        <f t="shared" si="93"/>
        <v>#DIV/0!</v>
      </c>
      <c r="O682" s="24">
        <f t="shared" si="94"/>
        <v>0</v>
      </c>
      <c r="P682" s="24">
        <f t="shared" si="94"/>
        <v>0</v>
      </c>
      <c r="Q682" t="s">
        <v>502</v>
      </c>
      <c r="R682" t="s">
        <v>501</v>
      </c>
      <c r="S682" t="s">
        <v>269</v>
      </c>
      <c r="T682" s="26"/>
      <c r="U682" s="26" t="s">
        <v>75</v>
      </c>
      <c r="V682" s="20">
        <v>44436</v>
      </c>
      <c r="W682" s="26" t="s">
        <v>78</v>
      </c>
      <c r="X682" s="99">
        <v>1</v>
      </c>
      <c r="Y682" s="24" t="str">
        <f t="shared" si="96"/>
        <v>N</v>
      </c>
      <c r="Z682" s="24">
        <v>100</v>
      </c>
      <c r="AA682" s="24">
        <f t="shared" si="86"/>
        <v>0</v>
      </c>
      <c r="AB682" s="24">
        <f t="shared" si="87"/>
        <v>-100</v>
      </c>
      <c r="AC682" s="24">
        <f t="shared" si="88"/>
        <v>0</v>
      </c>
      <c r="AD682" s="24">
        <f t="shared" si="89"/>
        <v>-100</v>
      </c>
      <c r="AE682" s="24">
        <f t="shared" si="90"/>
        <v>0</v>
      </c>
      <c r="AF682" s="24">
        <f t="shared" si="91"/>
        <v>-100</v>
      </c>
    </row>
    <row r="683" spans="1:32" x14ac:dyDescent="0.25">
      <c r="A683" s="21">
        <v>0.52750822725288105</v>
      </c>
      <c r="B683" s="21">
        <v>0.4594673648774652</v>
      </c>
      <c r="C683" s="22">
        <f t="shared" si="92"/>
        <v>1.8957050304366383</v>
      </c>
      <c r="D683" s="23">
        <f t="shared" si="92"/>
        <v>2.1764331407230388</v>
      </c>
      <c r="E683" s="28"/>
      <c r="F683" s="8">
        <f t="shared" si="97"/>
        <v>1</v>
      </c>
      <c r="G683" s="8">
        <f t="shared" si="98"/>
        <v>1.8957050304366383</v>
      </c>
      <c r="H683" s="8">
        <f t="shared" si="99"/>
        <v>2.1764331407230388</v>
      </c>
      <c r="I683" s="24"/>
      <c r="J683" s="24"/>
      <c r="K683" s="8">
        <f t="shared" si="100"/>
        <v>0</v>
      </c>
      <c r="L683" s="8">
        <f t="shared" si="101"/>
        <v>0</v>
      </c>
      <c r="M683" s="25" t="e">
        <f t="shared" si="93"/>
        <v>#DIV/0!</v>
      </c>
      <c r="N683" s="25" t="e">
        <f t="shared" si="93"/>
        <v>#DIV/0!</v>
      </c>
      <c r="O683" s="24">
        <f t="shared" si="94"/>
        <v>0</v>
      </c>
      <c r="P683" s="24">
        <f t="shared" si="94"/>
        <v>0</v>
      </c>
      <c r="Q683" t="s">
        <v>367</v>
      </c>
      <c r="R683" t="s">
        <v>443</v>
      </c>
      <c r="S683" t="s">
        <v>282</v>
      </c>
      <c r="T683" s="26"/>
      <c r="U683" s="26" t="s">
        <v>77</v>
      </c>
      <c r="V683" s="20">
        <v>44436</v>
      </c>
      <c r="W683" s="26" t="s">
        <v>93</v>
      </c>
      <c r="X683" s="99">
        <v>6</v>
      </c>
      <c r="Y683" s="24" t="str">
        <f t="shared" si="96"/>
        <v>Y</v>
      </c>
      <c r="Z683" s="24">
        <v>100</v>
      </c>
      <c r="AA683" s="24">
        <f t="shared" si="86"/>
        <v>0</v>
      </c>
      <c r="AB683" s="24">
        <f t="shared" si="87"/>
        <v>-100</v>
      </c>
      <c r="AC683" s="24">
        <f t="shared" si="88"/>
        <v>0</v>
      </c>
      <c r="AD683" s="24">
        <f t="shared" si="89"/>
        <v>-100</v>
      </c>
      <c r="AE683" s="24">
        <f t="shared" si="90"/>
        <v>0</v>
      </c>
      <c r="AF683" s="24">
        <f t="shared" si="91"/>
        <v>-100</v>
      </c>
    </row>
    <row r="684" spans="1:32" x14ac:dyDescent="0.25">
      <c r="A684" s="21">
        <v>0.14487580623496643</v>
      </c>
      <c r="B684" s="21">
        <v>0.85470117466916207</v>
      </c>
      <c r="C684" s="22">
        <f t="shared" si="92"/>
        <v>6.9024637445547858</v>
      </c>
      <c r="D684" s="23">
        <f t="shared" si="92"/>
        <v>1.1699995619955481</v>
      </c>
      <c r="E684" s="28"/>
      <c r="F684" s="8">
        <f t="shared" si="97"/>
        <v>1</v>
      </c>
      <c r="G684" s="8">
        <f t="shared" si="98"/>
        <v>6.9024637445547858</v>
      </c>
      <c r="H684" s="8">
        <f t="shared" si="99"/>
        <v>1.1699995619955481</v>
      </c>
      <c r="I684" s="24"/>
      <c r="J684" s="24"/>
      <c r="K684" s="8">
        <f t="shared" si="100"/>
        <v>0</v>
      </c>
      <c r="L684" s="8">
        <f t="shared" si="101"/>
        <v>0</v>
      </c>
      <c r="M684" s="25" t="e">
        <f t="shared" si="93"/>
        <v>#DIV/0!</v>
      </c>
      <c r="N684" s="25" t="e">
        <f t="shared" si="93"/>
        <v>#DIV/0!</v>
      </c>
      <c r="O684" s="24">
        <f t="shared" si="94"/>
        <v>0</v>
      </c>
      <c r="P684" s="24">
        <f t="shared" si="94"/>
        <v>0</v>
      </c>
      <c r="Q684" t="s">
        <v>448</v>
      </c>
      <c r="R684" t="s">
        <v>442</v>
      </c>
      <c r="S684" t="s">
        <v>282</v>
      </c>
      <c r="T684" s="26"/>
      <c r="U684" s="26" t="s">
        <v>76</v>
      </c>
      <c r="V684" s="20">
        <v>44436</v>
      </c>
      <c r="W684" s="26" t="s">
        <v>92</v>
      </c>
      <c r="X684" s="99">
        <v>5</v>
      </c>
      <c r="Y684" s="24" t="str">
        <f t="shared" si="96"/>
        <v>Y</v>
      </c>
      <c r="Z684" s="24">
        <v>100</v>
      </c>
      <c r="AA684" s="24">
        <f t="shared" si="86"/>
        <v>0</v>
      </c>
      <c r="AB684" s="24">
        <f t="shared" si="87"/>
        <v>-100</v>
      </c>
      <c r="AC684" s="24">
        <f t="shared" si="88"/>
        <v>0</v>
      </c>
      <c r="AD684" s="24">
        <f t="shared" si="89"/>
        <v>-100</v>
      </c>
      <c r="AE684" s="24">
        <f t="shared" si="90"/>
        <v>0</v>
      </c>
      <c r="AF684" s="24">
        <f t="shared" si="91"/>
        <v>-100</v>
      </c>
    </row>
    <row r="685" spans="1:32" x14ac:dyDescent="0.25">
      <c r="A685" s="21">
        <v>0.77209399734850459</v>
      </c>
      <c r="B685" s="21">
        <v>0.19295925370950523</v>
      </c>
      <c r="C685" s="22">
        <f t="shared" si="92"/>
        <v>1.2951790888598558</v>
      </c>
      <c r="D685" s="23">
        <f t="shared" si="92"/>
        <v>5.1824412707642002</v>
      </c>
      <c r="E685" s="28"/>
      <c r="F685" s="8">
        <f t="shared" si="97"/>
        <v>1</v>
      </c>
      <c r="G685" s="8">
        <f t="shared" si="98"/>
        <v>1.2951790888598558</v>
      </c>
      <c r="H685" s="8">
        <f t="shared" si="99"/>
        <v>5.1824412707642002</v>
      </c>
      <c r="I685" s="24"/>
      <c r="J685" s="24"/>
      <c r="K685" s="8">
        <f t="shared" si="100"/>
        <v>0</v>
      </c>
      <c r="L685" s="8">
        <f t="shared" si="101"/>
        <v>0</v>
      </c>
      <c r="M685" s="25" t="e">
        <f t="shared" si="93"/>
        <v>#DIV/0!</v>
      </c>
      <c r="N685" s="25" t="e">
        <f t="shared" si="93"/>
        <v>#DIV/0!</v>
      </c>
      <c r="O685" s="24">
        <f t="shared" si="94"/>
        <v>0</v>
      </c>
      <c r="P685" s="24">
        <f t="shared" si="94"/>
        <v>0</v>
      </c>
      <c r="Q685" t="s">
        <v>472</v>
      </c>
      <c r="R685" t="s">
        <v>452</v>
      </c>
      <c r="S685" t="s">
        <v>276</v>
      </c>
      <c r="T685" s="26"/>
      <c r="U685" s="26" t="s">
        <v>89</v>
      </c>
      <c r="V685" s="20">
        <v>44436</v>
      </c>
      <c r="W685" s="26" t="s">
        <v>89</v>
      </c>
      <c r="X685" s="99">
        <v>4</v>
      </c>
      <c r="Y685" s="24" t="str">
        <f t="shared" si="96"/>
        <v>Y</v>
      </c>
      <c r="Z685" s="24">
        <v>100</v>
      </c>
      <c r="AA685" s="24">
        <f t="shared" si="86"/>
        <v>0</v>
      </c>
      <c r="AB685" s="24">
        <f t="shared" si="87"/>
        <v>-100</v>
      </c>
      <c r="AC685" s="24">
        <f t="shared" si="88"/>
        <v>0</v>
      </c>
      <c r="AD685" s="24">
        <f t="shared" si="89"/>
        <v>-100</v>
      </c>
      <c r="AE685" s="24">
        <f t="shared" si="90"/>
        <v>0</v>
      </c>
      <c r="AF685" s="24">
        <f t="shared" si="91"/>
        <v>-100</v>
      </c>
    </row>
    <row r="686" spans="1:32" x14ac:dyDescent="0.25">
      <c r="A686" s="21">
        <v>0.26180114846303998</v>
      </c>
      <c r="B686" s="21">
        <v>0.73780337972647303</v>
      </c>
      <c r="C686" s="22">
        <f t="shared" si="92"/>
        <v>3.8196929458511368</v>
      </c>
      <c r="D686" s="23">
        <f t="shared" si="92"/>
        <v>1.3553746532995437</v>
      </c>
      <c r="E686" s="28"/>
      <c r="F686" s="8">
        <f t="shared" si="97"/>
        <v>1</v>
      </c>
      <c r="G686" s="8">
        <f t="shared" si="98"/>
        <v>3.8196929458511368</v>
      </c>
      <c r="H686" s="8">
        <f t="shared" si="99"/>
        <v>1.3553746532995437</v>
      </c>
      <c r="I686" s="24"/>
      <c r="J686" s="24"/>
      <c r="K686" s="8">
        <f t="shared" si="100"/>
        <v>0</v>
      </c>
      <c r="L686" s="8">
        <f t="shared" si="101"/>
        <v>0</v>
      </c>
      <c r="M686" s="25" t="e">
        <f t="shared" si="93"/>
        <v>#DIV/0!</v>
      </c>
      <c r="N686" s="25" t="e">
        <f t="shared" si="93"/>
        <v>#DIV/0!</v>
      </c>
      <c r="O686" s="24">
        <f t="shared" si="94"/>
        <v>0</v>
      </c>
      <c r="P686" s="24">
        <f t="shared" si="94"/>
        <v>0</v>
      </c>
      <c r="Q686" t="s">
        <v>474</v>
      </c>
      <c r="R686" t="s">
        <v>504</v>
      </c>
      <c r="S686" t="s">
        <v>276</v>
      </c>
      <c r="T686" s="26"/>
      <c r="U686" s="26" t="s">
        <v>78</v>
      </c>
      <c r="V686" s="20">
        <v>44436</v>
      </c>
      <c r="W686" s="26" t="s">
        <v>73</v>
      </c>
      <c r="X686" s="99">
        <v>0</v>
      </c>
      <c r="Y686" s="24" t="str">
        <f t="shared" si="96"/>
        <v>N</v>
      </c>
      <c r="Z686" s="24">
        <v>100</v>
      </c>
      <c r="AA686" s="24">
        <f t="shared" ref="AA686:AA749" si="102">IF(AND(O686&gt;1,Y686="Y"),Z686*I686,IF(AND(P686&gt;1,Y686="N"),Z686*J686,0))</f>
        <v>0</v>
      </c>
      <c r="AB686" s="24">
        <f t="shared" ref="AB686:AB749" si="103">AA686-Z686</f>
        <v>-100</v>
      </c>
      <c r="AC686" s="24">
        <f t="shared" ref="AC686:AC749" si="104">IF(AND(A686 &gt; 50%,Y686 = "Y"),Z686*I686,0)</f>
        <v>0</v>
      </c>
      <c r="AD686" s="24">
        <f t="shared" ref="AD686:AD749" si="105">AC686-Z686</f>
        <v>-100</v>
      </c>
      <c r="AE686" s="24">
        <f t="shared" ref="AE686:AE749" si="106">IF(AND(B686 &gt; 50%,Y686 = "N"),Z686*J686,0)</f>
        <v>0</v>
      </c>
      <c r="AF686" s="24">
        <f t="shared" ref="AF686:AF749" si="107">AE686-Z686</f>
        <v>-100</v>
      </c>
    </row>
    <row r="687" spans="1:32" x14ac:dyDescent="0.25">
      <c r="A687" s="21">
        <v>0.10265483177511402</v>
      </c>
      <c r="B687" s="21">
        <v>0.89733514643027168</v>
      </c>
      <c r="C687" s="22">
        <f t="shared" si="92"/>
        <v>9.7413826773463565</v>
      </c>
      <c r="D687" s="23">
        <f t="shared" si="92"/>
        <v>1.1144108240696287</v>
      </c>
      <c r="E687" s="28"/>
      <c r="F687" s="8">
        <f t="shared" si="97"/>
        <v>1</v>
      </c>
      <c r="G687" s="8">
        <f t="shared" si="98"/>
        <v>9.7413826773463565</v>
      </c>
      <c r="H687" s="8">
        <f t="shared" si="99"/>
        <v>1.1144108240696287</v>
      </c>
      <c r="I687" s="24"/>
      <c r="J687" s="24"/>
      <c r="K687" s="8">
        <f t="shared" si="100"/>
        <v>0</v>
      </c>
      <c r="L687" s="8">
        <f t="shared" si="101"/>
        <v>0</v>
      </c>
      <c r="M687" s="25" t="e">
        <f t="shared" si="93"/>
        <v>#DIV/0!</v>
      </c>
      <c r="N687" s="25" t="e">
        <f t="shared" si="93"/>
        <v>#DIV/0!</v>
      </c>
      <c r="O687" s="24">
        <f t="shared" si="94"/>
        <v>0</v>
      </c>
      <c r="P687" s="24">
        <f t="shared" si="94"/>
        <v>0</v>
      </c>
      <c r="Q687" t="s">
        <v>368</v>
      </c>
      <c r="R687" t="s">
        <v>460</v>
      </c>
      <c r="S687" t="s">
        <v>276</v>
      </c>
      <c r="T687" s="26"/>
      <c r="U687" s="26" t="s">
        <v>78</v>
      </c>
      <c r="V687" s="20">
        <v>44436</v>
      </c>
      <c r="W687" s="26" t="s">
        <v>77</v>
      </c>
      <c r="X687" s="99">
        <v>2</v>
      </c>
      <c r="Y687" s="24" t="str">
        <f t="shared" si="96"/>
        <v>N</v>
      </c>
      <c r="Z687" s="24">
        <v>100</v>
      </c>
      <c r="AA687" s="24">
        <f t="shared" si="102"/>
        <v>0</v>
      </c>
      <c r="AB687" s="24">
        <f t="shared" si="103"/>
        <v>-100</v>
      </c>
      <c r="AC687" s="24">
        <f t="shared" si="104"/>
        <v>0</v>
      </c>
      <c r="AD687" s="24">
        <f t="shared" si="105"/>
        <v>-100</v>
      </c>
      <c r="AE687" s="24">
        <f t="shared" si="106"/>
        <v>0</v>
      </c>
      <c r="AF687" s="24">
        <f t="shared" si="107"/>
        <v>-100</v>
      </c>
    </row>
    <row r="688" spans="1:32" x14ac:dyDescent="0.25">
      <c r="A688" s="21">
        <v>0.45605308039385634</v>
      </c>
      <c r="B688" s="21">
        <v>0.53839079970379589</v>
      </c>
      <c r="C688" s="22">
        <f t="shared" si="92"/>
        <v>2.1927272131050635</v>
      </c>
      <c r="D688" s="23">
        <f t="shared" si="92"/>
        <v>1.8573868657305541</v>
      </c>
      <c r="E688" s="28"/>
      <c r="F688" s="8">
        <f t="shared" si="97"/>
        <v>1</v>
      </c>
      <c r="G688" s="8">
        <f t="shared" si="98"/>
        <v>2.1927272131050635</v>
      </c>
      <c r="H688" s="8">
        <f t="shared" si="99"/>
        <v>1.8573868657305541</v>
      </c>
      <c r="I688" s="24"/>
      <c r="J688" s="24"/>
      <c r="K688" s="8">
        <f t="shared" si="100"/>
        <v>0</v>
      </c>
      <c r="L688" s="8">
        <f t="shared" si="101"/>
        <v>0</v>
      </c>
      <c r="M688" s="25" t="e">
        <f t="shared" si="93"/>
        <v>#DIV/0!</v>
      </c>
      <c r="N688" s="25" t="e">
        <f t="shared" si="93"/>
        <v>#DIV/0!</v>
      </c>
      <c r="O688" s="24">
        <f t="shared" si="94"/>
        <v>0</v>
      </c>
      <c r="P688" s="24">
        <f t="shared" si="94"/>
        <v>0</v>
      </c>
      <c r="Q688" t="s">
        <v>507</v>
      </c>
      <c r="R688" t="s">
        <v>451</v>
      </c>
      <c r="S688" t="s">
        <v>276</v>
      </c>
      <c r="T688" s="26"/>
      <c r="U688" s="26" t="s">
        <v>94</v>
      </c>
      <c r="V688" s="20">
        <v>44436</v>
      </c>
      <c r="W688" s="26" t="s">
        <v>76</v>
      </c>
      <c r="X688" s="99">
        <v>1</v>
      </c>
      <c r="Y688" s="24" t="str">
        <f t="shared" si="96"/>
        <v>N</v>
      </c>
      <c r="Z688" s="24">
        <v>100</v>
      </c>
      <c r="AA688" s="24">
        <f t="shared" si="102"/>
        <v>0</v>
      </c>
      <c r="AB688" s="24">
        <f t="shared" si="103"/>
        <v>-100</v>
      </c>
      <c r="AC688" s="24">
        <f t="shared" si="104"/>
        <v>0</v>
      </c>
      <c r="AD688" s="24">
        <f t="shared" si="105"/>
        <v>-100</v>
      </c>
      <c r="AE688" s="24">
        <f t="shared" si="106"/>
        <v>0</v>
      </c>
      <c r="AF688" s="24">
        <f t="shared" si="107"/>
        <v>-100</v>
      </c>
    </row>
    <row r="689" spans="1:32" x14ac:dyDescent="0.25">
      <c r="A689" s="21">
        <v>0.39606889528783218</v>
      </c>
      <c r="B689" s="21">
        <v>0.60319944600248931</v>
      </c>
      <c r="C689" s="22">
        <f t="shared" si="92"/>
        <v>2.5248132632916742</v>
      </c>
      <c r="D689" s="23">
        <f t="shared" si="92"/>
        <v>1.6578264562860243</v>
      </c>
      <c r="E689" s="28"/>
      <c r="F689" s="8">
        <f t="shared" si="97"/>
        <v>1</v>
      </c>
      <c r="G689" s="8">
        <f t="shared" si="98"/>
        <v>2.5248132632916742</v>
      </c>
      <c r="H689" s="8">
        <f t="shared" si="99"/>
        <v>1.6578264562860243</v>
      </c>
      <c r="I689" s="24"/>
      <c r="J689" s="24"/>
      <c r="K689" s="8">
        <f t="shared" si="100"/>
        <v>0</v>
      </c>
      <c r="L689" s="8">
        <f t="shared" si="101"/>
        <v>0</v>
      </c>
      <c r="M689" s="25" t="e">
        <f t="shared" si="93"/>
        <v>#DIV/0!</v>
      </c>
      <c r="N689" s="25" t="e">
        <f t="shared" si="93"/>
        <v>#DIV/0!</v>
      </c>
      <c r="O689" s="24">
        <f t="shared" si="94"/>
        <v>0</v>
      </c>
      <c r="P689" s="24">
        <f t="shared" si="94"/>
        <v>0</v>
      </c>
      <c r="Q689" t="s">
        <v>476</v>
      </c>
      <c r="R689" t="s">
        <v>304</v>
      </c>
      <c r="S689" t="s">
        <v>275</v>
      </c>
      <c r="T689" s="26"/>
      <c r="U689" s="26" t="s">
        <v>75</v>
      </c>
      <c r="V689" s="20">
        <v>44437</v>
      </c>
      <c r="W689" s="26" t="s">
        <v>100</v>
      </c>
      <c r="X689" s="99">
        <v>3</v>
      </c>
      <c r="Y689" s="24" t="str">
        <f t="shared" si="96"/>
        <v>Y</v>
      </c>
      <c r="Z689" s="24">
        <v>100</v>
      </c>
      <c r="AA689" s="24">
        <f t="shared" si="102"/>
        <v>0</v>
      </c>
      <c r="AB689" s="24">
        <f t="shared" si="103"/>
        <v>-100</v>
      </c>
      <c r="AC689" s="24">
        <f t="shared" si="104"/>
        <v>0</v>
      </c>
      <c r="AD689" s="24">
        <f t="shared" si="105"/>
        <v>-100</v>
      </c>
      <c r="AE689" s="24">
        <f t="shared" si="106"/>
        <v>0</v>
      </c>
      <c r="AF689" s="24">
        <f t="shared" si="107"/>
        <v>-100</v>
      </c>
    </row>
    <row r="690" spans="1:32" x14ac:dyDescent="0.25">
      <c r="A690" s="21">
        <v>0.2608620517695327</v>
      </c>
      <c r="B690" s="21">
        <v>0.73906009412645657</v>
      </c>
      <c r="C690" s="22">
        <f t="shared" si="92"/>
        <v>3.8334437424554317</v>
      </c>
      <c r="D690" s="23">
        <f t="shared" si="92"/>
        <v>1.3530699437668399</v>
      </c>
      <c r="E690" s="28"/>
      <c r="F690" s="8">
        <f t="shared" si="97"/>
        <v>1</v>
      </c>
      <c r="G690" s="8">
        <f t="shared" si="98"/>
        <v>3.8334437424554317</v>
      </c>
      <c r="H690" s="8">
        <f t="shared" si="99"/>
        <v>1.3530699437668399</v>
      </c>
      <c r="I690" s="24"/>
      <c r="J690" s="24"/>
      <c r="K690" s="8">
        <f t="shared" si="100"/>
        <v>0</v>
      </c>
      <c r="L690" s="8">
        <f t="shared" si="101"/>
        <v>0</v>
      </c>
      <c r="M690" s="25" t="e">
        <f t="shared" si="93"/>
        <v>#DIV/0!</v>
      </c>
      <c r="N690" s="25" t="e">
        <f t="shared" si="93"/>
        <v>#DIV/0!</v>
      </c>
      <c r="O690" s="24">
        <f t="shared" si="94"/>
        <v>0</v>
      </c>
      <c r="P690" s="24">
        <f t="shared" si="94"/>
        <v>0</v>
      </c>
      <c r="Q690" t="s">
        <v>479</v>
      </c>
      <c r="R690" t="s">
        <v>373</v>
      </c>
      <c r="S690" t="s">
        <v>275</v>
      </c>
      <c r="T690" s="26"/>
      <c r="U690" s="26" t="s">
        <v>75</v>
      </c>
      <c r="V690" s="20">
        <v>44437</v>
      </c>
      <c r="W690" s="26" t="s">
        <v>73</v>
      </c>
      <c r="X690" s="99">
        <v>0</v>
      </c>
      <c r="Y690" s="24" t="str">
        <f t="shared" si="96"/>
        <v>N</v>
      </c>
      <c r="Z690" s="24">
        <v>100</v>
      </c>
      <c r="AA690" s="24">
        <f t="shared" si="102"/>
        <v>0</v>
      </c>
      <c r="AB690" s="24">
        <f t="shared" si="103"/>
        <v>-100</v>
      </c>
      <c r="AC690" s="24">
        <f t="shared" si="104"/>
        <v>0</v>
      </c>
      <c r="AD690" s="24">
        <f t="shared" si="105"/>
        <v>-100</v>
      </c>
      <c r="AE690" s="24">
        <f t="shared" si="106"/>
        <v>0</v>
      </c>
      <c r="AF690" s="24">
        <f t="shared" si="107"/>
        <v>-100</v>
      </c>
    </row>
    <row r="691" spans="1:32" x14ac:dyDescent="0.25">
      <c r="A691" s="21">
        <v>0.44565020933057659</v>
      </c>
      <c r="B691" s="21">
        <v>0.55372839452026379</v>
      </c>
      <c r="C691" s="22">
        <f t="shared" si="92"/>
        <v>2.2439123309335534</v>
      </c>
      <c r="D691" s="23">
        <f t="shared" si="92"/>
        <v>1.8059395362348623</v>
      </c>
      <c r="E691" s="28"/>
      <c r="F691" s="8">
        <f t="shared" si="97"/>
        <v>1</v>
      </c>
      <c r="G691" s="8">
        <f t="shared" si="98"/>
        <v>2.2439123309335534</v>
      </c>
      <c r="H691" s="8">
        <f t="shared" si="99"/>
        <v>1.8059395362348623</v>
      </c>
      <c r="I691" s="24"/>
      <c r="J691" s="24"/>
      <c r="K691" s="8">
        <f t="shared" si="100"/>
        <v>0</v>
      </c>
      <c r="L691" s="8">
        <f t="shared" si="101"/>
        <v>0</v>
      </c>
      <c r="M691" s="25" t="e">
        <f t="shared" si="93"/>
        <v>#DIV/0!</v>
      </c>
      <c r="N691" s="25" t="e">
        <f t="shared" si="93"/>
        <v>#DIV/0!</v>
      </c>
      <c r="O691" s="24">
        <f t="shared" si="94"/>
        <v>0</v>
      </c>
      <c r="P691" s="24">
        <f t="shared" si="94"/>
        <v>0</v>
      </c>
      <c r="Q691" t="s">
        <v>302</v>
      </c>
      <c r="R691" t="s">
        <v>305</v>
      </c>
      <c r="S691" t="s">
        <v>275</v>
      </c>
      <c r="T691" s="26"/>
      <c r="U691" s="26" t="s">
        <v>75</v>
      </c>
      <c r="V691" s="20">
        <v>44437</v>
      </c>
      <c r="W691" s="26" t="s">
        <v>96</v>
      </c>
      <c r="X691" s="99">
        <v>5</v>
      </c>
      <c r="Y691" s="24" t="str">
        <f t="shared" si="96"/>
        <v>Y</v>
      </c>
      <c r="Z691" s="24">
        <v>100</v>
      </c>
      <c r="AA691" s="24">
        <f t="shared" si="102"/>
        <v>0</v>
      </c>
      <c r="AB691" s="24">
        <f t="shared" si="103"/>
        <v>-100</v>
      </c>
      <c r="AC691" s="24">
        <f t="shared" si="104"/>
        <v>0</v>
      </c>
      <c r="AD691" s="24">
        <f t="shared" si="105"/>
        <v>-100</v>
      </c>
      <c r="AE691" s="24">
        <f t="shared" si="106"/>
        <v>0</v>
      </c>
      <c r="AF691" s="24">
        <f t="shared" si="107"/>
        <v>-100</v>
      </c>
    </row>
    <row r="692" spans="1:32" x14ac:dyDescent="0.25">
      <c r="A692" s="21">
        <v>0.11466978297598127</v>
      </c>
      <c r="B692" s="21">
        <v>0.88532377100278414</v>
      </c>
      <c r="C692" s="22">
        <f t="shared" si="92"/>
        <v>8.7206932292656383</v>
      </c>
      <c r="D692" s="23">
        <f t="shared" si="92"/>
        <v>1.1295302721481486</v>
      </c>
      <c r="E692" s="28"/>
      <c r="F692" s="8">
        <f t="shared" si="97"/>
        <v>1</v>
      </c>
      <c r="G692" s="8">
        <f t="shared" si="98"/>
        <v>8.7206932292656383</v>
      </c>
      <c r="H692" s="8">
        <f t="shared" si="99"/>
        <v>1.1295302721481486</v>
      </c>
      <c r="I692" s="24"/>
      <c r="J692" s="24"/>
      <c r="K692" s="8">
        <f t="shared" si="100"/>
        <v>0</v>
      </c>
      <c r="L692" s="8">
        <f t="shared" si="101"/>
        <v>0</v>
      </c>
      <c r="M692" s="25" t="e">
        <f t="shared" si="93"/>
        <v>#DIV/0!</v>
      </c>
      <c r="N692" s="25" t="e">
        <f t="shared" si="93"/>
        <v>#DIV/0!</v>
      </c>
      <c r="O692" s="24">
        <f t="shared" si="94"/>
        <v>0</v>
      </c>
      <c r="P692" s="24">
        <f t="shared" si="94"/>
        <v>0</v>
      </c>
      <c r="Q692" t="s">
        <v>307</v>
      </c>
      <c r="R692" t="s">
        <v>377</v>
      </c>
      <c r="S692" t="s">
        <v>275</v>
      </c>
      <c r="T692" s="26"/>
      <c r="U692" s="26" t="s">
        <v>75</v>
      </c>
      <c r="V692" s="20">
        <v>44437</v>
      </c>
      <c r="W692" s="26" t="s">
        <v>125</v>
      </c>
      <c r="X692" s="99">
        <v>6</v>
      </c>
      <c r="Y692" s="24" t="str">
        <f t="shared" si="96"/>
        <v>Y</v>
      </c>
      <c r="Z692" s="24">
        <v>100</v>
      </c>
      <c r="AA692" s="24">
        <f t="shared" si="102"/>
        <v>0</v>
      </c>
      <c r="AB692" s="24">
        <f t="shared" si="103"/>
        <v>-100</v>
      </c>
      <c r="AC692" s="24">
        <f t="shared" si="104"/>
        <v>0</v>
      </c>
      <c r="AD692" s="24">
        <f t="shared" si="105"/>
        <v>-100</v>
      </c>
      <c r="AE692" s="24">
        <f t="shared" si="106"/>
        <v>0</v>
      </c>
      <c r="AF692" s="24">
        <f t="shared" si="107"/>
        <v>-100</v>
      </c>
    </row>
    <row r="693" spans="1:32" x14ac:dyDescent="0.25">
      <c r="A693" s="21">
        <v>0.63547222102526468</v>
      </c>
      <c r="B693" s="21">
        <v>0.36133123529267586</v>
      </c>
      <c r="C693" s="22">
        <f t="shared" si="92"/>
        <v>1.5736329093766046</v>
      </c>
      <c r="D693" s="23">
        <f t="shared" si="92"/>
        <v>2.7675437447028535</v>
      </c>
      <c r="E693" s="28"/>
      <c r="F693" s="8">
        <f t="shared" si="97"/>
        <v>1</v>
      </c>
      <c r="G693" s="8">
        <f t="shared" si="98"/>
        <v>1.5736329093766046</v>
      </c>
      <c r="H693" s="8">
        <f t="shared" si="99"/>
        <v>2.7675437447028535</v>
      </c>
      <c r="I693" s="24"/>
      <c r="J693" s="24"/>
      <c r="K693" s="8">
        <f t="shared" si="100"/>
        <v>0</v>
      </c>
      <c r="L693" s="8">
        <f t="shared" si="101"/>
        <v>0</v>
      </c>
      <c r="M693" s="25" t="e">
        <f t="shared" si="93"/>
        <v>#DIV/0!</v>
      </c>
      <c r="N693" s="25" t="e">
        <f t="shared" si="93"/>
        <v>#DIV/0!</v>
      </c>
      <c r="O693" s="24">
        <f t="shared" si="94"/>
        <v>0</v>
      </c>
      <c r="P693" s="24">
        <f t="shared" si="94"/>
        <v>0</v>
      </c>
      <c r="Q693" t="s">
        <v>378</v>
      </c>
      <c r="R693" t="s">
        <v>374</v>
      </c>
      <c r="S693" t="s">
        <v>275</v>
      </c>
      <c r="T693" s="26"/>
      <c r="U693" s="26" t="s">
        <v>74</v>
      </c>
      <c r="V693" s="20">
        <v>44437</v>
      </c>
      <c r="W693" s="26" t="s">
        <v>100</v>
      </c>
      <c r="X693" s="99">
        <v>3</v>
      </c>
      <c r="Y693" s="24" t="str">
        <f t="shared" si="96"/>
        <v>Y</v>
      </c>
      <c r="Z693" s="24">
        <v>100</v>
      </c>
      <c r="AA693" s="24">
        <f t="shared" si="102"/>
        <v>0</v>
      </c>
      <c r="AB693" s="24">
        <f t="shared" si="103"/>
        <v>-100</v>
      </c>
      <c r="AC693" s="24">
        <f t="shared" si="104"/>
        <v>0</v>
      </c>
      <c r="AD693" s="24">
        <f t="shared" si="105"/>
        <v>-100</v>
      </c>
      <c r="AE693" s="24">
        <f t="shared" si="106"/>
        <v>0</v>
      </c>
      <c r="AF693" s="24">
        <f t="shared" si="107"/>
        <v>-100</v>
      </c>
    </row>
    <row r="694" spans="1:32" x14ac:dyDescent="0.25">
      <c r="A694" s="21">
        <v>0.3417360940938674</v>
      </c>
      <c r="B694" s="21">
        <v>0.65750378249944075</v>
      </c>
      <c r="C694" s="22">
        <f t="shared" si="92"/>
        <v>2.9262346508979586</v>
      </c>
      <c r="D694" s="23">
        <f t="shared" si="92"/>
        <v>1.5209037979957942</v>
      </c>
      <c r="E694" s="28"/>
      <c r="F694" s="8">
        <f t="shared" si="97"/>
        <v>1</v>
      </c>
      <c r="G694" s="8">
        <f t="shared" si="98"/>
        <v>2.9262346508979586</v>
      </c>
      <c r="H694" s="8">
        <f t="shared" si="99"/>
        <v>1.5209037979957942</v>
      </c>
      <c r="I694" s="24"/>
      <c r="J694" s="24"/>
      <c r="K694" s="8">
        <f t="shared" si="100"/>
        <v>0</v>
      </c>
      <c r="L694" s="8">
        <f t="shared" si="101"/>
        <v>0</v>
      </c>
      <c r="M694" s="25" t="e">
        <f t="shared" si="93"/>
        <v>#DIV/0!</v>
      </c>
      <c r="N694" s="25" t="e">
        <f t="shared" si="93"/>
        <v>#DIV/0!</v>
      </c>
      <c r="O694" s="24">
        <f t="shared" si="94"/>
        <v>0</v>
      </c>
      <c r="P694" s="24">
        <f t="shared" si="94"/>
        <v>0</v>
      </c>
      <c r="Q694" t="s">
        <v>315</v>
      </c>
      <c r="R694" t="s">
        <v>287</v>
      </c>
      <c r="S694" t="s">
        <v>268</v>
      </c>
      <c r="T694" s="26"/>
      <c r="U694" s="26" t="s">
        <v>75</v>
      </c>
      <c r="V694" s="20">
        <v>44437</v>
      </c>
      <c r="W694" s="26" t="s">
        <v>75</v>
      </c>
      <c r="X694" s="99">
        <v>2</v>
      </c>
      <c r="Y694" s="24" t="str">
        <f t="shared" si="96"/>
        <v>N</v>
      </c>
      <c r="Z694" s="24">
        <v>100</v>
      </c>
      <c r="AA694" s="24">
        <f t="shared" si="102"/>
        <v>0</v>
      </c>
      <c r="AB694" s="24">
        <f t="shared" si="103"/>
        <v>-100</v>
      </c>
      <c r="AC694" s="24">
        <f t="shared" si="104"/>
        <v>0</v>
      </c>
      <c r="AD694" s="24">
        <f t="shared" si="105"/>
        <v>-100</v>
      </c>
      <c r="AE694" s="24">
        <f t="shared" si="106"/>
        <v>0</v>
      </c>
      <c r="AF694" s="24">
        <f t="shared" si="107"/>
        <v>-100</v>
      </c>
    </row>
    <row r="695" spans="1:32" x14ac:dyDescent="0.25">
      <c r="A695" s="21">
        <v>0.69382622390214277</v>
      </c>
      <c r="B695" s="21">
        <v>0.30062615396004339</v>
      </c>
      <c r="C695" s="22">
        <f t="shared" si="92"/>
        <v>1.4412830843664393</v>
      </c>
      <c r="D695" s="23">
        <f t="shared" si="92"/>
        <v>3.326390557931667</v>
      </c>
      <c r="E695" s="28"/>
      <c r="F695" s="8">
        <f t="shared" si="97"/>
        <v>1</v>
      </c>
      <c r="G695" s="8">
        <f t="shared" si="98"/>
        <v>1.4412830843664393</v>
      </c>
      <c r="H695" s="8">
        <f t="shared" si="99"/>
        <v>3.326390557931667</v>
      </c>
      <c r="I695" s="24"/>
      <c r="J695" s="24"/>
      <c r="K695" s="8">
        <f t="shared" si="100"/>
        <v>0</v>
      </c>
      <c r="L695" s="8">
        <f t="shared" si="101"/>
        <v>0</v>
      </c>
      <c r="M695" s="25" t="e">
        <f t="shared" si="93"/>
        <v>#DIV/0!</v>
      </c>
      <c r="N695" s="25" t="e">
        <f t="shared" si="93"/>
        <v>#DIV/0!</v>
      </c>
      <c r="O695" s="24">
        <f t="shared" si="94"/>
        <v>0</v>
      </c>
      <c r="P695" s="24">
        <f t="shared" si="94"/>
        <v>0</v>
      </c>
      <c r="Q695" t="s">
        <v>384</v>
      </c>
      <c r="R695" t="s">
        <v>312</v>
      </c>
      <c r="S695" t="s">
        <v>268</v>
      </c>
      <c r="T695" s="26"/>
      <c r="U695" s="26" t="s">
        <v>74</v>
      </c>
      <c r="V695" s="20">
        <v>44437</v>
      </c>
      <c r="W695" s="26" t="s">
        <v>75</v>
      </c>
      <c r="X695" s="99">
        <v>2</v>
      </c>
      <c r="Y695" s="24" t="str">
        <f t="shared" si="96"/>
        <v>N</v>
      </c>
      <c r="Z695" s="24">
        <v>100</v>
      </c>
      <c r="AA695" s="24">
        <f t="shared" si="102"/>
        <v>0</v>
      </c>
      <c r="AB695" s="24">
        <f t="shared" si="103"/>
        <v>-100</v>
      </c>
      <c r="AC695" s="24">
        <f t="shared" si="104"/>
        <v>0</v>
      </c>
      <c r="AD695" s="24">
        <f t="shared" si="105"/>
        <v>-100</v>
      </c>
      <c r="AE695" s="24">
        <f t="shared" si="106"/>
        <v>0</v>
      </c>
      <c r="AF695" s="24">
        <f t="shared" si="107"/>
        <v>-100</v>
      </c>
    </row>
    <row r="696" spans="1:32" x14ac:dyDescent="0.25">
      <c r="A696" s="21">
        <v>0.5170545249279811</v>
      </c>
      <c r="B696" s="21">
        <v>0.48080373562902762</v>
      </c>
      <c r="C696" s="22">
        <f t="shared" si="92"/>
        <v>1.9340320058881351</v>
      </c>
      <c r="D696" s="23">
        <f t="shared" si="92"/>
        <v>2.079850728887779</v>
      </c>
      <c r="E696" s="28"/>
      <c r="F696" s="8">
        <f t="shared" si="97"/>
        <v>1</v>
      </c>
      <c r="G696" s="8">
        <f t="shared" si="98"/>
        <v>1.9340320058881351</v>
      </c>
      <c r="H696" s="8">
        <f t="shared" si="99"/>
        <v>2.079850728887779</v>
      </c>
      <c r="I696" s="24"/>
      <c r="J696" s="24"/>
      <c r="K696" s="8">
        <f t="shared" si="100"/>
        <v>0</v>
      </c>
      <c r="L696" s="8">
        <f t="shared" si="101"/>
        <v>0</v>
      </c>
      <c r="M696" s="25" t="e">
        <f t="shared" si="93"/>
        <v>#DIV/0!</v>
      </c>
      <c r="N696" s="25" t="e">
        <f t="shared" si="93"/>
        <v>#DIV/0!</v>
      </c>
      <c r="O696" s="24">
        <f t="shared" si="94"/>
        <v>0</v>
      </c>
      <c r="P696" s="24">
        <f t="shared" si="94"/>
        <v>0</v>
      </c>
      <c r="Q696" t="s">
        <v>383</v>
      </c>
      <c r="R696" t="s">
        <v>311</v>
      </c>
      <c r="S696" t="s">
        <v>268</v>
      </c>
      <c r="T696" s="26"/>
      <c r="U696" s="26" t="s">
        <v>79</v>
      </c>
      <c r="V696" s="20">
        <v>44437</v>
      </c>
      <c r="W696" s="26" t="s">
        <v>78</v>
      </c>
      <c r="X696" s="99">
        <v>1</v>
      </c>
      <c r="Y696" s="24" t="str">
        <f t="shared" si="96"/>
        <v>N</v>
      </c>
      <c r="Z696" s="24">
        <v>100</v>
      </c>
      <c r="AA696" s="24">
        <f t="shared" si="102"/>
        <v>0</v>
      </c>
      <c r="AB696" s="24">
        <f t="shared" si="103"/>
        <v>-100</v>
      </c>
      <c r="AC696" s="24">
        <f t="shared" si="104"/>
        <v>0</v>
      </c>
      <c r="AD696" s="24">
        <f t="shared" si="105"/>
        <v>-100</v>
      </c>
      <c r="AE696" s="24">
        <f t="shared" si="106"/>
        <v>0</v>
      </c>
      <c r="AF696" s="24">
        <f t="shared" si="107"/>
        <v>-100</v>
      </c>
    </row>
    <row r="697" spans="1:32" x14ac:dyDescent="0.25">
      <c r="A697" s="21">
        <v>5.9247059265533322E-2</v>
      </c>
      <c r="B697" s="21">
        <v>0.94075104585607794</v>
      </c>
      <c r="C697" s="22">
        <f t="shared" si="92"/>
        <v>16.878474854223608</v>
      </c>
      <c r="D697" s="23">
        <f t="shared" si="92"/>
        <v>1.0629804818234412</v>
      </c>
      <c r="E697" s="28"/>
      <c r="F697" s="8">
        <f t="shared" si="97"/>
        <v>1</v>
      </c>
      <c r="G697" s="8">
        <f t="shared" si="98"/>
        <v>16.878474854223608</v>
      </c>
      <c r="H697" s="8">
        <f t="shared" si="99"/>
        <v>1.0629804818234412</v>
      </c>
      <c r="I697" s="24"/>
      <c r="J697" s="24"/>
      <c r="K697" s="8">
        <f t="shared" si="100"/>
        <v>0</v>
      </c>
      <c r="L697" s="8">
        <f t="shared" si="101"/>
        <v>0</v>
      </c>
      <c r="M697" s="25" t="e">
        <f t="shared" si="93"/>
        <v>#DIV/0!</v>
      </c>
      <c r="N697" s="25" t="e">
        <f t="shared" si="93"/>
        <v>#DIV/0!</v>
      </c>
      <c r="O697" s="24">
        <f t="shared" si="94"/>
        <v>0</v>
      </c>
      <c r="P697" s="24">
        <f t="shared" si="94"/>
        <v>0</v>
      </c>
      <c r="Q697" t="s">
        <v>316</v>
      </c>
      <c r="R697" t="s">
        <v>514</v>
      </c>
      <c r="S697" t="s">
        <v>279</v>
      </c>
      <c r="T697" s="26"/>
      <c r="U697" s="26" t="s">
        <v>76</v>
      </c>
      <c r="V697" s="20">
        <v>44437</v>
      </c>
      <c r="W697" s="26" t="s">
        <v>76</v>
      </c>
      <c r="X697" s="99">
        <v>1</v>
      </c>
      <c r="Y697" s="24" t="str">
        <f t="shared" si="96"/>
        <v>N</v>
      </c>
      <c r="Z697" s="24">
        <v>100</v>
      </c>
      <c r="AA697" s="24">
        <f t="shared" si="102"/>
        <v>0</v>
      </c>
      <c r="AB697" s="24">
        <f t="shared" si="103"/>
        <v>-100</v>
      </c>
      <c r="AC697" s="24">
        <f t="shared" si="104"/>
        <v>0</v>
      </c>
      <c r="AD697" s="24">
        <f t="shared" si="105"/>
        <v>-100</v>
      </c>
      <c r="AE697" s="24">
        <f t="shared" si="106"/>
        <v>0</v>
      </c>
      <c r="AF697" s="24">
        <f t="shared" si="107"/>
        <v>-100</v>
      </c>
    </row>
    <row r="698" spans="1:32" x14ac:dyDescent="0.25">
      <c r="A698" s="21">
        <v>0.63172471522808193</v>
      </c>
      <c r="B698" s="21">
        <v>0.36523708022189538</v>
      </c>
      <c r="C698" s="22">
        <f t="shared" si="92"/>
        <v>1.5829679857292802</v>
      </c>
      <c r="D698" s="23">
        <f t="shared" si="92"/>
        <v>2.7379476349785241</v>
      </c>
      <c r="E698" s="28"/>
      <c r="F698" s="8">
        <f t="shared" si="97"/>
        <v>1</v>
      </c>
      <c r="G698" s="8">
        <f t="shared" si="98"/>
        <v>1.5829679857292802</v>
      </c>
      <c r="H698" s="8">
        <f t="shared" si="99"/>
        <v>2.7379476349785241</v>
      </c>
      <c r="I698" s="24"/>
      <c r="J698" s="24"/>
      <c r="K698" s="8">
        <f t="shared" si="100"/>
        <v>0</v>
      </c>
      <c r="L698" s="8">
        <f t="shared" si="101"/>
        <v>0</v>
      </c>
      <c r="M698" s="25" t="e">
        <f t="shared" si="93"/>
        <v>#DIV/0!</v>
      </c>
      <c r="N698" s="25" t="e">
        <f t="shared" si="93"/>
        <v>#DIV/0!</v>
      </c>
      <c r="O698" s="24">
        <f t="shared" si="94"/>
        <v>0</v>
      </c>
      <c r="P698" s="24">
        <f t="shared" si="94"/>
        <v>0</v>
      </c>
      <c r="Q698" t="s">
        <v>318</v>
      </c>
      <c r="R698" t="s">
        <v>391</v>
      </c>
      <c r="S698" t="s">
        <v>279</v>
      </c>
      <c r="T698" s="26"/>
      <c r="U698" s="26" t="s">
        <v>74</v>
      </c>
      <c r="V698" s="20">
        <v>44437</v>
      </c>
      <c r="W698" s="26" t="s">
        <v>86</v>
      </c>
      <c r="X698" s="99">
        <v>3</v>
      </c>
      <c r="Y698" s="24" t="str">
        <f t="shared" si="96"/>
        <v>Y</v>
      </c>
      <c r="Z698" s="24">
        <v>100</v>
      </c>
      <c r="AA698" s="24">
        <f t="shared" si="102"/>
        <v>0</v>
      </c>
      <c r="AB698" s="24">
        <f t="shared" si="103"/>
        <v>-100</v>
      </c>
      <c r="AC698" s="24">
        <f t="shared" si="104"/>
        <v>0</v>
      </c>
      <c r="AD698" s="24">
        <f t="shared" si="105"/>
        <v>-100</v>
      </c>
      <c r="AE698" s="24">
        <f t="shared" si="106"/>
        <v>0</v>
      </c>
      <c r="AF698" s="24">
        <f t="shared" si="107"/>
        <v>-100</v>
      </c>
    </row>
    <row r="699" spans="1:32" x14ac:dyDescent="0.25">
      <c r="A699" s="21">
        <v>7.7813461460433483E-2</v>
      </c>
      <c r="B699" s="21">
        <v>0.92218452529965189</v>
      </c>
      <c r="C699" s="22">
        <f t="shared" si="92"/>
        <v>12.851246830967403</v>
      </c>
      <c r="D699" s="23">
        <f t="shared" si="92"/>
        <v>1.0843816747793105</v>
      </c>
      <c r="E699" s="28"/>
      <c r="F699" s="8">
        <f t="shared" si="97"/>
        <v>1</v>
      </c>
      <c r="G699" s="8">
        <f t="shared" si="98"/>
        <v>12.851246830967403</v>
      </c>
      <c r="H699" s="8">
        <f t="shared" si="99"/>
        <v>1.0843816747793105</v>
      </c>
      <c r="I699" s="24"/>
      <c r="J699" s="24"/>
      <c r="K699" s="8">
        <f t="shared" si="100"/>
        <v>0</v>
      </c>
      <c r="L699" s="8">
        <f t="shared" si="101"/>
        <v>0</v>
      </c>
      <c r="M699" s="25" t="e">
        <f t="shared" si="93"/>
        <v>#DIV/0!</v>
      </c>
      <c r="N699" s="25" t="e">
        <f t="shared" si="93"/>
        <v>#DIV/0!</v>
      </c>
      <c r="O699" s="24">
        <f t="shared" si="94"/>
        <v>0</v>
      </c>
      <c r="P699" s="24">
        <f t="shared" si="94"/>
        <v>0</v>
      </c>
      <c r="Q699" t="s">
        <v>317</v>
      </c>
      <c r="R699" t="s">
        <v>481</v>
      </c>
      <c r="S699" t="s">
        <v>279</v>
      </c>
      <c r="T699" s="26"/>
      <c r="U699" s="26" t="s">
        <v>78</v>
      </c>
      <c r="V699" s="20">
        <v>44437</v>
      </c>
      <c r="W699" s="26" t="s">
        <v>94</v>
      </c>
      <c r="X699" s="99">
        <v>2</v>
      </c>
      <c r="Y699" s="24" t="str">
        <f t="shared" si="96"/>
        <v>N</v>
      </c>
      <c r="Z699" s="24">
        <v>100</v>
      </c>
      <c r="AA699" s="24">
        <f t="shared" si="102"/>
        <v>0</v>
      </c>
      <c r="AB699" s="24">
        <f t="shared" si="103"/>
        <v>-100</v>
      </c>
      <c r="AC699" s="24">
        <f t="shared" si="104"/>
        <v>0</v>
      </c>
      <c r="AD699" s="24">
        <f t="shared" si="105"/>
        <v>-100</v>
      </c>
      <c r="AE699" s="24">
        <f t="shared" si="106"/>
        <v>0</v>
      </c>
      <c r="AF699" s="24">
        <f t="shared" si="107"/>
        <v>-100</v>
      </c>
    </row>
    <row r="700" spans="1:32" x14ac:dyDescent="0.25">
      <c r="A700" s="21">
        <v>0.29341329508492797</v>
      </c>
      <c r="B700" s="21">
        <v>0.70644433407279617</v>
      </c>
      <c r="C700" s="22">
        <f t="shared" si="92"/>
        <v>3.4081618548012682</v>
      </c>
      <c r="D700" s="23">
        <f t="shared" si="92"/>
        <v>1.4155396989806619</v>
      </c>
      <c r="E700" s="28"/>
      <c r="F700" s="8">
        <f t="shared" si="97"/>
        <v>1</v>
      </c>
      <c r="G700" s="8">
        <f t="shared" si="98"/>
        <v>3.4081618548012682</v>
      </c>
      <c r="H700" s="8">
        <f t="shared" si="99"/>
        <v>1.4155396989806619</v>
      </c>
      <c r="I700" s="24"/>
      <c r="J700" s="24"/>
      <c r="K700" s="8">
        <f t="shared" si="100"/>
        <v>0</v>
      </c>
      <c r="L700" s="8">
        <f t="shared" si="101"/>
        <v>0</v>
      </c>
      <c r="M700" s="25" t="e">
        <f t="shared" si="93"/>
        <v>#DIV/0!</v>
      </c>
      <c r="N700" s="25" t="e">
        <f t="shared" si="93"/>
        <v>#DIV/0!</v>
      </c>
      <c r="O700" s="24">
        <f t="shared" si="94"/>
        <v>0</v>
      </c>
      <c r="P700" s="24">
        <f t="shared" si="94"/>
        <v>0</v>
      </c>
      <c r="Q700" t="s">
        <v>482</v>
      </c>
      <c r="R700" t="s">
        <v>388</v>
      </c>
      <c r="S700" t="s">
        <v>279</v>
      </c>
      <c r="T700" s="26"/>
      <c r="U700" s="26" t="s">
        <v>75</v>
      </c>
      <c r="V700" s="20">
        <v>44437</v>
      </c>
      <c r="W700" s="26" t="s">
        <v>75</v>
      </c>
      <c r="X700" s="99">
        <v>2</v>
      </c>
      <c r="Y700" s="24" t="str">
        <f t="shared" si="96"/>
        <v>N</v>
      </c>
      <c r="Z700" s="24">
        <v>100</v>
      </c>
      <c r="AA700" s="24">
        <f t="shared" si="102"/>
        <v>0</v>
      </c>
      <c r="AB700" s="24">
        <f t="shared" si="103"/>
        <v>-100</v>
      </c>
      <c r="AC700" s="24">
        <f t="shared" si="104"/>
        <v>0</v>
      </c>
      <c r="AD700" s="24">
        <f t="shared" si="105"/>
        <v>-100</v>
      </c>
      <c r="AE700" s="24">
        <f t="shared" si="106"/>
        <v>0</v>
      </c>
      <c r="AF700" s="24">
        <f t="shared" si="107"/>
        <v>-100</v>
      </c>
    </row>
    <row r="701" spans="1:32" x14ac:dyDescent="0.25">
      <c r="A701" s="21">
        <v>0.37989816988462277</v>
      </c>
      <c r="B701" s="21">
        <v>0.61975676036759697</v>
      </c>
      <c r="C701" s="22">
        <f t="shared" si="92"/>
        <v>2.6322843310977402</v>
      </c>
      <c r="D701" s="23">
        <f t="shared" si="92"/>
        <v>1.6135362515559637</v>
      </c>
      <c r="E701" s="28"/>
      <c r="F701" s="8">
        <f t="shared" si="97"/>
        <v>1</v>
      </c>
      <c r="G701" s="8">
        <f t="shared" si="98"/>
        <v>2.6322843310977402</v>
      </c>
      <c r="H701" s="8">
        <f t="shared" si="99"/>
        <v>1.6135362515559637</v>
      </c>
      <c r="I701" s="24"/>
      <c r="J701" s="24"/>
      <c r="K701" s="8">
        <f t="shared" si="100"/>
        <v>0</v>
      </c>
      <c r="L701" s="8">
        <f t="shared" si="101"/>
        <v>0</v>
      </c>
      <c r="M701" s="25" t="e">
        <f t="shared" si="93"/>
        <v>#DIV/0!</v>
      </c>
      <c r="N701" s="25" t="e">
        <f t="shared" si="93"/>
        <v>#DIV/0!</v>
      </c>
      <c r="O701" s="24">
        <f t="shared" si="94"/>
        <v>0</v>
      </c>
      <c r="P701" s="24">
        <f t="shared" si="94"/>
        <v>0</v>
      </c>
      <c r="Q701" t="s">
        <v>394</v>
      </c>
      <c r="R701" t="s">
        <v>392</v>
      </c>
      <c r="S701" t="s">
        <v>279</v>
      </c>
      <c r="T701" s="26"/>
      <c r="U701" s="26" t="s">
        <v>75</v>
      </c>
      <c r="V701" s="20">
        <v>44437</v>
      </c>
      <c r="W701" s="26" t="s">
        <v>73</v>
      </c>
      <c r="X701" s="99">
        <v>0</v>
      </c>
      <c r="Y701" s="24" t="str">
        <f t="shared" si="96"/>
        <v>N</v>
      </c>
      <c r="Z701" s="24">
        <v>100</v>
      </c>
      <c r="AA701" s="24">
        <f t="shared" si="102"/>
        <v>0</v>
      </c>
      <c r="AB701" s="24">
        <f t="shared" si="103"/>
        <v>-100</v>
      </c>
      <c r="AC701" s="24">
        <f t="shared" si="104"/>
        <v>0</v>
      </c>
      <c r="AD701" s="24">
        <f t="shared" si="105"/>
        <v>-100</v>
      </c>
      <c r="AE701" s="24">
        <f t="shared" si="106"/>
        <v>0</v>
      </c>
      <c r="AF701" s="24">
        <f t="shared" si="107"/>
        <v>-100</v>
      </c>
    </row>
    <row r="702" spans="1:32" x14ac:dyDescent="0.25">
      <c r="A702" s="21">
        <v>0.14206857548859392</v>
      </c>
      <c r="B702" s="21">
        <v>0.85791879550656436</v>
      </c>
      <c r="C702" s="22">
        <f t="shared" si="92"/>
        <v>7.0388542755557211</v>
      </c>
      <c r="D702" s="23">
        <f t="shared" si="92"/>
        <v>1.1656114835548541</v>
      </c>
      <c r="E702" s="28"/>
      <c r="F702" s="8">
        <f t="shared" si="97"/>
        <v>1</v>
      </c>
      <c r="G702" s="8">
        <f t="shared" si="98"/>
        <v>7.0388542755557211</v>
      </c>
      <c r="H702" s="8">
        <f t="shared" si="99"/>
        <v>1.1656114835548541</v>
      </c>
      <c r="I702" s="24"/>
      <c r="J702" s="24"/>
      <c r="K702" s="8">
        <f t="shared" si="100"/>
        <v>0</v>
      </c>
      <c r="L702" s="8">
        <f t="shared" si="101"/>
        <v>0</v>
      </c>
      <c r="M702" s="25" t="e">
        <f t="shared" si="93"/>
        <v>#DIV/0!</v>
      </c>
      <c r="N702" s="25" t="e">
        <f t="shared" si="93"/>
        <v>#DIV/0!</v>
      </c>
      <c r="O702" s="24">
        <f t="shared" si="94"/>
        <v>0</v>
      </c>
      <c r="P702" s="24">
        <f t="shared" si="94"/>
        <v>0</v>
      </c>
      <c r="Q702" t="s">
        <v>408</v>
      </c>
      <c r="R702" t="s">
        <v>405</v>
      </c>
      <c r="S702" t="s">
        <v>281</v>
      </c>
      <c r="T702" s="26"/>
      <c r="U702" s="26" t="s">
        <v>75</v>
      </c>
      <c r="V702" s="20">
        <v>44437</v>
      </c>
      <c r="W702" s="26" t="s">
        <v>86</v>
      </c>
      <c r="X702" s="99">
        <v>3</v>
      </c>
      <c r="Y702" s="24" t="str">
        <f t="shared" si="96"/>
        <v>Y</v>
      </c>
      <c r="Z702" s="24">
        <v>100</v>
      </c>
      <c r="AA702" s="24">
        <f t="shared" si="102"/>
        <v>0</v>
      </c>
      <c r="AB702" s="24">
        <f t="shared" si="103"/>
        <v>-100</v>
      </c>
      <c r="AC702" s="24">
        <f t="shared" si="104"/>
        <v>0</v>
      </c>
      <c r="AD702" s="24">
        <f t="shared" si="105"/>
        <v>-100</v>
      </c>
      <c r="AE702" s="24">
        <f t="shared" si="106"/>
        <v>0</v>
      </c>
      <c r="AF702" s="24">
        <f t="shared" si="107"/>
        <v>-100</v>
      </c>
    </row>
    <row r="703" spans="1:32" x14ac:dyDescent="0.25">
      <c r="A703" s="21">
        <v>0.3476680303245987</v>
      </c>
      <c r="B703" s="21">
        <v>0.65116895276914877</v>
      </c>
      <c r="C703" s="22">
        <f t="shared" si="92"/>
        <v>2.8763070307797771</v>
      </c>
      <c r="D703" s="23">
        <f t="shared" si="92"/>
        <v>1.5356997531092644</v>
      </c>
      <c r="E703" s="28"/>
      <c r="F703" s="8">
        <f t="shared" si="97"/>
        <v>1</v>
      </c>
      <c r="G703" s="8">
        <f t="shared" si="98"/>
        <v>2.8763070307797771</v>
      </c>
      <c r="H703" s="8">
        <f t="shared" si="99"/>
        <v>1.5356997531092644</v>
      </c>
      <c r="I703" s="24"/>
      <c r="J703" s="24"/>
      <c r="K703" s="8">
        <f t="shared" si="100"/>
        <v>0</v>
      </c>
      <c r="L703" s="8">
        <f t="shared" si="101"/>
        <v>0</v>
      </c>
      <c r="M703" s="25" t="e">
        <f t="shared" si="93"/>
        <v>#DIV/0!</v>
      </c>
      <c r="N703" s="25" t="e">
        <f t="shared" si="93"/>
        <v>#DIV/0!</v>
      </c>
      <c r="O703" s="24">
        <f t="shared" si="94"/>
        <v>0</v>
      </c>
      <c r="P703" s="24">
        <f t="shared" si="94"/>
        <v>0</v>
      </c>
      <c r="Q703" t="s">
        <v>484</v>
      </c>
      <c r="R703" t="s">
        <v>410</v>
      </c>
      <c r="S703" t="s">
        <v>281</v>
      </c>
      <c r="T703" s="26"/>
      <c r="U703" s="26" t="s">
        <v>79</v>
      </c>
      <c r="V703" s="20">
        <v>44437</v>
      </c>
      <c r="W703" s="26" t="s">
        <v>74</v>
      </c>
      <c r="X703" s="99">
        <v>4</v>
      </c>
      <c r="Y703" s="24" t="str">
        <f t="shared" si="96"/>
        <v>Y</v>
      </c>
      <c r="Z703" s="24">
        <v>100</v>
      </c>
      <c r="AA703" s="24">
        <f t="shared" si="102"/>
        <v>0</v>
      </c>
      <c r="AB703" s="24">
        <f t="shared" si="103"/>
        <v>-100</v>
      </c>
      <c r="AC703" s="24">
        <f t="shared" si="104"/>
        <v>0</v>
      </c>
      <c r="AD703" s="24">
        <f t="shared" si="105"/>
        <v>-100</v>
      </c>
      <c r="AE703" s="24">
        <f t="shared" si="106"/>
        <v>0</v>
      </c>
      <c r="AF703" s="24">
        <f t="shared" si="107"/>
        <v>-100</v>
      </c>
    </row>
    <row r="704" spans="1:32" x14ac:dyDescent="0.25">
      <c r="A704" s="21">
        <v>0.67252257818322192</v>
      </c>
      <c r="B704" s="21">
        <v>0.24927732884374526</v>
      </c>
      <c r="C704" s="22">
        <f t="shared" si="92"/>
        <v>1.4869389258297292</v>
      </c>
      <c r="D704" s="23">
        <f t="shared" si="92"/>
        <v>4.0115962596294947</v>
      </c>
      <c r="E704" s="28"/>
      <c r="F704" s="8">
        <f t="shared" si="97"/>
        <v>1</v>
      </c>
      <c r="G704" s="8">
        <f t="shared" si="98"/>
        <v>1.4869389258297292</v>
      </c>
      <c r="H704" s="8">
        <f t="shared" si="99"/>
        <v>4.0115962596294947</v>
      </c>
      <c r="I704" s="24"/>
      <c r="J704" s="24"/>
      <c r="K704" s="8">
        <f t="shared" si="100"/>
        <v>0</v>
      </c>
      <c r="L704" s="8">
        <f t="shared" si="101"/>
        <v>0</v>
      </c>
      <c r="M704" s="25" t="e">
        <f t="shared" si="93"/>
        <v>#DIV/0!</v>
      </c>
      <c r="N704" s="25" t="e">
        <f t="shared" si="93"/>
        <v>#DIV/0!</v>
      </c>
      <c r="O704" s="24">
        <f t="shared" si="94"/>
        <v>0</v>
      </c>
      <c r="P704" s="24">
        <f t="shared" si="94"/>
        <v>0</v>
      </c>
      <c r="Q704" t="s">
        <v>485</v>
      </c>
      <c r="R704" t="s">
        <v>407</v>
      </c>
      <c r="S704" t="s">
        <v>281</v>
      </c>
      <c r="T704" s="26"/>
      <c r="U704" s="26" t="s">
        <v>103</v>
      </c>
      <c r="V704" s="20">
        <v>44437</v>
      </c>
      <c r="W704" s="26" t="s">
        <v>103</v>
      </c>
      <c r="X704" s="99">
        <v>4</v>
      </c>
      <c r="Y704" s="24" t="str">
        <f t="shared" si="96"/>
        <v>Y</v>
      </c>
      <c r="Z704" s="24">
        <v>100</v>
      </c>
      <c r="AA704" s="24">
        <f t="shared" si="102"/>
        <v>0</v>
      </c>
      <c r="AB704" s="24">
        <f t="shared" si="103"/>
        <v>-100</v>
      </c>
      <c r="AC704" s="24">
        <f t="shared" si="104"/>
        <v>0</v>
      </c>
      <c r="AD704" s="24">
        <f t="shared" si="105"/>
        <v>-100</v>
      </c>
      <c r="AE704" s="24">
        <f t="shared" si="106"/>
        <v>0</v>
      </c>
      <c r="AF704" s="24">
        <f t="shared" si="107"/>
        <v>-100</v>
      </c>
    </row>
    <row r="705" spans="1:32" x14ac:dyDescent="0.25">
      <c r="A705" s="21">
        <v>0.69955677390381021</v>
      </c>
      <c r="B705" s="21">
        <v>0.28973514324183824</v>
      </c>
      <c r="C705" s="22">
        <f t="shared" si="92"/>
        <v>1.4294765447264486</v>
      </c>
      <c r="D705" s="23">
        <f t="shared" si="92"/>
        <v>3.4514280484273621</v>
      </c>
      <c r="E705" s="28"/>
      <c r="F705" s="8">
        <f t="shared" si="97"/>
        <v>1</v>
      </c>
      <c r="G705" s="8">
        <f t="shared" si="98"/>
        <v>1.4294765447264486</v>
      </c>
      <c r="H705" s="8">
        <f t="shared" si="99"/>
        <v>3.4514280484273621</v>
      </c>
      <c r="I705" s="24"/>
      <c r="J705" s="24"/>
      <c r="K705" s="8">
        <f t="shared" si="100"/>
        <v>0</v>
      </c>
      <c r="L705" s="8">
        <f t="shared" si="101"/>
        <v>0</v>
      </c>
      <c r="M705" s="25" t="e">
        <f t="shared" si="93"/>
        <v>#DIV/0!</v>
      </c>
      <c r="N705" s="25" t="e">
        <f t="shared" si="93"/>
        <v>#DIV/0!</v>
      </c>
      <c r="O705" s="24">
        <f t="shared" si="94"/>
        <v>0</v>
      </c>
      <c r="P705" s="24">
        <f t="shared" si="94"/>
        <v>0</v>
      </c>
      <c r="Q705" t="s">
        <v>404</v>
      </c>
      <c r="R705" t="s">
        <v>406</v>
      </c>
      <c r="S705" t="s">
        <v>281</v>
      </c>
      <c r="T705" s="26"/>
      <c r="U705" s="26" t="s">
        <v>79</v>
      </c>
      <c r="V705" s="20">
        <v>44437</v>
      </c>
      <c r="W705" s="26" t="s">
        <v>74</v>
      </c>
      <c r="X705" s="99">
        <v>4</v>
      </c>
      <c r="Y705" s="24" t="str">
        <f t="shared" si="96"/>
        <v>Y</v>
      </c>
      <c r="Z705" s="24">
        <v>100</v>
      </c>
      <c r="AA705" s="24">
        <f t="shared" si="102"/>
        <v>0</v>
      </c>
      <c r="AB705" s="24">
        <f t="shared" si="103"/>
        <v>-100</v>
      </c>
      <c r="AC705" s="24">
        <f t="shared" si="104"/>
        <v>0</v>
      </c>
      <c r="AD705" s="24">
        <f t="shared" si="105"/>
        <v>-100</v>
      </c>
      <c r="AE705" s="24">
        <f t="shared" si="106"/>
        <v>0</v>
      </c>
      <c r="AF705" s="24">
        <f t="shared" si="107"/>
        <v>-100</v>
      </c>
    </row>
    <row r="706" spans="1:32" x14ac:dyDescent="0.25">
      <c r="A706" s="21">
        <v>0.1812033247735943</v>
      </c>
      <c r="B706" s="21">
        <v>0.81799318048236613</v>
      </c>
      <c r="C706" s="22">
        <f t="shared" si="92"/>
        <v>5.5186625369565192</v>
      </c>
      <c r="D706" s="23">
        <f t="shared" si="92"/>
        <v>1.2225040793253379</v>
      </c>
      <c r="E706" s="28"/>
      <c r="F706" s="8">
        <f t="shared" si="97"/>
        <v>1</v>
      </c>
      <c r="G706" s="8">
        <f t="shared" si="98"/>
        <v>5.5186625369565192</v>
      </c>
      <c r="H706" s="8">
        <f t="shared" si="99"/>
        <v>1.2225040793253379</v>
      </c>
      <c r="I706" s="24"/>
      <c r="J706" s="24"/>
      <c r="K706" s="8">
        <f t="shared" si="100"/>
        <v>0</v>
      </c>
      <c r="L706" s="8">
        <f t="shared" si="101"/>
        <v>0</v>
      </c>
      <c r="M706" s="25" t="e">
        <f t="shared" si="93"/>
        <v>#DIV/0!</v>
      </c>
      <c r="N706" s="25" t="e">
        <f t="shared" si="93"/>
        <v>#DIV/0!</v>
      </c>
      <c r="O706" s="24">
        <f t="shared" si="94"/>
        <v>0</v>
      </c>
      <c r="P706" s="24">
        <f t="shared" si="94"/>
        <v>0</v>
      </c>
      <c r="Q706" t="s">
        <v>409</v>
      </c>
      <c r="R706" t="s">
        <v>329</v>
      </c>
      <c r="S706" t="s">
        <v>281</v>
      </c>
      <c r="T706" s="26"/>
      <c r="U706" s="26" t="s">
        <v>76</v>
      </c>
      <c r="V706" s="20">
        <v>44437</v>
      </c>
      <c r="W706" s="26" t="s">
        <v>94</v>
      </c>
      <c r="X706" s="99">
        <v>2</v>
      </c>
      <c r="Y706" s="24" t="str">
        <f t="shared" si="96"/>
        <v>N</v>
      </c>
      <c r="Z706" s="24">
        <v>100</v>
      </c>
      <c r="AA706" s="24">
        <f t="shared" si="102"/>
        <v>0</v>
      </c>
      <c r="AB706" s="24">
        <f t="shared" si="103"/>
        <v>-100</v>
      </c>
      <c r="AC706" s="24">
        <f t="shared" si="104"/>
        <v>0</v>
      </c>
      <c r="AD706" s="24">
        <f t="shared" si="105"/>
        <v>-100</v>
      </c>
      <c r="AE706" s="24">
        <f t="shared" si="106"/>
        <v>0</v>
      </c>
      <c r="AF706" s="24">
        <f t="shared" si="107"/>
        <v>-100</v>
      </c>
    </row>
    <row r="707" spans="1:32" x14ac:dyDescent="0.25">
      <c r="A707" s="21">
        <v>0.47638074048894558</v>
      </c>
      <c r="B707" s="21">
        <v>0.52193563397382348</v>
      </c>
      <c r="C707" s="22">
        <f t="shared" ref="C707:D754" si="108">(100%/A707)</f>
        <v>2.0991612695627122</v>
      </c>
      <c r="D707" s="23">
        <f t="shared" si="108"/>
        <v>1.9159450608619544</v>
      </c>
      <c r="E707" s="28"/>
      <c r="F707" s="8">
        <f t="shared" si="97"/>
        <v>1</v>
      </c>
      <c r="G707" s="8">
        <f t="shared" si="98"/>
        <v>2.0991612695627122</v>
      </c>
      <c r="H707" s="8">
        <f t="shared" si="99"/>
        <v>1.9159450608619544</v>
      </c>
      <c r="I707" s="24"/>
      <c r="J707" s="24"/>
      <c r="K707" s="8">
        <f t="shared" si="100"/>
        <v>0</v>
      </c>
      <c r="L707" s="8">
        <f t="shared" si="101"/>
        <v>0</v>
      </c>
      <c r="M707" s="25" t="e">
        <f t="shared" ref="M707:N754" si="109">(1/K707)</f>
        <v>#DIV/0!</v>
      </c>
      <c r="N707" s="25" t="e">
        <f t="shared" si="109"/>
        <v>#DIV/0!</v>
      </c>
      <c r="O707" s="24">
        <f t="shared" ref="O707:P754" si="110">(I707/G707)</f>
        <v>0</v>
      </c>
      <c r="P707" s="24">
        <f t="shared" si="110"/>
        <v>0</v>
      </c>
      <c r="Q707" t="s">
        <v>330</v>
      </c>
      <c r="R707" t="s">
        <v>413</v>
      </c>
      <c r="S707" t="s">
        <v>283</v>
      </c>
      <c r="T707" s="26"/>
      <c r="U707" s="26" t="s">
        <v>86</v>
      </c>
      <c r="V707" s="20">
        <v>44437</v>
      </c>
      <c r="W707" s="26" t="s">
        <v>75</v>
      </c>
      <c r="X707" s="99">
        <v>2</v>
      </c>
      <c r="Y707" s="24" t="str">
        <f t="shared" si="96"/>
        <v>N</v>
      </c>
      <c r="Z707" s="24">
        <v>100</v>
      </c>
      <c r="AA707" s="24">
        <f t="shared" si="102"/>
        <v>0</v>
      </c>
      <c r="AB707" s="24">
        <f t="shared" si="103"/>
        <v>-100</v>
      </c>
      <c r="AC707" s="24">
        <f t="shared" si="104"/>
        <v>0</v>
      </c>
      <c r="AD707" s="24">
        <f t="shared" si="105"/>
        <v>-100</v>
      </c>
      <c r="AE707" s="24">
        <f t="shared" si="106"/>
        <v>0</v>
      </c>
      <c r="AF707" s="24">
        <f t="shared" si="107"/>
        <v>-100</v>
      </c>
    </row>
    <row r="708" spans="1:32" x14ac:dyDescent="0.25">
      <c r="A708" s="21">
        <v>0.28785307861833326</v>
      </c>
      <c r="B708" s="21">
        <v>0.71191300810491254</v>
      </c>
      <c r="C708" s="22">
        <f t="shared" si="108"/>
        <v>3.4739944585616476</v>
      </c>
      <c r="D708" s="23">
        <f t="shared" si="108"/>
        <v>1.4046660035921592</v>
      </c>
      <c r="E708" s="28"/>
      <c r="F708" s="8">
        <f t="shared" si="97"/>
        <v>1</v>
      </c>
      <c r="G708" s="8">
        <f t="shared" si="98"/>
        <v>3.4739944585616476</v>
      </c>
      <c r="H708" s="8">
        <f t="shared" si="99"/>
        <v>1.4046660035921592</v>
      </c>
      <c r="I708" s="24"/>
      <c r="J708" s="24"/>
      <c r="K708" s="8">
        <f t="shared" si="100"/>
        <v>0</v>
      </c>
      <c r="L708" s="8">
        <f t="shared" si="101"/>
        <v>0</v>
      </c>
      <c r="M708" s="25" t="e">
        <f t="shared" si="109"/>
        <v>#DIV/0!</v>
      </c>
      <c r="N708" s="25" t="e">
        <f t="shared" si="109"/>
        <v>#DIV/0!</v>
      </c>
      <c r="O708" s="24">
        <f t="shared" si="110"/>
        <v>0</v>
      </c>
      <c r="P708" s="24">
        <f t="shared" si="110"/>
        <v>0</v>
      </c>
      <c r="Q708" t="s">
        <v>540</v>
      </c>
      <c r="R708" t="s">
        <v>414</v>
      </c>
      <c r="S708" t="s">
        <v>283</v>
      </c>
      <c r="T708" s="26"/>
      <c r="U708" s="26" t="s">
        <v>75</v>
      </c>
      <c r="V708" s="20">
        <v>44437</v>
      </c>
      <c r="W708" s="26" t="s">
        <v>78</v>
      </c>
      <c r="X708" s="99">
        <v>1</v>
      </c>
      <c r="Y708" s="24" t="str">
        <f t="shared" si="96"/>
        <v>N</v>
      </c>
      <c r="Z708" s="24">
        <v>100</v>
      </c>
      <c r="AA708" s="24">
        <f t="shared" si="102"/>
        <v>0</v>
      </c>
      <c r="AB708" s="24">
        <f t="shared" si="103"/>
        <v>-100</v>
      </c>
      <c r="AC708" s="24">
        <f t="shared" si="104"/>
        <v>0</v>
      </c>
      <c r="AD708" s="24">
        <f t="shared" si="105"/>
        <v>-100</v>
      </c>
      <c r="AE708" s="24">
        <f t="shared" si="106"/>
        <v>0</v>
      </c>
      <c r="AF708" s="24">
        <f t="shared" si="107"/>
        <v>-100</v>
      </c>
    </row>
    <row r="709" spans="1:32" x14ac:dyDescent="0.25">
      <c r="A709" s="21">
        <v>0.24781465615858456</v>
      </c>
      <c r="B709" s="21">
        <v>0.75211704736055973</v>
      </c>
      <c r="C709" s="22">
        <f t="shared" si="108"/>
        <v>4.0352738433681177</v>
      </c>
      <c r="D709" s="23">
        <f t="shared" si="108"/>
        <v>1.329580287415832</v>
      </c>
      <c r="E709" s="28"/>
      <c r="F709" s="8">
        <f t="shared" si="97"/>
        <v>1</v>
      </c>
      <c r="G709" s="8">
        <f t="shared" si="98"/>
        <v>4.0352738433681177</v>
      </c>
      <c r="H709" s="8">
        <f t="shared" si="99"/>
        <v>1.329580287415832</v>
      </c>
      <c r="I709" s="24"/>
      <c r="J709" s="24"/>
      <c r="K709" s="8">
        <f t="shared" si="100"/>
        <v>0</v>
      </c>
      <c r="L709" s="8">
        <f t="shared" si="101"/>
        <v>0</v>
      </c>
      <c r="M709" s="25" t="e">
        <f t="shared" si="109"/>
        <v>#DIV/0!</v>
      </c>
      <c r="N709" s="25" t="e">
        <f t="shared" si="109"/>
        <v>#DIV/0!</v>
      </c>
      <c r="O709" s="24">
        <f t="shared" si="110"/>
        <v>0</v>
      </c>
      <c r="P709" s="24">
        <f t="shared" si="110"/>
        <v>0</v>
      </c>
      <c r="Q709" t="s">
        <v>557</v>
      </c>
      <c r="R709" t="s">
        <v>553</v>
      </c>
      <c r="S709" t="s">
        <v>272</v>
      </c>
      <c r="T709" s="26"/>
      <c r="U709" s="26" t="s">
        <v>75</v>
      </c>
      <c r="V709" s="20">
        <v>44437</v>
      </c>
      <c r="W709" s="26" t="s">
        <v>75</v>
      </c>
      <c r="X709" s="99">
        <v>2</v>
      </c>
      <c r="Y709" s="24" t="str">
        <f t="shared" si="96"/>
        <v>N</v>
      </c>
      <c r="Z709" s="24">
        <v>100</v>
      </c>
      <c r="AA709" s="24">
        <f t="shared" si="102"/>
        <v>0</v>
      </c>
      <c r="AB709" s="24">
        <f t="shared" si="103"/>
        <v>-100</v>
      </c>
      <c r="AC709" s="24">
        <f t="shared" si="104"/>
        <v>0</v>
      </c>
      <c r="AD709" s="24">
        <f t="shared" si="105"/>
        <v>-100</v>
      </c>
      <c r="AE709" s="24">
        <f t="shared" si="106"/>
        <v>0</v>
      </c>
      <c r="AF709" s="24">
        <f t="shared" si="107"/>
        <v>-100</v>
      </c>
    </row>
    <row r="710" spans="1:32" x14ac:dyDescent="0.25">
      <c r="A710" s="21">
        <v>0.36589638361268434</v>
      </c>
      <c r="B710" s="21">
        <v>0.63347457235618898</v>
      </c>
      <c r="C710" s="22">
        <f t="shared" si="108"/>
        <v>2.7330141668154315</v>
      </c>
      <c r="D710" s="23">
        <f t="shared" si="108"/>
        <v>1.5785953274817821</v>
      </c>
      <c r="E710" s="28"/>
      <c r="F710" s="8">
        <f t="shared" si="97"/>
        <v>1</v>
      </c>
      <c r="G710" s="8">
        <f t="shared" si="98"/>
        <v>2.7330141668154315</v>
      </c>
      <c r="H710" s="8">
        <f t="shared" si="99"/>
        <v>1.5785953274817821</v>
      </c>
      <c r="I710" s="24"/>
      <c r="J710" s="24"/>
      <c r="K710" s="8">
        <f t="shared" si="100"/>
        <v>0</v>
      </c>
      <c r="L710" s="8">
        <f t="shared" si="101"/>
        <v>0</v>
      </c>
      <c r="M710" s="25" t="e">
        <f t="shared" si="109"/>
        <v>#DIV/0!</v>
      </c>
      <c r="N710" s="25" t="e">
        <f t="shared" si="109"/>
        <v>#DIV/0!</v>
      </c>
      <c r="O710" s="24">
        <f t="shared" si="110"/>
        <v>0</v>
      </c>
      <c r="P710" s="24">
        <f t="shared" si="110"/>
        <v>0</v>
      </c>
      <c r="Q710" t="s">
        <v>558</v>
      </c>
      <c r="R710" t="s">
        <v>563</v>
      </c>
      <c r="S710" t="s">
        <v>272</v>
      </c>
      <c r="T710" s="26"/>
      <c r="U710" s="26" t="s">
        <v>75</v>
      </c>
      <c r="V710" s="20">
        <v>44437</v>
      </c>
      <c r="W710" s="26" t="s">
        <v>100</v>
      </c>
      <c r="X710" s="99">
        <v>3</v>
      </c>
      <c r="Y710" s="24" t="str">
        <f t="shared" si="96"/>
        <v>Y</v>
      </c>
      <c r="Z710" s="24">
        <v>100</v>
      </c>
      <c r="AA710" s="24">
        <f t="shared" si="102"/>
        <v>0</v>
      </c>
      <c r="AB710" s="24">
        <f t="shared" si="103"/>
        <v>-100</v>
      </c>
      <c r="AC710" s="24">
        <f t="shared" si="104"/>
        <v>0</v>
      </c>
      <c r="AD710" s="24">
        <f t="shared" si="105"/>
        <v>-100</v>
      </c>
      <c r="AE710" s="24">
        <f t="shared" si="106"/>
        <v>0</v>
      </c>
      <c r="AF710" s="24">
        <f t="shared" si="107"/>
        <v>-100</v>
      </c>
    </row>
    <row r="711" spans="1:32" x14ac:dyDescent="0.25">
      <c r="A711" s="21">
        <v>0.56379722219914896</v>
      </c>
      <c r="B711" s="21">
        <v>0.42720349199332697</v>
      </c>
      <c r="C711" s="22">
        <f t="shared" si="108"/>
        <v>1.7736873482621949</v>
      </c>
      <c r="D711" s="23">
        <f t="shared" si="108"/>
        <v>2.3408048359670719</v>
      </c>
      <c r="E711" s="28"/>
      <c r="F711" s="8">
        <f t="shared" si="97"/>
        <v>1</v>
      </c>
      <c r="G711" s="8">
        <f t="shared" si="98"/>
        <v>1.7736873482621949</v>
      </c>
      <c r="H711" s="8">
        <f t="shared" si="99"/>
        <v>2.3408048359670719</v>
      </c>
      <c r="I711" s="24"/>
      <c r="J711" s="24"/>
      <c r="K711" s="8">
        <f t="shared" si="100"/>
        <v>0</v>
      </c>
      <c r="L711" s="8">
        <f t="shared" si="101"/>
        <v>0</v>
      </c>
      <c r="M711" s="25" t="e">
        <f t="shared" si="109"/>
        <v>#DIV/0!</v>
      </c>
      <c r="N711" s="25" t="e">
        <f t="shared" si="109"/>
        <v>#DIV/0!</v>
      </c>
      <c r="O711" s="24">
        <f t="shared" si="110"/>
        <v>0</v>
      </c>
      <c r="P711" s="24">
        <f t="shared" si="110"/>
        <v>0</v>
      </c>
      <c r="Q711" t="s">
        <v>555</v>
      </c>
      <c r="R711" t="s">
        <v>556</v>
      </c>
      <c r="S711" t="s">
        <v>272</v>
      </c>
      <c r="T711" s="26"/>
      <c r="U711" s="26" t="s">
        <v>86</v>
      </c>
      <c r="V711" s="20">
        <v>44437</v>
      </c>
      <c r="W711" s="26" t="s">
        <v>86</v>
      </c>
      <c r="X711" s="99">
        <v>3</v>
      </c>
      <c r="Y711" s="24" t="str">
        <f t="shared" si="96"/>
        <v>Y</v>
      </c>
      <c r="Z711" s="24">
        <v>100</v>
      </c>
      <c r="AA711" s="24">
        <f t="shared" si="102"/>
        <v>0</v>
      </c>
      <c r="AB711" s="24">
        <f t="shared" si="103"/>
        <v>-100</v>
      </c>
      <c r="AC711" s="24">
        <f t="shared" si="104"/>
        <v>0</v>
      </c>
      <c r="AD711" s="24">
        <f t="shared" si="105"/>
        <v>-100</v>
      </c>
      <c r="AE711" s="24">
        <f t="shared" si="106"/>
        <v>0</v>
      </c>
      <c r="AF711" s="24">
        <f t="shared" si="107"/>
        <v>-100</v>
      </c>
    </row>
    <row r="712" spans="1:32" x14ac:dyDescent="0.25">
      <c r="A712" s="21">
        <v>0.1565984444060752</v>
      </c>
      <c r="B712" s="21">
        <v>0.84338556356308758</v>
      </c>
      <c r="C712" s="22">
        <f t="shared" si="108"/>
        <v>6.3857594741292667</v>
      </c>
      <c r="D712" s="23">
        <f t="shared" si="108"/>
        <v>1.1856973171028167</v>
      </c>
      <c r="E712" s="28"/>
      <c r="F712" s="8">
        <f t="shared" si="97"/>
        <v>1</v>
      </c>
      <c r="G712" s="8">
        <f t="shared" si="98"/>
        <v>6.3857594741292667</v>
      </c>
      <c r="H712" s="8">
        <f t="shared" si="99"/>
        <v>1.1856973171028167</v>
      </c>
      <c r="I712" s="24"/>
      <c r="J712" s="24"/>
      <c r="K712" s="8">
        <f t="shared" si="100"/>
        <v>0</v>
      </c>
      <c r="L712" s="8">
        <f t="shared" si="101"/>
        <v>0</v>
      </c>
      <c r="M712" s="25" t="e">
        <f t="shared" si="109"/>
        <v>#DIV/0!</v>
      </c>
      <c r="N712" s="25" t="e">
        <f t="shared" si="109"/>
        <v>#DIV/0!</v>
      </c>
      <c r="O712" s="24">
        <f t="shared" si="110"/>
        <v>0</v>
      </c>
      <c r="P712" s="24">
        <f t="shared" si="110"/>
        <v>0</v>
      </c>
      <c r="Q712" t="s">
        <v>562</v>
      </c>
      <c r="R712" t="s">
        <v>552</v>
      </c>
      <c r="S712" t="s">
        <v>272</v>
      </c>
      <c r="T712" s="26"/>
      <c r="U712" s="26" t="s">
        <v>75</v>
      </c>
      <c r="V712" s="20">
        <v>44437</v>
      </c>
      <c r="W712" s="26" t="s">
        <v>73</v>
      </c>
      <c r="X712" s="99">
        <v>0</v>
      </c>
      <c r="Y712" s="24" t="str">
        <f t="shared" si="96"/>
        <v>N</v>
      </c>
      <c r="Z712" s="24">
        <v>100</v>
      </c>
      <c r="AA712" s="24">
        <f t="shared" si="102"/>
        <v>0</v>
      </c>
      <c r="AB712" s="24">
        <f t="shared" si="103"/>
        <v>-100</v>
      </c>
      <c r="AC712" s="24">
        <f t="shared" si="104"/>
        <v>0</v>
      </c>
      <c r="AD712" s="24">
        <f t="shared" si="105"/>
        <v>-100</v>
      </c>
      <c r="AE712" s="24">
        <f t="shared" si="106"/>
        <v>0</v>
      </c>
      <c r="AF712" s="24">
        <f t="shared" si="107"/>
        <v>-100</v>
      </c>
    </row>
    <row r="713" spans="1:32" x14ac:dyDescent="0.25">
      <c r="A713" s="21">
        <v>0.2034685537748242</v>
      </c>
      <c r="B713" s="21">
        <v>0.79639470623443143</v>
      </c>
      <c r="C713" s="22">
        <f t="shared" si="108"/>
        <v>4.9147643773331477</v>
      </c>
      <c r="D713" s="23">
        <f t="shared" si="108"/>
        <v>1.2556587734344309</v>
      </c>
      <c r="E713" s="28"/>
      <c r="F713" s="8">
        <f t="shared" si="97"/>
        <v>1</v>
      </c>
      <c r="G713" s="8">
        <f t="shared" si="98"/>
        <v>4.9147643773331477</v>
      </c>
      <c r="H713" s="8">
        <f t="shared" si="99"/>
        <v>1.2556587734344309</v>
      </c>
      <c r="I713" s="24"/>
      <c r="J713" s="24"/>
      <c r="K713" s="8">
        <f t="shared" si="100"/>
        <v>0</v>
      </c>
      <c r="L713" s="8">
        <f t="shared" si="101"/>
        <v>0</v>
      </c>
      <c r="M713" s="25" t="e">
        <f t="shared" si="109"/>
        <v>#DIV/0!</v>
      </c>
      <c r="N713" s="25" t="e">
        <f t="shared" si="109"/>
        <v>#DIV/0!</v>
      </c>
      <c r="O713" s="24">
        <f t="shared" si="110"/>
        <v>0</v>
      </c>
      <c r="P713" s="24">
        <f t="shared" si="110"/>
        <v>0</v>
      </c>
      <c r="Q713" t="s">
        <v>528</v>
      </c>
      <c r="R713" t="s">
        <v>336</v>
      </c>
      <c r="S713" t="s">
        <v>272</v>
      </c>
      <c r="T713" s="26"/>
      <c r="U713" s="26" t="s">
        <v>76</v>
      </c>
      <c r="V713" s="20">
        <v>44437</v>
      </c>
      <c r="W713" s="26" t="s">
        <v>76</v>
      </c>
      <c r="X713" s="99">
        <v>1</v>
      </c>
      <c r="Y713" s="24" t="str">
        <f t="shared" ref="Y713:Y754" si="111">IF(X713 &gt;=3,"Y","N")</f>
        <v>N</v>
      </c>
      <c r="Z713" s="24">
        <v>100</v>
      </c>
      <c r="AA713" s="24">
        <f t="shared" si="102"/>
        <v>0</v>
      </c>
      <c r="AB713" s="24">
        <f t="shared" si="103"/>
        <v>-100</v>
      </c>
      <c r="AC713" s="24">
        <f t="shared" si="104"/>
        <v>0</v>
      </c>
      <c r="AD713" s="24">
        <f t="shared" si="105"/>
        <v>-100</v>
      </c>
      <c r="AE713" s="24">
        <f t="shared" si="106"/>
        <v>0</v>
      </c>
      <c r="AF713" s="24">
        <f t="shared" si="107"/>
        <v>-100</v>
      </c>
    </row>
    <row r="714" spans="1:32" x14ac:dyDescent="0.25">
      <c r="A714" s="21">
        <v>0.37200793241009128</v>
      </c>
      <c r="B714" s="21">
        <v>0.62770470122478239</v>
      </c>
      <c r="C714" s="22">
        <f t="shared" si="108"/>
        <v>2.688114722504432</v>
      </c>
      <c r="D714" s="23">
        <f t="shared" si="108"/>
        <v>1.5931057996678886</v>
      </c>
      <c r="E714" s="28"/>
      <c r="F714" s="8">
        <f t="shared" si="97"/>
        <v>1</v>
      </c>
      <c r="G714" s="8">
        <f t="shared" si="98"/>
        <v>2.688114722504432</v>
      </c>
      <c r="H714" s="8">
        <f t="shared" si="99"/>
        <v>1.5931057996678886</v>
      </c>
      <c r="I714" s="24"/>
      <c r="J714" s="24"/>
      <c r="K714" s="8">
        <f t="shared" si="100"/>
        <v>0</v>
      </c>
      <c r="L714" s="8">
        <f t="shared" si="101"/>
        <v>0</v>
      </c>
      <c r="M714" s="25" t="e">
        <f t="shared" si="109"/>
        <v>#DIV/0!</v>
      </c>
      <c r="N714" s="25" t="e">
        <f t="shared" si="109"/>
        <v>#DIV/0!</v>
      </c>
      <c r="O714" s="24">
        <f t="shared" si="110"/>
        <v>0</v>
      </c>
      <c r="P714" s="24">
        <f t="shared" si="110"/>
        <v>0</v>
      </c>
      <c r="Q714" t="s">
        <v>489</v>
      </c>
      <c r="R714" t="s">
        <v>418</v>
      </c>
      <c r="S714" t="s">
        <v>274</v>
      </c>
      <c r="T714" s="26"/>
      <c r="U714" s="26" t="s">
        <v>75</v>
      </c>
      <c r="V714" s="20">
        <v>44437</v>
      </c>
      <c r="W714" s="26" t="s">
        <v>75</v>
      </c>
      <c r="X714" s="99">
        <v>2</v>
      </c>
      <c r="Y714" s="24" t="str">
        <f t="shared" si="111"/>
        <v>N</v>
      </c>
      <c r="Z714" s="24">
        <v>100</v>
      </c>
      <c r="AA714" s="24">
        <f t="shared" si="102"/>
        <v>0</v>
      </c>
      <c r="AB714" s="24">
        <f t="shared" si="103"/>
        <v>-100</v>
      </c>
      <c r="AC714" s="24">
        <f t="shared" si="104"/>
        <v>0</v>
      </c>
      <c r="AD714" s="24">
        <f t="shared" si="105"/>
        <v>-100</v>
      </c>
      <c r="AE714" s="24">
        <f t="shared" si="106"/>
        <v>0</v>
      </c>
      <c r="AF714" s="24">
        <f t="shared" si="107"/>
        <v>-100</v>
      </c>
    </row>
    <row r="715" spans="1:32" x14ac:dyDescent="0.25">
      <c r="A715" s="21">
        <v>0.50509491966567011</v>
      </c>
      <c r="B715" s="21">
        <v>0.49376195735474671</v>
      </c>
      <c r="C715" s="22">
        <f t="shared" si="108"/>
        <v>1.9798258922539054</v>
      </c>
      <c r="D715" s="23">
        <f t="shared" si="108"/>
        <v>2.0252674089298925</v>
      </c>
      <c r="E715" s="28"/>
      <c r="F715" s="8">
        <f t="shared" si="97"/>
        <v>1</v>
      </c>
      <c r="G715" s="8">
        <f t="shared" si="98"/>
        <v>1.9798258922539054</v>
      </c>
      <c r="H715" s="8">
        <f t="shared" si="99"/>
        <v>2.0252674089298925</v>
      </c>
      <c r="I715" s="24"/>
      <c r="J715" s="24"/>
      <c r="K715" s="8">
        <f t="shared" si="100"/>
        <v>0</v>
      </c>
      <c r="L715" s="8">
        <f t="shared" si="101"/>
        <v>0</v>
      </c>
      <c r="M715" s="25" t="e">
        <f t="shared" si="109"/>
        <v>#DIV/0!</v>
      </c>
      <c r="N715" s="25" t="e">
        <f t="shared" si="109"/>
        <v>#DIV/0!</v>
      </c>
      <c r="O715" s="24">
        <f t="shared" si="110"/>
        <v>0</v>
      </c>
      <c r="P715" s="24">
        <f t="shared" si="110"/>
        <v>0</v>
      </c>
      <c r="Q715" t="s">
        <v>343</v>
      </c>
      <c r="R715" t="s">
        <v>519</v>
      </c>
      <c r="S715" t="s">
        <v>274</v>
      </c>
      <c r="T715" s="26"/>
      <c r="U715" s="26" t="s">
        <v>75</v>
      </c>
      <c r="V715" s="20">
        <v>44437</v>
      </c>
      <c r="W715" s="26" t="s">
        <v>75</v>
      </c>
      <c r="X715" s="99">
        <v>2</v>
      </c>
      <c r="Y715" s="24" t="str">
        <f t="shared" si="111"/>
        <v>N</v>
      </c>
      <c r="Z715" s="24">
        <v>100</v>
      </c>
      <c r="AA715" s="24">
        <f t="shared" si="102"/>
        <v>0</v>
      </c>
      <c r="AB715" s="24">
        <f t="shared" si="103"/>
        <v>-100</v>
      </c>
      <c r="AC715" s="24">
        <f t="shared" si="104"/>
        <v>0</v>
      </c>
      <c r="AD715" s="24">
        <f t="shared" si="105"/>
        <v>-100</v>
      </c>
      <c r="AE715" s="24">
        <f t="shared" si="106"/>
        <v>0</v>
      </c>
      <c r="AF715" s="24">
        <f t="shared" si="107"/>
        <v>-100</v>
      </c>
    </row>
    <row r="716" spans="1:32" x14ac:dyDescent="0.25">
      <c r="A716" s="21">
        <v>0.40653205957051852</v>
      </c>
      <c r="B716" s="21">
        <v>0.59256309022596665</v>
      </c>
      <c r="C716" s="22">
        <f t="shared" si="108"/>
        <v>2.4598305999690449</v>
      </c>
      <c r="D716" s="23">
        <f t="shared" si="108"/>
        <v>1.6875840167815082</v>
      </c>
      <c r="E716" s="28"/>
      <c r="F716" s="8">
        <f t="shared" si="97"/>
        <v>1</v>
      </c>
      <c r="G716" s="8">
        <f t="shared" si="98"/>
        <v>2.4598305999690449</v>
      </c>
      <c r="H716" s="8">
        <f t="shared" si="99"/>
        <v>1.6875840167815082</v>
      </c>
      <c r="I716" s="24"/>
      <c r="J716" s="24"/>
      <c r="K716" s="8">
        <f t="shared" si="100"/>
        <v>0</v>
      </c>
      <c r="L716" s="8">
        <f t="shared" si="101"/>
        <v>0</v>
      </c>
      <c r="M716" s="25" t="e">
        <f t="shared" si="109"/>
        <v>#DIV/0!</v>
      </c>
      <c r="N716" s="25" t="e">
        <f t="shared" si="109"/>
        <v>#DIV/0!</v>
      </c>
      <c r="O716" s="24">
        <f t="shared" si="110"/>
        <v>0</v>
      </c>
      <c r="P716" s="24">
        <f t="shared" si="110"/>
        <v>0</v>
      </c>
      <c r="Q716" t="s">
        <v>341</v>
      </c>
      <c r="R716" t="s">
        <v>417</v>
      </c>
      <c r="S716" t="s">
        <v>274</v>
      </c>
      <c r="T716" s="26"/>
      <c r="U716" s="26" t="s">
        <v>75</v>
      </c>
      <c r="V716" s="20">
        <v>44437</v>
      </c>
      <c r="W716" s="26" t="s">
        <v>86</v>
      </c>
      <c r="X716" s="99">
        <v>3</v>
      </c>
      <c r="Y716" s="24" t="str">
        <f t="shared" si="111"/>
        <v>Y</v>
      </c>
      <c r="Z716" s="24">
        <v>100</v>
      </c>
      <c r="AA716" s="24">
        <f t="shared" si="102"/>
        <v>0</v>
      </c>
      <c r="AB716" s="24">
        <f t="shared" si="103"/>
        <v>-100</v>
      </c>
      <c r="AC716" s="24">
        <f t="shared" si="104"/>
        <v>0</v>
      </c>
      <c r="AD716" s="24">
        <f t="shared" si="105"/>
        <v>-100</v>
      </c>
      <c r="AE716" s="24">
        <f t="shared" si="106"/>
        <v>0</v>
      </c>
      <c r="AF716" s="24">
        <f t="shared" si="107"/>
        <v>-100</v>
      </c>
    </row>
    <row r="717" spans="1:32" x14ac:dyDescent="0.25">
      <c r="A717" s="21">
        <v>0.45299060201794045</v>
      </c>
      <c r="B717" s="21">
        <v>0.54625940199185563</v>
      </c>
      <c r="C717" s="22">
        <f t="shared" si="108"/>
        <v>2.2075513168381264</v>
      </c>
      <c r="D717" s="23">
        <f t="shared" si="108"/>
        <v>1.8306321069324301</v>
      </c>
      <c r="E717" s="28"/>
      <c r="F717" s="8">
        <f t="shared" si="97"/>
        <v>1</v>
      </c>
      <c r="G717" s="8">
        <f t="shared" si="98"/>
        <v>2.2075513168381264</v>
      </c>
      <c r="H717" s="8">
        <f t="shared" si="99"/>
        <v>1.8306321069324301</v>
      </c>
      <c r="I717" s="24"/>
      <c r="J717" s="24"/>
      <c r="K717" s="8">
        <f t="shared" si="100"/>
        <v>0</v>
      </c>
      <c r="L717" s="8">
        <f t="shared" si="101"/>
        <v>0</v>
      </c>
      <c r="M717" s="25" t="e">
        <f t="shared" si="109"/>
        <v>#DIV/0!</v>
      </c>
      <c r="N717" s="25" t="e">
        <f t="shared" si="109"/>
        <v>#DIV/0!</v>
      </c>
      <c r="O717" s="24">
        <f t="shared" si="110"/>
        <v>0</v>
      </c>
      <c r="P717" s="24">
        <f t="shared" si="110"/>
        <v>0</v>
      </c>
      <c r="Q717" t="s">
        <v>549</v>
      </c>
      <c r="R717" t="s">
        <v>544</v>
      </c>
      <c r="S717" t="s">
        <v>271</v>
      </c>
      <c r="T717" s="26"/>
      <c r="U717" s="26" t="s">
        <v>75</v>
      </c>
      <c r="V717" s="20">
        <v>44437</v>
      </c>
      <c r="W717" s="26" t="s">
        <v>94</v>
      </c>
      <c r="X717" s="99">
        <v>2</v>
      </c>
      <c r="Y717" s="24" t="str">
        <f t="shared" si="111"/>
        <v>N</v>
      </c>
      <c r="Z717" s="24">
        <v>100</v>
      </c>
      <c r="AA717" s="24">
        <f t="shared" si="102"/>
        <v>0</v>
      </c>
      <c r="AB717" s="24">
        <f t="shared" si="103"/>
        <v>-100</v>
      </c>
      <c r="AC717" s="24">
        <f t="shared" si="104"/>
        <v>0</v>
      </c>
      <c r="AD717" s="24">
        <f t="shared" si="105"/>
        <v>-100</v>
      </c>
      <c r="AE717" s="24">
        <f t="shared" si="106"/>
        <v>0</v>
      </c>
      <c r="AF717" s="24">
        <f t="shared" si="107"/>
        <v>-100</v>
      </c>
    </row>
    <row r="718" spans="1:32" x14ac:dyDescent="0.25">
      <c r="A718" s="21">
        <v>0.68079052810779073</v>
      </c>
      <c r="B718" s="21">
        <v>0.28900028755084373</v>
      </c>
      <c r="C718" s="22">
        <f t="shared" si="108"/>
        <v>1.4688806008794357</v>
      </c>
      <c r="D718" s="23">
        <f t="shared" si="108"/>
        <v>3.4602041696033616</v>
      </c>
      <c r="E718" s="28"/>
      <c r="F718" s="8">
        <f t="shared" si="97"/>
        <v>1</v>
      </c>
      <c r="G718" s="8">
        <f t="shared" si="98"/>
        <v>1.4688806008794357</v>
      </c>
      <c r="H718" s="8">
        <f t="shared" si="99"/>
        <v>3.4602041696033616</v>
      </c>
      <c r="I718" s="24"/>
      <c r="J718" s="24"/>
      <c r="K718" s="8">
        <f t="shared" si="100"/>
        <v>0</v>
      </c>
      <c r="L718" s="8">
        <f t="shared" si="101"/>
        <v>0</v>
      </c>
      <c r="M718" s="25" t="e">
        <f t="shared" si="109"/>
        <v>#DIV/0!</v>
      </c>
      <c r="N718" s="25" t="e">
        <f t="shared" si="109"/>
        <v>#DIV/0!</v>
      </c>
      <c r="O718" s="24">
        <f t="shared" si="110"/>
        <v>0</v>
      </c>
      <c r="P718" s="24">
        <f t="shared" si="110"/>
        <v>0</v>
      </c>
      <c r="Q718" t="s">
        <v>570</v>
      </c>
      <c r="R718" t="s">
        <v>566</v>
      </c>
      <c r="S718" t="s">
        <v>271</v>
      </c>
      <c r="T718" s="26"/>
      <c r="U718" s="26" t="s">
        <v>89</v>
      </c>
      <c r="V718" s="20">
        <v>44437</v>
      </c>
      <c r="W718" s="26" t="s">
        <v>76</v>
      </c>
      <c r="X718" s="99">
        <v>1</v>
      </c>
      <c r="Y718" s="24" t="str">
        <f t="shared" si="111"/>
        <v>N</v>
      </c>
      <c r="Z718" s="24">
        <v>100</v>
      </c>
      <c r="AA718" s="24">
        <f t="shared" si="102"/>
        <v>0</v>
      </c>
      <c r="AB718" s="24">
        <f t="shared" si="103"/>
        <v>-100</v>
      </c>
      <c r="AC718" s="24">
        <f t="shared" si="104"/>
        <v>0</v>
      </c>
      <c r="AD718" s="24">
        <f t="shared" si="105"/>
        <v>-100</v>
      </c>
      <c r="AE718" s="24">
        <f t="shared" si="106"/>
        <v>0</v>
      </c>
      <c r="AF718" s="24">
        <f t="shared" si="107"/>
        <v>-100</v>
      </c>
    </row>
    <row r="719" spans="1:32" x14ac:dyDescent="0.25">
      <c r="A719" s="21">
        <v>0.28381127770202502</v>
      </c>
      <c r="B719" s="21">
        <v>0.71607770071552879</v>
      </c>
      <c r="C719" s="22">
        <f t="shared" si="108"/>
        <v>3.5234681584778507</v>
      </c>
      <c r="D719" s="23">
        <f t="shared" si="108"/>
        <v>1.3964964961215334</v>
      </c>
      <c r="E719" s="28"/>
      <c r="F719" s="8">
        <f t="shared" si="97"/>
        <v>1</v>
      </c>
      <c r="G719" s="8">
        <f t="shared" si="98"/>
        <v>3.5234681584778507</v>
      </c>
      <c r="H719" s="8">
        <f t="shared" si="99"/>
        <v>1.3964964961215334</v>
      </c>
      <c r="I719" s="24"/>
      <c r="J719" s="24"/>
      <c r="K719" s="8">
        <f t="shared" si="100"/>
        <v>0</v>
      </c>
      <c r="L719" s="8">
        <f t="shared" si="101"/>
        <v>0</v>
      </c>
      <c r="M719" s="25" t="e">
        <f t="shared" si="109"/>
        <v>#DIV/0!</v>
      </c>
      <c r="N719" s="25" t="e">
        <f t="shared" si="109"/>
        <v>#DIV/0!</v>
      </c>
      <c r="O719" s="24">
        <f t="shared" si="110"/>
        <v>0</v>
      </c>
      <c r="P719" s="24">
        <f t="shared" si="110"/>
        <v>0</v>
      </c>
      <c r="Q719" t="s">
        <v>551</v>
      </c>
      <c r="R719" t="s">
        <v>546</v>
      </c>
      <c r="S719" t="s">
        <v>271</v>
      </c>
      <c r="T719" s="26"/>
      <c r="U719" s="26" t="s">
        <v>75</v>
      </c>
      <c r="V719" s="20">
        <v>44437</v>
      </c>
      <c r="W719" s="26" t="s">
        <v>164</v>
      </c>
      <c r="X719" s="99">
        <v>5</v>
      </c>
      <c r="Y719" s="24" t="str">
        <f t="shared" si="111"/>
        <v>Y</v>
      </c>
      <c r="Z719" s="24">
        <v>100</v>
      </c>
      <c r="AA719" s="24">
        <f t="shared" si="102"/>
        <v>0</v>
      </c>
      <c r="AB719" s="24">
        <f t="shared" si="103"/>
        <v>-100</v>
      </c>
      <c r="AC719" s="24">
        <f t="shared" si="104"/>
        <v>0</v>
      </c>
      <c r="AD719" s="24">
        <f t="shared" si="105"/>
        <v>-100</v>
      </c>
      <c r="AE719" s="24">
        <f t="shared" si="106"/>
        <v>0</v>
      </c>
      <c r="AF719" s="24">
        <f t="shared" si="107"/>
        <v>-100</v>
      </c>
    </row>
    <row r="720" spans="1:32" x14ac:dyDescent="0.25">
      <c r="A720" s="21">
        <v>0.42020502545742772</v>
      </c>
      <c r="B720" s="21">
        <v>0.57622765483859173</v>
      </c>
      <c r="C720" s="22">
        <f t="shared" si="108"/>
        <v>2.3797906722115418</v>
      </c>
      <c r="D720" s="23">
        <f t="shared" si="108"/>
        <v>1.7354252118984328</v>
      </c>
      <c r="E720" s="28"/>
      <c r="F720" s="8">
        <f t="shared" si="97"/>
        <v>1</v>
      </c>
      <c r="G720" s="8">
        <f t="shared" si="98"/>
        <v>2.3797906722115418</v>
      </c>
      <c r="H720" s="8">
        <f t="shared" si="99"/>
        <v>1.7354252118984328</v>
      </c>
      <c r="I720" s="24"/>
      <c r="J720" s="24"/>
      <c r="K720" s="8">
        <f t="shared" si="100"/>
        <v>0</v>
      </c>
      <c r="L720" s="8">
        <f t="shared" si="101"/>
        <v>0</v>
      </c>
      <c r="M720" s="25" t="e">
        <f t="shared" si="109"/>
        <v>#DIV/0!</v>
      </c>
      <c r="N720" s="25" t="e">
        <f t="shared" si="109"/>
        <v>#DIV/0!</v>
      </c>
      <c r="O720" s="24">
        <f t="shared" si="110"/>
        <v>0</v>
      </c>
      <c r="P720" s="24">
        <f t="shared" si="110"/>
        <v>0</v>
      </c>
      <c r="Q720" t="s">
        <v>543</v>
      </c>
      <c r="R720" t="s">
        <v>568</v>
      </c>
      <c r="S720" t="s">
        <v>271</v>
      </c>
      <c r="T720" s="26"/>
      <c r="U720" s="26" t="s">
        <v>77</v>
      </c>
      <c r="V720" s="20">
        <v>44437</v>
      </c>
      <c r="W720" s="26" t="s">
        <v>96</v>
      </c>
      <c r="X720" s="99">
        <v>5</v>
      </c>
      <c r="Y720" s="24" t="str">
        <f t="shared" si="111"/>
        <v>Y</v>
      </c>
      <c r="Z720" s="24">
        <v>100</v>
      </c>
      <c r="AA720" s="24">
        <f t="shared" si="102"/>
        <v>0</v>
      </c>
      <c r="AB720" s="24">
        <f t="shared" si="103"/>
        <v>-100</v>
      </c>
      <c r="AC720" s="24">
        <f t="shared" si="104"/>
        <v>0</v>
      </c>
      <c r="AD720" s="24">
        <f t="shared" si="105"/>
        <v>-100</v>
      </c>
      <c r="AE720" s="24">
        <f t="shared" si="106"/>
        <v>0</v>
      </c>
      <c r="AF720" s="24">
        <f t="shared" si="107"/>
        <v>-100</v>
      </c>
    </row>
    <row r="721" spans="1:32" x14ac:dyDescent="0.25">
      <c r="A721" s="21">
        <v>0.74776940443378614</v>
      </c>
      <c r="B721" s="21">
        <v>0.24353752901130934</v>
      </c>
      <c r="C721" s="22">
        <f t="shared" si="108"/>
        <v>1.3373106656552816</v>
      </c>
      <c r="D721" s="23">
        <f t="shared" si="108"/>
        <v>4.1061433285444977</v>
      </c>
      <c r="E721" s="28"/>
      <c r="F721" s="8">
        <f t="shared" si="97"/>
        <v>1</v>
      </c>
      <c r="G721" s="8">
        <f t="shared" si="98"/>
        <v>1.3373106656552816</v>
      </c>
      <c r="H721" s="8">
        <f t="shared" si="99"/>
        <v>4.1061433285444977</v>
      </c>
      <c r="I721" s="24"/>
      <c r="J721" s="24"/>
      <c r="K721" s="8">
        <f t="shared" si="100"/>
        <v>0</v>
      </c>
      <c r="L721" s="8">
        <f t="shared" si="101"/>
        <v>0</v>
      </c>
      <c r="M721" s="25" t="e">
        <f t="shared" si="109"/>
        <v>#DIV/0!</v>
      </c>
      <c r="N721" s="25" t="e">
        <f t="shared" si="109"/>
        <v>#DIV/0!</v>
      </c>
      <c r="O721" s="24">
        <f t="shared" si="110"/>
        <v>0</v>
      </c>
      <c r="P721" s="24">
        <f t="shared" si="110"/>
        <v>0</v>
      </c>
      <c r="Q721" t="s">
        <v>548</v>
      </c>
      <c r="R721" t="s">
        <v>569</v>
      </c>
      <c r="S721" t="s">
        <v>271</v>
      </c>
      <c r="T721" s="26"/>
      <c r="U721" s="26" t="s">
        <v>74</v>
      </c>
      <c r="V721" s="20">
        <v>44437</v>
      </c>
      <c r="W721" s="26" t="s">
        <v>86</v>
      </c>
      <c r="X721" s="99">
        <v>2</v>
      </c>
      <c r="Y721" s="24" t="str">
        <f t="shared" si="111"/>
        <v>N</v>
      </c>
      <c r="Z721" s="24">
        <v>100</v>
      </c>
      <c r="AA721" s="24">
        <f t="shared" si="102"/>
        <v>0</v>
      </c>
      <c r="AB721" s="24">
        <f t="shared" si="103"/>
        <v>-100</v>
      </c>
      <c r="AC721" s="24">
        <f t="shared" si="104"/>
        <v>0</v>
      </c>
      <c r="AD721" s="24">
        <f t="shared" si="105"/>
        <v>-100</v>
      </c>
      <c r="AE721" s="24">
        <f t="shared" si="106"/>
        <v>0</v>
      </c>
      <c r="AF721" s="24">
        <f t="shared" si="107"/>
        <v>-100</v>
      </c>
    </row>
    <row r="722" spans="1:32" x14ac:dyDescent="0.25">
      <c r="A722" s="21">
        <v>0.73538053988034602</v>
      </c>
      <c r="B722" s="21">
        <v>0.25024022056733786</v>
      </c>
      <c r="C722" s="22">
        <f t="shared" si="108"/>
        <v>1.3598401722225479</v>
      </c>
      <c r="D722" s="23">
        <f t="shared" si="108"/>
        <v>3.9961601605562329</v>
      </c>
      <c r="E722" s="28"/>
      <c r="F722" s="8">
        <f t="shared" si="97"/>
        <v>1</v>
      </c>
      <c r="G722" s="8">
        <f t="shared" si="98"/>
        <v>1.3598401722225479</v>
      </c>
      <c r="H722" s="8">
        <f t="shared" si="99"/>
        <v>3.9961601605562329</v>
      </c>
      <c r="I722" s="24"/>
      <c r="J722" s="24"/>
      <c r="K722" s="8">
        <f t="shared" si="100"/>
        <v>0</v>
      </c>
      <c r="L722" s="8">
        <f t="shared" si="101"/>
        <v>0</v>
      </c>
      <c r="M722" s="25" t="e">
        <f t="shared" si="109"/>
        <v>#DIV/0!</v>
      </c>
      <c r="N722" s="25" t="e">
        <f t="shared" si="109"/>
        <v>#DIV/0!</v>
      </c>
      <c r="O722" s="24">
        <f t="shared" si="110"/>
        <v>0</v>
      </c>
      <c r="P722" s="24">
        <f t="shared" si="110"/>
        <v>0</v>
      </c>
      <c r="Q722" t="s">
        <v>571</v>
      </c>
      <c r="R722" t="s">
        <v>550</v>
      </c>
      <c r="S722" t="s">
        <v>271</v>
      </c>
      <c r="T722" s="26"/>
      <c r="U722" s="26" t="s">
        <v>86</v>
      </c>
      <c r="V722" s="20">
        <v>44437</v>
      </c>
      <c r="W722" s="26" t="s">
        <v>89</v>
      </c>
      <c r="X722" s="99">
        <v>4</v>
      </c>
      <c r="Y722" s="24" t="str">
        <f t="shared" si="111"/>
        <v>Y</v>
      </c>
      <c r="Z722" s="24">
        <v>100</v>
      </c>
      <c r="AA722" s="24">
        <f t="shared" si="102"/>
        <v>0</v>
      </c>
      <c r="AB722" s="24">
        <f t="shared" si="103"/>
        <v>-100</v>
      </c>
      <c r="AC722" s="24">
        <f t="shared" si="104"/>
        <v>0</v>
      </c>
      <c r="AD722" s="24">
        <f t="shared" si="105"/>
        <v>-100</v>
      </c>
      <c r="AE722" s="24">
        <f t="shared" si="106"/>
        <v>0</v>
      </c>
      <c r="AF722" s="24">
        <f t="shared" si="107"/>
        <v>-100</v>
      </c>
    </row>
    <row r="723" spans="1:32" x14ac:dyDescent="0.25">
      <c r="A723" s="21">
        <v>0.56428938989096955</v>
      </c>
      <c r="B723" s="21">
        <v>0.43130980916378403</v>
      </c>
      <c r="C723" s="22">
        <f t="shared" si="108"/>
        <v>1.7721403554889048</v>
      </c>
      <c r="D723" s="23">
        <f t="shared" si="108"/>
        <v>2.3185190291377391</v>
      </c>
      <c r="E723" s="28"/>
      <c r="F723" s="8">
        <f t="shared" si="97"/>
        <v>1</v>
      </c>
      <c r="G723" s="8">
        <f t="shared" si="98"/>
        <v>1.7721403554889048</v>
      </c>
      <c r="H723" s="8">
        <f t="shared" si="99"/>
        <v>2.3185190291377391</v>
      </c>
      <c r="I723" s="24"/>
      <c r="J723" s="24"/>
      <c r="K723" s="8">
        <f t="shared" si="100"/>
        <v>0</v>
      </c>
      <c r="L723" s="8">
        <f t="shared" si="101"/>
        <v>0</v>
      </c>
      <c r="M723" s="25" t="e">
        <f t="shared" si="109"/>
        <v>#DIV/0!</v>
      </c>
      <c r="N723" s="25" t="e">
        <f t="shared" si="109"/>
        <v>#DIV/0!</v>
      </c>
      <c r="O723" s="24">
        <f t="shared" si="110"/>
        <v>0</v>
      </c>
      <c r="P723" s="24">
        <f t="shared" si="110"/>
        <v>0</v>
      </c>
      <c r="Q723" t="s">
        <v>349</v>
      </c>
      <c r="R723" t="s">
        <v>420</v>
      </c>
      <c r="S723" t="s">
        <v>270</v>
      </c>
      <c r="T723" s="26"/>
      <c r="U723" s="26" t="s">
        <v>79</v>
      </c>
      <c r="V723" s="20">
        <v>44437</v>
      </c>
      <c r="W723" s="26" t="s">
        <v>75</v>
      </c>
      <c r="X723" s="99">
        <v>2</v>
      </c>
      <c r="Y723" s="24" t="str">
        <f t="shared" si="111"/>
        <v>N</v>
      </c>
      <c r="Z723" s="24">
        <v>100</v>
      </c>
      <c r="AA723" s="24">
        <f t="shared" si="102"/>
        <v>0</v>
      </c>
      <c r="AB723" s="24">
        <f t="shared" si="103"/>
        <v>-100</v>
      </c>
      <c r="AC723" s="24">
        <f t="shared" si="104"/>
        <v>0</v>
      </c>
      <c r="AD723" s="24">
        <f t="shared" si="105"/>
        <v>-100</v>
      </c>
      <c r="AE723" s="24">
        <f t="shared" si="106"/>
        <v>0</v>
      </c>
      <c r="AF723" s="24">
        <f t="shared" si="107"/>
        <v>-100</v>
      </c>
    </row>
    <row r="724" spans="1:32" x14ac:dyDescent="0.25">
      <c r="A724" s="21">
        <v>0.49409488571965143</v>
      </c>
      <c r="B724" s="21">
        <v>0.5046229832963588</v>
      </c>
      <c r="C724" s="22">
        <f t="shared" si="108"/>
        <v>2.0239027541106713</v>
      </c>
      <c r="D724" s="23">
        <f t="shared" si="108"/>
        <v>1.9816774762569871</v>
      </c>
      <c r="E724" s="28"/>
      <c r="F724" s="8">
        <f t="shared" si="97"/>
        <v>1</v>
      </c>
      <c r="G724" s="8">
        <f t="shared" si="98"/>
        <v>2.0239027541106713</v>
      </c>
      <c r="H724" s="8">
        <f t="shared" si="99"/>
        <v>1.9816774762569871</v>
      </c>
      <c r="I724" s="24"/>
      <c r="J724" s="24"/>
      <c r="K724" s="8">
        <f t="shared" si="100"/>
        <v>0</v>
      </c>
      <c r="L724" s="8">
        <f t="shared" si="101"/>
        <v>0</v>
      </c>
      <c r="M724" s="25" t="e">
        <f t="shared" si="109"/>
        <v>#DIV/0!</v>
      </c>
      <c r="N724" s="25" t="e">
        <f t="shared" si="109"/>
        <v>#DIV/0!</v>
      </c>
      <c r="O724" s="24">
        <f t="shared" si="110"/>
        <v>0</v>
      </c>
      <c r="P724" s="24">
        <f t="shared" si="110"/>
        <v>0</v>
      </c>
      <c r="Q724" t="s">
        <v>491</v>
      </c>
      <c r="R724" t="s">
        <v>421</v>
      </c>
      <c r="S724" t="s">
        <v>270</v>
      </c>
      <c r="T724" s="26"/>
      <c r="U724" s="26" t="s">
        <v>86</v>
      </c>
      <c r="V724" s="20">
        <v>44437</v>
      </c>
      <c r="W724" s="26" t="s">
        <v>102</v>
      </c>
      <c r="X724" s="99">
        <v>4</v>
      </c>
      <c r="Y724" s="24" t="str">
        <f t="shared" si="111"/>
        <v>Y</v>
      </c>
      <c r="Z724" s="24">
        <v>100</v>
      </c>
      <c r="AA724" s="24">
        <f t="shared" si="102"/>
        <v>0</v>
      </c>
      <c r="AB724" s="24">
        <f t="shared" si="103"/>
        <v>-100</v>
      </c>
      <c r="AC724" s="24">
        <f t="shared" si="104"/>
        <v>0</v>
      </c>
      <c r="AD724" s="24">
        <f t="shared" si="105"/>
        <v>-100</v>
      </c>
      <c r="AE724" s="24">
        <f t="shared" si="106"/>
        <v>0</v>
      </c>
      <c r="AF724" s="24">
        <f t="shared" si="107"/>
        <v>-100</v>
      </c>
    </row>
    <row r="725" spans="1:32" x14ac:dyDescent="0.25">
      <c r="A725" s="21">
        <v>0.34429646586416873</v>
      </c>
      <c r="B725" s="21">
        <v>0.65341618174118299</v>
      </c>
      <c r="C725" s="22">
        <f t="shared" si="108"/>
        <v>2.9044736125595851</v>
      </c>
      <c r="D725" s="23">
        <f t="shared" si="108"/>
        <v>1.5304181744248542</v>
      </c>
      <c r="E725" s="28"/>
      <c r="F725" s="8">
        <f t="shared" si="97"/>
        <v>1</v>
      </c>
      <c r="G725" s="8">
        <f t="shared" si="98"/>
        <v>2.9044736125595851</v>
      </c>
      <c r="H725" s="8">
        <f t="shared" si="99"/>
        <v>1.5304181744248542</v>
      </c>
      <c r="I725" s="24"/>
      <c r="J725" s="24"/>
      <c r="K725" s="8">
        <f t="shared" si="100"/>
        <v>0</v>
      </c>
      <c r="L725" s="8">
        <f t="shared" si="101"/>
        <v>0</v>
      </c>
      <c r="M725" s="25" t="e">
        <f t="shared" si="109"/>
        <v>#DIV/0!</v>
      </c>
      <c r="N725" s="25" t="e">
        <f t="shared" si="109"/>
        <v>#DIV/0!</v>
      </c>
      <c r="O725" s="24">
        <f t="shared" si="110"/>
        <v>0</v>
      </c>
      <c r="P725" s="24">
        <f t="shared" si="110"/>
        <v>0</v>
      </c>
      <c r="Q725" t="s">
        <v>490</v>
      </c>
      <c r="R725" t="s">
        <v>348</v>
      </c>
      <c r="S725" t="s">
        <v>270</v>
      </c>
      <c r="T725" s="26"/>
      <c r="U725" s="26" t="s">
        <v>77</v>
      </c>
      <c r="V725" s="20">
        <v>44437</v>
      </c>
      <c r="W725" s="26" t="s">
        <v>78</v>
      </c>
      <c r="X725" s="99">
        <v>1</v>
      </c>
      <c r="Y725" s="24" t="str">
        <f t="shared" si="111"/>
        <v>N</v>
      </c>
      <c r="Z725" s="24">
        <v>100</v>
      </c>
      <c r="AA725" s="24">
        <f t="shared" si="102"/>
        <v>0</v>
      </c>
      <c r="AB725" s="24">
        <f t="shared" si="103"/>
        <v>-100</v>
      </c>
      <c r="AC725" s="24">
        <f t="shared" si="104"/>
        <v>0</v>
      </c>
      <c r="AD725" s="24">
        <f t="shared" si="105"/>
        <v>-100</v>
      </c>
      <c r="AE725" s="24">
        <f t="shared" si="106"/>
        <v>0</v>
      </c>
      <c r="AF725" s="24">
        <f t="shared" si="107"/>
        <v>-100</v>
      </c>
    </row>
    <row r="726" spans="1:32" x14ac:dyDescent="0.25">
      <c r="A726" s="21">
        <v>0.47140039458440791</v>
      </c>
      <c r="B726" s="21">
        <v>0.51910516197728862</v>
      </c>
      <c r="C726" s="22">
        <f t="shared" si="108"/>
        <v>2.1213389116519763</v>
      </c>
      <c r="D726" s="23">
        <f t="shared" si="108"/>
        <v>1.9263919399124585</v>
      </c>
      <c r="E726" s="28"/>
      <c r="F726" s="8">
        <f t="shared" si="97"/>
        <v>1</v>
      </c>
      <c r="G726" s="8">
        <f t="shared" si="98"/>
        <v>2.1213389116519763</v>
      </c>
      <c r="H726" s="8">
        <f t="shared" si="99"/>
        <v>1.9263919399124585</v>
      </c>
      <c r="I726" s="24"/>
      <c r="J726" s="24"/>
      <c r="K726" s="8">
        <f t="shared" si="100"/>
        <v>0</v>
      </c>
      <c r="L726" s="8">
        <f t="shared" si="101"/>
        <v>0</v>
      </c>
      <c r="M726" s="25" t="e">
        <f t="shared" si="109"/>
        <v>#DIV/0!</v>
      </c>
      <c r="N726" s="25" t="e">
        <f t="shared" si="109"/>
        <v>#DIV/0!</v>
      </c>
      <c r="O726" s="24">
        <f t="shared" si="110"/>
        <v>0</v>
      </c>
      <c r="P726" s="24">
        <f t="shared" si="110"/>
        <v>0</v>
      </c>
      <c r="Q726" t="s">
        <v>493</v>
      </c>
      <c r="R726" t="s">
        <v>351</v>
      </c>
      <c r="S726" t="s">
        <v>273</v>
      </c>
      <c r="T726" s="26"/>
      <c r="U726" s="26" t="s">
        <v>77</v>
      </c>
      <c r="V726" s="20">
        <v>44437</v>
      </c>
      <c r="W726" s="26" t="s">
        <v>75</v>
      </c>
      <c r="X726" s="99">
        <v>2</v>
      </c>
      <c r="Y726" s="24" t="str">
        <f t="shared" si="111"/>
        <v>N</v>
      </c>
      <c r="Z726" s="24">
        <v>100</v>
      </c>
      <c r="AA726" s="24">
        <f t="shared" si="102"/>
        <v>0</v>
      </c>
      <c r="AB726" s="24">
        <f t="shared" si="103"/>
        <v>-100</v>
      </c>
      <c r="AC726" s="24">
        <f t="shared" si="104"/>
        <v>0</v>
      </c>
      <c r="AD726" s="24">
        <f t="shared" si="105"/>
        <v>-100</v>
      </c>
      <c r="AE726" s="24">
        <f t="shared" si="106"/>
        <v>0</v>
      </c>
      <c r="AF726" s="24">
        <f t="shared" si="107"/>
        <v>-100</v>
      </c>
    </row>
    <row r="727" spans="1:32" x14ac:dyDescent="0.25">
      <c r="A727" s="21">
        <v>0.13326003055571384</v>
      </c>
      <c r="B727" s="21">
        <v>0.86667106679943062</v>
      </c>
      <c r="C727" s="22">
        <f t="shared" si="108"/>
        <v>7.504125549347795</v>
      </c>
      <c r="D727" s="23">
        <f t="shared" si="108"/>
        <v>1.1538402957109737</v>
      </c>
      <c r="E727" s="28"/>
      <c r="F727" s="8">
        <f t="shared" si="97"/>
        <v>1</v>
      </c>
      <c r="G727" s="8">
        <f t="shared" si="98"/>
        <v>7.504125549347795</v>
      </c>
      <c r="H727" s="8">
        <f t="shared" si="99"/>
        <v>1.1538402957109737</v>
      </c>
      <c r="I727" s="24"/>
      <c r="J727" s="24"/>
      <c r="K727" s="8">
        <f t="shared" si="100"/>
        <v>0</v>
      </c>
      <c r="L727" s="8">
        <f t="shared" si="101"/>
        <v>0</v>
      </c>
      <c r="M727" s="25" t="e">
        <f t="shared" si="109"/>
        <v>#DIV/0!</v>
      </c>
      <c r="N727" s="25" t="e">
        <f t="shared" si="109"/>
        <v>#DIV/0!</v>
      </c>
      <c r="O727" s="24">
        <f t="shared" si="110"/>
        <v>0</v>
      </c>
      <c r="P727" s="24">
        <f t="shared" si="110"/>
        <v>0</v>
      </c>
      <c r="Q727" t="s">
        <v>353</v>
      </c>
      <c r="R727" t="s">
        <v>427</v>
      </c>
      <c r="S727" t="s">
        <v>273</v>
      </c>
      <c r="T727" s="26"/>
      <c r="U727" s="26" t="s">
        <v>78</v>
      </c>
      <c r="V727" s="20">
        <v>44437</v>
      </c>
      <c r="W727" s="26" t="s">
        <v>99</v>
      </c>
      <c r="X727" s="99">
        <v>5</v>
      </c>
      <c r="Y727" s="24" t="str">
        <f t="shared" si="111"/>
        <v>Y</v>
      </c>
      <c r="Z727" s="24">
        <v>100</v>
      </c>
      <c r="AA727" s="24">
        <f t="shared" si="102"/>
        <v>0</v>
      </c>
      <c r="AB727" s="24">
        <f t="shared" si="103"/>
        <v>-100</v>
      </c>
      <c r="AC727" s="24">
        <f t="shared" si="104"/>
        <v>0</v>
      </c>
      <c r="AD727" s="24">
        <f t="shared" si="105"/>
        <v>-100</v>
      </c>
      <c r="AE727" s="24">
        <f t="shared" si="106"/>
        <v>0</v>
      </c>
      <c r="AF727" s="24">
        <f t="shared" si="107"/>
        <v>-100</v>
      </c>
    </row>
    <row r="728" spans="1:32" x14ac:dyDescent="0.25">
      <c r="A728" s="21">
        <v>0.5314755510776763</v>
      </c>
      <c r="B728" s="21">
        <v>0.46721369497986037</v>
      </c>
      <c r="C728" s="22">
        <f t="shared" si="108"/>
        <v>1.881554095898285</v>
      </c>
      <c r="D728" s="23">
        <f t="shared" si="108"/>
        <v>2.1403482191229557</v>
      </c>
      <c r="E728" s="28"/>
      <c r="F728" s="8">
        <f t="shared" si="97"/>
        <v>1</v>
      </c>
      <c r="G728" s="8">
        <f t="shared" si="98"/>
        <v>1.881554095898285</v>
      </c>
      <c r="H728" s="8">
        <f t="shared" si="99"/>
        <v>2.1403482191229557</v>
      </c>
      <c r="I728" s="24"/>
      <c r="J728" s="24"/>
      <c r="K728" s="8">
        <f t="shared" si="100"/>
        <v>0</v>
      </c>
      <c r="L728" s="8">
        <f t="shared" si="101"/>
        <v>0</v>
      </c>
      <c r="M728" s="25" t="e">
        <f t="shared" si="109"/>
        <v>#DIV/0!</v>
      </c>
      <c r="N728" s="25" t="e">
        <f t="shared" si="109"/>
        <v>#DIV/0!</v>
      </c>
      <c r="O728" s="24">
        <f t="shared" si="110"/>
        <v>0</v>
      </c>
      <c r="P728" s="24">
        <f t="shared" si="110"/>
        <v>0</v>
      </c>
      <c r="Q728" t="s">
        <v>437</v>
      </c>
      <c r="R728" t="s">
        <v>503</v>
      </c>
      <c r="S728" t="s">
        <v>269</v>
      </c>
      <c r="T728" s="26"/>
      <c r="U728" s="26" t="s">
        <v>75</v>
      </c>
      <c r="V728" s="20">
        <v>44437</v>
      </c>
      <c r="W728" s="26" t="s">
        <v>92</v>
      </c>
      <c r="X728" s="99">
        <v>3</v>
      </c>
      <c r="Y728" s="24" t="str">
        <f t="shared" si="111"/>
        <v>Y</v>
      </c>
      <c r="Z728" s="24">
        <v>100</v>
      </c>
      <c r="AA728" s="24">
        <f t="shared" si="102"/>
        <v>0</v>
      </c>
      <c r="AB728" s="24">
        <f t="shared" si="103"/>
        <v>-100</v>
      </c>
      <c r="AC728" s="24">
        <f t="shared" si="104"/>
        <v>0</v>
      </c>
      <c r="AD728" s="24">
        <f t="shared" si="105"/>
        <v>-100</v>
      </c>
      <c r="AE728" s="24">
        <f t="shared" si="106"/>
        <v>0</v>
      </c>
      <c r="AF728" s="24">
        <f t="shared" si="107"/>
        <v>-100</v>
      </c>
    </row>
    <row r="729" spans="1:32" x14ac:dyDescent="0.25">
      <c r="A729" s="21">
        <v>0.42738573594936929</v>
      </c>
      <c r="B729" s="21">
        <v>0.56665418357379749</v>
      </c>
      <c r="C729" s="22">
        <f t="shared" si="108"/>
        <v>2.3398066802081248</v>
      </c>
      <c r="D729" s="23">
        <f t="shared" si="108"/>
        <v>1.7647447578930056</v>
      </c>
      <c r="E729" s="28"/>
      <c r="F729" s="8">
        <f t="shared" si="97"/>
        <v>1</v>
      </c>
      <c r="G729" s="8">
        <f t="shared" si="98"/>
        <v>2.3398066802081248</v>
      </c>
      <c r="H729" s="8">
        <f t="shared" si="99"/>
        <v>1.7647447578930056</v>
      </c>
      <c r="I729" s="24"/>
      <c r="J729" s="24"/>
      <c r="K729" s="8">
        <f t="shared" si="100"/>
        <v>0</v>
      </c>
      <c r="L729" s="8">
        <f t="shared" si="101"/>
        <v>0</v>
      </c>
      <c r="M729" s="25" t="e">
        <f t="shared" si="109"/>
        <v>#DIV/0!</v>
      </c>
      <c r="N729" s="25" t="e">
        <f t="shared" si="109"/>
        <v>#DIV/0!</v>
      </c>
      <c r="O729" s="24">
        <f t="shared" si="110"/>
        <v>0</v>
      </c>
      <c r="P729" s="24">
        <f t="shared" si="110"/>
        <v>0</v>
      </c>
      <c r="Q729" t="s">
        <v>440</v>
      </c>
      <c r="R729" t="s">
        <v>500</v>
      </c>
      <c r="S729" t="s">
        <v>269</v>
      </c>
      <c r="T729" s="26"/>
      <c r="U729" s="26" t="s">
        <v>94</v>
      </c>
      <c r="V729" s="20">
        <v>44437</v>
      </c>
      <c r="W729" s="26" t="s">
        <v>100</v>
      </c>
      <c r="X729" s="99">
        <v>3</v>
      </c>
      <c r="Y729" s="24" t="str">
        <f t="shared" si="111"/>
        <v>Y</v>
      </c>
      <c r="Z729" s="24">
        <v>100</v>
      </c>
      <c r="AA729" s="24">
        <f t="shared" si="102"/>
        <v>0</v>
      </c>
      <c r="AB729" s="24">
        <f t="shared" si="103"/>
        <v>-100</v>
      </c>
      <c r="AC729" s="24">
        <f t="shared" si="104"/>
        <v>0</v>
      </c>
      <c r="AD729" s="24">
        <f t="shared" si="105"/>
        <v>-100</v>
      </c>
      <c r="AE729" s="24">
        <f t="shared" si="106"/>
        <v>0</v>
      </c>
      <c r="AF729" s="24">
        <f t="shared" si="107"/>
        <v>-100</v>
      </c>
    </row>
    <row r="730" spans="1:32" x14ac:dyDescent="0.25">
      <c r="A730" s="21">
        <v>0.24064723641439015</v>
      </c>
      <c r="B730" s="21">
        <v>0.75909915456041122</v>
      </c>
      <c r="C730" s="22">
        <f t="shared" si="108"/>
        <v>4.1554601453141906</v>
      </c>
      <c r="D730" s="23">
        <f t="shared" si="108"/>
        <v>1.3173509600061308</v>
      </c>
      <c r="E730" s="28"/>
      <c r="F730" s="8">
        <f t="shared" si="97"/>
        <v>1</v>
      </c>
      <c r="G730" s="8">
        <f t="shared" si="98"/>
        <v>4.1554601453141906</v>
      </c>
      <c r="H730" s="8">
        <f t="shared" si="99"/>
        <v>1.3173509600061308</v>
      </c>
      <c r="I730" s="24"/>
      <c r="J730" s="24"/>
      <c r="K730" s="8">
        <f t="shared" si="100"/>
        <v>0</v>
      </c>
      <c r="L730" s="8">
        <f t="shared" si="101"/>
        <v>0</v>
      </c>
      <c r="M730" s="25" t="e">
        <f t="shared" si="109"/>
        <v>#DIV/0!</v>
      </c>
      <c r="N730" s="25" t="e">
        <f t="shared" si="109"/>
        <v>#DIV/0!</v>
      </c>
      <c r="O730" s="24">
        <f t="shared" si="110"/>
        <v>0</v>
      </c>
      <c r="P730" s="24">
        <f t="shared" si="110"/>
        <v>0</v>
      </c>
      <c r="Q730" t="s">
        <v>362</v>
      </c>
      <c r="R730" t="s">
        <v>436</v>
      </c>
      <c r="S730" t="s">
        <v>269</v>
      </c>
      <c r="T730" s="26"/>
      <c r="U730" s="26" t="s">
        <v>76</v>
      </c>
      <c r="V730" s="20">
        <v>44437</v>
      </c>
      <c r="W730" s="26" t="s">
        <v>78</v>
      </c>
      <c r="X730" s="99">
        <v>1</v>
      </c>
      <c r="Y730" s="24" t="str">
        <f t="shared" si="111"/>
        <v>N</v>
      </c>
      <c r="Z730" s="24">
        <v>100</v>
      </c>
      <c r="AA730" s="24">
        <f t="shared" si="102"/>
        <v>0</v>
      </c>
      <c r="AB730" s="24">
        <f t="shared" si="103"/>
        <v>-100</v>
      </c>
      <c r="AC730" s="24">
        <f t="shared" si="104"/>
        <v>0</v>
      </c>
      <c r="AD730" s="24">
        <f t="shared" si="105"/>
        <v>-100</v>
      </c>
      <c r="AE730" s="24">
        <f t="shared" si="106"/>
        <v>0</v>
      </c>
      <c r="AF730" s="24">
        <f t="shared" si="107"/>
        <v>-100</v>
      </c>
    </row>
    <row r="731" spans="1:32" x14ac:dyDescent="0.25">
      <c r="A731" s="21">
        <v>0.71258772386439795</v>
      </c>
      <c r="B731" s="21">
        <v>0.2790263595334791</v>
      </c>
      <c r="C731" s="22">
        <f t="shared" si="108"/>
        <v>1.4033359915000378</v>
      </c>
      <c r="D731" s="23">
        <f t="shared" si="108"/>
        <v>3.5838907896442471</v>
      </c>
      <c r="E731" s="28"/>
      <c r="F731" s="8">
        <f t="shared" si="97"/>
        <v>1</v>
      </c>
      <c r="G731" s="8">
        <f t="shared" si="98"/>
        <v>1.4033359915000378</v>
      </c>
      <c r="H731" s="8">
        <f t="shared" si="99"/>
        <v>3.5838907896442471</v>
      </c>
      <c r="I731" s="24"/>
      <c r="J731" s="24"/>
      <c r="K731" s="8">
        <f t="shared" si="100"/>
        <v>0</v>
      </c>
      <c r="L731" s="8">
        <f t="shared" si="101"/>
        <v>0</v>
      </c>
      <c r="M731" s="25" t="e">
        <f t="shared" si="109"/>
        <v>#DIV/0!</v>
      </c>
      <c r="N731" s="25" t="e">
        <f t="shared" si="109"/>
        <v>#DIV/0!</v>
      </c>
      <c r="O731" s="24">
        <f t="shared" si="110"/>
        <v>0</v>
      </c>
      <c r="P731" s="24">
        <f t="shared" si="110"/>
        <v>0</v>
      </c>
      <c r="Q731" t="s">
        <v>439</v>
      </c>
      <c r="R731" t="s">
        <v>361</v>
      </c>
      <c r="S731" t="s">
        <v>269</v>
      </c>
      <c r="T731" s="26"/>
      <c r="U731" s="26" t="s">
        <v>74</v>
      </c>
      <c r="V731" s="20">
        <v>44437</v>
      </c>
      <c r="W731" s="26" t="s">
        <v>86</v>
      </c>
      <c r="X731" s="99">
        <v>3</v>
      </c>
      <c r="Y731" s="24" t="str">
        <f t="shared" si="111"/>
        <v>Y</v>
      </c>
      <c r="Z731" s="24">
        <v>100</v>
      </c>
      <c r="AA731" s="24">
        <f t="shared" si="102"/>
        <v>0</v>
      </c>
      <c r="AB731" s="24">
        <f t="shared" si="103"/>
        <v>-100</v>
      </c>
      <c r="AC731" s="24">
        <f t="shared" si="104"/>
        <v>0</v>
      </c>
      <c r="AD731" s="24">
        <f t="shared" si="105"/>
        <v>-100</v>
      </c>
      <c r="AE731" s="24">
        <f t="shared" si="106"/>
        <v>0</v>
      </c>
      <c r="AF731" s="24">
        <f t="shared" si="107"/>
        <v>-100</v>
      </c>
    </row>
    <row r="732" spans="1:32" x14ac:dyDescent="0.25">
      <c r="A732" s="21">
        <v>0.17399488002115049</v>
      </c>
      <c r="B732" s="21">
        <v>0.82592101010540875</v>
      </c>
      <c r="C732" s="22">
        <f t="shared" si="108"/>
        <v>5.7472955519061362</v>
      </c>
      <c r="D732" s="23">
        <f t="shared" si="108"/>
        <v>1.2107695382060499</v>
      </c>
      <c r="E732" s="28"/>
      <c r="F732" s="8">
        <f t="shared" si="97"/>
        <v>1</v>
      </c>
      <c r="G732" s="8">
        <f t="shared" si="98"/>
        <v>5.7472955519061362</v>
      </c>
      <c r="H732" s="8">
        <f t="shared" si="99"/>
        <v>1.2107695382060499</v>
      </c>
      <c r="I732" s="24"/>
      <c r="J732" s="24"/>
      <c r="K732" s="8">
        <f t="shared" si="100"/>
        <v>0</v>
      </c>
      <c r="L732" s="8">
        <f t="shared" si="101"/>
        <v>0</v>
      </c>
      <c r="M732" s="25" t="e">
        <f t="shared" si="109"/>
        <v>#DIV/0!</v>
      </c>
      <c r="N732" s="25" t="e">
        <f t="shared" si="109"/>
        <v>#DIV/0!</v>
      </c>
      <c r="O732" s="24">
        <f t="shared" si="110"/>
        <v>0</v>
      </c>
      <c r="P732" s="24">
        <f t="shared" si="110"/>
        <v>0</v>
      </c>
      <c r="Q732" t="s">
        <v>435</v>
      </c>
      <c r="R732" t="s">
        <v>438</v>
      </c>
      <c r="S732" t="s">
        <v>269</v>
      </c>
      <c r="T732" s="26"/>
      <c r="U732" s="26" t="s">
        <v>76</v>
      </c>
      <c r="V732" s="20">
        <v>44437</v>
      </c>
      <c r="W732" s="26" t="s">
        <v>87</v>
      </c>
      <c r="X732" s="99">
        <v>3</v>
      </c>
      <c r="Y732" s="24" t="str">
        <f t="shared" si="111"/>
        <v>Y</v>
      </c>
      <c r="Z732" s="24">
        <v>100</v>
      </c>
      <c r="AA732" s="24">
        <f t="shared" si="102"/>
        <v>0</v>
      </c>
      <c r="AB732" s="24">
        <f t="shared" si="103"/>
        <v>-100</v>
      </c>
      <c r="AC732" s="24">
        <f t="shared" si="104"/>
        <v>0</v>
      </c>
      <c r="AD732" s="24">
        <f t="shared" si="105"/>
        <v>-100</v>
      </c>
      <c r="AE732" s="24">
        <f t="shared" si="106"/>
        <v>0</v>
      </c>
      <c r="AF732" s="24">
        <f t="shared" si="107"/>
        <v>-100</v>
      </c>
    </row>
    <row r="733" spans="1:32" x14ac:dyDescent="0.25">
      <c r="A733" s="21">
        <v>0.85689480913035099</v>
      </c>
      <c r="B733" s="21">
        <v>9.6474605985427078E-2</v>
      </c>
      <c r="C733" s="22">
        <f t="shared" si="108"/>
        <v>1.1670043853047543</v>
      </c>
      <c r="D733" s="23">
        <f t="shared" si="108"/>
        <v>10.365421965559046</v>
      </c>
      <c r="E733" s="28"/>
      <c r="F733" s="8">
        <f t="shared" si="97"/>
        <v>1</v>
      </c>
      <c r="G733" s="8">
        <f t="shared" si="98"/>
        <v>1.1670043853047543</v>
      </c>
      <c r="H733" s="8">
        <f t="shared" si="99"/>
        <v>10.365421965559046</v>
      </c>
      <c r="I733" s="24"/>
      <c r="J733" s="24"/>
      <c r="K733" s="8">
        <f t="shared" si="100"/>
        <v>0</v>
      </c>
      <c r="L733" s="8">
        <f t="shared" si="101"/>
        <v>0</v>
      </c>
      <c r="M733" s="25" t="e">
        <f t="shared" si="109"/>
        <v>#DIV/0!</v>
      </c>
      <c r="N733" s="25" t="e">
        <f t="shared" si="109"/>
        <v>#DIV/0!</v>
      </c>
      <c r="O733" s="24">
        <f t="shared" si="110"/>
        <v>0</v>
      </c>
      <c r="P733" s="24">
        <f t="shared" si="110"/>
        <v>0</v>
      </c>
      <c r="Q733" t="s">
        <v>364</v>
      </c>
      <c r="R733" t="s">
        <v>366</v>
      </c>
      <c r="S733" t="s">
        <v>282</v>
      </c>
      <c r="T733" s="26"/>
      <c r="U733" s="26" t="s">
        <v>92</v>
      </c>
      <c r="V733" s="20">
        <v>44437</v>
      </c>
      <c r="W733" s="26" t="s">
        <v>75</v>
      </c>
      <c r="X733" s="99">
        <v>2</v>
      </c>
      <c r="Y733" s="24" t="str">
        <f t="shared" si="111"/>
        <v>N</v>
      </c>
      <c r="Z733" s="24">
        <v>100</v>
      </c>
      <c r="AA733" s="24">
        <f t="shared" si="102"/>
        <v>0</v>
      </c>
      <c r="AB733" s="24">
        <f t="shared" si="103"/>
        <v>-100</v>
      </c>
      <c r="AC733" s="24">
        <f t="shared" si="104"/>
        <v>0</v>
      </c>
      <c r="AD733" s="24">
        <f t="shared" si="105"/>
        <v>-100</v>
      </c>
      <c r="AE733" s="24">
        <f t="shared" si="106"/>
        <v>0</v>
      </c>
      <c r="AF733" s="24">
        <f t="shared" si="107"/>
        <v>-100</v>
      </c>
    </row>
    <row r="734" spans="1:32" x14ac:dyDescent="0.25">
      <c r="A734" s="21">
        <v>0.63170966629109104</v>
      </c>
      <c r="B734" s="21">
        <v>3.0566038133741449E-2</v>
      </c>
      <c r="C734" s="22">
        <f t="shared" si="108"/>
        <v>1.5830056960679801</v>
      </c>
      <c r="D734" s="23">
        <f t="shared" si="108"/>
        <v>32.716048956835955</v>
      </c>
      <c r="E734" s="28"/>
      <c r="F734" s="8">
        <f t="shared" si="97"/>
        <v>1</v>
      </c>
      <c r="G734" s="8">
        <f t="shared" si="98"/>
        <v>1.5830056960679801</v>
      </c>
      <c r="H734" s="8">
        <f t="shared" si="99"/>
        <v>32.716048956835955</v>
      </c>
      <c r="I734" s="24"/>
      <c r="J734" s="24"/>
      <c r="K734" s="8">
        <f t="shared" si="100"/>
        <v>0</v>
      </c>
      <c r="L734" s="8">
        <f t="shared" si="101"/>
        <v>0</v>
      </c>
      <c r="M734" s="25" t="e">
        <f t="shared" si="109"/>
        <v>#DIV/0!</v>
      </c>
      <c r="N734" s="25" t="e">
        <f t="shared" si="109"/>
        <v>#DIV/0!</v>
      </c>
      <c r="O734" s="24">
        <f t="shared" si="110"/>
        <v>0</v>
      </c>
      <c r="P734" s="24">
        <f t="shared" si="110"/>
        <v>0</v>
      </c>
      <c r="Q734" t="s">
        <v>446</v>
      </c>
      <c r="R734" t="s">
        <v>365</v>
      </c>
      <c r="S734" t="s">
        <v>282</v>
      </c>
      <c r="T734" s="26"/>
      <c r="U734" s="26" t="s">
        <v>203</v>
      </c>
      <c r="V734" s="20">
        <v>44437</v>
      </c>
      <c r="W734" s="26" t="s">
        <v>75</v>
      </c>
      <c r="X734" s="99">
        <v>2</v>
      </c>
      <c r="Y734" s="24" t="str">
        <f t="shared" si="111"/>
        <v>N</v>
      </c>
      <c r="Z734" s="24">
        <v>100</v>
      </c>
      <c r="AA734" s="24">
        <f t="shared" si="102"/>
        <v>0</v>
      </c>
      <c r="AB734" s="24">
        <f t="shared" si="103"/>
        <v>-100</v>
      </c>
      <c r="AC734" s="24">
        <f t="shared" si="104"/>
        <v>0</v>
      </c>
      <c r="AD734" s="24">
        <f t="shared" si="105"/>
        <v>-100</v>
      </c>
      <c r="AE734" s="24">
        <f t="shared" si="106"/>
        <v>0</v>
      </c>
      <c r="AF734" s="24">
        <f t="shared" si="107"/>
        <v>-100</v>
      </c>
    </row>
    <row r="735" spans="1:32" x14ac:dyDescent="0.25">
      <c r="A735" s="21">
        <v>0.71827343552762513</v>
      </c>
      <c r="B735" s="21">
        <v>0.27130796169180355</v>
      </c>
      <c r="C735" s="22">
        <f t="shared" si="108"/>
        <v>1.3922274589835357</v>
      </c>
      <c r="D735" s="23">
        <f t="shared" si="108"/>
        <v>3.6858483391503469</v>
      </c>
      <c r="E735" s="28"/>
      <c r="F735" s="8">
        <f t="shared" si="97"/>
        <v>1</v>
      </c>
      <c r="G735" s="8">
        <f t="shared" si="98"/>
        <v>1.3922274589835357</v>
      </c>
      <c r="H735" s="8">
        <f t="shared" si="99"/>
        <v>3.6858483391503469</v>
      </c>
      <c r="I735" s="24"/>
      <c r="J735" s="24"/>
      <c r="K735" s="8">
        <f t="shared" si="100"/>
        <v>0</v>
      </c>
      <c r="L735" s="8">
        <f t="shared" si="101"/>
        <v>0</v>
      </c>
      <c r="M735" s="25" t="e">
        <f t="shared" si="109"/>
        <v>#DIV/0!</v>
      </c>
      <c r="N735" s="25" t="e">
        <f t="shared" si="109"/>
        <v>#DIV/0!</v>
      </c>
      <c r="O735" s="24">
        <f t="shared" si="110"/>
        <v>0</v>
      </c>
      <c r="P735" s="24">
        <f t="shared" si="110"/>
        <v>0</v>
      </c>
      <c r="Q735" t="s">
        <v>445</v>
      </c>
      <c r="R735" t="s">
        <v>449</v>
      </c>
      <c r="S735" t="s">
        <v>282</v>
      </c>
      <c r="T735" s="26"/>
      <c r="U735" s="26" t="s">
        <v>86</v>
      </c>
      <c r="V735" s="20">
        <v>44437</v>
      </c>
      <c r="W735" s="26" t="s">
        <v>75</v>
      </c>
      <c r="X735" s="99">
        <v>2</v>
      </c>
      <c r="Y735" s="24" t="str">
        <f t="shared" si="111"/>
        <v>N</v>
      </c>
      <c r="Z735" s="24">
        <v>100</v>
      </c>
      <c r="AA735" s="24">
        <f t="shared" si="102"/>
        <v>0</v>
      </c>
      <c r="AB735" s="24">
        <f t="shared" si="103"/>
        <v>-100</v>
      </c>
      <c r="AC735" s="24">
        <f t="shared" si="104"/>
        <v>0</v>
      </c>
      <c r="AD735" s="24">
        <f t="shared" si="105"/>
        <v>-100</v>
      </c>
      <c r="AE735" s="24">
        <f t="shared" si="106"/>
        <v>0</v>
      </c>
      <c r="AF735" s="24">
        <f t="shared" si="107"/>
        <v>-100</v>
      </c>
    </row>
    <row r="736" spans="1:32" x14ac:dyDescent="0.25">
      <c r="A736" s="21">
        <v>0.71533819051356173</v>
      </c>
      <c r="B736" s="21">
        <v>0.27767699018770414</v>
      </c>
      <c r="C736" s="22">
        <f t="shared" si="108"/>
        <v>1.3979401816671795</v>
      </c>
      <c r="D736" s="23">
        <f t="shared" si="108"/>
        <v>3.6013066812774794</v>
      </c>
      <c r="E736" s="28"/>
      <c r="F736" s="8">
        <f t="shared" si="97"/>
        <v>1</v>
      </c>
      <c r="G736" s="8">
        <f t="shared" si="98"/>
        <v>1.3979401816671795</v>
      </c>
      <c r="H736" s="8">
        <f t="shared" si="99"/>
        <v>3.6013066812774794</v>
      </c>
      <c r="I736" s="24"/>
      <c r="J736" s="24"/>
      <c r="K736" s="8">
        <f t="shared" si="100"/>
        <v>0</v>
      </c>
      <c r="L736" s="8">
        <f t="shared" si="101"/>
        <v>0</v>
      </c>
      <c r="M736" s="25" t="e">
        <f t="shared" si="109"/>
        <v>#DIV/0!</v>
      </c>
      <c r="N736" s="25" t="e">
        <f t="shared" si="109"/>
        <v>#DIV/0!</v>
      </c>
      <c r="O736" s="24">
        <f t="shared" si="110"/>
        <v>0</v>
      </c>
      <c r="P736" s="24">
        <f t="shared" si="110"/>
        <v>0</v>
      </c>
      <c r="Q736" t="s">
        <v>469</v>
      </c>
      <c r="R736" t="s">
        <v>458</v>
      </c>
      <c r="S736" t="s">
        <v>276</v>
      </c>
      <c r="T736" s="26"/>
      <c r="U736" s="26" t="s">
        <v>74</v>
      </c>
      <c r="V736" s="20">
        <v>44437</v>
      </c>
      <c r="W736" s="26" t="s">
        <v>93</v>
      </c>
      <c r="X736" s="99">
        <v>5</v>
      </c>
      <c r="Y736" s="24" t="str">
        <f t="shared" si="111"/>
        <v>Y</v>
      </c>
      <c r="Z736" s="24">
        <v>100</v>
      </c>
      <c r="AA736" s="24">
        <f t="shared" si="102"/>
        <v>0</v>
      </c>
      <c r="AB736" s="24">
        <f t="shared" si="103"/>
        <v>-100</v>
      </c>
      <c r="AC736" s="24">
        <f t="shared" si="104"/>
        <v>0</v>
      </c>
      <c r="AD736" s="24">
        <f t="shared" si="105"/>
        <v>-100</v>
      </c>
      <c r="AE736" s="24">
        <f t="shared" si="106"/>
        <v>0</v>
      </c>
      <c r="AF736" s="24">
        <f t="shared" si="107"/>
        <v>-100</v>
      </c>
    </row>
    <row r="737" spans="1:32" x14ac:dyDescent="0.25">
      <c r="A737" s="21">
        <v>0.64480762134373693</v>
      </c>
      <c r="B737" s="21">
        <v>0.35059510860864579</v>
      </c>
      <c r="C737" s="22">
        <f t="shared" si="108"/>
        <v>1.5508501557659404</v>
      </c>
      <c r="D737" s="23">
        <f t="shared" si="108"/>
        <v>2.8522930738211096</v>
      </c>
      <c r="E737" s="28"/>
      <c r="F737" s="8">
        <f t="shared" si="97"/>
        <v>1</v>
      </c>
      <c r="G737" s="8">
        <f t="shared" si="98"/>
        <v>1.5508501557659404</v>
      </c>
      <c r="H737" s="8">
        <f t="shared" si="99"/>
        <v>2.8522930738211096</v>
      </c>
      <c r="I737" s="24"/>
      <c r="J737" s="24"/>
      <c r="K737" s="8">
        <f t="shared" si="100"/>
        <v>0</v>
      </c>
      <c r="L737" s="8">
        <f t="shared" si="101"/>
        <v>0</v>
      </c>
      <c r="M737" s="25" t="e">
        <f t="shared" si="109"/>
        <v>#DIV/0!</v>
      </c>
      <c r="N737" s="25" t="e">
        <f t="shared" si="109"/>
        <v>#DIV/0!</v>
      </c>
      <c r="O737" s="24">
        <f t="shared" si="110"/>
        <v>0</v>
      </c>
      <c r="P737" s="24">
        <f t="shared" si="110"/>
        <v>0</v>
      </c>
      <c r="Q737" t="s">
        <v>473</v>
      </c>
      <c r="R737" t="s">
        <v>471</v>
      </c>
      <c r="S737" t="s">
        <v>276</v>
      </c>
      <c r="T737" s="26"/>
      <c r="U737" s="26" t="s">
        <v>86</v>
      </c>
      <c r="V737" s="20">
        <v>44437</v>
      </c>
      <c r="W737" s="26" t="s">
        <v>94</v>
      </c>
      <c r="X737" s="99">
        <v>2</v>
      </c>
      <c r="Y737" s="24" t="str">
        <f t="shared" si="111"/>
        <v>N</v>
      </c>
      <c r="Z737" s="24">
        <v>100</v>
      </c>
      <c r="AA737" s="24">
        <f t="shared" si="102"/>
        <v>0</v>
      </c>
      <c r="AB737" s="24">
        <f t="shared" si="103"/>
        <v>-100</v>
      </c>
      <c r="AC737" s="24">
        <f t="shared" si="104"/>
        <v>0</v>
      </c>
      <c r="AD737" s="24">
        <f t="shared" si="105"/>
        <v>-100</v>
      </c>
      <c r="AE737" s="24">
        <f t="shared" si="106"/>
        <v>0</v>
      </c>
      <c r="AF737" s="24">
        <f t="shared" si="107"/>
        <v>-100</v>
      </c>
    </row>
    <row r="738" spans="1:32" x14ac:dyDescent="0.25">
      <c r="A738" s="21">
        <v>0.35779314564275411</v>
      </c>
      <c r="B738" s="21">
        <v>0.6418096379678585</v>
      </c>
      <c r="C738" s="22">
        <f t="shared" si="108"/>
        <v>2.7949110042439731</v>
      </c>
      <c r="D738" s="23">
        <f t="shared" si="108"/>
        <v>1.5580943956626583</v>
      </c>
      <c r="E738" s="28"/>
      <c r="F738" s="8">
        <f t="shared" si="97"/>
        <v>1</v>
      </c>
      <c r="G738" s="8">
        <f t="shared" si="98"/>
        <v>2.7949110042439731</v>
      </c>
      <c r="H738" s="8">
        <f t="shared" si="99"/>
        <v>1.5580943956626583</v>
      </c>
      <c r="I738" s="24"/>
      <c r="J738" s="24"/>
      <c r="K738" s="8">
        <f t="shared" si="100"/>
        <v>0</v>
      </c>
      <c r="L738" s="8">
        <f t="shared" si="101"/>
        <v>0</v>
      </c>
      <c r="M738" s="25" t="e">
        <f t="shared" si="109"/>
        <v>#DIV/0!</v>
      </c>
      <c r="N738" s="25" t="e">
        <f t="shared" si="109"/>
        <v>#DIV/0!</v>
      </c>
      <c r="O738" s="24">
        <f t="shared" si="110"/>
        <v>0</v>
      </c>
      <c r="P738" s="24">
        <f t="shared" si="110"/>
        <v>0</v>
      </c>
      <c r="Q738" t="s">
        <v>506</v>
      </c>
      <c r="R738" t="s">
        <v>505</v>
      </c>
      <c r="S738" t="s">
        <v>276</v>
      </c>
      <c r="T738" s="26"/>
      <c r="U738" s="26" t="s">
        <v>75</v>
      </c>
      <c r="V738" s="20">
        <v>44437</v>
      </c>
      <c r="W738" s="26" t="s">
        <v>89</v>
      </c>
      <c r="X738" s="99">
        <v>4</v>
      </c>
      <c r="Y738" s="24" t="str">
        <f t="shared" si="111"/>
        <v>Y</v>
      </c>
      <c r="Z738" s="24">
        <v>100</v>
      </c>
      <c r="AA738" s="24">
        <f t="shared" si="102"/>
        <v>0</v>
      </c>
      <c r="AB738" s="24">
        <f t="shared" si="103"/>
        <v>-100</v>
      </c>
      <c r="AC738" s="24">
        <f t="shared" si="104"/>
        <v>0</v>
      </c>
      <c r="AD738" s="24">
        <f t="shared" si="105"/>
        <v>-100</v>
      </c>
      <c r="AE738" s="24">
        <f t="shared" si="106"/>
        <v>0</v>
      </c>
      <c r="AF738" s="24">
        <f t="shared" si="107"/>
        <v>-100</v>
      </c>
    </row>
    <row r="739" spans="1:32" x14ac:dyDescent="0.25">
      <c r="A739" s="21">
        <v>0.51787581944296579</v>
      </c>
      <c r="B739" s="21">
        <v>0.48084053899812373</v>
      </c>
      <c r="C739" s="22">
        <f t="shared" si="108"/>
        <v>1.9309648422581565</v>
      </c>
      <c r="D739" s="23">
        <f t="shared" si="108"/>
        <v>2.0796915378299707</v>
      </c>
      <c r="E739" s="28"/>
      <c r="F739" s="8">
        <f t="shared" si="97"/>
        <v>1</v>
      </c>
      <c r="G739" s="8">
        <f t="shared" si="98"/>
        <v>1.9309648422581565</v>
      </c>
      <c r="H739" s="8">
        <f t="shared" si="99"/>
        <v>2.0796915378299707</v>
      </c>
      <c r="I739" s="24"/>
      <c r="J739" s="24"/>
      <c r="K739" s="8">
        <f t="shared" si="100"/>
        <v>0</v>
      </c>
      <c r="L739" s="8">
        <f t="shared" si="101"/>
        <v>0</v>
      </c>
      <c r="M739" s="25" t="e">
        <f t="shared" si="109"/>
        <v>#DIV/0!</v>
      </c>
      <c r="N739" s="25" t="e">
        <f t="shared" si="109"/>
        <v>#DIV/0!</v>
      </c>
      <c r="O739" s="24">
        <f t="shared" si="110"/>
        <v>0</v>
      </c>
      <c r="P739" s="24">
        <f t="shared" si="110"/>
        <v>0</v>
      </c>
      <c r="Q739" t="s">
        <v>467</v>
      </c>
      <c r="R739" t="s">
        <v>454</v>
      </c>
      <c r="S739" t="s">
        <v>276</v>
      </c>
      <c r="T739" s="26"/>
      <c r="U739" s="26" t="s">
        <v>86</v>
      </c>
      <c r="V739" s="20">
        <v>44437</v>
      </c>
      <c r="W739" s="26" t="s">
        <v>79</v>
      </c>
      <c r="X739" s="99">
        <v>3</v>
      </c>
      <c r="Y739" s="24" t="str">
        <f t="shared" si="111"/>
        <v>Y</v>
      </c>
      <c r="Z739" s="24">
        <v>100</v>
      </c>
      <c r="AA739" s="24">
        <f t="shared" si="102"/>
        <v>0</v>
      </c>
      <c r="AB739" s="24">
        <f t="shared" si="103"/>
        <v>-100</v>
      </c>
      <c r="AC739" s="24">
        <f t="shared" si="104"/>
        <v>0</v>
      </c>
      <c r="AD739" s="24">
        <f t="shared" si="105"/>
        <v>-100</v>
      </c>
      <c r="AE739" s="24">
        <f t="shared" si="106"/>
        <v>0</v>
      </c>
      <c r="AF739" s="24">
        <f t="shared" si="107"/>
        <v>-100</v>
      </c>
    </row>
    <row r="740" spans="1:32" x14ac:dyDescent="0.25">
      <c r="A740" s="21">
        <v>0.45636670291294468</v>
      </c>
      <c r="B740" s="21">
        <v>0.54298384488212792</v>
      </c>
      <c r="C740" s="22">
        <f t="shared" si="108"/>
        <v>2.1912203357893913</v>
      </c>
      <c r="D740" s="23">
        <f t="shared" si="108"/>
        <v>1.8416754189382598</v>
      </c>
      <c r="E740" s="28"/>
      <c r="F740" s="8">
        <f t="shared" ref="F740:F754" si="112">(E740/100%) + 1</f>
        <v>1</v>
      </c>
      <c r="G740" s="8">
        <f t="shared" ref="G740:G754" si="113">C740/F740</f>
        <v>2.1912203357893913</v>
      </c>
      <c r="H740" s="8">
        <f t="shared" ref="H740:H754" si="114">D740/F740</f>
        <v>1.8416754189382598</v>
      </c>
      <c r="I740" s="24"/>
      <c r="J740" s="24"/>
      <c r="K740" s="8">
        <f t="shared" ref="K740:K754" si="115">(I740*F740)</f>
        <v>0</v>
      </c>
      <c r="L740" s="8">
        <f t="shared" ref="L740:L754" si="116">(J740*F740)</f>
        <v>0</v>
      </c>
      <c r="M740" s="25" t="e">
        <f t="shared" si="109"/>
        <v>#DIV/0!</v>
      </c>
      <c r="N740" s="25" t="e">
        <f t="shared" si="109"/>
        <v>#DIV/0!</v>
      </c>
      <c r="O740" s="24">
        <f t="shared" si="110"/>
        <v>0</v>
      </c>
      <c r="P740" s="24">
        <f t="shared" si="110"/>
        <v>0</v>
      </c>
      <c r="Q740" t="s">
        <v>509</v>
      </c>
      <c r="R740" t="s">
        <v>464</v>
      </c>
      <c r="S740" t="s">
        <v>276</v>
      </c>
      <c r="T740" s="26"/>
      <c r="U740" s="26" t="s">
        <v>75</v>
      </c>
      <c r="V740" s="20">
        <v>44437</v>
      </c>
      <c r="W740" s="26" t="s">
        <v>75</v>
      </c>
      <c r="X740" s="99">
        <v>2</v>
      </c>
      <c r="Y740" s="24" t="str">
        <f t="shared" si="111"/>
        <v>N</v>
      </c>
      <c r="Z740" s="24">
        <v>100</v>
      </c>
      <c r="AA740" s="24">
        <f t="shared" si="102"/>
        <v>0</v>
      </c>
      <c r="AB740" s="24">
        <f t="shared" si="103"/>
        <v>-100</v>
      </c>
      <c r="AC740" s="24">
        <f t="shared" si="104"/>
        <v>0</v>
      </c>
      <c r="AD740" s="24">
        <f t="shared" si="105"/>
        <v>-100</v>
      </c>
      <c r="AE740" s="24">
        <f t="shared" si="106"/>
        <v>0</v>
      </c>
      <c r="AF740" s="24">
        <f t="shared" si="107"/>
        <v>-100</v>
      </c>
    </row>
    <row r="741" spans="1:32" x14ac:dyDescent="0.25">
      <c r="A741" s="21">
        <v>0.19529117915735647</v>
      </c>
      <c r="B741" s="21">
        <v>0.80451635450399805</v>
      </c>
      <c r="C741" s="22">
        <f t="shared" si="108"/>
        <v>5.1205589741165261</v>
      </c>
      <c r="D741" s="23">
        <f t="shared" si="108"/>
        <v>1.2429828112276498</v>
      </c>
      <c r="E741" s="28"/>
      <c r="F741" s="8">
        <f t="shared" si="112"/>
        <v>1</v>
      </c>
      <c r="G741" s="8">
        <f t="shared" si="113"/>
        <v>5.1205589741165261</v>
      </c>
      <c r="H741" s="8">
        <f t="shared" si="114"/>
        <v>1.2429828112276498</v>
      </c>
      <c r="I741" s="24"/>
      <c r="J741" s="24"/>
      <c r="K741" s="8">
        <f t="shared" si="115"/>
        <v>0</v>
      </c>
      <c r="L741" s="8">
        <f t="shared" si="116"/>
        <v>0</v>
      </c>
      <c r="M741" s="25" t="e">
        <f t="shared" si="109"/>
        <v>#DIV/0!</v>
      </c>
      <c r="N741" s="25" t="e">
        <f t="shared" si="109"/>
        <v>#DIV/0!</v>
      </c>
      <c r="O741" s="24">
        <f t="shared" si="110"/>
        <v>0</v>
      </c>
      <c r="P741" s="24">
        <f t="shared" si="110"/>
        <v>0</v>
      </c>
      <c r="Q741" t="s">
        <v>371</v>
      </c>
      <c r="R741" t="s">
        <v>308</v>
      </c>
      <c r="S741" t="s">
        <v>275</v>
      </c>
      <c r="T741" s="26"/>
      <c r="U741" s="26" t="s">
        <v>78</v>
      </c>
      <c r="V741" s="20">
        <v>44438</v>
      </c>
      <c r="W741" s="26" t="s">
        <v>73</v>
      </c>
      <c r="X741" s="99">
        <v>0</v>
      </c>
      <c r="Y741" s="24" t="str">
        <f t="shared" si="111"/>
        <v>N</v>
      </c>
      <c r="Z741" s="24">
        <v>100</v>
      </c>
      <c r="AA741" s="24">
        <f t="shared" si="102"/>
        <v>0</v>
      </c>
      <c r="AB741" s="24">
        <f t="shared" si="103"/>
        <v>-100</v>
      </c>
      <c r="AC741" s="24">
        <f t="shared" si="104"/>
        <v>0</v>
      </c>
      <c r="AD741" s="24">
        <f t="shared" si="105"/>
        <v>-100</v>
      </c>
      <c r="AE741" s="24">
        <f t="shared" si="106"/>
        <v>0</v>
      </c>
      <c r="AF741" s="24">
        <f t="shared" si="107"/>
        <v>-100</v>
      </c>
    </row>
    <row r="742" spans="1:32" x14ac:dyDescent="0.25">
      <c r="A742" s="21">
        <v>0.4027110600269086</v>
      </c>
      <c r="B742" s="21">
        <v>0.59683354386005905</v>
      </c>
      <c r="C742" s="22">
        <f t="shared" si="108"/>
        <v>2.4831699430683165</v>
      </c>
      <c r="D742" s="23">
        <f t="shared" si="108"/>
        <v>1.6755090431620785</v>
      </c>
      <c r="E742" s="28"/>
      <c r="F742" s="8">
        <f t="shared" si="112"/>
        <v>1</v>
      </c>
      <c r="G742" s="8">
        <f t="shared" si="113"/>
        <v>2.4831699430683165</v>
      </c>
      <c r="H742" s="8">
        <f t="shared" si="114"/>
        <v>1.6755090431620785</v>
      </c>
      <c r="I742" s="24"/>
      <c r="J742" s="24"/>
      <c r="K742" s="8">
        <f t="shared" si="115"/>
        <v>0</v>
      </c>
      <c r="L742" s="8">
        <f t="shared" si="116"/>
        <v>0</v>
      </c>
      <c r="M742" s="25" t="e">
        <f t="shared" si="109"/>
        <v>#DIV/0!</v>
      </c>
      <c r="N742" s="25" t="e">
        <f t="shared" si="109"/>
        <v>#DIV/0!</v>
      </c>
      <c r="O742" s="24">
        <f t="shared" si="110"/>
        <v>0</v>
      </c>
      <c r="P742" s="24">
        <f t="shared" si="110"/>
        <v>0</v>
      </c>
      <c r="Q742" t="s">
        <v>511</v>
      </c>
      <c r="R742" t="s">
        <v>284</v>
      </c>
      <c r="S742" t="s">
        <v>275</v>
      </c>
      <c r="T742" s="26"/>
      <c r="U742" s="26" t="s">
        <v>75</v>
      </c>
      <c r="V742" s="20">
        <v>44438</v>
      </c>
      <c r="W742" s="26" t="s">
        <v>79</v>
      </c>
      <c r="X742" s="99">
        <v>3</v>
      </c>
      <c r="Y742" s="24" t="str">
        <f t="shared" si="111"/>
        <v>Y</v>
      </c>
      <c r="Z742" s="24">
        <v>100</v>
      </c>
      <c r="AA742" s="24">
        <f t="shared" si="102"/>
        <v>0</v>
      </c>
      <c r="AB742" s="24">
        <f t="shared" si="103"/>
        <v>-100</v>
      </c>
      <c r="AC742" s="24">
        <f t="shared" si="104"/>
        <v>0</v>
      </c>
      <c r="AD742" s="24">
        <f t="shared" si="105"/>
        <v>-100</v>
      </c>
      <c r="AE742" s="24">
        <f t="shared" si="106"/>
        <v>0</v>
      </c>
      <c r="AF742" s="24">
        <f t="shared" si="107"/>
        <v>-100</v>
      </c>
    </row>
    <row r="743" spans="1:32" x14ac:dyDescent="0.25">
      <c r="A743" s="21">
        <v>0.18456800879417823</v>
      </c>
      <c r="B743" s="21">
        <v>0.8154073023988937</v>
      </c>
      <c r="C743" s="22">
        <f t="shared" si="108"/>
        <v>5.4180570432178961</v>
      </c>
      <c r="D743" s="23">
        <f t="shared" si="108"/>
        <v>1.2263809718873531</v>
      </c>
      <c r="E743" s="28"/>
      <c r="F743" s="8">
        <f t="shared" si="112"/>
        <v>1</v>
      </c>
      <c r="G743" s="8">
        <f t="shared" si="113"/>
        <v>5.4180570432178961</v>
      </c>
      <c r="H743" s="8">
        <f t="shared" si="114"/>
        <v>1.2263809718873531</v>
      </c>
      <c r="I743" s="24"/>
      <c r="J743" s="24"/>
      <c r="K743" s="8">
        <f t="shared" si="115"/>
        <v>0</v>
      </c>
      <c r="L743" s="8">
        <f t="shared" si="116"/>
        <v>0</v>
      </c>
      <c r="M743" s="25" t="e">
        <f t="shared" si="109"/>
        <v>#DIV/0!</v>
      </c>
      <c r="N743" s="25" t="e">
        <f t="shared" si="109"/>
        <v>#DIV/0!</v>
      </c>
      <c r="O743" s="24">
        <f t="shared" si="110"/>
        <v>0</v>
      </c>
      <c r="P743" s="24">
        <f t="shared" si="110"/>
        <v>0</v>
      </c>
      <c r="Q743" t="s">
        <v>380</v>
      </c>
      <c r="R743" t="s">
        <v>510</v>
      </c>
      <c r="S743" t="s">
        <v>275</v>
      </c>
      <c r="T743" s="26"/>
      <c r="U743" s="26" t="s">
        <v>75</v>
      </c>
      <c r="V743" s="20">
        <v>44438</v>
      </c>
      <c r="W743" s="26" t="s">
        <v>78</v>
      </c>
      <c r="X743" s="99">
        <v>1</v>
      </c>
      <c r="Y743" s="24" t="str">
        <f t="shared" si="111"/>
        <v>N</v>
      </c>
      <c r="Z743" s="24">
        <v>100</v>
      </c>
      <c r="AA743" s="24">
        <f t="shared" si="102"/>
        <v>0</v>
      </c>
      <c r="AB743" s="24">
        <f t="shared" si="103"/>
        <v>-100</v>
      </c>
      <c r="AC743" s="24">
        <f t="shared" si="104"/>
        <v>0</v>
      </c>
      <c r="AD743" s="24">
        <f t="shared" si="105"/>
        <v>-100</v>
      </c>
      <c r="AE743" s="24">
        <f t="shared" si="106"/>
        <v>0</v>
      </c>
      <c r="AF743" s="24">
        <f t="shared" si="107"/>
        <v>-100</v>
      </c>
    </row>
    <row r="744" spans="1:32" x14ac:dyDescent="0.25">
      <c r="A744" s="21">
        <v>0.48948013478414809</v>
      </c>
      <c r="B744" s="21">
        <v>0.50711087025089696</v>
      </c>
      <c r="C744" s="22">
        <f t="shared" si="108"/>
        <v>2.0429838290393172</v>
      </c>
      <c r="D744" s="23">
        <f t="shared" si="108"/>
        <v>1.9719553625526551</v>
      </c>
      <c r="E744" s="28"/>
      <c r="F744" s="8">
        <f t="shared" si="112"/>
        <v>1</v>
      </c>
      <c r="G744" s="8">
        <f t="shared" si="113"/>
        <v>2.0429838290393172</v>
      </c>
      <c r="H744" s="8">
        <f t="shared" si="114"/>
        <v>1.9719553625526551</v>
      </c>
      <c r="I744" s="24"/>
      <c r="J744" s="24"/>
      <c r="K744" s="8">
        <f t="shared" si="115"/>
        <v>0</v>
      </c>
      <c r="L744" s="8">
        <f t="shared" si="116"/>
        <v>0</v>
      </c>
      <c r="M744" s="25" t="e">
        <f t="shared" si="109"/>
        <v>#DIV/0!</v>
      </c>
      <c r="N744" s="25" t="e">
        <f t="shared" si="109"/>
        <v>#DIV/0!</v>
      </c>
      <c r="O744" s="24">
        <f t="shared" si="110"/>
        <v>0</v>
      </c>
      <c r="P744" s="24">
        <f t="shared" si="110"/>
        <v>0</v>
      </c>
      <c r="Q744" t="s">
        <v>306</v>
      </c>
      <c r="R744" t="s">
        <v>375</v>
      </c>
      <c r="S744" t="s">
        <v>275</v>
      </c>
      <c r="T744" s="26"/>
      <c r="U744" s="26" t="s">
        <v>86</v>
      </c>
      <c r="V744" s="20">
        <v>44438</v>
      </c>
      <c r="W744" s="26" t="s">
        <v>100</v>
      </c>
      <c r="X744" s="99">
        <v>3</v>
      </c>
      <c r="Y744" s="24" t="str">
        <f t="shared" si="111"/>
        <v>Y</v>
      </c>
      <c r="Z744" s="24">
        <v>100</v>
      </c>
      <c r="AA744" s="24">
        <f t="shared" si="102"/>
        <v>0</v>
      </c>
      <c r="AB744" s="24">
        <f t="shared" si="103"/>
        <v>-100</v>
      </c>
      <c r="AC744" s="24">
        <f t="shared" si="104"/>
        <v>0</v>
      </c>
      <c r="AD744" s="24">
        <f t="shared" si="105"/>
        <v>-100</v>
      </c>
      <c r="AE744" s="24">
        <f t="shared" si="106"/>
        <v>0</v>
      </c>
      <c r="AF744" s="24">
        <f t="shared" si="107"/>
        <v>-100</v>
      </c>
    </row>
    <row r="745" spans="1:32" x14ac:dyDescent="0.25">
      <c r="A745" s="21">
        <v>0.40547182523754577</v>
      </c>
      <c r="B745" s="21">
        <v>0.59297653385602844</v>
      </c>
      <c r="C745" s="22">
        <f t="shared" si="108"/>
        <v>2.4662626050876648</v>
      </c>
      <c r="D745" s="23">
        <f t="shared" si="108"/>
        <v>1.6864073751741324</v>
      </c>
      <c r="E745" s="28"/>
      <c r="F745" s="8">
        <f t="shared" si="112"/>
        <v>1</v>
      </c>
      <c r="G745" s="8">
        <f t="shared" si="113"/>
        <v>2.4662626050876648</v>
      </c>
      <c r="H745" s="8">
        <f t="shared" si="114"/>
        <v>1.6864073751741324</v>
      </c>
      <c r="I745" s="24"/>
      <c r="J745" s="24"/>
      <c r="K745" s="8">
        <f t="shared" si="115"/>
        <v>0</v>
      </c>
      <c r="L745" s="8">
        <f t="shared" si="116"/>
        <v>0</v>
      </c>
      <c r="M745" s="25" t="e">
        <f t="shared" si="109"/>
        <v>#DIV/0!</v>
      </c>
      <c r="N745" s="25" t="e">
        <f t="shared" si="109"/>
        <v>#DIV/0!</v>
      </c>
      <c r="O745" s="24">
        <f t="shared" si="110"/>
        <v>0</v>
      </c>
      <c r="P745" s="24">
        <f t="shared" si="110"/>
        <v>0</v>
      </c>
      <c r="Q745" t="s">
        <v>376</v>
      </c>
      <c r="R745" t="s">
        <v>379</v>
      </c>
      <c r="S745" t="s">
        <v>275</v>
      </c>
      <c r="T745" s="26"/>
      <c r="U745" s="26" t="s">
        <v>79</v>
      </c>
      <c r="V745" s="20">
        <v>44438</v>
      </c>
      <c r="W745" s="26" t="s">
        <v>79</v>
      </c>
      <c r="X745" s="99">
        <v>3</v>
      </c>
      <c r="Y745" s="24" t="str">
        <f t="shared" si="111"/>
        <v>Y</v>
      </c>
      <c r="Z745" s="24">
        <v>100</v>
      </c>
      <c r="AA745" s="24">
        <f t="shared" si="102"/>
        <v>0</v>
      </c>
      <c r="AB745" s="24">
        <f t="shared" si="103"/>
        <v>-100</v>
      </c>
      <c r="AC745" s="24">
        <f t="shared" si="104"/>
        <v>0</v>
      </c>
      <c r="AD745" s="24">
        <f t="shared" si="105"/>
        <v>-100</v>
      </c>
      <c r="AE745" s="24">
        <f t="shared" si="106"/>
        <v>0</v>
      </c>
      <c r="AF745" s="24">
        <f t="shared" si="107"/>
        <v>-100</v>
      </c>
    </row>
    <row r="746" spans="1:32" x14ac:dyDescent="0.25">
      <c r="A746" s="21">
        <v>0.45708470022157421</v>
      </c>
      <c r="B746" s="21">
        <v>0.5420683415479195</v>
      </c>
      <c r="C746" s="22">
        <f t="shared" si="108"/>
        <v>2.1877783253634275</v>
      </c>
      <c r="D746" s="23">
        <f t="shared" si="108"/>
        <v>1.8447858385243825</v>
      </c>
      <c r="E746" s="28"/>
      <c r="F746" s="8">
        <f t="shared" si="112"/>
        <v>1</v>
      </c>
      <c r="G746" s="8">
        <f t="shared" si="113"/>
        <v>2.1877783253634275</v>
      </c>
      <c r="H746" s="8">
        <f t="shared" si="114"/>
        <v>1.8447858385243825</v>
      </c>
      <c r="I746" s="24"/>
      <c r="J746" s="24"/>
      <c r="K746" s="8">
        <f t="shared" si="115"/>
        <v>0</v>
      </c>
      <c r="L746" s="8">
        <f t="shared" si="116"/>
        <v>0</v>
      </c>
      <c r="M746" s="25" t="e">
        <f t="shared" si="109"/>
        <v>#DIV/0!</v>
      </c>
      <c r="N746" s="25" t="e">
        <f t="shared" si="109"/>
        <v>#DIV/0!</v>
      </c>
      <c r="O746" s="24">
        <f t="shared" si="110"/>
        <v>0</v>
      </c>
      <c r="P746" s="24">
        <f t="shared" si="110"/>
        <v>0</v>
      </c>
      <c r="Q746" t="s">
        <v>390</v>
      </c>
      <c r="R746" t="s">
        <v>385</v>
      </c>
      <c r="S746" t="s">
        <v>279</v>
      </c>
      <c r="T746" s="26"/>
      <c r="U746" s="26" t="s">
        <v>75</v>
      </c>
      <c r="V746" s="20">
        <v>44438</v>
      </c>
      <c r="W746" s="26" t="s">
        <v>75</v>
      </c>
      <c r="X746" s="99">
        <v>2</v>
      </c>
      <c r="Y746" s="24" t="str">
        <f t="shared" si="111"/>
        <v>N</v>
      </c>
      <c r="Z746" s="24">
        <v>100</v>
      </c>
      <c r="AA746" s="24">
        <f t="shared" si="102"/>
        <v>0</v>
      </c>
      <c r="AB746" s="24">
        <f t="shared" si="103"/>
        <v>-100</v>
      </c>
      <c r="AC746" s="24">
        <f t="shared" si="104"/>
        <v>0</v>
      </c>
      <c r="AD746" s="24">
        <f t="shared" si="105"/>
        <v>-100</v>
      </c>
      <c r="AE746" s="24">
        <f t="shared" si="106"/>
        <v>0</v>
      </c>
      <c r="AF746" s="24">
        <f t="shared" si="107"/>
        <v>-100</v>
      </c>
    </row>
    <row r="747" spans="1:32" x14ac:dyDescent="0.25">
      <c r="A747" s="21">
        <v>0.38600579520727246</v>
      </c>
      <c r="B747" s="21">
        <v>0.61365487254252526</v>
      </c>
      <c r="C747" s="22">
        <f t="shared" si="108"/>
        <v>2.5906346806607727</v>
      </c>
      <c r="D747" s="23">
        <f t="shared" si="108"/>
        <v>1.62958047714467</v>
      </c>
      <c r="E747" s="28"/>
      <c r="F747" s="8">
        <f t="shared" si="112"/>
        <v>1</v>
      </c>
      <c r="G747" s="8">
        <f t="shared" si="113"/>
        <v>2.5906346806607727</v>
      </c>
      <c r="H747" s="8">
        <f t="shared" si="114"/>
        <v>1.62958047714467</v>
      </c>
      <c r="I747" s="24"/>
      <c r="J747" s="24"/>
      <c r="K747" s="8">
        <f t="shared" si="115"/>
        <v>0</v>
      </c>
      <c r="L747" s="8">
        <f t="shared" si="116"/>
        <v>0</v>
      </c>
      <c r="M747" s="25" t="e">
        <f t="shared" si="109"/>
        <v>#DIV/0!</v>
      </c>
      <c r="N747" s="25" t="e">
        <f t="shared" si="109"/>
        <v>#DIV/0!</v>
      </c>
      <c r="O747" s="24">
        <f t="shared" si="110"/>
        <v>0</v>
      </c>
      <c r="P747" s="24">
        <f t="shared" si="110"/>
        <v>0</v>
      </c>
      <c r="Q747" t="s">
        <v>319</v>
      </c>
      <c r="R747" t="s">
        <v>386</v>
      </c>
      <c r="S747" t="s">
        <v>279</v>
      </c>
      <c r="T747" s="26"/>
      <c r="U747" s="26" t="s">
        <v>75</v>
      </c>
      <c r="V747" s="20">
        <v>44438</v>
      </c>
      <c r="W747" s="26" t="s">
        <v>94</v>
      </c>
      <c r="X747" s="99">
        <v>2</v>
      </c>
      <c r="Y747" s="24" t="str">
        <f t="shared" si="111"/>
        <v>N</v>
      </c>
      <c r="Z747" s="24">
        <v>100</v>
      </c>
      <c r="AA747" s="24">
        <f t="shared" si="102"/>
        <v>0</v>
      </c>
      <c r="AB747" s="24">
        <f t="shared" si="103"/>
        <v>-100</v>
      </c>
      <c r="AC747" s="24">
        <f t="shared" si="104"/>
        <v>0</v>
      </c>
      <c r="AD747" s="24">
        <f t="shared" si="105"/>
        <v>-100</v>
      </c>
      <c r="AE747" s="24">
        <f t="shared" si="106"/>
        <v>0</v>
      </c>
      <c r="AF747" s="24">
        <f t="shared" si="107"/>
        <v>-100</v>
      </c>
    </row>
    <row r="748" spans="1:32" x14ac:dyDescent="0.25">
      <c r="A748" s="21">
        <v>0.54178437565716897</v>
      </c>
      <c r="B748" s="21">
        <v>0.4500600380912298</v>
      </c>
      <c r="C748" s="22">
        <f t="shared" si="108"/>
        <v>1.8457527476443532</v>
      </c>
      <c r="D748" s="23">
        <f t="shared" si="108"/>
        <v>2.2219257773721606</v>
      </c>
      <c r="E748" s="28"/>
      <c r="F748" s="8">
        <f t="shared" si="112"/>
        <v>1</v>
      </c>
      <c r="G748" s="8">
        <f t="shared" si="113"/>
        <v>1.8457527476443532</v>
      </c>
      <c r="H748" s="8">
        <f t="shared" si="114"/>
        <v>2.2219257773721606</v>
      </c>
      <c r="I748" s="24"/>
      <c r="J748" s="24"/>
      <c r="K748" s="8">
        <f t="shared" si="115"/>
        <v>0</v>
      </c>
      <c r="L748" s="8">
        <f t="shared" si="116"/>
        <v>0</v>
      </c>
      <c r="M748" s="25" t="e">
        <f t="shared" si="109"/>
        <v>#DIV/0!</v>
      </c>
      <c r="N748" s="25" t="e">
        <f t="shared" si="109"/>
        <v>#DIV/0!</v>
      </c>
      <c r="O748" s="24">
        <f t="shared" si="110"/>
        <v>0</v>
      </c>
      <c r="P748" s="24">
        <f t="shared" si="110"/>
        <v>0</v>
      </c>
      <c r="Q748" t="s">
        <v>339</v>
      </c>
      <c r="R748" t="s">
        <v>340</v>
      </c>
      <c r="S748" t="s">
        <v>274</v>
      </c>
      <c r="T748" s="26"/>
      <c r="U748" s="26" t="s">
        <v>86</v>
      </c>
      <c r="V748" s="20">
        <v>44438</v>
      </c>
      <c r="W748" s="26" t="s">
        <v>94</v>
      </c>
      <c r="X748" s="99">
        <v>2</v>
      </c>
      <c r="Y748" s="24" t="str">
        <f t="shared" si="111"/>
        <v>N</v>
      </c>
      <c r="Z748" s="24">
        <v>100</v>
      </c>
      <c r="AA748" s="24">
        <f t="shared" si="102"/>
        <v>0</v>
      </c>
      <c r="AB748" s="24">
        <f t="shared" si="103"/>
        <v>-100</v>
      </c>
      <c r="AC748" s="24">
        <f t="shared" si="104"/>
        <v>0</v>
      </c>
      <c r="AD748" s="24">
        <f t="shared" si="105"/>
        <v>-100</v>
      </c>
      <c r="AE748" s="24">
        <f t="shared" si="106"/>
        <v>0</v>
      </c>
      <c r="AF748" s="24">
        <f t="shared" si="107"/>
        <v>-100</v>
      </c>
    </row>
    <row r="749" spans="1:32" x14ac:dyDescent="0.25">
      <c r="A749" s="21">
        <v>0.34934437985180866</v>
      </c>
      <c r="B749" s="21">
        <v>0.65038215646559139</v>
      </c>
      <c r="C749" s="22">
        <f t="shared" si="108"/>
        <v>2.8625049025382876</v>
      </c>
      <c r="D749" s="23">
        <f t="shared" si="108"/>
        <v>1.5375575575971467</v>
      </c>
      <c r="E749" s="28"/>
      <c r="F749" s="8">
        <f t="shared" si="112"/>
        <v>1</v>
      </c>
      <c r="G749" s="8">
        <f t="shared" si="113"/>
        <v>2.8625049025382876</v>
      </c>
      <c r="H749" s="8">
        <f t="shared" si="114"/>
        <v>1.5375575575971467</v>
      </c>
      <c r="I749" s="24"/>
      <c r="J749" s="24"/>
      <c r="K749" s="8">
        <f t="shared" si="115"/>
        <v>0</v>
      </c>
      <c r="L749" s="8">
        <f t="shared" si="116"/>
        <v>0</v>
      </c>
      <c r="M749" s="25" t="e">
        <f t="shared" si="109"/>
        <v>#DIV/0!</v>
      </c>
      <c r="N749" s="25" t="e">
        <f t="shared" si="109"/>
        <v>#DIV/0!</v>
      </c>
      <c r="O749" s="24">
        <f t="shared" si="110"/>
        <v>0</v>
      </c>
      <c r="P749" s="24">
        <f t="shared" si="110"/>
        <v>0</v>
      </c>
      <c r="Q749" t="s">
        <v>516</v>
      </c>
      <c r="R749" t="s">
        <v>342</v>
      </c>
      <c r="S749" t="s">
        <v>274</v>
      </c>
      <c r="T749" s="26"/>
      <c r="U749" s="26" t="s">
        <v>75</v>
      </c>
      <c r="V749" s="20">
        <v>44438</v>
      </c>
      <c r="W749" s="26" t="s">
        <v>75</v>
      </c>
      <c r="X749" s="99">
        <v>2</v>
      </c>
      <c r="Y749" s="24" t="str">
        <f t="shared" si="111"/>
        <v>N</v>
      </c>
      <c r="Z749" s="24">
        <v>100</v>
      </c>
      <c r="AA749" s="24">
        <f t="shared" si="102"/>
        <v>0</v>
      </c>
      <c r="AB749" s="24">
        <f t="shared" si="103"/>
        <v>-100</v>
      </c>
      <c r="AC749" s="24">
        <f t="shared" si="104"/>
        <v>0</v>
      </c>
      <c r="AD749" s="24">
        <f t="shared" si="105"/>
        <v>-100</v>
      </c>
      <c r="AE749" s="24">
        <f t="shared" si="106"/>
        <v>0</v>
      </c>
      <c r="AF749" s="24">
        <f t="shared" si="107"/>
        <v>-100</v>
      </c>
    </row>
    <row r="750" spans="1:32" x14ac:dyDescent="0.25">
      <c r="A750" s="21">
        <v>0.59818904436886899</v>
      </c>
      <c r="B750" s="21">
        <v>0.384803568655539</v>
      </c>
      <c r="C750" s="22">
        <f t="shared" si="108"/>
        <v>1.6717123280903106</v>
      </c>
      <c r="D750" s="23">
        <f t="shared" si="108"/>
        <v>2.5987284980071497</v>
      </c>
      <c r="E750" s="28"/>
      <c r="F750" s="8">
        <f t="shared" si="112"/>
        <v>1</v>
      </c>
      <c r="G750" s="8">
        <f t="shared" si="113"/>
        <v>1.6717123280903106</v>
      </c>
      <c r="H750" s="8">
        <f t="shared" si="114"/>
        <v>2.5987284980071497</v>
      </c>
      <c r="I750" s="24"/>
      <c r="J750" s="24"/>
      <c r="K750" s="8">
        <f t="shared" si="115"/>
        <v>0</v>
      </c>
      <c r="L750" s="8">
        <f t="shared" si="116"/>
        <v>0</v>
      </c>
      <c r="M750" s="25" t="e">
        <f t="shared" si="109"/>
        <v>#DIV/0!</v>
      </c>
      <c r="N750" s="25" t="e">
        <f t="shared" si="109"/>
        <v>#DIV/0!</v>
      </c>
      <c r="O750" s="24">
        <f t="shared" si="110"/>
        <v>0</v>
      </c>
      <c r="P750" s="24">
        <f t="shared" si="110"/>
        <v>0</v>
      </c>
      <c r="Q750" t="s">
        <v>352</v>
      </c>
      <c r="R750" t="s">
        <v>297</v>
      </c>
      <c r="S750" t="s">
        <v>273</v>
      </c>
      <c r="T750" s="26"/>
      <c r="U750" s="26" t="s">
        <v>102</v>
      </c>
      <c r="V750" s="20">
        <v>44438</v>
      </c>
      <c r="W750" s="26" t="s">
        <v>75</v>
      </c>
      <c r="X750" s="99">
        <v>2</v>
      </c>
      <c r="Y750" s="24" t="str">
        <f t="shared" si="111"/>
        <v>N</v>
      </c>
      <c r="Z750" s="24">
        <v>100</v>
      </c>
      <c r="AA750" s="24">
        <f t="shared" ref="AA750:AA793" si="117">IF(AND(O750&gt;1,Y750="Y"),Z750*I750,IF(AND(P750&gt;1,Y750="N"),Z750*J750,0))</f>
        <v>0</v>
      </c>
      <c r="AB750" s="24">
        <f t="shared" ref="AB750:AB793" si="118">AA750-Z750</f>
        <v>-100</v>
      </c>
      <c r="AC750" s="24">
        <f t="shared" ref="AC750:AC793" si="119">IF(AND(A750 &gt; 50%,Y750 = "Y"),Z750*I750,0)</f>
        <v>0</v>
      </c>
      <c r="AD750" s="24">
        <f t="shared" ref="AD750:AD793" si="120">AC750-Z750</f>
        <v>-100</v>
      </c>
      <c r="AE750" s="24">
        <f t="shared" ref="AE750:AE793" si="121">IF(AND(B750 &gt; 50%,Y750 = "N"),Z750*J750,0)</f>
        <v>0</v>
      </c>
      <c r="AF750" s="24">
        <f t="shared" ref="AF750:AF793" si="122">AE750-Z750</f>
        <v>-100</v>
      </c>
    </row>
    <row r="751" spans="1:32" x14ac:dyDescent="0.25">
      <c r="A751" s="21">
        <v>0.36887570710983325</v>
      </c>
      <c r="B751" s="21">
        <v>0.63068951720705135</v>
      </c>
      <c r="C751" s="22">
        <f t="shared" si="108"/>
        <v>2.7109402455235379</v>
      </c>
      <c r="D751" s="23">
        <f t="shared" si="108"/>
        <v>1.5855662298438145</v>
      </c>
      <c r="E751" s="28"/>
      <c r="F751" s="8">
        <f t="shared" si="112"/>
        <v>1</v>
      </c>
      <c r="G751" s="8">
        <f t="shared" si="113"/>
        <v>2.7109402455235379</v>
      </c>
      <c r="H751" s="8">
        <f t="shared" si="114"/>
        <v>1.5855662298438145</v>
      </c>
      <c r="I751" s="24"/>
      <c r="J751" s="24"/>
      <c r="K751" s="8">
        <f t="shared" si="115"/>
        <v>0</v>
      </c>
      <c r="L751" s="8">
        <f t="shared" si="116"/>
        <v>0</v>
      </c>
      <c r="M751" s="25" t="e">
        <f t="shared" si="109"/>
        <v>#DIV/0!</v>
      </c>
      <c r="N751" s="25" t="e">
        <f t="shared" si="109"/>
        <v>#DIV/0!</v>
      </c>
      <c r="O751" s="24">
        <f t="shared" si="110"/>
        <v>0</v>
      </c>
      <c r="P751" s="24">
        <f t="shared" si="110"/>
        <v>0</v>
      </c>
      <c r="Q751" t="s">
        <v>426</v>
      </c>
      <c r="R751" t="s">
        <v>296</v>
      </c>
      <c r="S751" t="s">
        <v>273</v>
      </c>
      <c r="T751" s="26"/>
      <c r="U751" s="26" t="s">
        <v>75</v>
      </c>
      <c r="V751" s="20">
        <v>44438</v>
      </c>
      <c r="W751" s="26" t="s">
        <v>76</v>
      </c>
      <c r="X751" s="99">
        <v>1</v>
      </c>
      <c r="Y751" s="24" t="str">
        <f t="shared" si="111"/>
        <v>N</v>
      </c>
      <c r="Z751" s="24">
        <v>100</v>
      </c>
      <c r="AA751" s="24">
        <f t="shared" si="117"/>
        <v>0</v>
      </c>
      <c r="AB751" s="24">
        <f t="shared" si="118"/>
        <v>-100</v>
      </c>
      <c r="AC751" s="24">
        <f t="shared" si="119"/>
        <v>0</v>
      </c>
      <c r="AD751" s="24">
        <f t="shared" si="120"/>
        <v>-100</v>
      </c>
      <c r="AE751" s="24">
        <f t="shared" si="121"/>
        <v>0</v>
      </c>
      <c r="AF751" s="24">
        <f t="shared" si="122"/>
        <v>-100</v>
      </c>
    </row>
    <row r="752" spans="1:32" x14ac:dyDescent="0.25">
      <c r="A752" s="21">
        <v>0.37463915104617435</v>
      </c>
      <c r="B752" s="21">
        <v>0.62447646943684698</v>
      </c>
      <c r="C752" s="22">
        <f t="shared" si="108"/>
        <v>2.6692351752546806</v>
      </c>
      <c r="D752" s="23">
        <f t="shared" si="108"/>
        <v>1.6013413618319361</v>
      </c>
      <c r="E752" s="28"/>
      <c r="F752" s="8">
        <f t="shared" si="112"/>
        <v>1</v>
      </c>
      <c r="G752" s="8">
        <f t="shared" si="113"/>
        <v>2.6692351752546806</v>
      </c>
      <c r="H752" s="8">
        <f t="shared" si="114"/>
        <v>1.6013413618319361</v>
      </c>
      <c r="I752" s="24"/>
      <c r="J752" s="24"/>
      <c r="K752" s="8">
        <f t="shared" si="115"/>
        <v>0</v>
      </c>
      <c r="L752" s="8">
        <f t="shared" si="116"/>
        <v>0</v>
      </c>
      <c r="M752" s="25" t="e">
        <f t="shared" si="109"/>
        <v>#DIV/0!</v>
      </c>
      <c r="N752" s="25" t="e">
        <f t="shared" si="109"/>
        <v>#DIV/0!</v>
      </c>
      <c r="O752" s="24">
        <f t="shared" si="110"/>
        <v>0</v>
      </c>
      <c r="P752" s="24">
        <f t="shared" si="110"/>
        <v>0</v>
      </c>
      <c r="Q752" t="s">
        <v>522</v>
      </c>
      <c r="R752" t="s">
        <v>457</v>
      </c>
      <c r="S752" t="s">
        <v>276</v>
      </c>
      <c r="T752" s="26"/>
      <c r="U752" s="26" t="s">
        <v>75</v>
      </c>
      <c r="V752" s="20">
        <v>44438</v>
      </c>
      <c r="W752" s="26" t="s">
        <v>202</v>
      </c>
      <c r="X752" s="99">
        <v>8</v>
      </c>
      <c r="Y752" s="24" t="str">
        <f t="shared" si="111"/>
        <v>Y</v>
      </c>
      <c r="Z752" s="24">
        <v>100</v>
      </c>
      <c r="AA752" s="24">
        <f t="shared" si="117"/>
        <v>0</v>
      </c>
      <c r="AB752" s="24">
        <f t="shared" si="118"/>
        <v>-100</v>
      </c>
      <c r="AC752" s="24">
        <f t="shared" si="119"/>
        <v>0</v>
      </c>
      <c r="AD752" s="24">
        <f t="shared" si="120"/>
        <v>-100</v>
      </c>
      <c r="AE752" s="24">
        <f t="shared" si="121"/>
        <v>0</v>
      </c>
      <c r="AF752" s="24">
        <f t="shared" si="122"/>
        <v>-100</v>
      </c>
    </row>
    <row r="753" spans="1:32" x14ac:dyDescent="0.25">
      <c r="A753" s="21">
        <v>0.48859570976690048</v>
      </c>
      <c r="B753" s="21">
        <v>0.50993514301474296</v>
      </c>
      <c r="C753" s="22">
        <f t="shared" si="108"/>
        <v>2.0466819090103772</v>
      </c>
      <c r="D753" s="23">
        <f t="shared" si="108"/>
        <v>1.961033699477913</v>
      </c>
      <c r="E753" s="28"/>
      <c r="F753" s="8">
        <f t="shared" si="112"/>
        <v>1</v>
      </c>
      <c r="G753" s="8">
        <f t="shared" si="113"/>
        <v>2.0466819090103772</v>
      </c>
      <c r="H753" s="8">
        <f t="shared" si="114"/>
        <v>1.961033699477913</v>
      </c>
      <c r="I753" s="24"/>
      <c r="J753" s="24"/>
      <c r="K753" s="8">
        <f t="shared" si="115"/>
        <v>0</v>
      </c>
      <c r="L753" s="8">
        <f t="shared" si="116"/>
        <v>0</v>
      </c>
      <c r="M753" s="25" t="e">
        <f t="shared" si="109"/>
        <v>#DIV/0!</v>
      </c>
      <c r="N753" s="25" t="e">
        <f t="shared" si="109"/>
        <v>#DIV/0!</v>
      </c>
      <c r="O753" s="24">
        <f t="shared" si="110"/>
        <v>0</v>
      </c>
      <c r="P753" s="24">
        <f t="shared" si="110"/>
        <v>0</v>
      </c>
      <c r="Q753" t="s">
        <v>470</v>
      </c>
      <c r="R753" t="s">
        <v>463</v>
      </c>
      <c r="S753" t="s">
        <v>276</v>
      </c>
      <c r="T753" s="26"/>
      <c r="U753" s="26" t="s">
        <v>79</v>
      </c>
      <c r="V753" s="20">
        <v>44438</v>
      </c>
      <c r="W753" s="26" t="s">
        <v>99</v>
      </c>
      <c r="X753" s="99">
        <v>5</v>
      </c>
      <c r="Y753" s="24" t="str">
        <f t="shared" si="111"/>
        <v>Y</v>
      </c>
      <c r="Z753" s="24">
        <v>100</v>
      </c>
      <c r="AA753" s="24">
        <f t="shared" si="117"/>
        <v>0</v>
      </c>
      <c r="AB753" s="24">
        <f t="shared" si="118"/>
        <v>-100</v>
      </c>
      <c r="AC753" s="24">
        <f t="shared" si="119"/>
        <v>0</v>
      </c>
      <c r="AD753" s="24">
        <f t="shared" si="120"/>
        <v>-100</v>
      </c>
      <c r="AE753" s="24">
        <f t="shared" si="121"/>
        <v>0</v>
      </c>
      <c r="AF753" s="24">
        <f t="shared" si="122"/>
        <v>-100</v>
      </c>
    </row>
    <row r="754" spans="1:32" x14ac:dyDescent="0.25">
      <c r="A754" s="21">
        <v>0.61725489438631254</v>
      </c>
      <c r="B754" s="21">
        <v>0.36822016688349846</v>
      </c>
      <c r="C754" s="22">
        <f t="shared" si="108"/>
        <v>1.6200762587621447</v>
      </c>
      <c r="D754" s="23">
        <f t="shared" si="108"/>
        <v>2.7157665167111582</v>
      </c>
      <c r="E754" s="28"/>
      <c r="F754" s="8">
        <f t="shared" si="112"/>
        <v>1</v>
      </c>
      <c r="G754" s="8">
        <f t="shared" si="113"/>
        <v>1.6200762587621447</v>
      </c>
      <c r="H754" s="8">
        <f t="shared" si="114"/>
        <v>2.7157665167111582</v>
      </c>
      <c r="I754" s="24"/>
      <c r="J754" s="24"/>
      <c r="K754" s="8">
        <f t="shared" si="115"/>
        <v>0</v>
      </c>
      <c r="L754" s="8">
        <f t="shared" si="116"/>
        <v>0</v>
      </c>
      <c r="M754" s="25" t="e">
        <f t="shared" si="109"/>
        <v>#DIV/0!</v>
      </c>
      <c r="N754" s="25" t="e">
        <f t="shared" si="109"/>
        <v>#DIV/0!</v>
      </c>
      <c r="O754" s="24">
        <f t="shared" si="110"/>
        <v>0</v>
      </c>
      <c r="P754" s="24">
        <f t="shared" si="110"/>
        <v>0</v>
      </c>
      <c r="Q754" t="s">
        <v>508</v>
      </c>
      <c r="R754" t="s">
        <v>455</v>
      </c>
      <c r="S754" t="s">
        <v>276</v>
      </c>
      <c r="T754" s="26"/>
      <c r="U754" s="26" t="s">
        <v>89</v>
      </c>
      <c r="V754" s="20">
        <v>44438</v>
      </c>
      <c r="W754" s="26" t="s">
        <v>77</v>
      </c>
      <c r="X754" s="99">
        <v>3</v>
      </c>
      <c r="Y754" s="24" t="str">
        <f t="shared" si="111"/>
        <v>Y</v>
      </c>
      <c r="Z754" s="24">
        <v>100</v>
      </c>
      <c r="AA754" s="24">
        <f t="shared" si="117"/>
        <v>0</v>
      </c>
      <c r="AB754" s="24">
        <f t="shared" si="118"/>
        <v>-100</v>
      </c>
      <c r="AC754" s="24">
        <f t="shared" si="119"/>
        <v>0</v>
      </c>
      <c r="AD754" s="24">
        <f t="shared" si="120"/>
        <v>-100</v>
      </c>
      <c r="AE754" s="24">
        <f t="shared" si="121"/>
        <v>0</v>
      </c>
      <c r="AF754" s="24">
        <f t="shared" si="122"/>
        <v>-100</v>
      </c>
    </row>
    <row r="755" spans="1:32" x14ac:dyDescent="0.25">
      <c r="A755" s="52">
        <v>0.42394435184558782</v>
      </c>
      <c r="B755" s="52">
        <v>0.57540826081918284</v>
      </c>
      <c r="C755" s="34">
        <v>2.3588001482898102</v>
      </c>
      <c r="D755" s="35">
        <v>1.7378964955705449</v>
      </c>
      <c r="E755" s="28"/>
      <c r="F755" s="36">
        <v>1</v>
      </c>
      <c r="G755" s="36">
        <v>2.3588001482898102</v>
      </c>
      <c r="H755" s="36">
        <v>1.7378964955705449</v>
      </c>
      <c r="I755" s="37"/>
      <c r="J755" s="37"/>
      <c r="K755" s="36">
        <v>0</v>
      </c>
      <c r="L755" s="36">
        <v>0</v>
      </c>
      <c r="M755" s="38" t="e">
        <v>#DIV/0!</v>
      </c>
      <c r="N755" s="38" t="e">
        <v>#DIV/0!</v>
      </c>
      <c r="O755" s="37">
        <v>0</v>
      </c>
      <c r="P755" s="37">
        <v>0</v>
      </c>
      <c r="Q755" s="37" t="s">
        <v>478</v>
      </c>
      <c r="R755" s="37" t="s">
        <v>475</v>
      </c>
      <c r="S755" s="37" t="s">
        <v>275</v>
      </c>
      <c r="T755" s="39" t="s">
        <v>90</v>
      </c>
      <c r="U755" s="39" t="s">
        <v>75</v>
      </c>
      <c r="V755" s="56" t="s">
        <v>581</v>
      </c>
      <c r="W755" s="39" t="s">
        <v>94</v>
      </c>
      <c r="X755" s="99">
        <v>2</v>
      </c>
      <c r="Y755" t="s">
        <v>590</v>
      </c>
      <c r="Z755" s="24">
        <v>100</v>
      </c>
      <c r="AA755" s="24">
        <f t="shared" si="117"/>
        <v>0</v>
      </c>
      <c r="AB755" s="24">
        <f t="shared" si="118"/>
        <v>-100</v>
      </c>
      <c r="AC755" s="24">
        <f t="shared" si="119"/>
        <v>0</v>
      </c>
      <c r="AD755" s="24">
        <f t="shared" si="120"/>
        <v>-100</v>
      </c>
      <c r="AE755" s="24">
        <f t="shared" si="121"/>
        <v>0</v>
      </c>
      <c r="AF755" s="24">
        <f t="shared" si="122"/>
        <v>-100</v>
      </c>
    </row>
    <row r="756" spans="1:32" x14ac:dyDescent="0.25">
      <c r="A756" s="52">
        <v>0.30597925754699573</v>
      </c>
      <c r="B756" s="52">
        <v>0.69351343438551061</v>
      </c>
      <c r="C756" s="34">
        <v>3.2681953934292713</v>
      </c>
      <c r="D756" s="35">
        <v>1.4419331341231372</v>
      </c>
      <c r="E756" s="28"/>
      <c r="F756" s="36">
        <v>1</v>
      </c>
      <c r="G756" s="36">
        <v>3.2681953934292713</v>
      </c>
      <c r="H756" s="36">
        <v>1.4419331341231372</v>
      </c>
      <c r="I756" s="37"/>
      <c r="J756" s="37"/>
      <c r="K756" s="36">
        <v>0</v>
      </c>
      <c r="L756" s="36">
        <v>0</v>
      </c>
      <c r="M756" s="38" t="e">
        <v>#DIV/0!</v>
      </c>
      <c r="N756" s="38" t="e">
        <v>#DIV/0!</v>
      </c>
      <c r="O756" s="37">
        <v>0</v>
      </c>
      <c r="P756" s="37">
        <v>0</v>
      </c>
      <c r="Q756" s="37" t="s">
        <v>389</v>
      </c>
      <c r="R756" s="37" t="s">
        <v>513</v>
      </c>
      <c r="S756" s="37" t="s">
        <v>279</v>
      </c>
      <c r="T756" s="39" t="s">
        <v>90</v>
      </c>
      <c r="U756" s="39" t="s">
        <v>75</v>
      </c>
      <c r="V756" s="56" t="s">
        <v>581</v>
      </c>
      <c r="W756" s="39" t="s">
        <v>73</v>
      </c>
      <c r="X756" s="84">
        <v>0</v>
      </c>
      <c r="Y756" t="s">
        <v>590</v>
      </c>
      <c r="Z756" s="24">
        <v>100</v>
      </c>
      <c r="AA756" s="24">
        <f t="shared" si="117"/>
        <v>0</v>
      </c>
      <c r="AB756" s="24">
        <f t="shared" si="118"/>
        <v>-100</v>
      </c>
      <c r="AC756" s="24">
        <f t="shared" si="119"/>
        <v>0</v>
      </c>
      <c r="AD756" s="24">
        <f t="shared" si="120"/>
        <v>-100</v>
      </c>
      <c r="AE756" s="24">
        <f t="shared" si="121"/>
        <v>0</v>
      </c>
      <c r="AF756" s="24">
        <f t="shared" si="122"/>
        <v>-100</v>
      </c>
    </row>
    <row r="757" spans="1:32" x14ac:dyDescent="0.25">
      <c r="A757" s="52">
        <v>0.15760661026461678</v>
      </c>
      <c r="B757" s="52">
        <v>0.84237836830054547</v>
      </c>
      <c r="C757" s="34">
        <v>6.3449115384248786</v>
      </c>
      <c r="D757" s="35">
        <v>1.1871150039351652</v>
      </c>
      <c r="E757" s="28"/>
      <c r="F757" s="36">
        <v>1</v>
      </c>
      <c r="G757" s="36">
        <v>6.3449115384248786</v>
      </c>
      <c r="H757" s="36">
        <v>1.1871150039351652</v>
      </c>
      <c r="I757" s="37"/>
      <c r="J757" s="37"/>
      <c r="K757" s="36">
        <v>0</v>
      </c>
      <c r="L757" s="36">
        <v>0</v>
      </c>
      <c r="M757" s="38" t="e">
        <v>#DIV/0!</v>
      </c>
      <c r="N757" s="38" t="e">
        <v>#DIV/0!</v>
      </c>
      <c r="O757" s="37">
        <v>0</v>
      </c>
      <c r="P757" s="37">
        <v>0</v>
      </c>
      <c r="Q757" s="37" t="s">
        <v>319</v>
      </c>
      <c r="R757" s="37" t="s">
        <v>482</v>
      </c>
      <c r="S757" s="37" t="s">
        <v>279</v>
      </c>
      <c r="T757" s="39" t="s">
        <v>90</v>
      </c>
      <c r="U757" s="39" t="s">
        <v>75</v>
      </c>
      <c r="V757" s="56" t="s">
        <v>582</v>
      </c>
      <c r="W757" s="39" t="s">
        <v>75</v>
      </c>
      <c r="X757" s="84">
        <v>2</v>
      </c>
      <c r="Y757" t="s">
        <v>590</v>
      </c>
      <c r="Z757" s="24">
        <v>100</v>
      </c>
      <c r="AA757" s="24">
        <f t="shared" si="117"/>
        <v>0</v>
      </c>
      <c r="AB757" s="24">
        <f t="shared" si="118"/>
        <v>-100</v>
      </c>
      <c r="AC757" s="24">
        <f t="shared" si="119"/>
        <v>0</v>
      </c>
      <c r="AD757" s="24">
        <f t="shared" si="120"/>
        <v>-100</v>
      </c>
      <c r="AE757" s="24">
        <f t="shared" si="121"/>
        <v>0</v>
      </c>
      <c r="AF757" s="24">
        <f t="shared" si="122"/>
        <v>-100</v>
      </c>
    </row>
    <row r="758" spans="1:32" x14ac:dyDescent="0.25">
      <c r="A758" s="52">
        <v>0.43139513475498065</v>
      </c>
      <c r="B758" s="52">
        <v>0.56794176409105535</v>
      </c>
      <c r="C758" s="34">
        <v>2.3180604495411608</v>
      </c>
      <c r="D758" s="35">
        <v>1.7607439058481968</v>
      </c>
      <c r="E758" s="28"/>
      <c r="F758" s="36">
        <v>1</v>
      </c>
      <c r="G758" s="36">
        <v>2.3180604495411608</v>
      </c>
      <c r="H758" s="36">
        <v>1.7607439058481968</v>
      </c>
      <c r="I758" s="37"/>
      <c r="J758" s="37"/>
      <c r="K758" s="36">
        <v>0</v>
      </c>
      <c r="L758" s="36">
        <v>0</v>
      </c>
      <c r="M758" s="38" t="e">
        <v>#DIV/0!</v>
      </c>
      <c r="N758" s="38" t="e">
        <v>#DIV/0!</v>
      </c>
      <c r="O758" s="37">
        <v>0</v>
      </c>
      <c r="P758" s="37">
        <v>0</v>
      </c>
      <c r="Q758" s="37" t="s">
        <v>373</v>
      </c>
      <c r="R758" s="37" t="s">
        <v>307</v>
      </c>
      <c r="S758" s="37" t="s">
        <v>275</v>
      </c>
      <c r="T758" s="39" t="s">
        <v>90</v>
      </c>
      <c r="U758" s="39" t="s">
        <v>75</v>
      </c>
      <c r="V758" s="56" t="s">
        <v>583</v>
      </c>
      <c r="W758" s="39" t="s">
        <v>75</v>
      </c>
      <c r="X758" s="97">
        <v>2</v>
      </c>
      <c r="Y758" t="s">
        <v>590</v>
      </c>
      <c r="Z758" s="24">
        <v>100</v>
      </c>
      <c r="AA758" s="24">
        <f t="shared" si="117"/>
        <v>0</v>
      </c>
      <c r="AB758" s="24">
        <f t="shared" si="118"/>
        <v>-100</v>
      </c>
      <c r="AC758" s="24">
        <f t="shared" si="119"/>
        <v>0</v>
      </c>
      <c r="AD758" s="24">
        <f t="shared" si="120"/>
        <v>-100</v>
      </c>
      <c r="AE758" s="24">
        <f t="shared" si="121"/>
        <v>0</v>
      </c>
      <c r="AF758" s="24">
        <f t="shared" si="122"/>
        <v>-100</v>
      </c>
    </row>
    <row r="759" spans="1:32" x14ac:dyDescent="0.25">
      <c r="A759" s="52">
        <v>0.13620839998570755</v>
      </c>
      <c r="B759" s="52">
        <v>0.8636312905234067</v>
      </c>
      <c r="C759" s="34">
        <v>7.3416911152684472</v>
      </c>
      <c r="D759" s="35">
        <v>1.1579015385071869</v>
      </c>
      <c r="E759" s="28"/>
      <c r="F759" s="36">
        <v>1</v>
      </c>
      <c r="G759" s="36">
        <v>7.3416911152684472</v>
      </c>
      <c r="H759" s="36">
        <v>1.1579015385071869</v>
      </c>
      <c r="I759" s="37"/>
      <c r="J759" s="37"/>
      <c r="K759" s="36">
        <v>0</v>
      </c>
      <c r="L759" s="36">
        <v>0</v>
      </c>
      <c r="M759" s="38" t="e">
        <v>#DIV/0!</v>
      </c>
      <c r="N759" s="38" t="e">
        <v>#DIV/0!</v>
      </c>
      <c r="O759" s="37">
        <v>0</v>
      </c>
      <c r="P759" s="37">
        <v>0</v>
      </c>
      <c r="Q759" s="37" t="s">
        <v>331</v>
      </c>
      <c r="R759" s="37" t="s">
        <v>289</v>
      </c>
      <c r="S759" s="37" t="s">
        <v>283</v>
      </c>
      <c r="T759" s="39" t="s">
        <v>85</v>
      </c>
      <c r="U759" s="39" t="s">
        <v>76</v>
      </c>
      <c r="V759" s="56" t="s">
        <v>583</v>
      </c>
      <c r="W759" s="39" t="s">
        <v>183</v>
      </c>
      <c r="X759" s="97" t="s">
        <v>183</v>
      </c>
      <c r="Y759" t="s">
        <v>183</v>
      </c>
      <c r="Z759" s="24">
        <v>100</v>
      </c>
      <c r="AA759" s="24">
        <f t="shared" si="117"/>
        <v>0</v>
      </c>
      <c r="AB759" s="24">
        <f t="shared" si="118"/>
        <v>-100</v>
      </c>
      <c r="AC759" s="24">
        <f t="shared" si="119"/>
        <v>0</v>
      </c>
      <c r="AD759" s="24">
        <f t="shared" si="120"/>
        <v>-100</v>
      </c>
      <c r="AE759" s="24">
        <f t="shared" si="121"/>
        <v>0</v>
      </c>
      <c r="AF759" s="24">
        <f t="shared" si="122"/>
        <v>-100</v>
      </c>
    </row>
    <row r="760" spans="1:32" x14ac:dyDescent="0.25">
      <c r="A760" s="52">
        <v>0.25083987822749121</v>
      </c>
      <c r="B760" s="52">
        <v>0.74907558390492668</v>
      </c>
      <c r="C760" s="34">
        <v>3.9866069425096833</v>
      </c>
      <c r="D760" s="35">
        <v>1.3349787678127296</v>
      </c>
      <c r="E760" s="28"/>
      <c r="F760" s="36">
        <v>1</v>
      </c>
      <c r="G760" s="36">
        <v>3.9866069425096833</v>
      </c>
      <c r="H760" s="36">
        <v>1.3349787678127296</v>
      </c>
      <c r="I760" s="37"/>
      <c r="J760" s="37"/>
      <c r="K760" s="36">
        <v>0</v>
      </c>
      <c r="L760" s="36">
        <v>0</v>
      </c>
      <c r="M760" s="38" t="e">
        <v>#DIV/0!</v>
      </c>
      <c r="N760" s="38" t="e">
        <v>#DIV/0!</v>
      </c>
      <c r="O760" s="37">
        <v>0</v>
      </c>
      <c r="P760" s="37">
        <v>0</v>
      </c>
      <c r="Q760" s="37" t="s">
        <v>531</v>
      </c>
      <c r="R760" s="37" t="s">
        <v>526</v>
      </c>
      <c r="S760" s="37" t="s">
        <v>277</v>
      </c>
      <c r="T760" s="39" t="s">
        <v>90</v>
      </c>
      <c r="U760" s="39" t="s">
        <v>75</v>
      </c>
      <c r="V760" s="56" t="s">
        <v>583</v>
      </c>
      <c r="W760" s="39" t="s">
        <v>73</v>
      </c>
      <c r="X760" s="97">
        <v>0</v>
      </c>
      <c r="Y760" t="s">
        <v>590</v>
      </c>
      <c r="Z760" s="24">
        <v>100</v>
      </c>
      <c r="AA760" s="24">
        <f t="shared" si="117"/>
        <v>0</v>
      </c>
      <c r="AB760" s="24">
        <f t="shared" si="118"/>
        <v>-100</v>
      </c>
      <c r="AC760" s="24">
        <f t="shared" si="119"/>
        <v>0</v>
      </c>
      <c r="AD760" s="24">
        <f t="shared" si="120"/>
        <v>-100</v>
      </c>
      <c r="AE760" s="24">
        <f t="shared" si="121"/>
        <v>0</v>
      </c>
      <c r="AF760" s="24">
        <f t="shared" si="122"/>
        <v>-100</v>
      </c>
    </row>
    <row r="761" spans="1:32" x14ac:dyDescent="0.25">
      <c r="A761" s="52">
        <v>0.57559705833916019</v>
      </c>
      <c r="B761" s="52">
        <v>0.40493864486295617</v>
      </c>
      <c r="C761" s="34">
        <v>1.737326460432965</v>
      </c>
      <c r="D761" s="35">
        <v>2.4695099188135798</v>
      </c>
      <c r="E761" s="28"/>
      <c r="F761" s="36">
        <v>1</v>
      </c>
      <c r="G761" s="36">
        <v>1.737326460432965</v>
      </c>
      <c r="H761" s="36">
        <v>2.4695099188135798</v>
      </c>
      <c r="I761" s="37"/>
      <c r="J761" s="37"/>
      <c r="K761" s="36">
        <v>0</v>
      </c>
      <c r="L761" s="36">
        <v>0</v>
      </c>
      <c r="M761" s="38" t="e">
        <v>#DIV/0!</v>
      </c>
      <c r="N761" s="38" t="e">
        <v>#DIV/0!</v>
      </c>
      <c r="O761" s="37">
        <v>0</v>
      </c>
      <c r="P761" s="37">
        <v>0</v>
      </c>
      <c r="Q761" s="37" t="s">
        <v>534</v>
      </c>
      <c r="R761" s="37" t="s">
        <v>537</v>
      </c>
      <c r="S761" s="37" t="s">
        <v>277</v>
      </c>
      <c r="T761" s="39" t="s">
        <v>84</v>
      </c>
      <c r="U761" s="39" t="s">
        <v>100</v>
      </c>
      <c r="V761" s="56" t="s">
        <v>583</v>
      </c>
      <c r="W761" s="39" t="s">
        <v>92</v>
      </c>
      <c r="X761" s="97">
        <v>5</v>
      </c>
      <c r="Y761" t="s">
        <v>591</v>
      </c>
      <c r="Z761" s="24">
        <v>100</v>
      </c>
      <c r="AA761" s="24">
        <f t="shared" si="117"/>
        <v>0</v>
      </c>
      <c r="AB761" s="24">
        <f t="shared" si="118"/>
        <v>-100</v>
      </c>
      <c r="AC761" s="24">
        <f t="shared" si="119"/>
        <v>0</v>
      </c>
      <c r="AD761" s="24">
        <f t="shared" si="120"/>
        <v>-100</v>
      </c>
      <c r="AE761" s="24">
        <f t="shared" si="121"/>
        <v>0</v>
      </c>
      <c r="AF761" s="24">
        <f t="shared" si="122"/>
        <v>-100</v>
      </c>
    </row>
    <row r="762" spans="1:32" x14ac:dyDescent="0.25">
      <c r="A762" s="52">
        <v>0.56023704816721132</v>
      </c>
      <c r="B762" s="52">
        <v>0.43591324274780102</v>
      </c>
      <c r="C762" s="34">
        <v>1.7849587121584554</v>
      </c>
      <c r="D762" s="35">
        <v>2.2940344590048465</v>
      </c>
      <c r="E762" s="28"/>
      <c r="F762" s="36">
        <v>1</v>
      </c>
      <c r="G762" s="36">
        <v>1.7849587121584554</v>
      </c>
      <c r="H762" s="36">
        <v>2.2940344590048465</v>
      </c>
      <c r="I762" s="37"/>
      <c r="J762" s="37"/>
      <c r="K762" s="36">
        <v>0</v>
      </c>
      <c r="L762" s="36">
        <v>0</v>
      </c>
      <c r="M762" s="38" t="e">
        <v>#DIV/0!</v>
      </c>
      <c r="N762" s="38" t="e">
        <v>#DIV/0!</v>
      </c>
      <c r="O762" s="37">
        <v>0</v>
      </c>
      <c r="P762" s="37">
        <v>0</v>
      </c>
      <c r="Q762" s="37" t="s">
        <v>532</v>
      </c>
      <c r="R762" s="37" t="s">
        <v>527</v>
      </c>
      <c r="S762" s="37" t="s">
        <v>277</v>
      </c>
      <c r="T762" s="39" t="s">
        <v>85</v>
      </c>
      <c r="U762" s="39" t="s">
        <v>79</v>
      </c>
      <c r="V762" s="56" t="s">
        <v>583</v>
      </c>
      <c r="W762" s="39" t="s">
        <v>75</v>
      </c>
      <c r="X762" s="84">
        <v>2</v>
      </c>
      <c r="Y762" t="s">
        <v>590</v>
      </c>
      <c r="Z762" s="24">
        <v>100</v>
      </c>
      <c r="AA762" s="24">
        <f t="shared" si="117"/>
        <v>0</v>
      </c>
      <c r="AB762" s="24">
        <f t="shared" si="118"/>
        <v>-100</v>
      </c>
      <c r="AC762" s="24">
        <f t="shared" si="119"/>
        <v>0</v>
      </c>
      <c r="AD762" s="24">
        <f t="shared" si="120"/>
        <v>-100</v>
      </c>
      <c r="AE762" s="24">
        <f t="shared" si="121"/>
        <v>0</v>
      </c>
      <c r="AF762" s="24">
        <f t="shared" si="122"/>
        <v>-100</v>
      </c>
    </row>
    <row r="763" spans="1:32" x14ac:dyDescent="0.25">
      <c r="A763" s="52">
        <v>0.4069022075656985</v>
      </c>
      <c r="B763" s="52">
        <v>0.59037295369965803</v>
      </c>
      <c r="C763" s="34">
        <v>2.457592958225816</v>
      </c>
      <c r="D763" s="35">
        <v>1.6938445329064526</v>
      </c>
      <c r="E763" s="28"/>
      <c r="F763" s="36">
        <v>1</v>
      </c>
      <c r="G763" s="36">
        <v>2.457592958225816</v>
      </c>
      <c r="H763" s="36">
        <v>1.6938445329064526</v>
      </c>
      <c r="I763" s="37"/>
      <c r="J763" s="37"/>
      <c r="K763" s="36">
        <v>0</v>
      </c>
      <c r="L763" s="36">
        <v>0</v>
      </c>
      <c r="M763" s="38" t="e">
        <v>#DIV/0!</v>
      </c>
      <c r="N763" s="38" t="e">
        <v>#DIV/0!</v>
      </c>
      <c r="O763" s="37">
        <v>0</v>
      </c>
      <c r="P763" s="37">
        <v>0</v>
      </c>
      <c r="Q763" s="37" t="s">
        <v>524</v>
      </c>
      <c r="R763" s="37" t="s">
        <v>533</v>
      </c>
      <c r="S763" s="37" t="s">
        <v>277</v>
      </c>
      <c r="T763" s="39" t="s">
        <v>85</v>
      </c>
      <c r="U763" s="39" t="s">
        <v>79</v>
      </c>
      <c r="V763" s="56" t="s">
        <v>583</v>
      </c>
      <c r="W763" s="39" t="s">
        <v>86</v>
      </c>
      <c r="X763" s="84">
        <v>3</v>
      </c>
      <c r="Y763" t="s">
        <v>591</v>
      </c>
      <c r="Z763" s="24">
        <v>100</v>
      </c>
      <c r="AA763" s="24">
        <f t="shared" si="117"/>
        <v>0</v>
      </c>
      <c r="AB763" s="24">
        <f t="shared" si="118"/>
        <v>-100</v>
      </c>
      <c r="AC763" s="24">
        <f t="shared" si="119"/>
        <v>0</v>
      </c>
      <c r="AD763" s="24">
        <f t="shared" si="120"/>
        <v>-100</v>
      </c>
      <c r="AE763" s="24">
        <f t="shared" si="121"/>
        <v>0</v>
      </c>
      <c r="AF763" s="24">
        <f t="shared" si="122"/>
        <v>-100</v>
      </c>
    </row>
    <row r="764" spans="1:32" x14ac:dyDescent="0.25">
      <c r="A764" s="52">
        <v>0.45024103886141392</v>
      </c>
      <c r="B764" s="52">
        <v>0.54912035956741856</v>
      </c>
      <c r="C764" s="34">
        <v>2.2210325440986827</v>
      </c>
      <c r="D764" s="35">
        <v>1.8210943786308917</v>
      </c>
      <c r="E764" s="28"/>
      <c r="F764" s="36">
        <v>1</v>
      </c>
      <c r="G764" s="36">
        <v>2.2210325440986827</v>
      </c>
      <c r="H764" s="36">
        <v>1.8210943786308917</v>
      </c>
      <c r="I764" s="37"/>
      <c r="J764" s="37"/>
      <c r="K764" s="36">
        <v>0</v>
      </c>
      <c r="L764" s="36">
        <v>0</v>
      </c>
      <c r="M764" s="38" t="e">
        <v>#DIV/0!</v>
      </c>
      <c r="N764" s="38" t="e">
        <v>#DIV/0!</v>
      </c>
      <c r="O764" s="37">
        <v>0</v>
      </c>
      <c r="P764" s="37">
        <v>0</v>
      </c>
      <c r="Q764" s="37" t="s">
        <v>285</v>
      </c>
      <c r="R764" s="37" t="s">
        <v>302</v>
      </c>
      <c r="S764" s="37" t="s">
        <v>275</v>
      </c>
      <c r="T764" s="39" t="s">
        <v>90</v>
      </c>
      <c r="U764" s="39" t="s">
        <v>75</v>
      </c>
      <c r="V764" s="56" t="s">
        <v>584</v>
      </c>
      <c r="W764" s="39" t="s">
        <v>94</v>
      </c>
      <c r="X764" s="99">
        <v>2</v>
      </c>
      <c r="Y764" t="s">
        <v>590</v>
      </c>
      <c r="Z764" s="24">
        <v>100</v>
      </c>
      <c r="AA764" s="24">
        <f t="shared" si="117"/>
        <v>0</v>
      </c>
      <c r="AB764" s="24">
        <f t="shared" si="118"/>
        <v>-100</v>
      </c>
      <c r="AC764" s="24">
        <f t="shared" si="119"/>
        <v>0</v>
      </c>
      <c r="AD764" s="24">
        <f t="shared" si="120"/>
        <v>-100</v>
      </c>
      <c r="AE764" s="24">
        <f t="shared" si="121"/>
        <v>0</v>
      </c>
      <c r="AF764" s="24">
        <f t="shared" si="122"/>
        <v>-100</v>
      </c>
    </row>
    <row r="765" spans="1:32" x14ac:dyDescent="0.25">
      <c r="A765" s="52">
        <v>0.80321214358594284</v>
      </c>
      <c r="B765" s="52">
        <v>0.11283720193253818</v>
      </c>
      <c r="C765" s="34">
        <v>1.2450010971391658</v>
      </c>
      <c r="D765" s="35">
        <v>8.8623253933385246</v>
      </c>
      <c r="E765" s="28"/>
      <c r="F765" s="36">
        <v>1</v>
      </c>
      <c r="G765" s="36">
        <v>1.2450010971391658</v>
      </c>
      <c r="H765" s="36">
        <v>8.8623253933385246</v>
      </c>
      <c r="I765" s="37"/>
      <c r="J765" s="37"/>
      <c r="K765" s="36">
        <v>0</v>
      </c>
      <c r="L765" s="36">
        <v>0</v>
      </c>
      <c r="M765" s="38" t="e">
        <v>#DIV/0!</v>
      </c>
      <c r="N765" s="38" t="e">
        <v>#DIV/0!</v>
      </c>
      <c r="O765" s="37">
        <v>0</v>
      </c>
      <c r="P765" s="37">
        <v>0</v>
      </c>
      <c r="Q765" s="37" t="s">
        <v>284</v>
      </c>
      <c r="R765" s="37" t="s">
        <v>479</v>
      </c>
      <c r="S765" s="37" t="s">
        <v>275</v>
      </c>
      <c r="T765" s="39" t="s">
        <v>84</v>
      </c>
      <c r="U765" s="39" t="s">
        <v>99</v>
      </c>
      <c r="V765" s="56" t="s">
        <v>584</v>
      </c>
      <c r="W765" s="39" t="s">
        <v>73</v>
      </c>
      <c r="X765" s="99">
        <v>0</v>
      </c>
      <c r="Y765" t="s">
        <v>590</v>
      </c>
      <c r="Z765" s="24">
        <v>100</v>
      </c>
      <c r="AA765" s="24">
        <f t="shared" si="117"/>
        <v>0</v>
      </c>
      <c r="AB765" s="24">
        <f t="shared" si="118"/>
        <v>-100</v>
      </c>
      <c r="AC765" s="24">
        <f t="shared" si="119"/>
        <v>0</v>
      </c>
      <c r="AD765" s="24">
        <f t="shared" si="120"/>
        <v>-100</v>
      </c>
      <c r="AE765" s="24">
        <f t="shared" si="121"/>
        <v>0</v>
      </c>
      <c r="AF765" s="24">
        <f t="shared" si="122"/>
        <v>-100</v>
      </c>
    </row>
    <row r="766" spans="1:32" x14ac:dyDescent="0.25">
      <c r="A766" s="52">
        <v>0.54884239695439085</v>
      </c>
      <c r="B766" s="52">
        <v>0.44030139127045981</v>
      </c>
      <c r="C766" s="34">
        <v>1.8220166764614953</v>
      </c>
      <c r="D766" s="35">
        <v>2.2711715652648015</v>
      </c>
      <c r="E766" s="28"/>
      <c r="F766" s="36">
        <v>1</v>
      </c>
      <c r="G766" s="36">
        <v>1.8220166764614953</v>
      </c>
      <c r="H766" s="36">
        <v>2.2711715652648015</v>
      </c>
      <c r="I766" s="37"/>
      <c r="J766" s="37"/>
      <c r="K766" s="36">
        <v>0</v>
      </c>
      <c r="L766" s="36">
        <v>0</v>
      </c>
      <c r="M766" s="38" t="e">
        <v>#DIV/0!</v>
      </c>
      <c r="N766" s="38" t="e">
        <v>#DIV/0!</v>
      </c>
      <c r="O766" s="37">
        <v>0</v>
      </c>
      <c r="P766" s="37">
        <v>0</v>
      </c>
      <c r="Q766" s="37" t="s">
        <v>304</v>
      </c>
      <c r="R766" s="37" t="s">
        <v>511</v>
      </c>
      <c r="S766" s="37" t="s">
        <v>275</v>
      </c>
      <c r="T766" s="39" t="s">
        <v>84</v>
      </c>
      <c r="U766" s="39" t="s">
        <v>86</v>
      </c>
      <c r="V766" s="56" t="s">
        <v>584</v>
      </c>
      <c r="W766" s="39" t="s">
        <v>75</v>
      </c>
      <c r="X766" s="99">
        <v>2</v>
      </c>
      <c r="Y766" t="s">
        <v>590</v>
      </c>
      <c r="Z766" s="24">
        <v>100</v>
      </c>
      <c r="AA766" s="24">
        <f t="shared" si="117"/>
        <v>0</v>
      </c>
      <c r="AB766" s="24">
        <f t="shared" si="118"/>
        <v>-100</v>
      </c>
      <c r="AC766" s="24">
        <f t="shared" si="119"/>
        <v>0</v>
      </c>
      <c r="AD766" s="24">
        <f t="shared" si="120"/>
        <v>-100</v>
      </c>
      <c r="AE766" s="24">
        <f t="shared" si="121"/>
        <v>0</v>
      </c>
      <c r="AF766" s="24">
        <f t="shared" si="122"/>
        <v>-100</v>
      </c>
    </row>
    <row r="767" spans="1:32" x14ac:dyDescent="0.25">
      <c r="A767" s="52">
        <v>0.5960931466763395</v>
      </c>
      <c r="B767" s="52">
        <v>0.38656460890619337</v>
      </c>
      <c r="C767" s="34">
        <v>1.6775901645166367</v>
      </c>
      <c r="D767" s="35">
        <v>2.5868896866414053</v>
      </c>
      <c r="E767" s="28"/>
      <c r="F767" s="36">
        <v>1</v>
      </c>
      <c r="G767" s="36">
        <v>1.6775901645166367</v>
      </c>
      <c r="H767" s="36">
        <v>2.5868896866414053</v>
      </c>
      <c r="I767" s="37"/>
      <c r="J767" s="37"/>
      <c r="K767" s="36">
        <v>0</v>
      </c>
      <c r="L767" s="36">
        <v>0</v>
      </c>
      <c r="M767" s="38" t="e">
        <v>#DIV/0!</v>
      </c>
      <c r="N767" s="38" t="e">
        <v>#DIV/0!</v>
      </c>
      <c r="O767" s="37">
        <v>0</v>
      </c>
      <c r="P767" s="37">
        <v>0</v>
      </c>
      <c r="Q767" s="37" t="s">
        <v>305</v>
      </c>
      <c r="R767" s="37" t="s">
        <v>376</v>
      </c>
      <c r="S767" s="37" t="s">
        <v>275</v>
      </c>
      <c r="T767" s="39" t="s">
        <v>84</v>
      </c>
      <c r="U767" s="39" t="s">
        <v>89</v>
      </c>
      <c r="V767" s="56" t="s">
        <v>584</v>
      </c>
      <c r="W767" s="39" t="s">
        <v>75</v>
      </c>
      <c r="X767" s="97">
        <v>2</v>
      </c>
      <c r="Y767" t="s">
        <v>590</v>
      </c>
      <c r="Z767" s="24">
        <v>100</v>
      </c>
      <c r="AA767" s="24">
        <f t="shared" si="117"/>
        <v>0</v>
      </c>
      <c r="AB767" s="24">
        <f t="shared" si="118"/>
        <v>-100</v>
      </c>
      <c r="AC767" s="24">
        <f t="shared" si="119"/>
        <v>0</v>
      </c>
      <c r="AD767" s="24">
        <f t="shared" si="120"/>
        <v>-100</v>
      </c>
      <c r="AE767" s="24">
        <f t="shared" si="121"/>
        <v>0</v>
      </c>
      <c r="AF767" s="24">
        <f t="shared" si="122"/>
        <v>-100</v>
      </c>
    </row>
    <row r="768" spans="1:32" s="24" customFormat="1" x14ac:dyDescent="0.25">
      <c r="A768" s="52">
        <v>0.64135578305851326</v>
      </c>
      <c r="B768" s="52">
        <v>0.34844747244759311</v>
      </c>
      <c r="C768" s="34">
        <v>1.5591969799214647</v>
      </c>
      <c r="D768" s="35">
        <v>2.8698730198147762</v>
      </c>
      <c r="E768" s="28"/>
      <c r="F768" s="36">
        <v>1</v>
      </c>
      <c r="G768" s="36">
        <v>1.5591969799214647</v>
      </c>
      <c r="H768" s="36">
        <v>2.8698730198147762</v>
      </c>
      <c r="I768" s="37"/>
      <c r="J768" s="37"/>
      <c r="K768" s="36">
        <v>0</v>
      </c>
      <c r="L768" s="36">
        <v>0</v>
      </c>
      <c r="M768" s="38" t="e">
        <v>#DIV/0!</v>
      </c>
      <c r="N768" s="38" t="e">
        <v>#DIV/0!</v>
      </c>
      <c r="O768" s="37">
        <v>0</v>
      </c>
      <c r="P768" s="37">
        <v>0</v>
      </c>
      <c r="Q768" s="37" t="s">
        <v>301</v>
      </c>
      <c r="R768" s="37" t="s">
        <v>306</v>
      </c>
      <c r="S768" s="37" t="s">
        <v>275</v>
      </c>
      <c r="T768" s="39" t="s">
        <v>85</v>
      </c>
      <c r="U768" s="39" t="s">
        <v>79</v>
      </c>
      <c r="V768" s="56" t="s">
        <v>584</v>
      </c>
      <c r="W768" s="39" t="s">
        <v>75</v>
      </c>
      <c r="X768" s="102">
        <v>2</v>
      </c>
      <c r="Y768" s="24" t="s">
        <v>590</v>
      </c>
      <c r="Z768" s="24">
        <v>100</v>
      </c>
      <c r="AA768" s="24">
        <f t="shared" si="117"/>
        <v>0</v>
      </c>
      <c r="AB768" s="24">
        <f t="shared" si="118"/>
        <v>-100</v>
      </c>
      <c r="AC768" s="24">
        <f t="shared" si="119"/>
        <v>0</v>
      </c>
      <c r="AD768" s="24">
        <f t="shared" si="120"/>
        <v>-100</v>
      </c>
      <c r="AE768" s="24">
        <f t="shared" si="121"/>
        <v>0</v>
      </c>
      <c r="AF768" s="24">
        <f t="shared" si="122"/>
        <v>-100</v>
      </c>
    </row>
    <row r="769" spans="1:32" x14ac:dyDescent="0.25">
      <c r="A769" s="52">
        <v>0.50340432415146619</v>
      </c>
      <c r="B769" s="52">
        <v>0.49472925051172134</v>
      </c>
      <c r="C769" s="34">
        <v>1.9864747917801282</v>
      </c>
      <c r="D769" s="35">
        <v>2.0213076121245179</v>
      </c>
      <c r="E769" s="28"/>
      <c r="F769" s="36">
        <v>1</v>
      </c>
      <c r="G769" s="36">
        <v>1.9864747917801282</v>
      </c>
      <c r="H769" s="36">
        <v>2.0213076121245179</v>
      </c>
      <c r="I769" s="37"/>
      <c r="J769" s="37"/>
      <c r="K769" s="36">
        <v>0</v>
      </c>
      <c r="L769" s="36">
        <v>0</v>
      </c>
      <c r="M769" s="38" t="e">
        <v>#DIV/0!</v>
      </c>
      <c r="N769" s="38" t="e">
        <v>#DIV/0!</v>
      </c>
      <c r="O769" s="37">
        <v>0</v>
      </c>
      <c r="P769" s="37">
        <v>0</v>
      </c>
      <c r="Q769" s="37" t="s">
        <v>460</v>
      </c>
      <c r="R769" s="37" t="s">
        <v>473</v>
      </c>
      <c r="S769" s="37" t="s">
        <v>276</v>
      </c>
      <c r="T769" s="39" t="s">
        <v>84</v>
      </c>
      <c r="U769" s="39" t="s">
        <v>86</v>
      </c>
      <c r="V769" s="57" t="s">
        <v>584</v>
      </c>
      <c r="W769" s="39" t="s">
        <v>89</v>
      </c>
      <c r="X769" s="84">
        <v>4</v>
      </c>
      <c r="Y769" t="s">
        <v>591</v>
      </c>
      <c r="Z769" s="24">
        <v>100</v>
      </c>
      <c r="AA769" s="24">
        <f t="shared" si="117"/>
        <v>0</v>
      </c>
      <c r="AB769" s="24">
        <f t="shared" si="118"/>
        <v>-100</v>
      </c>
      <c r="AC769" s="24">
        <f t="shared" si="119"/>
        <v>0</v>
      </c>
      <c r="AD769" s="24">
        <f t="shared" si="120"/>
        <v>-100</v>
      </c>
      <c r="AE769" s="24">
        <f t="shared" si="121"/>
        <v>0</v>
      </c>
      <c r="AF769" s="24">
        <f t="shared" si="122"/>
        <v>-100</v>
      </c>
    </row>
    <row r="770" spans="1:32" x14ac:dyDescent="0.25">
      <c r="A770" s="52">
        <v>0.42303589296490635</v>
      </c>
      <c r="B770" s="52">
        <v>0.57646467809242807</v>
      </c>
      <c r="C770" s="34">
        <v>2.3638656119492838</v>
      </c>
      <c r="D770" s="35">
        <v>1.7347116623156986</v>
      </c>
      <c r="E770" s="28"/>
      <c r="F770" s="36">
        <v>1</v>
      </c>
      <c r="G770" s="36">
        <v>2.3638656119492838</v>
      </c>
      <c r="H770" s="36">
        <v>1.7347116623156986</v>
      </c>
      <c r="I770" s="37"/>
      <c r="J770" s="37"/>
      <c r="K770" s="36">
        <v>0</v>
      </c>
      <c r="L770" s="36">
        <v>0</v>
      </c>
      <c r="M770" s="38" t="e">
        <v>#DIV/0!</v>
      </c>
      <c r="N770" s="38" t="e">
        <v>#DIV/0!</v>
      </c>
      <c r="O770" s="37">
        <v>0</v>
      </c>
      <c r="P770" s="37">
        <v>0</v>
      </c>
      <c r="Q770" s="37" t="s">
        <v>505</v>
      </c>
      <c r="R770" s="37" t="s">
        <v>471</v>
      </c>
      <c r="S770" s="37" t="s">
        <v>276</v>
      </c>
      <c r="T770" s="39" t="s">
        <v>90</v>
      </c>
      <c r="U770" s="39" t="s">
        <v>75</v>
      </c>
      <c r="V770" s="57" t="s">
        <v>584</v>
      </c>
      <c r="W770" s="39" t="s">
        <v>76</v>
      </c>
      <c r="X770" s="84">
        <v>1</v>
      </c>
      <c r="Y770" t="s">
        <v>590</v>
      </c>
      <c r="Z770" s="24">
        <v>100</v>
      </c>
      <c r="AA770" s="24">
        <f t="shared" si="117"/>
        <v>0</v>
      </c>
      <c r="AB770" s="24">
        <f t="shared" si="118"/>
        <v>-100</v>
      </c>
      <c r="AC770" s="24">
        <f t="shared" si="119"/>
        <v>0</v>
      </c>
      <c r="AD770" s="24">
        <f t="shared" si="120"/>
        <v>-100</v>
      </c>
      <c r="AE770" s="24">
        <f t="shared" si="121"/>
        <v>0</v>
      </c>
      <c r="AF770" s="24">
        <f t="shared" si="122"/>
        <v>-100</v>
      </c>
    </row>
    <row r="771" spans="1:32" x14ac:dyDescent="0.25">
      <c r="A771" s="52">
        <v>0.6062757718670011</v>
      </c>
      <c r="B771" s="52">
        <v>0.38844622047435257</v>
      </c>
      <c r="C771" s="34">
        <v>1.6494144189871573</v>
      </c>
      <c r="D771" s="35">
        <v>2.5743589390027948</v>
      </c>
      <c r="E771" s="28"/>
      <c r="F771" s="36">
        <v>1</v>
      </c>
      <c r="G771" s="36">
        <v>1.6494144189871573</v>
      </c>
      <c r="H771" s="36">
        <v>2.5743589390027948</v>
      </c>
      <c r="I771" s="37"/>
      <c r="J771" s="37"/>
      <c r="K771" s="36">
        <v>0</v>
      </c>
      <c r="L771" s="36">
        <v>0</v>
      </c>
      <c r="M771" s="38" t="e">
        <v>#DIV/0!</v>
      </c>
      <c r="N771" s="38" t="e">
        <v>#DIV/0!</v>
      </c>
      <c r="O771" s="37">
        <v>0</v>
      </c>
      <c r="P771" s="37">
        <v>0</v>
      </c>
      <c r="Q771" s="37" t="s">
        <v>467</v>
      </c>
      <c r="R771" s="37" t="s">
        <v>455</v>
      </c>
      <c r="S771" s="37" t="s">
        <v>276</v>
      </c>
      <c r="T771" s="39" t="s">
        <v>84</v>
      </c>
      <c r="U771" s="39" t="s">
        <v>86</v>
      </c>
      <c r="V771" s="57" t="s">
        <v>584</v>
      </c>
      <c r="W771" s="39" t="s">
        <v>77</v>
      </c>
      <c r="X771" s="84">
        <v>2</v>
      </c>
      <c r="Y771" t="s">
        <v>590</v>
      </c>
      <c r="Z771" s="24">
        <v>100</v>
      </c>
      <c r="AA771" s="24">
        <f t="shared" si="117"/>
        <v>0</v>
      </c>
      <c r="AB771" s="24">
        <f t="shared" si="118"/>
        <v>-100</v>
      </c>
      <c r="AC771" s="24">
        <f t="shared" si="119"/>
        <v>0</v>
      </c>
      <c r="AD771" s="24">
        <f t="shared" si="120"/>
        <v>-100</v>
      </c>
      <c r="AE771" s="24">
        <f t="shared" si="121"/>
        <v>0</v>
      </c>
      <c r="AF771" s="24">
        <f t="shared" si="122"/>
        <v>-100</v>
      </c>
    </row>
    <row r="772" spans="1:32" x14ac:dyDescent="0.25">
      <c r="A772" s="52">
        <v>0.57472453743310936</v>
      </c>
      <c r="B772" s="52">
        <v>0.41956223831629263</v>
      </c>
      <c r="C772" s="34">
        <v>1.7399639912127247</v>
      </c>
      <c r="D772" s="35">
        <v>2.3834366124392172</v>
      </c>
      <c r="E772" s="28"/>
      <c r="F772" s="36">
        <v>1</v>
      </c>
      <c r="G772" s="36">
        <v>1.7399639912127247</v>
      </c>
      <c r="H772" s="36">
        <v>2.3834366124392172</v>
      </c>
      <c r="I772" s="37"/>
      <c r="J772" s="37"/>
      <c r="K772" s="36">
        <v>0</v>
      </c>
      <c r="L772" s="36">
        <v>0</v>
      </c>
      <c r="M772" s="38" t="e">
        <v>#DIV/0!</v>
      </c>
      <c r="N772" s="38" t="e">
        <v>#DIV/0!</v>
      </c>
      <c r="O772" s="37">
        <v>0</v>
      </c>
      <c r="P772" s="37">
        <v>0</v>
      </c>
      <c r="Q772" s="37" t="s">
        <v>469</v>
      </c>
      <c r="R772" s="37" t="s">
        <v>509</v>
      </c>
      <c r="S772" s="37" t="s">
        <v>276</v>
      </c>
      <c r="T772" s="39" t="s">
        <v>85</v>
      </c>
      <c r="U772" s="39" t="s">
        <v>79</v>
      </c>
      <c r="V772" s="57" t="s">
        <v>584</v>
      </c>
      <c r="W772" s="39" t="s">
        <v>88</v>
      </c>
      <c r="X772" s="84">
        <v>4</v>
      </c>
      <c r="Y772" t="s">
        <v>591</v>
      </c>
      <c r="Z772" s="24">
        <v>100</v>
      </c>
      <c r="AA772" s="24">
        <f t="shared" si="117"/>
        <v>0</v>
      </c>
      <c r="AB772" s="24">
        <f t="shared" si="118"/>
        <v>-100</v>
      </c>
      <c r="AC772" s="24">
        <f t="shared" si="119"/>
        <v>0</v>
      </c>
      <c r="AD772" s="24">
        <f t="shared" si="120"/>
        <v>-100</v>
      </c>
      <c r="AE772" s="24">
        <f t="shared" si="121"/>
        <v>0</v>
      </c>
      <c r="AF772" s="24">
        <f t="shared" si="122"/>
        <v>-100</v>
      </c>
    </row>
    <row r="773" spans="1:32" x14ac:dyDescent="0.25">
      <c r="A773" s="52">
        <v>0.44134426263774224</v>
      </c>
      <c r="B773" s="52">
        <v>0.55740762377152153</v>
      </c>
      <c r="C773" s="34">
        <v>2.2658049161518283</v>
      </c>
      <c r="D773" s="35">
        <v>1.7940192371855588</v>
      </c>
      <c r="E773" s="28"/>
      <c r="F773" s="36">
        <v>1</v>
      </c>
      <c r="G773" s="36">
        <v>2.2658049161518283</v>
      </c>
      <c r="H773" s="36">
        <v>1.7940192371855588</v>
      </c>
      <c r="I773" s="37"/>
      <c r="J773" s="37"/>
      <c r="K773" s="36">
        <v>0</v>
      </c>
      <c r="L773" s="36">
        <v>0</v>
      </c>
      <c r="M773" s="38" t="e">
        <v>#DIV/0!</v>
      </c>
      <c r="N773" s="38" t="e">
        <v>#DIV/0!</v>
      </c>
      <c r="O773" s="37">
        <v>0</v>
      </c>
      <c r="P773" s="37">
        <v>0</v>
      </c>
      <c r="Q773" s="37" t="s">
        <v>377</v>
      </c>
      <c r="R773" s="37" t="s">
        <v>371</v>
      </c>
      <c r="S773" s="37" t="s">
        <v>275</v>
      </c>
      <c r="T773" s="39" t="s">
        <v>85</v>
      </c>
      <c r="U773" s="39" t="s">
        <v>79</v>
      </c>
      <c r="V773" s="57" t="s">
        <v>585</v>
      </c>
      <c r="W773" s="39" t="s">
        <v>79</v>
      </c>
      <c r="X773" s="84">
        <v>3</v>
      </c>
      <c r="Y773" t="s">
        <v>591</v>
      </c>
      <c r="Z773" s="24">
        <v>100</v>
      </c>
      <c r="AA773" s="24">
        <f t="shared" si="117"/>
        <v>0</v>
      </c>
      <c r="AB773" s="24">
        <f t="shared" si="118"/>
        <v>-100</v>
      </c>
      <c r="AC773" s="24">
        <f t="shared" si="119"/>
        <v>0</v>
      </c>
      <c r="AD773" s="24">
        <f t="shared" si="120"/>
        <v>-100</v>
      </c>
      <c r="AE773" s="24">
        <f t="shared" si="121"/>
        <v>0</v>
      </c>
      <c r="AF773" s="24">
        <f t="shared" si="122"/>
        <v>-100</v>
      </c>
    </row>
    <row r="774" spans="1:32" x14ac:dyDescent="0.25">
      <c r="A774" s="52">
        <v>0.45630200528835768</v>
      </c>
      <c r="B774" s="52">
        <v>0.54299042033239986</v>
      </c>
      <c r="C774" s="34">
        <v>2.1915310220213806</v>
      </c>
      <c r="D774" s="35">
        <v>1.8416531168042243</v>
      </c>
      <c r="E774" s="28"/>
      <c r="F774" s="36">
        <v>1</v>
      </c>
      <c r="G774" s="36">
        <v>2.1915310220213806</v>
      </c>
      <c r="H774" s="36">
        <v>1.8416531168042243</v>
      </c>
      <c r="I774" s="37"/>
      <c r="J774" s="37"/>
      <c r="K774" s="36">
        <v>0</v>
      </c>
      <c r="L774" s="36">
        <v>0</v>
      </c>
      <c r="M774" s="38" t="e">
        <v>#DIV/0!</v>
      </c>
      <c r="N774" s="38" t="e">
        <v>#DIV/0!</v>
      </c>
      <c r="O774" s="37">
        <v>0</v>
      </c>
      <c r="P774" s="37">
        <v>0</v>
      </c>
      <c r="Q774" s="37" t="s">
        <v>374</v>
      </c>
      <c r="R774" s="37" t="s">
        <v>309</v>
      </c>
      <c r="S774" s="37" t="s">
        <v>275</v>
      </c>
      <c r="T774" s="39" t="s">
        <v>90</v>
      </c>
      <c r="U774" s="39" t="s">
        <v>75</v>
      </c>
      <c r="V774" s="57" t="s">
        <v>585</v>
      </c>
      <c r="W774" s="39" t="s">
        <v>88</v>
      </c>
      <c r="X774" s="84">
        <v>4</v>
      </c>
      <c r="Y774" t="s">
        <v>591</v>
      </c>
      <c r="Z774" s="24">
        <v>100</v>
      </c>
      <c r="AA774" s="24">
        <f t="shared" si="117"/>
        <v>0</v>
      </c>
      <c r="AB774" s="24">
        <f t="shared" si="118"/>
        <v>-100</v>
      </c>
      <c r="AC774" s="24">
        <f t="shared" si="119"/>
        <v>0</v>
      </c>
      <c r="AD774" s="24">
        <f t="shared" si="120"/>
        <v>-100</v>
      </c>
      <c r="AE774" s="24">
        <f t="shared" si="121"/>
        <v>0</v>
      </c>
      <c r="AF774" s="24">
        <f t="shared" si="122"/>
        <v>-100</v>
      </c>
    </row>
    <row r="775" spans="1:32" x14ac:dyDescent="0.25">
      <c r="A775" s="52">
        <v>0.32751242025427529</v>
      </c>
      <c r="B775" s="52">
        <v>0.6719238395237328</v>
      </c>
      <c r="C775" s="34">
        <v>3.0533193190768655</v>
      </c>
      <c r="D775" s="35">
        <v>1.4882639090597103</v>
      </c>
      <c r="E775" s="28"/>
      <c r="F775" s="36">
        <v>1</v>
      </c>
      <c r="G775" s="36">
        <v>3.0533193190768655</v>
      </c>
      <c r="H775" s="36">
        <v>1.4882639090597103</v>
      </c>
      <c r="I775" s="37"/>
      <c r="J775" s="37"/>
      <c r="K775" s="36">
        <v>0</v>
      </c>
      <c r="L775" s="36">
        <v>0</v>
      </c>
      <c r="M775" s="38" t="e">
        <v>#DIV/0!</v>
      </c>
      <c r="N775" s="38" t="e">
        <v>#DIV/0!</v>
      </c>
      <c r="O775" s="37">
        <v>0</v>
      </c>
      <c r="P775" s="37">
        <v>0</v>
      </c>
      <c r="Q775" s="37" t="s">
        <v>375</v>
      </c>
      <c r="R775" s="37" t="s">
        <v>478</v>
      </c>
      <c r="S775" s="37" t="s">
        <v>275</v>
      </c>
      <c r="T775" s="39" t="s">
        <v>90</v>
      </c>
      <c r="U775" s="39" t="s">
        <v>75</v>
      </c>
      <c r="V775" s="57" t="s">
        <v>585</v>
      </c>
      <c r="W775" s="39" t="s">
        <v>73</v>
      </c>
      <c r="X775" s="84">
        <v>0</v>
      </c>
      <c r="Y775" t="s">
        <v>590</v>
      </c>
      <c r="Z775" s="24">
        <v>100</v>
      </c>
      <c r="AA775" s="24">
        <f t="shared" si="117"/>
        <v>0</v>
      </c>
      <c r="AB775" s="24">
        <f t="shared" si="118"/>
        <v>-100</v>
      </c>
      <c r="AC775" s="24">
        <f t="shared" si="119"/>
        <v>0</v>
      </c>
      <c r="AD775" s="24">
        <f t="shared" si="120"/>
        <v>-100</v>
      </c>
      <c r="AE775" s="24">
        <f t="shared" si="121"/>
        <v>0</v>
      </c>
      <c r="AF775" s="24">
        <f t="shared" si="122"/>
        <v>-100</v>
      </c>
    </row>
    <row r="776" spans="1:32" x14ac:dyDescent="0.25">
      <c r="A776" s="52">
        <v>0.30857250089556043</v>
      </c>
      <c r="B776" s="52">
        <v>0.69127229689788638</v>
      </c>
      <c r="C776" s="34">
        <v>3.2407294788023266</v>
      </c>
      <c r="D776" s="35">
        <v>1.4466079495555402</v>
      </c>
      <c r="E776" s="28"/>
      <c r="F776" s="36">
        <v>1</v>
      </c>
      <c r="G776" s="36">
        <v>3.2407294788023266</v>
      </c>
      <c r="H776" s="36">
        <v>1.4466079495555402</v>
      </c>
      <c r="I776" s="37"/>
      <c r="J776" s="37"/>
      <c r="K776" s="36">
        <v>0</v>
      </c>
      <c r="L776" s="36">
        <v>0</v>
      </c>
      <c r="M776" s="38" t="e">
        <v>#DIV/0!</v>
      </c>
      <c r="N776" s="38" t="e">
        <v>#DIV/0!</v>
      </c>
      <c r="O776" s="37">
        <v>0</v>
      </c>
      <c r="P776" s="37">
        <v>0</v>
      </c>
      <c r="Q776" s="37" t="s">
        <v>308</v>
      </c>
      <c r="R776" s="37" t="s">
        <v>370</v>
      </c>
      <c r="S776" s="37" t="s">
        <v>275</v>
      </c>
      <c r="T776" s="39" t="s">
        <v>90</v>
      </c>
      <c r="U776" s="39" t="s">
        <v>75</v>
      </c>
      <c r="V776" s="57" t="s">
        <v>585</v>
      </c>
      <c r="W776" s="39" t="s">
        <v>73</v>
      </c>
      <c r="X776" s="84">
        <v>0</v>
      </c>
      <c r="Y776" t="s">
        <v>590</v>
      </c>
      <c r="Z776" s="24">
        <v>100</v>
      </c>
      <c r="AA776" s="24">
        <f t="shared" si="117"/>
        <v>0</v>
      </c>
      <c r="AB776" s="24">
        <f t="shared" si="118"/>
        <v>-100</v>
      </c>
      <c r="AC776" s="24">
        <f t="shared" si="119"/>
        <v>0</v>
      </c>
      <c r="AD776" s="24">
        <f t="shared" si="120"/>
        <v>-100</v>
      </c>
      <c r="AE776" s="24">
        <f t="shared" si="121"/>
        <v>0</v>
      </c>
      <c r="AF776" s="24">
        <f t="shared" si="122"/>
        <v>-100</v>
      </c>
    </row>
    <row r="777" spans="1:32" x14ac:dyDescent="0.25">
      <c r="A777" s="52">
        <v>0.50182498407647513</v>
      </c>
      <c r="B777" s="52">
        <v>0.49709370505185163</v>
      </c>
      <c r="C777" s="34">
        <v>1.9927266113311051</v>
      </c>
      <c r="D777" s="35">
        <v>2.0116931472622257</v>
      </c>
      <c r="E777" s="28"/>
      <c r="F777" s="36">
        <v>1</v>
      </c>
      <c r="G777" s="36">
        <v>1.9927266113311051</v>
      </c>
      <c r="H777" s="36">
        <v>2.0116931472622257</v>
      </c>
      <c r="I777" s="37"/>
      <c r="J777" s="37"/>
      <c r="K777" s="36">
        <v>0</v>
      </c>
      <c r="L777" s="36">
        <v>0</v>
      </c>
      <c r="M777" s="38" t="e">
        <v>#DIV/0!</v>
      </c>
      <c r="N777" s="38" t="e">
        <v>#DIV/0!</v>
      </c>
      <c r="O777" s="37">
        <v>0</v>
      </c>
      <c r="P777" s="37">
        <v>0</v>
      </c>
      <c r="Q777" s="37" t="s">
        <v>386</v>
      </c>
      <c r="R777" s="37" t="s">
        <v>389</v>
      </c>
      <c r="S777" s="37" t="s">
        <v>279</v>
      </c>
      <c r="T777" s="39" t="s">
        <v>90</v>
      </c>
      <c r="U777" s="39" t="s">
        <v>75</v>
      </c>
      <c r="V777" s="57" t="s">
        <v>585</v>
      </c>
      <c r="W777" s="39" t="s">
        <v>204</v>
      </c>
      <c r="X777" s="84">
        <v>6</v>
      </c>
      <c r="Y777" t="s">
        <v>591</v>
      </c>
      <c r="Z777" s="24">
        <v>100</v>
      </c>
      <c r="AA777" s="24">
        <f t="shared" si="117"/>
        <v>0</v>
      </c>
      <c r="AB777" s="24">
        <f t="shared" si="118"/>
        <v>-100</v>
      </c>
      <c r="AC777" s="24">
        <f t="shared" si="119"/>
        <v>0</v>
      </c>
      <c r="AD777" s="24">
        <f t="shared" si="120"/>
        <v>-100</v>
      </c>
      <c r="AE777" s="24">
        <f t="shared" si="121"/>
        <v>0</v>
      </c>
      <c r="AF777" s="24">
        <f t="shared" si="122"/>
        <v>-100</v>
      </c>
    </row>
    <row r="778" spans="1:32" x14ac:dyDescent="0.25">
      <c r="A778" s="52">
        <v>0.51391518320290541</v>
      </c>
      <c r="B778" s="52">
        <v>0.48489359649813957</v>
      </c>
      <c r="C778" s="34">
        <v>1.9458463822135748</v>
      </c>
      <c r="D778" s="35">
        <v>2.0623081171249016</v>
      </c>
      <c r="E778" s="28"/>
      <c r="F778" s="36">
        <v>1</v>
      </c>
      <c r="G778" s="36">
        <v>1.9458463822135748</v>
      </c>
      <c r="H778" s="36">
        <v>2.0623081171249016</v>
      </c>
      <c r="I778" s="37"/>
      <c r="J778" s="37"/>
      <c r="K778" s="36">
        <v>0</v>
      </c>
      <c r="L778" s="36">
        <v>0</v>
      </c>
      <c r="M778" s="38" t="e">
        <v>#DIV/0!</v>
      </c>
      <c r="N778" s="38" t="e">
        <v>#DIV/0!</v>
      </c>
      <c r="O778" s="37">
        <v>0</v>
      </c>
      <c r="P778" s="37">
        <v>0</v>
      </c>
      <c r="Q778" s="37" t="s">
        <v>513</v>
      </c>
      <c r="R778" s="37" t="s">
        <v>393</v>
      </c>
      <c r="S778" s="37" t="s">
        <v>279</v>
      </c>
      <c r="T778" s="39" t="s">
        <v>90</v>
      </c>
      <c r="U778" s="39" t="s">
        <v>75</v>
      </c>
      <c r="V778" s="57" t="s">
        <v>585</v>
      </c>
      <c r="W778" s="39" t="s">
        <v>86</v>
      </c>
      <c r="X778" s="84">
        <v>3</v>
      </c>
      <c r="Y778" t="s">
        <v>591</v>
      </c>
      <c r="Z778" s="24">
        <v>100</v>
      </c>
      <c r="AA778" s="24">
        <f t="shared" si="117"/>
        <v>0</v>
      </c>
      <c r="AB778" s="24">
        <f t="shared" si="118"/>
        <v>-100</v>
      </c>
      <c r="AC778" s="24">
        <f t="shared" si="119"/>
        <v>0</v>
      </c>
      <c r="AD778" s="24">
        <f t="shared" si="120"/>
        <v>-100</v>
      </c>
      <c r="AE778" s="24">
        <f t="shared" si="121"/>
        <v>0</v>
      </c>
      <c r="AF778" s="24">
        <f t="shared" si="122"/>
        <v>-100</v>
      </c>
    </row>
    <row r="779" spans="1:32" x14ac:dyDescent="0.25">
      <c r="A779" s="52">
        <v>0.33762464225475081</v>
      </c>
      <c r="B779" s="52">
        <v>0.66200394577654109</v>
      </c>
      <c r="C779" s="34">
        <v>2.9618691139418121</v>
      </c>
      <c r="D779" s="35">
        <v>1.5105650145740206</v>
      </c>
      <c r="E779" s="28"/>
      <c r="F779" s="36">
        <v>1</v>
      </c>
      <c r="G779" s="36">
        <v>2.9618691139418121</v>
      </c>
      <c r="H779" s="36">
        <v>1.5105650145740206</v>
      </c>
      <c r="I779" s="37"/>
      <c r="J779" s="37"/>
      <c r="K779" s="36">
        <v>0</v>
      </c>
      <c r="L779" s="36">
        <v>0</v>
      </c>
      <c r="M779" s="38" t="e">
        <v>#DIV/0!</v>
      </c>
      <c r="N779" s="38" t="e">
        <v>#DIV/0!</v>
      </c>
      <c r="O779" s="37">
        <v>0</v>
      </c>
      <c r="P779" s="37">
        <v>0</v>
      </c>
      <c r="Q779" s="37" t="s">
        <v>391</v>
      </c>
      <c r="R779" s="37" t="s">
        <v>480</v>
      </c>
      <c r="S779" s="37" t="s">
        <v>279</v>
      </c>
      <c r="T779" s="39" t="s">
        <v>90</v>
      </c>
      <c r="U779" s="39" t="s">
        <v>75</v>
      </c>
      <c r="V779" s="57" t="s">
        <v>585</v>
      </c>
      <c r="W779" s="39" t="s">
        <v>73</v>
      </c>
      <c r="X779" s="84">
        <v>0</v>
      </c>
      <c r="Y779" t="s">
        <v>590</v>
      </c>
      <c r="Z779" s="24">
        <v>100</v>
      </c>
      <c r="AA779" s="24">
        <f t="shared" si="117"/>
        <v>0</v>
      </c>
      <c r="AB779" s="24">
        <f t="shared" si="118"/>
        <v>-100</v>
      </c>
      <c r="AC779" s="24">
        <f t="shared" si="119"/>
        <v>0</v>
      </c>
      <c r="AD779" s="24">
        <f t="shared" si="120"/>
        <v>-100</v>
      </c>
      <c r="AE779" s="24">
        <f t="shared" si="121"/>
        <v>0</v>
      </c>
      <c r="AF779" s="24">
        <f t="shared" si="122"/>
        <v>-100</v>
      </c>
    </row>
    <row r="780" spans="1:32" x14ac:dyDescent="0.25">
      <c r="A780" s="52">
        <v>0.66054934014226663</v>
      </c>
      <c r="B780" s="52">
        <v>0.29185982627147611</v>
      </c>
      <c r="C780" s="34">
        <v>1.5138914525062181</v>
      </c>
      <c r="D780" s="35">
        <v>3.4263023204496834</v>
      </c>
      <c r="E780" s="28"/>
      <c r="F780" s="36">
        <v>1</v>
      </c>
      <c r="G780" s="36">
        <v>1.5138914525062181</v>
      </c>
      <c r="H780" s="36">
        <v>3.4263023204496834</v>
      </c>
      <c r="I780" s="37"/>
      <c r="J780" s="37"/>
      <c r="K780" s="36">
        <v>0</v>
      </c>
      <c r="L780" s="36">
        <v>0</v>
      </c>
      <c r="M780" s="38" t="e">
        <v>#DIV/0!</v>
      </c>
      <c r="N780" s="38" t="e">
        <v>#DIV/0!</v>
      </c>
      <c r="O780" s="37">
        <v>0</v>
      </c>
      <c r="P780" s="37">
        <v>0</v>
      </c>
      <c r="Q780" s="37" t="s">
        <v>540</v>
      </c>
      <c r="R780" s="37" t="s">
        <v>413</v>
      </c>
      <c r="S780" s="37" t="s">
        <v>283</v>
      </c>
      <c r="T780" s="39" t="s">
        <v>85</v>
      </c>
      <c r="U780" s="39" t="s">
        <v>87</v>
      </c>
      <c r="V780" s="57" t="s">
        <v>585</v>
      </c>
      <c r="W780" s="39" t="s">
        <v>76</v>
      </c>
      <c r="X780" s="97">
        <v>1</v>
      </c>
      <c r="Y780" t="s">
        <v>590</v>
      </c>
      <c r="Z780" s="24">
        <v>100</v>
      </c>
      <c r="AA780" s="24">
        <f t="shared" si="117"/>
        <v>0</v>
      </c>
      <c r="AB780" s="24">
        <f t="shared" si="118"/>
        <v>-100</v>
      </c>
      <c r="AC780" s="24">
        <f t="shared" si="119"/>
        <v>0</v>
      </c>
      <c r="AD780" s="24">
        <f t="shared" si="120"/>
        <v>-100</v>
      </c>
      <c r="AE780" s="24">
        <f t="shared" si="121"/>
        <v>0</v>
      </c>
      <c r="AF780" s="24">
        <f t="shared" si="122"/>
        <v>-100</v>
      </c>
    </row>
    <row r="781" spans="1:32" x14ac:dyDescent="0.25">
      <c r="A781" s="52">
        <v>0.34435778690769392</v>
      </c>
      <c r="B781" s="52">
        <v>0.6552348877441887</v>
      </c>
      <c r="C781" s="34">
        <v>2.903956402379984</v>
      </c>
      <c r="D781" s="35">
        <v>1.526170261542013</v>
      </c>
      <c r="E781" s="28"/>
      <c r="F781" s="36">
        <v>1</v>
      </c>
      <c r="G781" s="36">
        <v>2.903956402379984</v>
      </c>
      <c r="H781" s="36">
        <v>1.526170261542013</v>
      </c>
      <c r="I781" s="37"/>
      <c r="J781" s="37"/>
      <c r="K781" s="36">
        <v>0</v>
      </c>
      <c r="L781" s="36">
        <v>0</v>
      </c>
      <c r="M781" s="38" t="e">
        <v>#DIV/0!</v>
      </c>
      <c r="N781" s="38" t="e">
        <v>#DIV/0!</v>
      </c>
      <c r="O781" s="37">
        <v>0</v>
      </c>
      <c r="P781" s="37">
        <v>0</v>
      </c>
      <c r="Q781" s="37" t="s">
        <v>559</v>
      </c>
      <c r="R781" s="37" t="s">
        <v>554</v>
      </c>
      <c r="S781" s="37" t="s">
        <v>272</v>
      </c>
      <c r="T781" s="39" t="s">
        <v>90</v>
      </c>
      <c r="U781" s="39" t="s">
        <v>75</v>
      </c>
      <c r="V781" s="57" t="s">
        <v>585</v>
      </c>
      <c r="W781" s="39" t="s">
        <v>75</v>
      </c>
      <c r="X781" s="84">
        <v>2</v>
      </c>
      <c r="Y781" t="s">
        <v>590</v>
      </c>
      <c r="Z781" s="24">
        <v>100</v>
      </c>
      <c r="AA781" s="24">
        <f t="shared" si="117"/>
        <v>0</v>
      </c>
      <c r="AB781" s="24">
        <f t="shared" si="118"/>
        <v>-100</v>
      </c>
      <c r="AC781" s="24">
        <f t="shared" si="119"/>
        <v>0</v>
      </c>
      <c r="AD781" s="24">
        <f t="shared" si="120"/>
        <v>-100</v>
      </c>
      <c r="AE781" s="24">
        <f t="shared" si="121"/>
        <v>0</v>
      </c>
      <c r="AF781" s="24">
        <f t="shared" si="122"/>
        <v>-100</v>
      </c>
    </row>
    <row r="782" spans="1:32" x14ac:dyDescent="0.25">
      <c r="A782" s="52">
        <v>0.19399478699598657</v>
      </c>
      <c r="B782" s="52">
        <v>0.80595691371023015</v>
      </c>
      <c r="C782" s="34">
        <v>5.1547776900865294</v>
      </c>
      <c r="D782" s="35">
        <v>1.2407611163684802</v>
      </c>
      <c r="E782" s="28"/>
      <c r="F782" s="36">
        <v>1</v>
      </c>
      <c r="G782" s="36">
        <v>5.1547776900865294</v>
      </c>
      <c r="H782" s="36">
        <v>1.2407611163684802</v>
      </c>
      <c r="I782" s="37"/>
      <c r="J782" s="37"/>
      <c r="K782" s="36">
        <v>0</v>
      </c>
      <c r="L782" s="36">
        <v>0</v>
      </c>
      <c r="M782" s="38" t="e">
        <v>#DIV/0!</v>
      </c>
      <c r="N782" s="38" t="e">
        <v>#DIV/0!</v>
      </c>
      <c r="O782" s="37">
        <v>0</v>
      </c>
      <c r="P782" s="37">
        <v>0</v>
      </c>
      <c r="Q782" s="37" t="s">
        <v>470</v>
      </c>
      <c r="R782" s="37" t="s">
        <v>522</v>
      </c>
      <c r="S782" s="37" t="s">
        <v>276</v>
      </c>
      <c r="T782" s="39" t="s">
        <v>90</v>
      </c>
      <c r="U782" s="39" t="s">
        <v>75</v>
      </c>
      <c r="V782" s="57" t="s">
        <v>585</v>
      </c>
      <c r="W782" s="39" t="s">
        <v>86</v>
      </c>
      <c r="X782" s="84">
        <v>3</v>
      </c>
      <c r="Y782" t="s">
        <v>591</v>
      </c>
      <c r="Z782" s="24">
        <v>100</v>
      </c>
      <c r="AA782" s="24">
        <f t="shared" si="117"/>
        <v>0</v>
      </c>
      <c r="AB782" s="24">
        <f t="shared" si="118"/>
        <v>-100</v>
      </c>
      <c r="AC782" s="24">
        <f t="shared" si="119"/>
        <v>0</v>
      </c>
      <c r="AD782" s="24">
        <f t="shared" si="120"/>
        <v>-100</v>
      </c>
      <c r="AE782" s="24">
        <f t="shared" si="121"/>
        <v>0</v>
      </c>
      <c r="AF782" s="24">
        <f t="shared" si="122"/>
        <v>-100</v>
      </c>
    </row>
    <row r="783" spans="1:32" x14ac:dyDescent="0.25">
      <c r="A783" s="52">
        <v>0.2443999138555327</v>
      </c>
      <c r="B783" s="52">
        <v>0.75507324508650497</v>
      </c>
      <c r="C783" s="34">
        <v>4.0916544700220729</v>
      </c>
      <c r="D783" s="35">
        <v>1.3243748292067148</v>
      </c>
      <c r="E783" s="28"/>
      <c r="F783" s="36">
        <v>1</v>
      </c>
      <c r="G783" s="36">
        <v>4.0916544700220729</v>
      </c>
      <c r="H783" s="36">
        <v>1.3243748292067148</v>
      </c>
      <c r="I783" s="37"/>
      <c r="J783" s="37"/>
      <c r="K783" s="36">
        <v>0</v>
      </c>
      <c r="L783" s="36">
        <v>0</v>
      </c>
      <c r="M783" s="38" t="e">
        <v>#DIV/0!</v>
      </c>
      <c r="N783" s="38" t="e">
        <v>#DIV/0!</v>
      </c>
      <c r="O783" s="37">
        <v>0</v>
      </c>
      <c r="P783" s="37">
        <v>0</v>
      </c>
      <c r="Q783" s="37" t="s">
        <v>474</v>
      </c>
      <c r="R783" s="37" t="s">
        <v>369</v>
      </c>
      <c r="S783" s="37" t="s">
        <v>276</v>
      </c>
      <c r="T783" s="39" t="s">
        <v>84</v>
      </c>
      <c r="U783" s="39" t="s">
        <v>78</v>
      </c>
      <c r="V783" s="57" t="s">
        <v>585</v>
      </c>
      <c r="W783" s="39" t="s">
        <v>92</v>
      </c>
      <c r="X783" s="84">
        <v>5</v>
      </c>
      <c r="Y783" t="s">
        <v>591</v>
      </c>
      <c r="Z783" s="24">
        <v>100</v>
      </c>
      <c r="AA783" s="24">
        <f t="shared" si="117"/>
        <v>0</v>
      </c>
      <c r="AB783" s="24">
        <f t="shared" si="118"/>
        <v>-100</v>
      </c>
      <c r="AC783" s="24">
        <f t="shared" si="119"/>
        <v>0</v>
      </c>
      <c r="AD783" s="24">
        <f t="shared" si="120"/>
        <v>-100</v>
      </c>
      <c r="AE783" s="24">
        <f t="shared" si="121"/>
        <v>0</v>
      </c>
      <c r="AF783" s="24">
        <f t="shared" si="122"/>
        <v>-100</v>
      </c>
    </row>
    <row r="784" spans="1:32" x14ac:dyDescent="0.25">
      <c r="A784" s="52">
        <v>0.16484603388305208</v>
      </c>
      <c r="B784" s="52">
        <v>0.83512112464275678</v>
      </c>
      <c r="C784" s="34">
        <v>6.0662666637732832</v>
      </c>
      <c r="D784" s="35">
        <v>1.1974310917207061</v>
      </c>
      <c r="E784" s="28"/>
      <c r="F784" s="36">
        <v>1</v>
      </c>
      <c r="G784" s="36">
        <v>6.0662666637732832</v>
      </c>
      <c r="H784" s="36">
        <v>1.1974310917207061</v>
      </c>
      <c r="I784" s="37"/>
      <c r="J784" s="37"/>
      <c r="K784" s="36">
        <v>0</v>
      </c>
      <c r="L784" s="36">
        <v>0</v>
      </c>
      <c r="M784" s="38" t="e">
        <v>#DIV/0!</v>
      </c>
      <c r="N784" s="38" t="e">
        <v>#DIV/0!</v>
      </c>
      <c r="O784" s="37">
        <v>0</v>
      </c>
      <c r="P784" s="37">
        <v>0</v>
      </c>
      <c r="Q784" s="37" t="s">
        <v>461</v>
      </c>
      <c r="R784" s="37" t="s">
        <v>504</v>
      </c>
      <c r="S784" s="37" t="s">
        <v>276</v>
      </c>
      <c r="T784" s="39" t="s">
        <v>90</v>
      </c>
      <c r="U784" s="39" t="s">
        <v>75</v>
      </c>
      <c r="V784" s="57" t="s">
        <v>585</v>
      </c>
      <c r="W784" s="39" t="s">
        <v>76</v>
      </c>
      <c r="X784" s="84">
        <v>1</v>
      </c>
      <c r="Y784" t="s">
        <v>590</v>
      </c>
      <c r="Z784" s="24">
        <v>100</v>
      </c>
      <c r="AA784" s="24">
        <f t="shared" si="117"/>
        <v>0</v>
      </c>
      <c r="AB784" s="24">
        <f t="shared" si="118"/>
        <v>-100</v>
      </c>
      <c r="AC784" s="24">
        <f t="shared" si="119"/>
        <v>0</v>
      </c>
      <c r="AD784" s="24">
        <f t="shared" si="120"/>
        <v>-100</v>
      </c>
      <c r="AE784" s="24">
        <f t="shared" si="121"/>
        <v>0</v>
      </c>
      <c r="AF784" s="24">
        <f t="shared" si="122"/>
        <v>-100</v>
      </c>
    </row>
    <row r="785" spans="1:32" x14ac:dyDescent="0.25">
      <c r="A785" s="52">
        <v>0.44196172253490634</v>
      </c>
      <c r="B785" s="52">
        <v>0.55480048869258092</v>
      </c>
      <c r="C785" s="34">
        <v>2.2626393848417936</v>
      </c>
      <c r="D785" s="35">
        <v>1.8024497461358717</v>
      </c>
      <c r="E785" s="28"/>
      <c r="F785" s="36">
        <v>1</v>
      </c>
      <c r="G785" s="36">
        <v>2.2626393848417936</v>
      </c>
      <c r="H785" s="36">
        <v>1.8024497461358717</v>
      </c>
      <c r="I785" s="37"/>
      <c r="J785" s="37"/>
      <c r="K785" s="36">
        <v>0</v>
      </c>
      <c r="L785" s="36">
        <v>0</v>
      </c>
      <c r="M785" s="38" t="e">
        <v>#DIV/0!</v>
      </c>
      <c r="N785" s="38" t="e">
        <v>#DIV/0!</v>
      </c>
      <c r="O785" s="37">
        <v>0</v>
      </c>
      <c r="P785" s="37">
        <v>0</v>
      </c>
      <c r="Q785" s="37" t="s">
        <v>463</v>
      </c>
      <c r="R785" s="37" t="s">
        <v>457</v>
      </c>
      <c r="S785" s="37" t="s">
        <v>276</v>
      </c>
      <c r="T785" s="39" t="s">
        <v>84</v>
      </c>
      <c r="U785" s="39" t="s">
        <v>86</v>
      </c>
      <c r="V785" s="57" t="s">
        <v>585</v>
      </c>
      <c r="W785" s="39" t="s">
        <v>92</v>
      </c>
      <c r="X785" s="84">
        <v>5</v>
      </c>
      <c r="Y785" t="s">
        <v>591</v>
      </c>
      <c r="Z785" s="24">
        <v>100</v>
      </c>
      <c r="AA785" s="24">
        <f t="shared" si="117"/>
        <v>0</v>
      </c>
      <c r="AB785" s="24">
        <f t="shared" si="118"/>
        <v>-100</v>
      </c>
      <c r="AC785" s="24">
        <f t="shared" si="119"/>
        <v>0</v>
      </c>
      <c r="AD785" s="24">
        <f t="shared" si="120"/>
        <v>-100</v>
      </c>
      <c r="AE785" s="24">
        <f t="shared" si="121"/>
        <v>0</v>
      </c>
      <c r="AF785" s="24">
        <f t="shared" si="122"/>
        <v>-100</v>
      </c>
    </row>
    <row r="786" spans="1:32" x14ac:dyDescent="0.25">
      <c r="A786" s="52">
        <v>0.45031134390921213</v>
      </c>
      <c r="B786" s="52">
        <v>0.54848822140430831</v>
      </c>
      <c r="C786" s="34">
        <v>2.2206857844594103</v>
      </c>
      <c r="D786" s="35">
        <v>1.8231932081233662</v>
      </c>
      <c r="E786" s="28"/>
      <c r="F786" s="36">
        <v>1</v>
      </c>
      <c r="G786" s="36">
        <v>2.2206857844594103</v>
      </c>
      <c r="H786" s="36">
        <v>1.8231932081233662</v>
      </c>
      <c r="I786" s="37"/>
      <c r="J786" s="37"/>
      <c r="K786" s="36">
        <v>0</v>
      </c>
      <c r="L786" s="36">
        <v>0</v>
      </c>
      <c r="M786" s="38" t="e">
        <v>#DIV/0!</v>
      </c>
      <c r="N786" s="38" t="e">
        <v>#DIV/0!</v>
      </c>
      <c r="O786" s="37">
        <v>0</v>
      </c>
      <c r="P786" s="37">
        <v>0</v>
      </c>
      <c r="Q786" s="37" t="s">
        <v>466</v>
      </c>
      <c r="R786" s="37" t="s">
        <v>464</v>
      </c>
      <c r="S786" s="37" t="s">
        <v>276</v>
      </c>
      <c r="T786" s="39" t="s">
        <v>85</v>
      </c>
      <c r="U786" s="39" t="s">
        <v>79</v>
      </c>
      <c r="V786" s="57" t="s">
        <v>585</v>
      </c>
      <c r="W786" s="39" t="s">
        <v>76</v>
      </c>
      <c r="X786" s="84">
        <v>1</v>
      </c>
      <c r="Y786" t="s">
        <v>590</v>
      </c>
      <c r="Z786" s="24">
        <v>100</v>
      </c>
      <c r="AA786" s="24">
        <f t="shared" si="117"/>
        <v>0</v>
      </c>
      <c r="AB786" s="24">
        <f t="shared" si="118"/>
        <v>-100</v>
      </c>
      <c r="AC786" s="24">
        <f t="shared" si="119"/>
        <v>0</v>
      </c>
      <c r="AD786" s="24">
        <f t="shared" si="120"/>
        <v>-100</v>
      </c>
      <c r="AE786" s="24">
        <f t="shared" si="121"/>
        <v>0</v>
      </c>
      <c r="AF786" s="24">
        <f t="shared" si="122"/>
        <v>-100</v>
      </c>
    </row>
    <row r="787" spans="1:32" x14ac:dyDescent="0.25">
      <c r="A787" s="52">
        <v>0.3213480839312452</v>
      </c>
      <c r="B787" s="52">
        <v>0.67834860311609257</v>
      </c>
      <c r="C787" s="34">
        <v>3.111890345716072</v>
      </c>
      <c r="D787" s="35">
        <v>1.4741682895879127</v>
      </c>
      <c r="E787" s="28"/>
      <c r="F787" s="36">
        <v>1</v>
      </c>
      <c r="G787" s="36">
        <v>3.111890345716072</v>
      </c>
      <c r="H787" s="36">
        <v>1.4741682895879127</v>
      </c>
      <c r="I787" s="37"/>
      <c r="J787" s="37"/>
      <c r="K787" s="36">
        <v>0</v>
      </c>
      <c r="L787" s="36">
        <v>0</v>
      </c>
      <c r="M787" s="38" t="e">
        <v>#DIV/0!</v>
      </c>
      <c r="N787" s="38" t="e">
        <v>#DIV/0!</v>
      </c>
      <c r="O787" s="37">
        <v>0</v>
      </c>
      <c r="P787" s="37">
        <v>0</v>
      </c>
      <c r="Q787" s="37" t="s">
        <v>379</v>
      </c>
      <c r="R787" s="37" t="s">
        <v>476</v>
      </c>
      <c r="S787" s="37" t="s">
        <v>275</v>
      </c>
      <c r="T787" s="39" t="s">
        <v>90</v>
      </c>
      <c r="U787" s="39" t="s">
        <v>75</v>
      </c>
      <c r="V787" s="57" t="s">
        <v>586</v>
      </c>
      <c r="W787" s="39" t="s">
        <v>75</v>
      </c>
      <c r="X787" s="84">
        <v>2</v>
      </c>
      <c r="Y787" t="s">
        <v>590</v>
      </c>
      <c r="Z787" s="24">
        <v>100</v>
      </c>
      <c r="AA787" s="24">
        <f t="shared" si="117"/>
        <v>0</v>
      </c>
      <c r="AB787" s="24">
        <f t="shared" si="118"/>
        <v>-100</v>
      </c>
      <c r="AC787" s="24">
        <f t="shared" si="119"/>
        <v>0</v>
      </c>
      <c r="AD787" s="24">
        <f t="shared" si="120"/>
        <v>-100</v>
      </c>
      <c r="AE787" s="24">
        <f t="shared" si="121"/>
        <v>0</v>
      </c>
      <c r="AF787" s="24">
        <f t="shared" si="122"/>
        <v>-100</v>
      </c>
    </row>
    <row r="788" spans="1:32" x14ac:dyDescent="0.25">
      <c r="A788" s="52">
        <v>7.0625069531543128E-2</v>
      </c>
      <c r="B788" s="52">
        <v>0.92937289463883699</v>
      </c>
      <c r="C788" s="34">
        <v>14.159278095342222</v>
      </c>
      <c r="D788" s="35">
        <v>1.0759943675661097</v>
      </c>
      <c r="E788" s="28"/>
      <c r="F788" s="36">
        <v>1</v>
      </c>
      <c r="G788" s="36">
        <v>14.159278095342222</v>
      </c>
      <c r="H788" s="36">
        <v>1.0759943675661097</v>
      </c>
      <c r="I788" s="37"/>
      <c r="J788" s="37"/>
      <c r="K788" s="36">
        <v>0</v>
      </c>
      <c r="L788" s="36">
        <v>0</v>
      </c>
      <c r="M788" s="38" t="e">
        <v>#DIV/0!</v>
      </c>
      <c r="N788" s="38" t="e">
        <v>#DIV/0!</v>
      </c>
      <c r="O788" s="37">
        <v>0</v>
      </c>
      <c r="P788" s="37">
        <v>0</v>
      </c>
      <c r="Q788" s="37" t="s">
        <v>475</v>
      </c>
      <c r="R788" s="37" t="s">
        <v>510</v>
      </c>
      <c r="S788" s="37" t="s">
        <v>275</v>
      </c>
      <c r="T788" s="39" t="s">
        <v>85</v>
      </c>
      <c r="U788" s="39" t="s">
        <v>76</v>
      </c>
      <c r="V788" s="57" t="s">
        <v>586</v>
      </c>
      <c r="W788" s="39" t="s">
        <v>75</v>
      </c>
      <c r="X788" s="84">
        <v>2</v>
      </c>
      <c r="Y788" t="s">
        <v>590</v>
      </c>
      <c r="Z788" s="24">
        <v>100</v>
      </c>
      <c r="AA788" s="24">
        <f t="shared" si="117"/>
        <v>0</v>
      </c>
      <c r="AB788" s="24">
        <f t="shared" si="118"/>
        <v>-100</v>
      </c>
      <c r="AC788" s="24">
        <f t="shared" si="119"/>
        <v>0</v>
      </c>
      <c r="AD788" s="24">
        <f t="shared" si="120"/>
        <v>-100</v>
      </c>
      <c r="AE788" s="24">
        <f t="shared" si="121"/>
        <v>0</v>
      </c>
      <c r="AF788" s="24">
        <f t="shared" si="122"/>
        <v>-100</v>
      </c>
    </row>
    <row r="789" spans="1:32" x14ac:dyDescent="0.25">
      <c r="A789" s="52">
        <v>0.35525026619077787</v>
      </c>
      <c r="B789" s="52">
        <v>0.64410270560520089</v>
      </c>
      <c r="C789" s="34">
        <v>2.8149169618439531</v>
      </c>
      <c r="D789" s="35">
        <v>1.552547429622108</v>
      </c>
      <c r="E789" s="28"/>
      <c r="F789" s="36">
        <v>1</v>
      </c>
      <c r="G789" s="36">
        <v>2.8149169618439531</v>
      </c>
      <c r="H789" s="36">
        <v>1.552547429622108</v>
      </c>
      <c r="I789" s="37"/>
      <c r="J789" s="37"/>
      <c r="K789" s="36">
        <v>0</v>
      </c>
      <c r="L789" s="36">
        <v>0</v>
      </c>
      <c r="M789" s="38" t="e">
        <v>#DIV/0!</v>
      </c>
      <c r="N789" s="38" t="e">
        <v>#DIV/0!</v>
      </c>
      <c r="O789" s="37">
        <v>0</v>
      </c>
      <c r="P789" s="37">
        <v>0</v>
      </c>
      <c r="Q789" s="37" t="s">
        <v>378</v>
      </c>
      <c r="R789" s="37" t="s">
        <v>380</v>
      </c>
      <c r="S789" s="37" t="s">
        <v>275</v>
      </c>
      <c r="T789" s="39" t="s">
        <v>90</v>
      </c>
      <c r="U789" s="39" t="s">
        <v>75</v>
      </c>
      <c r="V789" s="57" t="s">
        <v>587</v>
      </c>
      <c r="W789" s="39" t="s">
        <v>88</v>
      </c>
      <c r="X789" s="84">
        <v>4</v>
      </c>
      <c r="Y789" t="s">
        <v>591</v>
      </c>
      <c r="Z789" s="24">
        <v>100</v>
      </c>
      <c r="AA789" s="24">
        <f t="shared" si="117"/>
        <v>0</v>
      </c>
      <c r="AB789" s="24">
        <f t="shared" si="118"/>
        <v>-100</v>
      </c>
      <c r="AC789" s="24">
        <f t="shared" si="119"/>
        <v>0</v>
      </c>
      <c r="AD789" s="24">
        <f t="shared" si="120"/>
        <v>-100</v>
      </c>
      <c r="AE789" s="24">
        <f t="shared" si="121"/>
        <v>0</v>
      </c>
      <c r="AF789" s="24">
        <f t="shared" si="122"/>
        <v>-100</v>
      </c>
    </row>
    <row r="790" spans="1:32" x14ac:dyDescent="0.25">
      <c r="A790" s="52">
        <v>0.28912607824665726</v>
      </c>
      <c r="B790" s="52">
        <v>0.71035240152670154</v>
      </c>
      <c r="C790" s="34">
        <v>3.4586987312396182</v>
      </c>
      <c r="D790" s="35">
        <v>1.4077519803562046</v>
      </c>
      <c r="E790" s="28"/>
      <c r="F790" s="36">
        <v>1</v>
      </c>
      <c r="G790" s="36">
        <v>3.4586987312396182</v>
      </c>
      <c r="H790" s="36">
        <v>1.4077519803562046</v>
      </c>
      <c r="I790" s="37"/>
      <c r="J790" s="37"/>
      <c r="K790" s="36">
        <v>0</v>
      </c>
      <c r="L790" s="36">
        <v>0</v>
      </c>
      <c r="M790" s="38" t="e">
        <v>#DIV/0!</v>
      </c>
      <c r="N790" s="38" t="e">
        <v>#DIV/0!</v>
      </c>
      <c r="O790" s="37">
        <v>0</v>
      </c>
      <c r="P790" s="37">
        <v>0</v>
      </c>
      <c r="Q790" s="37" t="s">
        <v>483</v>
      </c>
      <c r="R790" s="37" t="s">
        <v>319</v>
      </c>
      <c r="S790" s="37" t="s">
        <v>279</v>
      </c>
      <c r="T790" s="39" t="s">
        <v>90</v>
      </c>
      <c r="U790" s="39" t="s">
        <v>75</v>
      </c>
      <c r="V790" s="57" t="s">
        <v>588</v>
      </c>
      <c r="W790" s="39" t="s">
        <v>79</v>
      </c>
      <c r="X790" s="84">
        <v>3</v>
      </c>
      <c r="Y790" t="s">
        <v>591</v>
      </c>
      <c r="Z790" s="24">
        <v>100</v>
      </c>
      <c r="AA790" s="24">
        <f t="shared" si="117"/>
        <v>0</v>
      </c>
      <c r="AB790" s="24">
        <f t="shared" si="118"/>
        <v>-100</v>
      </c>
      <c r="AC790" s="24">
        <f t="shared" si="119"/>
        <v>0</v>
      </c>
      <c r="AD790" s="24">
        <f t="shared" si="120"/>
        <v>-100</v>
      </c>
      <c r="AE790" s="24">
        <f t="shared" si="121"/>
        <v>0</v>
      </c>
      <c r="AF790" s="24">
        <f t="shared" si="122"/>
        <v>-100</v>
      </c>
    </row>
    <row r="791" spans="1:32" x14ac:dyDescent="0.25">
      <c r="A791" s="52">
        <v>0.32650496441466009</v>
      </c>
      <c r="B791" s="52">
        <v>0.6733038969688786</v>
      </c>
      <c r="C791" s="34">
        <v>3.0627405674910464</v>
      </c>
      <c r="D791" s="35">
        <v>1.4852134444815517</v>
      </c>
      <c r="E791" s="28"/>
      <c r="F791" s="36">
        <v>1</v>
      </c>
      <c r="G791" s="36">
        <v>3.0627405674910464</v>
      </c>
      <c r="H791" s="36">
        <v>1.4852134444815517</v>
      </c>
      <c r="I791" s="37"/>
      <c r="J791" s="37"/>
      <c r="K791" s="36">
        <v>0</v>
      </c>
      <c r="L791" s="36">
        <v>0</v>
      </c>
      <c r="M791" s="38" t="e">
        <v>#DIV/0!</v>
      </c>
      <c r="N791" s="38" t="e">
        <v>#DIV/0!</v>
      </c>
      <c r="O791" s="37">
        <v>0</v>
      </c>
      <c r="P791" s="37">
        <v>0</v>
      </c>
      <c r="Q791" s="37" t="s">
        <v>514</v>
      </c>
      <c r="R791" s="37" t="s">
        <v>482</v>
      </c>
      <c r="S791" s="37" t="s">
        <v>279</v>
      </c>
      <c r="T791" s="39" t="s">
        <v>90</v>
      </c>
      <c r="U791" s="39" t="s">
        <v>75</v>
      </c>
      <c r="V791" s="57" t="s">
        <v>588</v>
      </c>
      <c r="W791" s="39" t="s">
        <v>75</v>
      </c>
      <c r="X791" s="84">
        <v>2</v>
      </c>
      <c r="Y791" t="s">
        <v>590</v>
      </c>
      <c r="Z791" s="24">
        <v>100</v>
      </c>
      <c r="AA791" s="24">
        <f t="shared" si="117"/>
        <v>0</v>
      </c>
      <c r="AB791" s="24">
        <f t="shared" si="118"/>
        <v>-100</v>
      </c>
      <c r="AC791" s="24">
        <f t="shared" si="119"/>
        <v>0</v>
      </c>
      <c r="AD791" s="24">
        <f t="shared" si="120"/>
        <v>-100</v>
      </c>
      <c r="AE791" s="24">
        <f t="shared" si="121"/>
        <v>0</v>
      </c>
      <c r="AF791" s="24">
        <f t="shared" si="122"/>
        <v>-100</v>
      </c>
    </row>
    <row r="792" spans="1:32" x14ac:dyDescent="0.25">
      <c r="A792" s="52">
        <v>0.26172835262745553</v>
      </c>
      <c r="B792" s="52">
        <v>0.73786878946948886</v>
      </c>
      <c r="C792" s="34">
        <v>3.8207553364438178</v>
      </c>
      <c r="D792" s="35">
        <v>1.3552545036075827</v>
      </c>
      <c r="E792" s="28"/>
      <c r="F792" s="36">
        <v>1</v>
      </c>
      <c r="G792" s="36">
        <v>3.8207553364438178</v>
      </c>
      <c r="H792" s="36">
        <v>1.3552545036075827</v>
      </c>
      <c r="I792" s="37"/>
      <c r="J792" s="37"/>
      <c r="K792" s="36">
        <v>0</v>
      </c>
      <c r="L792" s="36">
        <v>0</v>
      </c>
      <c r="M792" s="38" t="e">
        <v>#DIV/0!</v>
      </c>
      <c r="N792" s="38" t="e">
        <v>#DIV/0!</v>
      </c>
      <c r="O792" s="37">
        <v>0</v>
      </c>
      <c r="P792" s="37">
        <v>0</v>
      </c>
      <c r="Q792" s="37" t="s">
        <v>289</v>
      </c>
      <c r="R792" s="37" t="s">
        <v>332</v>
      </c>
      <c r="S792" s="37" t="s">
        <v>283</v>
      </c>
      <c r="T792" s="39" t="s">
        <v>85</v>
      </c>
      <c r="U792" s="39" t="s">
        <v>76</v>
      </c>
      <c r="V792" s="57" t="s">
        <v>589</v>
      </c>
      <c r="W792" s="39" t="s">
        <v>78</v>
      </c>
      <c r="X792" s="84">
        <v>1</v>
      </c>
      <c r="Y792" t="s">
        <v>590</v>
      </c>
      <c r="Z792" s="24">
        <v>100</v>
      </c>
      <c r="AA792" s="24">
        <f t="shared" si="117"/>
        <v>0</v>
      </c>
      <c r="AB792" s="24">
        <f t="shared" si="118"/>
        <v>-100</v>
      </c>
      <c r="AC792" s="24">
        <f t="shared" si="119"/>
        <v>0</v>
      </c>
      <c r="AD792" s="24">
        <f t="shared" si="120"/>
        <v>-100</v>
      </c>
      <c r="AE792" s="24">
        <f t="shared" si="121"/>
        <v>0</v>
      </c>
      <c r="AF792" s="24">
        <f t="shared" si="122"/>
        <v>-100</v>
      </c>
    </row>
    <row r="793" spans="1:32" x14ac:dyDescent="0.25">
      <c r="A793" s="52">
        <v>0.7270366919258221</v>
      </c>
      <c r="B793" s="52">
        <v>0.26348818147777697</v>
      </c>
      <c r="C793" s="34">
        <v>1.3754463992059809</v>
      </c>
      <c r="D793" s="35">
        <v>3.7952366379071982</v>
      </c>
      <c r="E793" s="28"/>
      <c r="F793" s="36">
        <v>1</v>
      </c>
      <c r="G793" s="36">
        <v>1.3754463992059809</v>
      </c>
      <c r="H793" s="36">
        <v>3.7952366379071982</v>
      </c>
      <c r="I793" s="37"/>
      <c r="J793" s="37"/>
      <c r="K793" s="36">
        <v>0</v>
      </c>
      <c r="L793" s="36">
        <v>0</v>
      </c>
      <c r="M793" s="38" t="e">
        <v>#DIV/0!</v>
      </c>
      <c r="N793" s="38" t="e">
        <v>#DIV/0!</v>
      </c>
      <c r="O793" s="37">
        <v>0</v>
      </c>
      <c r="P793" s="37">
        <v>0</v>
      </c>
      <c r="Q793" s="37" t="s">
        <v>535</v>
      </c>
      <c r="R793" s="37" t="s">
        <v>337</v>
      </c>
      <c r="S793" s="37" t="s">
        <v>272</v>
      </c>
      <c r="T793" s="39" t="s">
        <v>90</v>
      </c>
      <c r="U793" s="39" t="s">
        <v>74</v>
      </c>
      <c r="V793" s="57" t="s">
        <v>588</v>
      </c>
      <c r="W793" s="39" t="s">
        <v>87</v>
      </c>
      <c r="X793" s="84">
        <v>3</v>
      </c>
      <c r="Y793" t="s">
        <v>591</v>
      </c>
      <c r="Z793" s="24">
        <v>100</v>
      </c>
      <c r="AA793" s="24">
        <f t="shared" si="117"/>
        <v>0</v>
      </c>
      <c r="AB793" s="24">
        <f t="shared" si="118"/>
        <v>-100</v>
      </c>
      <c r="AC793" s="24">
        <f t="shared" si="119"/>
        <v>0</v>
      </c>
      <c r="AD793" s="24">
        <f t="shared" si="120"/>
        <v>-100</v>
      </c>
      <c r="AE793" s="24">
        <f t="shared" si="121"/>
        <v>0</v>
      </c>
      <c r="AF793" s="24">
        <f t="shared" si="122"/>
        <v>-100</v>
      </c>
    </row>
    <row r="794" spans="1:32" x14ac:dyDescent="0.25">
      <c r="A794" s="52"/>
      <c r="B794" s="52"/>
      <c r="C794" s="34"/>
      <c r="D794" s="35"/>
      <c r="E794" s="28"/>
      <c r="F794" s="36"/>
      <c r="G794" s="36"/>
      <c r="H794" s="36"/>
      <c r="I794" s="37"/>
      <c r="J794" s="37"/>
      <c r="K794" s="36"/>
      <c r="L794" s="36"/>
      <c r="M794" s="38"/>
      <c r="N794" s="38"/>
      <c r="O794" s="37"/>
      <c r="P794" s="37"/>
      <c r="Q794" s="37"/>
      <c r="R794" s="37"/>
      <c r="S794" s="37"/>
      <c r="T794" s="39"/>
      <c r="U794" s="39"/>
      <c r="V794" s="57"/>
      <c r="W794" s="39"/>
      <c r="X794" s="100"/>
    </row>
    <row r="795" spans="1:32" x14ac:dyDescent="0.25">
      <c r="A795" s="52"/>
      <c r="B795" s="52"/>
      <c r="C795" s="34"/>
      <c r="D795" s="35"/>
      <c r="E795" s="28"/>
      <c r="F795" s="36"/>
      <c r="G795" s="36"/>
      <c r="H795" s="36"/>
      <c r="I795" s="37"/>
      <c r="J795" s="37"/>
      <c r="K795" s="36"/>
      <c r="L795" s="36"/>
      <c r="M795" s="38"/>
      <c r="N795" s="38"/>
      <c r="O795" s="37"/>
      <c r="P795" s="37"/>
      <c r="Q795" s="37"/>
      <c r="R795" s="37"/>
      <c r="S795" s="37"/>
      <c r="T795" s="39"/>
      <c r="U795" s="39"/>
      <c r="V795" s="57"/>
      <c r="W795" s="39"/>
    </row>
    <row r="796" spans="1:32" x14ac:dyDescent="0.25">
      <c r="A796" s="52"/>
      <c r="B796" s="52"/>
      <c r="C796" s="34"/>
      <c r="D796" s="35"/>
      <c r="E796" s="28"/>
      <c r="F796" s="36"/>
      <c r="G796" s="36"/>
      <c r="H796" s="36"/>
      <c r="I796" s="37"/>
      <c r="J796" s="37"/>
      <c r="K796" s="36"/>
      <c r="L796" s="36"/>
      <c r="M796" s="38"/>
      <c r="N796" s="38"/>
      <c r="O796" s="37"/>
      <c r="P796" s="37"/>
      <c r="Q796" s="37"/>
      <c r="R796" s="37"/>
      <c r="S796" s="37"/>
      <c r="T796" s="39"/>
      <c r="U796" s="39"/>
      <c r="V796" s="57"/>
      <c r="W796" s="39"/>
      <c r="X796" s="100"/>
    </row>
    <row r="797" spans="1:32" x14ac:dyDescent="0.25">
      <c r="A797" s="52"/>
      <c r="B797" s="52"/>
      <c r="C797" s="34"/>
      <c r="D797" s="35"/>
      <c r="E797" s="28"/>
      <c r="F797" s="36"/>
      <c r="G797" s="36"/>
      <c r="H797" s="36"/>
      <c r="I797" s="37"/>
      <c r="J797" s="37"/>
      <c r="K797" s="36"/>
      <c r="L797" s="36"/>
      <c r="M797" s="38"/>
      <c r="N797" s="38"/>
      <c r="O797" s="37"/>
      <c r="P797" s="37"/>
      <c r="Q797" s="37"/>
      <c r="R797" s="37"/>
      <c r="S797" s="37"/>
      <c r="T797" s="39"/>
      <c r="U797" s="39"/>
      <c r="V797" s="57"/>
      <c r="W797" s="39"/>
      <c r="X797" s="100"/>
    </row>
    <row r="798" spans="1:32" x14ac:dyDescent="0.25">
      <c r="A798" s="52"/>
      <c r="B798" s="52"/>
      <c r="C798" s="34"/>
      <c r="D798" s="35"/>
      <c r="E798" s="28"/>
      <c r="F798" s="36"/>
      <c r="G798" s="36"/>
      <c r="H798" s="36"/>
      <c r="I798" s="37"/>
      <c r="J798" s="37"/>
      <c r="K798" s="36"/>
      <c r="L798" s="36"/>
      <c r="M798" s="38"/>
      <c r="N798" s="38"/>
      <c r="O798" s="37"/>
      <c r="P798" s="37"/>
      <c r="Q798" s="37"/>
      <c r="R798" s="37"/>
      <c r="S798" s="37"/>
      <c r="T798" s="39"/>
      <c r="U798" s="39"/>
      <c r="V798" s="57"/>
      <c r="W798" s="39"/>
      <c r="X798" s="100"/>
    </row>
    <row r="799" spans="1:32" x14ac:dyDescent="0.25">
      <c r="A799" s="52"/>
      <c r="B799" s="52"/>
      <c r="C799" s="34"/>
      <c r="D799" s="35"/>
      <c r="E799" s="28"/>
      <c r="F799" s="36"/>
      <c r="G799" s="36"/>
      <c r="H799" s="36"/>
      <c r="I799" s="37"/>
      <c r="J799" s="37"/>
      <c r="K799" s="36"/>
      <c r="L799" s="36"/>
      <c r="M799" s="38"/>
      <c r="N799" s="38"/>
      <c r="O799" s="37"/>
      <c r="P799" s="37"/>
      <c r="Q799" s="37"/>
      <c r="R799" s="37"/>
      <c r="S799" s="37"/>
      <c r="T799" s="39"/>
      <c r="U799" s="39"/>
      <c r="V799" s="57"/>
      <c r="W799" s="39"/>
    </row>
    <row r="800" spans="1:32" x14ac:dyDescent="0.25">
      <c r="A800" s="52"/>
      <c r="B800" s="52"/>
      <c r="C800" s="34"/>
      <c r="D800" s="35"/>
      <c r="E800" s="28"/>
      <c r="F800" s="36"/>
      <c r="G800" s="36"/>
      <c r="H800" s="36"/>
      <c r="I800" s="37"/>
      <c r="J800" s="37"/>
      <c r="K800" s="36"/>
      <c r="L800" s="36"/>
      <c r="M800" s="38"/>
      <c r="N800" s="38"/>
      <c r="O800" s="37"/>
      <c r="P800" s="37"/>
      <c r="Q800" s="37"/>
      <c r="R800" s="37"/>
      <c r="S800" s="37"/>
      <c r="T800" s="39"/>
      <c r="U800" s="39"/>
      <c r="V800" s="57"/>
      <c r="W800" s="39"/>
    </row>
    <row r="801" spans="1:24" x14ac:dyDescent="0.25">
      <c r="A801" s="52"/>
      <c r="B801" s="52"/>
      <c r="C801" s="34"/>
      <c r="D801" s="35"/>
      <c r="E801" s="28"/>
      <c r="F801" s="36"/>
      <c r="G801" s="36"/>
      <c r="H801" s="36"/>
      <c r="I801" s="37"/>
      <c r="J801" s="37"/>
      <c r="K801" s="36"/>
      <c r="L801" s="36"/>
      <c r="M801" s="38"/>
      <c r="N801" s="38"/>
      <c r="O801" s="37"/>
      <c r="P801" s="37"/>
      <c r="Q801" s="37"/>
      <c r="R801" s="37"/>
      <c r="S801" s="37"/>
      <c r="T801" s="39"/>
      <c r="U801" s="39"/>
      <c r="V801" s="57"/>
      <c r="W801" s="39"/>
    </row>
    <row r="802" spans="1:24" x14ac:dyDescent="0.25">
      <c r="A802" s="52"/>
      <c r="B802" s="52"/>
      <c r="C802" s="34"/>
      <c r="D802" s="35"/>
      <c r="E802" s="28"/>
      <c r="F802" s="36"/>
      <c r="G802" s="36"/>
      <c r="H802" s="36"/>
      <c r="I802" s="37"/>
      <c r="J802" s="37"/>
      <c r="K802" s="36"/>
      <c r="L802" s="36"/>
      <c r="M802" s="38"/>
      <c r="N802" s="38"/>
      <c r="O802" s="37"/>
      <c r="P802" s="37"/>
      <c r="Q802" s="37"/>
      <c r="R802" s="37"/>
      <c r="S802" s="37"/>
      <c r="T802" s="39"/>
      <c r="U802" s="39"/>
      <c r="V802" s="57"/>
      <c r="W802" s="39"/>
    </row>
    <row r="803" spans="1:24" x14ac:dyDescent="0.25">
      <c r="A803" s="52"/>
      <c r="B803" s="52"/>
      <c r="C803" s="34"/>
      <c r="D803" s="35"/>
      <c r="E803" s="28"/>
      <c r="F803" s="36"/>
      <c r="G803" s="36"/>
      <c r="H803" s="36"/>
      <c r="I803" s="37"/>
      <c r="J803" s="37"/>
      <c r="K803" s="36"/>
      <c r="L803" s="36"/>
      <c r="M803" s="38"/>
      <c r="N803" s="38"/>
      <c r="O803" s="37"/>
      <c r="P803" s="37"/>
      <c r="Q803" s="37"/>
      <c r="R803" s="37"/>
      <c r="S803" s="37"/>
      <c r="T803" s="39"/>
      <c r="U803" s="39"/>
      <c r="V803" s="57"/>
      <c r="W803" s="39"/>
      <c r="X803" s="100"/>
    </row>
    <row r="804" spans="1:24" x14ac:dyDescent="0.25">
      <c r="A804" s="52"/>
      <c r="B804" s="52"/>
      <c r="C804" s="34"/>
      <c r="D804" s="35"/>
      <c r="E804" s="28"/>
      <c r="F804" s="36"/>
      <c r="G804" s="36"/>
      <c r="H804" s="36"/>
      <c r="I804" s="37"/>
      <c r="J804" s="37"/>
      <c r="K804" s="36"/>
      <c r="L804" s="36"/>
      <c r="M804" s="38"/>
      <c r="N804" s="38"/>
      <c r="O804" s="37"/>
      <c r="P804" s="37"/>
      <c r="Q804" s="37"/>
      <c r="R804" s="37"/>
      <c r="S804" s="37"/>
      <c r="T804" s="39"/>
      <c r="U804" s="39"/>
      <c r="V804" s="57"/>
      <c r="W804" s="39"/>
    </row>
    <row r="805" spans="1:24" x14ac:dyDescent="0.25">
      <c r="A805" s="52"/>
      <c r="B805" s="52"/>
      <c r="C805" s="34"/>
      <c r="D805" s="35"/>
      <c r="E805" s="28"/>
      <c r="F805" s="36"/>
      <c r="G805" s="36"/>
      <c r="H805" s="36"/>
      <c r="I805" s="37"/>
      <c r="J805" s="37"/>
      <c r="K805" s="36"/>
      <c r="L805" s="36"/>
      <c r="M805" s="38"/>
      <c r="N805" s="38"/>
      <c r="O805" s="37"/>
      <c r="P805" s="37"/>
      <c r="Q805" s="37"/>
      <c r="R805" s="37"/>
      <c r="S805" s="37"/>
      <c r="T805" s="39"/>
      <c r="U805" s="39"/>
      <c r="V805" s="57"/>
      <c r="W805" s="39"/>
      <c r="X805" s="100"/>
    </row>
    <row r="806" spans="1:24" x14ac:dyDescent="0.25">
      <c r="A806" s="52"/>
      <c r="B806" s="52"/>
      <c r="C806" s="34"/>
      <c r="D806" s="35"/>
      <c r="E806" s="28"/>
      <c r="F806" s="36"/>
      <c r="G806" s="36"/>
      <c r="H806" s="36"/>
      <c r="I806" s="37"/>
      <c r="J806" s="37"/>
      <c r="K806" s="36"/>
      <c r="L806" s="36"/>
      <c r="M806" s="38"/>
      <c r="N806" s="38"/>
      <c r="O806" s="37"/>
      <c r="P806" s="37"/>
      <c r="Q806" s="37"/>
      <c r="R806" s="37"/>
      <c r="S806" s="37"/>
      <c r="T806" s="39"/>
      <c r="U806" s="39"/>
      <c r="V806" s="57"/>
      <c r="W806" s="39"/>
    </row>
    <row r="807" spans="1:24" x14ac:dyDescent="0.25">
      <c r="A807" s="52"/>
      <c r="B807" s="52"/>
      <c r="C807" s="34"/>
      <c r="D807" s="35"/>
      <c r="E807" s="28"/>
      <c r="F807" s="36"/>
      <c r="G807" s="36"/>
      <c r="H807" s="36"/>
      <c r="I807" s="37"/>
      <c r="J807" s="37"/>
      <c r="K807" s="36"/>
      <c r="L807" s="36"/>
      <c r="M807" s="38"/>
      <c r="N807" s="38"/>
      <c r="O807" s="37"/>
      <c r="P807" s="37"/>
      <c r="Q807" s="37"/>
      <c r="R807" s="37"/>
      <c r="S807" s="37"/>
      <c r="T807" s="39"/>
      <c r="U807" s="39"/>
      <c r="V807" s="57"/>
      <c r="W807" s="39"/>
      <c r="X807" s="100"/>
    </row>
    <row r="808" spans="1:24" x14ac:dyDescent="0.25">
      <c r="A808" s="52"/>
      <c r="B808" s="52"/>
      <c r="C808" s="34"/>
      <c r="D808" s="35"/>
      <c r="E808" s="28"/>
      <c r="F808" s="36"/>
      <c r="G808" s="36"/>
      <c r="H808" s="36"/>
      <c r="I808" s="37"/>
      <c r="J808" s="37"/>
      <c r="K808" s="36"/>
      <c r="L808" s="36"/>
      <c r="M808" s="38"/>
      <c r="N808" s="38"/>
      <c r="O808" s="37"/>
      <c r="P808" s="37"/>
      <c r="Q808" s="37"/>
      <c r="R808" s="37"/>
      <c r="S808" s="37"/>
      <c r="T808" s="39"/>
      <c r="U808" s="39"/>
      <c r="V808" s="57"/>
      <c r="W808" s="39"/>
    </row>
    <row r="809" spans="1:24" x14ac:dyDescent="0.25">
      <c r="A809" s="52"/>
      <c r="B809" s="52"/>
      <c r="C809" s="34"/>
      <c r="D809" s="35"/>
      <c r="E809" s="28"/>
      <c r="F809" s="36"/>
      <c r="G809" s="36"/>
      <c r="H809" s="36"/>
      <c r="I809" s="37"/>
      <c r="J809" s="37"/>
      <c r="K809" s="36"/>
      <c r="L809" s="36"/>
      <c r="M809" s="38"/>
      <c r="N809" s="38"/>
      <c r="O809" s="37"/>
      <c r="P809" s="37"/>
      <c r="Q809" s="37"/>
      <c r="R809" s="37"/>
      <c r="S809" s="37"/>
      <c r="T809" s="39"/>
      <c r="U809" s="39"/>
      <c r="V809" s="57"/>
      <c r="W809" s="39"/>
      <c r="X809" s="100"/>
    </row>
    <row r="810" spans="1:24" x14ac:dyDescent="0.25">
      <c r="A810" s="52"/>
      <c r="B810" s="52"/>
      <c r="C810" s="34"/>
      <c r="D810" s="35"/>
      <c r="E810" s="28"/>
      <c r="F810" s="36"/>
      <c r="G810" s="36"/>
      <c r="H810" s="36"/>
      <c r="I810" s="37"/>
      <c r="J810" s="37"/>
      <c r="K810" s="36"/>
      <c r="L810" s="36"/>
      <c r="M810" s="38"/>
      <c r="N810" s="38"/>
      <c r="O810" s="37"/>
      <c r="P810" s="37"/>
      <c r="Q810" s="37"/>
      <c r="R810" s="37"/>
      <c r="S810" s="37"/>
      <c r="T810" s="39"/>
      <c r="U810" s="39"/>
      <c r="V810" s="57"/>
      <c r="W810" s="39"/>
    </row>
    <row r="811" spans="1:24" x14ac:dyDescent="0.25">
      <c r="A811" s="52"/>
      <c r="B811" s="52"/>
      <c r="C811" s="34"/>
      <c r="D811" s="35"/>
      <c r="E811" s="28"/>
      <c r="F811" s="36"/>
      <c r="G811" s="36"/>
      <c r="H811" s="36"/>
      <c r="I811" s="37"/>
      <c r="J811" s="37"/>
      <c r="K811" s="36"/>
      <c r="L811" s="36"/>
      <c r="M811" s="38"/>
      <c r="N811" s="38"/>
      <c r="O811" s="37"/>
      <c r="P811" s="37"/>
      <c r="Q811" s="37"/>
      <c r="R811" s="37"/>
      <c r="S811" s="37"/>
      <c r="T811" s="39"/>
      <c r="U811" s="39"/>
      <c r="V811" s="57"/>
      <c r="W811" s="39"/>
      <c r="X811" s="100"/>
    </row>
    <row r="812" spans="1:24" x14ac:dyDescent="0.25">
      <c r="A812" s="52"/>
      <c r="B812" s="52"/>
      <c r="C812" s="34"/>
      <c r="D812" s="35"/>
      <c r="E812" s="28"/>
      <c r="F812" s="36"/>
      <c r="G812" s="36"/>
      <c r="H812" s="36"/>
      <c r="I812" s="37"/>
      <c r="J812" s="37"/>
      <c r="K812" s="36"/>
      <c r="L812" s="36"/>
      <c r="M812" s="38"/>
      <c r="N812" s="38"/>
      <c r="O812" s="37"/>
      <c r="P812" s="37"/>
      <c r="Q812" s="37"/>
      <c r="R812" s="37"/>
      <c r="S812" s="37"/>
      <c r="T812" s="39"/>
      <c r="U812" s="39"/>
      <c r="V812" s="57"/>
      <c r="W812" s="39"/>
    </row>
    <row r="813" spans="1:24" x14ac:dyDescent="0.25">
      <c r="A813" s="52"/>
      <c r="B813" s="52"/>
      <c r="C813" s="34"/>
      <c r="D813" s="35"/>
      <c r="E813" s="28"/>
      <c r="F813" s="36"/>
      <c r="G813" s="36"/>
      <c r="H813" s="36"/>
      <c r="I813" s="37"/>
      <c r="J813" s="37"/>
      <c r="K813" s="36"/>
      <c r="L813" s="36"/>
      <c r="M813" s="38"/>
      <c r="N813" s="38"/>
      <c r="O813" s="37"/>
      <c r="P813" s="37"/>
      <c r="Q813" s="37"/>
      <c r="R813" s="37"/>
      <c r="S813" s="37"/>
      <c r="T813" s="39"/>
      <c r="U813" s="39"/>
      <c r="V813" s="57"/>
      <c r="W813" s="39"/>
    </row>
    <row r="814" spans="1:24" x14ac:dyDescent="0.25">
      <c r="A814" s="52"/>
      <c r="B814" s="52"/>
      <c r="C814" s="34"/>
      <c r="D814" s="35"/>
      <c r="E814" s="28"/>
      <c r="F814" s="36"/>
      <c r="G814" s="36"/>
      <c r="H814" s="36"/>
      <c r="I814" s="37"/>
      <c r="J814" s="37"/>
      <c r="K814" s="36"/>
      <c r="L814" s="36"/>
      <c r="M814" s="38"/>
      <c r="N814" s="38"/>
      <c r="O814" s="37"/>
      <c r="P814" s="37"/>
      <c r="Q814" s="37"/>
      <c r="R814" s="37"/>
      <c r="S814" s="37"/>
      <c r="T814" s="39"/>
      <c r="U814" s="39"/>
      <c r="V814" s="57"/>
      <c r="W814" s="39"/>
    </row>
    <row r="815" spans="1:24" x14ac:dyDescent="0.25">
      <c r="A815" s="52"/>
      <c r="B815" s="52"/>
      <c r="C815" s="34"/>
      <c r="D815" s="35"/>
      <c r="E815" s="28"/>
      <c r="F815" s="36"/>
      <c r="G815" s="36"/>
      <c r="H815" s="36"/>
      <c r="I815" s="37"/>
      <c r="J815" s="37"/>
      <c r="K815" s="36"/>
      <c r="L815" s="36"/>
      <c r="M815" s="38"/>
      <c r="N815" s="38"/>
      <c r="O815" s="37"/>
      <c r="P815" s="37"/>
      <c r="Q815" s="37"/>
      <c r="R815" s="37"/>
      <c r="S815" s="37"/>
      <c r="T815" s="39"/>
      <c r="U815" s="39"/>
      <c r="V815" s="57"/>
      <c r="W815" s="39"/>
      <c r="X815" s="99"/>
    </row>
    <row r="816" spans="1:24" x14ac:dyDescent="0.25">
      <c r="A816" s="52"/>
      <c r="B816" s="52"/>
      <c r="C816" s="34"/>
      <c r="D816" s="35"/>
      <c r="E816" s="28"/>
      <c r="F816" s="36"/>
      <c r="G816" s="36"/>
      <c r="H816" s="36"/>
      <c r="I816" s="37"/>
      <c r="J816" s="37"/>
      <c r="K816" s="36"/>
      <c r="L816" s="36"/>
      <c r="M816" s="38"/>
      <c r="N816" s="38"/>
      <c r="O816" s="37"/>
      <c r="P816" s="37"/>
      <c r="Q816" s="37"/>
      <c r="R816" s="37"/>
      <c r="S816" s="37"/>
      <c r="T816" s="39"/>
      <c r="U816" s="39"/>
      <c r="V816" s="57"/>
      <c r="W816" s="39"/>
      <c r="X816" s="99"/>
    </row>
    <row r="817" spans="1:24" x14ac:dyDescent="0.25">
      <c r="A817" s="52"/>
      <c r="B817" s="52"/>
      <c r="C817" s="34"/>
      <c r="D817" s="35"/>
      <c r="E817" s="28"/>
      <c r="F817" s="36"/>
      <c r="G817" s="36"/>
      <c r="H817" s="36"/>
      <c r="I817" s="37"/>
      <c r="J817" s="37"/>
      <c r="K817" s="36"/>
      <c r="L817" s="36"/>
      <c r="M817" s="38"/>
      <c r="N817" s="38"/>
      <c r="O817" s="37"/>
      <c r="P817" s="37"/>
      <c r="Q817" s="37"/>
      <c r="R817" s="37"/>
      <c r="S817" s="37"/>
      <c r="T817" s="39"/>
      <c r="U817" s="39"/>
      <c r="V817" s="57"/>
      <c r="W817" s="39"/>
      <c r="X817" s="99"/>
    </row>
    <row r="818" spans="1:24" x14ac:dyDescent="0.25">
      <c r="A818" s="52"/>
      <c r="B818" s="52"/>
      <c r="C818" s="34"/>
      <c r="D818" s="35"/>
      <c r="E818" s="28"/>
      <c r="F818" s="36"/>
      <c r="G818" s="36"/>
      <c r="H818" s="36"/>
      <c r="I818" s="37"/>
      <c r="J818" s="37"/>
      <c r="K818" s="36"/>
      <c r="L818" s="36"/>
      <c r="M818" s="38"/>
      <c r="N818" s="38"/>
      <c r="O818" s="37"/>
      <c r="P818" s="37"/>
      <c r="Q818" s="37"/>
      <c r="R818" s="37"/>
      <c r="S818" s="37"/>
      <c r="T818" s="39"/>
      <c r="U818" s="39"/>
      <c r="V818" s="57"/>
      <c r="W818" s="39"/>
      <c r="X818" s="97"/>
    </row>
    <row r="819" spans="1:24" x14ac:dyDescent="0.25">
      <c r="A819" s="52"/>
      <c r="B819" s="52"/>
      <c r="C819" s="34"/>
      <c r="D819" s="35"/>
      <c r="E819" s="28"/>
      <c r="F819" s="36"/>
      <c r="G819" s="36"/>
      <c r="H819" s="36"/>
      <c r="I819" s="37"/>
      <c r="J819" s="37"/>
      <c r="K819" s="36"/>
      <c r="L819" s="36"/>
      <c r="M819" s="38"/>
      <c r="N819" s="38"/>
      <c r="O819" s="37"/>
      <c r="P819" s="37"/>
      <c r="Q819" s="37"/>
      <c r="R819" s="37"/>
      <c r="S819" s="37"/>
      <c r="T819" s="39"/>
      <c r="U819" s="39"/>
      <c r="V819" s="57"/>
      <c r="W819" s="39"/>
      <c r="X819" s="97"/>
    </row>
    <row r="820" spans="1:24" x14ac:dyDescent="0.25">
      <c r="A820" s="52"/>
      <c r="B820" s="52"/>
      <c r="C820" s="34"/>
      <c r="D820" s="35"/>
      <c r="E820" s="28"/>
      <c r="F820" s="36"/>
      <c r="G820" s="36"/>
      <c r="H820" s="36"/>
      <c r="I820" s="37"/>
      <c r="J820" s="37"/>
      <c r="K820" s="36"/>
      <c r="L820" s="36"/>
      <c r="M820" s="38"/>
      <c r="N820" s="38"/>
      <c r="O820" s="37"/>
      <c r="P820" s="37"/>
      <c r="Q820" s="37"/>
      <c r="R820" s="37"/>
      <c r="S820" s="37"/>
      <c r="T820" s="39"/>
      <c r="U820" s="39"/>
      <c r="V820" s="57"/>
      <c r="W820" s="39"/>
      <c r="X820" s="100"/>
    </row>
    <row r="821" spans="1:24" x14ac:dyDescent="0.25">
      <c r="A821" s="52"/>
      <c r="B821" s="52"/>
      <c r="C821" s="34"/>
      <c r="D821" s="35"/>
      <c r="E821" s="28"/>
      <c r="F821" s="36"/>
      <c r="G821" s="36"/>
      <c r="H821" s="36"/>
      <c r="I821" s="37"/>
      <c r="J821" s="37"/>
      <c r="K821" s="36"/>
      <c r="L821" s="36"/>
      <c r="M821" s="38"/>
      <c r="N821" s="38"/>
      <c r="O821" s="37"/>
      <c r="P821" s="37"/>
      <c r="Q821" s="37"/>
      <c r="R821" s="37"/>
      <c r="S821" s="37"/>
      <c r="T821" s="39"/>
      <c r="U821" s="39"/>
      <c r="V821" s="57"/>
      <c r="W821" s="39"/>
    </row>
    <row r="822" spans="1:24" x14ac:dyDescent="0.25">
      <c r="A822" s="52"/>
      <c r="B822" s="52"/>
      <c r="C822" s="34"/>
      <c r="D822" s="35"/>
      <c r="E822" s="28"/>
      <c r="F822" s="36"/>
      <c r="G822" s="36"/>
      <c r="H822" s="36"/>
      <c r="I822" s="37"/>
      <c r="J822" s="37"/>
      <c r="K822" s="36"/>
      <c r="L822" s="36"/>
      <c r="M822" s="38"/>
      <c r="N822" s="38"/>
      <c r="O822" s="37"/>
      <c r="P822" s="37"/>
      <c r="Q822" s="37"/>
      <c r="R822" s="37"/>
      <c r="S822" s="37"/>
      <c r="T822" s="39"/>
      <c r="U822" s="39"/>
      <c r="V822" s="57"/>
      <c r="W822" s="39"/>
    </row>
    <row r="823" spans="1:24" x14ac:dyDescent="0.25">
      <c r="A823" s="52"/>
      <c r="B823" s="52"/>
      <c r="C823" s="34"/>
      <c r="D823" s="35"/>
      <c r="E823" s="28"/>
      <c r="F823" s="36"/>
      <c r="G823" s="36"/>
      <c r="H823" s="36"/>
      <c r="I823" s="37"/>
      <c r="J823" s="37"/>
      <c r="K823" s="36"/>
      <c r="L823" s="36"/>
      <c r="M823" s="38"/>
      <c r="N823" s="38"/>
      <c r="O823" s="37"/>
      <c r="P823" s="37"/>
      <c r="Q823" s="37"/>
      <c r="R823" s="37"/>
      <c r="S823" s="37"/>
      <c r="T823" s="39"/>
      <c r="U823" s="39"/>
      <c r="V823" s="57"/>
      <c r="W823" s="39"/>
    </row>
    <row r="824" spans="1:24" x14ac:dyDescent="0.25">
      <c r="A824" s="52"/>
      <c r="B824" s="52"/>
      <c r="C824" s="34"/>
      <c r="D824" s="35"/>
      <c r="E824" s="28"/>
      <c r="F824" s="36"/>
      <c r="G824" s="36"/>
      <c r="H824" s="36"/>
      <c r="I824" s="37"/>
      <c r="J824" s="37"/>
      <c r="K824" s="36"/>
      <c r="L824" s="36"/>
      <c r="M824" s="38"/>
      <c r="N824" s="38"/>
      <c r="O824" s="37"/>
      <c r="P824" s="37"/>
      <c r="Q824" s="37"/>
      <c r="R824" s="37"/>
      <c r="S824" s="37"/>
      <c r="T824" s="39"/>
      <c r="U824" s="39"/>
      <c r="V824" s="57"/>
      <c r="W824" s="39"/>
    </row>
    <row r="825" spans="1:24" x14ac:dyDescent="0.25">
      <c r="A825" s="52"/>
      <c r="B825" s="52"/>
      <c r="C825" s="34"/>
      <c r="D825" s="35"/>
      <c r="E825" s="28"/>
      <c r="F825" s="36"/>
      <c r="G825" s="36"/>
      <c r="H825" s="36"/>
      <c r="I825" s="37"/>
      <c r="J825" s="37"/>
      <c r="K825" s="36"/>
      <c r="L825" s="36"/>
      <c r="M825" s="38"/>
      <c r="N825" s="38"/>
      <c r="O825" s="37"/>
      <c r="P825" s="37"/>
      <c r="Q825" s="37"/>
      <c r="R825" s="37"/>
      <c r="S825" s="37"/>
      <c r="T825" s="39"/>
      <c r="U825" s="39"/>
      <c r="V825" s="57"/>
      <c r="W825" s="39"/>
    </row>
    <row r="826" spans="1:24" x14ac:dyDescent="0.25">
      <c r="A826" s="52"/>
      <c r="B826" s="52"/>
      <c r="C826" s="34"/>
      <c r="D826" s="35"/>
      <c r="E826" s="28"/>
      <c r="F826" s="36"/>
      <c r="G826" s="36"/>
      <c r="H826" s="36"/>
      <c r="I826" s="37"/>
      <c r="J826" s="37"/>
      <c r="K826" s="36"/>
      <c r="L826" s="36"/>
      <c r="M826" s="38"/>
      <c r="N826" s="38"/>
      <c r="O826" s="37"/>
      <c r="P826" s="37"/>
      <c r="Q826" s="37"/>
      <c r="R826" s="37"/>
      <c r="S826" s="37"/>
      <c r="T826" s="39"/>
      <c r="U826" s="39"/>
      <c r="V826" s="57"/>
      <c r="W826" s="39"/>
    </row>
    <row r="827" spans="1:24" x14ac:dyDescent="0.25">
      <c r="A827" s="52"/>
      <c r="B827" s="52"/>
      <c r="C827" s="34"/>
      <c r="D827" s="35"/>
      <c r="E827" s="28"/>
      <c r="F827" s="36"/>
      <c r="G827" s="36"/>
      <c r="H827" s="36"/>
      <c r="I827" s="37"/>
      <c r="J827" s="37"/>
      <c r="K827" s="36"/>
      <c r="L827" s="36"/>
      <c r="M827" s="38"/>
      <c r="N827" s="38"/>
      <c r="O827" s="37"/>
      <c r="P827" s="37"/>
      <c r="Q827" s="37"/>
      <c r="R827" s="37"/>
      <c r="S827" s="37"/>
      <c r="T827" s="39"/>
      <c r="U827" s="39"/>
      <c r="V827" s="57"/>
      <c r="W827" s="39"/>
    </row>
    <row r="828" spans="1:24" x14ac:dyDescent="0.25">
      <c r="A828" s="52"/>
      <c r="B828" s="52"/>
      <c r="C828" s="34"/>
      <c r="D828" s="35"/>
      <c r="E828" s="28"/>
      <c r="F828" s="36"/>
      <c r="G828" s="36"/>
      <c r="H828" s="36"/>
      <c r="I828" s="37"/>
      <c r="J828" s="37"/>
      <c r="K828" s="36"/>
      <c r="L828" s="36"/>
      <c r="M828" s="38"/>
      <c r="N828" s="38"/>
      <c r="O828" s="37"/>
      <c r="P828" s="37"/>
      <c r="Q828" s="37"/>
      <c r="R828" s="37"/>
      <c r="S828" s="37"/>
      <c r="T828" s="39"/>
      <c r="U828" s="39"/>
      <c r="V828" s="57"/>
      <c r="W828" s="39"/>
    </row>
    <row r="829" spans="1:24" x14ac:dyDescent="0.25">
      <c r="A829" s="52"/>
      <c r="B829" s="52"/>
      <c r="C829" s="34"/>
      <c r="D829" s="35"/>
      <c r="E829" s="28"/>
      <c r="F829" s="36"/>
      <c r="G829" s="36"/>
      <c r="H829" s="36"/>
      <c r="I829" s="37"/>
      <c r="J829" s="37"/>
      <c r="K829" s="36"/>
      <c r="L829" s="36"/>
      <c r="M829" s="38"/>
      <c r="N829" s="38"/>
      <c r="O829" s="37"/>
      <c r="P829" s="37"/>
      <c r="Q829" s="37"/>
      <c r="R829" s="37"/>
      <c r="S829" s="37"/>
      <c r="T829" s="39"/>
      <c r="U829" s="39"/>
      <c r="V829" s="57"/>
      <c r="W829" s="39"/>
    </row>
    <row r="830" spans="1:24" x14ac:dyDescent="0.25">
      <c r="A830" s="52"/>
      <c r="B830" s="52"/>
      <c r="C830" s="34"/>
      <c r="D830" s="35"/>
      <c r="E830" s="28"/>
      <c r="F830" s="36"/>
      <c r="G830" s="36"/>
      <c r="H830" s="36"/>
      <c r="I830" s="37"/>
      <c r="J830" s="37"/>
      <c r="K830" s="36"/>
      <c r="L830" s="36"/>
      <c r="M830" s="38"/>
      <c r="N830" s="38"/>
      <c r="O830" s="37"/>
      <c r="P830" s="37"/>
      <c r="Q830" s="37"/>
      <c r="R830" s="37"/>
      <c r="S830" s="37"/>
      <c r="T830" s="39"/>
      <c r="U830" s="39"/>
      <c r="V830" s="57"/>
      <c r="W830" s="39"/>
    </row>
    <row r="831" spans="1:24" x14ac:dyDescent="0.25">
      <c r="A831" s="52"/>
      <c r="B831" s="52"/>
      <c r="C831" s="34"/>
      <c r="D831" s="35"/>
      <c r="E831" s="28"/>
      <c r="F831" s="36"/>
      <c r="G831" s="36"/>
      <c r="H831" s="36"/>
      <c r="I831" s="37"/>
      <c r="J831" s="37"/>
      <c r="K831" s="36"/>
      <c r="L831" s="36"/>
      <c r="M831" s="38"/>
      <c r="N831" s="38"/>
      <c r="O831" s="37"/>
      <c r="P831" s="37"/>
      <c r="Q831" s="37"/>
      <c r="R831" s="37"/>
      <c r="S831" s="37"/>
      <c r="T831" s="39"/>
      <c r="U831" s="39"/>
      <c r="V831" s="57"/>
      <c r="W831" s="39"/>
    </row>
    <row r="832" spans="1:24" x14ac:dyDescent="0.25">
      <c r="A832" s="52"/>
      <c r="B832" s="52"/>
      <c r="C832" s="34"/>
      <c r="D832" s="35"/>
      <c r="E832" s="28"/>
      <c r="F832" s="36"/>
      <c r="G832" s="36"/>
      <c r="H832" s="36"/>
      <c r="I832" s="37"/>
      <c r="J832" s="37"/>
      <c r="K832" s="36"/>
      <c r="L832" s="36"/>
      <c r="M832" s="38"/>
      <c r="N832" s="38"/>
      <c r="O832" s="37"/>
      <c r="P832" s="37"/>
      <c r="Q832" s="37"/>
      <c r="R832" s="37"/>
      <c r="S832" s="37"/>
      <c r="T832" s="39"/>
      <c r="U832" s="39"/>
      <c r="V832" s="57"/>
      <c r="W832" s="39"/>
    </row>
    <row r="833" spans="1:24" x14ac:dyDescent="0.25">
      <c r="A833" s="52"/>
      <c r="B833" s="52"/>
      <c r="C833" s="34"/>
      <c r="D833" s="35"/>
      <c r="E833" s="28"/>
      <c r="F833" s="36"/>
      <c r="G833" s="36"/>
      <c r="H833" s="36"/>
      <c r="I833" s="37"/>
      <c r="J833" s="37"/>
      <c r="K833" s="36"/>
      <c r="L833" s="36"/>
      <c r="M833" s="38"/>
      <c r="N833" s="38"/>
      <c r="O833" s="37"/>
      <c r="P833" s="37"/>
      <c r="Q833" s="37"/>
      <c r="R833" s="37"/>
      <c r="S833" s="37"/>
      <c r="T833" s="39"/>
      <c r="U833" s="39"/>
      <c r="V833" s="57"/>
      <c r="W833" s="39"/>
    </row>
    <row r="834" spans="1:24" x14ac:dyDescent="0.25">
      <c r="A834" s="52"/>
      <c r="B834" s="52"/>
      <c r="C834" s="34"/>
      <c r="D834" s="35"/>
      <c r="E834" s="28"/>
      <c r="F834" s="36"/>
      <c r="G834" s="36"/>
      <c r="H834" s="36"/>
      <c r="I834" s="37"/>
      <c r="J834" s="37"/>
      <c r="K834" s="36"/>
      <c r="L834" s="36"/>
      <c r="M834" s="38"/>
      <c r="N834" s="38"/>
      <c r="O834" s="37"/>
      <c r="P834" s="37"/>
      <c r="Q834" s="37"/>
      <c r="R834" s="37"/>
      <c r="S834" s="37"/>
      <c r="T834" s="39"/>
      <c r="U834" s="39"/>
      <c r="V834" s="57"/>
      <c r="W834" s="39"/>
    </row>
    <row r="835" spans="1:24" x14ac:dyDescent="0.25">
      <c r="A835" s="52"/>
      <c r="B835" s="52"/>
      <c r="C835" s="34"/>
      <c r="D835" s="35"/>
      <c r="E835" s="28"/>
      <c r="F835" s="36"/>
      <c r="G835" s="36"/>
      <c r="H835" s="36"/>
      <c r="I835" s="37"/>
      <c r="J835" s="37"/>
      <c r="K835" s="36"/>
      <c r="L835" s="36"/>
      <c r="M835" s="38"/>
      <c r="N835" s="38"/>
      <c r="O835" s="37"/>
      <c r="P835" s="37"/>
      <c r="Q835" s="37"/>
      <c r="R835" s="37"/>
      <c r="S835" s="37"/>
      <c r="T835" s="39"/>
      <c r="U835" s="39"/>
      <c r="V835" s="57"/>
      <c r="W835" s="39"/>
    </row>
    <row r="836" spans="1:24" x14ac:dyDescent="0.25">
      <c r="A836" s="52"/>
      <c r="B836" s="52"/>
      <c r="C836" s="34"/>
      <c r="D836" s="35"/>
      <c r="E836" s="28"/>
      <c r="F836" s="36"/>
      <c r="G836" s="36"/>
      <c r="H836" s="36"/>
      <c r="I836" s="37"/>
      <c r="J836" s="37"/>
      <c r="K836" s="36"/>
      <c r="L836" s="36"/>
      <c r="M836" s="38"/>
      <c r="N836" s="38"/>
      <c r="O836" s="37"/>
      <c r="P836" s="37"/>
      <c r="Q836" s="37"/>
      <c r="R836" s="37"/>
      <c r="S836" s="37"/>
      <c r="T836" s="39"/>
      <c r="U836" s="39"/>
      <c r="V836" s="57"/>
      <c r="W836" s="39"/>
      <c r="X836" s="97"/>
    </row>
    <row r="837" spans="1:24" x14ac:dyDescent="0.25">
      <c r="A837" s="52"/>
      <c r="B837" s="52"/>
      <c r="C837" s="34"/>
      <c r="D837" s="35"/>
      <c r="E837" s="28"/>
      <c r="F837" s="36"/>
      <c r="G837" s="36"/>
      <c r="H837" s="36"/>
      <c r="I837" s="37"/>
      <c r="J837" s="37"/>
      <c r="K837" s="36"/>
      <c r="L837" s="36"/>
      <c r="M837" s="38"/>
      <c r="N837" s="38"/>
      <c r="O837" s="37"/>
      <c r="P837" s="37"/>
      <c r="Q837" s="37"/>
      <c r="R837" s="37"/>
      <c r="S837" s="37"/>
      <c r="T837" s="39"/>
      <c r="U837" s="39"/>
      <c r="V837" s="57"/>
      <c r="W837" s="39"/>
    </row>
    <row r="838" spans="1:24" x14ac:dyDescent="0.25">
      <c r="A838" s="52"/>
      <c r="B838" s="52"/>
      <c r="C838" s="34"/>
      <c r="D838" s="35"/>
      <c r="E838" s="28"/>
      <c r="F838" s="36"/>
      <c r="G838" s="36"/>
      <c r="H838" s="36"/>
      <c r="I838" s="37"/>
      <c r="J838" s="37"/>
      <c r="K838" s="36"/>
      <c r="L838" s="36"/>
      <c r="M838" s="38"/>
      <c r="N838" s="38"/>
      <c r="O838" s="37"/>
      <c r="P838" s="37"/>
      <c r="Q838" s="37"/>
      <c r="R838" s="37"/>
      <c r="S838" s="37"/>
      <c r="T838" s="39"/>
      <c r="U838" s="39"/>
      <c r="V838" s="57"/>
      <c r="W838" s="39"/>
      <c r="X838" s="97"/>
    </row>
    <row r="839" spans="1:24" x14ac:dyDescent="0.25">
      <c r="A839" s="52"/>
      <c r="B839" s="52"/>
      <c r="C839" s="34"/>
      <c r="D839" s="35"/>
      <c r="E839" s="28"/>
      <c r="F839" s="36"/>
      <c r="G839" s="36"/>
      <c r="H839" s="36"/>
      <c r="I839" s="37"/>
      <c r="J839" s="37"/>
      <c r="K839" s="36"/>
      <c r="L839" s="36"/>
      <c r="M839" s="38"/>
      <c r="N839" s="38"/>
      <c r="O839" s="37"/>
      <c r="P839" s="37"/>
      <c r="Q839" s="37"/>
      <c r="R839" s="37"/>
      <c r="S839" s="37"/>
      <c r="T839" s="39"/>
      <c r="U839" s="39"/>
      <c r="V839" s="57"/>
      <c r="W839" s="39"/>
    </row>
    <row r="840" spans="1:24" x14ac:dyDescent="0.25">
      <c r="A840" s="52"/>
      <c r="B840" s="52"/>
      <c r="C840" s="34"/>
      <c r="D840" s="35"/>
      <c r="E840" s="28"/>
      <c r="F840" s="36"/>
      <c r="G840" s="36"/>
      <c r="H840" s="36"/>
      <c r="I840" s="37"/>
      <c r="J840" s="37"/>
      <c r="K840" s="36"/>
      <c r="L840" s="36"/>
      <c r="M840" s="38"/>
      <c r="N840" s="38"/>
      <c r="O840" s="37"/>
      <c r="P840" s="37"/>
      <c r="Q840" s="37"/>
      <c r="R840" s="37"/>
      <c r="S840" s="37"/>
      <c r="T840" s="39"/>
      <c r="U840" s="39"/>
      <c r="V840" s="57"/>
      <c r="W840" s="39"/>
    </row>
    <row r="841" spans="1:24" x14ac:dyDescent="0.25">
      <c r="A841" s="52"/>
      <c r="B841" s="52"/>
      <c r="C841" s="34"/>
      <c r="D841" s="35"/>
      <c r="E841" s="28"/>
      <c r="F841" s="36"/>
      <c r="G841" s="36"/>
      <c r="H841" s="36"/>
      <c r="I841" s="37"/>
      <c r="J841" s="37"/>
      <c r="K841" s="36"/>
      <c r="L841" s="36"/>
      <c r="M841" s="38"/>
      <c r="N841" s="38"/>
      <c r="O841" s="37"/>
      <c r="P841" s="37"/>
      <c r="Q841" s="37"/>
      <c r="R841" s="37"/>
      <c r="S841" s="37"/>
      <c r="T841" s="39"/>
      <c r="U841" s="39"/>
      <c r="V841" s="57"/>
      <c r="W841" s="39"/>
    </row>
    <row r="842" spans="1:24" x14ac:dyDescent="0.25">
      <c r="A842" s="52"/>
      <c r="B842" s="52"/>
      <c r="C842" s="34"/>
      <c r="D842" s="35"/>
      <c r="E842" s="28"/>
      <c r="F842" s="36"/>
      <c r="G842" s="36"/>
      <c r="H842" s="36"/>
      <c r="I842" s="37"/>
      <c r="J842" s="37"/>
      <c r="K842" s="36"/>
      <c r="L842" s="36"/>
      <c r="M842" s="38"/>
      <c r="N842" s="38"/>
      <c r="O842" s="37"/>
      <c r="P842" s="37"/>
      <c r="Q842" s="37"/>
      <c r="R842" s="37"/>
      <c r="S842" s="37"/>
      <c r="T842" s="39"/>
      <c r="U842" s="39"/>
      <c r="V842" s="57"/>
      <c r="W842" s="39"/>
    </row>
    <row r="843" spans="1:24" x14ac:dyDescent="0.25">
      <c r="A843" s="52"/>
      <c r="B843" s="52"/>
      <c r="C843" s="34"/>
      <c r="D843" s="35"/>
      <c r="E843" s="28"/>
      <c r="F843" s="36"/>
      <c r="G843" s="36"/>
      <c r="H843" s="36"/>
      <c r="I843" s="37"/>
      <c r="J843" s="37"/>
      <c r="K843" s="36"/>
      <c r="L843" s="36"/>
      <c r="M843" s="38"/>
      <c r="N843" s="38"/>
      <c r="O843" s="37"/>
      <c r="P843" s="37"/>
      <c r="Q843" s="37"/>
      <c r="R843" s="37"/>
      <c r="S843" s="37"/>
      <c r="T843" s="39"/>
      <c r="U843" s="39"/>
      <c r="V843" s="57"/>
      <c r="W843" s="39"/>
    </row>
    <row r="844" spans="1:24" x14ac:dyDescent="0.25">
      <c r="A844" s="52"/>
      <c r="B844" s="52"/>
      <c r="C844" s="34"/>
      <c r="D844" s="35"/>
      <c r="E844" s="28"/>
      <c r="F844" s="36"/>
      <c r="G844" s="36"/>
      <c r="H844" s="36"/>
      <c r="I844" s="37"/>
      <c r="J844" s="37"/>
      <c r="K844" s="36"/>
      <c r="L844" s="36"/>
      <c r="M844" s="38"/>
      <c r="N844" s="38"/>
      <c r="O844" s="37"/>
      <c r="P844" s="37"/>
      <c r="Q844" s="37"/>
      <c r="R844" s="37"/>
      <c r="S844" s="37"/>
      <c r="T844" s="39"/>
      <c r="U844" s="39"/>
      <c r="V844" s="57"/>
      <c r="W844" s="39"/>
    </row>
    <row r="845" spans="1:24" x14ac:dyDescent="0.25">
      <c r="A845" s="52"/>
      <c r="B845" s="52"/>
      <c r="C845" s="34"/>
      <c r="D845" s="35"/>
      <c r="E845" s="28"/>
      <c r="F845" s="36"/>
      <c r="G845" s="36"/>
      <c r="H845" s="36"/>
      <c r="I845" s="37"/>
      <c r="J845" s="37"/>
      <c r="K845" s="36"/>
      <c r="L845" s="36"/>
      <c r="M845" s="38"/>
      <c r="N845" s="38"/>
      <c r="O845" s="37"/>
      <c r="P845" s="37"/>
      <c r="Q845" s="37"/>
      <c r="R845" s="37"/>
      <c r="S845" s="37"/>
      <c r="T845" s="39"/>
      <c r="U845" s="39"/>
      <c r="V845" s="57"/>
      <c r="W845" s="39"/>
    </row>
    <row r="846" spans="1:24" x14ac:dyDescent="0.25">
      <c r="A846" s="52"/>
      <c r="B846" s="52"/>
      <c r="C846" s="34"/>
      <c r="D846" s="35"/>
      <c r="E846" s="28"/>
      <c r="F846" s="36"/>
      <c r="G846" s="36"/>
      <c r="H846" s="36"/>
      <c r="I846" s="37"/>
      <c r="J846" s="37"/>
      <c r="K846" s="36"/>
      <c r="L846" s="36"/>
      <c r="M846" s="38"/>
      <c r="N846" s="38"/>
      <c r="O846" s="37"/>
      <c r="P846" s="37"/>
      <c r="Q846" s="37"/>
      <c r="R846" s="37"/>
      <c r="S846" s="37"/>
      <c r="T846" s="39"/>
      <c r="U846" s="39"/>
      <c r="V846" s="57"/>
      <c r="W846" s="39"/>
      <c r="X846" s="99"/>
    </row>
    <row r="847" spans="1:24" x14ac:dyDescent="0.25">
      <c r="A847" s="52"/>
      <c r="B847" s="52"/>
      <c r="C847" s="34"/>
      <c r="D847" s="35"/>
      <c r="E847" s="28"/>
      <c r="F847" s="36"/>
      <c r="G847" s="36"/>
      <c r="H847" s="36"/>
      <c r="I847" s="37"/>
      <c r="J847" s="37"/>
      <c r="K847" s="36"/>
      <c r="L847" s="36"/>
      <c r="M847" s="38"/>
      <c r="N847" s="38"/>
      <c r="O847" s="37"/>
      <c r="P847" s="37"/>
      <c r="Q847" s="37"/>
      <c r="R847" s="37"/>
      <c r="S847" s="37"/>
      <c r="T847" s="39"/>
      <c r="U847" s="39"/>
      <c r="V847" s="57"/>
      <c r="W847" s="39"/>
      <c r="X847" s="99"/>
    </row>
    <row r="848" spans="1:24" x14ac:dyDescent="0.25">
      <c r="A848" s="52"/>
      <c r="B848" s="52"/>
      <c r="C848" s="34"/>
      <c r="D848" s="35"/>
      <c r="E848" s="28"/>
      <c r="F848" s="36"/>
      <c r="G848" s="36"/>
      <c r="H848" s="36"/>
      <c r="I848" s="37"/>
      <c r="J848" s="37"/>
      <c r="K848" s="36"/>
      <c r="L848" s="36"/>
      <c r="M848" s="38"/>
      <c r="N848" s="38"/>
      <c r="O848" s="37"/>
      <c r="P848" s="37"/>
      <c r="Q848" s="37"/>
      <c r="R848" s="37"/>
      <c r="S848" s="37"/>
      <c r="T848" s="39"/>
      <c r="U848" s="39"/>
      <c r="V848" s="57"/>
      <c r="W848" s="39"/>
      <c r="X848" s="99"/>
    </row>
    <row r="849" spans="1:25" x14ac:dyDescent="0.25">
      <c r="A849" s="52"/>
      <c r="B849" s="52"/>
      <c r="C849" s="34"/>
      <c r="D849" s="35"/>
      <c r="E849" s="28"/>
      <c r="F849" s="36"/>
      <c r="G849" s="36"/>
      <c r="H849" s="36"/>
      <c r="I849" s="37"/>
      <c r="J849" s="37"/>
      <c r="K849" s="36"/>
      <c r="L849" s="36"/>
      <c r="M849" s="38"/>
      <c r="N849" s="38"/>
      <c r="O849" s="37"/>
      <c r="P849" s="37"/>
      <c r="Q849" s="37"/>
      <c r="R849" s="37"/>
      <c r="S849" s="37"/>
      <c r="T849" s="39"/>
      <c r="U849" s="39"/>
      <c r="V849" s="57"/>
      <c r="W849" s="39"/>
      <c r="X849" s="99"/>
    </row>
    <row r="850" spans="1:25" x14ac:dyDescent="0.25">
      <c r="A850" s="52"/>
      <c r="B850" s="52"/>
      <c r="C850" s="34"/>
      <c r="D850" s="35"/>
      <c r="E850" s="28"/>
      <c r="F850" s="36"/>
      <c r="G850" s="36"/>
      <c r="H850" s="36"/>
      <c r="I850" s="37"/>
      <c r="J850" s="37"/>
      <c r="K850" s="36"/>
      <c r="L850" s="36"/>
      <c r="M850" s="38"/>
      <c r="N850" s="38"/>
      <c r="O850" s="37"/>
      <c r="P850" s="37"/>
      <c r="Q850" s="37"/>
      <c r="R850" s="37"/>
      <c r="S850" s="37"/>
      <c r="T850" s="39"/>
      <c r="U850" s="39"/>
      <c r="V850" s="57"/>
      <c r="W850" s="39"/>
    </row>
    <row r="851" spans="1:25" x14ac:dyDescent="0.25">
      <c r="A851" s="52"/>
      <c r="B851" s="52"/>
      <c r="C851" s="34"/>
      <c r="D851" s="35"/>
      <c r="E851" s="28"/>
      <c r="F851" s="36"/>
      <c r="G851" s="36"/>
      <c r="H851" s="36"/>
      <c r="I851" s="37"/>
      <c r="J851" s="37"/>
      <c r="K851" s="36"/>
      <c r="L851" s="36"/>
      <c r="M851" s="38"/>
      <c r="N851" s="38"/>
      <c r="O851" s="37"/>
      <c r="P851" s="37"/>
      <c r="Q851" s="37"/>
      <c r="R851" s="37"/>
      <c r="S851" s="37"/>
      <c r="T851" s="39"/>
      <c r="U851" s="39"/>
      <c r="V851" s="57"/>
      <c r="W851" s="39"/>
    </row>
    <row r="852" spans="1:25" x14ac:dyDescent="0.25">
      <c r="A852" s="52"/>
      <c r="B852" s="52"/>
      <c r="C852" s="34"/>
      <c r="D852" s="35"/>
      <c r="E852" s="28"/>
      <c r="F852" s="36"/>
      <c r="G852" s="36"/>
      <c r="H852" s="36"/>
      <c r="I852" s="37"/>
      <c r="J852" s="37"/>
      <c r="K852" s="36"/>
      <c r="L852" s="36"/>
      <c r="M852" s="38"/>
      <c r="N852" s="38"/>
      <c r="O852" s="37"/>
      <c r="P852" s="37"/>
      <c r="Q852" s="37"/>
      <c r="R852" s="37"/>
      <c r="S852" s="37"/>
      <c r="T852" s="39"/>
      <c r="U852" s="39"/>
      <c r="V852" s="57"/>
      <c r="W852" s="39"/>
    </row>
    <row r="853" spans="1:25" x14ac:dyDescent="0.25">
      <c r="A853" s="52"/>
      <c r="B853" s="52"/>
      <c r="C853" s="34"/>
      <c r="D853" s="35"/>
      <c r="E853" s="28"/>
      <c r="F853" s="36"/>
      <c r="G853" s="36"/>
      <c r="H853" s="36"/>
      <c r="I853" s="37"/>
      <c r="J853" s="37"/>
      <c r="K853" s="36"/>
      <c r="L853" s="36"/>
      <c r="M853" s="38"/>
      <c r="N853" s="38"/>
      <c r="O853" s="37"/>
      <c r="P853" s="37"/>
      <c r="Q853" s="37"/>
      <c r="R853" s="37"/>
      <c r="S853" s="37"/>
      <c r="T853" s="39"/>
      <c r="U853" s="39"/>
      <c r="V853" s="57"/>
      <c r="W853" s="39"/>
    </row>
    <row r="854" spans="1:25" x14ac:dyDescent="0.25">
      <c r="A854" s="52"/>
      <c r="B854" s="52"/>
      <c r="C854" s="34"/>
      <c r="D854" s="35"/>
      <c r="E854" s="28"/>
      <c r="F854" s="36"/>
      <c r="G854" s="36"/>
      <c r="H854" s="36"/>
      <c r="I854" s="37"/>
      <c r="J854" s="37"/>
      <c r="K854" s="36"/>
      <c r="L854" s="36"/>
      <c r="M854" s="38"/>
      <c r="N854" s="38"/>
      <c r="O854" s="37"/>
      <c r="P854" s="37"/>
      <c r="Q854" s="37"/>
      <c r="R854" s="37"/>
      <c r="S854" s="37"/>
      <c r="T854" s="39"/>
      <c r="U854" s="39"/>
      <c r="V854" s="57"/>
      <c r="W854" s="39"/>
    </row>
    <row r="855" spans="1:25" x14ac:dyDescent="0.25">
      <c r="A855" s="52"/>
      <c r="B855" s="52"/>
      <c r="C855" s="34"/>
      <c r="D855" s="35"/>
      <c r="E855" s="28"/>
      <c r="F855" s="36"/>
      <c r="G855" s="36"/>
      <c r="H855" s="36"/>
      <c r="I855" s="37"/>
      <c r="J855" s="37"/>
      <c r="K855" s="36"/>
      <c r="L855" s="36"/>
      <c r="M855" s="38"/>
      <c r="N855" s="38"/>
      <c r="O855" s="37"/>
      <c r="P855" s="37"/>
      <c r="Q855" s="37"/>
      <c r="R855" s="37"/>
      <c r="S855" s="37"/>
      <c r="T855" s="39"/>
      <c r="U855" s="39"/>
      <c r="V855" s="57"/>
      <c r="W855" s="39"/>
    </row>
    <row r="856" spans="1:25" x14ac:dyDescent="0.25">
      <c r="A856" s="52"/>
      <c r="B856" s="52"/>
      <c r="C856" s="34"/>
      <c r="D856" s="35"/>
      <c r="E856" s="28"/>
      <c r="F856" s="36"/>
      <c r="G856" s="36"/>
      <c r="H856" s="36"/>
      <c r="I856" s="37"/>
      <c r="J856" s="37"/>
      <c r="K856" s="36"/>
      <c r="L856" s="36"/>
      <c r="M856" s="38"/>
      <c r="N856" s="38"/>
      <c r="O856" s="37"/>
      <c r="P856" s="37"/>
      <c r="Q856" s="37"/>
      <c r="R856" s="37"/>
      <c r="S856" s="37"/>
      <c r="T856" s="39"/>
      <c r="U856" s="39"/>
      <c r="V856" s="57"/>
      <c r="W856" s="39"/>
      <c r="X856" s="100"/>
    </row>
    <row r="857" spans="1:25" x14ac:dyDescent="0.25">
      <c r="A857" s="52"/>
      <c r="B857" s="52"/>
      <c r="C857" s="34"/>
      <c r="D857" s="35"/>
      <c r="E857" s="28"/>
      <c r="F857" s="36"/>
      <c r="G857" s="36"/>
      <c r="H857" s="36"/>
      <c r="I857" s="37"/>
      <c r="J857" s="37"/>
      <c r="K857" s="36"/>
      <c r="L857" s="36"/>
      <c r="M857" s="38"/>
      <c r="N857" s="38"/>
      <c r="O857" s="37"/>
      <c r="P857" s="37"/>
      <c r="Q857" s="37"/>
      <c r="R857" s="37"/>
      <c r="S857" s="37"/>
      <c r="T857" s="39"/>
      <c r="U857" s="39"/>
      <c r="V857" s="57"/>
      <c r="W857" s="39"/>
    </row>
    <row r="858" spans="1:25" x14ac:dyDescent="0.25">
      <c r="A858" s="52"/>
      <c r="B858" s="52"/>
      <c r="C858" s="34"/>
      <c r="D858" s="35"/>
      <c r="E858" s="28"/>
      <c r="F858" s="36"/>
      <c r="G858" s="36"/>
      <c r="H858" s="36"/>
      <c r="I858" s="37"/>
      <c r="J858" s="37"/>
      <c r="K858" s="36"/>
      <c r="L858" s="36"/>
      <c r="M858" s="38"/>
      <c r="N858" s="38"/>
      <c r="O858" s="37"/>
      <c r="P858" s="37"/>
      <c r="Q858" s="37"/>
      <c r="R858" s="37"/>
      <c r="S858" s="37"/>
      <c r="T858" s="39"/>
      <c r="U858" s="39"/>
      <c r="V858" s="57"/>
      <c r="W858" s="39"/>
    </row>
    <row r="859" spans="1:25" x14ac:dyDescent="0.25">
      <c r="A859" s="52"/>
      <c r="B859" s="52"/>
      <c r="C859" s="34"/>
      <c r="D859" s="35"/>
      <c r="E859" s="28"/>
      <c r="F859" s="36"/>
      <c r="G859" s="36"/>
      <c r="H859" s="36"/>
      <c r="I859" s="37"/>
      <c r="J859" s="37"/>
      <c r="K859" s="36"/>
      <c r="L859" s="36"/>
      <c r="M859" s="38"/>
      <c r="N859" s="38"/>
      <c r="O859" s="37"/>
      <c r="P859" s="37"/>
      <c r="Q859" s="37"/>
      <c r="R859" s="37"/>
      <c r="S859" s="37"/>
      <c r="T859" s="39"/>
      <c r="U859" s="39"/>
      <c r="V859" s="57"/>
      <c r="W859" s="39"/>
    </row>
    <row r="860" spans="1:25" x14ac:dyDescent="0.25">
      <c r="A860" s="52"/>
      <c r="B860" s="52"/>
      <c r="C860" s="34"/>
      <c r="D860" s="35"/>
      <c r="E860" s="28"/>
      <c r="F860" s="36"/>
      <c r="G860" s="36"/>
      <c r="H860" s="36"/>
      <c r="I860" s="37"/>
      <c r="J860" s="37"/>
      <c r="K860" s="36"/>
      <c r="L860" s="36"/>
      <c r="M860" s="38"/>
      <c r="N860" s="38"/>
      <c r="O860" s="37"/>
      <c r="P860" s="37"/>
      <c r="Q860" s="37"/>
      <c r="R860" s="37"/>
      <c r="S860" s="37"/>
      <c r="T860" s="39"/>
      <c r="U860" s="39"/>
      <c r="V860" s="57"/>
      <c r="W860" s="39"/>
    </row>
    <row r="861" spans="1:25" x14ac:dyDescent="0.25">
      <c r="A861" s="52"/>
      <c r="B861" s="52"/>
      <c r="C861" s="34"/>
      <c r="D861" s="35"/>
      <c r="E861" s="28"/>
      <c r="F861" s="36"/>
      <c r="G861" s="36"/>
      <c r="H861" s="36"/>
      <c r="I861" s="37"/>
      <c r="J861" s="37"/>
      <c r="K861" s="36"/>
      <c r="L861" s="36"/>
      <c r="M861" s="38"/>
      <c r="N861" s="38"/>
      <c r="O861" s="37"/>
      <c r="P861" s="37"/>
      <c r="Q861" s="37"/>
      <c r="R861" s="37"/>
      <c r="S861" s="37"/>
      <c r="T861" s="39"/>
      <c r="U861" s="39"/>
      <c r="V861" s="57"/>
      <c r="W861" s="39"/>
    </row>
    <row r="862" spans="1:25" x14ac:dyDescent="0.25">
      <c r="A862" s="52"/>
      <c r="B862" s="52"/>
      <c r="C862" s="34"/>
      <c r="D862" s="35"/>
      <c r="E862" s="28"/>
      <c r="F862" s="36"/>
      <c r="G862" s="36"/>
      <c r="H862" s="36"/>
      <c r="I862" s="37"/>
      <c r="J862" s="37"/>
      <c r="K862" s="36"/>
      <c r="L862" s="36"/>
      <c r="M862" s="38"/>
      <c r="N862" s="38"/>
      <c r="O862" s="37"/>
      <c r="P862" s="37"/>
      <c r="Q862" s="37"/>
      <c r="R862" s="37"/>
      <c r="S862" s="37"/>
      <c r="T862" s="39"/>
      <c r="U862" s="39"/>
      <c r="V862" s="57"/>
      <c r="W862" s="39"/>
      <c r="X862" s="99"/>
    </row>
    <row r="863" spans="1:25" x14ac:dyDescent="0.25">
      <c r="A863" s="52"/>
      <c r="B863" s="52"/>
      <c r="C863" s="34"/>
      <c r="D863" s="35"/>
      <c r="E863" s="28"/>
      <c r="F863" s="36"/>
      <c r="G863" s="36"/>
      <c r="H863" s="36"/>
      <c r="I863" s="37"/>
      <c r="J863" s="37"/>
      <c r="K863" s="36"/>
      <c r="L863" s="36"/>
      <c r="M863" s="38"/>
      <c r="N863" s="38"/>
      <c r="O863" s="37"/>
      <c r="P863" s="37"/>
      <c r="Q863" s="37"/>
      <c r="R863" s="37"/>
      <c r="S863" s="37"/>
      <c r="T863" s="39"/>
      <c r="U863" s="39"/>
      <c r="V863" s="57"/>
      <c r="W863" s="39"/>
      <c r="X863" s="99"/>
    </row>
    <row r="864" spans="1:25" x14ac:dyDescent="0.25">
      <c r="A864" s="52"/>
      <c r="B864" s="52"/>
      <c r="C864" s="34"/>
      <c r="D864" s="35"/>
      <c r="E864" s="28"/>
      <c r="F864" s="36"/>
      <c r="G864" s="36"/>
      <c r="H864" s="36"/>
      <c r="I864" s="37"/>
      <c r="J864" s="37"/>
      <c r="K864" s="36"/>
      <c r="L864" s="36"/>
      <c r="M864" s="38"/>
      <c r="N864" s="38"/>
      <c r="O864" s="37"/>
      <c r="P864" s="37"/>
      <c r="Q864" s="37"/>
      <c r="R864" s="37"/>
      <c r="S864" s="37"/>
      <c r="T864" s="39"/>
      <c r="U864" s="39"/>
      <c r="V864" s="57"/>
      <c r="W864" s="39"/>
      <c r="X864" s="103"/>
      <c r="Y864" s="37"/>
    </row>
    <row r="865" spans="1:25" x14ac:dyDescent="0.25">
      <c r="A865" s="52"/>
      <c r="B865" s="52"/>
      <c r="C865" s="34"/>
      <c r="D865" s="35"/>
      <c r="E865" s="28"/>
      <c r="F865" s="36"/>
      <c r="G865" s="36"/>
      <c r="H865" s="36"/>
      <c r="I865" s="37"/>
      <c r="J865" s="37"/>
      <c r="K865" s="36"/>
      <c r="L865" s="36"/>
      <c r="M865" s="38"/>
      <c r="N865" s="38"/>
      <c r="O865" s="37"/>
      <c r="P865" s="37"/>
      <c r="Q865" s="37"/>
      <c r="R865" s="37"/>
      <c r="S865" s="37"/>
      <c r="T865" s="39"/>
      <c r="U865" s="39"/>
      <c r="V865" s="57"/>
      <c r="W865" s="39"/>
      <c r="X865" s="103"/>
      <c r="Y865" s="37"/>
    </row>
    <row r="866" spans="1:25" x14ac:dyDescent="0.25">
      <c r="A866" s="52"/>
      <c r="B866" s="52"/>
      <c r="C866" s="34"/>
      <c r="D866" s="35"/>
      <c r="E866" s="28"/>
      <c r="F866" s="36"/>
      <c r="G866" s="36"/>
      <c r="H866" s="36"/>
      <c r="I866" s="37"/>
      <c r="J866" s="37"/>
      <c r="K866" s="36"/>
      <c r="L866" s="36"/>
      <c r="M866" s="38"/>
      <c r="N866" s="38"/>
      <c r="O866" s="37"/>
      <c r="P866" s="37"/>
      <c r="Q866" s="37"/>
      <c r="R866" s="37"/>
      <c r="S866" s="37"/>
      <c r="T866" s="39"/>
      <c r="U866" s="39"/>
      <c r="V866" s="57"/>
      <c r="W866" s="39"/>
      <c r="X866" s="103"/>
      <c r="Y866" s="37"/>
    </row>
    <row r="867" spans="1:25" x14ac:dyDescent="0.25">
      <c r="A867" s="52"/>
      <c r="B867" s="52"/>
      <c r="C867" s="34"/>
      <c r="D867" s="35"/>
      <c r="E867" s="28"/>
      <c r="F867" s="36"/>
      <c r="G867" s="36"/>
      <c r="H867" s="36"/>
      <c r="I867" s="37"/>
      <c r="J867" s="37"/>
      <c r="K867" s="36"/>
      <c r="L867" s="36"/>
      <c r="M867" s="38"/>
      <c r="N867" s="38"/>
      <c r="O867" s="37"/>
      <c r="P867" s="37"/>
      <c r="Q867" s="37"/>
      <c r="R867" s="37"/>
      <c r="S867" s="37"/>
      <c r="T867" s="39"/>
      <c r="U867" s="39"/>
      <c r="V867" s="57"/>
      <c r="W867" s="39"/>
      <c r="X867" s="103"/>
      <c r="Y867" s="37"/>
    </row>
    <row r="868" spans="1:25" x14ac:dyDescent="0.25">
      <c r="A868" s="52"/>
      <c r="B868" s="52"/>
      <c r="C868" s="34"/>
      <c r="D868" s="35"/>
      <c r="E868" s="28"/>
      <c r="F868" s="36"/>
      <c r="G868" s="36"/>
      <c r="H868" s="36"/>
      <c r="I868" s="37"/>
      <c r="J868" s="37"/>
      <c r="K868" s="36"/>
      <c r="L868" s="36"/>
      <c r="M868" s="38"/>
      <c r="N868" s="38"/>
      <c r="O868" s="37"/>
      <c r="P868" s="37"/>
      <c r="Q868" s="37"/>
      <c r="R868" s="37"/>
      <c r="S868" s="37"/>
      <c r="T868" s="39"/>
      <c r="U868" s="39"/>
      <c r="V868" s="57"/>
      <c r="W868" s="39"/>
      <c r="X868" s="103"/>
      <c r="Y868" s="37"/>
    </row>
    <row r="869" spans="1:25" x14ac:dyDescent="0.25">
      <c r="A869" s="52"/>
      <c r="B869" s="52"/>
      <c r="C869" s="34"/>
      <c r="D869" s="35"/>
      <c r="E869" s="28"/>
      <c r="F869" s="36"/>
      <c r="G869" s="36"/>
      <c r="H869" s="36"/>
      <c r="I869" s="37"/>
      <c r="J869" s="37"/>
      <c r="K869" s="36"/>
      <c r="L869" s="36"/>
      <c r="M869" s="38"/>
      <c r="N869" s="38"/>
      <c r="O869" s="37"/>
      <c r="P869" s="37"/>
      <c r="Q869" s="37"/>
      <c r="R869" s="37"/>
      <c r="S869" s="37"/>
      <c r="T869" s="39"/>
      <c r="U869" s="39"/>
      <c r="V869" s="57"/>
      <c r="W869" s="39"/>
      <c r="X869" s="103"/>
      <c r="Y869" s="37"/>
    </row>
    <row r="870" spans="1:25" x14ac:dyDescent="0.25">
      <c r="A870" s="52"/>
      <c r="B870" s="52"/>
      <c r="C870" s="34"/>
      <c r="D870" s="35"/>
      <c r="E870" s="28"/>
      <c r="F870" s="36"/>
      <c r="G870" s="36"/>
      <c r="H870" s="36"/>
      <c r="I870" s="37"/>
      <c r="J870" s="37"/>
      <c r="K870" s="36"/>
      <c r="L870" s="36"/>
      <c r="M870" s="38"/>
      <c r="N870" s="38"/>
      <c r="O870" s="37"/>
      <c r="P870" s="37"/>
      <c r="Q870" s="37"/>
      <c r="R870" s="37"/>
      <c r="S870" s="37"/>
      <c r="T870" s="39"/>
      <c r="U870" s="39"/>
      <c r="V870" s="57"/>
      <c r="W870" s="39"/>
      <c r="X870" s="103"/>
      <c r="Y870" s="37"/>
    </row>
    <row r="871" spans="1:25" x14ac:dyDescent="0.25">
      <c r="A871" s="52"/>
      <c r="B871" s="52"/>
      <c r="C871" s="34"/>
      <c r="D871" s="35"/>
      <c r="E871" s="28"/>
      <c r="F871" s="36"/>
      <c r="G871" s="36"/>
      <c r="H871" s="36"/>
      <c r="I871" s="37"/>
      <c r="J871" s="37"/>
      <c r="K871" s="36"/>
      <c r="L871" s="36"/>
      <c r="M871" s="38"/>
      <c r="N871" s="38"/>
      <c r="O871" s="37"/>
      <c r="P871" s="37"/>
      <c r="Q871" s="37"/>
      <c r="R871" s="37"/>
      <c r="S871" s="37"/>
      <c r="T871" s="39"/>
      <c r="U871" s="39"/>
      <c r="V871" s="57"/>
      <c r="W871" s="39"/>
      <c r="X871" s="103"/>
      <c r="Y871" s="37"/>
    </row>
    <row r="872" spans="1:25" x14ac:dyDescent="0.25">
      <c r="A872" s="52"/>
      <c r="B872" s="52"/>
      <c r="C872" s="34"/>
      <c r="D872" s="35"/>
      <c r="E872" s="28"/>
      <c r="F872" s="36"/>
      <c r="G872" s="36"/>
      <c r="H872" s="36"/>
      <c r="I872" s="37"/>
      <c r="J872" s="37"/>
      <c r="K872" s="36"/>
      <c r="L872" s="36"/>
      <c r="M872" s="38"/>
      <c r="N872" s="38"/>
      <c r="O872" s="37"/>
      <c r="P872" s="37"/>
      <c r="Q872" s="37"/>
      <c r="R872" s="37"/>
      <c r="S872" s="37"/>
      <c r="T872" s="39"/>
      <c r="U872" s="39"/>
      <c r="V872" s="57"/>
      <c r="W872" s="39"/>
      <c r="X872" s="103"/>
      <c r="Y872" s="37"/>
    </row>
    <row r="873" spans="1:25" x14ac:dyDescent="0.25">
      <c r="A873" s="52"/>
      <c r="B873" s="52"/>
      <c r="C873" s="34"/>
      <c r="D873" s="35"/>
      <c r="E873" s="28"/>
      <c r="F873" s="36"/>
      <c r="G873" s="36"/>
      <c r="H873" s="36"/>
      <c r="I873" s="37"/>
      <c r="J873" s="37"/>
      <c r="K873" s="36"/>
      <c r="L873" s="36"/>
      <c r="M873" s="38"/>
      <c r="N873" s="38"/>
      <c r="O873" s="37"/>
      <c r="P873" s="37"/>
      <c r="Q873" s="37"/>
      <c r="R873" s="37"/>
      <c r="S873" s="37"/>
      <c r="T873" s="39"/>
      <c r="U873" s="39"/>
      <c r="V873" s="57"/>
      <c r="W873" s="39"/>
      <c r="X873" s="103"/>
      <c r="Y873" s="37"/>
    </row>
    <row r="874" spans="1:25" x14ac:dyDescent="0.25">
      <c r="A874" s="52"/>
      <c r="B874" s="52"/>
      <c r="C874" s="34"/>
      <c r="D874" s="35"/>
      <c r="E874" s="28"/>
      <c r="F874" s="36"/>
      <c r="G874" s="36"/>
      <c r="H874" s="36"/>
      <c r="I874" s="37"/>
      <c r="J874" s="37"/>
      <c r="K874" s="36"/>
      <c r="L874" s="36"/>
      <c r="M874" s="38"/>
      <c r="N874" s="38"/>
      <c r="O874" s="37"/>
      <c r="P874" s="37"/>
      <c r="Q874" s="37"/>
      <c r="R874" s="37"/>
      <c r="S874" s="37"/>
      <c r="T874" s="39"/>
      <c r="U874" s="39"/>
      <c r="V874" s="57"/>
      <c r="W874" s="39"/>
      <c r="X874" s="100"/>
      <c r="Y874" s="37"/>
    </row>
    <row r="875" spans="1:25" x14ac:dyDescent="0.25">
      <c r="A875" s="52"/>
      <c r="B875" s="52"/>
      <c r="C875" s="34"/>
      <c r="D875" s="35"/>
      <c r="E875" s="28"/>
      <c r="F875" s="36"/>
      <c r="G875" s="36"/>
      <c r="H875" s="36"/>
      <c r="I875" s="37"/>
      <c r="J875" s="37"/>
      <c r="K875" s="36"/>
      <c r="L875" s="36"/>
      <c r="M875" s="38"/>
      <c r="N875" s="38"/>
      <c r="O875" s="37"/>
      <c r="P875" s="37"/>
      <c r="Q875" s="37"/>
      <c r="R875" s="37"/>
      <c r="S875" s="37"/>
      <c r="T875" s="39"/>
      <c r="U875" s="39"/>
      <c r="V875" s="56"/>
      <c r="W875" s="39"/>
      <c r="X875" s="103"/>
      <c r="Y875" s="37"/>
    </row>
    <row r="876" spans="1:25" x14ac:dyDescent="0.25">
      <c r="A876" s="52"/>
      <c r="B876" s="52"/>
      <c r="C876" s="34"/>
      <c r="D876" s="35"/>
      <c r="E876" s="28"/>
      <c r="F876" s="36"/>
      <c r="G876" s="36"/>
      <c r="H876" s="36"/>
      <c r="I876" s="37"/>
      <c r="J876" s="37"/>
      <c r="K876" s="36"/>
      <c r="L876" s="36"/>
      <c r="M876" s="38"/>
      <c r="N876" s="38"/>
      <c r="O876" s="37"/>
      <c r="P876" s="37"/>
      <c r="Q876" s="37"/>
      <c r="R876" s="37"/>
      <c r="S876" s="37"/>
      <c r="T876" s="39"/>
      <c r="U876" s="39"/>
      <c r="V876" s="56"/>
      <c r="W876" s="39"/>
      <c r="X876" s="103"/>
      <c r="Y876" s="37"/>
    </row>
    <row r="877" spans="1:25" x14ac:dyDescent="0.25">
      <c r="A877" s="52"/>
      <c r="B877" s="52"/>
      <c r="C877" s="34"/>
      <c r="D877" s="35"/>
      <c r="E877" s="28"/>
      <c r="F877" s="36"/>
      <c r="G877" s="36"/>
      <c r="H877" s="36"/>
      <c r="I877" s="37"/>
      <c r="J877" s="37"/>
      <c r="K877" s="36"/>
      <c r="L877" s="36"/>
      <c r="M877" s="38"/>
      <c r="N877" s="38"/>
      <c r="O877" s="37"/>
      <c r="P877" s="37"/>
      <c r="Q877" s="37"/>
      <c r="R877" s="37"/>
      <c r="S877" s="37"/>
      <c r="T877" s="39"/>
      <c r="U877" s="39"/>
      <c r="V877" s="56"/>
      <c r="W877" s="39"/>
      <c r="X877" s="103"/>
      <c r="Y877" s="37"/>
    </row>
    <row r="878" spans="1:25" x14ac:dyDescent="0.25">
      <c r="A878" s="52"/>
      <c r="B878" s="52"/>
      <c r="C878" s="34"/>
      <c r="D878" s="35"/>
      <c r="E878" s="28"/>
      <c r="F878" s="36"/>
      <c r="G878" s="36"/>
      <c r="H878" s="36"/>
      <c r="I878" s="37"/>
      <c r="J878" s="37"/>
      <c r="K878" s="36"/>
      <c r="L878" s="36"/>
      <c r="M878" s="38"/>
      <c r="N878" s="38"/>
      <c r="O878" s="37"/>
      <c r="P878" s="37"/>
      <c r="Q878" s="37"/>
      <c r="R878" s="37"/>
      <c r="S878" s="37"/>
      <c r="T878" s="39"/>
      <c r="U878" s="39"/>
      <c r="V878" s="56"/>
      <c r="W878" s="39"/>
      <c r="X878" s="103"/>
      <c r="Y878" s="37"/>
    </row>
    <row r="879" spans="1:25" x14ac:dyDescent="0.25">
      <c r="A879" s="52"/>
      <c r="B879" s="52"/>
      <c r="C879" s="34"/>
      <c r="D879" s="35"/>
      <c r="E879" s="28"/>
      <c r="F879" s="36"/>
      <c r="G879" s="36"/>
      <c r="H879" s="36"/>
      <c r="I879" s="37"/>
      <c r="J879" s="37"/>
      <c r="K879" s="36"/>
      <c r="L879" s="36"/>
      <c r="M879" s="38"/>
      <c r="N879" s="38"/>
      <c r="O879" s="37"/>
      <c r="P879" s="37"/>
      <c r="Q879" s="37"/>
      <c r="R879" s="37"/>
      <c r="S879" s="37"/>
      <c r="T879" s="39"/>
      <c r="U879" s="39"/>
      <c r="V879" s="56"/>
      <c r="W879" s="39"/>
      <c r="X879" s="103"/>
      <c r="Y879" s="37"/>
    </row>
    <row r="880" spans="1:25" x14ac:dyDescent="0.25">
      <c r="A880" s="52"/>
      <c r="B880" s="52"/>
      <c r="C880" s="34"/>
      <c r="D880" s="35"/>
      <c r="E880" s="28"/>
      <c r="F880" s="36"/>
      <c r="G880" s="36"/>
      <c r="H880" s="36"/>
      <c r="I880" s="37"/>
      <c r="J880" s="37"/>
      <c r="K880" s="36"/>
      <c r="L880" s="36"/>
      <c r="M880" s="38"/>
      <c r="N880" s="38"/>
      <c r="O880" s="37"/>
      <c r="P880" s="37"/>
      <c r="Q880" s="37"/>
      <c r="R880" s="37"/>
      <c r="S880" s="37"/>
      <c r="T880" s="39"/>
      <c r="U880" s="39"/>
      <c r="V880" s="56"/>
      <c r="W880" s="39"/>
      <c r="X880" s="103"/>
      <c r="Y880" s="37"/>
    </row>
    <row r="881" spans="1:25" x14ac:dyDescent="0.25">
      <c r="A881" s="52"/>
      <c r="B881" s="52"/>
      <c r="C881" s="34"/>
      <c r="D881" s="35"/>
      <c r="E881" s="28"/>
      <c r="F881" s="36"/>
      <c r="G881" s="36"/>
      <c r="H881" s="36"/>
      <c r="I881" s="37"/>
      <c r="J881" s="37"/>
      <c r="K881" s="36"/>
      <c r="L881" s="36"/>
      <c r="M881" s="38"/>
      <c r="N881" s="38"/>
      <c r="O881" s="37"/>
      <c r="P881" s="37"/>
      <c r="Q881" s="37"/>
      <c r="R881" s="37"/>
      <c r="S881" s="37"/>
      <c r="T881" s="39"/>
      <c r="U881" s="39"/>
      <c r="V881" s="56"/>
      <c r="W881" s="39"/>
      <c r="X881" s="103"/>
      <c r="Y881" s="37"/>
    </row>
    <row r="882" spans="1:25" x14ac:dyDescent="0.25">
      <c r="A882" s="52"/>
      <c r="B882" s="52"/>
      <c r="C882" s="34"/>
      <c r="D882" s="35"/>
      <c r="E882" s="28"/>
      <c r="F882" s="36"/>
      <c r="G882" s="36"/>
      <c r="H882" s="36"/>
      <c r="I882" s="37"/>
      <c r="J882" s="37"/>
      <c r="K882" s="36"/>
      <c r="L882" s="36"/>
      <c r="M882" s="38"/>
      <c r="N882" s="38"/>
      <c r="O882" s="37"/>
      <c r="P882" s="37"/>
      <c r="Q882" s="37"/>
      <c r="R882" s="37"/>
      <c r="S882" s="37"/>
      <c r="T882" s="39"/>
      <c r="U882" s="39"/>
      <c r="V882" s="56"/>
      <c r="W882" s="39"/>
      <c r="X882" s="103"/>
      <c r="Y882" s="37"/>
    </row>
    <row r="883" spans="1:25" x14ac:dyDescent="0.25">
      <c r="A883" s="52"/>
      <c r="B883" s="52"/>
      <c r="C883" s="34"/>
      <c r="D883" s="35"/>
      <c r="E883" s="28"/>
      <c r="F883" s="36"/>
      <c r="G883" s="36"/>
      <c r="H883" s="36"/>
      <c r="I883" s="37"/>
      <c r="J883" s="37"/>
      <c r="K883" s="36"/>
      <c r="L883" s="36"/>
      <c r="M883" s="38"/>
      <c r="N883" s="38"/>
      <c r="O883" s="37"/>
      <c r="P883" s="37"/>
      <c r="Q883" s="37"/>
      <c r="R883" s="37"/>
      <c r="S883" s="37"/>
      <c r="T883" s="39"/>
      <c r="U883" s="39"/>
      <c r="V883" s="56"/>
      <c r="W883" s="39"/>
      <c r="X883" s="103"/>
      <c r="Y883" s="37"/>
    </row>
    <row r="884" spans="1:25" x14ac:dyDescent="0.25">
      <c r="A884" s="52"/>
      <c r="B884" s="52"/>
      <c r="C884" s="34"/>
      <c r="D884" s="35"/>
      <c r="E884" s="28"/>
      <c r="F884" s="36"/>
      <c r="G884" s="36"/>
      <c r="H884" s="36"/>
      <c r="I884" s="37"/>
      <c r="J884" s="37"/>
      <c r="K884" s="36"/>
      <c r="L884" s="36"/>
      <c r="M884" s="38"/>
      <c r="N884" s="38"/>
      <c r="O884" s="37"/>
      <c r="P884" s="37"/>
      <c r="Q884" s="37"/>
      <c r="R884" s="37"/>
      <c r="S884" s="37"/>
      <c r="T884" s="39"/>
      <c r="U884" s="39"/>
      <c r="V884" s="56"/>
      <c r="W884" s="39"/>
      <c r="X884" s="103"/>
      <c r="Y884" s="37"/>
    </row>
    <row r="885" spans="1:25" x14ac:dyDescent="0.25">
      <c r="A885" s="52"/>
      <c r="B885" s="52"/>
      <c r="C885" s="34"/>
      <c r="D885" s="35"/>
      <c r="E885" s="28"/>
      <c r="F885" s="36"/>
      <c r="G885" s="36"/>
      <c r="H885" s="36"/>
      <c r="I885" s="37"/>
      <c r="J885" s="37"/>
      <c r="K885" s="36"/>
      <c r="L885" s="36"/>
      <c r="M885" s="38"/>
      <c r="N885" s="38"/>
      <c r="O885" s="37"/>
      <c r="P885" s="37"/>
      <c r="Q885" s="37"/>
      <c r="R885" s="37"/>
      <c r="S885" s="37"/>
      <c r="T885" s="39"/>
      <c r="U885" s="39"/>
      <c r="V885" s="56"/>
      <c r="W885" s="39"/>
      <c r="X885" s="103"/>
      <c r="Y885" s="37"/>
    </row>
    <row r="886" spans="1:25" x14ac:dyDescent="0.25">
      <c r="A886" s="52"/>
      <c r="B886" s="52"/>
      <c r="C886" s="34"/>
      <c r="D886" s="35"/>
      <c r="E886" s="28"/>
      <c r="F886" s="36"/>
      <c r="G886" s="36"/>
      <c r="H886" s="36"/>
      <c r="I886" s="37"/>
      <c r="J886" s="37"/>
      <c r="K886" s="36"/>
      <c r="L886" s="36"/>
      <c r="M886" s="38"/>
      <c r="N886" s="38"/>
      <c r="O886" s="37"/>
      <c r="P886" s="37"/>
      <c r="Q886" s="37"/>
      <c r="R886" s="37"/>
      <c r="S886" s="37"/>
      <c r="T886" s="39"/>
      <c r="U886" s="39"/>
      <c r="V886" s="56"/>
      <c r="W886" s="39"/>
      <c r="X886" s="103"/>
      <c r="Y886" s="37"/>
    </row>
    <row r="887" spans="1:25" x14ac:dyDescent="0.25">
      <c r="A887" s="52"/>
      <c r="B887" s="52"/>
      <c r="C887" s="34"/>
      <c r="D887" s="35"/>
      <c r="E887" s="28"/>
      <c r="F887" s="36"/>
      <c r="G887" s="36"/>
      <c r="H887" s="36"/>
      <c r="I887" s="37"/>
      <c r="J887" s="37"/>
      <c r="K887" s="36"/>
      <c r="L887" s="36"/>
      <c r="M887" s="38"/>
      <c r="N887" s="38"/>
      <c r="O887" s="37"/>
      <c r="P887" s="37"/>
      <c r="Q887" s="37"/>
      <c r="R887" s="37"/>
      <c r="S887" s="37"/>
      <c r="T887" s="39"/>
      <c r="U887" s="39"/>
      <c r="V887" s="56"/>
      <c r="W887" s="39"/>
      <c r="X887" s="103"/>
      <c r="Y887" s="37"/>
    </row>
    <row r="888" spans="1:25" x14ac:dyDescent="0.25">
      <c r="A888" s="52"/>
      <c r="B888" s="52"/>
      <c r="C888" s="34"/>
      <c r="D888" s="35"/>
      <c r="E888" s="28"/>
      <c r="F888" s="36"/>
      <c r="G888" s="36"/>
      <c r="H888" s="36"/>
      <c r="I888" s="37"/>
      <c r="J888" s="37"/>
      <c r="K888" s="36"/>
      <c r="L888" s="36"/>
      <c r="M888" s="38"/>
      <c r="N888" s="38"/>
      <c r="O888" s="37"/>
      <c r="P888" s="37"/>
      <c r="Q888" s="37"/>
      <c r="R888" s="37"/>
      <c r="S888" s="37"/>
      <c r="T888" s="39"/>
      <c r="U888" s="39"/>
      <c r="V888" s="56"/>
      <c r="W888" s="39"/>
      <c r="X888" s="103"/>
      <c r="Y888" s="37"/>
    </row>
    <row r="889" spans="1:25" x14ac:dyDescent="0.25">
      <c r="A889" s="52"/>
      <c r="B889" s="52"/>
      <c r="C889" s="34"/>
      <c r="D889" s="35"/>
      <c r="E889" s="28"/>
      <c r="F889" s="36"/>
      <c r="G889" s="36"/>
      <c r="H889" s="36"/>
      <c r="I889" s="37"/>
      <c r="J889" s="37"/>
      <c r="K889" s="36"/>
      <c r="L889" s="36"/>
      <c r="M889" s="38"/>
      <c r="N889" s="38"/>
      <c r="O889" s="37"/>
      <c r="P889" s="37"/>
      <c r="Q889" s="37"/>
      <c r="R889" s="37"/>
      <c r="S889" s="37"/>
      <c r="T889" s="39"/>
      <c r="U889" s="39"/>
      <c r="V889" s="56"/>
      <c r="W889" s="39"/>
      <c r="X889" s="103"/>
      <c r="Y889" s="37"/>
    </row>
    <row r="890" spans="1:25" x14ac:dyDescent="0.25">
      <c r="A890" s="52"/>
      <c r="B890" s="52"/>
      <c r="C890" s="34"/>
      <c r="D890" s="35"/>
      <c r="E890" s="28"/>
      <c r="F890" s="36"/>
      <c r="G890" s="36"/>
      <c r="H890" s="36"/>
      <c r="I890" s="37"/>
      <c r="J890" s="37"/>
      <c r="K890" s="36"/>
      <c r="L890" s="36"/>
      <c r="M890" s="38"/>
      <c r="N890" s="38"/>
      <c r="O890" s="37"/>
      <c r="P890" s="37"/>
      <c r="Q890" s="37"/>
      <c r="R890" s="37"/>
      <c r="S890" s="37"/>
      <c r="T890" s="39"/>
      <c r="U890" s="39"/>
      <c r="V890" s="56"/>
      <c r="W890" s="39"/>
      <c r="X890" s="103"/>
      <c r="Y890" s="37"/>
    </row>
    <row r="891" spans="1:25" x14ac:dyDescent="0.25">
      <c r="A891" s="52"/>
      <c r="B891" s="52"/>
      <c r="C891" s="34"/>
      <c r="D891" s="35"/>
      <c r="E891" s="28"/>
      <c r="F891" s="36"/>
      <c r="G891" s="36"/>
      <c r="H891" s="36"/>
      <c r="I891" s="37"/>
      <c r="J891" s="37"/>
      <c r="K891" s="36"/>
      <c r="L891" s="36"/>
      <c r="M891" s="38"/>
      <c r="N891" s="38"/>
      <c r="O891" s="37"/>
      <c r="P891" s="37"/>
      <c r="Q891" s="37"/>
      <c r="R891" s="37"/>
      <c r="S891" s="37"/>
      <c r="T891" s="39"/>
      <c r="U891" s="39"/>
      <c r="V891" s="56"/>
      <c r="W891" s="39"/>
      <c r="X891" s="103"/>
      <c r="Y891" s="37"/>
    </row>
    <row r="892" spans="1:25" x14ac:dyDescent="0.25">
      <c r="A892" s="52"/>
      <c r="B892" s="52"/>
      <c r="C892" s="34"/>
      <c r="D892" s="35"/>
      <c r="E892" s="28"/>
      <c r="F892" s="36"/>
      <c r="G892" s="36"/>
      <c r="H892" s="36"/>
      <c r="I892" s="37"/>
      <c r="J892" s="37"/>
      <c r="K892" s="36"/>
      <c r="L892" s="36"/>
      <c r="M892" s="38"/>
      <c r="N892" s="38"/>
      <c r="O892" s="37"/>
      <c r="P892" s="37"/>
      <c r="Q892" s="37"/>
      <c r="R892" s="37"/>
      <c r="S892" s="37"/>
      <c r="T892" s="39"/>
      <c r="U892" s="39"/>
      <c r="V892" s="56"/>
      <c r="W892" s="39"/>
      <c r="X892" s="103"/>
      <c r="Y892" s="37"/>
    </row>
    <row r="893" spans="1:25" x14ac:dyDescent="0.25">
      <c r="A893" s="52"/>
      <c r="B893" s="52"/>
      <c r="C893" s="34"/>
      <c r="D893" s="35"/>
      <c r="E893" s="28"/>
      <c r="F893" s="36"/>
      <c r="G893" s="36"/>
      <c r="H893" s="36"/>
      <c r="I893" s="37"/>
      <c r="J893" s="37"/>
      <c r="K893" s="36"/>
      <c r="L893" s="36"/>
      <c r="M893" s="38"/>
      <c r="N893" s="38"/>
      <c r="O893" s="37"/>
      <c r="P893" s="37"/>
      <c r="Q893" s="37"/>
      <c r="R893" s="37"/>
      <c r="S893" s="37"/>
      <c r="T893" s="39"/>
      <c r="U893" s="39"/>
      <c r="V893" s="56"/>
      <c r="W893" s="39"/>
      <c r="X893" s="103"/>
      <c r="Y893" s="37"/>
    </row>
    <row r="894" spans="1:25" x14ac:dyDescent="0.25">
      <c r="A894" s="52"/>
      <c r="B894" s="52"/>
      <c r="C894" s="34"/>
      <c r="D894" s="35"/>
      <c r="E894" s="28"/>
      <c r="F894" s="36"/>
      <c r="G894" s="36"/>
      <c r="H894" s="36"/>
      <c r="I894" s="37"/>
      <c r="J894" s="37"/>
      <c r="K894" s="36"/>
      <c r="L894" s="36"/>
      <c r="M894" s="38"/>
      <c r="N894" s="38"/>
      <c r="O894" s="37"/>
      <c r="P894" s="37"/>
      <c r="Q894" s="37"/>
      <c r="R894" s="37"/>
      <c r="S894" s="37"/>
      <c r="T894" s="39"/>
      <c r="U894" s="39"/>
      <c r="V894" s="56"/>
      <c r="W894" s="39"/>
      <c r="X894" s="103"/>
      <c r="Y894" s="37"/>
    </row>
    <row r="895" spans="1:25" x14ac:dyDescent="0.25">
      <c r="A895" s="52"/>
      <c r="B895" s="52"/>
      <c r="C895" s="34"/>
      <c r="D895" s="35"/>
      <c r="E895" s="28"/>
      <c r="F895" s="36"/>
      <c r="G895" s="36"/>
      <c r="H895" s="36"/>
      <c r="I895" s="37"/>
      <c r="J895" s="37"/>
      <c r="K895" s="36"/>
      <c r="L895" s="36"/>
      <c r="M895" s="38"/>
      <c r="N895" s="38"/>
      <c r="O895" s="37"/>
      <c r="P895" s="37"/>
      <c r="Q895" s="37"/>
      <c r="R895" s="37"/>
      <c r="S895" s="37"/>
      <c r="T895" s="39"/>
      <c r="U895" s="39"/>
      <c r="V895" s="56"/>
      <c r="W895" s="39"/>
      <c r="X895" s="103"/>
      <c r="Y895" s="37"/>
    </row>
    <row r="896" spans="1:25" x14ac:dyDescent="0.25">
      <c r="A896" s="52"/>
      <c r="B896" s="52"/>
      <c r="C896" s="34"/>
      <c r="D896" s="35"/>
      <c r="E896" s="28"/>
      <c r="F896" s="36"/>
      <c r="G896" s="36"/>
      <c r="H896" s="36"/>
      <c r="I896" s="37"/>
      <c r="J896" s="37"/>
      <c r="K896" s="36"/>
      <c r="L896" s="36"/>
      <c r="M896" s="38"/>
      <c r="N896" s="38"/>
      <c r="O896" s="37"/>
      <c r="P896" s="37"/>
      <c r="Q896" s="37"/>
      <c r="R896" s="37"/>
      <c r="S896" s="37"/>
      <c r="T896" s="39"/>
      <c r="U896" s="39"/>
      <c r="V896" s="56"/>
      <c r="W896" s="39"/>
      <c r="X896" s="103"/>
      <c r="Y896" s="37"/>
    </row>
    <row r="897" spans="1:25" x14ac:dyDescent="0.25">
      <c r="A897" s="52"/>
      <c r="B897" s="52"/>
      <c r="C897" s="34"/>
      <c r="D897" s="35"/>
      <c r="E897" s="28"/>
      <c r="F897" s="36"/>
      <c r="G897" s="36"/>
      <c r="H897" s="36"/>
      <c r="I897" s="37"/>
      <c r="J897" s="37"/>
      <c r="K897" s="36"/>
      <c r="L897" s="36"/>
      <c r="M897" s="38"/>
      <c r="N897" s="38"/>
      <c r="O897" s="37"/>
      <c r="P897" s="37"/>
      <c r="Q897" s="37"/>
      <c r="R897" s="37"/>
      <c r="S897" s="37"/>
      <c r="T897" s="39"/>
      <c r="U897" s="39"/>
      <c r="V897" s="56"/>
      <c r="W897" s="39"/>
      <c r="X897" s="103"/>
      <c r="Y897" s="37"/>
    </row>
    <row r="898" spans="1:25" x14ac:dyDescent="0.25">
      <c r="A898" s="52"/>
      <c r="B898" s="52"/>
      <c r="C898" s="34"/>
      <c r="D898" s="35"/>
      <c r="E898" s="28"/>
      <c r="F898" s="36"/>
      <c r="G898" s="36"/>
      <c r="H898" s="36"/>
      <c r="I898" s="37"/>
      <c r="J898" s="37"/>
      <c r="K898" s="36"/>
      <c r="L898" s="36"/>
      <c r="M898" s="38"/>
      <c r="N898" s="38"/>
      <c r="O898" s="37"/>
      <c r="P898" s="37"/>
      <c r="Q898" s="37"/>
      <c r="R898" s="37"/>
      <c r="S898" s="37"/>
      <c r="T898" s="39"/>
      <c r="U898" s="39"/>
      <c r="V898" s="56"/>
      <c r="W898" s="39"/>
      <c r="X898" s="103"/>
      <c r="Y898" s="37"/>
    </row>
    <row r="899" spans="1:25" x14ac:dyDescent="0.25">
      <c r="A899" s="52"/>
      <c r="B899" s="52"/>
      <c r="C899" s="34"/>
      <c r="D899" s="35"/>
      <c r="E899" s="28"/>
      <c r="F899" s="36"/>
      <c r="G899" s="36"/>
      <c r="H899" s="36"/>
      <c r="I899" s="37"/>
      <c r="J899" s="37"/>
      <c r="K899" s="36"/>
      <c r="L899" s="36"/>
      <c r="M899" s="38"/>
      <c r="N899" s="38"/>
      <c r="O899" s="37"/>
      <c r="P899" s="37"/>
      <c r="Q899" s="37"/>
      <c r="R899" s="37"/>
      <c r="S899" s="37"/>
      <c r="T899" s="39"/>
      <c r="U899" s="39"/>
      <c r="V899" s="56"/>
      <c r="W899" s="39"/>
      <c r="X899" s="103"/>
      <c r="Y899" s="37"/>
    </row>
    <row r="900" spans="1:25" x14ac:dyDescent="0.25">
      <c r="A900" s="52"/>
      <c r="B900" s="52"/>
      <c r="C900" s="34"/>
      <c r="D900" s="35"/>
      <c r="E900" s="28"/>
      <c r="F900" s="36"/>
      <c r="G900" s="36"/>
      <c r="H900" s="36"/>
      <c r="I900" s="37"/>
      <c r="J900" s="37"/>
      <c r="K900" s="36"/>
      <c r="L900" s="36"/>
      <c r="M900" s="38"/>
      <c r="N900" s="38"/>
      <c r="O900" s="37"/>
      <c r="P900" s="37"/>
      <c r="Q900" s="37"/>
      <c r="R900" s="37"/>
      <c r="S900" s="37"/>
      <c r="T900" s="39"/>
      <c r="U900" s="39"/>
      <c r="V900" s="56"/>
      <c r="W900" s="39"/>
      <c r="X900" s="103"/>
      <c r="Y900" s="37"/>
    </row>
    <row r="901" spans="1:25" x14ac:dyDescent="0.25">
      <c r="A901" s="52"/>
      <c r="B901" s="52"/>
      <c r="C901" s="34"/>
      <c r="D901" s="35"/>
      <c r="E901" s="28"/>
      <c r="F901" s="36"/>
      <c r="G901" s="36"/>
      <c r="H901" s="36"/>
      <c r="I901" s="37"/>
      <c r="J901" s="37"/>
      <c r="K901" s="36"/>
      <c r="L901" s="36"/>
      <c r="M901" s="38"/>
      <c r="N901" s="38"/>
      <c r="O901" s="37"/>
      <c r="P901" s="37"/>
      <c r="Q901" s="37"/>
      <c r="R901" s="37"/>
      <c r="S901" s="37"/>
      <c r="T901" s="39"/>
      <c r="U901" s="39"/>
      <c r="V901" s="56"/>
      <c r="W901" s="39"/>
      <c r="X901" s="103"/>
      <c r="Y901" s="37"/>
    </row>
    <row r="902" spans="1:25" x14ac:dyDescent="0.25">
      <c r="A902" s="52"/>
      <c r="B902" s="52"/>
      <c r="C902" s="34"/>
      <c r="D902" s="35"/>
      <c r="E902" s="28"/>
      <c r="F902" s="36"/>
      <c r="G902" s="36"/>
      <c r="H902" s="36"/>
      <c r="I902" s="37"/>
      <c r="J902" s="37"/>
      <c r="K902" s="36"/>
      <c r="L902" s="36"/>
      <c r="M902" s="38"/>
      <c r="N902" s="38"/>
      <c r="O902" s="37"/>
      <c r="P902" s="37"/>
      <c r="Q902" s="37"/>
      <c r="R902" s="37"/>
      <c r="S902" s="37"/>
      <c r="T902" s="39"/>
      <c r="U902" s="39"/>
      <c r="V902" s="56"/>
      <c r="W902" s="39"/>
      <c r="X902" s="103"/>
      <c r="Y902" s="37"/>
    </row>
    <row r="903" spans="1:25" x14ac:dyDescent="0.25">
      <c r="A903" s="52"/>
      <c r="B903" s="52"/>
      <c r="C903" s="34"/>
      <c r="D903" s="35"/>
      <c r="E903" s="28"/>
      <c r="F903" s="36"/>
      <c r="G903" s="36"/>
      <c r="H903" s="36"/>
      <c r="I903" s="37"/>
      <c r="J903" s="37"/>
      <c r="K903" s="36"/>
      <c r="L903" s="36"/>
      <c r="M903" s="38"/>
      <c r="N903" s="38"/>
      <c r="O903" s="37"/>
      <c r="P903" s="37"/>
      <c r="Q903" s="37"/>
      <c r="R903" s="37"/>
      <c r="S903" s="37"/>
      <c r="T903" s="39"/>
      <c r="U903" s="39"/>
      <c r="V903" s="56"/>
      <c r="W903" s="39"/>
      <c r="X903" s="103"/>
      <c r="Y903" s="37"/>
    </row>
    <row r="904" spans="1:25" x14ac:dyDescent="0.25">
      <c r="A904" s="52"/>
      <c r="B904" s="52"/>
      <c r="C904" s="34"/>
      <c r="D904" s="35"/>
      <c r="E904" s="28"/>
      <c r="F904" s="36"/>
      <c r="G904" s="36"/>
      <c r="H904" s="36"/>
      <c r="I904" s="37"/>
      <c r="J904" s="37"/>
      <c r="K904" s="36"/>
      <c r="L904" s="36"/>
      <c r="M904" s="38"/>
      <c r="N904" s="38"/>
      <c r="O904" s="37"/>
      <c r="P904" s="37"/>
      <c r="Q904" s="37"/>
      <c r="R904" s="37"/>
      <c r="S904" s="37"/>
      <c r="T904" s="39"/>
      <c r="U904" s="39"/>
      <c r="V904" s="56"/>
      <c r="W904" s="39"/>
      <c r="X904" s="103"/>
      <c r="Y904" s="37"/>
    </row>
    <row r="905" spans="1:25" x14ac:dyDescent="0.25">
      <c r="A905" s="52"/>
      <c r="B905" s="52"/>
      <c r="C905" s="34"/>
      <c r="D905" s="35"/>
      <c r="E905" s="28"/>
      <c r="F905" s="36"/>
      <c r="G905" s="36"/>
      <c r="H905" s="36"/>
      <c r="I905" s="37"/>
      <c r="J905" s="37"/>
      <c r="K905" s="36"/>
      <c r="L905" s="36"/>
      <c r="M905" s="38"/>
      <c r="N905" s="38"/>
      <c r="O905" s="37"/>
      <c r="P905" s="37"/>
      <c r="Q905" s="37"/>
      <c r="R905" s="37"/>
      <c r="S905" s="37"/>
      <c r="T905" s="39"/>
      <c r="U905" s="39"/>
      <c r="V905" s="56"/>
      <c r="W905" s="39"/>
      <c r="X905" s="103"/>
      <c r="Y905" s="37"/>
    </row>
    <row r="906" spans="1:25" x14ac:dyDescent="0.25">
      <c r="A906" s="52"/>
      <c r="B906" s="52"/>
      <c r="C906" s="34"/>
      <c r="D906" s="35"/>
      <c r="E906" s="28"/>
      <c r="F906" s="36"/>
      <c r="G906" s="36"/>
      <c r="H906" s="36"/>
      <c r="I906" s="37"/>
      <c r="J906" s="37"/>
      <c r="K906" s="36"/>
      <c r="L906" s="36"/>
      <c r="M906" s="38"/>
      <c r="N906" s="38"/>
      <c r="O906" s="37"/>
      <c r="P906" s="37"/>
      <c r="Q906" s="37"/>
      <c r="R906" s="37"/>
      <c r="S906" s="37"/>
      <c r="T906" s="39"/>
      <c r="U906" s="39"/>
      <c r="V906" s="56"/>
      <c r="W906" s="39"/>
      <c r="X906" s="103"/>
      <c r="Y906" s="37"/>
    </row>
    <row r="907" spans="1:25" x14ac:dyDescent="0.25">
      <c r="A907" s="52"/>
      <c r="B907" s="52"/>
      <c r="C907" s="34"/>
      <c r="D907" s="35"/>
      <c r="E907" s="28"/>
      <c r="F907" s="36"/>
      <c r="G907" s="36"/>
      <c r="H907" s="36"/>
      <c r="I907" s="37"/>
      <c r="J907" s="37"/>
      <c r="K907" s="36"/>
      <c r="L907" s="36"/>
      <c r="M907" s="38"/>
      <c r="N907" s="38"/>
      <c r="O907" s="37"/>
      <c r="P907" s="37"/>
      <c r="Q907" s="37"/>
      <c r="R907" s="37"/>
      <c r="S907" s="37"/>
      <c r="T907" s="39"/>
      <c r="U907" s="39"/>
      <c r="V907" s="56"/>
      <c r="W907" s="39"/>
      <c r="X907" s="103"/>
      <c r="Y907" s="37"/>
    </row>
    <row r="908" spans="1:25" x14ac:dyDescent="0.25">
      <c r="A908" s="52"/>
      <c r="B908" s="52"/>
      <c r="C908" s="34"/>
      <c r="D908" s="35"/>
      <c r="E908" s="28"/>
      <c r="F908" s="36"/>
      <c r="G908" s="36"/>
      <c r="H908" s="36"/>
      <c r="I908" s="37"/>
      <c r="J908" s="37"/>
      <c r="K908" s="36"/>
      <c r="L908" s="36"/>
      <c r="M908" s="38"/>
      <c r="N908" s="38"/>
      <c r="O908" s="37"/>
      <c r="P908" s="37"/>
      <c r="Q908" s="37"/>
      <c r="R908" s="37"/>
      <c r="S908" s="37"/>
      <c r="T908" s="39"/>
      <c r="U908" s="39"/>
      <c r="V908" s="56"/>
      <c r="W908" s="39"/>
      <c r="X908" s="103"/>
      <c r="Y908" s="37"/>
    </row>
    <row r="909" spans="1:25" x14ac:dyDescent="0.25">
      <c r="A909" s="52"/>
      <c r="B909" s="52"/>
      <c r="C909" s="34"/>
      <c r="D909" s="35"/>
      <c r="E909" s="28"/>
      <c r="F909" s="36"/>
      <c r="G909" s="36"/>
      <c r="H909" s="36"/>
      <c r="I909" s="37"/>
      <c r="J909" s="37"/>
      <c r="K909" s="36"/>
      <c r="L909" s="36"/>
      <c r="M909" s="38"/>
      <c r="N909" s="38"/>
      <c r="O909" s="37"/>
      <c r="P909" s="37"/>
      <c r="Q909" s="37"/>
      <c r="R909" s="37"/>
      <c r="S909" s="37"/>
      <c r="T909" s="39"/>
      <c r="U909" s="39"/>
      <c r="V909" s="56"/>
      <c r="W909" s="39"/>
      <c r="X909" s="103"/>
      <c r="Y909" s="37"/>
    </row>
    <row r="910" spans="1:25" x14ac:dyDescent="0.25">
      <c r="A910" s="52"/>
      <c r="B910" s="52"/>
      <c r="C910" s="34"/>
      <c r="D910" s="35"/>
      <c r="E910" s="28"/>
      <c r="F910" s="36"/>
      <c r="G910" s="36"/>
      <c r="H910" s="36"/>
      <c r="I910" s="37"/>
      <c r="J910" s="37"/>
      <c r="K910" s="36"/>
      <c r="L910" s="36"/>
      <c r="M910" s="38"/>
      <c r="N910" s="38"/>
      <c r="O910" s="37"/>
      <c r="P910" s="37"/>
      <c r="Q910" s="37"/>
      <c r="R910" s="37"/>
      <c r="S910" s="37"/>
      <c r="T910" s="39"/>
      <c r="U910" s="39"/>
      <c r="V910" s="56"/>
      <c r="W910" s="39"/>
      <c r="X910" s="103"/>
      <c r="Y910" s="37"/>
    </row>
    <row r="911" spans="1:25" x14ac:dyDescent="0.25">
      <c r="A911" s="52"/>
      <c r="B911" s="52"/>
      <c r="C911" s="34"/>
      <c r="D911" s="35"/>
      <c r="E911" s="28"/>
      <c r="F911" s="36"/>
      <c r="G911" s="36"/>
      <c r="H911" s="36"/>
      <c r="I911" s="37"/>
      <c r="J911" s="37"/>
      <c r="K911" s="36"/>
      <c r="L911" s="36"/>
      <c r="M911" s="38"/>
      <c r="N911" s="38"/>
      <c r="O911" s="37"/>
      <c r="P911" s="37"/>
      <c r="Q911" s="37"/>
      <c r="R911" s="37"/>
      <c r="S911" s="37"/>
      <c r="T911" s="39"/>
      <c r="U911" s="39"/>
      <c r="V911" s="56"/>
      <c r="W911" s="39"/>
      <c r="X911" s="103"/>
      <c r="Y911" s="37"/>
    </row>
    <row r="912" spans="1:25" x14ac:dyDescent="0.25">
      <c r="A912" s="52"/>
      <c r="B912" s="52"/>
      <c r="C912" s="34"/>
      <c r="D912" s="35"/>
      <c r="E912" s="28"/>
      <c r="F912" s="36"/>
      <c r="G912" s="36"/>
      <c r="H912" s="36"/>
      <c r="I912" s="37"/>
      <c r="J912" s="37"/>
      <c r="K912" s="36"/>
      <c r="L912" s="36"/>
      <c r="M912" s="38"/>
      <c r="N912" s="38"/>
      <c r="O912" s="37"/>
      <c r="P912" s="37"/>
      <c r="Q912" s="37"/>
      <c r="R912" s="37"/>
      <c r="S912" s="37"/>
      <c r="T912" s="39"/>
      <c r="U912" s="39"/>
      <c r="V912" s="56"/>
      <c r="W912" s="39"/>
      <c r="X912" s="103"/>
      <c r="Y912" s="37"/>
    </row>
    <row r="913" spans="1:25" x14ac:dyDescent="0.25">
      <c r="A913" s="52"/>
      <c r="B913" s="52"/>
      <c r="C913" s="34"/>
      <c r="D913" s="35"/>
      <c r="E913" s="28"/>
      <c r="F913" s="36"/>
      <c r="G913" s="36"/>
      <c r="H913" s="36"/>
      <c r="I913" s="37"/>
      <c r="J913" s="37"/>
      <c r="K913" s="36"/>
      <c r="L913" s="36"/>
      <c r="M913" s="38"/>
      <c r="N913" s="38"/>
      <c r="O913" s="37"/>
      <c r="P913" s="37"/>
      <c r="Q913" s="37"/>
      <c r="R913" s="37"/>
      <c r="S913" s="37"/>
      <c r="T913" s="39"/>
      <c r="U913" s="39"/>
      <c r="V913" s="56"/>
      <c r="W913" s="39"/>
      <c r="X913" s="103"/>
      <c r="Y913" s="37"/>
    </row>
    <row r="914" spans="1:25" x14ac:dyDescent="0.25">
      <c r="A914" s="52"/>
      <c r="B914" s="52"/>
      <c r="C914" s="34"/>
      <c r="D914" s="35"/>
      <c r="E914" s="28"/>
      <c r="F914" s="36"/>
      <c r="G914" s="36"/>
      <c r="H914" s="36"/>
      <c r="I914" s="37"/>
      <c r="J914" s="37"/>
      <c r="K914" s="36"/>
      <c r="L914" s="36"/>
      <c r="M914" s="38"/>
      <c r="N914" s="38"/>
      <c r="O914" s="37"/>
      <c r="P914" s="37"/>
      <c r="Q914" s="37"/>
      <c r="R914" s="37"/>
      <c r="S914" s="37"/>
      <c r="T914" s="39"/>
      <c r="U914" s="39"/>
      <c r="V914" s="56"/>
      <c r="W914" s="39"/>
      <c r="X914" s="103"/>
      <c r="Y914" s="37"/>
    </row>
    <row r="915" spans="1:25" x14ac:dyDescent="0.25">
      <c r="A915" s="52"/>
      <c r="B915" s="52"/>
      <c r="C915" s="34"/>
      <c r="D915" s="35"/>
      <c r="E915" s="28"/>
      <c r="F915" s="36"/>
      <c r="G915" s="36"/>
      <c r="H915" s="36"/>
      <c r="I915" s="37"/>
      <c r="J915" s="37"/>
      <c r="K915" s="36"/>
      <c r="L915" s="36"/>
      <c r="M915" s="38"/>
      <c r="N915" s="38"/>
      <c r="O915" s="37"/>
      <c r="P915" s="37"/>
      <c r="Q915" s="37"/>
      <c r="R915" s="37"/>
      <c r="S915" s="37"/>
      <c r="T915" s="39"/>
      <c r="U915" s="39"/>
      <c r="V915" s="56"/>
      <c r="W915" s="39"/>
      <c r="X915" s="103"/>
      <c r="Y915" s="37"/>
    </row>
    <row r="916" spans="1:25" x14ac:dyDescent="0.25">
      <c r="A916" s="52"/>
      <c r="B916" s="52"/>
      <c r="C916" s="34"/>
      <c r="D916" s="35"/>
      <c r="E916" s="28"/>
      <c r="F916" s="36"/>
      <c r="G916" s="36"/>
      <c r="H916" s="36"/>
      <c r="I916" s="37"/>
      <c r="J916" s="37"/>
      <c r="K916" s="36"/>
      <c r="L916" s="36"/>
      <c r="M916" s="38"/>
      <c r="N916" s="38"/>
      <c r="O916" s="37"/>
      <c r="P916" s="37"/>
      <c r="Q916" s="37"/>
      <c r="R916" s="37"/>
      <c r="S916" s="37"/>
      <c r="T916" s="39"/>
      <c r="U916" s="39"/>
      <c r="V916" s="56"/>
      <c r="W916" s="39"/>
      <c r="X916" s="103"/>
      <c r="Y916" s="37"/>
    </row>
    <row r="917" spans="1:25" x14ac:dyDescent="0.25">
      <c r="A917" s="52"/>
      <c r="B917" s="52"/>
      <c r="C917" s="34"/>
      <c r="D917" s="35"/>
      <c r="E917" s="28"/>
      <c r="F917" s="36"/>
      <c r="G917" s="36"/>
      <c r="H917" s="36"/>
      <c r="I917" s="37"/>
      <c r="J917" s="37"/>
      <c r="K917" s="36"/>
      <c r="L917" s="36"/>
      <c r="M917" s="38"/>
      <c r="N917" s="38"/>
      <c r="O917" s="37"/>
      <c r="P917" s="37"/>
      <c r="Q917" s="37"/>
      <c r="R917" s="37"/>
      <c r="S917" s="37"/>
      <c r="T917" s="39"/>
      <c r="U917" s="39"/>
      <c r="V917" s="56"/>
      <c r="W917" s="39"/>
      <c r="X917" s="103"/>
      <c r="Y917" s="37"/>
    </row>
    <row r="918" spans="1:25" x14ac:dyDescent="0.25">
      <c r="A918" s="52"/>
      <c r="B918" s="52"/>
      <c r="C918" s="34"/>
      <c r="D918" s="35"/>
      <c r="E918" s="28"/>
      <c r="F918" s="36"/>
      <c r="G918" s="36"/>
      <c r="H918" s="36"/>
      <c r="I918" s="37"/>
      <c r="J918" s="37"/>
      <c r="K918" s="36"/>
      <c r="L918" s="36"/>
      <c r="M918" s="38"/>
      <c r="N918" s="38"/>
      <c r="O918" s="37"/>
      <c r="P918" s="37"/>
      <c r="Q918" s="37"/>
      <c r="R918" s="37"/>
      <c r="S918" s="37"/>
      <c r="T918" s="39"/>
      <c r="U918" s="39"/>
      <c r="V918" s="56"/>
      <c r="W918" s="39"/>
      <c r="X918" s="103"/>
      <c r="Y918" s="37"/>
    </row>
    <row r="919" spans="1:25" x14ac:dyDescent="0.25">
      <c r="A919" s="52"/>
      <c r="B919" s="52"/>
      <c r="C919" s="34"/>
      <c r="D919" s="35"/>
      <c r="E919" s="28"/>
      <c r="F919" s="36"/>
      <c r="G919" s="36"/>
      <c r="H919" s="36"/>
      <c r="I919" s="37"/>
      <c r="J919" s="37"/>
      <c r="K919" s="36"/>
      <c r="L919" s="36"/>
      <c r="M919" s="38"/>
      <c r="N919" s="38"/>
      <c r="O919" s="37"/>
      <c r="P919" s="37"/>
      <c r="Q919" s="37"/>
      <c r="R919" s="37"/>
      <c r="S919" s="37"/>
      <c r="T919" s="39"/>
      <c r="U919" s="39"/>
      <c r="V919" s="56"/>
      <c r="W919" s="39"/>
      <c r="X919" s="103"/>
      <c r="Y919" s="37"/>
    </row>
    <row r="920" spans="1:25" x14ac:dyDescent="0.25">
      <c r="A920" s="52"/>
      <c r="B920" s="52"/>
      <c r="C920" s="34"/>
      <c r="D920" s="35"/>
      <c r="E920" s="28"/>
      <c r="F920" s="36"/>
      <c r="G920" s="36"/>
      <c r="H920" s="36"/>
      <c r="I920" s="37"/>
      <c r="J920" s="37"/>
      <c r="K920" s="36"/>
      <c r="L920" s="36"/>
      <c r="M920" s="38"/>
      <c r="N920" s="38"/>
      <c r="O920" s="37"/>
      <c r="P920" s="37"/>
      <c r="Q920" s="37"/>
      <c r="R920" s="37"/>
      <c r="S920" s="37"/>
      <c r="T920" s="39"/>
      <c r="U920" s="39"/>
      <c r="V920" s="56"/>
      <c r="W920" s="39"/>
      <c r="X920" s="100"/>
      <c r="Y920" s="37"/>
    </row>
    <row r="921" spans="1:25" x14ac:dyDescent="0.25">
      <c r="A921" s="52"/>
      <c r="B921" s="52"/>
      <c r="C921" s="34"/>
      <c r="D921" s="35"/>
      <c r="E921" s="28"/>
      <c r="F921" s="36"/>
      <c r="G921" s="36"/>
      <c r="H921" s="36"/>
      <c r="I921" s="37"/>
      <c r="J921" s="37"/>
      <c r="K921" s="36"/>
      <c r="L921" s="36"/>
      <c r="M921" s="38"/>
      <c r="N921" s="38"/>
      <c r="O921" s="37"/>
      <c r="P921" s="37"/>
      <c r="Q921" s="37"/>
      <c r="R921" s="37"/>
      <c r="S921" s="37"/>
      <c r="T921" s="39"/>
      <c r="U921" s="39"/>
      <c r="V921" s="56"/>
      <c r="W921" s="39"/>
      <c r="X921" s="103"/>
      <c r="Y921" s="37"/>
    </row>
    <row r="922" spans="1:25" x14ac:dyDescent="0.25">
      <c r="A922" s="52"/>
      <c r="B922" s="52"/>
      <c r="C922" s="34"/>
      <c r="D922" s="35"/>
      <c r="E922" s="28"/>
      <c r="F922" s="36"/>
      <c r="G922" s="36"/>
      <c r="H922" s="36"/>
      <c r="I922" s="37"/>
      <c r="J922" s="37"/>
      <c r="K922" s="36"/>
      <c r="L922" s="36"/>
      <c r="M922" s="38"/>
      <c r="N922" s="38"/>
      <c r="O922" s="37"/>
      <c r="P922" s="37"/>
      <c r="Q922" s="37"/>
      <c r="R922" s="37"/>
      <c r="S922" s="37"/>
      <c r="T922" s="39"/>
      <c r="U922" s="39"/>
      <c r="V922" s="56"/>
      <c r="W922" s="39"/>
      <c r="X922" s="103"/>
      <c r="Y922" s="37"/>
    </row>
    <row r="923" spans="1:25" x14ac:dyDescent="0.25">
      <c r="A923" s="52"/>
      <c r="B923" s="52"/>
      <c r="C923" s="34"/>
      <c r="D923" s="35"/>
      <c r="E923" s="28"/>
      <c r="F923" s="36"/>
      <c r="G923" s="36"/>
      <c r="H923" s="36"/>
      <c r="I923" s="37"/>
      <c r="J923" s="37"/>
      <c r="K923" s="36"/>
      <c r="L923" s="36"/>
      <c r="M923" s="38"/>
      <c r="N923" s="38"/>
      <c r="O923" s="37"/>
      <c r="P923" s="37"/>
      <c r="Q923" s="37"/>
      <c r="R923" s="37"/>
      <c r="S923" s="37"/>
      <c r="T923" s="39"/>
      <c r="U923" s="39"/>
      <c r="V923" s="56"/>
      <c r="W923" s="39"/>
      <c r="X923" s="103"/>
      <c r="Y923" s="37"/>
    </row>
    <row r="924" spans="1:25" x14ac:dyDescent="0.25">
      <c r="A924" s="52"/>
      <c r="B924" s="52"/>
      <c r="C924" s="34"/>
      <c r="D924" s="35"/>
      <c r="E924" s="28"/>
      <c r="F924" s="36"/>
      <c r="G924" s="36"/>
      <c r="H924" s="36"/>
      <c r="I924" s="37"/>
      <c r="J924" s="37"/>
      <c r="K924" s="36"/>
      <c r="L924" s="36"/>
      <c r="M924" s="38"/>
      <c r="N924" s="38"/>
      <c r="O924" s="37"/>
      <c r="P924" s="37"/>
      <c r="Q924" s="37"/>
      <c r="R924" s="37"/>
      <c r="S924" s="37"/>
      <c r="T924" s="39"/>
      <c r="U924" s="39"/>
      <c r="V924" s="56"/>
      <c r="W924" s="39"/>
      <c r="X924" s="100"/>
      <c r="Y924" s="37"/>
    </row>
    <row r="925" spans="1:25" x14ac:dyDescent="0.25">
      <c r="A925" s="52"/>
      <c r="B925" s="52"/>
      <c r="C925" s="34"/>
      <c r="D925" s="35"/>
      <c r="E925" s="28"/>
      <c r="F925" s="36"/>
      <c r="G925" s="36"/>
      <c r="H925" s="36"/>
      <c r="I925" s="37"/>
      <c r="J925" s="37"/>
      <c r="K925" s="36"/>
      <c r="L925" s="36"/>
      <c r="M925" s="38"/>
      <c r="N925" s="38"/>
      <c r="O925" s="37"/>
      <c r="P925" s="37"/>
      <c r="Q925" s="37"/>
      <c r="R925" s="37"/>
      <c r="S925" s="37"/>
      <c r="T925" s="39"/>
      <c r="U925" s="39"/>
      <c r="V925" s="56"/>
      <c r="W925" s="39"/>
      <c r="X925" s="103"/>
      <c r="Y925" s="37"/>
    </row>
    <row r="926" spans="1:25" x14ac:dyDescent="0.25">
      <c r="A926" s="52"/>
      <c r="B926" s="52"/>
      <c r="C926" s="34"/>
      <c r="D926" s="35"/>
      <c r="E926" s="28"/>
      <c r="F926" s="36"/>
      <c r="G926" s="36"/>
      <c r="H926" s="36"/>
      <c r="I926" s="37"/>
      <c r="J926" s="37"/>
      <c r="K926" s="36"/>
      <c r="L926" s="36"/>
      <c r="M926" s="38"/>
      <c r="N926" s="38"/>
      <c r="O926" s="37"/>
      <c r="P926" s="37"/>
      <c r="Q926" s="37"/>
      <c r="R926" s="37"/>
      <c r="S926" s="37"/>
      <c r="T926" s="39"/>
      <c r="U926" s="39"/>
      <c r="V926" s="56"/>
      <c r="W926" s="39"/>
      <c r="X926" s="103"/>
      <c r="Y926" s="37"/>
    </row>
    <row r="927" spans="1:25" x14ac:dyDescent="0.25">
      <c r="A927" s="52"/>
      <c r="B927" s="52"/>
      <c r="C927" s="34"/>
      <c r="D927" s="35"/>
      <c r="E927" s="28"/>
      <c r="F927" s="36"/>
      <c r="G927" s="36"/>
      <c r="H927" s="36"/>
      <c r="I927" s="37"/>
      <c r="J927" s="37"/>
      <c r="K927" s="36"/>
      <c r="L927" s="36"/>
      <c r="M927" s="38"/>
      <c r="N927" s="38"/>
      <c r="O927" s="37"/>
      <c r="P927" s="37"/>
      <c r="Q927" s="37"/>
      <c r="R927" s="37"/>
      <c r="S927" s="37"/>
      <c r="T927" s="39"/>
      <c r="U927" s="39"/>
      <c r="V927" s="56"/>
      <c r="W927" s="39"/>
      <c r="X927" s="103"/>
      <c r="Y927" s="37"/>
    </row>
    <row r="928" spans="1:25" x14ac:dyDescent="0.25">
      <c r="A928" s="52"/>
      <c r="B928" s="52"/>
      <c r="C928" s="34"/>
      <c r="D928" s="35"/>
      <c r="E928" s="28"/>
      <c r="F928" s="36"/>
      <c r="G928" s="36"/>
      <c r="H928" s="36"/>
      <c r="I928" s="37"/>
      <c r="J928" s="37"/>
      <c r="K928" s="36"/>
      <c r="L928" s="36"/>
      <c r="M928" s="38"/>
      <c r="N928" s="38"/>
      <c r="O928" s="37"/>
      <c r="P928" s="37"/>
      <c r="Q928" s="37"/>
      <c r="R928" s="37"/>
      <c r="S928" s="37"/>
      <c r="T928" s="39"/>
      <c r="U928" s="39"/>
      <c r="V928" s="56"/>
      <c r="W928" s="39"/>
      <c r="X928" s="103"/>
      <c r="Y928" s="37"/>
    </row>
    <row r="929" spans="1:25" x14ac:dyDescent="0.25">
      <c r="A929" s="52"/>
      <c r="B929" s="52"/>
      <c r="C929" s="34"/>
      <c r="D929" s="35"/>
      <c r="E929" s="28"/>
      <c r="F929" s="36"/>
      <c r="G929" s="36"/>
      <c r="H929" s="36"/>
      <c r="I929" s="37"/>
      <c r="J929" s="37"/>
      <c r="K929" s="36"/>
      <c r="L929" s="36"/>
      <c r="M929" s="38"/>
      <c r="N929" s="38"/>
      <c r="O929" s="37"/>
      <c r="P929" s="37"/>
      <c r="Q929" s="37"/>
      <c r="R929" s="37"/>
      <c r="S929" s="37"/>
      <c r="T929" s="39"/>
      <c r="U929" s="39"/>
      <c r="V929" s="56"/>
      <c r="W929" s="39"/>
      <c r="X929" s="103"/>
      <c r="Y929" s="37"/>
    </row>
    <row r="930" spans="1:25" x14ac:dyDescent="0.25">
      <c r="A930" s="52"/>
      <c r="B930" s="52"/>
      <c r="C930" s="34"/>
      <c r="D930" s="35"/>
      <c r="E930" s="28"/>
      <c r="F930" s="36"/>
      <c r="G930" s="36"/>
      <c r="H930" s="36"/>
      <c r="I930" s="37"/>
      <c r="J930" s="37"/>
      <c r="K930" s="36"/>
      <c r="L930" s="36"/>
      <c r="M930" s="38"/>
      <c r="N930" s="38"/>
      <c r="O930" s="37"/>
      <c r="P930" s="37"/>
      <c r="Q930" s="37"/>
      <c r="R930" s="37"/>
      <c r="S930" s="37"/>
      <c r="T930" s="39"/>
      <c r="U930" s="39"/>
      <c r="V930" s="56"/>
      <c r="W930" s="39"/>
      <c r="X930" s="103"/>
      <c r="Y930" s="37"/>
    </row>
    <row r="931" spans="1:25" x14ac:dyDescent="0.25">
      <c r="A931" s="52"/>
      <c r="B931" s="52"/>
      <c r="C931" s="34"/>
      <c r="D931" s="35"/>
      <c r="E931" s="28"/>
      <c r="F931" s="36"/>
      <c r="G931" s="36"/>
      <c r="H931" s="36"/>
      <c r="I931" s="37"/>
      <c r="J931" s="37"/>
      <c r="K931" s="36"/>
      <c r="L931" s="36"/>
      <c r="M931" s="38"/>
      <c r="N931" s="38"/>
      <c r="O931" s="37"/>
      <c r="P931" s="37"/>
      <c r="Q931" s="37"/>
      <c r="R931" s="37"/>
      <c r="S931" s="37"/>
      <c r="T931" s="39"/>
      <c r="U931" s="39"/>
      <c r="V931" s="56"/>
      <c r="W931" s="39"/>
      <c r="X931" s="103"/>
      <c r="Y931" s="37"/>
    </row>
    <row r="932" spans="1:25" x14ac:dyDescent="0.25">
      <c r="A932" s="52"/>
      <c r="B932" s="52"/>
      <c r="C932" s="34"/>
      <c r="D932" s="35"/>
      <c r="E932" s="28"/>
      <c r="F932" s="36"/>
      <c r="G932" s="36"/>
      <c r="H932" s="36"/>
      <c r="I932" s="37"/>
      <c r="J932" s="37"/>
      <c r="K932" s="36"/>
      <c r="L932" s="36"/>
      <c r="M932" s="38"/>
      <c r="N932" s="38"/>
      <c r="O932" s="37"/>
      <c r="P932" s="37"/>
      <c r="Q932" s="37"/>
      <c r="R932" s="37"/>
      <c r="S932" s="37"/>
      <c r="T932" s="39"/>
      <c r="U932" s="39"/>
      <c r="V932" s="56"/>
      <c r="W932" s="39"/>
      <c r="X932" s="103"/>
      <c r="Y932" s="37"/>
    </row>
    <row r="933" spans="1:25" x14ac:dyDescent="0.25">
      <c r="A933" s="52"/>
      <c r="B933" s="52"/>
      <c r="C933" s="34"/>
      <c r="D933" s="35"/>
      <c r="E933" s="28"/>
      <c r="F933" s="36"/>
      <c r="G933" s="36"/>
      <c r="H933" s="36"/>
      <c r="I933" s="37"/>
      <c r="J933" s="37"/>
      <c r="K933" s="36"/>
      <c r="L933" s="36"/>
      <c r="M933" s="38"/>
      <c r="N933" s="38"/>
      <c r="O933" s="37"/>
      <c r="P933" s="37"/>
      <c r="Q933" s="37"/>
      <c r="R933" s="37"/>
      <c r="S933" s="37"/>
      <c r="T933" s="39"/>
      <c r="U933" s="39"/>
      <c r="V933" s="56"/>
      <c r="W933" s="39"/>
      <c r="X933" s="103"/>
      <c r="Y933" s="37"/>
    </row>
    <row r="934" spans="1:25" x14ac:dyDescent="0.25">
      <c r="A934" s="52"/>
      <c r="B934" s="52"/>
      <c r="C934" s="34"/>
      <c r="D934" s="35"/>
      <c r="E934" s="28"/>
      <c r="F934" s="36"/>
      <c r="G934" s="36"/>
      <c r="H934" s="36"/>
      <c r="I934" s="37"/>
      <c r="J934" s="37"/>
      <c r="K934" s="36"/>
      <c r="L934" s="36"/>
      <c r="M934" s="38"/>
      <c r="N934" s="38"/>
      <c r="O934" s="37"/>
      <c r="P934" s="37"/>
      <c r="Q934" s="37"/>
      <c r="R934" s="37"/>
      <c r="S934" s="37"/>
      <c r="T934" s="39"/>
      <c r="U934" s="39"/>
      <c r="V934" s="56"/>
      <c r="W934" s="39"/>
      <c r="X934" s="103"/>
      <c r="Y934" s="37"/>
    </row>
    <row r="935" spans="1:25" x14ac:dyDescent="0.25">
      <c r="A935" s="52"/>
      <c r="B935" s="52"/>
      <c r="C935" s="34"/>
      <c r="D935" s="35"/>
      <c r="E935" s="28"/>
      <c r="F935" s="36"/>
      <c r="G935" s="36"/>
      <c r="H935" s="36"/>
      <c r="I935" s="37"/>
      <c r="J935" s="37"/>
      <c r="K935" s="36"/>
      <c r="L935" s="36"/>
      <c r="M935" s="38"/>
      <c r="N935" s="38"/>
      <c r="O935" s="37"/>
      <c r="P935" s="37"/>
      <c r="Q935" s="37"/>
      <c r="R935" s="37"/>
      <c r="S935" s="37"/>
      <c r="T935" s="39"/>
      <c r="U935" s="39"/>
      <c r="V935" s="56"/>
      <c r="W935" s="39"/>
      <c r="X935" s="103"/>
      <c r="Y935" s="37"/>
    </row>
    <row r="936" spans="1:25" x14ac:dyDescent="0.25">
      <c r="A936" s="52"/>
      <c r="B936" s="52"/>
      <c r="C936" s="34"/>
      <c r="D936" s="35"/>
      <c r="E936" s="28"/>
      <c r="F936" s="36"/>
      <c r="G936" s="36"/>
      <c r="H936" s="36"/>
      <c r="I936" s="37"/>
      <c r="J936" s="37"/>
      <c r="K936" s="36"/>
      <c r="L936" s="36"/>
      <c r="M936" s="38"/>
      <c r="N936" s="38"/>
      <c r="O936" s="37"/>
      <c r="P936" s="37"/>
      <c r="Q936" s="37"/>
      <c r="R936" s="37"/>
      <c r="S936" s="37"/>
      <c r="T936" s="39"/>
      <c r="U936" s="39"/>
      <c r="V936" s="56"/>
      <c r="W936" s="39"/>
      <c r="X936" s="103"/>
      <c r="Y936" s="37"/>
    </row>
    <row r="937" spans="1:25" x14ac:dyDescent="0.25">
      <c r="A937" s="52"/>
      <c r="B937" s="52"/>
      <c r="C937" s="34"/>
      <c r="D937" s="35"/>
      <c r="E937" s="28"/>
      <c r="F937" s="36"/>
      <c r="G937" s="36"/>
      <c r="H937" s="36"/>
      <c r="I937" s="37"/>
      <c r="J937" s="37"/>
      <c r="K937" s="36"/>
      <c r="L937" s="36"/>
      <c r="M937" s="38"/>
      <c r="N937" s="38"/>
      <c r="O937" s="37"/>
      <c r="P937" s="37"/>
      <c r="Q937" s="37"/>
      <c r="R937" s="37"/>
      <c r="S937" s="37"/>
      <c r="T937" s="39"/>
      <c r="U937" s="39"/>
      <c r="V937" s="56"/>
      <c r="W937" s="39"/>
      <c r="X937" s="103"/>
      <c r="Y937" s="37"/>
    </row>
    <row r="938" spans="1:25" x14ac:dyDescent="0.25">
      <c r="A938" s="52"/>
      <c r="B938" s="52"/>
      <c r="C938" s="34"/>
      <c r="D938" s="35"/>
      <c r="E938" s="28"/>
      <c r="F938" s="36"/>
      <c r="G938" s="36"/>
      <c r="H938" s="36"/>
      <c r="I938" s="37"/>
      <c r="J938" s="37"/>
      <c r="K938" s="36"/>
      <c r="L938" s="36"/>
      <c r="M938" s="38"/>
      <c r="N938" s="38"/>
      <c r="O938" s="37"/>
      <c r="P938" s="37"/>
      <c r="Q938" s="37"/>
      <c r="R938" s="37"/>
      <c r="S938" s="37"/>
      <c r="T938" s="39"/>
      <c r="U938" s="39"/>
      <c r="V938" s="56"/>
      <c r="W938" s="39"/>
      <c r="X938" s="100"/>
      <c r="Y938" s="37"/>
    </row>
    <row r="939" spans="1:25" x14ac:dyDescent="0.25">
      <c r="A939" s="52"/>
      <c r="B939" s="52"/>
      <c r="C939" s="34"/>
      <c r="D939" s="35"/>
      <c r="E939" s="28"/>
      <c r="F939" s="36"/>
      <c r="G939" s="36"/>
      <c r="H939" s="36"/>
      <c r="I939" s="37"/>
      <c r="J939" s="37"/>
      <c r="K939" s="36"/>
      <c r="L939" s="36"/>
      <c r="M939" s="38"/>
      <c r="N939" s="38"/>
      <c r="O939" s="37"/>
      <c r="P939" s="37"/>
      <c r="Q939" s="37"/>
      <c r="R939" s="37"/>
      <c r="S939" s="37"/>
      <c r="T939" s="39"/>
      <c r="U939" s="39"/>
      <c r="V939" s="56"/>
      <c r="W939" s="39"/>
      <c r="X939" s="103"/>
      <c r="Y939" s="37"/>
    </row>
    <row r="940" spans="1:25" x14ac:dyDescent="0.25">
      <c r="A940" s="52"/>
      <c r="B940" s="52"/>
      <c r="C940" s="34"/>
      <c r="D940" s="35"/>
      <c r="E940" s="28"/>
      <c r="F940" s="36"/>
      <c r="G940" s="36"/>
      <c r="H940" s="36"/>
      <c r="I940" s="37"/>
      <c r="J940" s="37"/>
      <c r="K940" s="36"/>
      <c r="L940" s="36"/>
      <c r="M940" s="38"/>
      <c r="N940" s="38"/>
      <c r="O940" s="37"/>
      <c r="P940" s="37"/>
      <c r="Q940" s="37"/>
      <c r="R940" s="37"/>
      <c r="S940" s="37"/>
      <c r="T940" s="39"/>
      <c r="U940" s="39"/>
      <c r="V940" s="56"/>
      <c r="W940" s="39"/>
      <c r="X940" s="103"/>
      <c r="Y940" s="37"/>
    </row>
    <row r="941" spans="1:25" x14ac:dyDescent="0.25">
      <c r="A941" s="52"/>
      <c r="B941" s="52"/>
      <c r="C941" s="34"/>
      <c r="D941" s="35"/>
      <c r="E941" s="28"/>
      <c r="F941" s="36"/>
      <c r="G941" s="36"/>
      <c r="H941" s="36"/>
      <c r="I941" s="37"/>
      <c r="J941" s="37"/>
      <c r="K941" s="36"/>
      <c r="L941" s="36"/>
      <c r="M941" s="38"/>
      <c r="N941" s="38"/>
      <c r="O941" s="37"/>
      <c r="P941" s="37"/>
      <c r="Q941" s="37"/>
      <c r="R941" s="37"/>
      <c r="S941" s="37"/>
      <c r="T941" s="39"/>
      <c r="U941" s="39"/>
      <c r="V941" s="56"/>
      <c r="W941" s="39"/>
      <c r="X941" s="103"/>
      <c r="Y941" s="37"/>
    </row>
    <row r="942" spans="1:25" x14ac:dyDescent="0.25">
      <c r="A942" s="52"/>
      <c r="B942" s="52"/>
      <c r="C942" s="34"/>
      <c r="D942" s="35"/>
      <c r="E942" s="28"/>
      <c r="F942" s="36"/>
      <c r="G942" s="36"/>
      <c r="H942" s="36"/>
      <c r="I942" s="37"/>
      <c r="J942" s="37"/>
      <c r="K942" s="36"/>
      <c r="L942" s="36"/>
      <c r="M942" s="38"/>
      <c r="N942" s="38"/>
      <c r="O942" s="37"/>
      <c r="P942" s="37"/>
      <c r="Q942" s="37"/>
      <c r="R942" s="37"/>
      <c r="S942" s="37"/>
      <c r="T942" s="39"/>
      <c r="U942" s="39"/>
      <c r="V942" s="56"/>
      <c r="W942" s="39"/>
      <c r="X942" s="103"/>
      <c r="Y942" s="37"/>
    </row>
    <row r="943" spans="1:25" x14ac:dyDescent="0.25">
      <c r="A943" s="52"/>
      <c r="B943" s="52"/>
      <c r="C943" s="34"/>
      <c r="D943" s="35"/>
      <c r="E943" s="28"/>
      <c r="F943" s="36"/>
      <c r="G943" s="36"/>
      <c r="H943" s="36"/>
      <c r="I943" s="37"/>
      <c r="J943" s="37"/>
      <c r="K943" s="36"/>
      <c r="L943" s="36"/>
      <c r="M943" s="38"/>
      <c r="N943" s="38"/>
      <c r="O943" s="37"/>
      <c r="P943" s="37"/>
      <c r="Q943" s="37"/>
      <c r="R943" s="37"/>
      <c r="S943" s="37"/>
      <c r="T943" s="39"/>
      <c r="U943" s="39"/>
      <c r="V943" s="56"/>
      <c r="W943" s="39"/>
      <c r="X943" s="103"/>
      <c r="Y943" s="37"/>
    </row>
    <row r="944" spans="1:25" x14ac:dyDescent="0.25">
      <c r="A944" s="52"/>
      <c r="B944" s="52"/>
      <c r="C944" s="34"/>
      <c r="D944" s="35"/>
      <c r="E944" s="28"/>
      <c r="F944" s="36"/>
      <c r="G944" s="36"/>
      <c r="H944" s="36"/>
      <c r="I944" s="37"/>
      <c r="J944" s="37"/>
      <c r="K944" s="36"/>
      <c r="L944" s="36"/>
      <c r="M944" s="38"/>
      <c r="N944" s="38"/>
      <c r="O944" s="37"/>
      <c r="P944" s="37"/>
      <c r="Q944" s="37"/>
      <c r="R944" s="37"/>
      <c r="S944" s="37"/>
      <c r="T944" s="39"/>
      <c r="U944" s="39"/>
      <c r="V944" s="56"/>
      <c r="W944" s="39"/>
      <c r="X944" s="103"/>
      <c r="Y944" s="37"/>
    </row>
    <row r="945" spans="1:25" x14ac:dyDescent="0.25">
      <c r="A945" s="52"/>
      <c r="B945" s="52"/>
      <c r="C945" s="34"/>
      <c r="D945" s="35"/>
      <c r="E945" s="28"/>
      <c r="F945" s="36"/>
      <c r="G945" s="36"/>
      <c r="H945" s="36"/>
      <c r="I945" s="37"/>
      <c r="J945" s="37"/>
      <c r="K945" s="36"/>
      <c r="L945" s="36"/>
      <c r="M945" s="38"/>
      <c r="N945" s="38"/>
      <c r="O945" s="37"/>
      <c r="P945" s="37"/>
      <c r="Q945" s="37"/>
      <c r="R945" s="37"/>
      <c r="S945" s="37"/>
      <c r="T945" s="39"/>
      <c r="U945" s="39"/>
      <c r="V945" s="56"/>
      <c r="W945" s="39"/>
      <c r="X945" s="100"/>
      <c r="Y945" s="37"/>
    </row>
    <row r="946" spans="1:25" x14ac:dyDescent="0.25">
      <c r="A946" s="52"/>
      <c r="B946" s="52"/>
      <c r="C946" s="34"/>
      <c r="D946" s="35"/>
      <c r="E946" s="28"/>
      <c r="F946" s="36"/>
      <c r="G946" s="36"/>
      <c r="H946" s="36"/>
      <c r="I946" s="37"/>
      <c r="J946" s="37"/>
      <c r="K946" s="36"/>
      <c r="L946" s="36"/>
      <c r="M946" s="38"/>
      <c r="N946" s="38"/>
      <c r="O946" s="37"/>
      <c r="P946" s="37"/>
      <c r="Q946" s="37"/>
      <c r="R946" s="37"/>
      <c r="S946" s="37"/>
      <c r="T946" s="39"/>
      <c r="U946" s="39"/>
      <c r="V946" s="56"/>
      <c r="W946" s="39"/>
      <c r="X946" s="103"/>
      <c r="Y946" s="37"/>
    </row>
    <row r="947" spans="1:25" x14ac:dyDescent="0.25">
      <c r="A947" s="52"/>
      <c r="B947" s="52"/>
      <c r="C947" s="34"/>
      <c r="D947" s="35"/>
      <c r="E947" s="28"/>
      <c r="F947" s="36"/>
      <c r="G947" s="36"/>
      <c r="H947" s="36"/>
      <c r="I947" s="37"/>
      <c r="J947" s="37"/>
      <c r="K947" s="36"/>
      <c r="L947" s="36"/>
      <c r="M947" s="38"/>
      <c r="N947" s="38"/>
      <c r="O947" s="37"/>
      <c r="P947" s="37"/>
      <c r="Q947" s="37"/>
      <c r="R947" s="37"/>
      <c r="S947" s="37"/>
      <c r="T947" s="39"/>
      <c r="U947" s="39"/>
      <c r="V947" s="56"/>
      <c r="W947" s="39"/>
      <c r="X947" s="103"/>
      <c r="Y947" s="37"/>
    </row>
    <row r="948" spans="1:25" x14ac:dyDescent="0.25">
      <c r="A948" s="52"/>
      <c r="B948" s="52"/>
      <c r="C948" s="34"/>
      <c r="D948" s="35"/>
      <c r="E948" s="28"/>
      <c r="F948" s="36"/>
      <c r="G948" s="36"/>
      <c r="H948" s="36"/>
      <c r="I948" s="37"/>
      <c r="J948" s="37"/>
      <c r="K948" s="36"/>
      <c r="L948" s="36"/>
      <c r="M948" s="38"/>
      <c r="N948" s="38"/>
      <c r="O948" s="37"/>
      <c r="P948" s="37"/>
      <c r="Q948" s="37"/>
      <c r="R948" s="37"/>
      <c r="S948" s="37"/>
      <c r="T948" s="39"/>
      <c r="U948" s="39"/>
      <c r="V948" s="56"/>
      <c r="W948" s="39"/>
      <c r="X948" s="103"/>
      <c r="Y948" s="37"/>
    </row>
    <row r="949" spans="1:25" x14ac:dyDescent="0.25">
      <c r="A949" s="52"/>
      <c r="B949" s="52"/>
      <c r="C949" s="34"/>
      <c r="D949" s="35"/>
      <c r="E949" s="28"/>
      <c r="F949" s="36"/>
      <c r="G949" s="36"/>
      <c r="H949" s="36"/>
      <c r="I949" s="37"/>
      <c r="J949" s="37"/>
      <c r="K949" s="36"/>
      <c r="L949" s="36"/>
      <c r="M949" s="38"/>
      <c r="N949" s="38"/>
      <c r="O949" s="37"/>
      <c r="P949" s="37"/>
      <c r="Q949" s="37"/>
      <c r="R949" s="37"/>
      <c r="S949" s="37"/>
      <c r="T949" s="39"/>
      <c r="U949" s="39"/>
      <c r="V949" s="56"/>
      <c r="W949" s="39"/>
      <c r="X949" s="103"/>
      <c r="Y949" s="37"/>
    </row>
    <row r="950" spans="1:25" x14ac:dyDescent="0.25">
      <c r="A950" s="52"/>
      <c r="B950" s="52"/>
      <c r="C950" s="34"/>
      <c r="D950" s="35"/>
      <c r="E950" s="28"/>
      <c r="F950" s="36"/>
      <c r="G950" s="36"/>
      <c r="H950" s="36"/>
      <c r="I950" s="37"/>
      <c r="J950" s="37"/>
      <c r="K950" s="36"/>
      <c r="L950" s="36"/>
      <c r="M950" s="38"/>
      <c r="N950" s="38"/>
      <c r="O950" s="37"/>
      <c r="P950" s="37"/>
      <c r="Q950" s="37"/>
      <c r="R950" s="37"/>
      <c r="S950" s="37"/>
      <c r="T950" s="39"/>
      <c r="U950" s="39"/>
      <c r="V950" s="56"/>
      <c r="W950" s="39"/>
      <c r="X950" s="103"/>
      <c r="Y950" s="37"/>
    </row>
    <row r="951" spans="1:25" x14ac:dyDescent="0.25">
      <c r="A951" s="52"/>
      <c r="B951" s="52"/>
      <c r="C951" s="34"/>
      <c r="D951" s="35"/>
      <c r="E951" s="28"/>
      <c r="F951" s="36"/>
      <c r="G951" s="36"/>
      <c r="H951" s="36"/>
      <c r="I951" s="37"/>
      <c r="J951" s="37"/>
      <c r="K951" s="36"/>
      <c r="L951" s="36"/>
      <c r="M951" s="38"/>
      <c r="N951" s="38"/>
      <c r="O951" s="37"/>
      <c r="P951" s="37"/>
      <c r="Q951" s="37"/>
      <c r="R951" s="37"/>
      <c r="S951" s="37"/>
      <c r="T951" s="39"/>
      <c r="U951" s="39"/>
      <c r="V951" s="56"/>
      <c r="W951" s="39"/>
      <c r="X951" s="100"/>
      <c r="Y951" s="37"/>
    </row>
    <row r="952" spans="1:25" x14ac:dyDescent="0.25">
      <c r="A952" s="52"/>
      <c r="B952" s="52"/>
      <c r="C952" s="34"/>
      <c r="D952" s="35"/>
      <c r="E952" s="28"/>
      <c r="F952" s="36"/>
      <c r="G952" s="36"/>
      <c r="H952" s="36"/>
      <c r="I952" s="37"/>
      <c r="J952" s="37"/>
      <c r="K952" s="36"/>
      <c r="L952" s="36"/>
      <c r="M952" s="38"/>
      <c r="N952" s="38"/>
      <c r="O952" s="37"/>
      <c r="P952" s="37"/>
      <c r="Q952" s="37"/>
      <c r="R952" s="37"/>
      <c r="S952" s="37"/>
      <c r="T952" s="39"/>
      <c r="U952" s="39"/>
      <c r="V952" s="56"/>
      <c r="W952" s="39"/>
      <c r="X952" s="103"/>
      <c r="Y952" s="37"/>
    </row>
    <row r="953" spans="1:25" x14ac:dyDescent="0.25">
      <c r="A953" s="52"/>
      <c r="B953" s="52"/>
      <c r="C953" s="34"/>
      <c r="D953" s="35"/>
      <c r="E953" s="28"/>
      <c r="F953" s="36"/>
      <c r="G953" s="36"/>
      <c r="H953" s="36"/>
      <c r="I953" s="37"/>
      <c r="J953" s="37"/>
      <c r="K953" s="36"/>
      <c r="L953" s="36"/>
      <c r="M953" s="38"/>
      <c r="N953" s="38"/>
      <c r="O953" s="37"/>
      <c r="P953" s="37"/>
      <c r="Q953" s="37"/>
      <c r="R953" s="37"/>
      <c r="S953" s="37"/>
      <c r="T953" s="39"/>
      <c r="U953" s="39"/>
      <c r="V953" s="56"/>
      <c r="W953" s="39"/>
      <c r="X953" s="103"/>
      <c r="Y953" s="37"/>
    </row>
    <row r="954" spans="1:25" x14ac:dyDescent="0.25">
      <c r="A954" s="52"/>
      <c r="B954" s="52"/>
      <c r="C954" s="34"/>
      <c r="D954" s="35"/>
      <c r="E954" s="28"/>
      <c r="F954" s="36"/>
      <c r="G954" s="36"/>
      <c r="H954" s="36"/>
      <c r="I954" s="37"/>
      <c r="J954" s="37"/>
      <c r="K954" s="36"/>
      <c r="L954" s="36"/>
      <c r="M954" s="38"/>
      <c r="N954" s="38"/>
      <c r="O954" s="37"/>
      <c r="P954" s="37"/>
      <c r="Q954" s="37"/>
      <c r="R954" s="37"/>
      <c r="S954" s="37"/>
      <c r="T954" s="39"/>
      <c r="U954" s="39"/>
      <c r="V954" s="56"/>
      <c r="W954" s="39"/>
      <c r="X954" s="103"/>
      <c r="Y954" s="37"/>
    </row>
    <row r="955" spans="1:25" x14ac:dyDescent="0.25">
      <c r="A955" s="52"/>
      <c r="B955" s="52"/>
      <c r="C955" s="34"/>
      <c r="D955" s="35"/>
      <c r="E955" s="28"/>
      <c r="F955" s="36"/>
      <c r="G955" s="36"/>
      <c r="H955" s="36"/>
      <c r="I955" s="37"/>
      <c r="J955" s="37"/>
      <c r="K955" s="36"/>
      <c r="L955" s="36"/>
      <c r="M955" s="38"/>
      <c r="N955" s="38"/>
      <c r="O955" s="37"/>
      <c r="P955" s="37"/>
      <c r="Q955" s="37"/>
      <c r="R955" s="37"/>
      <c r="S955" s="37"/>
      <c r="T955" s="39"/>
      <c r="U955" s="39"/>
      <c r="V955" s="56"/>
      <c r="W955" s="39"/>
      <c r="X955" s="103"/>
      <c r="Y955" s="37"/>
    </row>
    <row r="956" spans="1:25" x14ac:dyDescent="0.25">
      <c r="A956" s="52"/>
      <c r="B956" s="52"/>
      <c r="C956" s="34"/>
      <c r="D956" s="35"/>
      <c r="E956" s="28"/>
      <c r="F956" s="36"/>
      <c r="G956" s="36"/>
      <c r="H956" s="36"/>
      <c r="I956" s="37"/>
      <c r="J956" s="37"/>
      <c r="K956" s="36"/>
      <c r="L956" s="36"/>
      <c r="M956" s="38"/>
      <c r="N956" s="38"/>
      <c r="O956" s="37"/>
      <c r="P956" s="37"/>
      <c r="Q956" s="37"/>
      <c r="R956" s="37"/>
      <c r="S956" s="37"/>
      <c r="T956" s="39"/>
      <c r="U956" s="39"/>
      <c r="V956" s="56"/>
      <c r="W956" s="39"/>
      <c r="X956" s="103"/>
      <c r="Y956" s="37"/>
    </row>
    <row r="957" spans="1:25" x14ac:dyDescent="0.25">
      <c r="A957" s="52"/>
      <c r="B957" s="52"/>
      <c r="C957" s="34"/>
      <c r="D957" s="35"/>
      <c r="E957" s="28"/>
      <c r="F957" s="36"/>
      <c r="G957" s="36"/>
      <c r="H957" s="36"/>
      <c r="I957" s="37"/>
      <c r="J957" s="37"/>
      <c r="K957" s="36"/>
      <c r="L957" s="36"/>
      <c r="M957" s="38"/>
      <c r="N957" s="38"/>
      <c r="O957" s="37"/>
      <c r="P957" s="37"/>
      <c r="Q957" s="37"/>
      <c r="R957" s="37"/>
      <c r="S957" s="37"/>
      <c r="T957" s="39"/>
      <c r="U957" s="39"/>
      <c r="V957" s="56"/>
      <c r="W957" s="39"/>
      <c r="X957" s="103"/>
      <c r="Y957" s="37"/>
    </row>
    <row r="958" spans="1:25" x14ac:dyDescent="0.25">
      <c r="A958" s="52"/>
      <c r="B958" s="52"/>
      <c r="C958" s="34"/>
      <c r="D958" s="35"/>
      <c r="E958" s="28"/>
      <c r="F958" s="36"/>
      <c r="G958" s="36"/>
      <c r="H958" s="36"/>
      <c r="I958" s="37"/>
      <c r="J958" s="37"/>
      <c r="K958" s="36"/>
      <c r="L958" s="36"/>
      <c r="M958" s="38"/>
      <c r="N958" s="38"/>
      <c r="O958" s="37"/>
      <c r="P958" s="37"/>
      <c r="Q958" s="37"/>
      <c r="R958" s="37"/>
      <c r="S958" s="37"/>
      <c r="T958" s="39"/>
      <c r="U958" s="39"/>
      <c r="V958" s="56"/>
      <c r="W958" s="39"/>
      <c r="X958" s="103"/>
      <c r="Y958" s="37"/>
    </row>
    <row r="959" spans="1:25" x14ac:dyDescent="0.25">
      <c r="A959" s="52"/>
      <c r="B959" s="52"/>
      <c r="C959" s="34"/>
      <c r="D959" s="35"/>
      <c r="E959" s="28"/>
      <c r="F959" s="36"/>
      <c r="G959" s="36"/>
      <c r="H959" s="36"/>
      <c r="I959" s="37"/>
      <c r="J959" s="37"/>
      <c r="K959" s="36"/>
      <c r="L959" s="36"/>
      <c r="M959" s="38"/>
      <c r="N959" s="38"/>
      <c r="O959" s="37"/>
      <c r="P959" s="37"/>
      <c r="Q959" s="37"/>
      <c r="R959" s="37"/>
      <c r="S959" s="37"/>
      <c r="T959" s="39"/>
      <c r="U959" s="39"/>
      <c r="V959" s="56"/>
      <c r="W959" s="39"/>
      <c r="X959" s="103"/>
      <c r="Y959" s="37"/>
    </row>
    <row r="960" spans="1:25" x14ac:dyDescent="0.25">
      <c r="A960" s="52"/>
      <c r="B960" s="52"/>
      <c r="C960" s="34"/>
      <c r="D960" s="35"/>
      <c r="E960" s="28"/>
      <c r="F960" s="36"/>
      <c r="G960" s="36"/>
      <c r="H960" s="36"/>
      <c r="I960" s="37"/>
      <c r="J960" s="37"/>
      <c r="K960" s="36"/>
      <c r="L960" s="36"/>
      <c r="M960" s="38"/>
      <c r="N960" s="38"/>
      <c r="O960" s="37"/>
      <c r="P960" s="37"/>
      <c r="Q960" s="37"/>
      <c r="R960" s="37"/>
      <c r="S960" s="37"/>
      <c r="T960" s="39"/>
      <c r="U960" s="39"/>
      <c r="V960" s="56"/>
      <c r="W960" s="39"/>
      <c r="X960" s="103"/>
      <c r="Y960" s="37"/>
    </row>
    <row r="961" spans="1:25" x14ac:dyDescent="0.25">
      <c r="A961" s="52"/>
      <c r="B961" s="52"/>
      <c r="C961" s="34"/>
      <c r="D961" s="35"/>
      <c r="E961" s="28"/>
      <c r="F961" s="36"/>
      <c r="G961" s="36"/>
      <c r="H961" s="36"/>
      <c r="I961" s="37"/>
      <c r="J961" s="37"/>
      <c r="K961" s="36"/>
      <c r="L961" s="36"/>
      <c r="M961" s="38"/>
      <c r="N961" s="38"/>
      <c r="O961" s="37"/>
      <c r="P961" s="37"/>
      <c r="Q961" s="37"/>
      <c r="R961" s="37"/>
      <c r="S961" s="37"/>
      <c r="T961" s="39"/>
      <c r="U961" s="39"/>
      <c r="V961" s="56"/>
      <c r="W961" s="39"/>
      <c r="X961" s="103"/>
      <c r="Y961" s="37"/>
    </row>
    <row r="962" spans="1:25" x14ac:dyDescent="0.25">
      <c r="A962" s="52"/>
      <c r="B962" s="52"/>
      <c r="C962" s="34"/>
      <c r="D962" s="35"/>
      <c r="E962" s="28"/>
      <c r="F962" s="36"/>
      <c r="G962" s="36"/>
      <c r="H962" s="36"/>
      <c r="I962" s="37"/>
      <c r="J962" s="37"/>
      <c r="K962" s="36"/>
      <c r="L962" s="36"/>
      <c r="M962" s="38"/>
      <c r="N962" s="38"/>
      <c r="O962" s="37"/>
      <c r="P962" s="37"/>
      <c r="Q962" s="37"/>
      <c r="R962" s="37"/>
      <c r="S962" s="37"/>
      <c r="T962" s="39"/>
      <c r="U962" s="39"/>
      <c r="V962" s="56"/>
      <c r="W962" s="39"/>
      <c r="X962" s="103"/>
      <c r="Y962" s="37"/>
    </row>
    <row r="963" spans="1:25" x14ac:dyDescent="0.25">
      <c r="A963" s="52"/>
      <c r="B963" s="52"/>
      <c r="C963" s="34"/>
      <c r="D963" s="35"/>
      <c r="E963" s="28"/>
      <c r="F963" s="36"/>
      <c r="G963" s="36"/>
      <c r="H963" s="36"/>
      <c r="I963" s="37"/>
      <c r="J963" s="37"/>
      <c r="K963" s="36"/>
      <c r="L963" s="36"/>
      <c r="M963" s="38"/>
      <c r="N963" s="38"/>
      <c r="O963" s="37"/>
      <c r="P963" s="37"/>
      <c r="Q963" s="37"/>
      <c r="R963" s="37"/>
      <c r="S963" s="37"/>
      <c r="T963" s="39"/>
      <c r="U963" s="39"/>
      <c r="V963" s="56"/>
      <c r="W963" s="39"/>
      <c r="X963" s="103"/>
      <c r="Y963" s="37"/>
    </row>
    <row r="964" spans="1:25" x14ac:dyDescent="0.25">
      <c r="A964" s="52"/>
      <c r="B964" s="52"/>
      <c r="C964" s="34"/>
      <c r="D964" s="35"/>
      <c r="E964" s="28"/>
      <c r="F964" s="36"/>
      <c r="G964" s="36"/>
      <c r="H964" s="36"/>
      <c r="I964" s="37"/>
      <c r="J964" s="37"/>
      <c r="K964" s="36"/>
      <c r="L964" s="36"/>
      <c r="M964" s="38"/>
      <c r="N964" s="38"/>
      <c r="O964" s="37"/>
      <c r="P964" s="37"/>
      <c r="Q964" s="37"/>
      <c r="R964" s="37"/>
      <c r="S964" s="37"/>
      <c r="T964" s="39"/>
      <c r="U964" s="39"/>
      <c r="V964" s="56"/>
      <c r="W964" s="39"/>
      <c r="X964" s="103"/>
      <c r="Y964" s="37"/>
    </row>
    <row r="965" spans="1:25" x14ac:dyDescent="0.25">
      <c r="A965" s="52"/>
      <c r="B965" s="52"/>
      <c r="C965" s="34"/>
      <c r="D965" s="35"/>
      <c r="E965" s="28"/>
      <c r="F965" s="36"/>
      <c r="G965" s="36"/>
      <c r="H965" s="36"/>
      <c r="I965" s="37"/>
      <c r="J965" s="37"/>
      <c r="K965" s="36"/>
      <c r="L965" s="36"/>
      <c r="M965" s="38"/>
      <c r="N965" s="38"/>
      <c r="O965" s="37"/>
      <c r="P965" s="37"/>
      <c r="Q965" s="37"/>
      <c r="R965" s="37"/>
      <c r="S965" s="37"/>
      <c r="T965" s="39"/>
      <c r="U965" s="39"/>
      <c r="V965" s="56"/>
      <c r="W965" s="39"/>
      <c r="X965" s="103"/>
      <c r="Y965" s="37"/>
    </row>
    <row r="966" spans="1:25" x14ac:dyDescent="0.25">
      <c r="A966" s="52"/>
      <c r="B966" s="52"/>
      <c r="C966" s="34"/>
      <c r="D966" s="35"/>
      <c r="E966" s="28"/>
      <c r="F966" s="36"/>
      <c r="G966" s="36"/>
      <c r="H966" s="36"/>
      <c r="I966" s="37"/>
      <c r="J966" s="37"/>
      <c r="K966" s="36"/>
      <c r="L966" s="36"/>
      <c r="M966" s="38"/>
      <c r="N966" s="38"/>
      <c r="O966" s="37"/>
      <c r="P966" s="37"/>
      <c r="Q966" s="37"/>
      <c r="R966" s="37"/>
      <c r="S966" s="37"/>
      <c r="T966" s="39"/>
      <c r="U966" s="39"/>
      <c r="V966" s="56"/>
      <c r="W966" s="39"/>
      <c r="X966" s="103"/>
      <c r="Y966" s="37"/>
    </row>
    <row r="967" spans="1:25" x14ac:dyDescent="0.25">
      <c r="A967" s="52"/>
      <c r="B967" s="52"/>
      <c r="C967" s="34"/>
      <c r="D967" s="35"/>
      <c r="E967" s="28"/>
      <c r="F967" s="36"/>
      <c r="G967" s="36"/>
      <c r="H967" s="36"/>
      <c r="I967" s="37"/>
      <c r="J967" s="37"/>
      <c r="K967" s="36"/>
      <c r="L967" s="36"/>
      <c r="M967" s="38"/>
      <c r="N967" s="38"/>
      <c r="O967" s="37"/>
      <c r="P967" s="37"/>
      <c r="Q967" s="37"/>
      <c r="R967" s="37"/>
      <c r="S967" s="37"/>
      <c r="T967" s="39"/>
      <c r="U967" s="39"/>
      <c r="V967" s="56"/>
      <c r="W967" s="39"/>
      <c r="X967" s="103"/>
      <c r="Y967" s="37"/>
    </row>
    <row r="968" spans="1:25" x14ac:dyDescent="0.25">
      <c r="A968" s="52"/>
      <c r="B968" s="52"/>
      <c r="C968" s="34"/>
      <c r="D968" s="35"/>
      <c r="E968" s="28"/>
      <c r="F968" s="36"/>
      <c r="G968" s="36"/>
      <c r="H968" s="36"/>
      <c r="I968" s="37"/>
      <c r="J968" s="37"/>
      <c r="K968" s="36"/>
      <c r="L968" s="36"/>
      <c r="M968" s="38"/>
      <c r="N968" s="38"/>
      <c r="O968" s="37"/>
      <c r="P968" s="37"/>
      <c r="Q968" s="37"/>
      <c r="R968" s="37"/>
      <c r="S968" s="37"/>
      <c r="T968" s="39"/>
      <c r="U968" s="39"/>
      <c r="V968" s="56"/>
      <c r="W968" s="39"/>
      <c r="X968" s="103"/>
      <c r="Y968" s="37"/>
    </row>
    <row r="969" spans="1:25" x14ac:dyDescent="0.25">
      <c r="A969" s="52"/>
      <c r="B969" s="52"/>
      <c r="C969" s="34"/>
      <c r="D969" s="35"/>
      <c r="E969" s="28"/>
      <c r="F969" s="36"/>
      <c r="G969" s="36"/>
      <c r="H969" s="36"/>
      <c r="I969" s="37"/>
      <c r="J969" s="37"/>
      <c r="K969" s="36"/>
      <c r="L969" s="36"/>
      <c r="M969" s="38"/>
      <c r="N969" s="38"/>
      <c r="O969" s="37"/>
      <c r="P969" s="37"/>
      <c r="Q969" s="37"/>
      <c r="R969" s="37"/>
      <c r="S969" s="37"/>
      <c r="T969" s="39"/>
      <c r="U969" s="39"/>
      <c r="V969" s="56"/>
      <c r="W969" s="39"/>
      <c r="X969" s="103"/>
      <c r="Y969" s="37"/>
    </row>
    <row r="970" spans="1:25" x14ac:dyDescent="0.25">
      <c r="A970" s="52"/>
      <c r="B970" s="52"/>
      <c r="C970" s="34"/>
      <c r="D970" s="35"/>
      <c r="E970" s="28"/>
      <c r="F970" s="36"/>
      <c r="G970" s="36"/>
      <c r="H970" s="36"/>
      <c r="I970" s="37"/>
      <c r="J970" s="37"/>
      <c r="K970" s="36"/>
      <c r="L970" s="36"/>
      <c r="M970" s="38"/>
      <c r="N970" s="38"/>
      <c r="O970" s="37"/>
      <c r="P970" s="37"/>
      <c r="Q970" s="37"/>
      <c r="R970" s="37"/>
      <c r="S970" s="37"/>
      <c r="T970" s="39"/>
      <c r="U970" s="39"/>
      <c r="V970" s="56"/>
      <c r="W970" s="39"/>
      <c r="X970" s="103"/>
      <c r="Y970" s="37"/>
    </row>
    <row r="971" spans="1:25" x14ac:dyDescent="0.25">
      <c r="A971" s="52"/>
      <c r="B971" s="52"/>
      <c r="C971" s="34"/>
      <c r="D971" s="35"/>
      <c r="E971" s="28"/>
      <c r="F971" s="36"/>
      <c r="G971" s="36"/>
      <c r="H971" s="36"/>
      <c r="I971" s="37"/>
      <c r="J971" s="37"/>
      <c r="K971" s="36"/>
      <c r="L971" s="36"/>
      <c r="M971" s="38"/>
      <c r="N971" s="38"/>
      <c r="O971" s="37"/>
      <c r="P971" s="37"/>
      <c r="Q971" s="37"/>
      <c r="R971" s="37"/>
      <c r="S971" s="37"/>
      <c r="T971" s="39"/>
      <c r="U971" s="39"/>
      <c r="V971" s="56"/>
      <c r="W971" s="39"/>
      <c r="X971" s="103"/>
      <c r="Y971" s="37"/>
    </row>
    <row r="972" spans="1:25" x14ac:dyDescent="0.25">
      <c r="A972" s="52"/>
      <c r="B972" s="52"/>
      <c r="C972" s="34"/>
      <c r="D972" s="35"/>
      <c r="E972" s="28"/>
      <c r="F972" s="36"/>
      <c r="G972" s="36"/>
      <c r="H972" s="36"/>
      <c r="I972" s="37"/>
      <c r="J972" s="37"/>
      <c r="K972" s="36"/>
      <c r="L972" s="36"/>
      <c r="M972" s="38"/>
      <c r="N972" s="38"/>
      <c r="O972" s="37"/>
      <c r="P972" s="37"/>
      <c r="Q972" s="37"/>
      <c r="R972" s="37"/>
      <c r="S972" s="37"/>
      <c r="T972" s="39"/>
      <c r="U972" s="39"/>
      <c r="V972" s="56"/>
      <c r="W972" s="39"/>
      <c r="X972" s="103"/>
      <c r="Y972" s="37"/>
    </row>
    <row r="973" spans="1:25" x14ac:dyDescent="0.25">
      <c r="A973" s="52"/>
      <c r="B973" s="52"/>
      <c r="C973" s="34"/>
      <c r="D973" s="35"/>
      <c r="E973" s="28"/>
      <c r="F973" s="36"/>
      <c r="G973" s="36"/>
      <c r="H973" s="36"/>
      <c r="I973" s="37"/>
      <c r="J973" s="37"/>
      <c r="K973" s="36"/>
      <c r="L973" s="36"/>
      <c r="M973" s="38"/>
      <c r="N973" s="38"/>
      <c r="O973" s="37"/>
      <c r="P973" s="37"/>
      <c r="Q973" s="37"/>
      <c r="R973" s="37"/>
      <c r="S973" s="37"/>
      <c r="T973" s="39"/>
      <c r="U973" s="39"/>
      <c r="V973" s="56"/>
      <c r="W973" s="39"/>
      <c r="X973" s="103"/>
      <c r="Y973" s="37"/>
    </row>
    <row r="974" spans="1:25" x14ac:dyDescent="0.25">
      <c r="A974" s="52"/>
      <c r="B974" s="52"/>
      <c r="C974" s="34"/>
      <c r="D974" s="35"/>
      <c r="E974" s="28"/>
      <c r="F974" s="36"/>
      <c r="G974" s="36"/>
      <c r="H974" s="36"/>
      <c r="I974" s="37"/>
      <c r="J974" s="37"/>
      <c r="K974" s="36"/>
      <c r="L974" s="36"/>
      <c r="M974" s="38"/>
      <c r="N974" s="38"/>
      <c r="O974" s="37"/>
      <c r="P974" s="37"/>
      <c r="Q974" s="37"/>
      <c r="R974" s="37"/>
      <c r="S974" s="37"/>
      <c r="T974" s="39"/>
      <c r="U974" s="39"/>
      <c r="V974" s="56"/>
      <c r="W974" s="39"/>
      <c r="X974" s="103"/>
      <c r="Y974" s="37"/>
    </row>
    <row r="975" spans="1:25" x14ac:dyDescent="0.25">
      <c r="A975" s="52"/>
      <c r="B975" s="52"/>
      <c r="C975" s="34"/>
      <c r="D975" s="35"/>
      <c r="E975" s="28"/>
      <c r="F975" s="36"/>
      <c r="G975" s="36"/>
      <c r="H975" s="36"/>
      <c r="I975" s="37"/>
      <c r="J975" s="37"/>
      <c r="K975" s="36"/>
      <c r="L975" s="36"/>
      <c r="M975" s="38"/>
      <c r="N975" s="38"/>
      <c r="O975" s="37"/>
      <c r="P975" s="37"/>
      <c r="Q975" s="37"/>
      <c r="R975" s="37"/>
      <c r="S975" s="37"/>
      <c r="T975" s="39"/>
      <c r="U975" s="39"/>
      <c r="V975" s="56"/>
      <c r="W975" s="39"/>
      <c r="X975" s="103"/>
      <c r="Y975" s="37"/>
    </row>
    <row r="976" spans="1:25" x14ac:dyDescent="0.25">
      <c r="A976" s="52"/>
      <c r="B976" s="52"/>
      <c r="C976" s="34"/>
      <c r="D976" s="35"/>
      <c r="E976" s="28"/>
      <c r="F976" s="36"/>
      <c r="G976" s="36"/>
      <c r="H976" s="36"/>
      <c r="I976" s="37"/>
      <c r="J976" s="37"/>
      <c r="K976" s="36"/>
      <c r="L976" s="36"/>
      <c r="M976" s="38"/>
      <c r="N976" s="38"/>
      <c r="O976" s="37"/>
      <c r="P976" s="37"/>
      <c r="Q976" s="37"/>
      <c r="R976" s="37"/>
      <c r="S976" s="37"/>
      <c r="T976" s="39"/>
      <c r="U976" s="39"/>
      <c r="V976" s="56"/>
      <c r="W976" s="39"/>
      <c r="X976" s="103"/>
      <c r="Y976" s="37"/>
    </row>
    <row r="977" spans="1:25" x14ac:dyDescent="0.25">
      <c r="A977" s="52"/>
      <c r="B977" s="52"/>
      <c r="C977" s="34"/>
      <c r="D977" s="35"/>
      <c r="E977" s="28"/>
      <c r="F977" s="36"/>
      <c r="G977" s="36"/>
      <c r="H977" s="36"/>
      <c r="I977" s="37"/>
      <c r="J977" s="37"/>
      <c r="K977" s="36"/>
      <c r="L977" s="36"/>
      <c r="M977" s="38"/>
      <c r="N977" s="38"/>
      <c r="O977" s="37"/>
      <c r="P977" s="37"/>
      <c r="Q977" s="37"/>
      <c r="R977" s="37"/>
      <c r="S977" s="37"/>
      <c r="T977" s="39"/>
      <c r="U977" s="39"/>
      <c r="V977" s="56"/>
      <c r="W977" s="39"/>
      <c r="X977" s="103"/>
      <c r="Y977" s="37"/>
    </row>
    <row r="978" spans="1:25" x14ac:dyDescent="0.25">
      <c r="A978" s="52"/>
      <c r="B978" s="52"/>
      <c r="C978" s="34"/>
      <c r="D978" s="35"/>
      <c r="E978" s="28"/>
      <c r="F978" s="36"/>
      <c r="G978" s="36"/>
      <c r="H978" s="36"/>
      <c r="I978" s="37"/>
      <c r="J978" s="37"/>
      <c r="K978" s="36"/>
      <c r="L978" s="36"/>
      <c r="M978" s="38"/>
      <c r="N978" s="38"/>
      <c r="O978" s="37"/>
      <c r="P978" s="37"/>
      <c r="Q978" s="37"/>
      <c r="R978" s="37"/>
      <c r="S978" s="37"/>
      <c r="T978" s="39"/>
      <c r="U978" s="39"/>
      <c r="V978" s="56"/>
      <c r="W978" s="39"/>
      <c r="X978" s="103"/>
      <c r="Y978" s="37"/>
    </row>
    <row r="979" spans="1:25" x14ac:dyDescent="0.25">
      <c r="A979" s="52"/>
      <c r="B979" s="52"/>
      <c r="C979" s="34"/>
      <c r="D979" s="35"/>
      <c r="E979" s="28"/>
      <c r="F979" s="36"/>
      <c r="G979" s="36"/>
      <c r="H979" s="36"/>
      <c r="I979" s="37"/>
      <c r="J979" s="37"/>
      <c r="K979" s="36"/>
      <c r="L979" s="36"/>
      <c r="M979" s="38"/>
      <c r="N979" s="38"/>
      <c r="O979" s="37"/>
      <c r="P979" s="37"/>
      <c r="Q979" s="37"/>
      <c r="R979" s="37"/>
      <c r="S979" s="37"/>
      <c r="T979" s="39"/>
      <c r="U979" s="39"/>
      <c r="V979" s="56"/>
      <c r="W979" s="39"/>
      <c r="X979" s="103"/>
      <c r="Y979" s="37"/>
    </row>
    <row r="980" spans="1:25" x14ac:dyDescent="0.25">
      <c r="A980" s="52"/>
      <c r="B980" s="52"/>
      <c r="C980" s="34"/>
      <c r="D980" s="35"/>
      <c r="E980" s="28"/>
      <c r="F980" s="36"/>
      <c r="G980" s="36"/>
      <c r="H980" s="36"/>
      <c r="I980" s="37"/>
      <c r="J980" s="37"/>
      <c r="K980" s="36"/>
      <c r="L980" s="36"/>
      <c r="M980" s="38"/>
      <c r="N980" s="38"/>
      <c r="O980" s="37"/>
      <c r="P980" s="37"/>
      <c r="Q980" s="37"/>
      <c r="R980" s="37"/>
      <c r="S980" s="37"/>
      <c r="T980" s="39"/>
      <c r="U980" s="39"/>
      <c r="V980" s="56"/>
      <c r="W980" s="39"/>
      <c r="X980" s="103"/>
      <c r="Y980" s="37"/>
    </row>
    <row r="981" spans="1:25" x14ac:dyDescent="0.25">
      <c r="A981" s="52"/>
      <c r="B981" s="52"/>
      <c r="C981" s="34"/>
      <c r="D981" s="35"/>
      <c r="E981" s="28"/>
      <c r="F981" s="36"/>
      <c r="G981" s="36"/>
      <c r="H981" s="36"/>
      <c r="I981" s="37"/>
      <c r="J981" s="37"/>
      <c r="K981" s="36"/>
      <c r="L981" s="36"/>
      <c r="M981" s="38"/>
      <c r="N981" s="38"/>
      <c r="O981" s="37"/>
      <c r="P981" s="37"/>
      <c r="Q981" s="37"/>
      <c r="R981" s="37"/>
      <c r="S981" s="37"/>
      <c r="T981" s="39"/>
      <c r="U981" s="39"/>
      <c r="V981" s="56"/>
      <c r="W981" s="39"/>
      <c r="X981" s="103"/>
      <c r="Y981" s="37"/>
    </row>
    <row r="982" spans="1:25" x14ac:dyDescent="0.25">
      <c r="A982" s="52"/>
      <c r="B982" s="52"/>
      <c r="C982" s="34"/>
      <c r="D982" s="35"/>
      <c r="E982" s="28"/>
      <c r="F982" s="36"/>
      <c r="G982" s="36"/>
      <c r="H982" s="36"/>
      <c r="I982" s="37"/>
      <c r="J982" s="37"/>
      <c r="K982" s="36"/>
      <c r="L982" s="36"/>
      <c r="M982" s="38"/>
      <c r="N982" s="38"/>
      <c r="O982" s="37"/>
      <c r="P982" s="37"/>
      <c r="Q982" s="37"/>
      <c r="R982" s="37"/>
      <c r="S982" s="37"/>
      <c r="T982" s="39"/>
      <c r="U982" s="39"/>
      <c r="V982" s="56"/>
      <c r="W982" s="39"/>
      <c r="X982" s="103"/>
      <c r="Y982" s="37"/>
    </row>
    <row r="983" spans="1:25" x14ac:dyDescent="0.25">
      <c r="A983" s="52"/>
      <c r="B983" s="52"/>
      <c r="C983" s="34"/>
      <c r="D983" s="35"/>
      <c r="E983" s="28"/>
      <c r="F983" s="36"/>
      <c r="G983" s="36"/>
      <c r="H983" s="36"/>
      <c r="I983" s="37"/>
      <c r="J983" s="37"/>
      <c r="K983" s="36"/>
      <c r="L983" s="36"/>
      <c r="M983" s="38"/>
      <c r="N983" s="38"/>
      <c r="O983" s="37"/>
      <c r="P983" s="37"/>
      <c r="Q983" s="37"/>
      <c r="R983" s="37"/>
      <c r="S983" s="37"/>
      <c r="T983" s="39"/>
      <c r="U983" s="39"/>
      <c r="V983" s="56"/>
      <c r="W983" s="39"/>
      <c r="X983" s="103"/>
      <c r="Y983" s="37"/>
    </row>
    <row r="984" spans="1:25" x14ac:dyDescent="0.25">
      <c r="A984" s="52"/>
      <c r="B984" s="52"/>
      <c r="C984" s="34"/>
      <c r="D984" s="35"/>
      <c r="E984" s="28"/>
      <c r="F984" s="36"/>
      <c r="G984" s="36"/>
      <c r="H984" s="36"/>
      <c r="I984" s="37"/>
      <c r="J984" s="37"/>
      <c r="K984" s="36"/>
      <c r="L984" s="36"/>
      <c r="M984" s="38"/>
      <c r="N984" s="38"/>
      <c r="O984" s="37"/>
      <c r="P984" s="37"/>
      <c r="Q984" s="37"/>
      <c r="R984" s="37"/>
      <c r="S984" s="37"/>
      <c r="T984" s="39"/>
      <c r="U984" s="39"/>
      <c r="V984" s="56"/>
      <c r="W984" s="39"/>
      <c r="X984" s="103"/>
      <c r="Y984" s="37"/>
    </row>
    <row r="985" spans="1:25" x14ac:dyDescent="0.25">
      <c r="A985" s="52"/>
      <c r="B985" s="52"/>
      <c r="C985" s="34"/>
      <c r="D985" s="35"/>
      <c r="E985" s="28"/>
      <c r="F985" s="36"/>
      <c r="G985" s="36"/>
      <c r="H985" s="36"/>
      <c r="I985" s="37"/>
      <c r="J985" s="37"/>
      <c r="K985" s="36"/>
      <c r="L985" s="36"/>
      <c r="M985" s="38"/>
      <c r="N985" s="38"/>
      <c r="O985" s="37"/>
      <c r="P985" s="37"/>
      <c r="Q985" s="37"/>
      <c r="R985" s="37"/>
      <c r="S985" s="37"/>
      <c r="T985" s="39"/>
      <c r="U985" s="39"/>
      <c r="V985" s="56"/>
      <c r="W985" s="39"/>
      <c r="X985" s="103"/>
      <c r="Y985" s="37"/>
    </row>
    <row r="986" spans="1:25" x14ac:dyDescent="0.25">
      <c r="A986" s="52"/>
      <c r="B986" s="52"/>
      <c r="C986" s="34"/>
      <c r="D986" s="35"/>
      <c r="E986" s="28"/>
      <c r="F986" s="36"/>
      <c r="G986" s="36"/>
      <c r="H986" s="36"/>
      <c r="I986" s="37"/>
      <c r="J986" s="37"/>
      <c r="K986" s="36"/>
      <c r="L986" s="36"/>
      <c r="M986" s="38"/>
      <c r="N986" s="38"/>
      <c r="O986" s="37"/>
      <c r="P986" s="37"/>
      <c r="Q986" s="37"/>
      <c r="R986" s="37"/>
      <c r="S986" s="37"/>
      <c r="T986" s="39"/>
      <c r="U986" s="39"/>
      <c r="V986" s="56"/>
      <c r="W986" s="39"/>
      <c r="X986" s="100"/>
      <c r="Y986" s="37"/>
    </row>
    <row r="987" spans="1:25" x14ac:dyDescent="0.25">
      <c r="A987" s="52"/>
      <c r="B987" s="52"/>
      <c r="C987" s="34"/>
      <c r="D987" s="35"/>
      <c r="E987" s="28"/>
      <c r="F987" s="36"/>
      <c r="G987" s="36"/>
      <c r="H987" s="36"/>
      <c r="I987" s="37"/>
      <c r="J987" s="37"/>
      <c r="K987" s="36"/>
      <c r="L987" s="36"/>
      <c r="M987" s="38"/>
      <c r="N987" s="38"/>
      <c r="O987" s="37"/>
      <c r="P987" s="37"/>
      <c r="Q987" s="37"/>
      <c r="R987" s="37"/>
      <c r="S987" s="37"/>
      <c r="T987" s="39"/>
      <c r="U987" s="39"/>
      <c r="V987" s="56"/>
      <c r="W987" s="39"/>
      <c r="X987" s="103"/>
      <c r="Y987" s="37"/>
    </row>
    <row r="988" spans="1:25" x14ac:dyDescent="0.25">
      <c r="A988" s="52"/>
      <c r="B988" s="52"/>
      <c r="C988" s="34"/>
      <c r="D988" s="35"/>
      <c r="E988" s="28"/>
      <c r="F988" s="36"/>
      <c r="G988" s="36"/>
      <c r="H988" s="36"/>
      <c r="I988" s="37"/>
      <c r="J988" s="37"/>
      <c r="K988" s="36"/>
      <c r="L988" s="36"/>
      <c r="M988" s="38"/>
      <c r="N988" s="38"/>
      <c r="O988" s="37"/>
      <c r="P988" s="37"/>
      <c r="Q988" s="37"/>
      <c r="R988" s="37"/>
      <c r="S988" s="37"/>
      <c r="T988" s="39"/>
      <c r="U988" s="39"/>
      <c r="V988" s="56"/>
      <c r="W988" s="39"/>
      <c r="X988" s="103"/>
      <c r="Y988" s="37"/>
    </row>
    <row r="989" spans="1:25" x14ac:dyDescent="0.25">
      <c r="A989" s="52"/>
      <c r="B989" s="52"/>
      <c r="C989" s="34"/>
      <c r="D989" s="35"/>
      <c r="E989" s="28"/>
      <c r="F989" s="36"/>
      <c r="G989" s="36"/>
      <c r="H989" s="36"/>
      <c r="I989" s="37"/>
      <c r="J989" s="37"/>
      <c r="K989" s="36"/>
      <c r="L989" s="36"/>
      <c r="M989" s="38"/>
      <c r="N989" s="38"/>
      <c r="O989" s="37"/>
      <c r="P989" s="37"/>
      <c r="Q989" s="37"/>
      <c r="R989" s="37"/>
      <c r="S989" s="37"/>
      <c r="T989" s="39"/>
      <c r="U989" s="39"/>
      <c r="V989" s="56"/>
      <c r="W989" s="39"/>
      <c r="X989" s="103"/>
      <c r="Y989" s="37"/>
    </row>
    <row r="990" spans="1:25" x14ac:dyDescent="0.25">
      <c r="A990" s="52"/>
      <c r="B990" s="52"/>
      <c r="C990" s="34"/>
      <c r="D990" s="35"/>
      <c r="E990" s="28"/>
      <c r="F990" s="36"/>
      <c r="G990" s="36"/>
      <c r="H990" s="36"/>
      <c r="I990" s="37"/>
      <c r="J990" s="37"/>
      <c r="K990" s="36"/>
      <c r="L990" s="36"/>
      <c r="M990" s="38"/>
      <c r="N990" s="38"/>
      <c r="O990" s="37"/>
      <c r="P990" s="37"/>
      <c r="Q990" s="37"/>
      <c r="R990" s="37"/>
      <c r="S990" s="37"/>
      <c r="T990" s="39"/>
      <c r="U990" s="39"/>
      <c r="V990" s="56"/>
      <c r="W990" s="39"/>
      <c r="X990" s="103"/>
      <c r="Y990" s="37"/>
    </row>
    <row r="991" spans="1:25" x14ac:dyDescent="0.25">
      <c r="A991" s="52"/>
      <c r="B991" s="52"/>
      <c r="C991" s="34"/>
      <c r="D991" s="35"/>
      <c r="E991" s="28"/>
      <c r="F991" s="36"/>
      <c r="G991" s="36"/>
      <c r="H991" s="36"/>
      <c r="I991" s="37"/>
      <c r="J991" s="37"/>
      <c r="K991" s="36"/>
      <c r="L991" s="36"/>
      <c r="M991" s="38"/>
      <c r="N991" s="38"/>
      <c r="O991" s="37"/>
      <c r="P991" s="37"/>
      <c r="Q991" s="37"/>
      <c r="R991" s="37"/>
      <c r="S991" s="37"/>
      <c r="T991" s="39"/>
      <c r="U991" s="39"/>
      <c r="V991" s="56"/>
      <c r="W991" s="39"/>
      <c r="X991" s="103"/>
      <c r="Y991" s="37"/>
    </row>
    <row r="992" spans="1:25" x14ac:dyDescent="0.25">
      <c r="A992" s="52"/>
      <c r="B992" s="52"/>
      <c r="C992" s="34"/>
      <c r="D992" s="35"/>
      <c r="E992" s="28"/>
      <c r="F992" s="36"/>
      <c r="G992" s="36"/>
      <c r="H992" s="36"/>
      <c r="I992" s="37"/>
      <c r="J992" s="37"/>
      <c r="K992" s="36"/>
      <c r="L992" s="36"/>
      <c r="M992" s="38"/>
      <c r="N992" s="38"/>
      <c r="O992" s="37"/>
      <c r="P992" s="37"/>
      <c r="Q992" s="37"/>
      <c r="R992" s="37"/>
      <c r="S992" s="37"/>
      <c r="T992" s="39"/>
      <c r="U992" s="39"/>
      <c r="V992" s="56"/>
      <c r="W992" s="39"/>
      <c r="X992" s="103"/>
      <c r="Y992" s="37"/>
    </row>
    <row r="993" spans="1:25" x14ac:dyDescent="0.25">
      <c r="A993" s="52"/>
      <c r="B993" s="52"/>
      <c r="C993" s="34"/>
      <c r="D993" s="35"/>
      <c r="E993" s="28"/>
      <c r="F993" s="36"/>
      <c r="G993" s="36"/>
      <c r="H993" s="36"/>
      <c r="I993" s="37"/>
      <c r="J993" s="37"/>
      <c r="K993" s="36"/>
      <c r="L993" s="36"/>
      <c r="M993" s="38"/>
      <c r="N993" s="38"/>
      <c r="O993" s="37"/>
      <c r="P993" s="37"/>
      <c r="Q993" s="37"/>
      <c r="R993" s="37"/>
      <c r="S993" s="37"/>
      <c r="T993" s="39"/>
      <c r="U993" s="39"/>
      <c r="V993" s="56"/>
      <c r="W993" s="39"/>
      <c r="X993" s="103"/>
      <c r="Y993" s="37"/>
    </row>
    <row r="994" spans="1:25" x14ac:dyDescent="0.25">
      <c r="A994" s="52"/>
      <c r="B994" s="52"/>
      <c r="C994" s="34"/>
      <c r="D994" s="35"/>
      <c r="E994" s="28"/>
      <c r="F994" s="36"/>
      <c r="G994" s="36"/>
      <c r="H994" s="36"/>
      <c r="I994" s="37"/>
      <c r="J994" s="37"/>
      <c r="K994" s="36"/>
      <c r="L994" s="36"/>
      <c r="M994" s="38"/>
      <c r="N994" s="38"/>
      <c r="O994" s="37"/>
      <c r="P994" s="37"/>
      <c r="Q994" s="37"/>
      <c r="R994" s="37"/>
      <c r="S994" s="37"/>
      <c r="T994" s="39"/>
      <c r="U994" s="39"/>
      <c r="V994" s="56"/>
      <c r="W994" s="39"/>
      <c r="X994" s="103"/>
      <c r="Y994" s="37"/>
    </row>
    <row r="995" spans="1:25" x14ac:dyDescent="0.25">
      <c r="A995" s="52"/>
      <c r="B995" s="52"/>
      <c r="C995" s="34"/>
      <c r="D995" s="35"/>
      <c r="E995" s="28"/>
      <c r="F995" s="36"/>
      <c r="G995" s="36"/>
      <c r="H995" s="36"/>
      <c r="I995" s="37"/>
      <c r="J995" s="37"/>
      <c r="K995" s="36"/>
      <c r="L995" s="36"/>
      <c r="M995" s="38"/>
      <c r="N995" s="38"/>
      <c r="O995" s="37"/>
      <c r="P995" s="37"/>
      <c r="Q995" s="37"/>
      <c r="R995" s="37"/>
      <c r="S995" s="37"/>
      <c r="T995" s="39"/>
      <c r="U995" s="39"/>
      <c r="V995" s="56"/>
      <c r="W995" s="39"/>
      <c r="X995" s="103"/>
      <c r="Y995" s="37"/>
    </row>
    <row r="996" spans="1:25" x14ac:dyDescent="0.25">
      <c r="A996" s="52"/>
      <c r="B996" s="52"/>
      <c r="C996" s="34"/>
      <c r="D996" s="35"/>
      <c r="E996" s="28"/>
      <c r="F996" s="36"/>
      <c r="G996" s="36"/>
      <c r="H996" s="36"/>
      <c r="I996" s="37"/>
      <c r="J996" s="37"/>
      <c r="K996" s="36"/>
      <c r="L996" s="36"/>
      <c r="M996" s="38"/>
      <c r="N996" s="38"/>
      <c r="O996" s="37"/>
      <c r="P996" s="37"/>
      <c r="Q996" s="37"/>
      <c r="R996" s="37"/>
      <c r="S996" s="37"/>
      <c r="T996" s="39"/>
      <c r="U996" s="39"/>
      <c r="V996" s="56"/>
      <c r="W996" s="39"/>
      <c r="X996" s="103"/>
      <c r="Y996" s="37"/>
    </row>
    <row r="997" spans="1:25" x14ac:dyDescent="0.25">
      <c r="A997" s="52"/>
      <c r="B997" s="52"/>
      <c r="C997" s="34"/>
      <c r="D997" s="35"/>
      <c r="E997" s="28"/>
      <c r="F997" s="36"/>
      <c r="G997" s="36"/>
      <c r="H997" s="36"/>
      <c r="I997" s="37"/>
      <c r="J997" s="37"/>
      <c r="K997" s="36"/>
      <c r="L997" s="36"/>
      <c r="M997" s="38"/>
      <c r="N997" s="38"/>
      <c r="O997" s="37"/>
      <c r="P997" s="37"/>
      <c r="Q997" s="37"/>
      <c r="R997" s="37"/>
      <c r="S997" s="37"/>
      <c r="T997" s="39"/>
      <c r="U997" s="39"/>
      <c r="V997" s="56"/>
      <c r="W997" s="39"/>
      <c r="X997" s="103"/>
      <c r="Y997" s="37"/>
    </row>
    <row r="998" spans="1:25" x14ac:dyDescent="0.25">
      <c r="A998" s="52"/>
      <c r="B998" s="52"/>
      <c r="C998" s="34"/>
      <c r="D998" s="35"/>
      <c r="E998" s="28"/>
      <c r="F998" s="36"/>
      <c r="G998" s="36"/>
      <c r="H998" s="36"/>
      <c r="I998" s="37"/>
      <c r="J998" s="37"/>
      <c r="K998" s="36"/>
      <c r="L998" s="36"/>
      <c r="M998" s="38"/>
      <c r="N998" s="38"/>
      <c r="O998" s="37"/>
      <c r="P998" s="37"/>
      <c r="Q998" s="37"/>
      <c r="R998" s="37"/>
      <c r="S998" s="37"/>
      <c r="T998" s="39"/>
      <c r="U998" s="39"/>
      <c r="V998" s="56"/>
      <c r="W998" s="39"/>
      <c r="X998" s="101"/>
      <c r="Y998" s="37"/>
    </row>
    <row r="999" spans="1:25" x14ac:dyDescent="0.25">
      <c r="A999" s="52"/>
      <c r="B999" s="52"/>
      <c r="C999" s="34"/>
      <c r="D999" s="35"/>
      <c r="E999" s="28"/>
      <c r="F999" s="36"/>
      <c r="G999" s="36"/>
      <c r="H999" s="36"/>
      <c r="I999" s="37"/>
      <c r="J999" s="37"/>
      <c r="K999" s="36"/>
      <c r="L999" s="36"/>
      <c r="M999" s="38"/>
      <c r="N999" s="38"/>
      <c r="O999" s="37"/>
      <c r="P999" s="37"/>
      <c r="Q999" s="37"/>
      <c r="R999" s="37"/>
      <c r="S999" s="37"/>
      <c r="T999" s="39"/>
      <c r="U999" s="39"/>
      <c r="V999" s="56"/>
      <c r="W999" s="39"/>
      <c r="X999" s="103"/>
      <c r="Y999" s="37"/>
    </row>
    <row r="1000" spans="1:25" x14ac:dyDescent="0.25">
      <c r="A1000" s="52"/>
      <c r="B1000" s="52"/>
      <c r="C1000" s="34"/>
      <c r="D1000" s="35"/>
      <c r="E1000" s="28"/>
      <c r="F1000" s="36"/>
      <c r="G1000" s="36"/>
      <c r="H1000" s="36"/>
      <c r="I1000" s="37"/>
      <c r="J1000" s="37"/>
      <c r="K1000" s="36"/>
      <c r="L1000" s="36"/>
      <c r="M1000" s="38"/>
      <c r="N1000" s="38"/>
      <c r="O1000" s="37"/>
      <c r="P1000" s="37"/>
      <c r="Q1000" s="37"/>
      <c r="R1000" s="37"/>
      <c r="S1000" s="37"/>
      <c r="T1000" s="39"/>
      <c r="U1000" s="39"/>
      <c r="V1000" s="56"/>
      <c r="W1000" s="39"/>
      <c r="X1000" s="103"/>
      <c r="Y1000" s="37"/>
    </row>
    <row r="1001" spans="1:25" x14ac:dyDescent="0.25">
      <c r="A1001" s="52"/>
      <c r="B1001" s="52"/>
      <c r="C1001" s="34"/>
      <c r="D1001" s="35"/>
      <c r="E1001" s="28"/>
      <c r="F1001" s="36"/>
      <c r="G1001" s="36"/>
      <c r="H1001" s="36"/>
      <c r="I1001" s="37"/>
      <c r="J1001" s="37"/>
      <c r="K1001" s="36"/>
      <c r="L1001" s="36"/>
      <c r="M1001" s="38"/>
      <c r="N1001" s="38"/>
      <c r="O1001" s="37"/>
      <c r="P1001" s="37"/>
      <c r="Q1001" s="37"/>
      <c r="R1001" s="37"/>
      <c r="S1001" s="37"/>
      <c r="T1001" s="39"/>
      <c r="U1001" s="39"/>
      <c r="V1001" s="56"/>
      <c r="W1001" s="39"/>
      <c r="X1001" s="103"/>
      <c r="Y1001" s="37"/>
    </row>
    <row r="1002" spans="1:25" x14ac:dyDescent="0.25">
      <c r="A1002" s="52"/>
      <c r="B1002" s="52"/>
      <c r="C1002" s="34"/>
      <c r="D1002" s="35"/>
      <c r="E1002" s="28"/>
      <c r="F1002" s="36"/>
      <c r="G1002" s="36"/>
      <c r="H1002" s="36"/>
      <c r="I1002" s="37"/>
      <c r="J1002" s="37"/>
      <c r="K1002" s="36"/>
      <c r="L1002" s="36"/>
      <c r="M1002" s="38"/>
      <c r="N1002" s="38"/>
      <c r="O1002" s="37"/>
      <c r="P1002" s="37"/>
      <c r="Q1002" s="37"/>
      <c r="R1002" s="37"/>
      <c r="S1002" s="37"/>
      <c r="T1002" s="39"/>
      <c r="U1002" s="39"/>
      <c r="V1002" s="56"/>
      <c r="W1002" s="39"/>
      <c r="X1002" s="103"/>
      <c r="Y1002" s="37"/>
    </row>
    <row r="1003" spans="1:25" x14ac:dyDescent="0.25">
      <c r="A1003" s="52"/>
      <c r="B1003" s="52"/>
      <c r="C1003" s="34"/>
      <c r="D1003" s="35"/>
      <c r="E1003" s="28"/>
      <c r="F1003" s="36"/>
      <c r="G1003" s="36"/>
      <c r="H1003" s="36"/>
      <c r="I1003" s="37"/>
      <c r="J1003" s="37"/>
      <c r="K1003" s="36"/>
      <c r="L1003" s="36"/>
      <c r="M1003" s="38"/>
      <c r="N1003" s="38"/>
      <c r="O1003" s="37"/>
      <c r="P1003" s="37"/>
      <c r="Q1003" s="37"/>
      <c r="R1003" s="37"/>
      <c r="S1003" s="37"/>
      <c r="T1003" s="39"/>
      <c r="U1003" s="39"/>
      <c r="V1003" s="56"/>
      <c r="W1003" s="39"/>
      <c r="X1003" s="103"/>
      <c r="Y1003" s="37"/>
    </row>
    <row r="1004" spans="1:25" x14ac:dyDescent="0.25">
      <c r="A1004" s="52"/>
      <c r="B1004" s="52"/>
      <c r="C1004" s="34"/>
      <c r="D1004" s="35"/>
      <c r="E1004" s="28"/>
      <c r="F1004" s="36"/>
      <c r="G1004" s="36"/>
      <c r="H1004" s="36"/>
      <c r="I1004" s="37"/>
      <c r="J1004" s="37"/>
      <c r="K1004" s="36"/>
      <c r="L1004" s="36"/>
      <c r="M1004" s="38"/>
      <c r="N1004" s="38"/>
      <c r="O1004" s="37"/>
      <c r="P1004" s="37"/>
      <c r="Q1004" s="37"/>
      <c r="R1004" s="37"/>
      <c r="S1004" s="37"/>
      <c r="T1004" s="39"/>
      <c r="U1004" s="39"/>
      <c r="V1004" s="56"/>
      <c r="W1004" s="39"/>
      <c r="X1004" s="103"/>
      <c r="Y1004" s="37"/>
    </row>
    <row r="1005" spans="1:25" x14ac:dyDescent="0.25">
      <c r="A1005" s="52"/>
      <c r="B1005" s="52"/>
      <c r="C1005" s="34"/>
      <c r="D1005" s="35"/>
      <c r="E1005" s="28"/>
      <c r="F1005" s="36"/>
      <c r="G1005" s="36"/>
      <c r="H1005" s="36"/>
      <c r="I1005" s="37"/>
      <c r="J1005" s="37"/>
      <c r="K1005" s="36"/>
      <c r="L1005" s="36"/>
      <c r="M1005" s="38"/>
      <c r="N1005" s="38"/>
      <c r="O1005" s="37"/>
      <c r="P1005" s="37"/>
      <c r="Q1005" s="37"/>
      <c r="R1005" s="37"/>
      <c r="S1005" s="37"/>
      <c r="T1005" s="39"/>
      <c r="U1005" s="39"/>
      <c r="V1005" s="56"/>
      <c r="W1005" s="39"/>
      <c r="X1005" s="103"/>
      <c r="Y1005" s="37"/>
    </row>
    <row r="1006" spans="1:25" x14ac:dyDescent="0.25">
      <c r="A1006" s="52"/>
      <c r="B1006" s="52"/>
      <c r="C1006" s="34"/>
      <c r="D1006" s="35"/>
      <c r="E1006" s="28"/>
      <c r="F1006" s="36"/>
      <c r="G1006" s="36"/>
      <c r="H1006" s="36"/>
      <c r="I1006" s="37"/>
      <c r="J1006" s="37"/>
      <c r="K1006" s="36"/>
      <c r="L1006" s="36"/>
      <c r="M1006" s="38"/>
      <c r="N1006" s="38"/>
      <c r="O1006" s="37"/>
      <c r="P1006" s="37"/>
      <c r="Q1006" s="37"/>
      <c r="R1006" s="37"/>
      <c r="S1006" s="37"/>
      <c r="T1006" s="62"/>
      <c r="U1006" s="39"/>
      <c r="V1006" s="56"/>
      <c r="W1006" s="39"/>
      <c r="X1006" s="103"/>
      <c r="Y1006" s="37"/>
    </row>
    <row r="1007" spans="1:25" x14ac:dyDescent="0.25">
      <c r="A1007" s="52"/>
      <c r="B1007" s="52"/>
      <c r="C1007" s="34"/>
      <c r="D1007" s="35"/>
      <c r="E1007" s="28"/>
      <c r="F1007" s="36"/>
      <c r="G1007" s="36"/>
      <c r="H1007" s="36"/>
      <c r="I1007" s="37"/>
      <c r="J1007" s="37"/>
      <c r="K1007" s="36"/>
      <c r="L1007" s="36"/>
      <c r="M1007" s="38"/>
      <c r="N1007" s="38"/>
      <c r="O1007" s="37"/>
      <c r="P1007" s="37"/>
      <c r="Q1007" s="37"/>
      <c r="R1007" s="37"/>
      <c r="S1007" s="37"/>
      <c r="T1007" s="39"/>
      <c r="U1007" s="39"/>
      <c r="V1007" s="56"/>
      <c r="W1007" s="39"/>
      <c r="X1007" s="103"/>
      <c r="Y1007" s="37"/>
    </row>
    <row r="1008" spans="1:25" x14ac:dyDescent="0.25">
      <c r="A1008" s="52"/>
      <c r="B1008" s="52"/>
      <c r="C1008" s="34"/>
      <c r="D1008" s="35"/>
      <c r="E1008" s="28"/>
      <c r="F1008" s="36"/>
      <c r="G1008" s="36"/>
      <c r="H1008" s="36"/>
      <c r="I1008" s="37"/>
      <c r="J1008" s="37"/>
      <c r="K1008" s="36"/>
      <c r="L1008" s="36"/>
      <c r="M1008" s="38"/>
      <c r="N1008" s="38"/>
      <c r="O1008" s="37"/>
      <c r="P1008" s="37"/>
      <c r="Q1008" s="37"/>
      <c r="R1008" s="37"/>
      <c r="S1008" s="37"/>
      <c r="T1008" s="39"/>
      <c r="U1008" s="39"/>
      <c r="V1008" s="56"/>
      <c r="W1008" s="39"/>
      <c r="X1008" s="103"/>
      <c r="Y1008" s="37"/>
    </row>
    <row r="1009" spans="1:25" x14ac:dyDescent="0.25">
      <c r="A1009" s="52"/>
      <c r="B1009" s="52"/>
      <c r="C1009" s="34"/>
      <c r="D1009" s="35"/>
      <c r="E1009" s="28"/>
      <c r="F1009" s="36"/>
      <c r="G1009" s="36"/>
      <c r="H1009" s="36"/>
      <c r="I1009" s="37"/>
      <c r="J1009" s="37"/>
      <c r="K1009" s="36"/>
      <c r="L1009" s="36"/>
      <c r="M1009" s="38"/>
      <c r="N1009" s="38"/>
      <c r="O1009" s="37"/>
      <c r="P1009" s="37"/>
      <c r="Q1009" s="37"/>
      <c r="R1009" s="37"/>
      <c r="S1009" s="37"/>
      <c r="T1009" s="39"/>
      <c r="U1009" s="39"/>
      <c r="V1009" s="56"/>
      <c r="W1009" s="39"/>
      <c r="X1009" s="103"/>
      <c r="Y1009" s="37"/>
    </row>
    <row r="1010" spans="1:25" x14ac:dyDescent="0.25">
      <c r="A1010" s="52"/>
      <c r="B1010" s="52"/>
      <c r="C1010" s="34"/>
      <c r="D1010" s="35"/>
      <c r="E1010" s="28"/>
      <c r="F1010" s="36"/>
      <c r="G1010" s="36"/>
      <c r="H1010" s="36"/>
      <c r="I1010" s="37"/>
      <c r="J1010" s="37"/>
      <c r="K1010" s="36"/>
      <c r="L1010" s="36"/>
      <c r="M1010" s="38"/>
      <c r="N1010" s="38"/>
      <c r="O1010" s="37"/>
      <c r="P1010" s="37"/>
      <c r="Q1010" s="37"/>
      <c r="R1010" s="37"/>
      <c r="S1010" s="37"/>
      <c r="T1010" s="39"/>
      <c r="U1010" s="39"/>
      <c r="V1010" s="56"/>
      <c r="W1010" s="39"/>
      <c r="X1010" s="103"/>
      <c r="Y1010" s="37"/>
    </row>
    <row r="1011" spans="1:25" x14ac:dyDescent="0.25">
      <c r="A1011" s="52"/>
      <c r="B1011" s="52"/>
      <c r="C1011" s="34"/>
      <c r="D1011" s="35"/>
      <c r="E1011" s="28"/>
      <c r="F1011" s="36"/>
      <c r="G1011" s="36"/>
      <c r="H1011" s="36"/>
      <c r="I1011" s="37"/>
      <c r="J1011" s="37"/>
      <c r="K1011" s="36"/>
      <c r="L1011" s="36"/>
      <c r="M1011" s="38"/>
      <c r="N1011" s="38"/>
      <c r="O1011" s="37"/>
      <c r="P1011" s="37"/>
      <c r="Q1011" s="37"/>
      <c r="R1011" s="37"/>
      <c r="S1011" s="37"/>
      <c r="T1011" s="39"/>
      <c r="U1011" s="39"/>
      <c r="V1011" s="56"/>
      <c r="W1011" s="39"/>
      <c r="X1011" s="103"/>
      <c r="Y1011" s="37"/>
    </row>
    <row r="1012" spans="1:25" x14ac:dyDescent="0.25">
      <c r="A1012" s="52"/>
      <c r="B1012" s="52"/>
      <c r="C1012" s="34"/>
      <c r="D1012" s="35"/>
      <c r="E1012" s="28"/>
      <c r="F1012" s="36"/>
      <c r="G1012" s="36"/>
      <c r="H1012" s="36"/>
      <c r="I1012" s="37"/>
      <c r="J1012" s="37"/>
      <c r="K1012" s="36"/>
      <c r="L1012" s="36"/>
      <c r="M1012" s="38"/>
      <c r="N1012" s="38"/>
      <c r="O1012" s="37"/>
      <c r="P1012" s="37"/>
      <c r="Q1012" s="37"/>
      <c r="R1012" s="37"/>
      <c r="S1012" s="37"/>
      <c r="T1012" s="39"/>
      <c r="U1012" s="39"/>
      <c r="V1012" s="56"/>
      <c r="W1012" s="39"/>
      <c r="X1012" s="103"/>
      <c r="Y1012" s="37"/>
    </row>
    <row r="1013" spans="1:25" x14ac:dyDescent="0.25">
      <c r="A1013" s="52"/>
      <c r="B1013" s="52"/>
      <c r="C1013" s="34"/>
      <c r="D1013" s="35"/>
      <c r="E1013" s="28"/>
      <c r="F1013" s="36"/>
      <c r="G1013" s="36"/>
      <c r="H1013" s="36"/>
      <c r="I1013" s="37"/>
      <c r="J1013" s="37"/>
      <c r="K1013" s="36"/>
      <c r="L1013" s="36"/>
      <c r="M1013" s="38"/>
      <c r="N1013" s="38"/>
      <c r="O1013" s="37"/>
      <c r="P1013" s="37"/>
      <c r="Q1013" s="37"/>
      <c r="R1013" s="37"/>
      <c r="S1013" s="37"/>
      <c r="T1013" s="39"/>
      <c r="U1013" s="39"/>
      <c r="V1013" s="56"/>
      <c r="W1013" s="39"/>
      <c r="X1013" s="103"/>
      <c r="Y1013" s="37"/>
    </row>
    <row r="1014" spans="1:25" x14ac:dyDescent="0.25">
      <c r="A1014" s="52"/>
      <c r="B1014" s="52"/>
      <c r="C1014" s="34"/>
      <c r="D1014" s="35"/>
      <c r="E1014" s="28"/>
      <c r="F1014" s="36"/>
      <c r="G1014" s="36"/>
      <c r="H1014" s="36"/>
      <c r="I1014" s="37"/>
      <c r="J1014" s="37"/>
      <c r="K1014" s="36"/>
      <c r="L1014" s="36"/>
      <c r="M1014" s="38"/>
      <c r="N1014" s="38"/>
      <c r="O1014" s="37"/>
      <c r="P1014" s="37"/>
      <c r="Q1014" s="37"/>
      <c r="R1014" s="37"/>
      <c r="S1014" s="37"/>
      <c r="T1014" s="39"/>
      <c r="U1014" s="39"/>
      <c r="V1014" s="56"/>
      <c r="W1014" s="39"/>
      <c r="X1014" s="103"/>
      <c r="Y1014" s="37"/>
    </row>
    <row r="1015" spans="1:25" x14ac:dyDescent="0.25">
      <c r="A1015" s="52"/>
      <c r="B1015" s="52"/>
      <c r="C1015" s="34"/>
      <c r="D1015" s="35"/>
      <c r="E1015" s="28"/>
      <c r="F1015" s="36"/>
      <c r="G1015" s="36"/>
      <c r="H1015" s="36"/>
      <c r="I1015" s="37"/>
      <c r="J1015" s="37"/>
      <c r="K1015" s="36"/>
      <c r="L1015" s="36"/>
      <c r="M1015" s="38"/>
      <c r="N1015" s="38"/>
      <c r="O1015" s="37"/>
      <c r="P1015" s="37"/>
      <c r="Q1015" s="37"/>
      <c r="R1015" s="37"/>
      <c r="S1015" s="37"/>
      <c r="T1015" s="39"/>
      <c r="U1015" s="39"/>
      <c r="V1015" s="56"/>
      <c r="W1015" s="39"/>
      <c r="X1015" s="103"/>
      <c r="Y1015" s="37"/>
    </row>
    <row r="1016" spans="1:25" x14ac:dyDescent="0.25">
      <c r="A1016" s="52"/>
      <c r="B1016" s="52"/>
      <c r="C1016" s="34"/>
      <c r="D1016" s="35"/>
      <c r="E1016" s="28"/>
      <c r="F1016" s="36"/>
      <c r="G1016" s="36"/>
      <c r="H1016" s="36"/>
      <c r="I1016" s="37"/>
      <c r="J1016" s="37"/>
      <c r="K1016" s="36"/>
      <c r="L1016" s="36"/>
      <c r="M1016" s="38"/>
      <c r="N1016" s="38"/>
      <c r="O1016" s="37"/>
      <c r="P1016" s="37"/>
      <c r="Q1016" s="37"/>
      <c r="R1016" s="37"/>
      <c r="S1016" s="37"/>
      <c r="T1016" s="39"/>
      <c r="U1016" s="39"/>
      <c r="V1016" s="56"/>
      <c r="W1016" s="39"/>
      <c r="X1016" s="103"/>
      <c r="Y1016" s="37"/>
    </row>
    <row r="1017" spans="1:25" x14ac:dyDescent="0.25">
      <c r="A1017" s="52"/>
      <c r="B1017" s="52"/>
      <c r="C1017" s="34"/>
      <c r="D1017" s="35"/>
      <c r="E1017" s="28"/>
      <c r="F1017" s="36"/>
      <c r="G1017" s="36"/>
      <c r="H1017" s="36"/>
      <c r="I1017" s="37"/>
      <c r="J1017" s="37"/>
      <c r="K1017" s="36"/>
      <c r="L1017" s="36"/>
      <c r="M1017" s="38"/>
      <c r="N1017" s="38"/>
      <c r="O1017" s="37"/>
      <c r="P1017" s="37"/>
      <c r="Q1017" s="37"/>
      <c r="R1017" s="37"/>
      <c r="S1017" s="37"/>
      <c r="T1017" s="39"/>
      <c r="U1017" s="39"/>
      <c r="V1017" s="56"/>
      <c r="W1017" s="39"/>
      <c r="X1017" s="103"/>
      <c r="Y1017" s="37"/>
    </row>
    <row r="1018" spans="1:25" x14ac:dyDescent="0.25">
      <c r="A1018" s="52"/>
      <c r="B1018" s="52"/>
      <c r="C1018" s="34"/>
      <c r="D1018" s="35"/>
      <c r="E1018" s="28"/>
      <c r="F1018" s="36"/>
      <c r="G1018" s="36"/>
      <c r="H1018" s="36"/>
      <c r="I1018" s="37"/>
      <c r="J1018" s="37"/>
      <c r="K1018" s="36"/>
      <c r="L1018" s="36"/>
      <c r="M1018" s="38"/>
      <c r="N1018" s="38"/>
      <c r="O1018" s="37"/>
      <c r="P1018" s="37"/>
      <c r="Q1018" s="37"/>
      <c r="R1018" s="37"/>
      <c r="S1018" s="37"/>
      <c r="T1018" s="39"/>
      <c r="U1018" s="39"/>
      <c r="V1018" s="56"/>
      <c r="W1018" s="39"/>
      <c r="X1018" s="103"/>
      <c r="Y1018" s="37"/>
    </row>
    <row r="1019" spans="1:25" x14ac:dyDescent="0.25">
      <c r="A1019" s="52"/>
      <c r="B1019" s="52"/>
      <c r="C1019" s="34"/>
      <c r="D1019" s="35"/>
      <c r="E1019" s="28"/>
      <c r="F1019" s="36"/>
      <c r="G1019" s="36"/>
      <c r="H1019" s="36"/>
      <c r="I1019" s="37"/>
      <c r="J1019" s="37"/>
      <c r="K1019" s="36"/>
      <c r="L1019" s="36"/>
      <c r="M1019" s="38"/>
      <c r="N1019" s="38"/>
      <c r="O1019" s="37"/>
      <c r="P1019" s="37"/>
      <c r="Q1019" s="37"/>
      <c r="R1019" s="37"/>
      <c r="S1019" s="37"/>
      <c r="T1019" s="39"/>
      <c r="U1019" s="39"/>
      <c r="V1019" s="56"/>
      <c r="W1019" s="39"/>
      <c r="X1019" s="103"/>
      <c r="Y1019" s="37"/>
    </row>
    <row r="1020" spans="1:25" x14ac:dyDescent="0.25">
      <c r="A1020" s="52"/>
      <c r="B1020" s="52"/>
      <c r="C1020" s="34"/>
      <c r="D1020" s="35"/>
      <c r="E1020" s="28"/>
      <c r="F1020" s="36"/>
      <c r="G1020" s="36"/>
      <c r="H1020" s="36"/>
      <c r="I1020" s="37"/>
      <c r="J1020" s="37"/>
      <c r="K1020" s="36"/>
      <c r="L1020" s="36"/>
      <c r="M1020" s="38"/>
      <c r="N1020" s="38"/>
      <c r="O1020" s="37"/>
      <c r="P1020" s="37"/>
      <c r="Q1020" s="37"/>
      <c r="R1020" s="37"/>
      <c r="S1020" s="37"/>
      <c r="T1020" s="39"/>
      <c r="U1020" s="39"/>
      <c r="V1020" s="56"/>
      <c r="W1020" s="39"/>
      <c r="X1020" s="103"/>
      <c r="Y1020" s="37"/>
    </row>
    <row r="1021" spans="1:25" x14ac:dyDescent="0.25">
      <c r="A1021" s="52"/>
      <c r="B1021" s="52"/>
      <c r="C1021" s="34"/>
      <c r="D1021" s="35"/>
      <c r="E1021" s="28"/>
      <c r="F1021" s="36"/>
      <c r="G1021" s="36"/>
      <c r="H1021" s="36"/>
      <c r="I1021" s="37"/>
      <c r="J1021" s="37"/>
      <c r="K1021" s="36"/>
      <c r="L1021" s="36"/>
      <c r="M1021" s="38"/>
      <c r="N1021" s="38"/>
      <c r="O1021" s="37"/>
      <c r="P1021" s="37"/>
      <c r="Q1021" s="37"/>
      <c r="R1021" s="37"/>
      <c r="S1021" s="37"/>
      <c r="T1021" s="39"/>
      <c r="U1021" s="39"/>
      <c r="V1021" s="56"/>
      <c r="W1021" s="39"/>
      <c r="X1021" s="103"/>
      <c r="Y1021" s="37"/>
    </row>
    <row r="1022" spans="1:25" x14ac:dyDescent="0.25">
      <c r="A1022" s="52"/>
      <c r="B1022" s="52"/>
      <c r="C1022" s="34"/>
      <c r="D1022" s="35"/>
      <c r="E1022" s="28"/>
      <c r="F1022" s="36"/>
      <c r="G1022" s="36"/>
      <c r="H1022" s="36"/>
      <c r="I1022" s="37"/>
      <c r="J1022" s="37"/>
      <c r="K1022" s="36"/>
      <c r="L1022" s="36"/>
      <c r="M1022" s="38"/>
      <c r="N1022" s="38"/>
      <c r="O1022" s="37"/>
      <c r="P1022" s="37"/>
      <c r="Q1022" s="37"/>
      <c r="R1022" s="37"/>
      <c r="S1022" s="37"/>
      <c r="T1022" s="39"/>
      <c r="U1022" s="39"/>
      <c r="V1022" s="56"/>
      <c r="W1022" s="39"/>
      <c r="X1022" s="103"/>
      <c r="Y1022" s="37"/>
    </row>
    <row r="1023" spans="1:25" x14ac:dyDescent="0.25">
      <c r="A1023" s="52"/>
      <c r="B1023" s="52"/>
      <c r="C1023" s="34"/>
      <c r="D1023" s="35"/>
      <c r="E1023" s="28"/>
      <c r="F1023" s="36"/>
      <c r="G1023" s="36"/>
      <c r="H1023" s="36"/>
      <c r="I1023" s="37"/>
      <c r="J1023" s="37"/>
      <c r="K1023" s="36"/>
      <c r="L1023" s="36"/>
      <c r="M1023" s="38"/>
      <c r="N1023" s="38"/>
      <c r="O1023" s="37"/>
      <c r="P1023" s="37"/>
      <c r="Q1023" s="37"/>
      <c r="R1023" s="37"/>
      <c r="S1023" s="37"/>
      <c r="T1023" s="39"/>
      <c r="U1023" s="39"/>
      <c r="V1023" s="56"/>
      <c r="W1023" s="39"/>
      <c r="X1023" s="103"/>
      <c r="Y1023" s="37"/>
    </row>
    <row r="1024" spans="1:25" x14ac:dyDescent="0.25">
      <c r="A1024" s="52"/>
      <c r="B1024" s="52"/>
      <c r="C1024" s="34"/>
      <c r="D1024" s="35"/>
      <c r="E1024" s="28"/>
      <c r="F1024" s="36"/>
      <c r="G1024" s="36"/>
      <c r="H1024" s="36"/>
      <c r="I1024" s="37"/>
      <c r="J1024" s="37"/>
      <c r="K1024" s="36"/>
      <c r="L1024" s="36"/>
      <c r="M1024" s="38"/>
      <c r="N1024" s="38"/>
      <c r="O1024" s="37"/>
      <c r="P1024" s="37"/>
      <c r="Q1024" s="37"/>
      <c r="R1024" s="37"/>
      <c r="S1024" s="37"/>
      <c r="T1024" s="39"/>
      <c r="U1024" s="39"/>
      <c r="V1024" s="56"/>
      <c r="W1024" s="39"/>
      <c r="X1024" s="103"/>
      <c r="Y1024" s="37"/>
    </row>
    <row r="1025" spans="1:25" x14ac:dyDescent="0.25">
      <c r="A1025" s="52"/>
      <c r="B1025" s="52"/>
      <c r="C1025" s="34"/>
      <c r="D1025" s="35"/>
      <c r="E1025" s="28"/>
      <c r="F1025" s="36"/>
      <c r="G1025" s="36"/>
      <c r="H1025" s="36"/>
      <c r="I1025" s="37"/>
      <c r="J1025" s="37"/>
      <c r="K1025" s="36"/>
      <c r="L1025" s="36"/>
      <c r="M1025" s="38"/>
      <c r="N1025" s="38"/>
      <c r="O1025" s="37"/>
      <c r="P1025" s="37"/>
      <c r="Q1025" s="37"/>
      <c r="R1025" s="37"/>
      <c r="S1025" s="37"/>
      <c r="T1025" s="39"/>
      <c r="U1025" s="39"/>
      <c r="V1025" s="56"/>
      <c r="W1025" s="39"/>
      <c r="X1025" s="103"/>
      <c r="Y1025" s="37"/>
    </row>
    <row r="1026" spans="1:25" x14ac:dyDescent="0.25">
      <c r="A1026" s="52"/>
      <c r="B1026" s="52"/>
      <c r="C1026" s="34"/>
      <c r="D1026" s="35"/>
      <c r="E1026" s="28"/>
      <c r="F1026" s="36"/>
      <c r="G1026" s="36"/>
      <c r="H1026" s="36"/>
      <c r="I1026" s="37"/>
      <c r="J1026" s="37"/>
      <c r="K1026" s="36"/>
      <c r="L1026" s="36"/>
      <c r="M1026" s="38"/>
      <c r="N1026" s="38"/>
      <c r="O1026" s="37"/>
      <c r="P1026" s="37"/>
      <c r="Q1026" s="37"/>
      <c r="R1026" s="37"/>
      <c r="S1026" s="37"/>
      <c r="T1026" s="39"/>
      <c r="U1026" s="39"/>
      <c r="V1026" s="56"/>
      <c r="W1026" s="39"/>
      <c r="X1026" s="103"/>
      <c r="Y1026" s="37"/>
    </row>
    <row r="1027" spans="1:25" x14ac:dyDescent="0.25">
      <c r="A1027" s="52"/>
      <c r="B1027" s="52"/>
      <c r="C1027" s="34"/>
      <c r="D1027" s="35"/>
      <c r="E1027" s="28"/>
      <c r="F1027" s="36"/>
      <c r="G1027" s="36"/>
      <c r="H1027" s="36"/>
      <c r="I1027" s="37"/>
      <c r="J1027" s="37"/>
      <c r="K1027" s="36"/>
      <c r="L1027" s="36"/>
      <c r="M1027" s="38"/>
      <c r="N1027" s="38"/>
      <c r="O1027" s="37"/>
      <c r="P1027" s="37"/>
      <c r="Q1027" s="37"/>
      <c r="R1027" s="37"/>
      <c r="S1027" s="37"/>
      <c r="T1027" s="39"/>
      <c r="U1027" s="39"/>
      <c r="V1027" s="56"/>
      <c r="W1027" s="39"/>
      <c r="X1027" s="103"/>
      <c r="Y1027" s="37"/>
    </row>
    <row r="1028" spans="1:25" x14ac:dyDescent="0.25">
      <c r="A1028" s="52"/>
      <c r="B1028" s="52"/>
      <c r="C1028" s="34"/>
      <c r="D1028" s="35"/>
      <c r="E1028" s="28"/>
      <c r="F1028" s="36"/>
      <c r="G1028" s="36"/>
      <c r="H1028" s="36"/>
      <c r="I1028" s="37"/>
      <c r="J1028" s="37"/>
      <c r="K1028" s="36"/>
      <c r="L1028" s="36"/>
      <c r="M1028" s="38"/>
      <c r="N1028" s="38"/>
      <c r="O1028" s="37"/>
      <c r="P1028" s="37"/>
      <c r="Q1028" s="37"/>
      <c r="R1028" s="37"/>
      <c r="S1028" s="37"/>
      <c r="T1028" s="39"/>
      <c r="U1028" s="39"/>
      <c r="V1028" s="56"/>
      <c r="W1028" s="39"/>
      <c r="X1028" s="103"/>
      <c r="Y1028" s="37"/>
    </row>
    <row r="1029" spans="1:25" x14ac:dyDescent="0.25">
      <c r="A1029" s="52"/>
      <c r="B1029" s="52"/>
      <c r="C1029" s="34"/>
      <c r="D1029" s="35"/>
      <c r="E1029" s="28"/>
      <c r="F1029" s="36"/>
      <c r="G1029" s="36"/>
      <c r="H1029" s="36"/>
      <c r="I1029" s="37"/>
      <c r="J1029" s="37"/>
      <c r="K1029" s="36"/>
      <c r="L1029" s="36"/>
      <c r="M1029" s="38"/>
      <c r="N1029" s="38"/>
      <c r="O1029" s="37"/>
      <c r="P1029" s="37"/>
      <c r="Q1029" s="37"/>
      <c r="R1029" s="37"/>
      <c r="S1029" s="37"/>
      <c r="T1029" s="39"/>
      <c r="U1029" s="39"/>
      <c r="V1029" s="56"/>
      <c r="W1029" s="39"/>
      <c r="X1029" s="103"/>
      <c r="Y1029" s="37"/>
    </row>
    <row r="1030" spans="1:25" x14ac:dyDescent="0.25">
      <c r="A1030" s="52"/>
      <c r="B1030" s="52"/>
      <c r="C1030" s="34"/>
      <c r="D1030" s="35"/>
      <c r="E1030" s="28"/>
      <c r="F1030" s="36"/>
      <c r="G1030" s="36"/>
      <c r="H1030" s="36"/>
      <c r="I1030" s="37"/>
      <c r="J1030" s="37"/>
      <c r="K1030" s="36"/>
      <c r="L1030" s="36"/>
      <c r="M1030" s="38"/>
      <c r="N1030" s="38"/>
      <c r="O1030" s="37"/>
      <c r="P1030" s="37"/>
      <c r="Q1030" s="37"/>
      <c r="R1030" s="37"/>
      <c r="S1030" s="37"/>
      <c r="T1030" s="39"/>
      <c r="U1030" s="39"/>
      <c r="V1030" s="56"/>
      <c r="W1030" s="39"/>
      <c r="X1030" s="103"/>
      <c r="Y1030" s="37"/>
    </row>
    <row r="1031" spans="1:25" x14ac:dyDescent="0.25">
      <c r="A1031" s="52"/>
      <c r="B1031" s="52"/>
      <c r="C1031" s="34"/>
      <c r="D1031" s="35"/>
      <c r="E1031" s="28"/>
      <c r="F1031" s="36"/>
      <c r="G1031" s="36"/>
      <c r="H1031" s="36"/>
      <c r="I1031" s="37"/>
      <c r="J1031" s="37"/>
      <c r="K1031" s="36"/>
      <c r="L1031" s="36"/>
      <c r="M1031" s="38"/>
      <c r="N1031" s="38"/>
      <c r="O1031" s="37"/>
      <c r="P1031" s="37"/>
      <c r="Q1031" s="37"/>
      <c r="R1031" s="37"/>
      <c r="S1031" s="37"/>
      <c r="T1031" s="39"/>
      <c r="U1031" s="39"/>
      <c r="V1031" s="56"/>
      <c r="W1031" s="39"/>
      <c r="X1031" s="103"/>
      <c r="Y1031" s="37"/>
    </row>
    <row r="1032" spans="1:25" x14ac:dyDescent="0.25">
      <c r="A1032" s="52"/>
      <c r="B1032" s="52"/>
      <c r="C1032" s="34"/>
      <c r="D1032" s="35"/>
      <c r="E1032" s="28"/>
      <c r="F1032" s="36"/>
      <c r="G1032" s="36"/>
      <c r="H1032" s="36"/>
      <c r="I1032" s="37"/>
      <c r="J1032" s="37"/>
      <c r="K1032" s="36"/>
      <c r="L1032" s="36"/>
      <c r="M1032" s="38"/>
      <c r="N1032" s="38"/>
      <c r="O1032" s="37"/>
      <c r="P1032" s="37"/>
      <c r="Q1032" s="37"/>
      <c r="R1032" s="37"/>
      <c r="S1032" s="37"/>
      <c r="T1032" s="39"/>
      <c r="U1032" s="39"/>
      <c r="V1032" s="56"/>
      <c r="W1032" s="39"/>
      <c r="X1032" s="103"/>
      <c r="Y1032" s="37"/>
    </row>
    <row r="1033" spans="1:25" x14ac:dyDescent="0.25">
      <c r="A1033" s="52"/>
      <c r="B1033" s="52"/>
      <c r="C1033" s="34"/>
      <c r="D1033" s="35"/>
      <c r="E1033" s="28"/>
      <c r="F1033" s="36"/>
      <c r="G1033" s="36"/>
      <c r="H1033" s="36"/>
      <c r="I1033" s="37"/>
      <c r="J1033" s="37"/>
      <c r="K1033" s="36"/>
      <c r="L1033" s="36"/>
      <c r="M1033" s="38"/>
      <c r="N1033" s="38"/>
      <c r="O1033" s="37"/>
      <c r="P1033" s="37"/>
      <c r="Q1033" s="37"/>
      <c r="R1033" s="37"/>
      <c r="S1033" s="37"/>
      <c r="T1033" s="39"/>
      <c r="U1033" s="39"/>
      <c r="V1033" s="56"/>
      <c r="W1033" s="39"/>
      <c r="X1033" s="103"/>
      <c r="Y1033" s="37"/>
    </row>
    <row r="1034" spans="1:25" x14ac:dyDescent="0.25">
      <c r="A1034" s="52"/>
      <c r="B1034" s="52"/>
      <c r="C1034" s="34"/>
      <c r="D1034" s="35"/>
      <c r="E1034" s="28"/>
      <c r="F1034" s="36"/>
      <c r="G1034" s="36"/>
      <c r="H1034" s="36"/>
      <c r="I1034" s="37"/>
      <c r="J1034" s="37"/>
      <c r="K1034" s="36"/>
      <c r="L1034" s="36"/>
      <c r="M1034" s="38"/>
      <c r="N1034" s="38"/>
      <c r="O1034" s="37"/>
      <c r="P1034" s="37"/>
      <c r="Q1034" s="37"/>
      <c r="R1034" s="37"/>
      <c r="S1034" s="37"/>
      <c r="T1034" s="39"/>
      <c r="U1034" s="39"/>
      <c r="V1034" s="56"/>
      <c r="W1034" s="39"/>
      <c r="X1034" s="103"/>
      <c r="Y1034" s="37"/>
    </row>
    <row r="1035" spans="1:25" x14ac:dyDescent="0.25">
      <c r="A1035" s="52"/>
      <c r="B1035" s="52"/>
      <c r="C1035" s="34"/>
      <c r="D1035" s="35"/>
      <c r="E1035" s="28"/>
      <c r="F1035" s="36"/>
      <c r="G1035" s="36"/>
      <c r="H1035" s="36"/>
      <c r="I1035" s="37"/>
      <c r="J1035" s="37"/>
      <c r="K1035" s="36"/>
      <c r="L1035" s="36"/>
      <c r="M1035" s="38"/>
      <c r="N1035" s="38"/>
      <c r="O1035" s="37"/>
      <c r="P1035" s="37"/>
      <c r="Q1035" s="37"/>
      <c r="R1035" s="37"/>
      <c r="S1035" s="37"/>
      <c r="T1035" s="39"/>
      <c r="U1035" s="39"/>
      <c r="V1035" s="56"/>
      <c r="W1035" s="39"/>
      <c r="X1035" s="103"/>
      <c r="Y1035" s="37"/>
    </row>
    <row r="1036" spans="1:25" x14ac:dyDescent="0.25">
      <c r="A1036" s="52"/>
      <c r="B1036" s="52"/>
      <c r="C1036" s="34"/>
      <c r="D1036" s="35"/>
      <c r="E1036" s="28"/>
      <c r="F1036" s="36"/>
      <c r="G1036" s="36"/>
      <c r="H1036" s="36"/>
      <c r="I1036" s="37"/>
      <c r="J1036" s="37"/>
      <c r="K1036" s="36"/>
      <c r="L1036" s="36"/>
      <c r="M1036" s="38"/>
      <c r="N1036" s="38"/>
      <c r="O1036" s="37"/>
      <c r="P1036" s="37"/>
      <c r="Q1036" s="37"/>
      <c r="R1036" s="37"/>
      <c r="S1036" s="37"/>
      <c r="T1036" s="39"/>
      <c r="U1036" s="39"/>
      <c r="V1036" s="56"/>
      <c r="W1036" s="39"/>
      <c r="X1036" s="103"/>
      <c r="Y1036" s="37"/>
    </row>
    <row r="1037" spans="1:25" x14ac:dyDescent="0.25">
      <c r="A1037" s="52"/>
      <c r="B1037" s="52"/>
      <c r="C1037" s="34"/>
      <c r="D1037" s="35"/>
      <c r="E1037" s="28"/>
      <c r="F1037" s="36"/>
      <c r="G1037" s="36"/>
      <c r="H1037" s="36"/>
      <c r="I1037" s="37"/>
      <c r="J1037" s="37"/>
      <c r="K1037" s="36"/>
      <c r="L1037" s="36"/>
      <c r="M1037" s="38"/>
      <c r="N1037" s="38"/>
      <c r="O1037" s="37"/>
      <c r="P1037" s="37"/>
      <c r="Q1037" s="37"/>
      <c r="R1037" s="37"/>
      <c r="S1037" s="37"/>
      <c r="T1037" s="39"/>
      <c r="U1037" s="39"/>
      <c r="V1037" s="56"/>
      <c r="W1037" s="39"/>
      <c r="X1037" s="103"/>
      <c r="Y1037" s="37"/>
    </row>
    <row r="1038" spans="1:25" x14ac:dyDescent="0.25">
      <c r="A1038" s="52"/>
      <c r="B1038" s="52"/>
      <c r="C1038" s="34"/>
      <c r="D1038" s="35"/>
      <c r="E1038" s="28"/>
      <c r="F1038" s="36"/>
      <c r="G1038" s="36"/>
      <c r="H1038" s="36"/>
      <c r="I1038" s="37"/>
      <c r="J1038" s="37"/>
      <c r="K1038" s="36"/>
      <c r="L1038" s="36"/>
      <c r="M1038" s="38"/>
      <c r="N1038" s="38"/>
      <c r="O1038" s="37"/>
      <c r="P1038" s="37"/>
      <c r="Q1038" s="37"/>
      <c r="R1038" s="37"/>
      <c r="S1038" s="37"/>
      <c r="T1038" s="39"/>
      <c r="U1038" s="39"/>
      <c r="V1038" s="56"/>
      <c r="W1038" s="39"/>
      <c r="X1038" s="103"/>
      <c r="Y1038" s="37"/>
    </row>
    <row r="1039" spans="1:25" x14ac:dyDescent="0.25">
      <c r="A1039" s="52"/>
      <c r="B1039" s="52"/>
      <c r="C1039" s="34"/>
      <c r="D1039" s="35"/>
      <c r="E1039" s="28"/>
      <c r="F1039" s="36"/>
      <c r="G1039" s="36"/>
      <c r="H1039" s="36"/>
      <c r="I1039" s="37"/>
      <c r="J1039" s="37"/>
      <c r="K1039" s="36"/>
      <c r="L1039" s="36"/>
      <c r="M1039" s="38"/>
      <c r="N1039" s="38"/>
      <c r="O1039" s="37"/>
      <c r="P1039" s="37"/>
      <c r="Q1039" s="37"/>
      <c r="R1039" s="37"/>
      <c r="S1039" s="37"/>
      <c r="T1039" s="39"/>
      <c r="U1039" s="39"/>
      <c r="V1039" s="56"/>
      <c r="W1039" s="39"/>
      <c r="X1039" s="103"/>
      <c r="Y1039" s="37"/>
    </row>
    <row r="1040" spans="1:25" x14ac:dyDescent="0.25">
      <c r="A1040" s="52"/>
      <c r="B1040" s="52"/>
      <c r="C1040" s="34"/>
      <c r="D1040" s="35"/>
      <c r="E1040" s="28"/>
      <c r="F1040" s="36"/>
      <c r="G1040" s="36"/>
      <c r="H1040" s="36"/>
      <c r="I1040" s="37"/>
      <c r="J1040" s="37"/>
      <c r="K1040" s="36"/>
      <c r="L1040" s="36"/>
      <c r="M1040" s="38"/>
      <c r="N1040" s="38"/>
      <c r="O1040" s="37"/>
      <c r="P1040" s="37"/>
      <c r="Q1040" s="37"/>
      <c r="R1040" s="37"/>
      <c r="S1040" s="37"/>
      <c r="T1040" s="39"/>
      <c r="U1040" s="39"/>
      <c r="V1040" s="56"/>
      <c r="W1040" s="39"/>
      <c r="X1040" s="103"/>
      <c r="Y1040" s="37"/>
    </row>
    <row r="1041" spans="1:25" x14ac:dyDescent="0.25">
      <c r="A1041" s="52"/>
      <c r="B1041" s="52"/>
      <c r="C1041" s="34"/>
      <c r="D1041" s="35"/>
      <c r="E1041" s="28"/>
      <c r="F1041" s="36"/>
      <c r="G1041" s="36"/>
      <c r="H1041" s="36"/>
      <c r="I1041" s="37"/>
      <c r="J1041" s="37"/>
      <c r="K1041" s="36"/>
      <c r="L1041" s="36"/>
      <c r="M1041" s="38"/>
      <c r="N1041" s="38"/>
      <c r="O1041" s="37"/>
      <c r="P1041" s="37"/>
      <c r="Q1041" s="37"/>
      <c r="R1041" s="37"/>
      <c r="S1041" s="37"/>
      <c r="T1041" s="39"/>
      <c r="U1041" s="39"/>
      <c r="V1041" s="56"/>
      <c r="W1041" s="39"/>
      <c r="X1041" s="103"/>
      <c r="Y1041" s="37"/>
    </row>
    <row r="1042" spans="1:25" x14ac:dyDescent="0.25">
      <c r="A1042" s="52"/>
      <c r="B1042" s="52"/>
      <c r="C1042" s="34"/>
      <c r="D1042" s="35"/>
      <c r="E1042" s="28"/>
      <c r="F1042" s="36"/>
      <c r="G1042" s="36"/>
      <c r="H1042" s="36"/>
      <c r="I1042" s="37"/>
      <c r="J1042" s="37"/>
      <c r="K1042" s="36"/>
      <c r="L1042" s="36"/>
      <c r="M1042" s="38"/>
      <c r="N1042" s="38"/>
      <c r="O1042" s="37"/>
      <c r="P1042" s="37"/>
      <c r="Q1042" s="37"/>
      <c r="R1042" s="37"/>
      <c r="S1042" s="37"/>
      <c r="T1042" s="39"/>
      <c r="U1042" s="39"/>
      <c r="V1042" s="56"/>
      <c r="W1042" s="39"/>
      <c r="X1042" s="103"/>
      <c r="Y1042" s="37"/>
    </row>
    <row r="1043" spans="1:25" x14ac:dyDescent="0.25">
      <c r="A1043" s="52"/>
      <c r="B1043" s="52"/>
      <c r="C1043" s="34"/>
      <c r="D1043" s="35"/>
      <c r="E1043" s="28"/>
      <c r="F1043" s="36"/>
      <c r="G1043" s="36"/>
      <c r="H1043" s="36"/>
      <c r="I1043" s="37"/>
      <c r="J1043" s="37"/>
      <c r="K1043" s="36"/>
      <c r="L1043" s="36"/>
      <c r="M1043" s="38"/>
      <c r="N1043" s="38"/>
      <c r="O1043" s="37"/>
      <c r="P1043" s="37"/>
      <c r="Q1043" s="37"/>
      <c r="R1043" s="37"/>
      <c r="S1043" s="37"/>
      <c r="T1043" s="39"/>
      <c r="U1043" s="39"/>
      <c r="V1043" s="56"/>
      <c r="W1043" s="39"/>
      <c r="X1043" s="103"/>
      <c r="Y1043" s="37"/>
    </row>
    <row r="1044" spans="1:25" x14ac:dyDescent="0.25">
      <c r="A1044" s="52"/>
      <c r="B1044" s="52"/>
      <c r="C1044" s="34"/>
      <c r="D1044" s="35"/>
      <c r="E1044" s="28"/>
      <c r="F1044" s="36"/>
      <c r="G1044" s="36"/>
      <c r="H1044" s="36"/>
      <c r="I1044" s="37"/>
      <c r="J1044" s="37"/>
      <c r="K1044" s="36"/>
      <c r="L1044" s="36"/>
      <c r="M1044" s="38"/>
      <c r="N1044" s="38"/>
      <c r="O1044" s="37"/>
      <c r="P1044" s="37"/>
      <c r="Q1044" s="37"/>
      <c r="R1044" s="37"/>
      <c r="S1044" s="37"/>
      <c r="T1044" s="39"/>
      <c r="U1044" s="39"/>
      <c r="V1044" s="56"/>
      <c r="W1044" s="39"/>
      <c r="X1044" s="103"/>
      <c r="Y1044" s="37"/>
    </row>
    <row r="1045" spans="1:25" x14ac:dyDescent="0.25">
      <c r="A1045" s="52"/>
      <c r="B1045" s="52"/>
      <c r="C1045" s="34"/>
      <c r="D1045" s="35"/>
      <c r="E1045" s="28"/>
      <c r="F1045" s="36"/>
      <c r="G1045" s="36"/>
      <c r="H1045" s="36"/>
      <c r="I1045" s="37"/>
      <c r="J1045" s="37"/>
      <c r="K1045" s="36"/>
      <c r="L1045" s="36"/>
      <c r="M1045" s="38"/>
      <c r="N1045" s="38"/>
      <c r="O1045" s="37"/>
      <c r="P1045" s="37"/>
      <c r="Q1045" s="37"/>
      <c r="R1045" s="37"/>
      <c r="S1045" s="37"/>
      <c r="T1045" s="39"/>
      <c r="U1045" s="39"/>
      <c r="V1045" s="56"/>
      <c r="W1045" s="39"/>
      <c r="X1045" s="103"/>
      <c r="Y1045" s="37"/>
    </row>
    <row r="1046" spans="1:25" x14ac:dyDescent="0.25">
      <c r="A1046" s="52"/>
      <c r="B1046" s="52"/>
      <c r="C1046" s="34"/>
      <c r="D1046" s="35"/>
      <c r="E1046" s="28"/>
      <c r="F1046" s="36"/>
      <c r="G1046" s="36"/>
      <c r="H1046" s="36"/>
      <c r="I1046" s="37"/>
      <c r="J1046" s="37"/>
      <c r="K1046" s="36"/>
      <c r="L1046" s="36"/>
      <c r="M1046" s="38"/>
      <c r="N1046" s="38"/>
      <c r="O1046" s="37"/>
      <c r="P1046" s="37"/>
      <c r="Q1046" s="37"/>
      <c r="R1046" s="37"/>
      <c r="S1046" s="37"/>
      <c r="T1046" s="39"/>
      <c r="U1046" s="39"/>
      <c r="V1046" s="56"/>
      <c r="W1046" s="39"/>
      <c r="X1046" s="103"/>
      <c r="Y1046" s="37"/>
    </row>
    <row r="1047" spans="1:25" x14ac:dyDescent="0.25">
      <c r="A1047" s="52"/>
      <c r="B1047" s="52"/>
      <c r="C1047" s="34"/>
      <c r="D1047" s="35"/>
      <c r="E1047" s="28"/>
      <c r="F1047" s="36"/>
      <c r="G1047" s="36"/>
      <c r="H1047" s="36"/>
      <c r="I1047" s="37"/>
      <c r="J1047" s="37"/>
      <c r="K1047" s="36"/>
      <c r="L1047" s="36"/>
      <c r="M1047" s="38"/>
      <c r="N1047" s="38"/>
      <c r="O1047" s="37"/>
      <c r="P1047" s="37"/>
      <c r="Q1047" s="37"/>
      <c r="R1047" s="37"/>
      <c r="S1047" s="37"/>
      <c r="T1047" s="39"/>
      <c r="U1047" s="39"/>
      <c r="V1047" s="56"/>
      <c r="W1047" s="39"/>
      <c r="X1047" s="103"/>
      <c r="Y1047" s="37"/>
    </row>
    <row r="1048" spans="1:25" x14ac:dyDescent="0.25">
      <c r="A1048" s="52"/>
      <c r="B1048" s="52"/>
      <c r="C1048" s="34"/>
      <c r="D1048" s="35"/>
      <c r="E1048" s="28"/>
      <c r="F1048" s="36"/>
      <c r="G1048" s="36"/>
      <c r="H1048" s="36"/>
      <c r="I1048" s="37"/>
      <c r="J1048" s="37"/>
      <c r="K1048" s="36"/>
      <c r="L1048" s="36"/>
      <c r="M1048" s="38"/>
      <c r="N1048" s="38"/>
      <c r="O1048" s="37"/>
      <c r="P1048" s="37"/>
      <c r="Q1048" s="37"/>
      <c r="R1048" s="37"/>
      <c r="S1048" s="37"/>
      <c r="T1048" s="39"/>
      <c r="U1048" s="39"/>
      <c r="V1048" s="56"/>
      <c r="W1048" s="39"/>
      <c r="X1048" s="103"/>
      <c r="Y1048" s="37"/>
    </row>
    <row r="1049" spans="1:25" x14ac:dyDescent="0.25">
      <c r="A1049" s="52"/>
      <c r="B1049" s="52"/>
      <c r="C1049" s="34"/>
      <c r="D1049" s="35"/>
      <c r="E1049" s="28"/>
      <c r="F1049" s="36"/>
      <c r="G1049" s="36"/>
      <c r="H1049" s="36"/>
      <c r="I1049" s="37"/>
      <c r="J1049" s="37"/>
      <c r="K1049" s="36"/>
      <c r="L1049" s="36"/>
      <c r="M1049" s="38"/>
      <c r="N1049" s="38"/>
      <c r="O1049" s="37"/>
      <c r="P1049" s="37"/>
      <c r="Q1049" s="37"/>
      <c r="R1049" s="37"/>
      <c r="S1049" s="37"/>
      <c r="T1049" s="39"/>
      <c r="U1049" s="39"/>
      <c r="V1049" s="56"/>
      <c r="W1049" s="39"/>
      <c r="X1049" s="103"/>
      <c r="Y1049" s="37"/>
    </row>
    <row r="1050" spans="1:25" x14ac:dyDescent="0.25">
      <c r="A1050" s="52"/>
      <c r="B1050" s="52"/>
      <c r="C1050" s="34"/>
      <c r="D1050" s="35"/>
      <c r="E1050" s="28"/>
      <c r="F1050" s="36"/>
      <c r="G1050" s="36"/>
      <c r="H1050" s="36"/>
      <c r="I1050" s="37"/>
      <c r="J1050" s="37"/>
      <c r="K1050" s="36"/>
      <c r="L1050" s="36"/>
      <c r="M1050" s="38"/>
      <c r="N1050" s="38"/>
      <c r="O1050" s="37"/>
      <c r="P1050" s="37"/>
      <c r="Q1050" s="37"/>
      <c r="R1050" s="37"/>
      <c r="S1050" s="37"/>
      <c r="T1050" s="39"/>
      <c r="U1050" s="39"/>
      <c r="V1050" s="56"/>
      <c r="W1050" s="39"/>
      <c r="X1050" s="103"/>
      <c r="Y1050" s="37"/>
    </row>
    <row r="1051" spans="1:25" x14ac:dyDescent="0.25">
      <c r="A1051" s="52"/>
      <c r="B1051" s="52"/>
      <c r="C1051" s="34"/>
      <c r="D1051" s="35"/>
      <c r="E1051" s="28"/>
      <c r="F1051" s="36"/>
      <c r="G1051" s="36"/>
      <c r="H1051" s="36"/>
      <c r="I1051" s="37"/>
      <c r="J1051" s="37"/>
      <c r="K1051" s="36"/>
      <c r="L1051" s="36"/>
      <c r="M1051" s="38"/>
      <c r="N1051" s="38"/>
      <c r="O1051" s="37"/>
      <c r="P1051" s="37"/>
      <c r="Q1051" s="37"/>
      <c r="R1051" s="37"/>
      <c r="S1051" s="37"/>
      <c r="T1051" s="39"/>
      <c r="U1051" s="39"/>
      <c r="V1051" s="56"/>
      <c r="W1051" s="39"/>
      <c r="X1051" s="103"/>
      <c r="Y1051" s="37"/>
    </row>
    <row r="1052" spans="1:25" x14ac:dyDescent="0.25">
      <c r="A1052" s="41"/>
      <c r="B1052" s="41"/>
      <c r="C1052" s="34"/>
      <c r="D1052" s="35"/>
      <c r="E1052" s="28"/>
      <c r="F1052" s="36"/>
      <c r="G1052" s="36"/>
      <c r="H1052" s="36"/>
      <c r="I1052" s="37"/>
      <c r="J1052" s="37"/>
      <c r="K1052" s="36"/>
      <c r="L1052" s="36"/>
      <c r="M1052" s="38"/>
      <c r="N1052" s="38"/>
      <c r="O1052" s="37"/>
      <c r="P1052" s="37"/>
      <c r="Q1052" s="37"/>
      <c r="R1052" s="37"/>
      <c r="S1052" s="37"/>
      <c r="T1052" s="39"/>
      <c r="U1052" s="39"/>
      <c r="V1052" s="40"/>
      <c r="W1052" s="39"/>
      <c r="X1052" s="103"/>
      <c r="Y1052" s="37"/>
    </row>
    <row r="1053" spans="1:25" x14ac:dyDescent="0.25">
      <c r="A1053" s="41"/>
      <c r="B1053" s="41"/>
      <c r="C1053" s="34"/>
      <c r="D1053" s="35"/>
      <c r="E1053" s="28"/>
      <c r="F1053" s="36"/>
      <c r="G1053" s="36"/>
      <c r="H1053" s="36"/>
      <c r="I1053" s="37"/>
      <c r="J1053" s="37"/>
      <c r="K1053" s="36"/>
      <c r="L1053" s="36"/>
      <c r="M1053" s="38"/>
      <c r="N1053" s="38"/>
      <c r="O1053" s="37"/>
      <c r="P1053" s="37"/>
      <c r="Q1053" s="37"/>
      <c r="R1053" s="37"/>
      <c r="S1053" s="37"/>
      <c r="T1053" s="39"/>
      <c r="U1053" s="39"/>
      <c r="V1053" s="40"/>
      <c r="W1053" s="39"/>
      <c r="X1053" s="103"/>
      <c r="Y1053" s="37"/>
    </row>
    <row r="1054" spans="1:25" x14ac:dyDescent="0.25">
      <c r="A1054" s="41"/>
      <c r="B1054" s="41"/>
      <c r="C1054" s="34"/>
      <c r="D1054" s="35"/>
      <c r="E1054" s="28"/>
      <c r="F1054" s="36"/>
      <c r="G1054" s="36"/>
      <c r="H1054" s="36"/>
      <c r="I1054" s="37"/>
      <c r="J1054" s="37"/>
      <c r="K1054" s="36"/>
      <c r="L1054" s="36"/>
      <c r="M1054" s="38"/>
      <c r="N1054" s="38"/>
      <c r="O1054" s="37"/>
      <c r="P1054" s="37"/>
      <c r="Q1054" s="37"/>
      <c r="R1054" s="37"/>
      <c r="S1054" s="37"/>
      <c r="T1054" s="39"/>
      <c r="U1054" s="39"/>
      <c r="V1054" s="40"/>
      <c r="W1054" s="39"/>
      <c r="X1054" s="103"/>
      <c r="Y1054" s="37"/>
    </row>
    <row r="1055" spans="1:25" x14ac:dyDescent="0.25">
      <c r="A1055" s="41"/>
      <c r="B1055" s="41"/>
      <c r="C1055" s="34"/>
      <c r="D1055" s="35"/>
      <c r="E1055" s="28"/>
      <c r="F1055" s="36"/>
      <c r="G1055" s="36"/>
      <c r="H1055" s="36"/>
      <c r="I1055" s="37"/>
      <c r="J1055" s="37"/>
      <c r="K1055" s="36"/>
      <c r="L1055" s="36"/>
      <c r="M1055" s="38"/>
      <c r="N1055" s="38"/>
      <c r="O1055" s="37"/>
      <c r="P1055" s="37"/>
      <c r="Q1055" s="37"/>
      <c r="R1055" s="37"/>
      <c r="S1055" s="37"/>
      <c r="T1055" s="39"/>
      <c r="U1055" s="39"/>
      <c r="V1055" s="40"/>
      <c r="W1055" s="39"/>
      <c r="X1055" s="103"/>
      <c r="Y1055" s="37"/>
    </row>
    <row r="1056" spans="1:25" x14ac:dyDescent="0.25">
      <c r="A1056" s="41"/>
      <c r="B1056" s="41"/>
      <c r="C1056" s="34"/>
      <c r="D1056" s="35"/>
      <c r="E1056" s="28"/>
      <c r="F1056" s="36"/>
      <c r="G1056" s="36"/>
      <c r="H1056" s="36"/>
      <c r="I1056" s="37"/>
      <c r="J1056" s="37"/>
      <c r="K1056" s="36"/>
      <c r="L1056" s="36"/>
      <c r="M1056" s="38"/>
      <c r="N1056" s="38"/>
      <c r="O1056" s="37"/>
      <c r="P1056" s="37"/>
      <c r="Q1056" s="37"/>
      <c r="R1056" s="37"/>
      <c r="S1056" s="37"/>
      <c r="T1056" s="39"/>
      <c r="U1056" s="39"/>
      <c r="V1056" s="40"/>
      <c r="W1056" s="39"/>
      <c r="X1056" s="103"/>
      <c r="Y1056" s="37"/>
    </row>
    <row r="1057" spans="1:25" x14ac:dyDescent="0.25">
      <c r="A1057" s="41"/>
      <c r="B1057" s="41"/>
      <c r="C1057" s="34"/>
      <c r="D1057" s="35"/>
      <c r="E1057" s="28"/>
      <c r="F1057" s="36"/>
      <c r="G1057" s="36"/>
      <c r="H1057" s="36"/>
      <c r="I1057" s="37"/>
      <c r="J1057" s="37"/>
      <c r="K1057" s="36"/>
      <c r="L1057" s="36"/>
      <c r="M1057" s="38"/>
      <c r="N1057" s="38"/>
      <c r="O1057" s="37"/>
      <c r="P1057" s="37"/>
      <c r="Q1057" s="37"/>
      <c r="R1057" s="37"/>
      <c r="S1057" s="37"/>
      <c r="T1057" s="39"/>
      <c r="U1057" s="39"/>
      <c r="V1057" s="40"/>
      <c r="W1057" s="39"/>
      <c r="X1057" s="103"/>
      <c r="Y1057" s="37"/>
    </row>
    <row r="1058" spans="1:25" x14ac:dyDescent="0.25">
      <c r="A1058" s="52"/>
      <c r="B1058" s="52"/>
      <c r="C1058" s="34"/>
      <c r="D1058" s="35"/>
      <c r="E1058" s="28"/>
      <c r="F1058" s="36"/>
      <c r="G1058" s="36"/>
      <c r="H1058" s="36"/>
      <c r="I1058" s="37"/>
      <c r="J1058" s="37"/>
      <c r="K1058" s="36"/>
      <c r="L1058" s="36"/>
      <c r="M1058" s="38"/>
      <c r="N1058" s="38"/>
      <c r="O1058" s="37"/>
      <c r="P1058" s="37"/>
      <c r="Q1058" s="37"/>
      <c r="R1058" s="37"/>
      <c r="S1058" s="37"/>
      <c r="T1058" s="39"/>
      <c r="U1058" s="53"/>
      <c r="V1058" s="40"/>
      <c r="W1058" s="39"/>
      <c r="X1058" s="103"/>
      <c r="Y1058" s="37"/>
    </row>
    <row r="1059" spans="1:25" x14ac:dyDescent="0.25">
      <c r="A1059" s="52"/>
      <c r="B1059" s="52"/>
      <c r="C1059" s="34"/>
      <c r="D1059" s="35"/>
      <c r="E1059" s="28"/>
      <c r="F1059" s="36"/>
      <c r="G1059" s="36"/>
      <c r="H1059" s="36"/>
      <c r="I1059" s="37"/>
      <c r="J1059" s="37"/>
      <c r="K1059" s="36"/>
      <c r="L1059" s="36"/>
      <c r="M1059" s="38"/>
      <c r="N1059" s="38"/>
      <c r="O1059" s="37"/>
      <c r="P1059" s="37"/>
      <c r="Q1059" s="37"/>
      <c r="R1059" s="37"/>
      <c r="S1059" s="37"/>
      <c r="T1059" s="39"/>
      <c r="U1059" s="53"/>
      <c r="V1059" s="40"/>
      <c r="W1059" s="39"/>
      <c r="X1059" s="103"/>
      <c r="Y1059" s="37"/>
    </row>
    <row r="1060" spans="1:25" x14ac:dyDescent="0.25">
      <c r="A1060" s="52"/>
      <c r="B1060" s="52"/>
      <c r="C1060" s="34"/>
      <c r="D1060" s="35"/>
      <c r="E1060" s="28"/>
      <c r="F1060" s="36"/>
      <c r="G1060" s="36"/>
      <c r="H1060" s="36"/>
      <c r="I1060" s="37"/>
      <c r="J1060" s="37"/>
      <c r="K1060" s="36"/>
      <c r="L1060" s="36"/>
      <c r="M1060" s="38"/>
      <c r="N1060" s="38"/>
      <c r="O1060" s="37"/>
      <c r="P1060" s="37"/>
      <c r="Q1060" s="37"/>
      <c r="R1060" s="37"/>
      <c r="S1060" s="37"/>
      <c r="T1060" s="39"/>
      <c r="U1060" s="53"/>
      <c r="V1060" s="40"/>
      <c r="W1060" s="39"/>
      <c r="X1060" s="103"/>
      <c r="Y1060" s="37"/>
    </row>
    <row r="1061" spans="1:25" x14ac:dyDescent="0.25">
      <c r="A1061" s="52"/>
      <c r="B1061" s="52"/>
      <c r="C1061" s="34"/>
      <c r="D1061" s="35"/>
      <c r="E1061" s="28"/>
      <c r="F1061" s="36"/>
      <c r="G1061" s="36"/>
      <c r="H1061" s="36"/>
      <c r="I1061" s="37"/>
      <c r="J1061" s="37"/>
      <c r="K1061" s="36"/>
      <c r="L1061" s="36"/>
      <c r="M1061" s="38"/>
      <c r="N1061" s="38"/>
      <c r="O1061" s="37"/>
      <c r="P1061" s="37"/>
      <c r="Q1061" s="37"/>
      <c r="R1061" s="37"/>
      <c r="S1061" s="37"/>
      <c r="T1061" s="39"/>
      <c r="U1061" s="53"/>
      <c r="V1061" s="40"/>
      <c r="W1061" s="39"/>
      <c r="X1061" s="103"/>
      <c r="Y1061" s="37"/>
    </row>
    <row r="1062" spans="1:25" x14ac:dyDescent="0.25">
      <c r="A1062" s="52"/>
      <c r="B1062" s="52"/>
      <c r="C1062" s="34"/>
      <c r="D1062" s="35"/>
      <c r="E1062" s="28"/>
      <c r="F1062" s="36"/>
      <c r="G1062" s="36"/>
      <c r="H1062" s="36"/>
      <c r="I1062" s="37"/>
      <c r="J1062" s="37"/>
      <c r="K1062" s="36"/>
      <c r="L1062" s="36"/>
      <c r="M1062" s="38"/>
      <c r="N1062" s="38"/>
      <c r="O1062" s="37"/>
      <c r="P1062" s="37"/>
      <c r="Q1062" s="37"/>
      <c r="R1062" s="37"/>
      <c r="S1062" s="37"/>
      <c r="T1062" s="39"/>
      <c r="U1062" s="53"/>
      <c r="V1062" s="40"/>
      <c r="W1062" s="39"/>
      <c r="X1062" s="103"/>
      <c r="Y1062" s="37"/>
    </row>
    <row r="1063" spans="1:25" x14ac:dyDescent="0.25">
      <c r="A1063" s="52"/>
      <c r="B1063" s="52"/>
      <c r="C1063" s="34"/>
      <c r="D1063" s="35"/>
      <c r="E1063" s="28"/>
      <c r="F1063" s="36"/>
      <c r="G1063" s="36"/>
      <c r="H1063" s="36"/>
      <c r="I1063" s="37"/>
      <c r="J1063" s="37"/>
      <c r="K1063" s="36"/>
      <c r="L1063" s="36"/>
      <c r="M1063" s="38"/>
      <c r="N1063" s="38"/>
      <c r="O1063" s="37"/>
      <c r="P1063" s="37"/>
      <c r="Q1063" s="37"/>
      <c r="R1063" s="37"/>
      <c r="S1063" s="37"/>
      <c r="T1063" s="39"/>
      <c r="U1063" s="53"/>
      <c r="V1063" s="40"/>
      <c r="W1063" s="39"/>
      <c r="X1063" s="103"/>
      <c r="Y1063" s="37"/>
    </row>
    <row r="1064" spans="1:25" x14ac:dyDescent="0.25">
      <c r="A1064" s="52"/>
      <c r="B1064" s="52"/>
      <c r="C1064" s="34"/>
      <c r="D1064" s="35"/>
      <c r="E1064" s="28"/>
      <c r="F1064" s="36"/>
      <c r="G1064" s="36"/>
      <c r="H1064" s="36"/>
      <c r="I1064" s="37"/>
      <c r="J1064" s="37"/>
      <c r="K1064" s="36"/>
      <c r="L1064" s="36"/>
      <c r="M1064" s="38"/>
      <c r="N1064" s="38"/>
      <c r="O1064" s="37"/>
      <c r="P1064" s="37"/>
      <c r="Q1064" s="37"/>
      <c r="R1064" s="37"/>
      <c r="S1064" s="37"/>
      <c r="T1064" s="39"/>
      <c r="U1064" s="53"/>
      <c r="V1064" s="40"/>
      <c r="W1064" s="39"/>
      <c r="X1064" s="103"/>
      <c r="Y1064" s="37"/>
    </row>
    <row r="1065" spans="1:25" x14ac:dyDescent="0.25">
      <c r="A1065" s="52"/>
      <c r="B1065" s="52"/>
      <c r="C1065" s="34"/>
      <c r="D1065" s="35"/>
      <c r="E1065" s="28"/>
      <c r="F1065" s="36"/>
      <c r="G1065" s="36"/>
      <c r="H1065" s="36"/>
      <c r="I1065" s="37"/>
      <c r="J1065" s="37"/>
      <c r="K1065" s="36"/>
      <c r="L1065" s="36"/>
      <c r="M1065" s="38"/>
      <c r="N1065" s="38"/>
      <c r="O1065" s="37"/>
      <c r="P1065" s="37"/>
      <c r="Q1065" s="37"/>
      <c r="R1065" s="37"/>
      <c r="S1065" s="37"/>
      <c r="T1065" s="39"/>
      <c r="U1065" s="53"/>
      <c r="V1065" s="40"/>
      <c r="W1065" s="39"/>
      <c r="X1065" s="103"/>
      <c r="Y1065" s="37"/>
    </row>
    <row r="1066" spans="1:25" x14ac:dyDescent="0.25">
      <c r="A1066" s="52"/>
      <c r="B1066" s="52"/>
      <c r="C1066" s="34"/>
      <c r="D1066" s="35"/>
      <c r="E1066" s="28"/>
      <c r="F1066" s="36"/>
      <c r="G1066" s="36"/>
      <c r="H1066" s="36"/>
      <c r="I1066" s="37"/>
      <c r="J1066" s="37"/>
      <c r="K1066" s="36"/>
      <c r="L1066" s="36"/>
      <c r="M1066" s="38"/>
      <c r="N1066" s="38"/>
      <c r="O1066" s="37"/>
      <c r="P1066" s="37"/>
      <c r="Q1066" s="37"/>
      <c r="R1066" s="37"/>
      <c r="S1066" s="37"/>
      <c r="T1066" s="39"/>
      <c r="U1066" s="53"/>
      <c r="V1066" s="40"/>
      <c r="W1066" s="39"/>
      <c r="X1066" s="103"/>
      <c r="Y1066" s="37"/>
    </row>
    <row r="1067" spans="1:25" x14ac:dyDescent="0.25">
      <c r="A1067" s="52"/>
      <c r="B1067" s="52"/>
      <c r="C1067" s="34"/>
      <c r="D1067" s="35"/>
      <c r="E1067" s="28"/>
      <c r="F1067" s="36"/>
      <c r="G1067" s="36"/>
      <c r="H1067" s="36"/>
      <c r="I1067" s="37"/>
      <c r="J1067" s="37"/>
      <c r="K1067" s="36"/>
      <c r="L1067" s="36"/>
      <c r="M1067" s="38"/>
      <c r="N1067" s="38"/>
      <c r="O1067" s="37"/>
      <c r="P1067" s="37"/>
      <c r="Q1067" s="37"/>
      <c r="R1067" s="37"/>
      <c r="S1067" s="37"/>
      <c r="T1067" s="39"/>
      <c r="U1067" s="53"/>
      <c r="V1067" s="40"/>
      <c r="W1067" s="39"/>
      <c r="X1067" s="103"/>
      <c r="Y1067" s="37"/>
    </row>
    <row r="1068" spans="1:25" x14ac:dyDescent="0.25">
      <c r="A1068" s="52"/>
      <c r="B1068" s="52"/>
      <c r="C1068" s="34"/>
      <c r="D1068" s="35"/>
      <c r="E1068" s="28"/>
      <c r="F1068" s="36"/>
      <c r="G1068" s="36"/>
      <c r="H1068" s="36"/>
      <c r="I1068" s="37"/>
      <c r="J1068" s="37"/>
      <c r="K1068" s="36"/>
      <c r="L1068" s="36"/>
      <c r="M1068" s="38"/>
      <c r="N1068" s="38"/>
      <c r="O1068" s="37"/>
      <c r="P1068" s="37"/>
      <c r="Q1068" s="37"/>
      <c r="R1068" s="37"/>
      <c r="S1068" s="37"/>
      <c r="T1068" s="39"/>
      <c r="U1068" s="53"/>
      <c r="V1068" s="40"/>
      <c r="W1068" s="39"/>
      <c r="X1068" s="103"/>
      <c r="Y1068" s="37"/>
    </row>
    <row r="1069" spans="1:25" x14ac:dyDescent="0.25">
      <c r="A1069" s="52"/>
      <c r="B1069" s="52"/>
      <c r="C1069" s="34"/>
      <c r="D1069" s="35"/>
      <c r="E1069" s="28"/>
      <c r="F1069" s="36"/>
      <c r="G1069" s="36"/>
      <c r="H1069" s="36"/>
      <c r="I1069" s="37"/>
      <c r="J1069" s="37"/>
      <c r="K1069" s="36"/>
      <c r="L1069" s="36"/>
      <c r="M1069" s="38"/>
      <c r="N1069" s="38"/>
      <c r="O1069" s="37"/>
      <c r="P1069" s="37"/>
      <c r="Q1069" s="37"/>
      <c r="R1069" s="37"/>
      <c r="S1069" s="37"/>
      <c r="T1069" s="39"/>
      <c r="U1069" s="53"/>
      <c r="V1069" s="40"/>
      <c r="W1069" s="39"/>
      <c r="X1069" s="103"/>
      <c r="Y1069" s="37"/>
    </row>
    <row r="1070" spans="1:25" x14ac:dyDescent="0.25">
      <c r="A1070" s="52"/>
      <c r="B1070" s="52"/>
      <c r="C1070" s="34"/>
      <c r="D1070" s="35"/>
      <c r="E1070" s="28"/>
      <c r="F1070" s="36"/>
      <c r="G1070" s="36"/>
      <c r="H1070" s="36"/>
      <c r="I1070" s="37"/>
      <c r="J1070" s="37"/>
      <c r="K1070" s="36"/>
      <c r="L1070" s="36"/>
      <c r="M1070" s="38"/>
      <c r="N1070" s="38"/>
      <c r="O1070" s="37"/>
      <c r="P1070" s="37"/>
      <c r="Q1070" s="37"/>
      <c r="R1070" s="37"/>
      <c r="S1070" s="37"/>
      <c r="T1070" s="39"/>
      <c r="U1070" s="53"/>
      <c r="V1070" s="40"/>
      <c r="W1070" s="39"/>
      <c r="X1070" s="103"/>
      <c r="Y1070" s="37"/>
    </row>
    <row r="1071" spans="1:25" x14ac:dyDescent="0.25">
      <c r="A1071" s="52"/>
      <c r="B1071" s="52"/>
      <c r="C1071" s="34"/>
      <c r="D1071" s="35"/>
      <c r="E1071" s="28"/>
      <c r="F1071" s="36"/>
      <c r="G1071" s="36"/>
      <c r="H1071" s="36"/>
      <c r="I1071" s="37"/>
      <c r="J1071" s="37"/>
      <c r="K1071" s="36"/>
      <c r="L1071" s="36"/>
      <c r="M1071" s="38"/>
      <c r="N1071" s="38"/>
      <c r="O1071" s="37"/>
      <c r="P1071" s="37"/>
      <c r="Q1071" s="37"/>
      <c r="R1071" s="37"/>
      <c r="S1071" s="37"/>
      <c r="T1071" s="39"/>
      <c r="U1071" s="53"/>
      <c r="V1071" s="40"/>
      <c r="W1071" s="39"/>
      <c r="X1071" s="103"/>
      <c r="Y1071" s="37"/>
    </row>
    <row r="1072" spans="1:25" x14ac:dyDescent="0.25">
      <c r="A1072" s="52"/>
      <c r="B1072" s="52"/>
      <c r="C1072" s="34"/>
      <c r="D1072" s="35"/>
      <c r="E1072" s="28"/>
      <c r="F1072" s="36"/>
      <c r="G1072" s="36"/>
      <c r="H1072" s="36"/>
      <c r="I1072" s="37"/>
      <c r="J1072" s="37"/>
      <c r="K1072" s="36"/>
      <c r="L1072" s="36"/>
      <c r="M1072" s="38"/>
      <c r="N1072" s="38"/>
      <c r="O1072" s="37"/>
      <c r="P1072" s="37"/>
      <c r="Q1072" s="37"/>
      <c r="R1072" s="37"/>
      <c r="S1072" s="37"/>
      <c r="T1072" s="39"/>
      <c r="U1072" s="53"/>
      <c r="V1072" s="40"/>
      <c r="W1072" s="39"/>
      <c r="X1072" s="103"/>
      <c r="Y1072" s="37"/>
    </row>
    <row r="1073" spans="1:25" x14ac:dyDescent="0.25">
      <c r="A1073" s="52"/>
      <c r="B1073" s="52"/>
      <c r="C1073" s="34"/>
      <c r="D1073" s="35"/>
      <c r="E1073" s="28"/>
      <c r="F1073" s="36"/>
      <c r="G1073" s="36"/>
      <c r="H1073" s="36"/>
      <c r="I1073" s="37"/>
      <c r="J1073" s="37"/>
      <c r="K1073" s="36"/>
      <c r="L1073" s="36"/>
      <c r="M1073" s="38"/>
      <c r="N1073" s="38"/>
      <c r="O1073" s="37"/>
      <c r="P1073" s="37"/>
      <c r="Q1073" s="37"/>
      <c r="R1073" s="37"/>
      <c r="S1073" s="37"/>
      <c r="T1073" s="39"/>
      <c r="U1073" s="53"/>
      <c r="V1073" s="40"/>
      <c r="W1073" s="39"/>
      <c r="X1073" s="103"/>
      <c r="Y1073" s="37"/>
    </row>
    <row r="1074" spans="1:25" x14ac:dyDescent="0.25">
      <c r="A1074" s="52"/>
      <c r="B1074" s="52"/>
      <c r="C1074" s="34"/>
      <c r="D1074" s="35"/>
      <c r="E1074" s="28"/>
      <c r="F1074" s="36"/>
      <c r="G1074" s="36"/>
      <c r="H1074" s="36"/>
      <c r="I1074" s="37"/>
      <c r="J1074" s="37"/>
      <c r="K1074" s="36"/>
      <c r="L1074" s="36"/>
      <c r="M1074" s="38"/>
      <c r="N1074" s="38"/>
      <c r="O1074" s="37"/>
      <c r="P1074" s="37"/>
      <c r="Q1074" s="37"/>
      <c r="R1074" s="37"/>
      <c r="S1074" s="37"/>
      <c r="T1074" s="39"/>
      <c r="U1074" s="53"/>
      <c r="V1074" s="40"/>
      <c r="W1074" s="39"/>
      <c r="X1074" s="103"/>
      <c r="Y1074" s="37"/>
    </row>
    <row r="1075" spans="1:25" x14ac:dyDescent="0.25">
      <c r="A1075" s="52"/>
      <c r="B1075" s="52"/>
      <c r="C1075" s="34"/>
      <c r="D1075" s="35"/>
      <c r="E1075" s="28"/>
      <c r="F1075" s="36"/>
      <c r="G1075" s="36"/>
      <c r="H1075" s="36"/>
      <c r="I1075" s="37"/>
      <c r="J1075" s="37"/>
      <c r="K1075" s="36"/>
      <c r="L1075" s="36"/>
      <c r="M1075" s="38"/>
      <c r="N1075" s="38"/>
      <c r="O1075" s="37"/>
      <c r="P1075" s="37"/>
      <c r="Q1075" s="37"/>
      <c r="R1075" s="37"/>
      <c r="S1075" s="37"/>
      <c r="T1075" s="39"/>
      <c r="U1075" s="53"/>
      <c r="V1075" s="40"/>
      <c r="W1075" s="39"/>
      <c r="X1075" s="103"/>
      <c r="Y1075" s="37"/>
    </row>
    <row r="1076" spans="1:25" x14ac:dyDescent="0.25">
      <c r="A1076" s="52"/>
      <c r="B1076" s="52"/>
      <c r="C1076" s="34"/>
      <c r="D1076" s="35"/>
      <c r="E1076" s="28"/>
      <c r="F1076" s="36"/>
      <c r="G1076" s="36"/>
      <c r="H1076" s="36"/>
      <c r="I1076" s="37"/>
      <c r="J1076" s="37"/>
      <c r="K1076" s="36"/>
      <c r="L1076" s="36"/>
      <c r="M1076" s="38"/>
      <c r="N1076" s="38"/>
      <c r="O1076" s="37"/>
      <c r="P1076" s="37"/>
      <c r="Q1076" s="37"/>
      <c r="R1076" s="37"/>
      <c r="S1076" s="37"/>
      <c r="T1076" s="39"/>
      <c r="U1076" s="53"/>
      <c r="V1076" s="40"/>
      <c r="W1076" s="39"/>
      <c r="X1076" s="103"/>
      <c r="Y1076" s="37"/>
    </row>
    <row r="1077" spans="1:25" x14ac:dyDescent="0.25">
      <c r="A1077" s="52"/>
      <c r="B1077" s="52"/>
      <c r="C1077" s="34"/>
      <c r="D1077" s="35"/>
      <c r="E1077" s="28"/>
      <c r="F1077" s="36"/>
      <c r="G1077" s="36"/>
      <c r="H1077" s="36"/>
      <c r="I1077" s="37"/>
      <c r="J1077" s="37"/>
      <c r="K1077" s="36"/>
      <c r="L1077" s="36"/>
      <c r="M1077" s="38"/>
      <c r="N1077" s="38"/>
      <c r="O1077" s="37"/>
      <c r="P1077" s="37"/>
      <c r="Q1077" s="37"/>
      <c r="R1077" s="37"/>
      <c r="S1077" s="37"/>
      <c r="T1077" s="39"/>
      <c r="U1077" s="53"/>
      <c r="V1077" s="40"/>
      <c r="W1077" s="39"/>
      <c r="X1077" s="103"/>
      <c r="Y1077" s="37"/>
    </row>
    <row r="1078" spans="1:25" x14ac:dyDescent="0.25">
      <c r="A1078" s="52"/>
      <c r="B1078" s="52"/>
      <c r="C1078" s="34"/>
      <c r="D1078" s="35"/>
      <c r="E1078" s="28"/>
      <c r="F1078" s="36"/>
      <c r="G1078" s="36"/>
      <c r="H1078" s="36"/>
      <c r="I1078" s="37"/>
      <c r="J1078" s="37"/>
      <c r="K1078" s="36"/>
      <c r="L1078" s="36"/>
      <c r="M1078" s="38"/>
      <c r="N1078" s="38"/>
      <c r="O1078" s="37"/>
      <c r="P1078" s="37"/>
      <c r="Q1078" s="37"/>
      <c r="R1078" s="37"/>
      <c r="S1078" s="37"/>
      <c r="T1078" s="39"/>
      <c r="U1078" s="53"/>
      <c r="V1078" s="40"/>
      <c r="W1078" s="39"/>
      <c r="X1078" s="103"/>
      <c r="Y1078" s="37"/>
    </row>
    <row r="1079" spans="1:25" x14ac:dyDescent="0.25">
      <c r="A1079" s="52"/>
      <c r="B1079" s="52"/>
      <c r="C1079" s="34"/>
      <c r="D1079" s="35"/>
      <c r="E1079" s="28"/>
      <c r="F1079" s="36"/>
      <c r="G1079" s="36"/>
      <c r="H1079" s="36"/>
      <c r="I1079" s="37"/>
      <c r="J1079" s="37"/>
      <c r="K1079" s="36"/>
      <c r="L1079" s="36"/>
      <c r="M1079" s="38"/>
      <c r="N1079" s="38"/>
      <c r="O1079" s="37"/>
      <c r="P1079" s="37"/>
      <c r="Q1079" s="37"/>
      <c r="R1079" s="37"/>
      <c r="S1079" s="37"/>
      <c r="T1079" s="39"/>
      <c r="U1079" s="53"/>
      <c r="V1079" s="40"/>
      <c r="W1079" s="39"/>
      <c r="X1079" s="103"/>
      <c r="Y1079" s="37"/>
    </row>
    <row r="1080" spans="1:25" x14ac:dyDescent="0.25">
      <c r="A1080" s="52"/>
      <c r="B1080" s="52"/>
      <c r="C1080" s="34"/>
      <c r="D1080" s="35"/>
      <c r="E1080" s="28"/>
      <c r="F1080" s="36"/>
      <c r="G1080" s="36"/>
      <c r="H1080" s="36"/>
      <c r="I1080" s="37"/>
      <c r="J1080" s="37"/>
      <c r="K1080" s="36"/>
      <c r="L1080" s="36"/>
      <c r="M1080" s="38"/>
      <c r="N1080" s="38"/>
      <c r="O1080" s="37"/>
      <c r="P1080" s="37"/>
      <c r="Q1080" s="37"/>
      <c r="R1080" s="37"/>
      <c r="S1080" s="37"/>
      <c r="T1080" s="39"/>
      <c r="U1080" s="53"/>
      <c r="V1080" s="40"/>
      <c r="W1080" s="39"/>
      <c r="X1080" s="103"/>
      <c r="Y1080" s="37"/>
    </row>
    <row r="1081" spans="1:25" x14ac:dyDescent="0.25">
      <c r="A1081" s="52"/>
      <c r="B1081" s="52"/>
      <c r="C1081" s="34"/>
      <c r="D1081" s="35"/>
      <c r="E1081" s="28"/>
      <c r="F1081" s="36"/>
      <c r="G1081" s="36"/>
      <c r="H1081" s="36"/>
      <c r="I1081" s="37"/>
      <c r="J1081" s="37"/>
      <c r="K1081" s="36"/>
      <c r="L1081" s="36"/>
      <c r="M1081" s="38"/>
      <c r="N1081" s="38"/>
      <c r="O1081" s="37"/>
      <c r="P1081" s="37"/>
      <c r="Q1081" s="37"/>
      <c r="R1081" s="37"/>
      <c r="S1081" s="37"/>
      <c r="T1081" s="39"/>
      <c r="U1081" s="53"/>
      <c r="V1081" s="40"/>
      <c r="W1081" s="39"/>
      <c r="X1081" s="103"/>
      <c r="Y1081" s="37"/>
    </row>
    <row r="1082" spans="1:25" x14ac:dyDescent="0.25">
      <c r="A1082" s="52"/>
      <c r="B1082" s="52"/>
      <c r="C1082" s="34"/>
      <c r="D1082" s="35"/>
      <c r="E1082" s="28"/>
      <c r="F1082" s="36"/>
      <c r="G1082" s="36"/>
      <c r="H1082" s="36"/>
      <c r="I1082" s="37"/>
      <c r="J1082" s="37"/>
      <c r="K1082" s="36"/>
      <c r="L1082" s="36"/>
      <c r="M1082" s="38"/>
      <c r="N1082" s="38"/>
      <c r="O1082" s="37"/>
      <c r="P1082" s="37"/>
      <c r="Q1082" s="37"/>
      <c r="R1082" s="37"/>
      <c r="S1082" s="37"/>
      <c r="T1082" s="39"/>
      <c r="U1082" s="53"/>
      <c r="V1082" s="40"/>
      <c r="W1082" s="39"/>
      <c r="X1082" s="103"/>
      <c r="Y1082" s="37"/>
    </row>
    <row r="1083" spans="1:25" x14ac:dyDescent="0.25">
      <c r="A1083" s="52"/>
      <c r="B1083" s="52"/>
      <c r="C1083" s="34"/>
      <c r="D1083" s="35"/>
      <c r="E1083" s="28"/>
      <c r="F1083" s="36"/>
      <c r="G1083" s="36"/>
      <c r="H1083" s="36"/>
      <c r="I1083" s="37"/>
      <c r="J1083" s="37"/>
      <c r="K1083" s="36"/>
      <c r="L1083" s="36"/>
      <c r="M1083" s="38"/>
      <c r="N1083" s="38"/>
      <c r="O1083" s="37"/>
      <c r="P1083" s="37"/>
      <c r="Q1083" s="37"/>
      <c r="R1083" s="37"/>
      <c r="S1083" s="37"/>
      <c r="T1083" s="39"/>
      <c r="U1083" s="53"/>
      <c r="V1083" s="40"/>
      <c r="W1083" s="39"/>
      <c r="X1083" s="103"/>
      <c r="Y1083" s="37"/>
    </row>
    <row r="1084" spans="1:25" x14ac:dyDescent="0.25">
      <c r="A1084" s="52"/>
      <c r="B1084" s="52"/>
      <c r="C1084" s="34"/>
      <c r="D1084" s="35"/>
      <c r="E1084" s="28"/>
      <c r="F1084" s="36"/>
      <c r="G1084" s="36"/>
      <c r="H1084" s="36"/>
      <c r="I1084" s="37"/>
      <c r="J1084" s="37"/>
      <c r="K1084" s="36"/>
      <c r="L1084" s="36"/>
      <c r="M1084" s="38"/>
      <c r="N1084" s="38"/>
      <c r="O1084" s="37"/>
      <c r="P1084" s="37"/>
      <c r="Q1084" s="37"/>
      <c r="R1084" s="37"/>
      <c r="S1084" s="37"/>
      <c r="T1084" s="39"/>
      <c r="U1084" s="53"/>
      <c r="V1084" s="40"/>
      <c r="W1084" s="39"/>
      <c r="X1084" s="103"/>
      <c r="Y1084" s="37"/>
    </row>
    <row r="1085" spans="1:25" x14ac:dyDescent="0.25">
      <c r="A1085" s="52"/>
      <c r="B1085" s="52"/>
      <c r="C1085" s="34"/>
      <c r="D1085" s="35"/>
      <c r="E1085" s="28"/>
      <c r="F1085" s="36"/>
      <c r="G1085" s="36"/>
      <c r="H1085" s="36"/>
      <c r="I1085" s="37"/>
      <c r="J1085" s="37"/>
      <c r="K1085" s="36"/>
      <c r="L1085" s="36"/>
      <c r="M1085" s="38"/>
      <c r="N1085" s="38"/>
      <c r="O1085" s="37"/>
      <c r="P1085" s="37"/>
      <c r="Q1085" s="37"/>
      <c r="R1085" s="37"/>
      <c r="S1085" s="37"/>
      <c r="T1085" s="39"/>
      <c r="U1085" s="53"/>
      <c r="V1085" s="40"/>
      <c r="W1085" s="39"/>
      <c r="X1085" s="103"/>
      <c r="Y1085" s="37"/>
    </row>
    <row r="1086" spans="1:25" x14ac:dyDescent="0.25">
      <c r="A1086" s="52"/>
      <c r="B1086" s="52"/>
      <c r="C1086" s="34"/>
      <c r="D1086" s="35"/>
      <c r="E1086" s="28"/>
      <c r="F1086" s="36"/>
      <c r="G1086" s="36"/>
      <c r="H1086" s="36"/>
      <c r="I1086" s="37"/>
      <c r="J1086" s="37"/>
      <c r="K1086" s="36"/>
      <c r="L1086" s="36"/>
      <c r="M1086" s="38"/>
      <c r="N1086" s="38"/>
      <c r="O1086" s="37"/>
      <c r="P1086" s="37"/>
      <c r="Q1086" s="37"/>
      <c r="R1086" s="37"/>
      <c r="S1086" s="37"/>
      <c r="T1086" s="39"/>
      <c r="U1086" s="53"/>
      <c r="V1086" s="40"/>
      <c r="W1086" s="39"/>
      <c r="X1086" s="103"/>
      <c r="Y1086" s="37"/>
    </row>
    <row r="1087" spans="1:25" x14ac:dyDescent="0.25">
      <c r="A1087" s="52"/>
      <c r="B1087" s="52"/>
      <c r="C1087" s="34"/>
      <c r="D1087" s="35"/>
      <c r="E1087" s="28"/>
      <c r="F1087" s="36"/>
      <c r="G1087" s="36"/>
      <c r="H1087" s="36"/>
      <c r="I1087" s="37"/>
      <c r="J1087" s="37"/>
      <c r="K1087" s="36"/>
      <c r="L1087" s="36"/>
      <c r="M1087" s="38"/>
      <c r="N1087" s="38"/>
      <c r="O1087" s="37"/>
      <c r="P1087" s="37"/>
      <c r="Q1087" s="37"/>
      <c r="R1087" s="37"/>
      <c r="S1087" s="37"/>
      <c r="T1087" s="39"/>
      <c r="U1087" s="53"/>
      <c r="V1087" s="40"/>
      <c r="W1087" s="39"/>
      <c r="X1087" s="103"/>
      <c r="Y1087" s="37"/>
    </row>
    <row r="1088" spans="1:25" x14ac:dyDescent="0.25">
      <c r="A1088" s="52"/>
      <c r="B1088" s="52"/>
      <c r="C1088" s="34"/>
      <c r="D1088" s="35"/>
      <c r="E1088" s="28"/>
      <c r="F1088" s="36"/>
      <c r="G1088" s="36"/>
      <c r="H1088" s="36"/>
      <c r="I1088" s="37"/>
      <c r="J1088" s="37"/>
      <c r="K1088" s="36"/>
      <c r="L1088" s="36"/>
      <c r="M1088" s="38"/>
      <c r="N1088" s="38"/>
      <c r="O1088" s="37"/>
      <c r="P1088" s="37"/>
      <c r="Q1088" s="37"/>
      <c r="R1088" s="37"/>
      <c r="S1088" s="37"/>
      <c r="T1088" s="39"/>
      <c r="U1088" s="53"/>
      <c r="V1088" s="40"/>
      <c r="W1088" s="39"/>
      <c r="X1088" s="103"/>
      <c r="Y1088" s="37"/>
    </row>
    <row r="1089" spans="1:25" x14ac:dyDescent="0.25">
      <c r="A1089" s="52"/>
      <c r="B1089" s="52"/>
      <c r="C1089" s="34"/>
      <c r="D1089" s="35"/>
      <c r="E1089" s="28"/>
      <c r="F1089" s="36"/>
      <c r="G1089" s="36"/>
      <c r="H1089" s="36"/>
      <c r="I1089" s="37"/>
      <c r="J1089" s="37"/>
      <c r="K1089" s="36"/>
      <c r="L1089" s="36"/>
      <c r="M1089" s="38"/>
      <c r="N1089" s="38"/>
      <c r="O1089" s="37"/>
      <c r="P1089" s="37"/>
      <c r="Q1089" s="37"/>
      <c r="R1089" s="37"/>
      <c r="S1089" s="37"/>
      <c r="T1089" s="39"/>
      <c r="U1089" s="53"/>
      <c r="V1089" s="40"/>
      <c r="W1089" s="39"/>
      <c r="X1089" s="103"/>
      <c r="Y1089" s="37"/>
    </row>
    <row r="1090" spans="1:25" x14ac:dyDescent="0.25">
      <c r="A1090" s="52"/>
      <c r="B1090" s="52"/>
      <c r="C1090" s="34"/>
      <c r="D1090" s="35"/>
      <c r="E1090" s="28"/>
      <c r="F1090" s="36"/>
      <c r="G1090" s="36"/>
      <c r="H1090" s="36"/>
      <c r="I1090" s="37"/>
      <c r="J1090" s="37"/>
      <c r="K1090" s="36"/>
      <c r="L1090" s="36"/>
      <c r="M1090" s="38"/>
      <c r="N1090" s="38"/>
      <c r="O1090" s="37"/>
      <c r="P1090" s="37"/>
      <c r="Q1090" s="37"/>
      <c r="R1090" s="37"/>
      <c r="S1090" s="37"/>
      <c r="T1090" s="39"/>
      <c r="U1090" s="53"/>
      <c r="V1090" s="40"/>
      <c r="W1090" s="39"/>
      <c r="X1090" s="103"/>
      <c r="Y1090" s="37"/>
    </row>
    <row r="1091" spans="1:25" x14ac:dyDescent="0.25">
      <c r="A1091" s="52"/>
      <c r="B1091" s="52"/>
      <c r="C1091" s="34"/>
      <c r="D1091" s="35"/>
      <c r="E1091" s="28"/>
      <c r="F1091" s="36"/>
      <c r="G1091" s="36"/>
      <c r="H1091" s="36"/>
      <c r="I1091" s="37"/>
      <c r="J1091" s="37"/>
      <c r="K1091" s="36"/>
      <c r="L1091" s="36"/>
      <c r="M1091" s="38"/>
      <c r="N1091" s="38"/>
      <c r="O1091" s="37"/>
      <c r="P1091" s="37"/>
      <c r="Q1091" s="37"/>
      <c r="R1091" s="37"/>
      <c r="S1091" s="37"/>
      <c r="T1091" s="39"/>
      <c r="U1091" s="53"/>
      <c r="V1091" s="40"/>
      <c r="W1091" s="39"/>
      <c r="X1091" s="103"/>
      <c r="Y1091" s="37"/>
    </row>
    <row r="1092" spans="1:25" x14ac:dyDescent="0.25">
      <c r="A1092" s="52"/>
      <c r="B1092" s="52"/>
      <c r="C1092" s="34"/>
      <c r="D1092" s="35"/>
      <c r="E1092" s="28"/>
      <c r="F1092" s="36"/>
      <c r="G1092" s="36"/>
      <c r="H1092" s="36"/>
      <c r="I1092" s="37"/>
      <c r="J1092" s="37"/>
      <c r="K1092" s="36"/>
      <c r="L1092" s="36"/>
      <c r="M1092" s="38"/>
      <c r="N1092" s="38"/>
      <c r="O1092" s="37"/>
      <c r="P1092" s="37"/>
      <c r="Q1092" s="37"/>
      <c r="R1092" s="37"/>
      <c r="S1092" s="37"/>
      <c r="T1092" s="39"/>
      <c r="U1092" s="53"/>
      <c r="V1092" s="40"/>
      <c r="W1092" s="39"/>
      <c r="X1092" s="103"/>
      <c r="Y1092" s="37"/>
    </row>
    <row r="1093" spans="1:25" x14ac:dyDescent="0.25">
      <c r="A1093" s="52"/>
      <c r="B1093" s="52"/>
      <c r="C1093" s="34"/>
      <c r="D1093" s="35"/>
      <c r="E1093" s="28"/>
      <c r="F1093" s="36"/>
      <c r="G1093" s="36"/>
      <c r="H1093" s="36"/>
      <c r="I1093" s="37"/>
      <c r="J1093" s="37"/>
      <c r="K1093" s="36"/>
      <c r="L1093" s="36"/>
      <c r="M1093" s="38"/>
      <c r="N1093" s="38"/>
      <c r="O1093" s="37"/>
      <c r="P1093" s="37"/>
      <c r="Q1093" s="37"/>
      <c r="R1093" s="37"/>
      <c r="S1093" s="37"/>
      <c r="T1093" s="39"/>
      <c r="U1093" s="53"/>
      <c r="V1093" s="40"/>
      <c r="W1093" s="39"/>
      <c r="X1093" s="103"/>
      <c r="Y1093" s="37"/>
    </row>
    <row r="1094" spans="1:25" x14ac:dyDescent="0.25">
      <c r="A1094" s="52"/>
      <c r="B1094" s="52"/>
      <c r="C1094" s="34"/>
      <c r="D1094" s="35"/>
      <c r="E1094" s="28"/>
      <c r="F1094" s="36"/>
      <c r="G1094" s="36"/>
      <c r="H1094" s="36"/>
      <c r="I1094" s="37"/>
      <c r="J1094" s="37"/>
      <c r="K1094" s="36"/>
      <c r="L1094" s="36"/>
      <c r="M1094" s="38"/>
      <c r="N1094" s="38"/>
      <c r="O1094" s="37"/>
      <c r="P1094" s="37"/>
      <c r="Q1094" s="37"/>
      <c r="R1094" s="37"/>
      <c r="S1094" s="37"/>
      <c r="T1094" s="39"/>
      <c r="U1094" s="53"/>
      <c r="V1094" s="40"/>
      <c r="W1094" s="39"/>
      <c r="X1094" s="103"/>
      <c r="Y1094" s="37"/>
    </row>
    <row r="1095" spans="1:25" x14ac:dyDescent="0.25">
      <c r="A1095" s="52"/>
      <c r="B1095" s="52"/>
      <c r="C1095" s="34"/>
      <c r="D1095" s="35"/>
      <c r="E1095" s="28"/>
      <c r="F1095" s="36"/>
      <c r="G1095" s="36"/>
      <c r="H1095" s="36"/>
      <c r="I1095" s="37"/>
      <c r="J1095" s="37"/>
      <c r="K1095" s="36"/>
      <c r="L1095" s="36"/>
      <c r="M1095" s="38"/>
      <c r="N1095" s="38"/>
      <c r="O1095" s="37"/>
      <c r="P1095" s="37"/>
      <c r="Q1095" s="37"/>
      <c r="R1095" s="37"/>
      <c r="S1095" s="37"/>
      <c r="T1095" s="39"/>
      <c r="U1095" s="53"/>
      <c r="V1095" s="40"/>
      <c r="W1095" s="39"/>
      <c r="X1095" s="103"/>
      <c r="Y1095" s="37"/>
    </row>
    <row r="1096" spans="1:25" x14ac:dyDescent="0.25">
      <c r="A1096" s="52"/>
      <c r="B1096" s="52"/>
      <c r="C1096" s="34"/>
      <c r="D1096" s="35"/>
      <c r="E1096" s="28"/>
      <c r="F1096" s="36"/>
      <c r="G1096" s="36"/>
      <c r="H1096" s="36"/>
      <c r="I1096" s="37"/>
      <c r="J1096" s="37"/>
      <c r="K1096" s="36"/>
      <c r="L1096" s="36"/>
      <c r="M1096" s="38"/>
      <c r="N1096" s="38"/>
      <c r="O1096" s="37"/>
      <c r="P1096" s="37"/>
      <c r="Q1096" s="37"/>
      <c r="R1096" s="37"/>
      <c r="S1096" s="37"/>
      <c r="T1096" s="39"/>
      <c r="U1096" s="53"/>
      <c r="V1096" s="40"/>
      <c r="W1096" s="39"/>
      <c r="X1096" s="103"/>
      <c r="Y1096" s="37"/>
    </row>
    <row r="1097" spans="1:25" x14ac:dyDescent="0.25">
      <c r="A1097" s="52"/>
      <c r="B1097" s="52"/>
      <c r="C1097" s="34"/>
      <c r="D1097" s="35"/>
      <c r="E1097" s="28"/>
      <c r="F1097" s="36"/>
      <c r="G1097" s="36"/>
      <c r="H1097" s="36"/>
      <c r="I1097" s="37"/>
      <c r="J1097" s="37"/>
      <c r="K1097" s="36"/>
      <c r="L1097" s="36"/>
      <c r="M1097" s="38"/>
      <c r="N1097" s="38"/>
      <c r="O1097" s="37"/>
      <c r="P1097" s="37"/>
      <c r="Q1097" s="37"/>
      <c r="R1097" s="37"/>
      <c r="S1097" s="37"/>
      <c r="T1097" s="39"/>
      <c r="U1097" s="53"/>
      <c r="V1097" s="40"/>
      <c r="W1097" s="39"/>
      <c r="X1097" s="103"/>
      <c r="Y1097" s="37"/>
    </row>
    <row r="1098" spans="1:25" x14ac:dyDescent="0.25">
      <c r="A1098" s="52"/>
      <c r="B1098" s="52"/>
      <c r="C1098" s="34"/>
      <c r="D1098" s="35"/>
      <c r="E1098" s="28"/>
      <c r="F1098" s="36"/>
      <c r="G1098" s="36"/>
      <c r="H1098" s="36"/>
      <c r="I1098" s="37"/>
      <c r="J1098" s="37"/>
      <c r="K1098" s="36"/>
      <c r="L1098" s="36"/>
      <c r="M1098" s="38"/>
      <c r="N1098" s="38"/>
      <c r="O1098" s="37"/>
      <c r="P1098" s="37"/>
      <c r="Q1098" s="37"/>
      <c r="R1098" s="37"/>
      <c r="S1098" s="37"/>
      <c r="T1098" s="39"/>
      <c r="U1098" s="53"/>
      <c r="V1098" s="40"/>
      <c r="W1098" s="39"/>
      <c r="X1098" s="103"/>
      <c r="Y1098" s="37"/>
    </row>
    <row r="1099" spans="1:25" x14ac:dyDescent="0.25">
      <c r="A1099" s="52"/>
      <c r="B1099" s="52"/>
      <c r="C1099" s="34"/>
      <c r="D1099" s="35"/>
      <c r="E1099" s="28"/>
      <c r="F1099" s="36"/>
      <c r="G1099" s="36"/>
      <c r="H1099" s="36"/>
      <c r="I1099" s="37"/>
      <c r="J1099" s="37"/>
      <c r="K1099" s="36"/>
      <c r="L1099" s="36"/>
      <c r="M1099" s="38"/>
      <c r="N1099" s="38"/>
      <c r="O1099" s="37"/>
      <c r="P1099" s="37"/>
      <c r="Q1099" s="37"/>
      <c r="R1099" s="37"/>
      <c r="S1099" s="37"/>
      <c r="T1099" s="39"/>
      <c r="U1099" s="53"/>
      <c r="V1099" s="40"/>
      <c r="W1099" s="39"/>
      <c r="X1099" s="103"/>
      <c r="Y1099" s="37"/>
    </row>
    <row r="1100" spans="1:25" x14ac:dyDescent="0.25">
      <c r="A1100" s="52"/>
      <c r="B1100" s="52"/>
      <c r="C1100" s="34"/>
      <c r="D1100" s="35"/>
      <c r="E1100" s="28"/>
      <c r="F1100" s="36"/>
      <c r="G1100" s="36"/>
      <c r="H1100" s="36"/>
      <c r="I1100" s="37"/>
      <c r="J1100" s="37"/>
      <c r="K1100" s="36"/>
      <c r="L1100" s="36"/>
      <c r="M1100" s="38"/>
      <c r="N1100" s="38"/>
      <c r="O1100" s="37"/>
      <c r="P1100" s="37"/>
      <c r="Q1100" s="37"/>
      <c r="R1100" s="37"/>
      <c r="S1100" s="37"/>
      <c r="T1100" s="39"/>
      <c r="U1100" s="53"/>
      <c r="V1100" s="40"/>
      <c r="W1100" s="39"/>
      <c r="X1100" s="103"/>
      <c r="Y1100" s="37"/>
    </row>
    <row r="1101" spans="1:25" x14ac:dyDescent="0.25">
      <c r="A1101" s="52"/>
      <c r="B1101" s="52"/>
      <c r="C1101" s="34"/>
      <c r="D1101" s="35"/>
      <c r="E1101" s="28"/>
      <c r="F1101" s="36"/>
      <c r="G1101" s="36"/>
      <c r="H1101" s="36"/>
      <c r="I1101" s="37"/>
      <c r="J1101" s="37"/>
      <c r="K1101" s="36"/>
      <c r="L1101" s="36"/>
      <c r="M1101" s="38"/>
      <c r="N1101" s="38"/>
      <c r="O1101" s="37"/>
      <c r="P1101" s="37"/>
      <c r="Q1101" s="37"/>
      <c r="R1101" s="37"/>
      <c r="S1101" s="37"/>
      <c r="T1101" s="39"/>
      <c r="U1101" s="53"/>
      <c r="V1101" s="40"/>
      <c r="W1101" s="39"/>
      <c r="X1101" s="103"/>
      <c r="Y1101" s="37"/>
    </row>
    <row r="1102" spans="1:25" x14ac:dyDescent="0.25">
      <c r="A1102" s="52"/>
      <c r="B1102" s="52"/>
      <c r="C1102" s="34"/>
      <c r="D1102" s="35"/>
      <c r="E1102" s="28"/>
      <c r="F1102" s="36"/>
      <c r="G1102" s="36"/>
      <c r="H1102" s="36"/>
      <c r="I1102" s="37"/>
      <c r="J1102" s="37"/>
      <c r="K1102" s="36"/>
      <c r="L1102" s="36"/>
      <c r="M1102" s="38"/>
      <c r="N1102" s="38"/>
      <c r="O1102" s="37"/>
      <c r="P1102" s="37"/>
      <c r="Q1102" s="37"/>
      <c r="R1102" s="37"/>
      <c r="S1102" s="37"/>
      <c r="T1102" s="39"/>
      <c r="U1102" s="53"/>
      <c r="V1102" s="40"/>
      <c r="W1102" s="39"/>
      <c r="X1102" s="103"/>
      <c r="Y1102" s="37"/>
    </row>
    <row r="1103" spans="1:25" x14ac:dyDescent="0.25">
      <c r="A1103" s="52"/>
      <c r="B1103" s="52"/>
      <c r="C1103" s="34"/>
      <c r="D1103" s="35"/>
      <c r="E1103" s="28"/>
      <c r="F1103" s="36"/>
      <c r="G1103" s="36"/>
      <c r="H1103" s="36"/>
      <c r="I1103" s="37"/>
      <c r="J1103" s="37"/>
      <c r="K1103" s="36"/>
      <c r="L1103" s="36"/>
      <c r="M1103" s="38"/>
      <c r="N1103" s="38"/>
      <c r="O1103" s="37"/>
      <c r="P1103" s="37"/>
      <c r="Q1103" s="37"/>
      <c r="R1103" s="37"/>
      <c r="S1103" s="37"/>
      <c r="T1103" s="39"/>
      <c r="U1103" s="53"/>
      <c r="V1103" s="40"/>
      <c r="W1103" s="39"/>
      <c r="X1103" s="103"/>
      <c r="Y1103" s="37"/>
    </row>
    <row r="1104" spans="1:25" x14ac:dyDescent="0.25">
      <c r="A1104" s="52"/>
      <c r="B1104" s="52"/>
      <c r="C1104" s="34"/>
      <c r="D1104" s="35"/>
      <c r="E1104" s="28"/>
      <c r="F1104" s="36"/>
      <c r="G1104" s="36"/>
      <c r="H1104" s="36"/>
      <c r="I1104" s="37"/>
      <c r="J1104" s="37"/>
      <c r="K1104" s="36"/>
      <c r="L1104" s="36"/>
      <c r="M1104" s="38"/>
      <c r="N1104" s="38"/>
      <c r="O1104" s="37"/>
      <c r="P1104" s="37"/>
      <c r="Q1104" s="37"/>
      <c r="R1104" s="37"/>
      <c r="S1104" s="37"/>
      <c r="T1104" s="39"/>
      <c r="U1104" s="53"/>
      <c r="V1104" s="40"/>
      <c r="W1104" s="39"/>
      <c r="X1104" s="103"/>
      <c r="Y1104" s="37"/>
    </row>
    <row r="1105" spans="1:25" x14ac:dyDescent="0.25">
      <c r="A1105" s="52"/>
      <c r="B1105" s="52"/>
      <c r="C1105" s="34"/>
      <c r="D1105" s="35"/>
      <c r="E1105" s="28"/>
      <c r="F1105" s="36"/>
      <c r="G1105" s="36"/>
      <c r="H1105" s="36"/>
      <c r="I1105" s="37"/>
      <c r="J1105" s="37"/>
      <c r="K1105" s="36"/>
      <c r="L1105" s="36"/>
      <c r="M1105" s="38"/>
      <c r="N1105" s="38"/>
      <c r="O1105" s="37"/>
      <c r="P1105" s="37"/>
      <c r="Q1105" s="37"/>
      <c r="R1105" s="37"/>
      <c r="S1105" s="37"/>
      <c r="T1105" s="39"/>
      <c r="U1105" s="53"/>
      <c r="V1105" s="40"/>
      <c r="W1105" s="39"/>
      <c r="X1105" s="103"/>
      <c r="Y1105" s="37"/>
    </row>
    <row r="1106" spans="1:25" x14ac:dyDescent="0.25">
      <c r="A1106" s="52"/>
      <c r="B1106" s="52"/>
      <c r="C1106" s="34"/>
      <c r="D1106" s="35"/>
      <c r="E1106" s="28"/>
      <c r="F1106" s="36"/>
      <c r="G1106" s="36"/>
      <c r="H1106" s="36"/>
      <c r="I1106" s="37"/>
      <c r="J1106" s="37"/>
      <c r="K1106" s="36"/>
      <c r="L1106" s="36"/>
      <c r="M1106" s="38"/>
      <c r="N1106" s="38"/>
      <c r="O1106" s="37"/>
      <c r="P1106" s="37"/>
      <c r="Q1106" s="37"/>
      <c r="R1106" s="37"/>
      <c r="S1106" s="37"/>
      <c r="T1106" s="39"/>
      <c r="U1106" s="53"/>
      <c r="V1106" s="40"/>
      <c r="W1106" s="39"/>
      <c r="X1106" s="103"/>
      <c r="Y1106" s="37"/>
    </row>
    <row r="1107" spans="1:25" x14ac:dyDescent="0.25">
      <c r="A1107" s="52"/>
      <c r="B1107" s="52"/>
      <c r="C1107" s="34"/>
      <c r="D1107" s="35"/>
      <c r="E1107" s="28"/>
      <c r="F1107" s="36"/>
      <c r="G1107" s="36"/>
      <c r="H1107" s="36"/>
      <c r="I1107" s="37"/>
      <c r="J1107" s="37"/>
      <c r="K1107" s="36"/>
      <c r="L1107" s="36"/>
      <c r="M1107" s="38"/>
      <c r="N1107" s="38"/>
      <c r="O1107" s="37"/>
      <c r="P1107" s="37"/>
      <c r="Q1107" s="37"/>
      <c r="R1107" s="37"/>
      <c r="S1107" s="37"/>
      <c r="T1107" s="39"/>
      <c r="U1107" s="53"/>
      <c r="V1107" s="40"/>
      <c r="W1107" s="39"/>
      <c r="X1107" s="103"/>
      <c r="Y1107" s="37"/>
    </row>
    <row r="1108" spans="1:25" x14ac:dyDescent="0.25">
      <c r="A1108" s="52"/>
      <c r="B1108" s="52"/>
      <c r="C1108" s="34"/>
      <c r="D1108" s="35"/>
      <c r="E1108" s="28"/>
      <c r="F1108" s="36"/>
      <c r="G1108" s="36"/>
      <c r="H1108" s="36"/>
      <c r="I1108" s="37"/>
      <c r="J1108" s="37"/>
      <c r="K1108" s="36"/>
      <c r="L1108" s="36"/>
      <c r="M1108" s="38"/>
      <c r="N1108" s="38"/>
      <c r="O1108" s="37"/>
      <c r="P1108" s="37"/>
      <c r="Q1108" s="37"/>
      <c r="R1108" s="37"/>
      <c r="S1108" s="37"/>
      <c r="T1108" s="39"/>
      <c r="U1108" s="53"/>
      <c r="V1108" s="40"/>
      <c r="W1108" s="39"/>
      <c r="X1108" s="103"/>
      <c r="Y1108" s="37"/>
    </row>
    <row r="1109" spans="1:25" x14ac:dyDescent="0.25">
      <c r="A1109" s="52"/>
      <c r="B1109" s="52"/>
      <c r="C1109" s="34"/>
      <c r="D1109" s="35"/>
      <c r="E1109" s="28"/>
      <c r="F1109" s="36"/>
      <c r="G1109" s="36"/>
      <c r="H1109" s="36"/>
      <c r="I1109" s="37"/>
      <c r="J1109" s="37"/>
      <c r="K1109" s="36"/>
      <c r="L1109" s="36"/>
      <c r="M1109" s="38"/>
      <c r="N1109" s="38"/>
      <c r="O1109" s="37"/>
      <c r="P1109" s="37"/>
      <c r="Q1109" s="37"/>
      <c r="R1109" s="37"/>
      <c r="S1109" s="37"/>
      <c r="T1109" s="39"/>
      <c r="U1109" s="53"/>
      <c r="V1109" s="40"/>
      <c r="W1109" s="39"/>
      <c r="X1109" s="103"/>
      <c r="Y1109" s="37"/>
    </row>
    <row r="1110" spans="1:25" x14ac:dyDescent="0.25">
      <c r="A1110" s="52"/>
      <c r="B1110" s="52"/>
      <c r="C1110" s="34"/>
      <c r="D1110" s="35"/>
      <c r="E1110" s="28"/>
      <c r="F1110" s="36"/>
      <c r="G1110" s="36"/>
      <c r="H1110" s="36"/>
      <c r="I1110" s="37"/>
      <c r="J1110" s="37"/>
      <c r="K1110" s="36"/>
      <c r="L1110" s="36"/>
      <c r="M1110" s="38"/>
      <c r="N1110" s="38"/>
      <c r="O1110" s="37"/>
      <c r="P1110" s="37"/>
      <c r="Q1110" s="37"/>
      <c r="R1110" s="37"/>
      <c r="S1110" s="37"/>
      <c r="T1110" s="39"/>
      <c r="U1110" s="53"/>
      <c r="V1110" s="40"/>
      <c r="W1110" s="39"/>
      <c r="X1110" s="103"/>
      <c r="Y1110" s="37"/>
    </row>
    <row r="1111" spans="1:25" x14ac:dyDescent="0.25">
      <c r="A1111" s="52"/>
      <c r="B1111" s="52"/>
      <c r="C1111" s="34"/>
      <c r="D1111" s="35"/>
      <c r="E1111" s="28"/>
      <c r="F1111" s="36"/>
      <c r="G1111" s="36"/>
      <c r="H1111" s="36"/>
      <c r="I1111" s="37"/>
      <c r="J1111" s="37"/>
      <c r="K1111" s="36"/>
      <c r="L1111" s="36"/>
      <c r="M1111" s="38"/>
      <c r="N1111" s="38"/>
      <c r="O1111" s="37"/>
      <c r="P1111" s="37"/>
      <c r="Q1111" s="37"/>
      <c r="R1111" s="37"/>
      <c r="S1111" s="37"/>
      <c r="T1111" s="39"/>
      <c r="U1111" s="53"/>
      <c r="V1111" s="40"/>
      <c r="W1111" s="39"/>
      <c r="X1111" s="103"/>
      <c r="Y1111" s="37"/>
    </row>
    <row r="1112" spans="1:25" x14ac:dyDescent="0.25">
      <c r="A1112" s="52"/>
      <c r="B1112" s="52"/>
      <c r="C1112" s="34"/>
      <c r="D1112" s="35"/>
      <c r="E1112" s="28"/>
      <c r="F1112" s="36"/>
      <c r="G1112" s="36"/>
      <c r="H1112" s="36"/>
      <c r="I1112" s="37"/>
      <c r="J1112" s="37"/>
      <c r="K1112" s="36"/>
      <c r="L1112" s="36"/>
      <c r="M1112" s="38"/>
      <c r="N1112" s="38"/>
      <c r="O1112" s="37"/>
      <c r="P1112" s="37"/>
      <c r="Q1112" s="37"/>
      <c r="R1112" s="37"/>
      <c r="S1112" s="37"/>
      <c r="T1112" s="39"/>
      <c r="U1112" s="53"/>
      <c r="V1112" s="40"/>
      <c r="W1112" s="39"/>
      <c r="X1112" s="103"/>
      <c r="Y1112" s="37"/>
    </row>
    <row r="1113" spans="1:25" x14ac:dyDescent="0.25">
      <c r="A1113" s="52"/>
      <c r="B1113" s="52"/>
      <c r="C1113" s="34"/>
      <c r="D1113" s="35"/>
      <c r="E1113" s="28"/>
      <c r="F1113" s="36"/>
      <c r="G1113" s="36"/>
      <c r="H1113" s="36"/>
      <c r="I1113" s="37"/>
      <c r="J1113" s="37"/>
      <c r="K1113" s="36"/>
      <c r="L1113" s="36"/>
      <c r="M1113" s="38"/>
      <c r="N1113" s="38"/>
      <c r="O1113" s="37"/>
      <c r="P1113" s="37"/>
      <c r="Q1113" s="37"/>
      <c r="R1113" s="37"/>
      <c r="S1113" s="37"/>
      <c r="T1113" s="39"/>
      <c r="U1113" s="53"/>
      <c r="V1113" s="40"/>
      <c r="W1113" s="39"/>
      <c r="X1113" s="103"/>
      <c r="Y1113" s="37"/>
    </row>
    <row r="1114" spans="1:25" x14ac:dyDescent="0.25">
      <c r="A1114" s="52"/>
      <c r="B1114" s="52"/>
      <c r="C1114" s="34"/>
      <c r="D1114" s="35"/>
      <c r="E1114" s="28"/>
      <c r="F1114" s="36"/>
      <c r="G1114" s="36"/>
      <c r="H1114" s="36"/>
      <c r="I1114" s="37"/>
      <c r="J1114" s="37"/>
      <c r="K1114" s="36"/>
      <c r="L1114" s="36"/>
      <c r="M1114" s="38"/>
      <c r="N1114" s="38"/>
      <c r="O1114" s="37"/>
      <c r="P1114" s="37"/>
      <c r="Q1114" s="37"/>
      <c r="R1114" s="37"/>
      <c r="S1114" s="37"/>
      <c r="T1114" s="39"/>
      <c r="U1114" s="53"/>
      <c r="V1114" s="40"/>
      <c r="W1114" s="39"/>
      <c r="X1114" s="103"/>
      <c r="Y1114" s="37"/>
    </row>
    <row r="1115" spans="1:25" x14ac:dyDescent="0.25">
      <c r="A1115" s="52"/>
      <c r="B1115" s="52"/>
      <c r="C1115" s="34"/>
      <c r="D1115" s="35"/>
      <c r="E1115" s="28"/>
      <c r="F1115" s="36"/>
      <c r="G1115" s="36"/>
      <c r="H1115" s="36"/>
      <c r="I1115" s="37"/>
      <c r="J1115" s="37"/>
      <c r="K1115" s="36"/>
      <c r="L1115" s="36"/>
      <c r="M1115" s="38"/>
      <c r="N1115" s="38"/>
      <c r="O1115" s="37"/>
      <c r="P1115" s="37"/>
      <c r="Q1115" s="37"/>
      <c r="R1115" s="37"/>
      <c r="S1115" s="37"/>
      <c r="T1115" s="39"/>
      <c r="U1115" s="53"/>
      <c r="V1115" s="40"/>
      <c r="W1115" s="39"/>
      <c r="X1115" s="103"/>
      <c r="Y1115" s="37"/>
    </row>
    <row r="1116" spans="1:25" x14ac:dyDescent="0.25">
      <c r="A1116" s="52"/>
      <c r="B1116" s="52"/>
      <c r="C1116" s="34"/>
      <c r="D1116" s="35"/>
      <c r="E1116" s="28"/>
      <c r="F1116" s="36"/>
      <c r="G1116" s="36"/>
      <c r="H1116" s="36"/>
      <c r="I1116" s="37"/>
      <c r="J1116" s="37"/>
      <c r="K1116" s="36"/>
      <c r="L1116" s="36"/>
      <c r="M1116" s="38"/>
      <c r="N1116" s="38"/>
      <c r="O1116" s="37"/>
      <c r="P1116" s="37"/>
      <c r="Q1116" s="37"/>
      <c r="R1116" s="37"/>
      <c r="S1116" s="37"/>
      <c r="T1116" s="39"/>
      <c r="U1116" s="53"/>
      <c r="V1116" s="40"/>
      <c r="W1116" s="39"/>
      <c r="X1116" s="103"/>
      <c r="Y1116" s="37"/>
    </row>
    <row r="1117" spans="1:25" x14ac:dyDescent="0.25">
      <c r="A1117" s="52"/>
      <c r="B1117" s="52"/>
      <c r="C1117" s="34"/>
      <c r="D1117" s="35"/>
      <c r="E1117" s="28"/>
      <c r="F1117" s="36"/>
      <c r="G1117" s="36"/>
      <c r="H1117" s="36"/>
      <c r="I1117" s="37"/>
      <c r="J1117" s="37"/>
      <c r="K1117" s="36"/>
      <c r="L1117" s="36"/>
      <c r="M1117" s="38"/>
      <c r="N1117" s="38"/>
      <c r="O1117" s="37"/>
      <c r="P1117" s="37"/>
      <c r="Q1117" s="37"/>
      <c r="R1117" s="37"/>
      <c r="S1117" s="37"/>
      <c r="T1117" s="39"/>
      <c r="U1117" s="53"/>
      <c r="V1117" s="40"/>
      <c r="W1117" s="39"/>
      <c r="X1117" s="103"/>
      <c r="Y1117" s="37"/>
    </row>
    <row r="1118" spans="1:25" x14ac:dyDescent="0.25">
      <c r="A1118" s="52"/>
      <c r="B1118" s="52"/>
      <c r="C1118" s="34"/>
      <c r="D1118" s="35"/>
      <c r="E1118" s="28"/>
      <c r="F1118" s="36"/>
      <c r="G1118" s="36"/>
      <c r="H1118" s="36"/>
      <c r="I1118" s="37"/>
      <c r="J1118" s="37"/>
      <c r="K1118" s="36"/>
      <c r="L1118" s="36"/>
      <c r="M1118" s="38"/>
      <c r="N1118" s="38"/>
      <c r="O1118" s="37"/>
      <c r="P1118" s="37"/>
      <c r="Q1118" s="37"/>
      <c r="R1118" s="37"/>
      <c r="S1118" s="37"/>
      <c r="T1118" s="39"/>
      <c r="U1118" s="53"/>
      <c r="V1118" s="40"/>
      <c r="W1118" s="39"/>
      <c r="X1118" s="103"/>
      <c r="Y1118" s="37"/>
    </row>
    <row r="1119" spans="1:25" x14ac:dyDescent="0.25">
      <c r="A1119" s="52"/>
      <c r="B1119" s="52"/>
      <c r="C1119" s="34"/>
      <c r="D1119" s="35"/>
      <c r="E1119" s="28"/>
      <c r="F1119" s="36"/>
      <c r="G1119" s="36"/>
      <c r="H1119" s="36"/>
      <c r="I1119" s="37"/>
      <c r="J1119" s="37"/>
      <c r="K1119" s="36"/>
      <c r="L1119" s="36"/>
      <c r="M1119" s="38"/>
      <c r="N1119" s="38"/>
      <c r="O1119" s="37"/>
      <c r="P1119" s="37"/>
      <c r="Q1119" s="37"/>
      <c r="R1119" s="37"/>
      <c r="S1119" s="37"/>
      <c r="T1119" s="39"/>
      <c r="U1119" s="53"/>
      <c r="V1119" s="40"/>
      <c r="W1119" s="39"/>
      <c r="X1119" s="103"/>
      <c r="Y1119" s="37"/>
    </row>
    <row r="1120" spans="1:25" x14ac:dyDescent="0.25">
      <c r="A1120" s="52"/>
      <c r="B1120" s="52"/>
      <c r="C1120" s="34"/>
      <c r="D1120" s="35"/>
      <c r="E1120" s="28"/>
      <c r="F1120" s="36"/>
      <c r="G1120" s="36"/>
      <c r="H1120" s="36"/>
      <c r="I1120" s="37"/>
      <c r="J1120" s="37"/>
      <c r="K1120" s="36"/>
      <c r="L1120" s="36"/>
      <c r="M1120" s="38"/>
      <c r="N1120" s="38"/>
      <c r="O1120" s="37"/>
      <c r="P1120" s="37"/>
      <c r="Q1120" s="37"/>
      <c r="R1120" s="37"/>
      <c r="S1120" s="37"/>
      <c r="T1120" s="39"/>
      <c r="U1120" s="53"/>
      <c r="V1120" s="40"/>
      <c r="W1120" s="39"/>
      <c r="X1120" s="103"/>
      <c r="Y1120" s="37"/>
    </row>
    <row r="1121" spans="1:25" x14ac:dyDescent="0.25">
      <c r="A1121" s="52"/>
      <c r="B1121" s="52"/>
      <c r="C1121" s="34"/>
      <c r="D1121" s="35"/>
      <c r="E1121" s="28"/>
      <c r="F1121" s="36"/>
      <c r="G1121" s="36"/>
      <c r="H1121" s="36"/>
      <c r="I1121" s="37"/>
      <c r="J1121" s="37"/>
      <c r="K1121" s="36"/>
      <c r="L1121" s="36"/>
      <c r="M1121" s="38"/>
      <c r="N1121" s="38"/>
      <c r="O1121" s="37"/>
      <c r="P1121" s="37"/>
      <c r="Q1121" s="37"/>
      <c r="R1121" s="37"/>
      <c r="S1121" s="37"/>
      <c r="T1121" s="39"/>
      <c r="U1121" s="53"/>
      <c r="V1121" s="40"/>
      <c r="W1121" s="39"/>
      <c r="X1121" s="103"/>
      <c r="Y1121" s="37"/>
    </row>
    <row r="1122" spans="1:25" x14ac:dyDescent="0.25">
      <c r="A1122" s="52"/>
      <c r="B1122" s="52"/>
      <c r="C1122" s="34"/>
      <c r="D1122" s="35"/>
      <c r="E1122" s="28"/>
      <c r="F1122" s="36"/>
      <c r="G1122" s="36"/>
      <c r="H1122" s="36"/>
      <c r="I1122" s="37"/>
      <c r="J1122" s="37"/>
      <c r="K1122" s="36"/>
      <c r="L1122" s="36"/>
      <c r="M1122" s="38"/>
      <c r="N1122" s="38"/>
      <c r="O1122" s="37"/>
      <c r="P1122" s="37"/>
      <c r="Q1122" s="37"/>
      <c r="R1122" s="37"/>
      <c r="S1122" s="37"/>
      <c r="T1122" s="39"/>
      <c r="U1122" s="53"/>
      <c r="V1122" s="40"/>
      <c r="W1122" s="39"/>
      <c r="X1122" s="103"/>
      <c r="Y1122" s="37"/>
    </row>
    <row r="1123" spans="1:25" x14ac:dyDescent="0.25">
      <c r="A1123" s="52"/>
      <c r="B1123" s="52"/>
      <c r="C1123" s="34"/>
      <c r="D1123" s="35"/>
      <c r="E1123" s="28"/>
      <c r="F1123" s="36"/>
      <c r="G1123" s="36"/>
      <c r="H1123" s="36"/>
      <c r="I1123" s="37"/>
      <c r="J1123" s="37"/>
      <c r="K1123" s="36"/>
      <c r="L1123" s="36"/>
      <c r="M1123" s="38"/>
      <c r="N1123" s="38"/>
      <c r="O1123" s="37"/>
      <c r="P1123" s="37"/>
      <c r="Q1123" s="37"/>
      <c r="R1123" s="37"/>
      <c r="S1123" s="37"/>
      <c r="T1123" s="39"/>
      <c r="U1123" s="53"/>
      <c r="V1123" s="40"/>
      <c r="W1123" s="39"/>
      <c r="X1123" s="103"/>
      <c r="Y1123" s="37"/>
    </row>
    <row r="1124" spans="1:25" x14ac:dyDescent="0.25">
      <c r="A1124" s="52"/>
      <c r="B1124" s="52"/>
      <c r="C1124" s="34"/>
      <c r="D1124" s="35"/>
      <c r="E1124" s="28"/>
      <c r="F1124" s="36"/>
      <c r="G1124" s="36"/>
      <c r="H1124" s="36"/>
      <c r="I1124" s="37"/>
      <c r="J1124" s="37"/>
      <c r="K1124" s="36"/>
      <c r="L1124" s="36"/>
      <c r="M1124" s="38"/>
      <c r="N1124" s="38"/>
      <c r="O1124" s="37"/>
      <c r="P1124" s="37"/>
      <c r="Q1124" s="37"/>
      <c r="R1124" s="37"/>
      <c r="S1124" s="37"/>
      <c r="T1124" s="39"/>
      <c r="U1124" s="53"/>
      <c r="V1124" s="40"/>
      <c r="W1124" s="39"/>
      <c r="X1124" s="103"/>
      <c r="Y1124" s="37"/>
    </row>
    <row r="1125" spans="1:25" x14ac:dyDescent="0.25">
      <c r="A1125" s="52"/>
      <c r="B1125" s="52"/>
      <c r="C1125" s="34"/>
      <c r="D1125" s="35"/>
      <c r="E1125" s="28"/>
      <c r="F1125" s="36"/>
      <c r="G1125" s="36"/>
      <c r="H1125" s="36"/>
      <c r="I1125" s="37"/>
      <c r="J1125" s="37"/>
      <c r="K1125" s="36"/>
      <c r="L1125" s="36"/>
      <c r="M1125" s="38"/>
      <c r="N1125" s="38"/>
      <c r="O1125" s="37"/>
      <c r="P1125" s="37"/>
      <c r="Q1125" s="37"/>
      <c r="R1125" s="37"/>
      <c r="S1125" s="37"/>
      <c r="T1125" s="39"/>
      <c r="U1125" s="53"/>
      <c r="V1125" s="40"/>
      <c r="W1125" s="39"/>
      <c r="X1125" s="103"/>
      <c r="Y1125" s="37"/>
    </row>
    <row r="1126" spans="1:25" x14ac:dyDescent="0.25">
      <c r="A1126" s="52"/>
      <c r="B1126" s="52"/>
      <c r="C1126" s="34"/>
      <c r="D1126" s="35"/>
      <c r="E1126" s="28"/>
      <c r="F1126" s="36"/>
      <c r="G1126" s="36"/>
      <c r="H1126" s="36"/>
      <c r="I1126" s="37"/>
      <c r="J1126" s="37"/>
      <c r="K1126" s="36"/>
      <c r="L1126" s="36"/>
      <c r="M1126" s="38"/>
      <c r="N1126" s="38"/>
      <c r="O1126" s="37"/>
      <c r="P1126" s="37"/>
      <c r="Q1126" s="37"/>
      <c r="R1126" s="37"/>
      <c r="S1126" s="37"/>
      <c r="T1126" s="39"/>
      <c r="U1126" s="53"/>
      <c r="V1126" s="40"/>
      <c r="W1126" s="39"/>
      <c r="X1126" s="103"/>
      <c r="Y1126" s="37"/>
    </row>
    <row r="1127" spans="1:25" x14ac:dyDescent="0.25">
      <c r="A1127" s="52"/>
      <c r="B1127" s="52"/>
      <c r="C1127" s="34"/>
      <c r="D1127" s="35"/>
      <c r="E1127" s="28"/>
      <c r="F1127" s="36"/>
      <c r="G1127" s="36"/>
      <c r="H1127" s="36"/>
      <c r="I1127" s="37"/>
      <c r="J1127" s="37"/>
      <c r="K1127" s="36"/>
      <c r="L1127" s="36"/>
      <c r="M1127" s="38"/>
      <c r="N1127" s="38"/>
      <c r="O1127" s="37"/>
      <c r="P1127" s="37"/>
      <c r="Q1127" s="37"/>
      <c r="R1127" s="37"/>
      <c r="S1127" s="37"/>
      <c r="T1127" s="39"/>
      <c r="U1127" s="53"/>
      <c r="V1127" s="40"/>
      <c r="W1127" s="39"/>
      <c r="X1127" s="103"/>
      <c r="Y1127" s="37"/>
    </row>
    <row r="1128" spans="1:25" x14ac:dyDescent="0.25">
      <c r="A1128" s="52"/>
      <c r="B1128" s="52"/>
      <c r="C1128" s="34"/>
      <c r="D1128" s="35"/>
      <c r="E1128" s="28"/>
      <c r="F1128" s="36"/>
      <c r="G1128" s="36"/>
      <c r="H1128" s="36"/>
      <c r="I1128" s="37"/>
      <c r="J1128" s="37"/>
      <c r="K1128" s="36"/>
      <c r="L1128" s="36"/>
      <c r="M1128" s="38"/>
      <c r="N1128" s="38"/>
      <c r="O1128" s="37"/>
      <c r="P1128" s="37"/>
      <c r="Q1128" s="37"/>
      <c r="R1128" s="37"/>
      <c r="S1128" s="37"/>
      <c r="T1128" s="39"/>
      <c r="U1128" s="53"/>
      <c r="V1128" s="40"/>
      <c r="W1128" s="39"/>
      <c r="X1128" s="103"/>
      <c r="Y1128" s="37"/>
    </row>
    <row r="1129" spans="1:25" x14ac:dyDescent="0.25">
      <c r="A1129" s="52"/>
      <c r="B1129" s="52"/>
      <c r="C1129" s="34"/>
      <c r="D1129" s="35"/>
      <c r="E1129" s="28"/>
      <c r="F1129" s="36"/>
      <c r="G1129" s="36"/>
      <c r="H1129" s="36"/>
      <c r="I1129" s="37"/>
      <c r="J1129" s="37"/>
      <c r="K1129" s="36"/>
      <c r="L1129" s="36"/>
      <c r="M1129" s="38"/>
      <c r="N1129" s="38"/>
      <c r="O1129" s="37"/>
      <c r="P1129" s="37"/>
      <c r="Q1129" s="37"/>
      <c r="R1129" s="37"/>
      <c r="S1129" s="37"/>
      <c r="T1129" s="39"/>
      <c r="U1129" s="53"/>
      <c r="V1129" s="40"/>
      <c r="W1129" s="39"/>
      <c r="X1129" s="103"/>
      <c r="Y1129" s="37"/>
    </row>
    <row r="1130" spans="1:25" x14ac:dyDescent="0.25">
      <c r="A1130" s="52"/>
      <c r="B1130" s="52"/>
      <c r="C1130" s="34"/>
      <c r="D1130" s="35"/>
      <c r="E1130" s="28"/>
      <c r="F1130" s="36"/>
      <c r="G1130" s="36"/>
      <c r="H1130" s="36"/>
      <c r="I1130" s="37"/>
      <c r="J1130" s="37"/>
      <c r="K1130" s="36"/>
      <c r="L1130" s="36"/>
      <c r="M1130" s="38"/>
      <c r="N1130" s="38"/>
      <c r="O1130" s="37"/>
      <c r="P1130" s="37"/>
      <c r="Q1130" s="37"/>
      <c r="R1130" s="37"/>
      <c r="S1130" s="37"/>
      <c r="T1130" s="39"/>
      <c r="U1130" s="53"/>
      <c r="V1130" s="40"/>
      <c r="W1130" s="39"/>
      <c r="X1130" s="103"/>
      <c r="Y1130" s="37"/>
    </row>
    <row r="1131" spans="1:25" x14ac:dyDescent="0.25">
      <c r="A1131" s="52"/>
      <c r="B1131" s="52"/>
      <c r="C1131" s="34"/>
      <c r="D1131" s="35"/>
      <c r="E1131" s="28"/>
      <c r="F1131" s="36"/>
      <c r="G1131" s="36"/>
      <c r="H1131" s="36"/>
      <c r="I1131" s="37"/>
      <c r="J1131" s="37"/>
      <c r="K1131" s="36"/>
      <c r="L1131" s="36"/>
      <c r="M1131" s="38"/>
      <c r="N1131" s="38"/>
      <c r="O1131" s="37"/>
      <c r="P1131" s="37"/>
      <c r="Q1131" s="37"/>
      <c r="R1131" s="37"/>
      <c r="S1131" s="37"/>
      <c r="T1131" s="39"/>
      <c r="U1131" s="53"/>
      <c r="V1131" s="40"/>
      <c r="W1131" s="39"/>
      <c r="X1131" s="103"/>
      <c r="Y1131" s="37"/>
    </row>
    <row r="1132" spans="1:25" x14ac:dyDescent="0.25">
      <c r="A1132" s="52"/>
      <c r="B1132" s="52"/>
      <c r="C1132" s="34"/>
      <c r="D1132" s="35"/>
      <c r="E1132" s="28"/>
      <c r="F1132" s="36"/>
      <c r="G1132" s="36"/>
      <c r="H1132" s="36"/>
      <c r="I1132" s="37"/>
      <c r="J1132" s="37"/>
      <c r="K1132" s="36"/>
      <c r="L1132" s="36"/>
      <c r="M1132" s="38"/>
      <c r="N1132" s="38"/>
      <c r="O1132" s="37"/>
      <c r="P1132" s="37"/>
      <c r="Q1132" s="37"/>
      <c r="R1132" s="37"/>
      <c r="S1132" s="37"/>
      <c r="T1132" s="39"/>
      <c r="U1132" s="53"/>
      <c r="V1132" s="40"/>
      <c r="W1132" s="39"/>
      <c r="X1132" s="103"/>
      <c r="Y1132" s="37"/>
    </row>
    <row r="1133" spans="1:25" x14ac:dyDescent="0.25">
      <c r="A1133" s="52"/>
      <c r="B1133" s="52"/>
      <c r="C1133" s="34"/>
      <c r="D1133" s="35"/>
      <c r="E1133" s="28"/>
      <c r="F1133" s="36"/>
      <c r="G1133" s="36"/>
      <c r="H1133" s="36"/>
      <c r="I1133" s="37"/>
      <c r="J1133" s="37"/>
      <c r="K1133" s="36"/>
      <c r="L1133" s="36"/>
      <c r="M1133" s="38"/>
      <c r="N1133" s="38"/>
      <c r="O1133" s="37"/>
      <c r="P1133" s="37"/>
      <c r="Q1133" s="37"/>
      <c r="R1133" s="37"/>
      <c r="S1133" s="37"/>
      <c r="T1133" s="39"/>
      <c r="U1133" s="53"/>
      <c r="V1133" s="40"/>
      <c r="W1133" s="39"/>
      <c r="X1133" s="103"/>
      <c r="Y1133" s="37"/>
    </row>
    <row r="1134" spans="1:25" x14ac:dyDescent="0.25">
      <c r="A1134" s="52"/>
      <c r="B1134" s="52"/>
      <c r="C1134" s="34"/>
      <c r="D1134" s="35"/>
      <c r="E1134" s="28"/>
      <c r="F1134" s="36"/>
      <c r="G1134" s="36"/>
      <c r="H1134" s="36"/>
      <c r="I1134" s="37"/>
      <c r="J1134" s="37"/>
      <c r="K1134" s="36"/>
      <c r="L1134" s="36"/>
      <c r="M1134" s="38"/>
      <c r="N1134" s="38"/>
      <c r="O1134" s="37"/>
      <c r="P1134" s="37"/>
      <c r="Q1134" s="37"/>
      <c r="R1134" s="37"/>
      <c r="S1134" s="37"/>
      <c r="T1134" s="39"/>
      <c r="U1134" s="53"/>
      <c r="V1134" s="40"/>
      <c r="W1134" s="39"/>
      <c r="X1134" s="103"/>
      <c r="Y1134" s="37"/>
    </row>
    <row r="1135" spans="1:25" x14ac:dyDescent="0.25">
      <c r="A1135" s="41"/>
      <c r="B1135" s="41"/>
      <c r="C1135" s="22"/>
      <c r="D1135" s="23"/>
      <c r="E1135" s="28"/>
      <c r="F1135" s="8"/>
      <c r="G1135" s="8"/>
      <c r="H1135" s="8"/>
      <c r="K1135" s="8"/>
      <c r="L1135" s="8"/>
      <c r="M1135" s="25"/>
      <c r="N1135" s="25"/>
      <c r="O1135" s="24"/>
      <c r="P1135" s="24"/>
      <c r="T1135" s="70"/>
      <c r="U1135" s="56"/>
      <c r="V1135" s="20"/>
      <c r="Y1135" s="24"/>
    </row>
    <row r="1136" spans="1:25" x14ac:dyDescent="0.25">
      <c r="A1136" s="41"/>
      <c r="B1136" s="41"/>
      <c r="C1136" s="22"/>
      <c r="D1136" s="23"/>
      <c r="E1136" s="28"/>
      <c r="F1136" s="8"/>
      <c r="G1136" s="8"/>
      <c r="H1136" s="8"/>
      <c r="K1136" s="8"/>
      <c r="L1136" s="8"/>
      <c r="M1136" s="25"/>
      <c r="N1136" s="25"/>
      <c r="O1136" s="24"/>
      <c r="P1136" s="24"/>
      <c r="T1136" s="70"/>
      <c r="U1136" s="56"/>
      <c r="V1136" s="20"/>
      <c r="Y1136" s="24"/>
    </row>
    <row r="1137" spans="1:25" x14ac:dyDescent="0.25">
      <c r="A1137" s="41"/>
      <c r="B1137" s="41"/>
      <c r="C1137" s="22"/>
      <c r="D1137" s="23"/>
      <c r="E1137" s="28"/>
      <c r="F1137" s="8"/>
      <c r="G1137" s="8"/>
      <c r="H1137" s="8"/>
      <c r="K1137" s="8"/>
      <c r="L1137" s="8"/>
      <c r="M1137" s="25"/>
      <c r="N1137" s="25"/>
      <c r="O1137" s="24"/>
      <c r="P1137" s="24"/>
      <c r="T1137" s="70"/>
      <c r="U1137" s="56"/>
      <c r="V1137" s="20"/>
      <c r="Y1137" s="24"/>
    </row>
    <row r="1138" spans="1:25" x14ac:dyDescent="0.25">
      <c r="A1138" s="41"/>
      <c r="B1138" s="41"/>
      <c r="C1138" s="22"/>
      <c r="D1138" s="23"/>
      <c r="E1138" s="28"/>
      <c r="F1138" s="8"/>
      <c r="G1138" s="8"/>
      <c r="H1138" s="8"/>
      <c r="K1138" s="8"/>
      <c r="L1138" s="8"/>
      <c r="M1138" s="25"/>
      <c r="N1138" s="25"/>
      <c r="O1138" s="24"/>
      <c r="P1138" s="24"/>
      <c r="T1138" s="70"/>
      <c r="U1138" s="56"/>
      <c r="V1138" s="20"/>
      <c r="Y1138" s="24"/>
    </row>
    <row r="1139" spans="1:25" x14ac:dyDescent="0.25">
      <c r="A1139" s="41"/>
      <c r="B1139" s="41"/>
      <c r="C1139" s="22"/>
      <c r="D1139" s="23"/>
      <c r="E1139" s="28"/>
      <c r="F1139" s="8"/>
      <c r="G1139" s="8"/>
      <c r="H1139" s="8"/>
      <c r="K1139" s="8"/>
      <c r="L1139" s="8"/>
      <c r="M1139" s="25"/>
      <c r="N1139" s="25"/>
      <c r="O1139" s="24"/>
      <c r="P1139" s="24"/>
      <c r="T1139" s="70"/>
      <c r="U1139" s="56"/>
      <c r="V1139" s="20"/>
      <c r="Y1139" s="24"/>
    </row>
    <row r="1140" spans="1:25" x14ac:dyDescent="0.25">
      <c r="A1140" s="41"/>
      <c r="B1140" s="41"/>
      <c r="C1140" s="22"/>
      <c r="D1140" s="23"/>
      <c r="E1140" s="28"/>
      <c r="F1140" s="8"/>
      <c r="G1140" s="8"/>
      <c r="H1140" s="8"/>
      <c r="K1140" s="8"/>
      <c r="L1140" s="8"/>
      <c r="M1140" s="25"/>
      <c r="N1140" s="25"/>
      <c r="O1140" s="24"/>
      <c r="P1140" s="24"/>
      <c r="T1140" s="70"/>
      <c r="U1140" s="56"/>
      <c r="V1140" s="20"/>
      <c r="Y1140" s="24"/>
    </row>
    <row r="1141" spans="1:25" x14ac:dyDescent="0.25">
      <c r="A1141" s="41"/>
      <c r="B1141" s="41"/>
      <c r="C1141" s="22"/>
      <c r="D1141" s="23"/>
      <c r="E1141" s="28"/>
      <c r="F1141" s="8"/>
      <c r="G1141" s="8"/>
      <c r="H1141" s="8"/>
      <c r="K1141" s="8"/>
      <c r="L1141" s="8"/>
      <c r="M1141" s="25"/>
      <c r="N1141" s="25"/>
      <c r="O1141" s="24"/>
      <c r="P1141" s="24"/>
      <c r="T1141" s="70"/>
      <c r="U1141" s="56"/>
      <c r="V1141" s="20"/>
      <c r="Y1141" s="24"/>
    </row>
    <row r="1142" spans="1:25" x14ac:dyDescent="0.25">
      <c r="A1142" s="41"/>
      <c r="B1142" s="41"/>
      <c r="C1142" s="22"/>
      <c r="D1142" s="23"/>
      <c r="E1142" s="28"/>
      <c r="F1142" s="8"/>
      <c r="G1142" s="8"/>
      <c r="H1142" s="8"/>
      <c r="K1142" s="8"/>
      <c r="L1142" s="8"/>
      <c r="M1142" s="25"/>
      <c r="N1142" s="25"/>
      <c r="O1142" s="24"/>
      <c r="P1142" s="24"/>
      <c r="T1142" s="70"/>
      <c r="U1142" s="56"/>
      <c r="V1142" s="20"/>
      <c r="Y1142" s="24"/>
    </row>
    <row r="1143" spans="1:25" x14ac:dyDescent="0.25">
      <c r="A1143" s="41"/>
      <c r="B1143" s="41"/>
      <c r="C1143" s="22"/>
      <c r="D1143" s="23"/>
      <c r="E1143" s="28"/>
      <c r="F1143" s="8"/>
      <c r="G1143" s="8"/>
      <c r="H1143" s="8"/>
      <c r="K1143" s="8"/>
      <c r="L1143" s="8"/>
      <c r="M1143" s="25"/>
      <c r="N1143" s="25"/>
      <c r="O1143" s="24"/>
      <c r="P1143" s="24"/>
      <c r="T1143" s="70"/>
      <c r="U1143" s="56"/>
      <c r="V1143" s="20"/>
      <c r="Y1143" s="24"/>
    </row>
    <row r="1144" spans="1:25" x14ac:dyDescent="0.25">
      <c r="A1144" s="41"/>
      <c r="B1144" s="41"/>
      <c r="C1144" s="22"/>
      <c r="D1144" s="23"/>
      <c r="E1144" s="28"/>
      <c r="F1144" s="8"/>
      <c r="G1144" s="8"/>
      <c r="H1144" s="8"/>
      <c r="K1144" s="8"/>
      <c r="L1144" s="8"/>
      <c r="M1144" s="25"/>
      <c r="N1144" s="25"/>
      <c r="O1144" s="24"/>
      <c r="P1144" s="24"/>
      <c r="T1144" s="70"/>
      <c r="U1144" s="56"/>
      <c r="V1144" s="20"/>
      <c r="Y1144" s="24"/>
    </row>
    <row r="1145" spans="1:25" x14ac:dyDescent="0.25">
      <c r="A1145" s="41"/>
      <c r="B1145" s="41"/>
      <c r="C1145" s="22"/>
      <c r="D1145" s="23"/>
      <c r="E1145" s="28"/>
      <c r="F1145" s="8"/>
      <c r="G1145" s="8"/>
      <c r="H1145" s="8"/>
      <c r="K1145" s="8"/>
      <c r="L1145" s="8"/>
      <c r="M1145" s="25"/>
      <c r="N1145" s="25"/>
      <c r="O1145" s="24"/>
      <c r="P1145" s="24"/>
      <c r="T1145" s="70"/>
      <c r="U1145" s="56"/>
      <c r="V1145" s="20"/>
      <c r="Y1145" s="24"/>
    </row>
    <row r="1146" spans="1:25" x14ac:dyDescent="0.25">
      <c r="A1146" s="41"/>
      <c r="B1146" s="41"/>
      <c r="C1146" s="22"/>
      <c r="D1146" s="23"/>
      <c r="E1146" s="28"/>
      <c r="F1146" s="8"/>
      <c r="G1146" s="8"/>
      <c r="H1146" s="8"/>
      <c r="K1146" s="8"/>
      <c r="L1146" s="8"/>
      <c r="M1146" s="25"/>
      <c r="N1146" s="25"/>
      <c r="O1146" s="24"/>
      <c r="P1146" s="24"/>
      <c r="T1146" s="70"/>
      <c r="U1146" s="56"/>
      <c r="V1146" s="20"/>
      <c r="Y1146" s="24"/>
    </row>
    <row r="1147" spans="1:25" x14ac:dyDescent="0.25">
      <c r="A1147" s="41"/>
      <c r="B1147" s="41"/>
      <c r="C1147" s="22"/>
      <c r="D1147" s="23"/>
      <c r="E1147" s="28"/>
      <c r="F1147" s="8"/>
      <c r="G1147" s="8"/>
      <c r="H1147" s="8"/>
      <c r="K1147" s="8"/>
      <c r="L1147" s="8"/>
      <c r="M1147" s="25"/>
      <c r="N1147" s="25"/>
      <c r="O1147" s="24"/>
      <c r="P1147" s="24"/>
      <c r="T1147" s="70"/>
      <c r="U1147" s="56"/>
      <c r="V1147" s="20"/>
      <c r="Y1147" s="24"/>
    </row>
    <row r="1148" spans="1:25" x14ac:dyDescent="0.25">
      <c r="A1148" s="41"/>
      <c r="B1148" s="41"/>
      <c r="C1148" s="22"/>
      <c r="D1148" s="23"/>
      <c r="E1148" s="28"/>
      <c r="F1148" s="8"/>
      <c r="G1148" s="8"/>
      <c r="H1148" s="8"/>
      <c r="K1148" s="8"/>
      <c r="L1148" s="8"/>
      <c r="M1148" s="25"/>
      <c r="N1148" s="25"/>
      <c r="O1148" s="24"/>
      <c r="P1148" s="24"/>
      <c r="T1148" s="70"/>
      <c r="U1148" s="56"/>
      <c r="V1148" s="20"/>
      <c r="Y1148" s="24"/>
    </row>
    <row r="1149" spans="1:25" x14ac:dyDescent="0.25">
      <c r="A1149" s="41"/>
      <c r="B1149" s="41"/>
      <c r="C1149" s="22"/>
      <c r="D1149" s="23"/>
      <c r="E1149" s="28"/>
      <c r="F1149" s="8"/>
      <c r="G1149" s="8"/>
      <c r="H1149" s="8"/>
      <c r="K1149" s="8"/>
      <c r="L1149" s="8"/>
      <c r="M1149" s="25"/>
      <c r="N1149" s="25"/>
      <c r="O1149" s="24"/>
      <c r="P1149" s="24"/>
      <c r="T1149" s="70"/>
      <c r="U1149" s="56"/>
      <c r="V1149" s="20"/>
      <c r="Y1149" s="24"/>
    </row>
    <row r="1150" spans="1:25" x14ac:dyDescent="0.25">
      <c r="A1150" s="41"/>
      <c r="B1150" s="41"/>
      <c r="C1150" s="22"/>
      <c r="D1150" s="23"/>
      <c r="E1150" s="28"/>
      <c r="F1150" s="8"/>
      <c r="G1150" s="8"/>
      <c r="H1150" s="8"/>
      <c r="K1150" s="8"/>
      <c r="L1150" s="8"/>
      <c r="M1150" s="25"/>
      <c r="N1150" s="25"/>
      <c r="O1150" s="24"/>
      <c r="P1150" s="24"/>
      <c r="T1150" s="70"/>
      <c r="U1150" s="56"/>
      <c r="V1150" s="20"/>
      <c r="Y1150" s="24"/>
    </row>
    <row r="1151" spans="1:25" x14ac:dyDescent="0.25">
      <c r="A1151" s="41"/>
      <c r="B1151" s="41"/>
      <c r="C1151" s="22"/>
      <c r="D1151" s="23"/>
      <c r="E1151" s="28"/>
      <c r="F1151" s="8"/>
      <c r="G1151" s="8"/>
      <c r="H1151" s="8"/>
      <c r="K1151" s="8"/>
      <c r="L1151" s="8"/>
      <c r="M1151" s="25"/>
      <c r="N1151" s="25"/>
      <c r="O1151" s="24"/>
      <c r="P1151" s="24"/>
      <c r="T1151" s="70"/>
      <c r="U1151" s="56"/>
      <c r="V1151" s="20"/>
      <c r="Y1151" s="24"/>
    </row>
    <row r="1152" spans="1:25" x14ac:dyDescent="0.25">
      <c r="A1152" s="41"/>
      <c r="B1152" s="41"/>
      <c r="C1152" s="22"/>
      <c r="D1152" s="23"/>
      <c r="E1152" s="28"/>
      <c r="F1152" s="8"/>
      <c r="G1152" s="8"/>
      <c r="H1152" s="8"/>
      <c r="K1152" s="8"/>
      <c r="L1152" s="8"/>
      <c r="M1152" s="25"/>
      <c r="N1152" s="25"/>
      <c r="O1152" s="24"/>
      <c r="P1152" s="24"/>
      <c r="T1152" s="70"/>
      <c r="U1152" s="56"/>
      <c r="V1152" s="20"/>
      <c r="Y1152" s="24"/>
    </row>
    <row r="1153" spans="1:25" x14ac:dyDescent="0.25">
      <c r="A1153" s="41"/>
      <c r="B1153" s="41"/>
      <c r="C1153" s="22"/>
      <c r="D1153" s="23"/>
      <c r="E1153" s="28"/>
      <c r="F1153" s="8"/>
      <c r="G1153" s="8"/>
      <c r="H1153" s="8"/>
      <c r="K1153" s="8"/>
      <c r="L1153" s="8"/>
      <c r="M1153" s="25"/>
      <c r="N1153" s="25"/>
      <c r="O1153" s="24"/>
      <c r="P1153" s="24"/>
      <c r="T1153" s="70"/>
      <c r="U1153" s="56"/>
      <c r="V1153" s="20"/>
      <c r="Y1153" s="24"/>
    </row>
    <row r="1154" spans="1:25" x14ac:dyDescent="0.25">
      <c r="A1154" s="41"/>
      <c r="B1154" s="41"/>
      <c r="C1154" s="22"/>
      <c r="D1154" s="23"/>
      <c r="E1154" s="28"/>
      <c r="F1154" s="8"/>
      <c r="G1154" s="8"/>
      <c r="H1154" s="8"/>
      <c r="K1154" s="8"/>
      <c r="L1154" s="8"/>
      <c r="M1154" s="25"/>
      <c r="N1154" s="25"/>
      <c r="O1154" s="24"/>
      <c r="P1154" s="24"/>
      <c r="T1154" s="70"/>
      <c r="U1154" s="56"/>
      <c r="V1154" s="20"/>
      <c r="Y1154" s="24"/>
    </row>
    <row r="1155" spans="1:25" x14ac:dyDescent="0.25">
      <c r="A1155" s="41"/>
      <c r="B1155" s="41"/>
      <c r="C1155" s="22"/>
      <c r="D1155" s="23"/>
      <c r="E1155" s="28"/>
      <c r="F1155" s="8"/>
      <c r="G1155" s="8"/>
      <c r="H1155" s="8"/>
      <c r="K1155" s="8"/>
      <c r="L1155" s="8"/>
      <c r="M1155" s="25"/>
      <c r="N1155" s="25"/>
      <c r="O1155" s="24"/>
      <c r="P1155" s="24"/>
      <c r="T1155" s="70"/>
      <c r="U1155" s="56"/>
      <c r="V1155" s="20"/>
      <c r="Y1155" s="24"/>
    </row>
    <row r="1156" spans="1:25" x14ac:dyDescent="0.25">
      <c r="A1156" s="41"/>
      <c r="B1156" s="41"/>
      <c r="C1156" s="22"/>
      <c r="D1156" s="23"/>
      <c r="E1156" s="28"/>
      <c r="F1156" s="8"/>
      <c r="G1156" s="8"/>
      <c r="H1156" s="8"/>
      <c r="K1156" s="8"/>
      <c r="L1156" s="8"/>
      <c r="M1156" s="25"/>
      <c r="N1156" s="25"/>
      <c r="O1156" s="24"/>
      <c r="P1156" s="24"/>
      <c r="T1156" s="70"/>
      <c r="U1156" s="56"/>
      <c r="V1156" s="20"/>
      <c r="Y1156" s="24"/>
    </row>
    <row r="1157" spans="1:25" x14ac:dyDescent="0.25">
      <c r="A1157" s="41"/>
      <c r="B1157" s="41"/>
      <c r="C1157" s="22"/>
      <c r="D1157" s="23"/>
      <c r="E1157" s="28"/>
      <c r="F1157" s="8"/>
      <c r="G1157" s="8"/>
      <c r="H1157" s="8"/>
      <c r="K1157" s="8"/>
      <c r="L1157" s="8"/>
      <c r="M1157" s="25"/>
      <c r="N1157" s="25"/>
      <c r="O1157" s="24"/>
      <c r="P1157" s="24"/>
      <c r="T1157" s="70"/>
      <c r="U1157" s="56"/>
      <c r="V1157" s="20"/>
      <c r="Y1157" s="24"/>
    </row>
    <row r="1158" spans="1:25" x14ac:dyDescent="0.25">
      <c r="A1158" s="41"/>
      <c r="B1158" s="41"/>
      <c r="C1158" s="22"/>
      <c r="D1158" s="23"/>
      <c r="E1158" s="28"/>
      <c r="F1158" s="8"/>
      <c r="G1158" s="8"/>
      <c r="H1158" s="8"/>
      <c r="K1158" s="8"/>
      <c r="L1158" s="8"/>
      <c r="M1158" s="25"/>
      <c r="N1158" s="25"/>
      <c r="O1158" s="24"/>
      <c r="P1158" s="24"/>
      <c r="T1158" s="70"/>
      <c r="U1158" s="56"/>
      <c r="V1158" s="20"/>
      <c r="Y1158" s="24"/>
    </row>
    <row r="1159" spans="1:25" x14ac:dyDescent="0.25">
      <c r="A1159" s="41"/>
      <c r="B1159" s="41"/>
      <c r="C1159" s="22"/>
      <c r="D1159" s="23"/>
      <c r="E1159" s="28"/>
      <c r="F1159" s="8"/>
      <c r="G1159" s="8"/>
      <c r="H1159" s="8"/>
      <c r="K1159" s="8"/>
      <c r="L1159" s="8"/>
      <c r="M1159" s="25"/>
      <c r="N1159" s="25"/>
      <c r="O1159" s="24"/>
      <c r="P1159" s="24"/>
      <c r="T1159" s="70"/>
      <c r="U1159" s="56"/>
      <c r="V1159" s="20"/>
      <c r="Y1159" s="24"/>
    </row>
    <row r="1160" spans="1:25" x14ac:dyDescent="0.25">
      <c r="A1160" s="41"/>
      <c r="B1160" s="41"/>
      <c r="C1160" s="22"/>
      <c r="D1160" s="23"/>
      <c r="E1160" s="28"/>
      <c r="F1160" s="8"/>
      <c r="G1160" s="8"/>
      <c r="H1160" s="8"/>
      <c r="K1160" s="8"/>
      <c r="L1160" s="8"/>
      <c r="M1160" s="25"/>
      <c r="N1160" s="25"/>
      <c r="O1160" s="24"/>
      <c r="P1160" s="24"/>
      <c r="T1160" s="70"/>
      <c r="U1160" s="56"/>
      <c r="V1160" s="20"/>
      <c r="Y1160" s="24"/>
    </row>
    <row r="1161" spans="1:25" x14ac:dyDescent="0.25">
      <c r="A1161" s="41"/>
      <c r="B1161" s="41"/>
      <c r="C1161" s="22"/>
      <c r="D1161" s="23"/>
      <c r="E1161" s="28"/>
      <c r="F1161" s="8"/>
      <c r="G1161" s="8"/>
      <c r="H1161" s="8"/>
      <c r="K1161" s="8"/>
      <c r="L1161" s="8"/>
      <c r="M1161" s="25"/>
      <c r="N1161" s="25"/>
      <c r="O1161" s="24"/>
      <c r="P1161" s="24"/>
      <c r="T1161" s="70"/>
      <c r="U1161" s="56"/>
      <c r="V1161" s="20"/>
      <c r="Y1161" s="24"/>
    </row>
    <row r="1162" spans="1:25" x14ac:dyDescent="0.25">
      <c r="A1162" s="41"/>
      <c r="B1162" s="41"/>
      <c r="C1162" s="22"/>
      <c r="D1162" s="23"/>
      <c r="E1162" s="28"/>
      <c r="F1162" s="8"/>
      <c r="G1162" s="8"/>
      <c r="H1162" s="8"/>
      <c r="K1162" s="8"/>
      <c r="L1162" s="8"/>
      <c r="M1162" s="25"/>
      <c r="N1162" s="25"/>
      <c r="O1162" s="24"/>
      <c r="P1162" s="24"/>
      <c r="T1162" s="70"/>
      <c r="U1162" s="56"/>
      <c r="V1162" s="20"/>
      <c r="Y1162" s="24"/>
    </row>
    <row r="1163" spans="1:25" x14ac:dyDescent="0.25">
      <c r="A1163" s="41"/>
      <c r="B1163" s="41"/>
      <c r="C1163" s="22"/>
      <c r="D1163" s="23"/>
      <c r="E1163" s="28"/>
      <c r="F1163" s="8"/>
      <c r="G1163" s="8"/>
      <c r="H1163" s="8"/>
      <c r="K1163" s="8"/>
      <c r="L1163" s="8"/>
      <c r="M1163" s="25"/>
      <c r="N1163" s="25"/>
      <c r="O1163" s="24"/>
      <c r="P1163" s="24"/>
      <c r="T1163" s="70"/>
      <c r="U1163" s="56"/>
      <c r="V1163" s="20"/>
      <c r="Y1163" s="24"/>
    </row>
    <row r="1164" spans="1:25" x14ac:dyDescent="0.25">
      <c r="A1164" s="41"/>
      <c r="B1164" s="41"/>
      <c r="C1164" s="22"/>
      <c r="D1164" s="23"/>
      <c r="E1164" s="28"/>
      <c r="F1164" s="8"/>
      <c r="G1164" s="8"/>
      <c r="H1164" s="8"/>
      <c r="K1164" s="8"/>
      <c r="L1164" s="8"/>
      <c r="M1164" s="25"/>
      <c r="N1164" s="25"/>
      <c r="O1164" s="24"/>
      <c r="P1164" s="24"/>
      <c r="T1164" s="70"/>
      <c r="U1164" s="56"/>
      <c r="V1164" s="20"/>
      <c r="Y1164" s="24"/>
    </row>
    <row r="1165" spans="1:25" x14ac:dyDescent="0.25">
      <c r="A1165" s="41"/>
      <c r="B1165" s="41"/>
      <c r="C1165" s="22"/>
      <c r="D1165" s="23"/>
      <c r="E1165" s="28"/>
      <c r="F1165" s="8"/>
      <c r="G1165" s="8"/>
      <c r="H1165" s="8"/>
      <c r="K1165" s="8"/>
      <c r="L1165" s="8"/>
      <c r="M1165" s="25"/>
      <c r="N1165" s="25"/>
      <c r="O1165" s="24"/>
      <c r="P1165" s="24"/>
      <c r="T1165" s="70"/>
      <c r="U1165" s="56"/>
      <c r="V1165" s="20"/>
      <c r="Y1165" s="24"/>
    </row>
    <row r="1166" spans="1:25" x14ac:dyDescent="0.25">
      <c r="A1166" s="41"/>
      <c r="B1166" s="41"/>
      <c r="C1166" s="22"/>
      <c r="D1166" s="23"/>
      <c r="E1166" s="28"/>
      <c r="F1166" s="8"/>
      <c r="G1166" s="8"/>
      <c r="H1166" s="8"/>
      <c r="K1166" s="8"/>
      <c r="L1166" s="8"/>
      <c r="M1166" s="25"/>
      <c r="N1166" s="25"/>
      <c r="O1166" s="24"/>
      <c r="P1166" s="24"/>
      <c r="T1166" s="70"/>
      <c r="U1166" s="56"/>
      <c r="V1166" s="20"/>
      <c r="Y1166" s="24"/>
    </row>
    <row r="1167" spans="1:25" x14ac:dyDescent="0.25">
      <c r="A1167" s="41"/>
      <c r="B1167" s="41"/>
      <c r="C1167" s="22"/>
      <c r="D1167" s="23"/>
      <c r="E1167" s="28"/>
      <c r="F1167" s="8"/>
      <c r="G1167" s="8"/>
      <c r="H1167" s="8"/>
      <c r="K1167" s="8"/>
      <c r="L1167" s="8"/>
      <c r="M1167" s="25"/>
      <c r="N1167" s="25"/>
      <c r="O1167" s="24"/>
      <c r="P1167" s="24"/>
      <c r="T1167" s="70"/>
      <c r="U1167" s="56"/>
      <c r="V1167" s="20"/>
      <c r="Y1167" s="24"/>
    </row>
    <row r="1168" spans="1:25" x14ac:dyDescent="0.25">
      <c r="A1168" s="41"/>
      <c r="B1168" s="41"/>
      <c r="C1168" s="22"/>
      <c r="D1168" s="23"/>
      <c r="E1168" s="28"/>
      <c r="F1168" s="8"/>
      <c r="G1168" s="8"/>
      <c r="H1168" s="8"/>
      <c r="K1168" s="8"/>
      <c r="L1168" s="8"/>
      <c r="M1168" s="25"/>
      <c r="N1168" s="25"/>
      <c r="O1168" s="24"/>
      <c r="P1168" s="24"/>
      <c r="T1168" s="70"/>
      <c r="U1168" s="56"/>
      <c r="V1168" s="20"/>
      <c r="Y1168" s="24"/>
    </row>
    <row r="1169" spans="1:25" x14ac:dyDescent="0.25">
      <c r="A1169" s="41"/>
      <c r="B1169" s="41"/>
      <c r="C1169" s="22"/>
      <c r="D1169" s="23"/>
      <c r="E1169" s="28"/>
      <c r="F1169" s="8"/>
      <c r="G1169" s="8"/>
      <c r="H1169" s="8"/>
      <c r="K1169" s="8"/>
      <c r="L1169" s="8"/>
      <c r="M1169" s="25"/>
      <c r="N1169" s="25"/>
      <c r="O1169" s="24"/>
      <c r="P1169" s="24"/>
      <c r="T1169" s="70"/>
      <c r="U1169" s="56"/>
      <c r="V1169" s="20"/>
      <c r="Y1169" s="24"/>
    </row>
    <row r="1170" spans="1:25" x14ac:dyDescent="0.25">
      <c r="A1170" s="41"/>
      <c r="B1170" s="41"/>
      <c r="C1170" s="22"/>
      <c r="D1170" s="23"/>
      <c r="E1170" s="28"/>
      <c r="F1170" s="8"/>
      <c r="G1170" s="8"/>
      <c r="H1170" s="8"/>
      <c r="K1170" s="8"/>
      <c r="L1170" s="8"/>
      <c r="M1170" s="25"/>
      <c r="N1170" s="25"/>
      <c r="O1170" s="24"/>
      <c r="P1170" s="24"/>
      <c r="T1170" s="70"/>
      <c r="U1170" s="56"/>
      <c r="V1170" s="20"/>
      <c r="Y1170" s="24"/>
    </row>
    <row r="1171" spans="1:25" x14ac:dyDescent="0.25">
      <c r="A1171" s="41"/>
      <c r="B1171" s="41"/>
      <c r="C1171" s="22"/>
      <c r="D1171" s="23"/>
      <c r="E1171" s="28"/>
      <c r="F1171" s="8"/>
      <c r="G1171" s="8"/>
      <c r="H1171" s="8"/>
      <c r="K1171" s="8"/>
      <c r="L1171" s="8"/>
      <c r="M1171" s="25"/>
      <c r="N1171" s="25"/>
      <c r="O1171" s="24"/>
      <c r="P1171" s="24"/>
      <c r="T1171" s="70"/>
      <c r="U1171" s="56"/>
      <c r="V1171" s="20"/>
      <c r="Y1171" s="24"/>
    </row>
    <row r="1172" spans="1:25" x14ac:dyDescent="0.25">
      <c r="A1172" s="41"/>
      <c r="B1172" s="41"/>
      <c r="C1172" s="22"/>
      <c r="D1172" s="23"/>
      <c r="E1172" s="28"/>
      <c r="F1172" s="8"/>
      <c r="G1172" s="8"/>
      <c r="H1172" s="8"/>
      <c r="K1172" s="8"/>
      <c r="L1172" s="8"/>
      <c r="M1172" s="25"/>
      <c r="N1172" s="25"/>
      <c r="O1172" s="24"/>
      <c r="P1172" s="24"/>
      <c r="T1172" s="70"/>
      <c r="U1172" s="56"/>
      <c r="V1172" s="20"/>
      <c r="Y1172" s="24"/>
    </row>
    <row r="1173" spans="1:25" x14ac:dyDescent="0.25">
      <c r="A1173" s="41"/>
      <c r="B1173" s="41"/>
      <c r="C1173" s="22"/>
      <c r="D1173" s="23"/>
      <c r="E1173" s="28"/>
      <c r="F1173" s="8"/>
      <c r="G1173" s="8"/>
      <c r="H1173" s="8"/>
      <c r="K1173" s="8"/>
      <c r="L1173" s="8"/>
      <c r="M1173" s="25"/>
      <c r="N1173" s="25"/>
      <c r="O1173" s="24"/>
      <c r="P1173" s="24"/>
      <c r="T1173" s="70"/>
      <c r="U1173" s="56"/>
      <c r="V1173" s="20"/>
      <c r="Y1173" s="24"/>
    </row>
    <row r="1174" spans="1:25" x14ac:dyDescent="0.25">
      <c r="A1174" s="41"/>
      <c r="B1174" s="41"/>
      <c r="C1174" s="22"/>
      <c r="D1174" s="23"/>
      <c r="E1174" s="28"/>
      <c r="F1174" s="8"/>
      <c r="G1174" s="8"/>
      <c r="H1174" s="8"/>
      <c r="K1174" s="8"/>
      <c r="L1174" s="8"/>
      <c r="M1174" s="25"/>
      <c r="N1174" s="25"/>
      <c r="O1174" s="24"/>
      <c r="P1174" s="24"/>
      <c r="T1174" s="70"/>
      <c r="U1174" s="56"/>
      <c r="V1174" s="20"/>
      <c r="Y1174" s="24"/>
    </row>
    <row r="1175" spans="1:25" x14ac:dyDescent="0.25">
      <c r="A1175" s="41"/>
      <c r="B1175" s="41"/>
      <c r="C1175" s="22"/>
      <c r="D1175" s="23"/>
      <c r="E1175" s="28"/>
      <c r="F1175" s="8"/>
      <c r="G1175" s="8"/>
      <c r="H1175" s="8"/>
      <c r="K1175" s="8"/>
      <c r="L1175" s="8"/>
      <c r="M1175" s="25"/>
      <c r="N1175" s="25"/>
      <c r="O1175" s="24"/>
      <c r="P1175" s="24"/>
      <c r="T1175" s="70"/>
      <c r="U1175" s="56"/>
      <c r="V1175" s="20"/>
      <c r="Y1175" s="24"/>
    </row>
    <row r="1176" spans="1:25" x14ac:dyDescent="0.25">
      <c r="A1176" s="41"/>
      <c r="B1176" s="41"/>
      <c r="C1176" s="22"/>
      <c r="D1176" s="23"/>
      <c r="E1176" s="28"/>
      <c r="F1176" s="8"/>
      <c r="G1176" s="8"/>
      <c r="H1176" s="8"/>
      <c r="K1176" s="8"/>
      <c r="L1176" s="8"/>
      <c r="M1176" s="25"/>
      <c r="N1176" s="25"/>
      <c r="O1176" s="24"/>
      <c r="P1176" s="24"/>
      <c r="T1176" s="70"/>
      <c r="U1176" s="56"/>
      <c r="V1176" s="20"/>
      <c r="Y1176" s="24"/>
    </row>
    <row r="1177" spans="1:25" x14ac:dyDescent="0.25">
      <c r="A1177" s="41"/>
      <c r="B1177" s="41"/>
      <c r="C1177" s="22"/>
      <c r="D1177" s="23"/>
      <c r="E1177" s="28"/>
      <c r="F1177" s="8"/>
      <c r="G1177" s="8"/>
      <c r="H1177" s="8"/>
      <c r="K1177" s="8"/>
      <c r="L1177" s="8"/>
      <c r="M1177" s="25"/>
      <c r="N1177" s="25"/>
      <c r="O1177" s="24"/>
      <c r="P1177" s="24"/>
      <c r="T1177" s="70"/>
      <c r="U1177" s="56"/>
      <c r="V1177" s="20"/>
      <c r="Y1177" s="24"/>
    </row>
    <row r="1178" spans="1:25" x14ac:dyDescent="0.25">
      <c r="A1178" s="41"/>
      <c r="B1178" s="41"/>
      <c r="C1178" s="22"/>
      <c r="D1178" s="23"/>
      <c r="E1178" s="28"/>
      <c r="F1178" s="8"/>
      <c r="G1178" s="8"/>
      <c r="H1178" s="8"/>
      <c r="K1178" s="8"/>
      <c r="L1178" s="8"/>
      <c r="M1178" s="25"/>
      <c r="N1178" s="25"/>
      <c r="O1178" s="24"/>
      <c r="P1178" s="24"/>
      <c r="T1178" s="70"/>
      <c r="U1178" s="56"/>
      <c r="V1178" s="20"/>
      <c r="Y1178" s="24"/>
    </row>
    <row r="1179" spans="1:25" x14ac:dyDescent="0.25">
      <c r="A1179" s="41"/>
      <c r="B1179" s="41"/>
      <c r="C1179" s="22"/>
      <c r="D1179" s="23"/>
      <c r="E1179" s="28"/>
      <c r="F1179" s="8"/>
      <c r="G1179" s="8"/>
      <c r="H1179" s="8"/>
      <c r="K1179" s="8"/>
      <c r="L1179" s="8"/>
      <c r="M1179" s="25"/>
      <c r="N1179" s="25"/>
      <c r="O1179" s="24"/>
      <c r="P1179" s="24"/>
      <c r="T1179" s="70"/>
      <c r="U1179" s="56"/>
      <c r="V1179" s="20"/>
      <c r="Y1179" s="24"/>
    </row>
    <row r="1180" spans="1:25" x14ac:dyDescent="0.25">
      <c r="A1180" s="41"/>
      <c r="B1180" s="41"/>
      <c r="C1180" s="22"/>
      <c r="D1180" s="23"/>
      <c r="E1180" s="28"/>
      <c r="F1180" s="8"/>
      <c r="G1180" s="8"/>
      <c r="H1180" s="8"/>
      <c r="K1180" s="8"/>
      <c r="L1180" s="8"/>
      <c r="M1180" s="25"/>
      <c r="N1180" s="25"/>
      <c r="O1180" s="24"/>
      <c r="P1180" s="24"/>
      <c r="T1180" s="70"/>
      <c r="U1180" s="56"/>
      <c r="V1180" s="20"/>
      <c r="Y1180" s="24"/>
    </row>
    <row r="1181" spans="1:25" x14ac:dyDescent="0.25">
      <c r="A1181" s="41"/>
      <c r="B1181" s="41"/>
      <c r="C1181" s="22"/>
      <c r="D1181" s="23"/>
      <c r="E1181" s="28"/>
      <c r="F1181" s="8"/>
      <c r="G1181" s="8"/>
      <c r="H1181" s="8"/>
      <c r="K1181" s="8"/>
      <c r="L1181" s="8"/>
      <c r="M1181" s="25"/>
      <c r="N1181" s="25"/>
      <c r="O1181" s="24"/>
      <c r="P1181" s="24"/>
      <c r="T1181" s="70"/>
      <c r="U1181" s="56"/>
      <c r="V1181" s="20"/>
      <c r="Y1181" s="24"/>
    </row>
    <row r="1182" spans="1:25" x14ac:dyDescent="0.25">
      <c r="A1182" s="41"/>
      <c r="B1182" s="41"/>
      <c r="C1182" s="22"/>
      <c r="D1182" s="23"/>
      <c r="E1182" s="28"/>
      <c r="F1182" s="8"/>
      <c r="G1182" s="8"/>
      <c r="H1182" s="8"/>
      <c r="K1182" s="8"/>
      <c r="L1182" s="8"/>
      <c r="M1182" s="25"/>
      <c r="N1182" s="25"/>
      <c r="O1182" s="24"/>
      <c r="P1182" s="24"/>
      <c r="T1182" s="26"/>
      <c r="U1182" s="56"/>
      <c r="V1182" s="20"/>
      <c r="X1182" s="99"/>
      <c r="Y1182" s="24"/>
    </row>
    <row r="1183" spans="1:25" x14ac:dyDescent="0.25">
      <c r="A1183" s="18"/>
      <c r="B1183" s="18"/>
      <c r="C1183" s="22"/>
      <c r="D1183" s="23"/>
      <c r="E1183" s="28"/>
      <c r="F1183" s="8"/>
      <c r="G1183" s="8"/>
      <c r="H1183" s="8"/>
      <c r="K1183" s="8"/>
      <c r="L1183" s="8"/>
      <c r="M1183" s="25"/>
      <c r="N1183" s="25"/>
      <c r="O1183" s="24"/>
      <c r="P1183" s="24"/>
      <c r="T1183" s="70"/>
      <c r="U1183" s="69"/>
      <c r="V1183" s="20"/>
      <c r="X1183" s="99"/>
      <c r="Y1183" s="24"/>
    </row>
    <row r="1184" spans="1:25" x14ac:dyDescent="0.25">
      <c r="A1184" s="18"/>
      <c r="B1184" s="18"/>
      <c r="C1184" s="22"/>
      <c r="D1184" s="23"/>
      <c r="E1184" s="28"/>
      <c r="F1184" s="8"/>
      <c r="G1184" s="8"/>
      <c r="H1184" s="8"/>
      <c r="K1184" s="8"/>
      <c r="L1184" s="8"/>
      <c r="M1184" s="25"/>
      <c r="N1184" s="25"/>
      <c r="O1184" s="24"/>
      <c r="P1184" s="24"/>
      <c r="T1184" s="70"/>
      <c r="U1184" s="69"/>
      <c r="V1184" s="20"/>
      <c r="X1184" s="99"/>
      <c r="Y1184" s="24"/>
    </row>
    <row r="1185" spans="1:25" x14ac:dyDescent="0.25">
      <c r="A1185" s="18"/>
      <c r="B1185" s="18"/>
      <c r="C1185" s="22"/>
      <c r="D1185" s="23"/>
      <c r="E1185" s="28"/>
      <c r="F1185" s="8"/>
      <c r="G1185" s="8"/>
      <c r="H1185" s="8"/>
      <c r="K1185" s="8"/>
      <c r="L1185" s="8"/>
      <c r="M1185" s="25"/>
      <c r="N1185" s="25"/>
      <c r="O1185" s="24"/>
      <c r="P1185" s="24"/>
      <c r="T1185" s="70"/>
      <c r="U1185" s="69"/>
      <c r="V1185" s="20"/>
      <c r="X1185" s="99"/>
      <c r="Y1185" s="24"/>
    </row>
    <row r="1186" spans="1:25" x14ac:dyDescent="0.25">
      <c r="A1186" s="18"/>
      <c r="B1186" s="18"/>
      <c r="C1186" s="22"/>
      <c r="D1186" s="23"/>
      <c r="E1186" s="28"/>
      <c r="F1186" s="8"/>
      <c r="G1186" s="8"/>
      <c r="H1186" s="8"/>
      <c r="K1186" s="8"/>
      <c r="L1186" s="8"/>
      <c r="M1186" s="25"/>
      <c r="N1186" s="25"/>
      <c r="O1186" s="24"/>
      <c r="P1186" s="24"/>
      <c r="T1186" s="70"/>
      <c r="U1186" s="69"/>
      <c r="V1186" s="20"/>
      <c r="X1186" s="99"/>
      <c r="Y1186" s="24"/>
    </row>
    <row r="1187" spans="1:25" x14ac:dyDescent="0.25">
      <c r="A1187" s="18"/>
      <c r="B1187" s="18"/>
      <c r="C1187" s="22"/>
      <c r="D1187" s="23"/>
      <c r="E1187" s="28"/>
      <c r="F1187" s="8"/>
      <c r="G1187" s="8"/>
      <c r="H1187" s="8"/>
      <c r="K1187" s="8"/>
      <c r="L1187" s="8"/>
      <c r="M1187" s="25"/>
      <c r="N1187" s="25"/>
      <c r="O1187" s="24"/>
      <c r="P1187" s="24"/>
      <c r="T1187" s="70"/>
      <c r="U1187" s="69"/>
      <c r="V1187" s="20"/>
      <c r="X1187" s="99"/>
      <c r="Y1187" s="24"/>
    </row>
    <row r="1188" spans="1:25" x14ac:dyDescent="0.25">
      <c r="A1188" s="18"/>
      <c r="B1188" s="18"/>
      <c r="C1188" s="22"/>
      <c r="D1188" s="23"/>
      <c r="E1188" s="28"/>
      <c r="F1188" s="8"/>
      <c r="G1188" s="8"/>
      <c r="H1188" s="8"/>
      <c r="K1188" s="8"/>
      <c r="L1188" s="8"/>
      <c r="M1188" s="25"/>
      <c r="N1188" s="25"/>
      <c r="O1188" s="24"/>
      <c r="P1188" s="24"/>
      <c r="T1188" s="70"/>
      <c r="U1188" s="69"/>
      <c r="V1188" s="20"/>
      <c r="X1188" s="99"/>
      <c r="Y1188" s="24"/>
    </row>
    <row r="1189" spans="1:25" x14ac:dyDescent="0.25">
      <c r="A1189" s="18"/>
      <c r="B1189" s="18"/>
      <c r="C1189" s="22"/>
      <c r="D1189" s="23"/>
      <c r="E1189" s="28"/>
      <c r="F1189" s="8"/>
      <c r="G1189" s="8"/>
      <c r="H1189" s="8"/>
      <c r="K1189" s="8"/>
      <c r="L1189" s="8"/>
      <c r="M1189" s="25"/>
      <c r="N1189" s="25"/>
      <c r="O1189" s="24"/>
      <c r="P1189" s="24"/>
      <c r="T1189" s="70"/>
      <c r="U1189" s="69"/>
      <c r="V1189" s="20"/>
      <c r="X1189" s="99"/>
      <c r="Y1189" s="24"/>
    </row>
    <row r="1190" spans="1:25" x14ac:dyDescent="0.25">
      <c r="A1190" s="18"/>
      <c r="B1190" s="18"/>
      <c r="C1190" s="22"/>
      <c r="D1190" s="23"/>
      <c r="E1190" s="28"/>
      <c r="F1190" s="8"/>
      <c r="G1190" s="8"/>
      <c r="H1190" s="8"/>
      <c r="K1190" s="8"/>
      <c r="L1190" s="8"/>
      <c r="M1190" s="25"/>
      <c r="N1190" s="25"/>
      <c r="O1190" s="24"/>
      <c r="P1190" s="24"/>
      <c r="T1190" s="70"/>
      <c r="U1190" s="69"/>
      <c r="V1190" s="20"/>
      <c r="X1190" s="99"/>
      <c r="Y1190" s="24"/>
    </row>
    <row r="1191" spans="1:25" x14ac:dyDescent="0.25">
      <c r="A1191" s="18"/>
      <c r="B1191" s="18"/>
      <c r="C1191" s="22"/>
      <c r="D1191" s="23"/>
      <c r="E1191" s="28"/>
      <c r="F1191" s="8"/>
      <c r="G1191" s="8"/>
      <c r="H1191" s="8"/>
      <c r="K1191" s="8"/>
      <c r="L1191" s="8"/>
      <c r="M1191" s="25"/>
      <c r="N1191" s="25"/>
      <c r="O1191" s="24"/>
      <c r="P1191" s="24"/>
      <c r="T1191" s="70"/>
      <c r="U1191" s="69"/>
      <c r="V1191" s="20"/>
      <c r="X1191" s="99"/>
      <c r="Y1191" s="24"/>
    </row>
    <row r="1192" spans="1:25" x14ac:dyDescent="0.25">
      <c r="A1192" s="18"/>
      <c r="B1192" s="18"/>
      <c r="C1192" s="22"/>
      <c r="D1192" s="23"/>
      <c r="E1192" s="28"/>
      <c r="F1192" s="8"/>
      <c r="G1192" s="8"/>
      <c r="H1192" s="8"/>
      <c r="K1192" s="8"/>
      <c r="L1192" s="8"/>
      <c r="M1192" s="25"/>
      <c r="N1192" s="25"/>
      <c r="O1192" s="24"/>
      <c r="P1192" s="24"/>
      <c r="T1192" s="70"/>
      <c r="U1192" s="69"/>
      <c r="V1192" s="20"/>
      <c r="X1192" s="99"/>
      <c r="Y1192" s="24"/>
    </row>
    <row r="1193" spans="1:25" x14ac:dyDescent="0.25">
      <c r="A1193" s="18"/>
      <c r="B1193" s="18"/>
      <c r="C1193" s="22"/>
      <c r="D1193" s="23"/>
      <c r="E1193" s="28"/>
      <c r="F1193" s="8"/>
      <c r="G1193" s="8"/>
      <c r="H1193" s="8"/>
      <c r="K1193" s="8"/>
      <c r="L1193" s="8"/>
      <c r="M1193" s="25"/>
      <c r="N1193" s="25"/>
      <c r="O1193" s="24"/>
      <c r="P1193" s="24"/>
      <c r="T1193" s="70"/>
      <c r="U1193" s="69"/>
      <c r="V1193" s="20"/>
      <c r="X1193" s="99"/>
      <c r="Y1193" s="24"/>
    </row>
    <row r="1194" spans="1:25" x14ac:dyDescent="0.25">
      <c r="A1194" s="18"/>
      <c r="B1194" s="18"/>
      <c r="C1194" s="22"/>
      <c r="D1194" s="23"/>
      <c r="E1194" s="28"/>
      <c r="F1194" s="8"/>
      <c r="G1194" s="8"/>
      <c r="H1194" s="8"/>
      <c r="K1194" s="8"/>
      <c r="L1194" s="8"/>
      <c r="M1194" s="25"/>
      <c r="N1194" s="25"/>
      <c r="O1194" s="24"/>
      <c r="P1194" s="24"/>
      <c r="T1194" s="70"/>
      <c r="U1194" s="69"/>
      <c r="V1194" s="20"/>
      <c r="X1194" s="99"/>
      <c r="Y1194" s="24"/>
    </row>
    <row r="1195" spans="1:25" x14ac:dyDescent="0.25">
      <c r="A1195" s="18"/>
      <c r="B1195" s="18"/>
      <c r="C1195" s="22"/>
      <c r="D1195" s="23"/>
      <c r="E1195" s="28"/>
      <c r="F1195" s="8"/>
      <c r="G1195" s="8"/>
      <c r="H1195" s="8"/>
      <c r="K1195" s="8"/>
      <c r="L1195" s="8"/>
      <c r="M1195" s="25"/>
      <c r="N1195" s="25"/>
      <c r="O1195" s="24"/>
      <c r="P1195" s="24"/>
      <c r="T1195" s="70"/>
      <c r="U1195" s="69"/>
      <c r="V1195" s="20"/>
      <c r="X1195" s="99"/>
      <c r="Y1195" s="24"/>
    </row>
    <row r="1196" spans="1:25" x14ac:dyDescent="0.25">
      <c r="A1196" s="18"/>
      <c r="B1196" s="18"/>
      <c r="C1196" s="22"/>
      <c r="D1196" s="23"/>
      <c r="E1196" s="28"/>
      <c r="F1196" s="8"/>
      <c r="G1196" s="8"/>
      <c r="H1196" s="8"/>
      <c r="K1196" s="8"/>
      <c r="L1196" s="8"/>
      <c r="M1196" s="25"/>
      <c r="N1196" s="25"/>
      <c r="O1196" s="24"/>
      <c r="P1196" s="24"/>
      <c r="T1196" s="70"/>
      <c r="U1196" s="69"/>
      <c r="V1196" s="20"/>
      <c r="X1196" s="99"/>
      <c r="Y1196" s="24"/>
    </row>
    <row r="1197" spans="1:25" x14ac:dyDescent="0.25">
      <c r="A1197" s="18"/>
      <c r="B1197" s="18"/>
      <c r="C1197" s="22"/>
      <c r="D1197" s="23"/>
      <c r="E1197" s="28"/>
      <c r="F1197" s="8"/>
      <c r="G1197" s="8"/>
      <c r="H1197" s="8"/>
      <c r="K1197" s="8"/>
      <c r="L1197" s="8"/>
      <c r="M1197" s="25"/>
      <c r="N1197" s="25"/>
      <c r="O1197" s="24"/>
      <c r="P1197" s="24"/>
      <c r="T1197" s="70"/>
      <c r="U1197" s="69"/>
      <c r="V1197" s="20"/>
      <c r="X1197" s="99"/>
      <c r="Y1197" s="24"/>
    </row>
    <row r="1198" spans="1:25" x14ac:dyDescent="0.25">
      <c r="A1198" s="18"/>
      <c r="B1198" s="18"/>
      <c r="C1198" s="22"/>
      <c r="D1198" s="23"/>
      <c r="E1198" s="28"/>
      <c r="F1198" s="8"/>
      <c r="G1198" s="8"/>
      <c r="H1198" s="8"/>
      <c r="K1198" s="8"/>
      <c r="L1198" s="8"/>
      <c r="M1198" s="25"/>
      <c r="N1198" s="25"/>
      <c r="O1198" s="24"/>
      <c r="P1198" s="24"/>
      <c r="T1198" s="70"/>
      <c r="U1198" s="69"/>
      <c r="V1198" s="20"/>
      <c r="X1198" s="99"/>
      <c r="Y1198" s="24"/>
    </row>
    <row r="1199" spans="1:25" x14ac:dyDescent="0.25">
      <c r="A1199" s="18"/>
      <c r="B1199" s="18"/>
      <c r="C1199" s="22"/>
      <c r="D1199" s="23"/>
      <c r="E1199" s="28"/>
      <c r="F1199" s="8"/>
      <c r="G1199" s="8"/>
      <c r="H1199" s="8"/>
      <c r="K1199" s="8"/>
      <c r="L1199" s="8"/>
      <c r="M1199" s="25"/>
      <c r="N1199" s="25"/>
      <c r="O1199" s="24"/>
      <c r="P1199" s="24"/>
      <c r="T1199" s="70"/>
      <c r="U1199" s="69"/>
      <c r="V1199" s="20"/>
      <c r="X1199" s="99"/>
      <c r="Y1199" s="24"/>
    </row>
    <row r="1200" spans="1:25" x14ac:dyDescent="0.25">
      <c r="A1200" s="18"/>
      <c r="B1200" s="18"/>
      <c r="C1200" s="22"/>
      <c r="D1200" s="23"/>
      <c r="E1200" s="28"/>
      <c r="F1200" s="8"/>
      <c r="G1200" s="8"/>
      <c r="H1200" s="8"/>
      <c r="K1200" s="8"/>
      <c r="L1200" s="8"/>
      <c r="M1200" s="25"/>
      <c r="N1200" s="25"/>
      <c r="O1200" s="24"/>
      <c r="P1200" s="24"/>
      <c r="T1200" s="70"/>
      <c r="U1200" s="69"/>
      <c r="V1200" s="20"/>
      <c r="X1200" s="99"/>
      <c r="Y1200" s="24"/>
    </row>
    <row r="1201" spans="1:25" x14ac:dyDescent="0.25">
      <c r="A1201" s="18"/>
      <c r="B1201" s="18"/>
      <c r="C1201" s="22"/>
      <c r="D1201" s="23"/>
      <c r="E1201" s="28"/>
      <c r="F1201" s="8"/>
      <c r="G1201" s="8"/>
      <c r="H1201" s="8"/>
      <c r="K1201" s="8"/>
      <c r="L1201" s="8"/>
      <c r="M1201" s="25"/>
      <c r="N1201" s="25"/>
      <c r="O1201" s="24"/>
      <c r="P1201" s="24"/>
      <c r="T1201" s="70"/>
      <c r="U1201" s="69"/>
      <c r="V1201" s="20"/>
      <c r="X1201" s="99"/>
      <c r="Y1201" s="24"/>
    </row>
    <row r="1202" spans="1:25" x14ac:dyDescent="0.25">
      <c r="A1202" s="18"/>
      <c r="B1202" s="18"/>
      <c r="C1202" s="22"/>
      <c r="D1202" s="23"/>
      <c r="E1202" s="28"/>
      <c r="F1202" s="8"/>
      <c r="G1202" s="8"/>
      <c r="H1202" s="8"/>
      <c r="K1202" s="8"/>
      <c r="L1202" s="8"/>
      <c r="M1202" s="25"/>
      <c r="N1202" s="25"/>
      <c r="O1202" s="24"/>
      <c r="P1202" s="24"/>
      <c r="T1202" s="70"/>
      <c r="U1202" s="69"/>
      <c r="V1202" s="20"/>
      <c r="X1202" s="99"/>
      <c r="Y1202" s="24"/>
    </row>
    <row r="1203" spans="1:25" x14ac:dyDescent="0.25">
      <c r="A1203" s="18"/>
      <c r="B1203" s="18"/>
      <c r="C1203" s="22"/>
      <c r="D1203" s="23"/>
      <c r="E1203" s="28"/>
      <c r="F1203" s="8"/>
      <c r="G1203" s="8"/>
      <c r="H1203" s="8"/>
      <c r="K1203" s="8"/>
      <c r="L1203" s="8"/>
      <c r="M1203" s="25"/>
      <c r="N1203" s="25"/>
      <c r="O1203" s="24"/>
      <c r="P1203" s="24"/>
      <c r="T1203" s="70"/>
      <c r="U1203" s="69"/>
      <c r="V1203" s="20"/>
      <c r="X1203" s="99"/>
      <c r="Y1203" s="24"/>
    </row>
    <row r="1204" spans="1:25" x14ac:dyDescent="0.25">
      <c r="A1204" s="18"/>
      <c r="B1204" s="18"/>
      <c r="C1204" s="22"/>
      <c r="D1204" s="23"/>
      <c r="E1204" s="28"/>
      <c r="F1204" s="8"/>
      <c r="G1204" s="8"/>
      <c r="H1204" s="8"/>
      <c r="K1204" s="8"/>
      <c r="L1204" s="8"/>
      <c r="M1204" s="25"/>
      <c r="N1204" s="25"/>
      <c r="O1204" s="24"/>
      <c r="P1204" s="24"/>
      <c r="T1204" s="70"/>
      <c r="U1204" s="69"/>
      <c r="V1204" s="20"/>
      <c r="Y1204" s="24"/>
    </row>
    <row r="1205" spans="1:25" x14ac:dyDescent="0.25">
      <c r="A1205" s="18"/>
      <c r="B1205" s="18"/>
      <c r="C1205" s="22"/>
      <c r="D1205" s="23"/>
      <c r="E1205" s="28"/>
      <c r="F1205" s="8"/>
      <c r="G1205" s="8"/>
      <c r="H1205" s="8"/>
      <c r="K1205" s="8"/>
      <c r="L1205" s="8"/>
      <c r="M1205" s="25"/>
      <c r="N1205" s="25"/>
      <c r="O1205" s="24"/>
      <c r="P1205" s="24"/>
      <c r="T1205" s="70"/>
      <c r="U1205" s="69"/>
      <c r="V1205" s="20"/>
      <c r="Y1205" s="24"/>
    </row>
    <row r="1206" spans="1:25" x14ac:dyDescent="0.25">
      <c r="A1206" s="18"/>
      <c r="B1206" s="18"/>
      <c r="C1206" s="22"/>
      <c r="D1206" s="23"/>
      <c r="E1206" s="28"/>
      <c r="F1206" s="8"/>
      <c r="G1206" s="8"/>
      <c r="H1206" s="8"/>
      <c r="K1206" s="8"/>
      <c r="L1206" s="8"/>
      <c r="M1206" s="25"/>
      <c r="N1206" s="25"/>
      <c r="O1206" s="24"/>
      <c r="P1206" s="24"/>
      <c r="T1206" s="70"/>
      <c r="U1206" s="69"/>
      <c r="V1206" s="20"/>
      <c r="Y1206" s="24"/>
    </row>
    <row r="1207" spans="1:25" x14ac:dyDescent="0.25">
      <c r="A1207" s="18"/>
      <c r="B1207" s="18"/>
      <c r="C1207" s="22"/>
      <c r="D1207" s="23"/>
      <c r="E1207" s="28"/>
      <c r="F1207" s="8"/>
      <c r="G1207" s="8"/>
      <c r="H1207" s="8"/>
      <c r="K1207" s="8"/>
      <c r="L1207" s="8"/>
      <c r="M1207" s="25"/>
      <c r="N1207" s="25"/>
      <c r="O1207" s="24"/>
      <c r="P1207" s="24"/>
      <c r="T1207" s="70"/>
      <c r="U1207" s="69"/>
      <c r="V1207" s="20"/>
      <c r="Y1207" s="24"/>
    </row>
    <row r="1208" spans="1:25" x14ac:dyDescent="0.25">
      <c r="A1208" s="18"/>
      <c r="B1208" s="18"/>
      <c r="C1208" s="22"/>
      <c r="D1208" s="23"/>
      <c r="E1208" s="28"/>
      <c r="F1208" s="8"/>
      <c r="G1208" s="8"/>
      <c r="H1208" s="8"/>
      <c r="K1208" s="8"/>
      <c r="L1208" s="8"/>
      <c r="M1208" s="25"/>
      <c r="N1208" s="25"/>
      <c r="O1208" s="24"/>
      <c r="P1208" s="24"/>
      <c r="T1208" s="70"/>
      <c r="U1208" s="69"/>
      <c r="V1208" s="20"/>
      <c r="Y1208" s="24"/>
    </row>
    <row r="1209" spans="1:25" x14ac:dyDescent="0.25">
      <c r="A1209" s="18"/>
      <c r="B1209" s="18"/>
      <c r="C1209" s="22"/>
      <c r="D1209" s="23"/>
      <c r="E1209" s="28"/>
      <c r="F1209" s="8"/>
      <c r="G1209" s="8"/>
      <c r="H1209" s="8"/>
      <c r="K1209" s="8"/>
      <c r="L1209" s="8"/>
      <c r="M1209" s="25"/>
      <c r="N1209" s="25"/>
      <c r="O1209" s="24"/>
      <c r="P1209" s="24"/>
      <c r="T1209" s="70"/>
      <c r="U1209" s="69"/>
      <c r="V1209" s="20"/>
      <c r="Y1209" s="24"/>
    </row>
    <row r="1210" spans="1:25" x14ac:dyDescent="0.25">
      <c r="A1210" s="18"/>
      <c r="B1210" s="18"/>
      <c r="C1210" s="22"/>
      <c r="D1210" s="23"/>
      <c r="E1210" s="28"/>
      <c r="F1210" s="8"/>
      <c r="G1210" s="8"/>
      <c r="H1210" s="8"/>
      <c r="K1210" s="8"/>
      <c r="L1210" s="8"/>
      <c r="M1210" s="25"/>
      <c r="N1210" s="25"/>
      <c r="O1210" s="24"/>
      <c r="P1210" s="24"/>
      <c r="T1210" s="70"/>
      <c r="U1210" s="69"/>
      <c r="V1210" s="20"/>
      <c r="Y1210" s="24"/>
    </row>
    <row r="1211" spans="1:25" x14ac:dyDescent="0.25">
      <c r="A1211" s="18"/>
      <c r="B1211" s="18"/>
      <c r="C1211" s="22"/>
      <c r="D1211" s="23"/>
      <c r="E1211" s="28"/>
      <c r="F1211" s="8"/>
      <c r="G1211" s="8"/>
      <c r="H1211" s="8"/>
      <c r="K1211" s="8"/>
      <c r="L1211" s="8"/>
      <c r="M1211" s="25"/>
      <c r="N1211" s="25"/>
      <c r="O1211" s="24"/>
      <c r="P1211" s="24"/>
      <c r="T1211" s="70"/>
      <c r="U1211" s="69"/>
      <c r="V1211" s="20"/>
      <c r="Y1211" s="24"/>
    </row>
    <row r="1212" spans="1:25" x14ac:dyDescent="0.25">
      <c r="A1212" s="18"/>
      <c r="B1212" s="18"/>
      <c r="C1212" s="22"/>
      <c r="D1212" s="23"/>
      <c r="E1212" s="28"/>
      <c r="F1212" s="8"/>
      <c r="G1212" s="8"/>
      <c r="H1212" s="8"/>
      <c r="K1212" s="8"/>
      <c r="L1212" s="8"/>
      <c r="M1212" s="25"/>
      <c r="N1212" s="25"/>
      <c r="O1212" s="24"/>
      <c r="P1212" s="24"/>
      <c r="T1212" s="70"/>
      <c r="U1212" s="69"/>
      <c r="V1212" s="20"/>
      <c r="Y1212" s="24"/>
    </row>
    <row r="1213" spans="1:25" x14ac:dyDescent="0.25">
      <c r="A1213" s="18"/>
      <c r="B1213" s="18"/>
      <c r="C1213" s="22"/>
      <c r="D1213" s="23"/>
      <c r="E1213" s="28"/>
      <c r="F1213" s="8"/>
      <c r="G1213" s="8"/>
      <c r="H1213" s="8"/>
      <c r="K1213" s="8"/>
      <c r="L1213" s="8"/>
      <c r="M1213" s="25"/>
      <c r="N1213" s="25"/>
      <c r="O1213" s="24"/>
      <c r="P1213" s="24"/>
      <c r="T1213" s="70"/>
      <c r="U1213" s="69"/>
      <c r="V1213" s="20"/>
      <c r="Y1213" s="24"/>
    </row>
    <row r="1214" spans="1:25" x14ac:dyDescent="0.25">
      <c r="A1214" s="18"/>
      <c r="B1214" s="18"/>
      <c r="C1214" s="22"/>
      <c r="D1214" s="23"/>
      <c r="E1214" s="28"/>
      <c r="F1214" s="8"/>
      <c r="G1214" s="8"/>
      <c r="H1214" s="8"/>
      <c r="K1214" s="8"/>
      <c r="L1214" s="8"/>
      <c r="M1214" s="25"/>
      <c r="N1214" s="25"/>
      <c r="O1214" s="24"/>
      <c r="P1214" s="24"/>
      <c r="T1214" s="70"/>
      <c r="U1214" s="69"/>
      <c r="V1214" s="20"/>
      <c r="Y1214" s="24"/>
    </row>
    <row r="1215" spans="1:25" x14ac:dyDescent="0.25">
      <c r="A1215" s="21"/>
      <c r="B1215" s="21"/>
      <c r="C1215" s="22"/>
      <c r="D1215" s="23"/>
      <c r="E1215" s="28"/>
      <c r="F1215" s="8"/>
      <c r="G1215" s="8"/>
      <c r="H1215" s="8"/>
      <c r="K1215" s="8"/>
      <c r="L1215" s="8"/>
      <c r="M1215" s="25"/>
      <c r="N1215" s="25"/>
      <c r="O1215" s="24"/>
      <c r="P1215" s="24"/>
      <c r="T1215" s="26"/>
      <c r="U1215" s="75"/>
      <c r="V1215" s="20"/>
      <c r="X1215" s="99"/>
      <c r="Y1215" s="24"/>
    </row>
    <row r="1216" spans="1:25" x14ac:dyDescent="0.25">
      <c r="A1216" s="18"/>
      <c r="B1216" s="18"/>
      <c r="C1216" s="22"/>
      <c r="D1216" s="23"/>
      <c r="E1216" s="28"/>
      <c r="F1216" s="8"/>
      <c r="G1216" s="8"/>
      <c r="H1216" s="8"/>
      <c r="K1216" s="8"/>
      <c r="L1216" s="8"/>
      <c r="M1216" s="25"/>
      <c r="N1216" s="25"/>
      <c r="O1216" s="24"/>
      <c r="P1216" s="24"/>
      <c r="T1216" s="70"/>
      <c r="U1216" s="69"/>
      <c r="V1216" s="20"/>
      <c r="X1216" s="99"/>
      <c r="Y1216" s="24"/>
    </row>
    <row r="1217" spans="1:25" x14ac:dyDescent="0.25">
      <c r="A1217" s="18"/>
      <c r="B1217" s="18"/>
      <c r="C1217" s="22"/>
      <c r="D1217" s="23"/>
      <c r="E1217" s="28"/>
      <c r="F1217" s="8"/>
      <c r="G1217" s="8"/>
      <c r="H1217" s="8"/>
      <c r="K1217" s="8"/>
      <c r="L1217" s="8"/>
      <c r="M1217" s="25"/>
      <c r="N1217" s="25"/>
      <c r="O1217" s="24"/>
      <c r="P1217" s="24"/>
      <c r="T1217" s="70"/>
      <c r="U1217" s="69"/>
      <c r="V1217" s="20"/>
      <c r="X1217" s="99"/>
      <c r="Y1217" s="24"/>
    </row>
    <row r="1218" spans="1:25" x14ac:dyDescent="0.25">
      <c r="A1218" s="18"/>
      <c r="B1218" s="18"/>
      <c r="C1218" s="22"/>
      <c r="D1218" s="23"/>
      <c r="E1218" s="28"/>
      <c r="F1218" s="8"/>
      <c r="G1218" s="8"/>
      <c r="H1218" s="8"/>
      <c r="K1218" s="8"/>
      <c r="L1218" s="8"/>
      <c r="M1218" s="25"/>
      <c r="N1218" s="25"/>
      <c r="O1218" s="24"/>
      <c r="P1218" s="24"/>
      <c r="T1218" s="70"/>
      <c r="U1218" s="69"/>
      <c r="V1218" s="20"/>
      <c r="X1218" s="99"/>
      <c r="Y1218" s="24"/>
    </row>
    <row r="1219" spans="1:25" x14ac:dyDescent="0.25">
      <c r="A1219" s="18"/>
      <c r="B1219" s="18"/>
      <c r="C1219" s="22"/>
      <c r="D1219" s="23"/>
      <c r="E1219" s="28"/>
      <c r="F1219" s="8"/>
      <c r="G1219" s="8"/>
      <c r="H1219" s="8"/>
      <c r="K1219" s="8"/>
      <c r="L1219" s="8"/>
      <c r="M1219" s="25"/>
      <c r="N1219" s="25"/>
      <c r="O1219" s="24"/>
      <c r="P1219" s="24"/>
      <c r="T1219" s="70"/>
      <c r="U1219" s="69"/>
      <c r="V1219" s="20"/>
      <c r="X1219" s="99"/>
      <c r="Y1219" s="24"/>
    </row>
    <row r="1220" spans="1:25" x14ac:dyDescent="0.25">
      <c r="A1220" s="18"/>
      <c r="B1220" s="18"/>
      <c r="C1220" s="22"/>
      <c r="D1220" s="23"/>
      <c r="E1220" s="28"/>
      <c r="F1220" s="8"/>
      <c r="G1220" s="8"/>
      <c r="H1220" s="8"/>
      <c r="K1220" s="8"/>
      <c r="L1220" s="8"/>
      <c r="M1220" s="25"/>
      <c r="N1220" s="25"/>
      <c r="O1220" s="24"/>
      <c r="P1220" s="24"/>
      <c r="T1220" s="70"/>
      <c r="U1220" s="69"/>
      <c r="V1220" s="20"/>
      <c r="X1220" s="99"/>
      <c r="Y1220" s="24"/>
    </row>
    <row r="1221" spans="1:25" x14ac:dyDescent="0.25">
      <c r="A1221" s="18"/>
      <c r="B1221" s="18"/>
      <c r="C1221" s="22"/>
      <c r="D1221" s="23"/>
      <c r="E1221" s="28"/>
      <c r="F1221" s="8"/>
      <c r="G1221" s="8"/>
      <c r="H1221" s="8"/>
      <c r="K1221" s="8"/>
      <c r="L1221" s="8"/>
      <c r="M1221" s="25"/>
      <c r="N1221" s="25"/>
      <c r="O1221" s="24"/>
      <c r="P1221" s="24"/>
      <c r="T1221" s="70"/>
      <c r="U1221" s="69"/>
      <c r="V1221" s="20"/>
      <c r="X1221" s="99"/>
      <c r="Y1221" s="24"/>
    </row>
    <row r="1222" spans="1:25" x14ac:dyDescent="0.25">
      <c r="A1222" s="18"/>
      <c r="B1222" s="18"/>
      <c r="C1222" s="22"/>
      <c r="D1222" s="23"/>
      <c r="E1222" s="28"/>
      <c r="F1222" s="8"/>
      <c r="G1222" s="8"/>
      <c r="H1222" s="8"/>
      <c r="K1222" s="8"/>
      <c r="L1222" s="8"/>
      <c r="M1222" s="25"/>
      <c r="N1222" s="25"/>
      <c r="O1222" s="24"/>
      <c r="P1222" s="24"/>
      <c r="T1222" s="70"/>
      <c r="U1222" s="69"/>
      <c r="V1222" s="20"/>
      <c r="Y1222" s="24"/>
    </row>
    <row r="1223" spans="1:25" x14ac:dyDescent="0.25">
      <c r="A1223" s="18"/>
      <c r="B1223" s="18"/>
      <c r="C1223" s="22"/>
      <c r="D1223" s="23"/>
      <c r="E1223" s="28"/>
      <c r="F1223" s="8"/>
      <c r="G1223" s="8"/>
      <c r="H1223" s="8"/>
      <c r="K1223" s="8"/>
      <c r="L1223" s="8"/>
      <c r="M1223" s="25"/>
      <c r="N1223" s="25"/>
      <c r="O1223" s="24"/>
      <c r="P1223" s="24"/>
      <c r="T1223" s="70"/>
      <c r="U1223" s="69"/>
      <c r="V1223" s="20"/>
      <c r="Y1223" s="24"/>
    </row>
    <row r="1224" spans="1:25" x14ac:dyDescent="0.25">
      <c r="A1224" s="18"/>
      <c r="B1224" s="18"/>
      <c r="C1224" s="22"/>
      <c r="D1224" s="23"/>
      <c r="E1224" s="28"/>
      <c r="F1224" s="8"/>
      <c r="G1224" s="8"/>
      <c r="H1224" s="8"/>
      <c r="K1224" s="8"/>
      <c r="L1224" s="8"/>
      <c r="M1224" s="25"/>
      <c r="N1224" s="25"/>
      <c r="O1224" s="24"/>
      <c r="P1224" s="24"/>
      <c r="T1224" s="70"/>
      <c r="U1224" s="69"/>
      <c r="V1224" s="20"/>
      <c r="Y1224" s="24"/>
    </row>
    <row r="1225" spans="1:25" x14ac:dyDescent="0.25">
      <c r="A1225" s="18"/>
      <c r="B1225" s="18"/>
      <c r="C1225" s="22"/>
      <c r="D1225" s="23"/>
      <c r="E1225" s="28"/>
      <c r="F1225" s="8"/>
      <c r="G1225" s="8"/>
      <c r="H1225" s="8"/>
      <c r="K1225" s="8"/>
      <c r="L1225" s="8"/>
      <c r="M1225" s="25"/>
      <c r="N1225" s="25"/>
      <c r="O1225" s="24"/>
      <c r="P1225" s="24"/>
      <c r="T1225" s="70"/>
      <c r="U1225" s="69"/>
      <c r="V1225" s="20"/>
      <c r="Y1225" s="24"/>
    </row>
    <row r="1226" spans="1:25" x14ac:dyDescent="0.25">
      <c r="A1226" s="18"/>
      <c r="B1226" s="18"/>
      <c r="C1226" s="22"/>
      <c r="D1226" s="23"/>
      <c r="E1226" s="28"/>
      <c r="F1226" s="8"/>
      <c r="G1226" s="8"/>
      <c r="H1226" s="8"/>
      <c r="K1226" s="8"/>
      <c r="L1226" s="8"/>
      <c r="M1226" s="25"/>
      <c r="N1226" s="25"/>
      <c r="O1226" s="24"/>
      <c r="P1226" s="24"/>
      <c r="T1226" s="70"/>
      <c r="U1226" s="69"/>
      <c r="V1226" s="20"/>
      <c r="Y1226" s="24"/>
    </row>
    <row r="1227" spans="1:25" x14ac:dyDescent="0.25">
      <c r="A1227" s="18"/>
      <c r="B1227" s="18"/>
      <c r="C1227" s="22"/>
      <c r="D1227" s="23"/>
      <c r="E1227" s="28"/>
      <c r="F1227" s="8"/>
      <c r="G1227" s="8"/>
      <c r="H1227" s="8"/>
      <c r="K1227" s="8"/>
      <c r="L1227" s="8"/>
      <c r="M1227" s="25"/>
      <c r="N1227" s="25"/>
      <c r="O1227" s="24"/>
      <c r="P1227" s="24"/>
      <c r="T1227" s="70"/>
      <c r="U1227" s="69"/>
      <c r="V1227" s="20"/>
      <c r="Y1227" s="24"/>
    </row>
    <row r="1228" spans="1:25" x14ac:dyDescent="0.25">
      <c r="A1228" s="18"/>
      <c r="B1228" s="18"/>
      <c r="C1228" s="22"/>
      <c r="D1228" s="23"/>
      <c r="E1228" s="28"/>
      <c r="F1228" s="8"/>
      <c r="G1228" s="8"/>
      <c r="H1228" s="8"/>
      <c r="K1228" s="8"/>
      <c r="L1228" s="8"/>
      <c r="M1228" s="25"/>
      <c r="N1228" s="25"/>
      <c r="O1228" s="24"/>
      <c r="P1228" s="24"/>
      <c r="T1228" s="70"/>
      <c r="U1228" s="69"/>
      <c r="V1228" s="20"/>
      <c r="Y1228" s="24"/>
    </row>
    <row r="1229" spans="1:25" x14ac:dyDescent="0.25">
      <c r="A1229" s="18"/>
      <c r="B1229" s="18"/>
      <c r="C1229" s="22"/>
      <c r="D1229" s="23"/>
      <c r="E1229" s="28"/>
      <c r="F1229" s="8"/>
      <c r="G1229" s="8"/>
      <c r="H1229" s="8"/>
      <c r="K1229" s="8"/>
      <c r="L1229" s="8"/>
      <c r="M1229" s="25"/>
      <c r="N1229" s="25"/>
      <c r="O1229" s="24"/>
      <c r="P1229" s="24"/>
      <c r="T1229" s="70"/>
      <c r="U1229" s="69"/>
      <c r="V1229" s="20"/>
      <c r="Y1229" s="24"/>
    </row>
    <row r="1230" spans="1:25" x14ac:dyDescent="0.25">
      <c r="A1230" s="18"/>
      <c r="B1230" s="18"/>
      <c r="C1230" s="22"/>
      <c r="D1230" s="23"/>
      <c r="E1230" s="28"/>
      <c r="F1230" s="8"/>
      <c r="G1230" s="8"/>
      <c r="H1230" s="8"/>
      <c r="K1230" s="8"/>
      <c r="L1230" s="8"/>
      <c r="M1230" s="25"/>
      <c r="N1230" s="25"/>
      <c r="O1230" s="24"/>
      <c r="P1230" s="24"/>
      <c r="T1230" s="70"/>
      <c r="U1230" s="69"/>
      <c r="V1230" s="20"/>
      <c r="Y1230" s="24"/>
    </row>
    <row r="1231" spans="1:25" x14ac:dyDescent="0.25">
      <c r="A1231" s="18"/>
      <c r="B1231" s="18"/>
      <c r="C1231" s="22"/>
      <c r="D1231" s="23"/>
      <c r="E1231" s="28"/>
      <c r="F1231" s="8"/>
      <c r="G1231" s="8"/>
      <c r="H1231" s="8"/>
      <c r="K1231" s="8"/>
      <c r="L1231" s="8"/>
      <c r="M1231" s="25"/>
      <c r="N1231" s="25"/>
      <c r="O1231" s="24"/>
      <c r="P1231" s="24"/>
      <c r="T1231" s="70"/>
      <c r="U1231" s="69"/>
      <c r="V1231" s="20"/>
      <c r="Y1231" s="24"/>
    </row>
    <row r="1232" spans="1:25" x14ac:dyDescent="0.25">
      <c r="A1232" s="18"/>
      <c r="B1232" s="18"/>
      <c r="C1232" s="22"/>
      <c r="D1232" s="23"/>
      <c r="E1232" s="28"/>
      <c r="F1232" s="8"/>
      <c r="G1232" s="8"/>
      <c r="H1232" s="8"/>
      <c r="K1232" s="8"/>
      <c r="L1232" s="8"/>
      <c r="M1232" s="25"/>
      <c r="N1232" s="25"/>
      <c r="O1232" s="24"/>
      <c r="P1232" s="24"/>
      <c r="T1232" s="70"/>
      <c r="U1232" s="69"/>
      <c r="V1232" s="20"/>
      <c r="Y1232" s="24"/>
    </row>
    <row r="1233" spans="1:25" x14ac:dyDescent="0.25">
      <c r="A1233" s="18"/>
      <c r="B1233" s="18"/>
      <c r="C1233" s="22"/>
      <c r="D1233" s="23"/>
      <c r="E1233" s="28"/>
      <c r="F1233" s="8"/>
      <c r="G1233" s="8"/>
      <c r="H1233" s="8"/>
      <c r="K1233" s="8"/>
      <c r="L1233" s="8"/>
      <c r="M1233" s="25"/>
      <c r="N1233" s="25"/>
      <c r="O1233" s="24"/>
      <c r="P1233" s="24"/>
      <c r="T1233" s="70"/>
      <c r="U1233" s="69"/>
      <c r="V1233" s="20"/>
      <c r="Y1233" s="24"/>
    </row>
    <row r="1234" spans="1:25" x14ac:dyDescent="0.25">
      <c r="A1234" s="18"/>
      <c r="B1234" s="18"/>
      <c r="C1234" s="22"/>
      <c r="D1234" s="23"/>
      <c r="E1234" s="28"/>
      <c r="F1234" s="8"/>
      <c r="G1234" s="8"/>
      <c r="H1234" s="8"/>
      <c r="K1234" s="8"/>
      <c r="L1234" s="8"/>
      <c r="M1234" s="25"/>
      <c r="N1234" s="25"/>
      <c r="O1234" s="24"/>
      <c r="P1234" s="24"/>
      <c r="T1234" s="70"/>
      <c r="U1234" s="69"/>
      <c r="V1234" s="20"/>
      <c r="Y1234" s="24"/>
    </row>
    <row r="1235" spans="1:25" x14ac:dyDescent="0.25">
      <c r="A1235" s="18"/>
      <c r="B1235" s="18"/>
      <c r="C1235" s="22"/>
      <c r="D1235" s="23"/>
      <c r="E1235" s="28"/>
      <c r="F1235" s="8"/>
      <c r="G1235" s="8"/>
      <c r="H1235" s="8"/>
      <c r="K1235" s="8"/>
      <c r="L1235" s="8"/>
      <c r="M1235" s="25"/>
      <c r="N1235" s="25"/>
      <c r="O1235" s="24"/>
      <c r="P1235" s="24"/>
      <c r="T1235" s="70"/>
      <c r="U1235" s="69"/>
      <c r="V1235" s="20"/>
      <c r="Y1235" s="24"/>
    </row>
    <row r="1236" spans="1:25" x14ac:dyDescent="0.25">
      <c r="A1236" s="18"/>
      <c r="B1236" s="18"/>
      <c r="C1236" s="22"/>
      <c r="D1236" s="23"/>
      <c r="E1236" s="28"/>
      <c r="F1236" s="8"/>
      <c r="G1236" s="8"/>
      <c r="H1236" s="8"/>
      <c r="K1236" s="8"/>
      <c r="L1236" s="8"/>
      <c r="M1236" s="25"/>
      <c r="N1236" s="25"/>
      <c r="O1236" s="24"/>
      <c r="P1236" s="24"/>
      <c r="T1236" s="70"/>
      <c r="U1236" s="69"/>
      <c r="V1236" s="20"/>
      <c r="Y1236" s="24"/>
    </row>
    <row r="1237" spans="1:25" x14ac:dyDescent="0.25">
      <c r="A1237" s="18"/>
      <c r="B1237" s="18"/>
      <c r="C1237" s="22"/>
      <c r="D1237" s="23"/>
      <c r="E1237" s="28"/>
      <c r="F1237" s="8"/>
      <c r="G1237" s="8"/>
      <c r="H1237" s="8"/>
      <c r="K1237" s="8"/>
      <c r="L1237" s="8"/>
      <c r="M1237" s="25"/>
      <c r="N1237" s="25"/>
      <c r="O1237" s="24"/>
      <c r="P1237" s="24"/>
      <c r="T1237" s="70"/>
      <c r="U1237" s="69"/>
      <c r="V1237" s="20"/>
      <c r="Y1237" s="24"/>
    </row>
    <row r="1238" spans="1:25" x14ac:dyDescent="0.25">
      <c r="A1238" s="18"/>
      <c r="B1238" s="18"/>
      <c r="C1238" s="22"/>
      <c r="D1238" s="23"/>
      <c r="E1238" s="28"/>
      <c r="F1238" s="8"/>
      <c r="G1238" s="8"/>
      <c r="H1238" s="8"/>
      <c r="K1238" s="8"/>
      <c r="L1238" s="8"/>
      <c r="M1238" s="25"/>
      <c r="N1238" s="25"/>
      <c r="O1238" s="24"/>
      <c r="P1238" s="24"/>
      <c r="T1238" s="70"/>
      <c r="U1238" s="69"/>
      <c r="V1238" s="20"/>
      <c r="Y1238" s="24"/>
    </row>
    <row r="1239" spans="1:25" x14ac:dyDescent="0.25">
      <c r="A1239" s="18"/>
      <c r="B1239" s="18"/>
      <c r="C1239" s="22"/>
      <c r="D1239" s="23"/>
      <c r="E1239" s="28"/>
      <c r="F1239" s="8"/>
      <c r="G1239" s="8"/>
      <c r="H1239" s="8"/>
      <c r="K1239" s="8"/>
      <c r="L1239" s="8"/>
      <c r="M1239" s="25"/>
      <c r="N1239" s="25"/>
      <c r="O1239" s="24"/>
      <c r="P1239" s="24"/>
      <c r="T1239" s="70"/>
      <c r="U1239" s="69"/>
      <c r="V1239" s="20"/>
      <c r="Y1239" s="24"/>
    </row>
    <row r="1240" spans="1:25" x14ac:dyDescent="0.25">
      <c r="A1240" s="18"/>
      <c r="B1240" s="18"/>
      <c r="C1240" s="22"/>
      <c r="D1240" s="23"/>
      <c r="E1240" s="28"/>
      <c r="F1240" s="8"/>
      <c r="G1240" s="8"/>
      <c r="H1240" s="8"/>
      <c r="K1240" s="8"/>
      <c r="L1240" s="8"/>
      <c r="M1240" s="25"/>
      <c r="N1240" s="25"/>
      <c r="O1240" s="24"/>
      <c r="P1240" s="24"/>
      <c r="T1240" s="70"/>
      <c r="U1240" s="69"/>
      <c r="V1240" s="20"/>
      <c r="Y1240" s="24"/>
    </row>
    <row r="1241" spans="1:25" x14ac:dyDescent="0.25">
      <c r="A1241" s="18"/>
      <c r="B1241" s="18"/>
      <c r="C1241" s="22"/>
      <c r="D1241" s="23"/>
      <c r="E1241" s="28"/>
      <c r="F1241" s="8"/>
      <c r="G1241" s="8"/>
      <c r="H1241" s="8"/>
      <c r="K1241" s="8"/>
      <c r="L1241" s="8"/>
      <c r="M1241" s="25"/>
      <c r="N1241" s="25"/>
      <c r="O1241" s="24"/>
      <c r="P1241" s="24"/>
      <c r="T1241" s="70"/>
      <c r="U1241" s="69"/>
      <c r="V1241" s="20"/>
      <c r="Y1241" s="24"/>
    </row>
    <row r="1242" spans="1:25" x14ac:dyDescent="0.25">
      <c r="A1242" s="18"/>
      <c r="B1242" s="18"/>
      <c r="C1242" s="22"/>
      <c r="D1242" s="23"/>
      <c r="E1242" s="28"/>
      <c r="F1242" s="8"/>
      <c r="G1242" s="8"/>
      <c r="H1242" s="8"/>
      <c r="K1242" s="8"/>
      <c r="L1242" s="8"/>
      <c r="M1242" s="25"/>
      <c r="N1242" s="25"/>
      <c r="O1242" s="24"/>
      <c r="P1242" s="24"/>
      <c r="T1242" s="70"/>
      <c r="U1242" s="69"/>
      <c r="V1242" s="20"/>
      <c r="Y1242" s="24"/>
    </row>
    <row r="1243" spans="1:25" x14ac:dyDescent="0.25">
      <c r="A1243" s="18"/>
      <c r="B1243" s="18"/>
      <c r="C1243" s="22"/>
      <c r="D1243" s="23"/>
      <c r="E1243" s="28"/>
      <c r="F1243" s="8"/>
      <c r="G1243" s="8"/>
      <c r="H1243" s="8"/>
      <c r="K1243" s="8"/>
      <c r="L1243" s="8"/>
      <c r="M1243" s="25"/>
      <c r="N1243" s="25"/>
      <c r="O1243" s="24"/>
      <c r="P1243" s="24"/>
      <c r="T1243" s="70"/>
      <c r="U1243" s="69"/>
      <c r="V1243" s="20"/>
      <c r="Y1243" s="24"/>
    </row>
    <row r="1244" spans="1:25" x14ac:dyDescent="0.25">
      <c r="A1244" s="18"/>
      <c r="B1244" s="18"/>
      <c r="C1244" s="22"/>
      <c r="D1244" s="23"/>
      <c r="E1244" s="28"/>
      <c r="F1244" s="8"/>
      <c r="G1244" s="8"/>
      <c r="H1244" s="8"/>
      <c r="K1244" s="8"/>
      <c r="L1244" s="8"/>
      <c r="M1244" s="25"/>
      <c r="N1244" s="25"/>
      <c r="O1244" s="24"/>
      <c r="P1244" s="24"/>
      <c r="T1244" s="70"/>
      <c r="U1244" s="69"/>
      <c r="V1244" s="20"/>
      <c r="Y1244" s="24"/>
    </row>
    <row r="1245" spans="1:25" x14ac:dyDescent="0.25">
      <c r="A1245" s="18"/>
      <c r="B1245" s="18"/>
      <c r="C1245" s="22"/>
      <c r="D1245" s="23"/>
      <c r="E1245" s="28"/>
      <c r="F1245" s="8"/>
      <c r="G1245" s="8"/>
      <c r="H1245" s="8"/>
      <c r="K1245" s="8"/>
      <c r="L1245" s="8"/>
      <c r="M1245" s="25"/>
      <c r="N1245" s="25"/>
      <c r="O1245" s="24"/>
      <c r="P1245" s="24"/>
      <c r="T1245" s="70"/>
      <c r="U1245" s="69"/>
      <c r="V1245" s="20"/>
      <c r="Y1245" s="24"/>
    </row>
    <row r="1246" spans="1:25" x14ac:dyDescent="0.25">
      <c r="A1246" s="18"/>
      <c r="B1246" s="18"/>
      <c r="C1246" s="22"/>
      <c r="D1246" s="23"/>
      <c r="E1246" s="28"/>
      <c r="F1246" s="8"/>
      <c r="G1246" s="8"/>
      <c r="H1246" s="8"/>
      <c r="K1246" s="8"/>
      <c r="L1246" s="8"/>
      <c r="M1246" s="25"/>
      <c r="N1246" s="25"/>
      <c r="O1246" s="24"/>
      <c r="P1246" s="24"/>
      <c r="T1246" s="70"/>
      <c r="U1246" s="69"/>
      <c r="V1246" s="20"/>
      <c r="Y1246" s="24"/>
    </row>
    <row r="1247" spans="1:25" x14ac:dyDescent="0.25">
      <c r="A1247" s="18"/>
      <c r="B1247" s="18"/>
      <c r="C1247" s="22"/>
      <c r="D1247" s="23"/>
      <c r="E1247" s="28"/>
      <c r="F1247" s="8"/>
      <c r="G1247" s="8"/>
      <c r="H1247" s="8"/>
      <c r="K1247" s="8"/>
      <c r="L1247" s="8"/>
      <c r="M1247" s="25"/>
      <c r="N1247" s="25"/>
      <c r="O1247" s="24"/>
      <c r="P1247" s="24"/>
      <c r="T1247" s="70"/>
      <c r="U1247" s="69"/>
      <c r="V1247" s="20"/>
      <c r="Y1247" s="24"/>
    </row>
    <row r="1248" spans="1:25" x14ac:dyDescent="0.25">
      <c r="A1248" s="18"/>
      <c r="B1248" s="18"/>
      <c r="C1248" s="22"/>
      <c r="D1248" s="23"/>
      <c r="E1248" s="28"/>
      <c r="F1248" s="8"/>
      <c r="G1248" s="8"/>
      <c r="H1248" s="8"/>
      <c r="K1248" s="8"/>
      <c r="L1248" s="8"/>
      <c r="M1248" s="25"/>
      <c r="N1248" s="25"/>
      <c r="O1248" s="24"/>
      <c r="P1248" s="24"/>
      <c r="T1248" s="70"/>
      <c r="U1248" s="69"/>
      <c r="V1248" s="20"/>
      <c r="Y1248" s="24"/>
    </row>
    <row r="1249" spans="1:25" x14ac:dyDescent="0.25">
      <c r="A1249" s="18"/>
      <c r="B1249" s="18"/>
      <c r="C1249" s="22"/>
      <c r="D1249" s="23"/>
      <c r="E1249" s="28"/>
      <c r="F1249" s="8"/>
      <c r="G1249" s="8"/>
      <c r="H1249" s="8"/>
      <c r="K1249" s="8"/>
      <c r="L1249" s="8"/>
      <c r="M1249" s="25"/>
      <c r="N1249" s="25"/>
      <c r="O1249" s="24"/>
      <c r="P1249" s="24"/>
      <c r="T1249" s="70"/>
      <c r="U1249" s="69"/>
      <c r="V1249" s="20"/>
      <c r="Y1249" s="24"/>
    </row>
    <row r="1250" spans="1:25" x14ac:dyDescent="0.25">
      <c r="A1250" s="18"/>
      <c r="B1250" s="18"/>
      <c r="C1250" s="22"/>
      <c r="D1250" s="23"/>
      <c r="E1250" s="28"/>
      <c r="F1250" s="8"/>
      <c r="G1250" s="8"/>
      <c r="H1250" s="8"/>
      <c r="K1250" s="8"/>
      <c r="L1250" s="8"/>
      <c r="M1250" s="25"/>
      <c r="N1250" s="25"/>
      <c r="O1250" s="24"/>
      <c r="P1250" s="24"/>
      <c r="T1250" s="70"/>
      <c r="U1250" s="69"/>
      <c r="V1250" s="20"/>
      <c r="Y1250" s="24"/>
    </row>
    <row r="1251" spans="1:25" x14ac:dyDescent="0.25">
      <c r="A1251" s="18"/>
      <c r="B1251" s="18"/>
      <c r="C1251" s="22"/>
      <c r="D1251" s="23"/>
      <c r="E1251" s="28"/>
      <c r="F1251" s="8"/>
      <c r="G1251" s="8"/>
      <c r="H1251" s="8"/>
      <c r="K1251" s="8"/>
      <c r="L1251" s="8"/>
      <c r="M1251" s="25"/>
      <c r="N1251" s="25"/>
      <c r="O1251" s="24"/>
      <c r="P1251" s="24"/>
      <c r="T1251" s="70"/>
      <c r="U1251" s="69"/>
      <c r="V1251" s="20"/>
      <c r="Y1251" s="24"/>
    </row>
    <row r="1252" spans="1:25" x14ac:dyDescent="0.25">
      <c r="A1252" s="18"/>
      <c r="B1252" s="18"/>
      <c r="C1252" s="22"/>
      <c r="D1252" s="23"/>
      <c r="E1252" s="28"/>
      <c r="F1252" s="8"/>
      <c r="G1252" s="8"/>
      <c r="H1252" s="8"/>
      <c r="K1252" s="8"/>
      <c r="L1252" s="8"/>
      <c r="M1252" s="25"/>
      <c r="N1252" s="25"/>
      <c r="O1252" s="24"/>
      <c r="P1252" s="24"/>
      <c r="T1252" s="70"/>
      <c r="U1252" s="69"/>
      <c r="V1252" s="20"/>
      <c r="Y1252" s="24"/>
    </row>
    <row r="1253" spans="1:25" x14ac:dyDescent="0.25">
      <c r="A1253" s="18"/>
      <c r="B1253" s="18"/>
      <c r="C1253" s="22"/>
      <c r="D1253" s="23"/>
      <c r="E1253" s="28"/>
      <c r="F1253" s="8"/>
      <c r="G1253" s="8"/>
      <c r="H1253" s="8"/>
      <c r="K1253" s="8"/>
      <c r="L1253" s="8"/>
      <c r="M1253" s="25"/>
      <c r="N1253" s="25"/>
      <c r="O1253" s="24"/>
      <c r="P1253" s="24"/>
      <c r="T1253" s="70"/>
      <c r="U1253" s="69"/>
      <c r="V1253" s="20"/>
      <c r="Y1253" s="24"/>
    </row>
    <row r="1254" spans="1:25" x14ac:dyDescent="0.25">
      <c r="A1254" s="18"/>
      <c r="B1254" s="18"/>
      <c r="C1254" s="22"/>
      <c r="D1254" s="23"/>
      <c r="E1254" s="28"/>
      <c r="F1254" s="8"/>
      <c r="G1254" s="8"/>
      <c r="H1254" s="8"/>
      <c r="K1254" s="8"/>
      <c r="L1254" s="8"/>
      <c r="M1254" s="25"/>
      <c r="N1254" s="25"/>
      <c r="O1254" s="24"/>
      <c r="P1254" s="24"/>
      <c r="T1254" s="70"/>
      <c r="U1254" s="69"/>
      <c r="V1254" s="20"/>
      <c r="Y1254" s="24"/>
    </row>
    <row r="1255" spans="1:25" x14ac:dyDescent="0.25">
      <c r="A1255" s="18"/>
      <c r="B1255" s="18"/>
      <c r="C1255" s="22"/>
      <c r="D1255" s="23"/>
      <c r="E1255" s="28"/>
      <c r="F1255" s="8"/>
      <c r="G1255" s="8"/>
      <c r="H1255" s="8"/>
      <c r="K1255" s="8"/>
      <c r="L1255" s="8"/>
      <c r="M1255" s="25"/>
      <c r="N1255" s="25"/>
      <c r="O1255" s="24"/>
      <c r="P1255" s="24"/>
      <c r="T1255" s="70"/>
      <c r="U1255" s="69"/>
      <c r="V1255" s="20"/>
      <c r="Y1255" s="24"/>
    </row>
    <row r="1256" spans="1:25" x14ac:dyDescent="0.25">
      <c r="A1256" s="18"/>
      <c r="B1256" s="18"/>
      <c r="C1256" s="22"/>
      <c r="D1256" s="23"/>
      <c r="E1256" s="28"/>
      <c r="F1256" s="8"/>
      <c r="G1256" s="8"/>
      <c r="H1256" s="8"/>
      <c r="K1256" s="8"/>
      <c r="L1256" s="8"/>
      <c r="M1256" s="25"/>
      <c r="N1256" s="25"/>
      <c r="O1256" s="24"/>
      <c r="P1256" s="24"/>
      <c r="T1256" s="70"/>
      <c r="U1256" s="69"/>
      <c r="V1256" s="20"/>
      <c r="Y1256" s="24"/>
    </row>
    <row r="1257" spans="1:25" x14ac:dyDescent="0.25">
      <c r="A1257" s="21"/>
      <c r="B1257" s="21"/>
      <c r="C1257" s="22"/>
      <c r="D1257" s="23"/>
      <c r="E1257" s="28"/>
      <c r="F1257" s="8"/>
      <c r="G1257" s="8"/>
      <c r="H1257" s="8"/>
      <c r="K1257" s="8"/>
      <c r="L1257" s="8"/>
      <c r="M1257" s="25"/>
      <c r="N1257" s="25"/>
      <c r="O1257" s="24"/>
      <c r="P1257" s="24"/>
      <c r="T1257" s="26"/>
      <c r="U1257" s="75"/>
      <c r="V1257" s="20"/>
      <c r="X1257" s="99"/>
      <c r="Y1257" s="24"/>
    </row>
    <row r="1258" spans="1:25" x14ac:dyDescent="0.25">
      <c r="A1258" s="41"/>
      <c r="B1258" s="41"/>
      <c r="C1258" s="22"/>
      <c r="D1258" s="23"/>
      <c r="E1258" s="28"/>
      <c r="F1258" s="8"/>
      <c r="G1258" s="8"/>
      <c r="H1258" s="8"/>
      <c r="K1258" s="8"/>
      <c r="L1258" s="8"/>
      <c r="M1258" s="25"/>
      <c r="N1258" s="25"/>
      <c r="O1258" s="24"/>
      <c r="P1258" s="24"/>
      <c r="T1258" s="70"/>
      <c r="U1258" s="70"/>
      <c r="V1258" s="20"/>
      <c r="X1258" s="99"/>
      <c r="Y1258" s="24"/>
    </row>
    <row r="1259" spans="1:25" x14ac:dyDescent="0.25">
      <c r="A1259" s="41"/>
      <c r="B1259" s="41"/>
      <c r="C1259" s="22"/>
      <c r="D1259" s="23"/>
      <c r="E1259" s="28"/>
      <c r="F1259" s="8"/>
      <c r="G1259" s="8"/>
      <c r="H1259" s="8"/>
      <c r="K1259" s="8"/>
      <c r="L1259" s="8"/>
      <c r="M1259" s="25"/>
      <c r="N1259" s="25"/>
      <c r="O1259" s="24"/>
      <c r="P1259" s="24"/>
      <c r="T1259" s="70"/>
      <c r="U1259" s="70"/>
      <c r="V1259" s="20"/>
      <c r="X1259" s="99"/>
      <c r="Y1259" s="24"/>
    </row>
    <row r="1260" spans="1:25" x14ac:dyDescent="0.25">
      <c r="A1260" s="41"/>
      <c r="B1260" s="41"/>
      <c r="C1260" s="22"/>
      <c r="D1260" s="23"/>
      <c r="E1260" s="28"/>
      <c r="F1260" s="8"/>
      <c r="G1260" s="8"/>
      <c r="H1260" s="8"/>
      <c r="K1260" s="8"/>
      <c r="L1260" s="8"/>
      <c r="M1260" s="25"/>
      <c r="N1260" s="25"/>
      <c r="O1260" s="24"/>
      <c r="P1260" s="24"/>
      <c r="T1260" s="70"/>
      <c r="U1260" s="70"/>
      <c r="V1260" s="20"/>
      <c r="X1260" s="99"/>
      <c r="Y1260" s="24"/>
    </row>
    <row r="1261" spans="1:25" x14ac:dyDescent="0.25">
      <c r="A1261" s="41"/>
      <c r="B1261" s="41"/>
      <c r="C1261" s="22"/>
      <c r="D1261" s="23"/>
      <c r="E1261" s="28"/>
      <c r="F1261" s="8"/>
      <c r="G1261" s="8"/>
      <c r="H1261" s="8"/>
      <c r="K1261" s="8"/>
      <c r="L1261" s="8"/>
      <c r="M1261" s="25"/>
      <c r="N1261" s="25"/>
      <c r="O1261" s="24"/>
      <c r="P1261" s="24"/>
      <c r="T1261" s="70"/>
      <c r="U1261" s="70"/>
      <c r="V1261" s="20"/>
      <c r="X1261" s="99"/>
      <c r="Y1261" s="24"/>
    </row>
    <row r="1262" spans="1:25" x14ac:dyDescent="0.25">
      <c r="A1262" s="41"/>
      <c r="B1262" s="41"/>
      <c r="C1262" s="22"/>
      <c r="D1262" s="23"/>
      <c r="E1262" s="28"/>
      <c r="F1262" s="8"/>
      <c r="G1262" s="8"/>
      <c r="H1262" s="8"/>
      <c r="K1262" s="8"/>
      <c r="L1262" s="8"/>
      <c r="M1262" s="25"/>
      <c r="N1262" s="25"/>
      <c r="O1262" s="24"/>
      <c r="P1262" s="24"/>
      <c r="T1262" s="70"/>
      <c r="U1262" s="70"/>
      <c r="V1262" s="20"/>
      <c r="X1262" s="99"/>
      <c r="Y1262" s="24"/>
    </row>
    <row r="1263" spans="1:25" x14ac:dyDescent="0.25">
      <c r="A1263" s="41"/>
      <c r="B1263" s="41"/>
      <c r="C1263" s="22"/>
      <c r="D1263" s="23"/>
      <c r="E1263" s="28"/>
      <c r="F1263" s="8"/>
      <c r="G1263" s="8"/>
      <c r="H1263" s="8"/>
      <c r="K1263" s="8"/>
      <c r="L1263" s="8"/>
      <c r="M1263" s="25"/>
      <c r="N1263" s="25"/>
      <c r="O1263" s="24"/>
      <c r="P1263" s="24"/>
      <c r="T1263" s="70"/>
      <c r="U1263" s="70"/>
      <c r="V1263" s="20"/>
      <c r="X1263" s="99"/>
      <c r="Y1263" s="24"/>
    </row>
    <row r="1264" spans="1:25" x14ac:dyDescent="0.25">
      <c r="A1264" s="41"/>
      <c r="B1264" s="41"/>
      <c r="C1264" s="22"/>
      <c r="D1264" s="23"/>
      <c r="E1264" s="28"/>
      <c r="F1264" s="8"/>
      <c r="G1264" s="8"/>
      <c r="H1264" s="8"/>
      <c r="K1264" s="8"/>
      <c r="L1264" s="8"/>
      <c r="M1264" s="25"/>
      <c r="N1264" s="25"/>
      <c r="O1264" s="24"/>
      <c r="P1264" s="24"/>
      <c r="T1264" s="70"/>
      <c r="U1264" s="70"/>
      <c r="V1264" s="20"/>
      <c r="X1264" s="99"/>
      <c r="Y1264" s="24"/>
    </row>
    <row r="1265" spans="1:25" x14ac:dyDescent="0.25">
      <c r="A1265" s="41"/>
      <c r="B1265" s="41"/>
      <c r="C1265" s="22"/>
      <c r="D1265" s="23"/>
      <c r="E1265" s="28"/>
      <c r="F1265" s="8"/>
      <c r="G1265" s="8"/>
      <c r="H1265" s="8"/>
      <c r="K1265" s="8"/>
      <c r="L1265" s="8"/>
      <c r="M1265" s="25"/>
      <c r="N1265" s="25"/>
      <c r="O1265" s="24"/>
      <c r="P1265" s="24"/>
      <c r="T1265" s="70"/>
      <c r="U1265" s="70"/>
      <c r="V1265" s="20"/>
      <c r="X1265" s="97"/>
      <c r="Y1265" s="24"/>
    </row>
    <row r="1266" spans="1:25" x14ac:dyDescent="0.25">
      <c r="A1266" s="41"/>
      <c r="B1266" s="41"/>
      <c r="C1266" s="22"/>
      <c r="D1266" s="23"/>
      <c r="E1266" s="28"/>
      <c r="F1266" s="8"/>
      <c r="G1266" s="8"/>
      <c r="H1266" s="8"/>
      <c r="K1266" s="8"/>
      <c r="L1266" s="8"/>
      <c r="M1266" s="25"/>
      <c r="N1266" s="25"/>
      <c r="O1266" s="24"/>
      <c r="P1266" s="24"/>
      <c r="T1266" s="70"/>
      <c r="U1266" s="70"/>
      <c r="V1266" s="20"/>
      <c r="X1266" s="99"/>
      <c r="Y1266" s="24"/>
    </row>
    <row r="1267" spans="1:25" x14ac:dyDescent="0.25">
      <c r="A1267" s="41"/>
      <c r="B1267" s="41"/>
      <c r="C1267" s="22"/>
      <c r="D1267" s="23"/>
      <c r="E1267" s="28"/>
      <c r="F1267" s="8"/>
      <c r="G1267" s="8"/>
      <c r="H1267" s="8"/>
      <c r="K1267" s="8"/>
      <c r="L1267" s="8"/>
      <c r="M1267" s="25"/>
      <c r="N1267" s="25"/>
      <c r="O1267" s="24"/>
      <c r="P1267" s="24"/>
      <c r="T1267" s="70"/>
      <c r="U1267" s="70"/>
      <c r="V1267" s="20"/>
      <c r="X1267" s="99"/>
      <c r="Y1267" s="24"/>
    </row>
    <row r="1268" spans="1:25" x14ac:dyDescent="0.25">
      <c r="A1268" s="41"/>
      <c r="B1268" s="41"/>
      <c r="C1268" s="22"/>
      <c r="D1268" s="23"/>
      <c r="E1268" s="28"/>
      <c r="F1268" s="8"/>
      <c r="G1268" s="8"/>
      <c r="H1268" s="8"/>
      <c r="K1268" s="8"/>
      <c r="L1268" s="8"/>
      <c r="M1268" s="25"/>
      <c r="N1268" s="25"/>
      <c r="O1268" s="24"/>
      <c r="P1268" s="24"/>
      <c r="T1268" s="70"/>
      <c r="U1268" s="70"/>
      <c r="V1268" s="20"/>
      <c r="X1268" s="97"/>
      <c r="Y1268" s="24"/>
    </row>
    <row r="1269" spans="1:25" x14ac:dyDescent="0.25">
      <c r="A1269" s="41"/>
      <c r="B1269" s="41"/>
      <c r="C1269" s="22"/>
      <c r="D1269" s="23"/>
      <c r="E1269" s="28"/>
      <c r="F1269" s="8"/>
      <c r="G1269" s="8"/>
      <c r="H1269" s="8"/>
      <c r="K1269" s="8"/>
      <c r="L1269" s="8"/>
      <c r="M1269" s="25"/>
      <c r="N1269" s="25"/>
      <c r="O1269" s="24"/>
      <c r="P1269" s="24"/>
      <c r="T1269" s="70"/>
      <c r="U1269" s="70"/>
      <c r="V1269" s="20"/>
      <c r="X1269" s="99"/>
      <c r="Y1269" s="24"/>
    </row>
    <row r="1270" spans="1:25" x14ac:dyDescent="0.25">
      <c r="A1270" s="41"/>
      <c r="B1270" s="41"/>
      <c r="C1270" s="22"/>
      <c r="D1270" s="23"/>
      <c r="E1270" s="28"/>
      <c r="F1270" s="8"/>
      <c r="G1270" s="8"/>
      <c r="H1270" s="8"/>
      <c r="K1270" s="8"/>
      <c r="L1270" s="8"/>
      <c r="M1270" s="25"/>
      <c r="N1270" s="25"/>
      <c r="O1270" s="24"/>
      <c r="P1270" s="24"/>
      <c r="T1270" s="70"/>
      <c r="U1270" s="70"/>
      <c r="V1270" s="20"/>
      <c r="X1270" s="99"/>
      <c r="Y1270" s="24"/>
    </row>
    <row r="1271" spans="1:25" x14ac:dyDescent="0.25">
      <c r="A1271" s="41"/>
      <c r="B1271" s="41"/>
      <c r="C1271" s="22"/>
      <c r="D1271" s="23"/>
      <c r="E1271" s="28"/>
      <c r="F1271" s="8"/>
      <c r="G1271" s="8"/>
      <c r="H1271" s="8"/>
      <c r="K1271" s="8"/>
      <c r="L1271" s="8"/>
      <c r="M1271" s="25"/>
      <c r="N1271" s="25"/>
      <c r="O1271" s="24"/>
      <c r="P1271" s="24"/>
      <c r="T1271" s="70"/>
      <c r="U1271" s="70"/>
      <c r="V1271" s="20"/>
      <c r="X1271" s="99"/>
      <c r="Y1271" s="24"/>
    </row>
    <row r="1272" spans="1:25" x14ac:dyDescent="0.25">
      <c r="A1272" s="41"/>
      <c r="B1272" s="41"/>
      <c r="C1272" s="22"/>
      <c r="D1272" s="23"/>
      <c r="E1272" s="28"/>
      <c r="F1272" s="8"/>
      <c r="G1272" s="8"/>
      <c r="H1272" s="8"/>
      <c r="K1272" s="8"/>
      <c r="L1272" s="8"/>
      <c r="M1272" s="25"/>
      <c r="N1272" s="25"/>
      <c r="O1272" s="24"/>
      <c r="P1272" s="24"/>
      <c r="T1272" s="70"/>
      <c r="U1272" s="70"/>
      <c r="V1272" s="20"/>
      <c r="X1272" s="99"/>
      <c r="Y1272" s="24"/>
    </row>
    <row r="1273" spans="1:25" x14ac:dyDescent="0.25">
      <c r="A1273" s="41"/>
      <c r="B1273" s="41"/>
      <c r="C1273" s="22"/>
      <c r="D1273" s="23"/>
      <c r="E1273" s="28"/>
      <c r="F1273" s="8"/>
      <c r="G1273" s="8"/>
      <c r="H1273" s="8"/>
      <c r="K1273" s="8"/>
      <c r="L1273" s="8"/>
      <c r="M1273" s="25"/>
      <c r="N1273" s="25"/>
      <c r="O1273" s="24"/>
      <c r="P1273" s="24"/>
      <c r="T1273" s="70"/>
      <c r="U1273" s="70"/>
      <c r="V1273" s="20"/>
      <c r="X1273" s="99"/>
      <c r="Y1273" s="24"/>
    </row>
    <row r="1274" spans="1:25" x14ac:dyDescent="0.25">
      <c r="A1274" s="41"/>
      <c r="B1274" s="41"/>
      <c r="C1274" s="22"/>
      <c r="D1274" s="23"/>
      <c r="E1274" s="28"/>
      <c r="F1274" s="8"/>
      <c r="G1274" s="8"/>
      <c r="H1274" s="8"/>
      <c r="K1274" s="8"/>
      <c r="L1274" s="8"/>
      <c r="M1274" s="25"/>
      <c r="N1274" s="25"/>
      <c r="O1274" s="24"/>
      <c r="P1274" s="24"/>
      <c r="T1274" s="70"/>
      <c r="U1274" s="70"/>
      <c r="V1274" s="20"/>
      <c r="X1274" s="99"/>
      <c r="Y1274" s="24"/>
    </row>
    <row r="1275" spans="1:25" x14ac:dyDescent="0.25">
      <c r="A1275" s="41"/>
      <c r="B1275" s="41"/>
      <c r="C1275" s="22"/>
      <c r="D1275" s="23"/>
      <c r="E1275" s="28"/>
      <c r="F1275" s="8"/>
      <c r="G1275" s="8"/>
      <c r="H1275" s="8"/>
      <c r="K1275" s="8"/>
      <c r="L1275" s="8"/>
      <c r="M1275" s="25"/>
      <c r="N1275" s="25"/>
      <c r="O1275" s="24"/>
      <c r="P1275" s="24"/>
      <c r="T1275" s="70"/>
      <c r="U1275" s="70"/>
      <c r="V1275" s="20"/>
      <c r="X1275" s="99"/>
      <c r="Y1275" s="24"/>
    </row>
    <row r="1276" spans="1:25" x14ac:dyDescent="0.25">
      <c r="A1276" s="41"/>
      <c r="B1276" s="41"/>
      <c r="C1276" s="22"/>
      <c r="D1276" s="23"/>
      <c r="E1276" s="28"/>
      <c r="F1276" s="8"/>
      <c r="G1276" s="8"/>
      <c r="H1276" s="8"/>
      <c r="K1276" s="8"/>
      <c r="L1276" s="8"/>
      <c r="M1276" s="25"/>
      <c r="N1276" s="25"/>
      <c r="O1276" s="24"/>
      <c r="P1276" s="24"/>
      <c r="T1276" s="70"/>
      <c r="U1276" s="70"/>
      <c r="V1276" s="20"/>
      <c r="X1276" s="99"/>
      <c r="Y1276" s="24"/>
    </row>
    <row r="1277" spans="1:25" x14ac:dyDescent="0.25">
      <c r="A1277" s="41"/>
      <c r="B1277" s="41"/>
      <c r="C1277" s="22"/>
      <c r="D1277" s="23"/>
      <c r="E1277" s="28"/>
      <c r="F1277" s="8"/>
      <c r="G1277" s="8"/>
      <c r="H1277" s="8"/>
      <c r="K1277" s="8"/>
      <c r="L1277" s="8"/>
      <c r="M1277" s="25"/>
      <c r="N1277" s="25"/>
      <c r="O1277" s="24"/>
      <c r="P1277" s="24"/>
      <c r="T1277" s="70"/>
      <c r="U1277" s="70"/>
      <c r="V1277" s="20"/>
      <c r="X1277" s="99"/>
      <c r="Y1277" s="24"/>
    </row>
    <row r="1278" spans="1:25" x14ac:dyDescent="0.25">
      <c r="A1278" s="41"/>
      <c r="B1278" s="41"/>
      <c r="C1278" s="22"/>
      <c r="D1278" s="23"/>
      <c r="E1278" s="28"/>
      <c r="F1278" s="8"/>
      <c r="G1278" s="8"/>
      <c r="H1278" s="8"/>
      <c r="K1278" s="8"/>
      <c r="L1278" s="8"/>
      <c r="M1278" s="25"/>
      <c r="N1278" s="25"/>
      <c r="O1278" s="24"/>
      <c r="P1278" s="24"/>
      <c r="T1278" s="70"/>
      <c r="U1278" s="70"/>
      <c r="V1278" s="20"/>
      <c r="X1278" s="99"/>
      <c r="Y1278" s="24"/>
    </row>
    <row r="1279" spans="1:25" x14ac:dyDescent="0.25">
      <c r="A1279" s="41"/>
      <c r="B1279" s="41"/>
      <c r="C1279" s="22"/>
      <c r="D1279" s="23"/>
      <c r="E1279" s="28"/>
      <c r="F1279" s="8"/>
      <c r="G1279" s="8"/>
      <c r="H1279" s="8"/>
      <c r="K1279" s="8"/>
      <c r="L1279" s="8"/>
      <c r="M1279" s="25"/>
      <c r="N1279" s="25"/>
      <c r="O1279" s="24"/>
      <c r="P1279" s="24"/>
      <c r="T1279" s="70"/>
      <c r="U1279" s="70"/>
      <c r="V1279" s="20"/>
      <c r="X1279" s="99"/>
      <c r="Y1279" s="24"/>
    </row>
    <row r="1280" spans="1:25" x14ac:dyDescent="0.25">
      <c r="A1280" s="41"/>
      <c r="B1280" s="41"/>
      <c r="C1280" s="22"/>
      <c r="D1280" s="23"/>
      <c r="E1280" s="28"/>
      <c r="F1280" s="8"/>
      <c r="G1280" s="8"/>
      <c r="H1280" s="8"/>
      <c r="K1280" s="8"/>
      <c r="L1280" s="8"/>
      <c r="M1280" s="25"/>
      <c r="N1280" s="25"/>
      <c r="O1280" s="24"/>
      <c r="P1280" s="24"/>
      <c r="T1280" s="70"/>
      <c r="U1280" s="70"/>
      <c r="V1280" s="20"/>
      <c r="X1280" s="99"/>
      <c r="Y1280" s="24"/>
    </row>
    <row r="1281" spans="1:25" x14ac:dyDescent="0.25">
      <c r="A1281" s="41"/>
      <c r="B1281" s="41"/>
      <c r="C1281" s="22"/>
      <c r="D1281" s="23"/>
      <c r="E1281" s="28"/>
      <c r="F1281" s="8"/>
      <c r="G1281" s="8"/>
      <c r="H1281" s="8"/>
      <c r="K1281" s="8"/>
      <c r="L1281" s="8"/>
      <c r="M1281" s="25"/>
      <c r="N1281" s="25"/>
      <c r="O1281" s="24"/>
      <c r="P1281" s="24"/>
      <c r="T1281" s="70"/>
      <c r="U1281" s="70"/>
      <c r="V1281" s="20"/>
      <c r="X1281" s="99"/>
      <c r="Y1281" s="24"/>
    </row>
    <row r="1282" spans="1:25" x14ac:dyDescent="0.25">
      <c r="A1282" s="41"/>
      <c r="B1282" s="41"/>
      <c r="C1282" s="22"/>
      <c r="D1282" s="23"/>
      <c r="E1282" s="28"/>
      <c r="F1282" s="8"/>
      <c r="G1282" s="8"/>
      <c r="H1282" s="8"/>
      <c r="K1282" s="8"/>
      <c r="L1282" s="8"/>
      <c r="M1282" s="25"/>
      <c r="N1282" s="25"/>
      <c r="O1282" s="24"/>
      <c r="P1282" s="24"/>
      <c r="T1282" s="70"/>
      <c r="U1282" s="70"/>
      <c r="V1282" s="20"/>
      <c r="X1282" s="99"/>
      <c r="Y1282" s="24"/>
    </row>
    <row r="1283" spans="1:25" x14ac:dyDescent="0.25">
      <c r="A1283" s="41"/>
      <c r="B1283" s="41"/>
      <c r="C1283" s="22"/>
      <c r="D1283" s="23"/>
      <c r="E1283" s="28"/>
      <c r="F1283" s="8"/>
      <c r="G1283" s="8"/>
      <c r="H1283" s="8"/>
      <c r="K1283" s="8"/>
      <c r="L1283" s="8"/>
      <c r="M1283" s="25"/>
      <c r="N1283" s="25"/>
      <c r="O1283" s="24"/>
      <c r="P1283" s="24"/>
      <c r="T1283" s="70"/>
      <c r="U1283" s="70"/>
      <c r="V1283" s="20"/>
      <c r="X1283" s="99"/>
      <c r="Y1283" s="24"/>
    </row>
    <row r="1284" spans="1:25" x14ac:dyDescent="0.25">
      <c r="A1284" s="41"/>
      <c r="B1284" s="41"/>
      <c r="C1284" s="22"/>
      <c r="D1284" s="23"/>
      <c r="E1284" s="28"/>
      <c r="F1284" s="8"/>
      <c r="G1284" s="8"/>
      <c r="H1284" s="8"/>
      <c r="K1284" s="8"/>
      <c r="L1284" s="8"/>
      <c r="M1284" s="25"/>
      <c r="N1284" s="25"/>
      <c r="O1284" s="24"/>
      <c r="P1284" s="24"/>
      <c r="T1284" s="70"/>
      <c r="U1284" s="70"/>
      <c r="V1284" s="20"/>
      <c r="X1284" s="99"/>
      <c r="Y1284" s="24"/>
    </row>
    <row r="1285" spans="1:25" x14ac:dyDescent="0.25">
      <c r="A1285" s="41"/>
      <c r="B1285" s="41"/>
      <c r="C1285" s="22"/>
      <c r="D1285" s="23"/>
      <c r="E1285" s="28"/>
      <c r="F1285" s="8"/>
      <c r="G1285" s="8"/>
      <c r="H1285" s="8"/>
      <c r="K1285" s="8"/>
      <c r="L1285" s="8"/>
      <c r="M1285" s="25"/>
      <c r="N1285" s="25"/>
      <c r="O1285" s="24"/>
      <c r="P1285" s="24"/>
      <c r="T1285" s="70"/>
      <c r="U1285" s="70"/>
      <c r="V1285" s="20"/>
      <c r="X1285" s="99"/>
      <c r="Y1285" s="24"/>
    </row>
    <row r="1286" spans="1:25" x14ac:dyDescent="0.25">
      <c r="A1286" s="41"/>
      <c r="B1286" s="41"/>
      <c r="C1286" s="22"/>
      <c r="D1286" s="23"/>
      <c r="E1286" s="28"/>
      <c r="F1286" s="8"/>
      <c r="G1286" s="8"/>
      <c r="H1286" s="8"/>
      <c r="K1286" s="8"/>
      <c r="L1286" s="8"/>
      <c r="M1286" s="25"/>
      <c r="N1286" s="25"/>
      <c r="O1286" s="24"/>
      <c r="P1286" s="24"/>
      <c r="T1286" s="70"/>
      <c r="U1286" s="70"/>
      <c r="V1286" s="20"/>
      <c r="X1286" s="99"/>
      <c r="Y1286" s="24"/>
    </row>
    <row r="1287" spans="1:25" x14ac:dyDescent="0.25">
      <c r="A1287" s="41"/>
      <c r="B1287" s="41"/>
      <c r="C1287" s="22"/>
      <c r="D1287" s="23"/>
      <c r="E1287" s="28"/>
      <c r="F1287" s="8"/>
      <c r="G1287" s="8"/>
      <c r="H1287" s="8"/>
      <c r="K1287" s="8"/>
      <c r="L1287" s="8"/>
      <c r="M1287" s="25"/>
      <c r="N1287" s="25"/>
      <c r="O1287" s="24"/>
      <c r="P1287" s="24"/>
      <c r="T1287" s="70"/>
      <c r="U1287" s="70"/>
      <c r="V1287" s="20"/>
      <c r="X1287" s="99"/>
      <c r="Y1287" s="24"/>
    </row>
    <row r="1288" spans="1:25" x14ac:dyDescent="0.25">
      <c r="A1288" s="41"/>
      <c r="B1288" s="41"/>
      <c r="C1288" s="22"/>
      <c r="D1288" s="23"/>
      <c r="E1288" s="28"/>
      <c r="F1288" s="8"/>
      <c r="G1288" s="8"/>
      <c r="H1288" s="8"/>
      <c r="K1288" s="8"/>
      <c r="L1288" s="8"/>
      <c r="M1288" s="25"/>
      <c r="N1288" s="25"/>
      <c r="O1288" s="24"/>
      <c r="P1288" s="24"/>
      <c r="T1288" s="70"/>
      <c r="U1288" s="70"/>
      <c r="V1288" s="20"/>
      <c r="X1288" s="99"/>
      <c r="Y1288" s="24"/>
    </row>
    <row r="1289" spans="1:25" x14ac:dyDescent="0.25">
      <c r="A1289" s="41"/>
      <c r="B1289" s="41"/>
      <c r="C1289" s="22"/>
      <c r="D1289" s="23"/>
      <c r="E1289" s="28"/>
      <c r="F1289" s="8"/>
      <c r="G1289" s="8"/>
      <c r="H1289" s="8"/>
      <c r="K1289" s="8"/>
      <c r="L1289" s="8"/>
      <c r="M1289" s="25"/>
      <c r="N1289" s="25"/>
      <c r="O1289" s="24"/>
      <c r="P1289" s="24"/>
      <c r="T1289" s="70"/>
      <c r="U1289" s="70"/>
      <c r="V1289" s="20"/>
      <c r="X1289" s="99"/>
      <c r="Y1289" s="24"/>
    </row>
    <row r="1290" spans="1:25" x14ac:dyDescent="0.25">
      <c r="A1290" s="41"/>
      <c r="B1290" s="41"/>
      <c r="C1290" s="22"/>
      <c r="D1290" s="23"/>
      <c r="E1290" s="28"/>
      <c r="F1290" s="8"/>
      <c r="G1290" s="8"/>
      <c r="H1290" s="8"/>
      <c r="K1290" s="8"/>
      <c r="L1290" s="8"/>
      <c r="M1290" s="25"/>
      <c r="N1290" s="25"/>
      <c r="O1290" s="24"/>
      <c r="P1290" s="24"/>
      <c r="T1290" s="70"/>
      <c r="U1290" s="70"/>
      <c r="V1290" s="20"/>
      <c r="X1290" s="97"/>
      <c r="Y1290" s="24"/>
    </row>
    <row r="1291" spans="1:25" x14ac:dyDescent="0.25">
      <c r="A1291" s="41"/>
      <c r="B1291" s="41"/>
      <c r="C1291" s="22"/>
      <c r="D1291" s="23"/>
      <c r="E1291" s="28"/>
      <c r="F1291" s="8"/>
      <c r="G1291" s="8"/>
      <c r="H1291" s="8"/>
      <c r="K1291" s="8"/>
      <c r="L1291" s="8"/>
      <c r="M1291" s="25"/>
      <c r="N1291" s="25"/>
      <c r="O1291" s="24"/>
      <c r="P1291" s="24"/>
      <c r="T1291" s="70"/>
      <c r="U1291" s="70"/>
      <c r="V1291" s="20"/>
      <c r="X1291" s="97"/>
      <c r="Y1291" s="24"/>
    </row>
    <row r="1292" spans="1:25" x14ac:dyDescent="0.25">
      <c r="A1292" s="41"/>
      <c r="B1292" s="41"/>
      <c r="C1292" s="22"/>
      <c r="D1292" s="23"/>
      <c r="E1292" s="28"/>
      <c r="F1292" s="8"/>
      <c r="G1292" s="8"/>
      <c r="H1292" s="8"/>
      <c r="K1292" s="8"/>
      <c r="L1292" s="8"/>
      <c r="M1292" s="25"/>
      <c r="N1292" s="25"/>
      <c r="O1292" s="24"/>
      <c r="P1292" s="24"/>
      <c r="T1292" s="70"/>
      <c r="U1292" s="70"/>
      <c r="V1292" s="20"/>
      <c r="X1292" s="97"/>
      <c r="Y1292" s="24"/>
    </row>
    <row r="1293" spans="1:25" x14ac:dyDescent="0.25">
      <c r="A1293" s="41"/>
      <c r="B1293" s="41"/>
      <c r="C1293" s="22"/>
      <c r="D1293" s="23"/>
      <c r="E1293" s="28"/>
      <c r="F1293" s="8"/>
      <c r="G1293" s="8"/>
      <c r="H1293" s="8"/>
      <c r="K1293" s="8"/>
      <c r="L1293" s="8"/>
      <c r="M1293" s="25"/>
      <c r="N1293" s="25"/>
      <c r="O1293" s="24"/>
      <c r="P1293" s="24"/>
      <c r="T1293" s="70"/>
      <c r="U1293" s="70"/>
      <c r="V1293" s="20"/>
      <c r="X1293" s="97"/>
      <c r="Y1293" s="24"/>
    </row>
    <row r="1294" spans="1:25" x14ac:dyDescent="0.25">
      <c r="A1294" s="41"/>
      <c r="B1294" s="41"/>
      <c r="C1294" s="22"/>
      <c r="D1294" s="23"/>
      <c r="E1294" s="28"/>
      <c r="F1294" s="8"/>
      <c r="G1294" s="8"/>
      <c r="H1294" s="8"/>
      <c r="K1294" s="8"/>
      <c r="L1294" s="8"/>
      <c r="M1294" s="25"/>
      <c r="N1294" s="25"/>
      <c r="O1294" s="24"/>
      <c r="P1294" s="24"/>
      <c r="T1294" s="70"/>
      <c r="U1294" s="70"/>
      <c r="V1294" s="20"/>
      <c r="Y1294" s="24"/>
    </row>
    <row r="1295" spans="1:25" x14ac:dyDescent="0.25">
      <c r="A1295" s="41"/>
      <c r="B1295" s="41"/>
      <c r="C1295" s="22"/>
      <c r="D1295" s="23"/>
      <c r="E1295" s="28"/>
      <c r="F1295" s="8"/>
      <c r="G1295" s="8"/>
      <c r="H1295" s="8"/>
      <c r="K1295" s="8"/>
      <c r="L1295" s="8"/>
      <c r="M1295" s="25"/>
      <c r="N1295" s="25"/>
      <c r="O1295" s="24"/>
      <c r="P1295" s="24"/>
      <c r="T1295" s="70"/>
      <c r="U1295" s="70"/>
      <c r="V1295" s="20"/>
      <c r="Y1295" s="24"/>
    </row>
    <row r="1296" spans="1:25" x14ac:dyDescent="0.25">
      <c r="A1296" s="41"/>
      <c r="B1296" s="41"/>
      <c r="C1296" s="22"/>
      <c r="D1296" s="23"/>
      <c r="E1296" s="28"/>
      <c r="F1296" s="8"/>
      <c r="G1296" s="8"/>
      <c r="H1296" s="8"/>
      <c r="K1296" s="8"/>
      <c r="L1296" s="8"/>
      <c r="M1296" s="25"/>
      <c r="N1296" s="25"/>
      <c r="O1296" s="24"/>
      <c r="P1296" s="24"/>
      <c r="T1296" s="70"/>
      <c r="U1296" s="70"/>
      <c r="V1296" s="20"/>
      <c r="Y1296" s="24"/>
    </row>
    <row r="1297" spans="1:25" x14ac:dyDescent="0.25">
      <c r="A1297" s="41"/>
      <c r="B1297" s="41"/>
      <c r="C1297" s="22"/>
      <c r="D1297" s="23"/>
      <c r="E1297" s="28"/>
      <c r="F1297" s="8"/>
      <c r="G1297" s="8"/>
      <c r="H1297" s="8"/>
      <c r="K1297" s="8"/>
      <c r="L1297" s="8"/>
      <c r="M1297" s="25"/>
      <c r="N1297" s="25"/>
      <c r="O1297" s="24"/>
      <c r="P1297" s="24"/>
      <c r="T1297" s="70"/>
      <c r="U1297" s="70"/>
      <c r="V1297" s="20"/>
      <c r="Y1297" s="24"/>
    </row>
    <row r="1298" spans="1:25" x14ac:dyDescent="0.25">
      <c r="A1298" s="41"/>
      <c r="B1298" s="41"/>
      <c r="C1298" s="22"/>
      <c r="D1298" s="23"/>
      <c r="E1298" s="28"/>
      <c r="F1298" s="8"/>
      <c r="G1298" s="8"/>
      <c r="H1298" s="8"/>
      <c r="K1298" s="8"/>
      <c r="L1298" s="8"/>
      <c r="M1298" s="25"/>
      <c r="N1298" s="25"/>
      <c r="O1298" s="24"/>
      <c r="P1298" s="24"/>
      <c r="T1298" s="70"/>
      <c r="U1298" s="70"/>
      <c r="V1298" s="20"/>
      <c r="Y1298" s="24"/>
    </row>
    <row r="1299" spans="1:25" x14ac:dyDescent="0.25">
      <c r="A1299" s="41"/>
      <c r="B1299" s="41"/>
      <c r="C1299" s="22"/>
      <c r="D1299" s="23"/>
      <c r="E1299" s="28"/>
      <c r="F1299" s="8"/>
      <c r="G1299" s="8"/>
      <c r="H1299" s="8"/>
      <c r="K1299" s="8"/>
      <c r="L1299" s="8"/>
      <c r="M1299" s="25"/>
      <c r="N1299" s="25"/>
      <c r="O1299" s="24"/>
      <c r="P1299" s="24"/>
      <c r="T1299" s="70"/>
      <c r="U1299" s="70"/>
      <c r="V1299" s="20"/>
      <c r="Y1299" s="24"/>
    </row>
    <row r="1300" spans="1:25" x14ac:dyDescent="0.25">
      <c r="A1300" s="41"/>
      <c r="B1300" s="41"/>
      <c r="C1300" s="22"/>
      <c r="D1300" s="23"/>
      <c r="E1300" s="28"/>
      <c r="F1300" s="8"/>
      <c r="G1300" s="8"/>
      <c r="H1300" s="8"/>
      <c r="K1300" s="8"/>
      <c r="L1300" s="8"/>
      <c r="M1300" s="25"/>
      <c r="N1300" s="25"/>
      <c r="O1300" s="24"/>
      <c r="P1300" s="24"/>
      <c r="T1300" s="70"/>
      <c r="U1300" s="70"/>
      <c r="V1300" s="20"/>
      <c r="Y1300" s="24"/>
    </row>
    <row r="1301" spans="1:25" x14ac:dyDescent="0.25">
      <c r="A1301" s="41"/>
      <c r="B1301" s="41"/>
      <c r="C1301" s="22"/>
      <c r="D1301" s="23"/>
      <c r="E1301" s="28"/>
      <c r="F1301" s="8"/>
      <c r="G1301" s="8"/>
      <c r="H1301" s="8"/>
      <c r="K1301" s="8"/>
      <c r="L1301" s="8"/>
      <c r="M1301" s="25"/>
      <c r="N1301" s="25"/>
      <c r="O1301" s="24"/>
      <c r="P1301" s="24"/>
      <c r="T1301" s="70"/>
      <c r="U1301" s="70"/>
      <c r="V1301" s="20"/>
      <c r="Y1301" s="24"/>
    </row>
    <row r="1302" spans="1:25" x14ac:dyDescent="0.25">
      <c r="A1302" s="41"/>
      <c r="B1302" s="41"/>
      <c r="C1302" s="22"/>
      <c r="D1302" s="23"/>
      <c r="E1302" s="28"/>
      <c r="F1302" s="8"/>
      <c r="G1302" s="8"/>
      <c r="H1302" s="8"/>
      <c r="K1302" s="8"/>
      <c r="L1302" s="8"/>
      <c r="M1302" s="25"/>
      <c r="N1302" s="25"/>
      <c r="O1302" s="24"/>
      <c r="P1302" s="24"/>
      <c r="T1302" s="70"/>
      <c r="U1302" s="70"/>
      <c r="V1302" s="20"/>
      <c r="Y1302" s="24"/>
    </row>
    <row r="1303" spans="1:25" x14ac:dyDescent="0.25">
      <c r="A1303" s="41"/>
      <c r="B1303" s="41"/>
      <c r="C1303" s="22"/>
      <c r="D1303" s="23"/>
      <c r="E1303" s="28"/>
      <c r="F1303" s="8"/>
      <c r="G1303" s="8"/>
      <c r="H1303" s="8"/>
      <c r="K1303" s="8"/>
      <c r="L1303" s="8"/>
      <c r="M1303" s="25"/>
      <c r="N1303" s="25"/>
      <c r="O1303" s="24"/>
      <c r="P1303" s="24"/>
      <c r="T1303" s="70"/>
      <c r="U1303" s="70"/>
      <c r="V1303" s="20"/>
      <c r="Y1303" s="24"/>
    </row>
    <row r="1304" spans="1:25" x14ac:dyDescent="0.25">
      <c r="A1304" s="41"/>
      <c r="B1304" s="41"/>
      <c r="C1304" s="22"/>
      <c r="D1304" s="23"/>
      <c r="E1304" s="28"/>
      <c r="F1304" s="8"/>
      <c r="G1304" s="8"/>
      <c r="H1304" s="8"/>
      <c r="K1304" s="8"/>
      <c r="L1304" s="8"/>
      <c r="M1304" s="25"/>
      <c r="N1304" s="25"/>
      <c r="O1304" s="24"/>
      <c r="P1304" s="24"/>
      <c r="T1304" s="70"/>
      <c r="U1304" s="70"/>
      <c r="V1304" s="20"/>
      <c r="Y1304" s="24"/>
    </row>
    <row r="1305" spans="1:25" x14ac:dyDescent="0.25">
      <c r="A1305" s="41"/>
      <c r="B1305" s="41"/>
      <c r="C1305" s="22"/>
      <c r="D1305" s="23"/>
      <c r="E1305" s="28"/>
      <c r="F1305" s="8"/>
      <c r="G1305" s="8"/>
      <c r="H1305" s="8"/>
      <c r="K1305" s="8"/>
      <c r="L1305" s="8"/>
      <c r="M1305" s="25"/>
      <c r="N1305" s="25"/>
      <c r="O1305" s="24"/>
      <c r="P1305" s="24"/>
      <c r="T1305" s="70"/>
      <c r="U1305" s="70"/>
      <c r="V1305" s="20"/>
      <c r="Y1305" s="24"/>
    </row>
    <row r="1306" spans="1:25" x14ac:dyDescent="0.25">
      <c r="A1306" s="41"/>
      <c r="B1306" s="41"/>
      <c r="C1306" s="22"/>
      <c r="D1306" s="23"/>
      <c r="E1306" s="28"/>
      <c r="F1306" s="8"/>
      <c r="G1306" s="8"/>
      <c r="H1306" s="8"/>
      <c r="K1306" s="8"/>
      <c r="L1306" s="8"/>
      <c r="M1306" s="25"/>
      <c r="N1306" s="25"/>
      <c r="O1306" s="24"/>
      <c r="P1306" s="24"/>
      <c r="T1306" s="70"/>
      <c r="U1306" s="70"/>
      <c r="V1306" s="20"/>
      <c r="Y1306" s="24"/>
    </row>
    <row r="1307" spans="1:25" x14ac:dyDescent="0.25">
      <c r="A1307" s="41"/>
      <c r="B1307" s="41"/>
      <c r="C1307" s="22"/>
      <c r="D1307" s="23"/>
      <c r="E1307" s="28"/>
      <c r="F1307" s="8"/>
      <c r="G1307" s="8"/>
      <c r="H1307" s="8"/>
      <c r="K1307" s="8"/>
      <c r="L1307" s="8"/>
      <c r="M1307" s="25"/>
      <c r="N1307" s="25"/>
      <c r="O1307" s="24"/>
      <c r="P1307" s="24"/>
      <c r="T1307" s="70"/>
      <c r="U1307" s="70"/>
      <c r="V1307" s="20"/>
      <c r="Y1307" s="24"/>
    </row>
    <row r="1308" spans="1:25" x14ac:dyDescent="0.25">
      <c r="A1308" s="41"/>
      <c r="B1308" s="41"/>
      <c r="C1308" s="22"/>
      <c r="D1308" s="23"/>
      <c r="E1308" s="28"/>
      <c r="F1308" s="8"/>
      <c r="G1308" s="8"/>
      <c r="H1308" s="8"/>
      <c r="K1308" s="8"/>
      <c r="L1308" s="8"/>
      <c r="M1308" s="25"/>
      <c r="N1308" s="25"/>
      <c r="O1308" s="24"/>
      <c r="P1308" s="24"/>
      <c r="T1308" s="70"/>
      <c r="U1308" s="70"/>
      <c r="V1308" s="20"/>
      <c r="Y1308" s="24"/>
    </row>
    <row r="1309" spans="1:25" x14ac:dyDescent="0.25">
      <c r="A1309" s="41"/>
      <c r="B1309" s="41"/>
      <c r="C1309" s="22"/>
      <c r="D1309" s="23"/>
      <c r="E1309" s="28"/>
      <c r="F1309" s="8"/>
      <c r="G1309" s="8"/>
      <c r="H1309" s="8"/>
      <c r="K1309" s="8"/>
      <c r="L1309" s="8"/>
      <c r="M1309" s="25"/>
      <c r="N1309" s="25"/>
      <c r="O1309" s="24"/>
      <c r="P1309" s="24"/>
      <c r="T1309" s="70"/>
      <c r="U1309" s="70"/>
      <c r="V1309" s="20"/>
      <c r="Y1309" s="24"/>
    </row>
    <row r="1310" spans="1:25" x14ac:dyDescent="0.25">
      <c r="A1310" s="41"/>
      <c r="B1310" s="41"/>
      <c r="C1310" s="22"/>
      <c r="D1310" s="23"/>
      <c r="E1310" s="28"/>
      <c r="F1310" s="8"/>
      <c r="G1310" s="8"/>
      <c r="H1310" s="8"/>
      <c r="K1310" s="8"/>
      <c r="L1310" s="8"/>
      <c r="M1310" s="25"/>
      <c r="N1310" s="25"/>
      <c r="O1310" s="24"/>
      <c r="P1310" s="24"/>
      <c r="T1310" s="70"/>
      <c r="U1310" s="70"/>
      <c r="V1310" s="20"/>
      <c r="Y1310" s="24"/>
    </row>
    <row r="1311" spans="1:25" x14ac:dyDescent="0.25">
      <c r="A1311" s="41"/>
      <c r="B1311" s="41"/>
      <c r="C1311" s="22"/>
      <c r="D1311" s="23"/>
      <c r="E1311" s="28"/>
      <c r="F1311" s="8"/>
      <c r="G1311" s="8"/>
      <c r="H1311" s="8"/>
      <c r="K1311" s="8"/>
      <c r="L1311" s="8"/>
      <c r="M1311" s="25"/>
      <c r="N1311" s="25"/>
      <c r="O1311" s="24"/>
      <c r="P1311" s="24"/>
      <c r="T1311" s="70"/>
      <c r="U1311" s="70"/>
      <c r="V1311" s="20"/>
      <c r="Y1311" s="24"/>
    </row>
    <row r="1312" spans="1:25" x14ac:dyDescent="0.25">
      <c r="A1312" s="41"/>
      <c r="B1312" s="41"/>
      <c r="C1312" s="22"/>
      <c r="D1312" s="23"/>
      <c r="E1312" s="28"/>
      <c r="F1312" s="8"/>
      <c r="G1312" s="8"/>
      <c r="H1312" s="8"/>
      <c r="K1312" s="8"/>
      <c r="L1312" s="8"/>
      <c r="M1312" s="25"/>
      <c r="N1312" s="25"/>
      <c r="O1312" s="24"/>
      <c r="P1312" s="24"/>
      <c r="T1312" s="70"/>
      <c r="U1312" s="70"/>
      <c r="V1312" s="20"/>
      <c r="Y1312" s="24"/>
    </row>
    <row r="1313" spans="1:25" x14ac:dyDescent="0.25">
      <c r="A1313" s="41"/>
      <c r="B1313" s="41"/>
      <c r="C1313" s="22"/>
      <c r="D1313" s="23"/>
      <c r="E1313" s="28"/>
      <c r="F1313" s="8"/>
      <c r="G1313" s="8"/>
      <c r="H1313" s="8"/>
      <c r="K1313" s="8"/>
      <c r="L1313" s="8"/>
      <c r="M1313" s="25"/>
      <c r="N1313" s="25"/>
      <c r="O1313" s="24"/>
      <c r="P1313" s="24"/>
      <c r="T1313" s="70"/>
      <c r="U1313" s="70"/>
      <c r="V1313" s="20"/>
      <c r="Y1313" s="24"/>
    </row>
    <row r="1314" spans="1:25" x14ac:dyDescent="0.25">
      <c r="A1314" s="41"/>
      <c r="B1314" s="41"/>
      <c r="C1314" s="22"/>
      <c r="D1314" s="23"/>
      <c r="E1314" s="28"/>
      <c r="F1314" s="8"/>
      <c r="G1314" s="8"/>
      <c r="H1314" s="8"/>
      <c r="K1314" s="8"/>
      <c r="L1314" s="8"/>
      <c r="M1314" s="25"/>
      <c r="N1314" s="25"/>
      <c r="O1314" s="24"/>
      <c r="P1314" s="24"/>
      <c r="T1314" s="70"/>
      <c r="U1314" s="70"/>
      <c r="V1314" s="20"/>
      <c r="Y1314" s="24"/>
    </row>
    <row r="1315" spans="1:25" x14ac:dyDescent="0.25">
      <c r="A1315" s="41"/>
      <c r="B1315" s="41"/>
      <c r="C1315" s="22"/>
      <c r="D1315" s="23"/>
      <c r="E1315" s="28"/>
      <c r="F1315" s="8"/>
      <c r="G1315" s="8"/>
      <c r="H1315" s="8"/>
      <c r="K1315" s="8"/>
      <c r="L1315" s="8"/>
      <c r="M1315" s="25"/>
      <c r="N1315" s="25"/>
      <c r="O1315" s="24"/>
      <c r="P1315" s="24"/>
      <c r="T1315" s="70"/>
      <c r="U1315" s="70"/>
      <c r="V1315" s="20"/>
      <c r="Y1315" s="24"/>
    </row>
    <row r="1316" spans="1:25" x14ac:dyDescent="0.25">
      <c r="A1316" s="41"/>
      <c r="B1316" s="41"/>
      <c r="C1316" s="22"/>
      <c r="D1316" s="23"/>
      <c r="E1316" s="28"/>
      <c r="F1316" s="8"/>
      <c r="G1316" s="8"/>
      <c r="H1316" s="8"/>
      <c r="K1316" s="8"/>
      <c r="L1316" s="8"/>
      <c r="M1316" s="25"/>
      <c r="N1316" s="25"/>
      <c r="O1316" s="24"/>
      <c r="P1316" s="24"/>
      <c r="T1316" s="70"/>
      <c r="U1316" s="70"/>
      <c r="V1316" s="20"/>
      <c r="Y1316" s="24"/>
    </row>
    <row r="1317" spans="1:25" x14ac:dyDescent="0.25">
      <c r="A1317" s="18"/>
      <c r="B1317" s="18"/>
      <c r="C1317" s="77"/>
      <c r="D1317" s="77"/>
      <c r="E1317" s="78"/>
      <c r="F1317" s="5"/>
      <c r="G1317" s="5"/>
      <c r="H1317" s="5"/>
      <c r="K1317" s="5"/>
      <c r="L1317" s="5"/>
      <c r="M1317" s="18"/>
      <c r="N1317" s="18"/>
      <c r="T1317" s="70"/>
      <c r="U1317" s="70"/>
      <c r="V1317" s="20"/>
      <c r="Y1317" s="24"/>
    </row>
    <row r="1318" spans="1:25" x14ac:dyDescent="0.25">
      <c r="A1318" s="18"/>
      <c r="B1318" s="18"/>
      <c r="C1318" s="77"/>
      <c r="D1318" s="77"/>
      <c r="E1318" s="78"/>
      <c r="F1318" s="5"/>
      <c r="G1318" s="5"/>
      <c r="H1318" s="5"/>
      <c r="K1318" s="5"/>
      <c r="L1318" s="5"/>
      <c r="M1318" s="18"/>
      <c r="N1318" s="18"/>
      <c r="T1318" s="70"/>
      <c r="U1318" s="70"/>
      <c r="V1318" s="20"/>
      <c r="Y1318" s="24"/>
    </row>
    <row r="1319" spans="1:25" x14ac:dyDescent="0.25">
      <c r="A1319" s="18"/>
      <c r="B1319" s="18"/>
      <c r="C1319" s="77"/>
      <c r="D1319" s="77"/>
      <c r="E1319" s="78"/>
      <c r="F1319" s="5"/>
      <c r="G1319" s="5"/>
      <c r="H1319" s="5"/>
      <c r="K1319" s="5"/>
      <c r="L1319" s="5"/>
      <c r="M1319" s="18"/>
      <c r="N1319" s="18"/>
      <c r="T1319" s="70"/>
      <c r="U1319" s="70"/>
      <c r="V1319" s="20"/>
      <c r="Y1319" s="24"/>
    </row>
    <row r="1320" spans="1:25" x14ac:dyDescent="0.25">
      <c r="A1320" s="18"/>
      <c r="B1320" s="18"/>
      <c r="C1320" s="77"/>
      <c r="D1320" s="77"/>
      <c r="E1320" s="78"/>
      <c r="F1320" s="5"/>
      <c r="G1320" s="5"/>
      <c r="H1320" s="5"/>
      <c r="K1320" s="5"/>
      <c r="L1320" s="5"/>
      <c r="M1320" s="18"/>
      <c r="N1320" s="18"/>
      <c r="T1320" s="70"/>
      <c r="U1320" s="70"/>
      <c r="V1320" s="20"/>
      <c r="X1320" s="97"/>
      <c r="Y1320" s="24"/>
    </row>
    <row r="1321" spans="1:25" x14ac:dyDescent="0.25">
      <c r="A1321" s="18"/>
      <c r="B1321" s="18"/>
      <c r="C1321" s="77"/>
      <c r="D1321" s="77"/>
      <c r="E1321" s="78"/>
      <c r="F1321" s="5"/>
      <c r="G1321" s="5"/>
      <c r="H1321" s="5"/>
      <c r="K1321" s="5"/>
      <c r="L1321" s="5"/>
      <c r="M1321" s="18"/>
      <c r="N1321" s="18"/>
      <c r="T1321" s="70"/>
      <c r="U1321" s="70"/>
      <c r="V1321" s="20"/>
      <c r="Y1321" s="24"/>
    </row>
    <row r="1322" spans="1:25" x14ac:dyDescent="0.25">
      <c r="A1322" s="18"/>
      <c r="B1322" s="18"/>
      <c r="C1322" s="77"/>
      <c r="D1322" s="77"/>
      <c r="E1322" s="78"/>
      <c r="F1322" s="5"/>
      <c r="G1322" s="5"/>
      <c r="H1322" s="5"/>
      <c r="K1322" s="5"/>
      <c r="L1322" s="5"/>
      <c r="M1322" s="18"/>
      <c r="N1322" s="18"/>
      <c r="T1322" s="70"/>
      <c r="U1322" s="70"/>
      <c r="V1322" s="20"/>
      <c r="Y1322" s="24"/>
    </row>
    <row r="1323" spans="1:25" x14ac:dyDescent="0.25">
      <c r="A1323" s="18"/>
      <c r="B1323" s="18"/>
      <c r="C1323" s="77"/>
      <c r="D1323" s="77"/>
      <c r="E1323" s="78"/>
      <c r="F1323" s="5"/>
      <c r="G1323" s="5"/>
      <c r="H1323" s="5"/>
      <c r="K1323" s="5"/>
      <c r="L1323" s="5"/>
      <c r="M1323" s="18"/>
      <c r="N1323" s="18"/>
      <c r="T1323" s="70"/>
      <c r="U1323" s="70"/>
      <c r="V1323" s="20"/>
      <c r="Y1323" s="24"/>
    </row>
    <row r="1324" spans="1:25" x14ac:dyDescent="0.25">
      <c r="A1324" s="18"/>
      <c r="B1324" s="18"/>
      <c r="C1324" s="77"/>
      <c r="D1324" s="77"/>
      <c r="E1324" s="78"/>
      <c r="F1324" s="5"/>
      <c r="G1324" s="5"/>
      <c r="H1324" s="5"/>
      <c r="K1324" s="5"/>
      <c r="L1324" s="5"/>
      <c r="M1324" s="18"/>
      <c r="N1324" s="18"/>
      <c r="T1324" s="70"/>
      <c r="U1324" s="70"/>
      <c r="V1324" s="20"/>
      <c r="Y1324" s="24"/>
    </row>
    <row r="1325" spans="1:25" x14ac:dyDescent="0.25">
      <c r="A1325" s="18"/>
      <c r="B1325" s="18"/>
      <c r="C1325" s="77"/>
      <c r="D1325" s="77"/>
      <c r="E1325" s="78"/>
      <c r="F1325" s="5"/>
      <c r="G1325" s="5"/>
      <c r="H1325" s="5"/>
      <c r="K1325" s="5"/>
      <c r="L1325" s="5"/>
      <c r="M1325" s="18"/>
      <c r="N1325" s="18"/>
      <c r="T1325" s="70"/>
      <c r="U1325" s="70"/>
      <c r="V1325" s="20"/>
      <c r="Y1325" s="24"/>
    </row>
    <row r="1326" spans="1:25" x14ac:dyDescent="0.25">
      <c r="A1326" s="18"/>
      <c r="B1326" s="18"/>
      <c r="C1326" s="77"/>
      <c r="D1326" s="77"/>
      <c r="E1326" s="78"/>
      <c r="F1326" s="5"/>
      <c r="G1326" s="5"/>
      <c r="H1326" s="5"/>
      <c r="K1326" s="5"/>
      <c r="L1326" s="5"/>
      <c r="M1326" s="18"/>
      <c r="N1326" s="18"/>
      <c r="T1326" s="70"/>
      <c r="U1326" s="70"/>
      <c r="V1326" s="20"/>
      <c r="Y1326" s="24"/>
    </row>
    <row r="1327" spans="1:25" x14ac:dyDescent="0.25">
      <c r="A1327" s="18"/>
      <c r="B1327" s="18"/>
      <c r="C1327" s="77"/>
      <c r="D1327" s="77"/>
      <c r="E1327" s="78"/>
      <c r="F1327" s="5"/>
      <c r="G1327" s="5"/>
      <c r="H1327" s="5"/>
      <c r="K1327" s="5"/>
      <c r="L1327" s="5"/>
      <c r="M1327" s="18"/>
      <c r="N1327" s="18"/>
      <c r="T1327" s="70"/>
      <c r="U1327" s="70"/>
      <c r="V1327" s="20"/>
      <c r="Y1327" s="24"/>
    </row>
    <row r="1328" spans="1:25" x14ac:dyDescent="0.25">
      <c r="A1328" s="18"/>
      <c r="B1328" s="18"/>
      <c r="C1328" s="77"/>
      <c r="D1328" s="77"/>
      <c r="E1328" s="78"/>
      <c r="F1328" s="5"/>
      <c r="G1328" s="5"/>
      <c r="H1328" s="5"/>
      <c r="K1328" s="5"/>
      <c r="L1328" s="5"/>
      <c r="M1328" s="18"/>
      <c r="N1328" s="18"/>
      <c r="T1328" s="70"/>
      <c r="U1328" s="70"/>
      <c r="V1328" s="20"/>
      <c r="Y1328" s="24"/>
    </row>
    <row r="1329" spans="1:25" x14ac:dyDescent="0.25">
      <c r="A1329" s="18"/>
      <c r="B1329" s="18"/>
      <c r="C1329" s="77"/>
      <c r="D1329" s="77"/>
      <c r="E1329" s="78"/>
      <c r="F1329" s="5"/>
      <c r="G1329" s="5"/>
      <c r="H1329" s="5"/>
      <c r="K1329" s="5"/>
      <c r="L1329" s="5"/>
      <c r="M1329" s="18"/>
      <c r="N1329" s="18"/>
      <c r="T1329" s="70"/>
      <c r="U1329" s="70"/>
      <c r="V1329" s="20"/>
      <c r="X1329" s="97"/>
      <c r="Y1329" s="24"/>
    </row>
    <row r="1330" spans="1:25" x14ac:dyDescent="0.25">
      <c r="A1330" s="18"/>
      <c r="B1330" s="18"/>
      <c r="C1330" s="77"/>
      <c r="D1330" s="77"/>
      <c r="E1330" s="78"/>
      <c r="F1330" s="5"/>
      <c r="G1330" s="5"/>
      <c r="H1330" s="5"/>
      <c r="K1330" s="5"/>
      <c r="L1330" s="5"/>
      <c r="M1330" s="18"/>
      <c r="N1330" s="18"/>
      <c r="T1330" s="70"/>
      <c r="U1330" s="70"/>
      <c r="V1330" s="20"/>
      <c r="Y1330" s="24"/>
    </row>
    <row r="1331" spans="1:25" x14ac:dyDescent="0.25">
      <c r="A1331" s="18"/>
      <c r="B1331" s="18"/>
      <c r="C1331" s="77"/>
      <c r="D1331" s="77"/>
      <c r="E1331" s="78"/>
      <c r="F1331" s="5"/>
      <c r="G1331" s="5"/>
      <c r="H1331" s="5"/>
      <c r="K1331" s="5"/>
      <c r="L1331" s="5"/>
      <c r="M1331" s="18"/>
      <c r="N1331" s="18"/>
      <c r="T1331" s="70"/>
      <c r="U1331" s="70"/>
      <c r="V1331" s="20"/>
      <c r="Y1331" s="24"/>
    </row>
    <row r="1332" spans="1:25" x14ac:dyDescent="0.25">
      <c r="A1332" s="18"/>
      <c r="B1332" s="18"/>
      <c r="C1332" s="77"/>
      <c r="D1332" s="77"/>
      <c r="E1332" s="78"/>
      <c r="F1332" s="5"/>
      <c r="G1332" s="5"/>
      <c r="H1332" s="5"/>
      <c r="K1332" s="5"/>
      <c r="L1332" s="5"/>
      <c r="M1332" s="18"/>
      <c r="N1332" s="18"/>
      <c r="T1332" s="70"/>
      <c r="U1332" s="70"/>
      <c r="V1332" s="20"/>
      <c r="X1332" s="97"/>
      <c r="Y1332" s="24"/>
    </row>
    <row r="1333" spans="1:25" x14ac:dyDescent="0.25">
      <c r="A1333" s="18"/>
      <c r="B1333" s="18"/>
      <c r="C1333" s="77"/>
      <c r="D1333" s="77"/>
      <c r="E1333" s="78"/>
      <c r="F1333" s="5"/>
      <c r="G1333" s="5"/>
      <c r="H1333" s="5"/>
      <c r="K1333" s="5"/>
      <c r="L1333" s="5"/>
      <c r="M1333" s="18"/>
      <c r="N1333" s="18"/>
      <c r="T1333" s="70"/>
      <c r="U1333" s="70"/>
      <c r="V1333" s="20"/>
      <c r="Y1333" s="24"/>
    </row>
    <row r="1334" spans="1:25" x14ac:dyDescent="0.25">
      <c r="A1334" s="18"/>
      <c r="B1334" s="18"/>
      <c r="C1334" s="77"/>
      <c r="D1334" s="77"/>
      <c r="E1334" s="78"/>
      <c r="F1334" s="5"/>
      <c r="G1334" s="5"/>
      <c r="H1334" s="5"/>
      <c r="K1334" s="5"/>
      <c r="L1334" s="5"/>
      <c r="M1334" s="18"/>
      <c r="N1334" s="18"/>
      <c r="T1334" s="70"/>
      <c r="U1334" s="70"/>
      <c r="V1334" s="20"/>
      <c r="Y1334" s="24"/>
    </row>
    <row r="1335" spans="1:25" x14ac:dyDescent="0.25">
      <c r="A1335" s="18"/>
      <c r="B1335" s="18"/>
      <c r="C1335" s="77"/>
      <c r="D1335" s="77"/>
      <c r="E1335" s="78"/>
      <c r="F1335" s="5"/>
      <c r="G1335" s="5"/>
      <c r="H1335" s="5"/>
      <c r="K1335" s="5"/>
      <c r="L1335" s="5"/>
      <c r="M1335" s="18"/>
      <c r="N1335" s="18"/>
      <c r="T1335" s="70"/>
      <c r="U1335" s="70"/>
      <c r="V1335" s="20"/>
      <c r="X1335" s="97"/>
      <c r="Y1335" s="24"/>
    </row>
    <row r="1336" spans="1:25" x14ac:dyDescent="0.25">
      <c r="A1336" s="18"/>
      <c r="B1336" s="18"/>
      <c r="C1336" s="77"/>
      <c r="D1336" s="77"/>
      <c r="E1336" s="78"/>
      <c r="F1336" s="5"/>
      <c r="G1336" s="5"/>
      <c r="H1336" s="5"/>
      <c r="K1336" s="5"/>
      <c r="L1336" s="5"/>
      <c r="M1336" s="18"/>
      <c r="N1336" s="18"/>
      <c r="T1336" s="70"/>
      <c r="U1336" s="70"/>
      <c r="V1336" s="20"/>
      <c r="Y1336" s="24"/>
    </row>
    <row r="1337" spans="1:25" x14ac:dyDescent="0.25">
      <c r="A1337" s="18"/>
      <c r="B1337" s="18"/>
      <c r="C1337" s="77"/>
      <c r="D1337" s="77"/>
      <c r="E1337" s="78"/>
      <c r="F1337" s="5"/>
      <c r="G1337" s="5"/>
      <c r="H1337" s="5"/>
      <c r="K1337" s="5"/>
      <c r="L1337" s="5"/>
      <c r="M1337" s="18"/>
      <c r="N1337" s="18"/>
      <c r="T1337" s="70"/>
      <c r="U1337" s="70"/>
      <c r="V1337" s="20"/>
      <c r="Y1337" s="24"/>
    </row>
    <row r="1338" spans="1:25" x14ac:dyDescent="0.25">
      <c r="A1338" s="18"/>
      <c r="B1338" s="18"/>
      <c r="C1338" s="77"/>
      <c r="D1338" s="77"/>
      <c r="E1338" s="78"/>
      <c r="F1338" s="5"/>
      <c r="G1338" s="5"/>
      <c r="H1338" s="5"/>
      <c r="K1338" s="5"/>
      <c r="L1338" s="5"/>
      <c r="M1338" s="18"/>
      <c r="N1338" s="18"/>
      <c r="T1338" s="70"/>
      <c r="U1338" s="70"/>
      <c r="V1338" s="20"/>
      <c r="Y1338" s="24"/>
    </row>
    <row r="1339" spans="1:25" x14ac:dyDescent="0.25">
      <c r="A1339" s="18"/>
      <c r="B1339" s="18"/>
      <c r="C1339" s="77"/>
      <c r="D1339" s="77"/>
      <c r="E1339" s="78"/>
      <c r="F1339" s="5"/>
      <c r="G1339" s="5"/>
      <c r="H1339" s="5"/>
      <c r="K1339" s="5"/>
      <c r="L1339" s="5"/>
      <c r="M1339" s="18"/>
      <c r="N1339" s="18"/>
      <c r="T1339" s="70"/>
      <c r="U1339" s="70"/>
      <c r="V1339" s="20"/>
      <c r="Y1339" s="24"/>
    </row>
    <row r="1340" spans="1:25" x14ac:dyDescent="0.25">
      <c r="A1340" s="18"/>
      <c r="B1340" s="18"/>
      <c r="C1340" s="77"/>
      <c r="D1340" s="77"/>
      <c r="E1340" s="78"/>
      <c r="F1340" s="5"/>
      <c r="G1340" s="5"/>
      <c r="H1340" s="5"/>
      <c r="K1340" s="5"/>
      <c r="L1340" s="5"/>
      <c r="M1340" s="18"/>
      <c r="N1340" s="18"/>
      <c r="T1340" s="70"/>
      <c r="U1340" s="70"/>
      <c r="V1340" s="20"/>
      <c r="X1340" s="97"/>
      <c r="Y1340" s="24"/>
    </row>
    <row r="1341" spans="1:25" x14ac:dyDescent="0.25">
      <c r="A1341" s="18"/>
      <c r="B1341" s="18"/>
      <c r="C1341" s="77"/>
      <c r="D1341" s="77"/>
      <c r="E1341" s="78"/>
      <c r="F1341" s="5"/>
      <c r="G1341" s="5"/>
      <c r="H1341" s="5"/>
      <c r="K1341" s="5"/>
      <c r="L1341" s="5"/>
      <c r="M1341" s="18"/>
      <c r="N1341" s="18"/>
      <c r="T1341" s="70"/>
      <c r="U1341" s="70"/>
      <c r="V1341" s="20"/>
      <c r="Y1341" s="24"/>
    </row>
    <row r="1342" spans="1:25" x14ac:dyDescent="0.25">
      <c r="A1342" s="18"/>
      <c r="B1342" s="18"/>
      <c r="C1342" s="77"/>
      <c r="D1342" s="77"/>
      <c r="E1342" s="78"/>
      <c r="F1342" s="5"/>
      <c r="G1342" s="5"/>
      <c r="H1342" s="5"/>
      <c r="K1342" s="5"/>
      <c r="L1342" s="5"/>
      <c r="M1342" s="18"/>
      <c r="N1342" s="18"/>
      <c r="T1342" s="70"/>
      <c r="U1342" s="70"/>
      <c r="V1342" s="20"/>
      <c r="X1342" s="97"/>
      <c r="Y1342" s="24"/>
    </row>
    <row r="1343" spans="1:25" x14ac:dyDescent="0.25">
      <c r="A1343" s="18"/>
      <c r="B1343" s="18"/>
      <c r="C1343" s="77"/>
      <c r="D1343" s="77"/>
      <c r="E1343" s="78"/>
      <c r="F1343" s="5"/>
      <c r="G1343" s="5"/>
      <c r="H1343" s="5"/>
      <c r="K1343" s="5"/>
      <c r="L1343" s="5"/>
      <c r="M1343" s="18"/>
      <c r="N1343" s="18"/>
      <c r="T1343" s="70"/>
      <c r="U1343" s="70"/>
      <c r="V1343" s="20"/>
      <c r="Y1343" s="24"/>
    </row>
    <row r="1344" spans="1:25" x14ac:dyDescent="0.25">
      <c r="A1344" s="18"/>
      <c r="B1344" s="18"/>
      <c r="C1344" s="77"/>
      <c r="D1344" s="77"/>
      <c r="E1344" s="78"/>
      <c r="F1344" s="5"/>
      <c r="G1344" s="5"/>
      <c r="H1344" s="5"/>
      <c r="K1344" s="5"/>
      <c r="L1344" s="5"/>
      <c r="M1344" s="18"/>
      <c r="N1344" s="18"/>
      <c r="T1344" s="70"/>
      <c r="U1344" s="70"/>
      <c r="V1344" s="20"/>
      <c r="X1344" s="97"/>
      <c r="Y1344" s="24"/>
    </row>
    <row r="1345" spans="1:25" x14ac:dyDescent="0.25">
      <c r="A1345" s="18"/>
      <c r="B1345" s="18"/>
      <c r="C1345" s="77"/>
      <c r="D1345" s="77"/>
      <c r="E1345" s="78"/>
      <c r="F1345" s="5"/>
      <c r="G1345" s="5"/>
      <c r="H1345" s="5"/>
      <c r="K1345" s="5"/>
      <c r="L1345" s="5"/>
      <c r="M1345" s="18"/>
      <c r="N1345" s="18"/>
      <c r="T1345" s="70"/>
      <c r="U1345" s="70"/>
      <c r="V1345" s="20"/>
      <c r="Y1345" s="24"/>
    </row>
    <row r="1346" spans="1:25" x14ac:dyDescent="0.25">
      <c r="A1346" s="18"/>
      <c r="B1346" s="18"/>
      <c r="C1346" s="77"/>
      <c r="D1346" s="77"/>
      <c r="E1346" s="78"/>
      <c r="F1346" s="5"/>
      <c r="G1346" s="5"/>
      <c r="H1346" s="5"/>
      <c r="K1346" s="5"/>
      <c r="L1346" s="5"/>
      <c r="M1346" s="18"/>
      <c r="N1346" s="18"/>
      <c r="T1346" s="70"/>
      <c r="U1346" s="70"/>
      <c r="V1346" s="20"/>
      <c r="X1346" s="97"/>
      <c r="Y1346" s="24"/>
    </row>
    <row r="1347" spans="1:25" x14ac:dyDescent="0.25">
      <c r="A1347" s="18"/>
      <c r="B1347" s="18"/>
      <c r="C1347" s="77"/>
      <c r="D1347" s="77"/>
      <c r="E1347" s="78"/>
      <c r="F1347" s="5"/>
      <c r="G1347" s="5"/>
      <c r="H1347" s="5"/>
      <c r="K1347" s="5"/>
      <c r="L1347" s="5"/>
      <c r="M1347" s="18"/>
      <c r="N1347" s="18"/>
      <c r="T1347" s="70"/>
      <c r="U1347" s="70"/>
      <c r="V1347" s="20"/>
      <c r="Y1347" s="24"/>
    </row>
    <row r="1348" spans="1:25" x14ac:dyDescent="0.25">
      <c r="A1348" s="18"/>
      <c r="B1348" s="18"/>
      <c r="C1348" s="77"/>
      <c r="D1348" s="77"/>
      <c r="E1348" s="78"/>
      <c r="F1348" s="5"/>
      <c r="G1348" s="5"/>
      <c r="H1348" s="5"/>
      <c r="K1348" s="5"/>
      <c r="L1348" s="5"/>
      <c r="M1348" s="18"/>
      <c r="N1348" s="18"/>
      <c r="T1348" s="70"/>
      <c r="U1348" s="70"/>
      <c r="V1348" s="20"/>
      <c r="X1348" s="97"/>
      <c r="Y1348" s="24"/>
    </row>
    <row r="1349" spans="1:25" x14ac:dyDescent="0.25">
      <c r="A1349" s="18"/>
      <c r="B1349" s="18"/>
      <c r="C1349" s="77"/>
      <c r="D1349" s="77"/>
      <c r="E1349" s="78"/>
      <c r="F1349" s="5"/>
      <c r="G1349" s="5"/>
      <c r="H1349" s="5"/>
      <c r="K1349" s="5"/>
      <c r="L1349" s="5"/>
      <c r="M1349" s="18"/>
      <c r="N1349" s="18"/>
      <c r="T1349" s="70"/>
      <c r="U1349" s="70"/>
      <c r="V1349" s="20"/>
      <c r="Y1349" s="24"/>
    </row>
    <row r="1350" spans="1:25" x14ac:dyDescent="0.25">
      <c r="A1350" s="18"/>
      <c r="B1350" s="18"/>
      <c r="C1350" s="77"/>
      <c r="D1350" s="77"/>
      <c r="E1350" s="78"/>
      <c r="F1350" s="5"/>
      <c r="G1350" s="5"/>
      <c r="H1350" s="5"/>
      <c r="K1350" s="5"/>
      <c r="L1350" s="5"/>
      <c r="M1350" s="18"/>
      <c r="N1350" s="18"/>
      <c r="T1350" s="70"/>
      <c r="U1350" s="70"/>
      <c r="V1350" s="20"/>
      <c r="X1350" s="97"/>
      <c r="Y1350" s="24"/>
    </row>
    <row r="1351" spans="1:25" x14ac:dyDescent="0.25">
      <c r="A1351" s="18"/>
      <c r="B1351" s="18"/>
      <c r="C1351" s="77"/>
      <c r="D1351" s="77"/>
      <c r="E1351" s="78"/>
      <c r="F1351" s="5"/>
      <c r="G1351" s="5"/>
      <c r="H1351" s="5"/>
      <c r="K1351" s="5"/>
      <c r="L1351" s="5"/>
      <c r="M1351" s="18"/>
      <c r="N1351" s="18"/>
      <c r="T1351" s="70"/>
      <c r="U1351" s="70"/>
      <c r="V1351" s="20"/>
      <c r="Y1351" s="24"/>
    </row>
    <row r="1352" spans="1:25" x14ac:dyDescent="0.25">
      <c r="A1352" s="18"/>
      <c r="B1352" s="18"/>
      <c r="C1352" s="77"/>
      <c r="D1352" s="77"/>
      <c r="E1352" s="78"/>
      <c r="F1352" s="5"/>
      <c r="G1352" s="5"/>
      <c r="H1352" s="5"/>
      <c r="K1352" s="5"/>
      <c r="L1352" s="5"/>
      <c r="M1352" s="18"/>
      <c r="N1352" s="18"/>
      <c r="T1352" s="70"/>
      <c r="U1352" s="70"/>
      <c r="V1352" s="20"/>
      <c r="X1352" s="97"/>
      <c r="Y1352" s="24"/>
    </row>
    <row r="1353" spans="1:25" x14ac:dyDescent="0.25">
      <c r="A1353" s="18"/>
      <c r="B1353" s="18"/>
      <c r="C1353" s="77"/>
      <c r="D1353" s="77"/>
      <c r="E1353" s="78"/>
      <c r="F1353" s="5"/>
      <c r="G1353" s="5"/>
      <c r="H1353" s="5"/>
      <c r="K1353" s="5"/>
      <c r="L1353" s="5"/>
      <c r="M1353" s="18"/>
      <c r="N1353" s="18"/>
      <c r="T1353" s="70"/>
      <c r="U1353" s="70"/>
      <c r="V1353" s="20"/>
      <c r="Y1353" s="24"/>
    </row>
    <row r="1354" spans="1:25" x14ac:dyDescent="0.25">
      <c r="A1354" s="18"/>
      <c r="B1354" s="18"/>
      <c r="C1354" s="77"/>
      <c r="D1354" s="77"/>
      <c r="E1354" s="78"/>
      <c r="F1354" s="5"/>
      <c r="G1354" s="5"/>
      <c r="H1354" s="5"/>
      <c r="K1354" s="5"/>
      <c r="L1354" s="5"/>
      <c r="M1354" s="18"/>
      <c r="N1354" s="18"/>
      <c r="T1354" s="70"/>
      <c r="U1354" s="70"/>
      <c r="V1354" s="20"/>
      <c r="X1354" s="97"/>
      <c r="Y1354" s="24"/>
    </row>
    <row r="1355" spans="1:25" x14ac:dyDescent="0.25">
      <c r="A1355" s="18"/>
      <c r="B1355" s="18"/>
      <c r="C1355" s="77"/>
      <c r="D1355" s="77"/>
      <c r="E1355" s="78"/>
      <c r="F1355" s="5"/>
      <c r="G1355" s="5"/>
      <c r="H1355" s="5"/>
      <c r="K1355" s="5"/>
      <c r="L1355" s="5"/>
      <c r="M1355" s="18"/>
      <c r="N1355" s="18"/>
      <c r="T1355" s="70"/>
      <c r="U1355" s="70"/>
      <c r="V1355" s="20"/>
      <c r="Y1355" s="24"/>
    </row>
    <row r="1356" spans="1:25" x14ac:dyDescent="0.25">
      <c r="A1356" s="18"/>
      <c r="B1356" s="18"/>
      <c r="C1356" s="77"/>
      <c r="D1356" s="77"/>
      <c r="E1356" s="78"/>
      <c r="F1356" s="5"/>
      <c r="G1356" s="5"/>
      <c r="H1356" s="5"/>
      <c r="K1356" s="5"/>
      <c r="L1356" s="5"/>
      <c r="M1356" s="18"/>
      <c r="N1356" s="18"/>
      <c r="T1356" s="70"/>
      <c r="U1356" s="70"/>
      <c r="V1356" s="20"/>
      <c r="X1356" s="97"/>
      <c r="Y1356" s="24"/>
    </row>
    <row r="1357" spans="1:25" x14ac:dyDescent="0.25">
      <c r="A1357" s="18"/>
      <c r="B1357" s="18"/>
      <c r="C1357" s="77"/>
      <c r="D1357" s="77"/>
      <c r="E1357" s="78"/>
      <c r="F1357" s="5"/>
      <c r="G1357" s="5"/>
      <c r="H1357" s="5"/>
      <c r="K1357" s="5"/>
      <c r="L1357" s="5"/>
      <c r="M1357" s="18"/>
      <c r="N1357" s="18"/>
      <c r="T1357" s="70"/>
      <c r="U1357" s="70"/>
      <c r="V1357" s="20"/>
      <c r="Y1357" s="24"/>
    </row>
    <row r="1358" spans="1:25" x14ac:dyDescent="0.25">
      <c r="A1358" s="18"/>
      <c r="B1358" s="18"/>
      <c r="C1358" s="77"/>
      <c r="D1358" s="77"/>
      <c r="E1358" s="78"/>
      <c r="F1358" s="5"/>
      <c r="G1358" s="5"/>
      <c r="H1358" s="5"/>
      <c r="K1358" s="5"/>
      <c r="L1358" s="5"/>
      <c r="M1358" s="18"/>
      <c r="N1358" s="18"/>
      <c r="T1358" s="70"/>
      <c r="U1358" s="70"/>
      <c r="V1358" s="20"/>
      <c r="X1358" s="97"/>
      <c r="Y1358" s="24"/>
    </row>
    <row r="1359" spans="1:25" x14ac:dyDescent="0.25">
      <c r="A1359" s="18"/>
      <c r="B1359" s="18"/>
      <c r="C1359" s="77"/>
      <c r="D1359" s="77"/>
      <c r="E1359" s="78"/>
      <c r="F1359" s="5"/>
      <c r="G1359" s="5"/>
      <c r="H1359" s="5"/>
      <c r="K1359" s="5"/>
      <c r="L1359" s="5"/>
      <c r="M1359" s="18"/>
      <c r="N1359" s="18"/>
      <c r="T1359" s="70"/>
      <c r="U1359" s="70"/>
      <c r="V1359" s="20"/>
      <c r="Y1359" s="24"/>
    </row>
    <row r="1360" spans="1:25" x14ac:dyDescent="0.25">
      <c r="A1360" s="18"/>
      <c r="B1360" s="18"/>
      <c r="C1360" s="77"/>
      <c r="D1360" s="77"/>
      <c r="E1360" s="78"/>
      <c r="F1360" s="5"/>
      <c r="G1360" s="5"/>
      <c r="H1360" s="5"/>
      <c r="K1360" s="5"/>
      <c r="L1360" s="5"/>
      <c r="M1360" s="18"/>
      <c r="N1360" s="18"/>
      <c r="T1360" s="70"/>
      <c r="U1360" s="70"/>
      <c r="V1360" s="20"/>
      <c r="Y1360" s="24"/>
    </row>
    <row r="1361" spans="1:25" x14ac:dyDescent="0.25">
      <c r="A1361" s="18"/>
      <c r="B1361" s="18"/>
      <c r="C1361" s="77"/>
      <c r="D1361" s="77"/>
      <c r="E1361" s="78"/>
      <c r="F1361" s="5"/>
      <c r="G1361" s="5"/>
      <c r="H1361" s="5"/>
      <c r="K1361" s="5"/>
      <c r="L1361" s="5"/>
      <c r="M1361" s="18"/>
      <c r="N1361" s="18"/>
      <c r="T1361" s="70"/>
      <c r="U1361" s="70"/>
      <c r="V1361" s="20"/>
      <c r="Y1361" s="24"/>
    </row>
    <row r="1362" spans="1:25" x14ac:dyDescent="0.25">
      <c r="A1362" s="18"/>
      <c r="B1362" s="18"/>
      <c r="C1362" s="77"/>
      <c r="D1362" s="77"/>
      <c r="E1362" s="78"/>
      <c r="F1362" s="5"/>
      <c r="G1362" s="5"/>
      <c r="H1362" s="5"/>
      <c r="K1362" s="5"/>
      <c r="L1362" s="5"/>
      <c r="M1362" s="18"/>
      <c r="N1362" s="18"/>
      <c r="T1362" s="70"/>
      <c r="U1362" s="70"/>
      <c r="V1362" s="20"/>
      <c r="Y1362" s="24"/>
    </row>
    <row r="1363" spans="1:25" x14ac:dyDescent="0.25">
      <c r="A1363" s="18"/>
      <c r="B1363" s="18"/>
      <c r="C1363" s="77"/>
      <c r="D1363" s="77"/>
      <c r="E1363" s="78"/>
      <c r="F1363" s="5"/>
      <c r="G1363" s="5"/>
      <c r="H1363" s="5"/>
      <c r="K1363" s="5"/>
      <c r="L1363" s="5"/>
      <c r="M1363" s="18"/>
      <c r="N1363" s="18"/>
      <c r="T1363" s="70"/>
      <c r="U1363" s="70"/>
      <c r="V1363" s="20"/>
      <c r="Y1363" s="24"/>
    </row>
    <row r="1364" spans="1:25" x14ac:dyDescent="0.25">
      <c r="A1364" s="18"/>
      <c r="B1364" s="18"/>
      <c r="C1364" s="77"/>
      <c r="D1364" s="77"/>
      <c r="E1364" s="78"/>
      <c r="F1364" s="5"/>
      <c r="G1364" s="5"/>
      <c r="H1364" s="5"/>
      <c r="K1364" s="5"/>
      <c r="L1364" s="5"/>
      <c r="M1364" s="18"/>
      <c r="N1364" s="18"/>
      <c r="T1364" s="70"/>
      <c r="U1364" s="70"/>
      <c r="V1364" s="20"/>
      <c r="Y1364" s="24"/>
    </row>
    <row r="1365" spans="1:25" x14ac:dyDescent="0.25">
      <c r="A1365" s="18"/>
      <c r="B1365" s="18"/>
      <c r="C1365" s="77"/>
      <c r="D1365" s="77"/>
      <c r="E1365" s="78"/>
      <c r="F1365" s="5"/>
      <c r="G1365" s="5"/>
      <c r="H1365" s="5"/>
      <c r="K1365" s="5"/>
      <c r="L1365" s="5"/>
      <c r="M1365" s="18"/>
      <c r="N1365" s="18"/>
      <c r="T1365" s="70"/>
      <c r="U1365" s="70"/>
      <c r="V1365" s="20"/>
      <c r="Y1365" s="24"/>
    </row>
    <row r="1366" spans="1:25" x14ac:dyDescent="0.25">
      <c r="A1366" s="18"/>
      <c r="B1366" s="18"/>
      <c r="C1366" s="77"/>
      <c r="D1366" s="77"/>
      <c r="E1366" s="78"/>
      <c r="F1366" s="5"/>
      <c r="G1366" s="5"/>
      <c r="H1366" s="5"/>
      <c r="K1366" s="5"/>
      <c r="L1366" s="5"/>
      <c r="M1366" s="18"/>
      <c r="N1366" s="18"/>
      <c r="T1366" s="70"/>
      <c r="U1366" s="70"/>
      <c r="V1366" s="20"/>
      <c r="Y1366" s="24"/>
    </row>
    <row r="1367" spans="1:25" x14ac:dyDescent="0.25">
      <c r="A1367" s="18"/>
      <c r="B1367" s="18"/>
      <c r="C1367" s="77"/>
      <c r="D1367" s="77"/>
      <c r="E1367" s="78"/>
      <c r="F1367" s="5"/>
      <c r="G1367" s="5"/>
      <c r="H1367" s="5"/>
      <c r="K1367" s="5"/>
      <c r="L1367" s="5"/>
      <c r="M1367" s="18"/>
      <c r="N1367" s="18"/>
      <c r="T1367" s="70"/>
      <c r="U1367" s="70"/>
      <c r="V1367" s="20"/>
    </row>
    <row r="1368" spans="1:25" x14ac:dyDescent="0.25">
      <c r="A1368" s="18"/>
      <c r="B1368" s="18"/>
      <c r="C1368" s="77"/>
      <c r="D1368" s="77"/>
      <c r="E1368" s="78"/>
      <c r="F1368" s="5"/>
      <c r="G1368" s="5"/>
      <c r="H1368" s="5"/>
      <c r="K1368" s="5"/>
      <c r="L1368" s="5"/>
      <c r="M1368" s="18"/>
      <c r="N1368" s="18"/>
      <c r="T1368" s="70"/>
      <c r="U1368" s="70"/>
      <c r="V1368" s="20"/>
    </row>
    <row r="1369" spans="1:25" x14ac:dyDescent="0.25">
      <c r="A1369" s="18"/>
      <c r="B1369" s="18"/>
      <c r="C1369" s="77"/>
      <c r="D1369" s="77"/>
      <c r="E1369" s="78"/>
      <c r="F1369" s="5"/>
      <c r="G1369" s="5"/>
      <c r="H1369" s="5"/>
      <c r="K1369" s="5"/>
      <c r="L1369" s="5"/>
      <c r="M1369" s="18"/>
      <c r="N1369" s="18"/>
      <c r="T1369" s="70"/>
      <c r="U1369" s="70"/>
      <c r="V1369" s="20"/>
    </row>
    <row r="1370" spans="1:25" x14ac:dyDescent="0.25">
      <c r="A1370" s="18"/>
      <c r="B1370" s="18"/>
      <c r="C1370" s="77"/>
      <c r="D1370" s="77"/>
      <c r="E1370" s="78"/>
      <c r="F1370" s="5"/>
      <c r="G1370" s="5"/>
      <c r="H1370" s="5"/>
      <c r="K1370" s="5"/>
      <c r="L1370" s="5"/>
      <c r="M1370" s="18"/>
      <c r="N1370" s="18"/>
      <c r="T1370" s="70"/>
      <c r="U1370" s="70"/>
      <c r="V1370" s="20"/>
    </row>
    <row r="1371" spans="1:25" x14ac:dyDescent="0.25">
      <c r="A1371" s="18"/>
      <c r="B1371" s="18"/>
      <c r="C1371" s="77"/>
      <c r="D1371" s="77"/>
      <c r="E1371" s="78"/>
      <c r="F1371" s="5"/>
      <c r="G1371" s="5"/>
      <c r="H1371" s="5"/>
      <c r="K1371" s="5"/>
      <c r="L1371" s="5"/>
      <c r="M1371" s="18"/>
      <c r="N1371" s="18"/>
      <c r="T1371" s="70"/>
      <c r="U1371" s="70"/>
      <c r="V1371" s="20"/>
    </row>
    <row r="1372" spans="1:25" x14ac:dyDescent="0.25">
      <c r="A1372" s="18"/>
      <c r="B1372" s="18"/>
      <c r="C1372" s="77"/>
      <c r="D1372" s="77"/>
      <c r="E1372" s="78"/>
      <c r="F1372" s="5"/>
      <c r="G1372" s="5"/>
      <c r="H1372" s="5"/>
      <c r="K1372" s="5"/>
      <c r="L1372" s="5"/>
      <c r="M1372" s="18"/>
      <c r="N1372" s="18"/>
      <c r="T1372" s="70"/>
      <c r="U1372" s="70"/>
      <c r="V1372" s="20"/>
    </row>
    <row r="1373" spans="1:25" x14ac:dyDescent="0.25">
      <c r="A1373" s="18"/>
      <c r="B1373" s="18"/>
      <c r="C1373" s="77"/>
      <c r="D1373" s="77"/>
      <c r="E1373" s="78"/>
      <c r="F1373" s="5"/>
      <c r="G1373" s="5"/>
      <c r="H1373" s="5"/>
      <c r="K1373" s="5"/>
      <c r="L1373" s="5"/>
      <c r="M1373" s="18"/>
      <c r="N1373" s="18"/>
      <c r="T1373" s="70"/>
      <c r="U1373" s="70"/>
      <c r="V1373" s="20"/>
    </row>
    <row r="1374" spans="1:25" x14ac:dyDescent="0.25">
      <c r="A1374" s="18"/>
      <c r="B1374" s="18"/>
      <c r="C1374" s="77"/>
      <c r="D1374" s="77"/>
      <c r="E1374" s="78"/>
      <c r="F1374" s="5"/>
      <c r="G1374" s="5"/>
      <c r="H1374" s="5"/>
      <c r="K1374" s="5"/>
      <c r="L1374" s="5"/>
      <c r="M1374" s="18"/>
      <c r="N1374" s="18"/>
      <c r="T1374" s="70"/>
      <c r="U1374" s="70"/>
      <c r="V1374" s="20"/>
    </row>
    <row r="1375" spans="1:25" x14ac:dyDescent="0.25">
      <c r="A1375" s="18"/>
      <c r="B1375" s="18"/>
      <c r="C1375" s="77"/>
      <c r="D1375" s="77"/>
      <c r="E1375" s="78"/>
      <c r="F1375" s="5"/>
      <c r="G1375" s="5"/>
      <c r="H1375" s="5"/>
      <c r="K1375" s="5"/>
      <c r="L1375" s="5"/>
      <c r="M1375" s="18"/>
      <c r="N1375" s="18"/>
      <c r="T1375" s="70"/>
      <c r="U1375" s="70"/>
      <c r="V1375" s="20"/>
    </row>
    <row r="1376" spans="1:25" x14ac:dyDescent="0.25">
      <c r="A1376" s="18"/>
      <c r="B1376" s="18"/>
      <c r="C1376" s="77"/>
      <c r="D1376" s="77"/>
      <c r="E1376" s="78"/>
      <c r="F1376" s="5"/>
      <c r="G1376" s="5"/>
      <c r="H1376" s="5"/>
      <c r="K1376" s="5"/>
      <c r="L1376" s="5"/>
      <c r="M1376" s="18"/>
      <c r="N1376" s="18"/>
      <c r="T1376" s="70"/>
      <c r="U1376" s="70"/>
      <c r="V1376" s="20"/>
    </row>
    <row r="1377" spans="1:22" x14ac:dyDescent="0.25">
      <c r="A1377" s="18"/>
      <c r="B1377" s="18"/>
      <c r="C1377" s="77"/>
      <c r="D1377" s="77"/>
      <c r="E1377" s="78"/>
      <c r="F1377" s="5"/>
      <c r="G1377" s="5"/>
      <c r="H1377" s="5"/>
      <c r="K1377" s="5"/>
      <c r="L1377" s="5"/>
      <c r="M1377" s="18"/>
      <c r="N1377" s="18"/>
      <c r="T1377" s="70"/>
      <c r="U1377" s="70"/>
      <c r="V1377" s="20"/>
    </row>
    <row r="1378" spans="1:22" x14ac:dyDescent="0.25">
      <c r="A1378" s="18"/>
      <c r="B1378" s="18"/>
      <c r="C1378" s="77"/>
      <c r="D1378" s="77"/>
      <c r="E1378" s="78"/>
      <c r="F1378" s="5"/>
      <c r="G1378" s="5"/>
      <c r="H1378" s="5"/>
      <c r="K1378" s="5"/>
      <c r="L1378" s="5"/>
      <c r="M1378" s="18"/>
      <c r="N1378" s="18"/>
      <c r="T1378" s="70"/>
      <c r="U1378" s="70"/>
      <c r="V1378" s="20"/>
    </row>
    <row r="1379" spans="1:22" x14ac:dyDescent="0.25">
      <c r="A1379" s="18"/>
      <c r="B1379" s="18"/>
      <c r="C1379" s="77"/>
      <c r="D1379" s="77"/>
      <c r="E1379" s="78"/>
      <c r="F1379" s="5"/>
      <c r="G1379" s="5"/>
      <c r="H1379" s="5"/>
      <c r="K1379" s="5"/>
      <c r="L1379" s="5"/>
      <c r="M1379" s="18"/>
      <c r="N1379" s="18"/>
      <c r="T1379" s="70"/>
      <c r="U1379" s="70"/>
      <c r="V1379" s="20"/>
    </row>
    <row r="1380" spans="1:22" x14ac:dyDescent="0.25">
      <c r="A1380" s="18"/>
      <c r="B1380" s="18"/>
      <c r="C1380" s="77"/>
      <c r="D1380" s="77"/>
      <c r="E1380" s="78"/>
      <c r="F1380" s="5"/>
      <c r="G1380" s="5"/>
      <c r="H1380" s="5"/>
      <c r="K1380" s="5"/>
      <c r="L1380" s="5"/>
      <c r="M1380" s="18"/>
      <c r="N1380" s="18"/>
      <c r="T1380" s="70"/>
      <c r="U1380" s="70"/>
    </row>
    <row r="1381" spans="1:22" x14ac:dyDescent="0.25">
      <c r="A1381" s="18"/>
      <c r="B1381" s="18"/>
      <c r="C1381" s="77"/>
      <c r="D1381" s="77"/>
      <c r="E1381" s="78"/>
      <c r="F1381" s="5"/>
      <c r="G1381" s="5"/>
      <c r="H1381" s="5"/>
      <c r="K1381" s="5"/>
      <c r="L1381" s="5"/>
      <c r="M1381" s="18"/>
      <c r="N1381" s="18"/>
      <c r="T1381" s="70"/>
      <c r="U1381" s="70"/>
    </row>
    <row r="1382" spans="1:22" x14ac:dyDescent="0.25">
      <c r="A1382" s="18"/>
      <c r="B1382" s="18"/>
      <c r="C1382" s="77"/>
      <c r="D1382" s="77"/>
      <c r="E1382" s="78"/>
      <c r="F1382" s="5"/>
      <c r="G1382" s="5"/>
      <c r="H1382" s="5"/>
      <c r="K1382" s="5"/>
      <c r="L1382" s="5"/>
      <c r="M1382" s="18"/>
      <c r="N1382" s="18"/>
      <c r="T1382" s="70"/>
      <c r="U1382" s="70"/>
    </row>
    <row r="1383" spans="1:22" x14ac:dyDescent="0.25">
      <c r="A1383" s="18"/>
      <c r="B1383" s="18"/>
      <c r="C1383" s="77"/>
      <c r="D1383" s="77"/>
      <c r="E1383" s="78"/>
      <c r="F1383" s="5"/>
      <c r="G1383" s="5"/>
      <c r="H1383" s="5"/>
      <c r="K1383" s="5"/>
      <c r="L1383" s="5"/>
      <c r="M1383" s="18"/>
      <c r="N1383" s="18"/>
      <c r="T1383" s="70"/>
      <c r="U1383" s="70"/>
    </row>
    <row r="1384" spans="1:22" x14ac:dyDescent="0.25">
      <c r="A1384" s="18"/>
      <c r="B1384" s="18"/>
      <c r="C1384" s="77"/>
      <c r="D1384" s="77"/>
      <c r="E1384" s="78"/>
      <c r="F1384" s="5"/>
      <c r="G1384" s="5"/>
      <c r="H1384" s="5"/>
      <c r="K1384" s="5"/>
      <c r="L1384" s="5"/>
      <c r="M1384" s="18"/>
      <c r="N1384" s="18"/>
      <c r="T1384" s="70"/>
      <c r="U1384" s="70"/>
    </row>
    <row r="1385" spans="1:22" x14ac:dyDescent="0.25">
      <c r="A1385" s="18"/>
      <c r="B1385" s="18"/>
      <c r="C1385" s="77"/>
      <c r="D1385" s="77"/>
      <c r="E1385" s="78"/>
      <c r="F1385" s="5"/>
      <c r="G1385" s="5"/>
      <c r="H1385" s="5"/>
      <c r="K1385" s="5"/>
      <c r="L1385" s="5"/>
      <c r="M1385" s="18"/>
      <c r="N1385" s="18"/>
      <c r="T1385" s="70"/>
      <c r="U1385" s="70"/>
    </row>
    <row r="1386" spans="1:22" x14ac:dyDescent="0.25">
      <c r="A1386" s="18"/>
      <c r="B1386" s="18"/>
      <c r="C1386" s="77"/>
      <c r="D1386" s="77"/>
      <c r="E1386" s="78"/>
      <c r="F1386" s="5"/>
      <c r="G1386" s="5"/>
      <c r="H1386" s="5"/>
      <c r="K1386" s="5"/>
      <c r="L1386" s="5"/>
      <c r="M1386" s="18"/>
      <c r="N1386" s="18"/>
      <c r="T1386" s="70"/>
      <c r="U1386" s="70"/>
    </row>
    <row r="1387" spans="1:22" x14ac:dyDescent="0.25">
      <c r="A1387" s="18"/>
      <c r="B1387" s="18"/>
      <c r="C1387" s="77"/>
      <c r="D1387" s="77"/>
      <c r="E1387" s="78"/>
      <c r="F1387" s="5"/>
      <c r="G1387" s="5"/>
      <c r="H1387" s="5"/>
      <c r="K1387" s="5"/>
      <c r="L1387" s="5"/>
      <c r="M1387" s="18"/>
      <c r="N1387" s="18"/>
      <c r="T1387" s="70"/>
      <c r="U1387" s="70"/>
    </row>
    <row r="1388" spans="1:22" x14ac:dyDescent="0.25">
      <c r="A1388" s="18"/>
      <c r="B1388" s="18"/>
      <c r="C1388" s="77"/>
      <c r="D1388" s="77"/>
      <c r="E1388" s="78"/>
      <c r="F1388" s="5"/>
      <c r="G1388" s="5"/>
      <c r="H1388" s="5"/>
      <c r="K1388" s="5"/>
      <c r="L1388" s="5"/>
      <c r="M1388" s="18"/>
      <c r="N1388" s="18"/>
      <c r="T1388" s="70"/>
      <c r="U1388" s="70"/>
    </row>
    <row r="1389" spans="1:22" x14ac:dyDescent="0.25">
      <c r="A1389" s="18"/>
      <c r="B1389" s="18"/>
      <c r="C1389" s="77"/>
      <c r="D1389" s="77"/>
      <c r="E1389" s="78"/>
      <c r="F1389" s="5"/>
      <c r="G1389" s="5"/>
      <c r="H1389" s="5"/>
      <c r="K1389" s="5"/>
      <c r="L1389" s="5"/>
      <c r="M1389" s="18"/>
      <c r="N1389" s="18"/>
      <c r="T1389" s="70"/>
      <c r="U1389" s="70"/>
    </row>
    <row r="1390" spans="1:22" x14ac:dyDescent="0.25">
      <c r="A1390" s="18"/>
      <c r="B1390" s="18"/>
      <c r="C1390" s="77"/>
      <c r="D1390" s="77"/>
      <c r="E1390" s="78"/>
      <c r="F1390" s="5"/>
      <c r="G1390" s="5"/>
      <c r="H1390" s="5"/>
      <c r="K1390" s="5"/>
      <c r="L1390" s="5"/>
      <c r="M1390" s="18"/>
      <c r="N1390" s="18"/>
      <c r="T1390" s="70"/>
      <c r="U1390" s="70"/>
    </row>
    <row r="1391" spans="1:22" x14ac:dyDescent="0.25">
      <c r="A1391" s="18"/>
      <c r="B1391" s="18"/>
      <c r="C1391" s="77"/>
      <c r="D1391" s="77"/>
      <c r="E1391" s="78"/>
      <c r="F1391" s="5"/>
      <c r="G1391" s="5"/>
      <c r="H1391" s="5"/>
      <c r="K1391" s="5"/>
      <c r="L1391" s="5"/>
      <c r="M1391" s="18"/>
      <c r="N1391" s="18"/>
      <c r="T1391" s="70"/>
      <c r="U1391" s="70"/>
    </row>
    <row r="1392" spans="1:22" x14ac:dyDescent="0.25">
      <c r="A1392" s="18"/>
      <c r="B1392" s="18"/>
      <c r="C1392" s="77"/>
      <c r="D1392" s="77"/>
      <c r="E1392" s="78"/>
      <c r="F1392" s="5"/>
      <c r="G1392" s="5"/>
      <c r="H1392" s="5"/>
      <c r="K1392" s="5"/>
      <c r="L1392" s="5"/>
      <c r="M1392" s="18"/>
      <c r="N1392" s="18"/>
      <c r="T1392" s="70"/>
      <c r="U1392" s="70"/>
    </row>
    <row r="1393" spans="1:21" x14ac:dyDescent="0.25">
      <c r="A1393" s="18"/>
      <c r="B1393" s="18"/>
      <c r="C1393" s="77"/>
      <c r="D1393" s="77"/>
      <c r="E1393" s="78"/>
      <c r="F1393" s="5"/>
      <c r="G1393" s="5"/>
      <c r="H1393" s="5"/>
      <c r="K1393" s="5"/>
      <c r="L1393" s="5"/>
      <c r="M1393" s="18"/>
      <c r="N1393" s="18"/>
      <c r="T1393" s="70"/>
      <c r="U1393" s="70"/>
    </row>
    <row r="1394" spans="1:21" x14ac:dyDescent="0.25">
      <c r="A1394" s="18"/>
      <c r="B1394" s="18"/>
      <c r="C1394" s="77"/>
      <c r="D1394" s="77"/>
      <c r="E1394" s="78"/>
      <c r="F1394" s="5"/>
      <c r="G1394" s="5"/>
      <c r="H1394" s="5"/>
      <c r="K1394" s="5"/>
      <c r="L1394" s="5"/>
      <c r="M1394" s="18"/>
      <c r="N1394" s="18"/>
      <c r="T1394" s="70"/>
      <c r="U1394" s="70"/>
    </row>
    <row r="1395" spans="1:21" x14ac:dyDescent="0.25">
      <c r="A1395" s="18"/>
      <c r="B1395" s="18"/>
      <c r="C1395" s="77"/>
      <c r="D1395" s="77"/>
      <c r="E1395" s="78"/>
      <c r="F1395" s="5"/>
      <c r="G1395" s="5"/>
      <c r="H1395" s="5"/>
      <c r="K1395" s="5"/>
      <c r="L1395" s="5"/>
      <c r="M1395" s="18"/>
      <c r="N1395" s="18"/>
      <c r="T1395" s="70"/>
      <c r="U1395" s="70"/>
    </row>
    <row r="1396" spans="1:21" x14ac:dyDescent="0.25">
      <c r="A1396" s="18"/>
      <c r="B1396" s="18"/>
      <c r="C1396" s="77"/>
      <c r="D1396" s="77"/>
      <c r="E1396" s="78"/>
      <c r="F1396" s="5"/>
      <c r="G1396" s="5"/>
      <c r="H1396" s="5"/>
      <c r="K1396" s="5"/>
      <c r="L1396" s="5"/>
      <c r="M1396" s="18"/>
      <c r="N1396" s="18"/>
      <c r="T1396" s="70"/>
      <c r="U1396" s="70"/>
    </row>
    <row r="1397" spans="1:21" x14ac:dyDescent="0.25">
      <c r="A1397" s="18"/>
      <c r="B1397" s="18"/>
      <c r="C1397" s="77"/>
      <c r="D1397" s="77"/>
      <c r="E1397" s="78"/>
      <c r="F1397" s="5"/>
      <c r="G1397" s="5"/>
      <c r="H1397" s="5"/>
      <c r="K1397" s="5"/>
      <c r="L1397" s="5"/>
      <c r="M1397" s="18"/>
      <c r="N1397" s="18"/>
      <c r="T1397" s="70"/>
      <c r="U1397" s="70"/>
    </row>
    <row r="1398" spans="1:21" x14ac:dyDescent="0.25">
      <c r="A1398" s="18"/>
      <c r="B1398" s="18"/>
      <c r="C1398" s="77"/>
      <c r="D1398" s="77"/>
      <c r="E1398" s="78"/>
      <c r="F1398" s="5"/>
      <c r="G1398" s="5"/>
      <c r="H1398" s="5"/>
      <c r="K1398" s="5"/>
      <c r="L1398" s="5"/>
      <c r="M1398" s="18"/>
      <c r="N1398" s="18"/>
      <c r="T1398" s="70"/>
      <c r="U1398" s="70"/>
    </row>
    <row r="1399" spans="1:21" x14ac:dyDescent="0.25">
      <c r="A1399" s="18"/>
      <c r="B1399" s="18"/>
      <c r="C1399" s="77"/>
      <c r="D1399" s="77"/>
      <c r="E1399" s="78"/>
      <c r="F1399" s="5"/>
      <c r="G1399" s="5"/>
      <c r="H1399" s="5"/>
      <c r="K1399" s="5"/>
      <c r="L1399" s="5"/>
      <c r="M1399" s="18"/>
      <c r="N1399" s="18"/>
      <c r="T1399" s="70"/>
      <c r="U1399" s="70"/>
    </row>
    <row r="1400" spans="1:21" x14ac:dyDescent="0.25">
      <c r="A1400" s="18"/>
      <c r="B1400" s="18"/>
      <c r="C1400" s="77"/>
      <c r="D1400" s="77"/>
      <c r="E1400" s="78"/>
      <c r="F1400" s="5"/>
      <c r="G1400" s="5"/>
      <c r="H1400" s="5"/>
      <c r="K1400" s="5"/>
      <c r="L1400" s="5"/>
      <c r="M1400" s="18"/>
      <c r="N1400" s="18"/>
      <c r="T1400" s="70"/>
      <c r="U1400" s="70"/>
    </row>
    <row r="1401" spans="1:21" x14ac:dyDescent="0.25">
      <c r="A1401" s="18"/>
      <c r="B1401" s="18"/>
      <c r="C1401" s="77"/>
      <c r="D1401" s="77"/>
      <c r="E1401" s="78"/>
      <c r="F1401" s="5"/>
      <c r="G1401" s="5"/>
      <c r="H1401" s="5"/>
      <c r="K1401" s="5"/>
      <c r="L1401" s="5"/>
      <c r="M1401" s="18"/>
      <c r="N1401" s="18"/>
      <c r="T1401" s="70"/>
      <c r="U1401" s="70"/>
    </row>
    <row r="1402" spans="1:21" x14ac:dyDescent="0.25">
      <c r="A1402" s="18"/>
      <c r="B1402" s="18"/>
      <c r="C1402" s="77"/>
      <c r="D1402" s="77"/>
      <c r="E1402" s="78"/>
      <c r="F1402" s="5"/>
      <c r="G1402" s="5"/>
      <c r="H1402" s="5"/>
      <c r="K1402" s="5"/>
      <c r="L1402" s="5"/>
      <c r="M1402" s="18"/>
      <c r="N1402" s="18"/>
      <c r="T1402" s="70"/>
      <c r="U1402" s="70"/>
    </row>
    <row r="1403" spans="1:21" x14ac:dyDescent="0.25">
      <c r="A1403" s="18"/>
      <c r="B1403" s="18"/>
      <c r="C1403" s="77"/>
      <c r="D1403" s="77"/>
      <c r="E1403" s="78"/>
      <c r="F1403" s="5"/>
      <c r="G1403" s="5"/>
      <c r="H1403" s="5"/>
      <c r="K1403" s="5"/>
      <c r="L1403" s="5"/>
      <c r="M1403" s="18"/>
      <c r="N1403" s="18"/>
      <c r="T1403" s="70"/>
      <c r="U1403" s="70"/>
    </row>
    <row r="1404" spans="1:21" x14ac:dyDescent="0.25">
      <c r="A1404" s="18"/>
      <c r="B1404" s="18"/>
      <c r="C1404" s="77"/>
      <c r="D1404" s="77"/>
      <c r="E1404" s="78"/>
      <c r="F1404" s="5"/>
      <c r="G1404" s="5"/>
      <c r="H1404" s="5"/>
      <c r="K1404" s="5"/>
      <c r="L1404" s="5"/>
      <c r="M1404" s="18"/>
      <c r="N1404" s="18"/>
      <c r="T1404" s="70"/>
      <c r="U1404" s="70"/>
    </row>
    <row r="1405" spans="1:21" x14ac:dyDescent="0.25">
      <c r="A1405" s="18"/>
      <c r="B1405" s="18"/>
      <c r="C1405" s="77"/>
      <c r="D1405" s="77"/>
      <c r="E1405" s="78"/>
      <c r="F1405" s="5"/>
      <c r="G1405" s="5"/>
      <c r="H1405" s="5"/>
      <c r="K1405" s="5"/>
      <c r="L1405" s="5"/>
      <c r="M1405" s="18"/>
      <c r="N1405" s="18"/>
      <c r="T1405" s="70"/>
      <c r="U1405" s="70"/>
    </row>
    <row r="1406" spans="1:21" x14ac:dyDescent="0.25">
      <c r="A1406" s="18"/>
      <c r="B1406" s="18"/>
      <c r="C1406" s="77"/>
      <c r="D1406" s="77"/>
      <c r="E1406" s="78"/>
      <c r="F1406" s="5"/>
      <c r="G1406" s="5"/>
      <c r="H1406" s="5"/>
      <c r="K1406" s="5"/>
      <c r="L1406" s="5"/>
      <c r="M1406" s="18"/>
      <c r="N1406" s="18"/>
      <c r="T1406" s="70"/>
      <c r="U1406" s="70"/>
    </row>
    <row r="1407" spans="1:21" x14ac:dyDescent="0.25">
      <c r="A1407" s="18"/>
      <c r="B1407" s="18"/>
      <c r="C1407" s="77"/>
      <c r="D1407" s="77"/>
      <c r="E1407" s="78"/>
      <c r="F1407" s="5"/>
      <c r="G1407" s="5"/>
      <c r="H1407" s="5"/>
      <c r="K1407" s="5"/>
      <c r="L1407" s="5"/>
      <c r="M1407" s="18"/>
      <c r="N1407" s="18"/>
      <c r="T1407" s="70"/>
      <c r="U1407" s="70"/>
    </row>
    <row r="1408" spans="1:21" x14ac:dyDescent="0.25">
      <c r="A1408" s="18"/>
      <c r="B1408" s="18"/>
      <c r="C1408" s="77"/>
      <c r="D1408" s="77"/>
      <c r="E1408" s="78"/>
      <c r="F1408" s="5"/>
      <c r="G1408" s="5"/>
      <c r="H1408" s="5"/>
      <c r="K1408" s="5"/>
      <c r="L1408" s="5"/>
      <c r="M1408" s="18"/>
      <c r="N1408" s="18"/>
      <c r="T1408" s="70"/>
      <c r="U1408" s="70"/>
    </row>
    <row r="1409" spans="1:21" x14ac:dyDescent="0.25">
      <c r="A1409" s="18"/>
      <c r="B1409" s="18"/>
      <c r="C1409" s="77"/>
      <c r="D1409" s="77"/>
      <c r="E1409" s="78"/>
      <c r="F1409" s="5"/>
      <c r="G1409" s="5"/>
      <c r="H1409" s="5"/>
      <c r="K1409" s="5"/>
      <c r="L1409" s="5"/>
      <c r="M1409" s="18"/>
      <c r="N1409" s="18"/>
      <c r="T1409" s="70"/>
      <c r="U1409" s="70"/>
    </row>
    <row r="1410" spans="1:21" x14ac:dyDescent="0.25">
      <c r="A1410" s="18"/>
      <c r="B1410" s="18"/>
      <c r="C1410" s="77"/>
      <c r="D1410" s="77"/>
      <c r="E1410" s="78"/>
      <c r="F1410" s="5"/>
      <c r="G1410" s="5"/>
      <c r="H1410" s="5"/>
      <c r="K1410" s="5"/>
      <c r="L1410" s="5"/>
      <c r="M1410" s="18"/>
      <c r="N1410" s="18"/>
      <c r="T1410" s="70"/>
      <c r="U1410" s="70"/>
    </row>
    <row r="1411" spans="1:21" x14ac:dyDescent="0.25">
      <c r="A1411" s="18"/>
      <c r="B1411" s="18"/>
      <c r="C1411" s="77"/>
      <c r="D1411" s="77"/>
      <c r="E1411" s="78"/>
      <c r="F1411" s="5"/>
      <c r="G1411" s="5"/>
      <c r="H1411" s="5"/>
      <c r="K1411" s="5"/>
      <c r="L1411" s="5"/>
      <c r="M1411" s="18"/>
      <c r="N1411" s="18"/>
      <c r="T1411" s="70"/>
      <c r="U1411" s="70"/>
    </row>
    <row r="1412" spans="1:21" x14ac:dyDescent="0.25">
      <c r="A1412" s="18"/>
      <c r="B1412" s="18"/>
      <c r="C1412" s="77"/>
      <c r="D1412" s="77"/>
      <c r="E1412" s="78"/>
      <c r="F1412" s="5"/>
      <c r="G1412" s="5"/>
      <c r="H1412" s="5"/>
      <c r="K1412" s="5"/>
      <c r="L1412" s="5"/>
      <c r="M1412" s="18"/>
      <c r="N1412" s="18"/>
      <c r="T1412" s="70"/>
      <c r="U1412" s="70"/>
    </row>
    <row r="1413" spans="1:21" x14ac:dyDescent="0.25">
      <c r="A1413" s="18"/>
      <c r="B1413" s="18"/>
      <c r="C1413" s="77"/>
      <c r="D1413" s="77"/>
      <c r="E1413" s="78"/>
      <c r="F1413" s="5"/>
      <c r="G1413" s="5"/>
      <c r="H1413" s="5"/>
      <c r="K1413" s="5"/>
      <c r="L1413" s="5"/>
      <c r="M1413" s="18"/>
      <c r="N1413" s="18"/>
      <c r="T1413" s="70"/>
      <c r="U1413" s="70"/>
    </row>
    <row r="1414" spans="1:21" x14ac:dyDescent="0.25">
      <c r="A1414" s="18"/>
      <c r="B1414" s="18"/>
      <c r="C1414" s="77"/>
      <c r="D1414" s="77"/>
      <c r="E1414" s="78"/>
      <c r="F1414" s="5"/>
      <c r="G1414" s="5"/>
      <c r="H1414" s="5"/>
      <c r="K1414" s="5"/>
      <c r="L1414" s="5"/>
      <c r="M1414" s="18"/>
      <c r="N1414" s="18"/>
      <c r="T1414" s="70"/>
      <c r="U1414" s="70"/>
    </row>
    <row r="1415" spans="1:21" x14ac:dyDescent="0.25">
      <c r="A1415" s="18"/>
      <c r="B1415" s="18"/>
      <c r="C1415" s="77"/>
      <c r="D1415" s="77"/>
      <c r="E1415" s="78"/>
      <c r="F1415" s="5"/>
      <c r="G1415" s="5"/>
      <c r="H1415" s="5"/>
      <c r="K1415" s="5"/>
      <c r="L1415" s="5"/>
      <c r="M1415" s="18"/>
      <c r="N1415" s="18"/>
      <c r="T1415" s="70"/>
      <c r="U1415" s="70"/>
    </row>
    <row r="1416" spans="1:21" x14ac:dyDescent="0.25">
      <c r="A1416" s="18"/>
      <c r="B1416" s="18"/>
      <c r="C1416" s="77"/>
      <c r="D1416" s="77"/>
      <c r="E1416" s="78"/>
      <c r="F1416" s="5"/>
      <c r="G1416" s="5"/>
      <c r="H1416" s="5"/>
      <c r="K1416" s="5"/>
      <c r="L1416" s="5"/>
      <c r="M1416" s="18"/>
      <c r="N1416" s="18"/>
      <c r="T1416" s="70"/>
      <c r="U1416" s="70"/>
    </row>
    <row r="1417" spans="1:21" x14ac:dyDescent="0.25">
      <c r="A1417" s="18"/>
      <c r="B1417" s="18"/>
      <c r="C1417" s="77"/>
      <c r="D1417" s="77"/>
      <c r="E1417" s="78"/>
      <c r="F1417" s="5"/>
      <c r="G1417" s="5"/>
      <c r="H1417" s="5"/>
      <c r="K1417" s="5"/>
      <c r="L1417" s="5"/>
      <c r="M1417" s="18"/>
      <c r="N1417" s="18"/>
      <c r="T1417" s="70"/>
      <c r="U1417" s="70"/>
    </row>
    <row r="1418" spans="1:21" x14ac:dyDescent="0.25">
      <c r="A1418" s="18"/>
      <c r="B1418" s="18"/>
      <c r="C1418" s="77"/>
      <c r="D1418" s="77"/>
      <c r="E1418" s="78"/>
      <c r="F1418" s="5"/>
      <c r="G1418" s="5"/>
      <c r="H1418" s="5"/>
      <c r="K1418" s="5"/>
      <c r="L1418" s="5"/>
      <c r="M1418" s="18"/>
      <c r="N1418" s="18"/>
      <c r="T1418" s="70"/>
      <c r="U1418" s="70"/>
    </row>
    <row r="1419" spans="1:21" x14ac:dyDescent="0.25">
      <c r="A1419" s="18"/>
      <c r="B1419" s="18"/>
      <c r="C1419" s="77"/>
      <c r="D1419" s="77"/>
      <c r="E1419" s="78"/>
      <c r="F1419" s="5"/>
      <c r="G1419" s="5"/>
      <c r="H1419" s="5"/>
      <c r="K1419" s="5"/>
      <c r="L1419" s="5"/>
      <c r="M1419" s="18"/>
      <c r="N1419" s="18"/>
      <c r="T1419" s="70"/>
      <c r="U1419" s="70"/>
    </row>
    <row r="1420" spans="1:21" x14ac:dyDescent="0.25">
      <c r="A1420" s="18"/>
      <c r="B1420" s="18"/>
      <c r="C1420" s="77"/>
      <c r="D1420" s="77"/>
      <c r="E1420" s="78"/>
      <c r="F1420" s="5"/>
      <c r="G1420" s="5"/>
      <c r="H1420" s="5"/>
      <c r="K1420" s="5"/>
      <c r="L1420" s="5"/>
      <c r="M1420" s="18"/>
      <c r="N1420" s="18"/>
      <c r="T1420" s="70"/>
      <c r="U1420" s="70"/>
    </row>
    <row r="1421" spans="1:21" x14ac:dyDescent="0.25">
      <c r="A1421" s="18"/>
      <c r="B1421" s="18"/>
      <c r="C1421" s="77"/>
      <c r="D1421" s="77"/>
      <c r="E1421" s="78"/>
      <c r="F1421" s="5"/>
      <c r="G1421" s="5"/>
      <c r="H1421" s="5"/>
      <c r="K1421" s="5"/>
      <c r="L1421" s="5"/>
      <c r="M1421" s="18"/>
      <c r="N1421" s="18"/>
      <c r="T1421" s="70"/>
      <c r="U1421" s="70"/>
    </row>
    <row r="1422" spans="1:21" x14ac:dyDescent="0.25">
      <c r="A1422" s="18"/>
      <c r="B1422" s="18"/>
      <c r="C1422" s="77"/>
      <c r="D1422" s="77"/>
      <c r="E1422" s="78"/>
      <c r="F1422" s="5"/>
      <c r="G1422" s="5"/>
      <c r="H1422" s="5"/>
      <c r="K1422" s="5"/>
      <c r="L1422" s="5"/>
      <c r="M1422" s="18"/>
      <c r="N1422" s="18"/>
      <c r="T1422" s="70"/>
      <c r="U1422" s="70"/>
    </row>
    <row r="1423" spans="1:21" x14ac:dyDescent="0.25">
      <c r="A1423" s="18"/>
      <c r="B1423" s="18"/>
      <c r="C1423" s="77"/>
      <c r="D1423" s="77"/>
      <c r="E1423" s="78"/>
      <c r="F1423" s="5"/>
      <c r="G1423" s="5"/>
      <c r="H1423" s="5"/>
      <c r="K1423" s="5"/>
      <c r="L1423" s="5"/>
      <c r="M1423" s="18"/>
      <c r="N1423" s="18"/>
      <c r="T1423" s="70"/>
      <c r="U1423" s="70"/>
    </row>
    <row r="1424" spans="1:21" x14ac:dyDescent="0.25">
      <c r="A1424" s="18"/>
      <c r="B1424" s="18"/>
      <c r="C1424" s="77"/>
      <c r="D1424" s="77"/>
      <c r="E1424" s="78"/>
      <c r="F1424" s="5"/>
      <c r="G1424" s="5"/>
      <c r="H1424" s="5"/>
      <c r="K1424" s="5"/>
      <c r="L1424" s="5"/>
      <c r="M1424" s="18"/>
      <c r="N1424" s="18"/>
      <c r="T1424" s="70"/>
      <c r="U1424" s="70"/>
    </row>
    <row r="1425" spans="1:21" x14ac:dyDescent="0.25">
      <c r="A1425" s="18"/>
      <c r="B1425" s="18"/>
      <c r="C1425" s="77"/>
      <c r="D1425" s="77"/>
      <c r="E1425" s="78"/>
      <c r="F1425" s="5"/>
      <c r="G1425" s="5"/>
      <c r="H1425" s="5"/>
      <c r="K1425" s="5"/>
      <c r="L1425" s="5"/>
      <c r="M1425" s="18"/>
      <c r="N1425" s="18"/>
      <c r="T1425" s="70"/>
      <c r="U1425" s="70"/>
    </row>
    <row r="1426" spans="1:21" x14ac:dyDescent="0.25">
      <c r="A1426" s="18"/>
      <c r="B1426" s="18"/>
      <c r="C1426" s="77"/>
      <c r="D1426" s="77"/>
      <c r="E1426" s="78"/>
      <c r="F1426" s="5"/>
      <c r="G1426" s="5"/>
      <c r="H1426" s="5"/>
      <c r="K1426" s="5"/>
      <c r="L1426" s="5"/>
      <c r="M1426" s="18"/>
      <c r="N1426" s="18"/>
      <c r="T1426" s="70"/>
      <c r="U1426" s="70"/>
    </row>
    <row r="1427" spans="1:21" x14ac:dyDescent="0.25">
      <c r="A1427" s="18"/>
      <c r="B1427" s="18"/>
      <c r="C1427" s="77"/>
      <c r="D1427" s="77"/>
      <c r="E1427" s="78"/>
      <c r="F1427" s="5"/>
      <c r="G1427" s="5"/>
      <c r="H1427" s="5"/>
      <c r="K1427" s="5"/>
      <c r="L1427" s="5"/>
      <c r="M1427" s="18"/>
      <c r="N1427" s="18"/>
      <c r="T1427" s="70"/>
      <c r="U1427" s="70"/>
    </row>
    <row r="1428" spans="1:21" x14ac:dyDescent="0.25">
      <c r="A1428" s="18"/>
      <c r="B1428" s="18"/>
      <c r="C1428" s="77"/>
      <c r="D1428" s="77"/>
      <c r="E1428" s="78"/>
      <c r="F1428" s="5"/>
      <c r="G1428" s="5"/>
      <c r="H1428" s="5"/>
      <c r="K1428" s="5"/>
      <c r="L1428" s="5"/>
      <c r="M1428" s="18"/>
      <c r="N1428" s="18"/>
      <c r="T1428" s="70"/>
      <c r="U1428" s="70"/>
    </row>
    <row r="1429" spans="1:21" x14ac:dyDescent="0.25">
      <c r="A1429" s="18"/>
      <c r="B1429" s="18"/>
      <c r="C1429" s="77"/>
      <c r="D1429" s="77"/>
      <c r="E1429" s="78"/>
      <c r="F1429" s="5"/>
      <c r="G1429" s="5"/>
      <c r="H1429" s="5"/>
      <c r="K1429" s="5"/>
      <c r="L1429" s="5"/>
      <c r="M1429" s="18"/>
      <c r="N1429" s="18"/>
      <c r="T1429" s="70"/>
      <c r="U1429" s="70"/>
    </row>
    <row r="1430" spans="1:21" x14ac:dyDescent="0.25">
      <c r="A1430" s="18"/>
      <c r="B1430" s="18"/>
      <c r="C1430" s="77"/>
      <c r="D1430" s="77"/>
      <c r="E1430" s="78"/>
      <c r="F1430" s="5"/>
      <c r="G1430" s="5"/>
      <c r="H1430" s="5"/>
      <c r="K1430" s="5"/>
      <c r="L1430" s="5"/>
      <c r="M1430" s="18"/>
      <c r="N1430" s="18"/>
      <c r="T1430" s="70"/>
      <c r="U1430" s="70"/>
    </row>
    <row r="1431" spans="1:21" x14ac:dyDescent="0.25">
      <c r="A1431" s="18"/>
      <c r="B1431" s="18"/>
      <c r="C1431" s="77"/>
      <c r="D1431" s="77"/>
      <c r="E1431" s="78"/>
      <c r="F1431" s="5"/>
      <c r="G1431" s="5"/>
      <c r="H1431" s="5"/>
      <c r="K1431" s="5"/>
      <c r="L1431" s="5"/>
      <c r="M1431" s="18"/>
      <c r="N1431" s="18"/>
      <c r="T1431" s="70"/>
      <c r="U1431" s="70"/>
    </row>
    <row r="1432" spans="1:21" x14ac:dyDescent="0.25">
      <c r="A1432" s="18"/>
      <c r="B1432" s="18"/>
      <c r="C1432" s="77"/>
      <c r="D1432" s="77"/>
      <c r="E1432" s="78"/>
      <c r="F1432" s="5"/>
      <c r="G1432" s="5"/>
      <c r="H1432" s="5"/>
      <c r="K1432" s="5"/>
      <c r="L1432" s="5"/>
      <c r="M1432" s="18"/>
      <c r="N1432" s="18"/>
      <c r="T1432" s="70"/>
      <c r="U1432" s="70"/>
    </row>
    <row r="1433" spans="1:21" x14ac:dyDescent="0.25">
      <c r="A1433" s="18"/>
      <c r="B1433" s="18"/>
      <c r="C1433" s="77"/>
      <c r="D1433" s="77"/>
      <c r="E1433" s="78"/>
      <c r="F1433" s="5"/>
      <c r="G1433" s="5"/>
      <c r="H1433" s="5"/>
      <c r="K1433" s="5"/>
      <c r="L1433" s="5"/>
      <c r="M1433" s="18"/>
      <c r="N1433" s="18"/>
      <c r="T1433" s="70"/>
      <c r="U1433" s="70"/>
    </row>
    <row r="1434" spans="1:21" x14ac:dyDescent="0.25">
      <c r="A1434" s="18"/>
      <c r="B1434" s="18"/>
      <c r="C1434" s="77"/>
      <c r="D1434" s="77"/>
      <c r="E1434" s="78"/>
      <c r="F1434" s="5"/>
      <c r="G1434" s="5"/>
      <c r="H1434" s="5"/>
      <c r="K1434" s="5"/>
      <c r="L1434" s="5"/>
      <c r="M1434" s="18"/>
      <c r="N1434" s="18"/>
      <c r="T1434" s="70"/>
      <c r="U1434" s="70"/>
    </row>
    <row r="1435" spans="1:21" x14ac:dyDescent="0.25">
      <c r="A1435" s="18"/>
      <c r="B1435" s="18"/>
      <c r="C1435" s="77"/>
      <c r="D1435" s="77"/>
      <c r="E1435" s="78"/>
      <c r="F1435" s="5"/>
      <c r="G1435" s="5"/>
      <c r="H1435" s="5"/>
      <c r="K1435" s="5"/>
      <c r="L1435" s="5"/>
      <c r="M1435" s="18"/>
      <c r="N1435" s="18"/>
      <c r="T1435" s="70"/>
      <c r="U1435" s="70"/>
    </row>
    <row r="1436" spans="1:21" x14ac:dyDescent="0.25">
      <c r="A1436" s="18"/>
      <c r="B1436" s="18"/>
      <c r="C1436" s="77"/>
      <c r="D1436" s="77"/>
      <c r="E1436" s="78"/>
      <c r="F1436" s="5"/>
      <c r="G1436" s="5"/>
      <c r="H1436" s="5"/>
      <c r="K1436" s="5"/>
      <c r="L1436" s="5"/>
      <c r="M1436" s="18"/>
      <c r="N1436" s="18"/>
      <c r="T1436" s="70"/>
      <c r="U1436" s="70"/>
    </row>
    <row r="1437" spans="1:21" x14ac:dyDescent="0.25">
      <c r="A1437" s="18"/>
      <c r="B1437" s="18"/>
      <c r="C1437" s="77"/>
      <c r="D1437" s="77"/>
      <c r="E1437" s="78"/>
      <c r="F1437" s="5"/>
      <c r="G1437" s="5"/>
      <c r="H1437" s="5"/>
      <c r="K1437" s="5"/>
      <c r="L1437" s="5"/>
      <c r="M1437" s="18"/>
      <c r="N1437" s="18"/>
      <c r="T1437" s="70"/>
      <c r="U1437" s="70"/>
    </row>
    <row r="1438" spans="1:21" x14ac:dyDescent="0.25">
      <c r="A1438" s="18"/>
      <c r="B1438" s="18"/>
      <c r="C1438" s="77"/>
      <c r="D1438" s="77"/>
      <c r="E1438" s="78"/>
      <c r="F1438" s="5"/>
      <c r="G1438" s="5"/>
      <c r="H1438" s="5"/>
      <c r="K1438" s="5"/>
      <c r="L1438" s="5"/>
      <c r="M1438" s="18"/>
      <c r="N1438" s="18"/>
      <c r="T1438" s="70"/>
      <c r="U1438" s="70"/>
    </row>
    <row r="1439" spans="1:21" x14ac:dyDescent="0.25">
      <c r="A1439" s="18"/>
      <c r="B1439" s="18"/>
      <c r="C1439" s="77"/>
      <c r="D1439" s="77"/>
      <c r="E1439" s="78"/>
      <c r="F1439" s="5"/>
      <c r="G1439" s="5"/>
      <c r="H1439" s="5"/>
      <c r="K1439" s="5"/>
      <c r="L1439" s="5"/>
      <c r="M1439" s="18"/>
      <c r="N1439" s="18"/>
      <c r="T1439" s="70"/>
      <c r="U1439" s="70"/>
    </row>
    <row r="1440" spans="1:21" x14ac:dyDescent="0.25">
      <c r="A1440" s="18"/>
      <c r="B1440" s="18"/>
      <c r="C1440" s="77"/>
      <c r="D1440" s="77"/>
      <c r="E1440" s="78"/>
      <c r="F1440" s="5"/>
      <c r="G1440" s="5"/>
      <c r="H1440" s="5"/>
      <c r="K1440" s="5"/>
      <c r="L1440" s="5"/>
      <c r="M1440" s="18"/>
      <c r="N1440" s="18"/>
      <c r="T1440" s="70"/>
      <c r="U1440" s="70"/>
    </row>
    <row r="1441" spans="1:21" x14ac:dyDescent="0.25">
      <c r="A1441" s="18"/>
      <c r="B1441" s="18"/>
      <c r="C1441" s="77"/>
      <c r="D1441" s="77"/>
      <c r="E1441" s="78"/>
      <c r="F1441" s="5"/>
      <c r="G1441" s="5"/>
      <c r="H1441" s="5"/>
      <c r="K1441" s="5"/>
      <c r="L1441" s="5"/>
      <c r="M1441" s="18"/>
      <c r="N1441" s="18"/>
      <c r="T1441" s="70"/>
      <c r="U1441" s="70"/>
    </row>
    <row r="1442" spans="1:21" x14ac:dyDescent="0.25">
      <c r="A1442" s="18"/>
      <c r="B1442" s="18"/>
      <c r="C1442" s="77"/>
      <c r="D1442" s="77"/>
      <c r="E1442" s="78"/>
      <c r="F1442" s="5"/>
      <c r="G1442" s="5"/>
      <c r="H1442" s="5"/>
      <c r="K1442" s="5"/>
      <c r="L1442" s="5"/>
      <c r="M1442" s="18"/>
      <c r="N1442" s="18"/>
      <c r="T1442" s="70"/>
      <c r="U1442" s="70"/>
    </row>
    <row r="1443" spans="1:21" x14ac:dyDescent="0.25">
      <c r="A1443" s="18"/>
      <c r="B1443" s="18"/>
      <c r="C1443" s="77"/>
      <c r="D1443" s="77"/>
      <c r="E1443" s="78"/>
      <c r="F1443" s="5"/>
      <c r="G1443" s="5"/>
      <c r="H1443" s="5"/>
      <c r="K1443" s="5"/>
      <c r="L1443" s="5"/>
      <c r="M1443" s="18"/>
      <c r="N1443" s="18"/>
      <c r="T1443" s="70"/>
      <c r="U1443" s="70"/>
    </row>
    <row r="1444" spans="1:21" x14ac:dyDescent="0.25">
      <c r="A1444" s="18"/>
      <c r="B1444" s="18"/>
      <c r="C1444" s="77"/>
      <c r="D1444" s="77"/>
      <c r="E1444" s="78"/>
      <c r="F1444" s="5"/>
      <c r="G1444" s="5"/>
      <c r="H1444" s="5"/>
      <c r="K1444" s="5"/>
      <c r="L1444" s="5"/>
      <c r="M1444" s="18"/>
      <c r="N1444" s="18"/>
      <c r="T1444" s="70"/>
      <c r="U1444" s="70"/>
    </row>
    <row r="1445" spans="1:21" x14ac:dyDescent="0.25">
      <c r="A1445" s="18"/>
      <c r="B1445" s="18"/>
      <c r="C1445" s="77"/>
      <c r="D1445" s="77"/>
      <c r="E1445" s="78"/>
      <c r="F1445" s="5"/>
      <c r="G1445" s="5"/>
      <c r="H1445" s="5"/>
      <c r="K1445" s="5"/>
      <c r="L1445" s="5"/>
      <c r="M1445" s="18"/>
      <c r="N1445" s="18"/>
      <c r="T1445" s="70"/>
      <c r="U1445" s="70"/>
    </row>
    <row r="1446" spans="1:21" x14ac:dyDescent="0.25">
      <c r="A1446" s="18"/>
      <c r="B1446" s="18"/>
      <c r="C1446" s="77"/>
      <c r="D1446" s="77"/>
      <c r="E1446" s="78"/>
      <c r="F1446" s="5"/>
      <c r="G1446" s="5"/>
      <c r="H1446" s="5"/>
      <c r="K1446" s="5"/>
      <c r="L1446" s="5"/>
      <c r="M1446" s="18"/>
      <c r="N1446" s="18"/>
      <c r="T1446" s="70"/>
      <c r="U1446" s="70"/>
    </row>
    <row r="1447" spans="1:21" x14ac:dyDescent="0.25">
      <c r="A1447" s="18"/>
      <c r="B1447" s="18"/>
      <c r="C1447" s="77"/>
      <c r="D1447" s="77"/>
      <c r="E1447" s="78"/>
      <c r="F1447" s="5"/>
      <c r="G1447" s="5"/>
      <c r="H1447" s="5"/>
      <c r="K1447" s="5"/>
      <c r="L1447" s="5"/>
      <c r="M1447" s="18"/>
      <c r="N1447" s="18"/>
      <c r="T1447" s="70"/>
      <c r="U1447" s="70"/>
    </row>
    <row r="1448" spans="1:21" x14ac:dyDescent="0.25">
      <c r="A1448" s="18"/>
      <c r="B1448" s="18"/>
      <c r="C1448" s="77"/>
      <c r="D1448" s="77"/>
      <c r="E1448" s="78"/>
      <c r="F1448" s="5"/>
      <c r="G1448" s="5"/>
      <c r="H1448" s="5"/>
      <c r="K1448" s="5"/>
      <c r="L1448" s="5"/>
      <c r="M1448" s="18"/>
      <c r="N1448" s="18"/>
      <c r="T1448" s="70"/>
      <c r="U1448" s="70"/>
    </row>
    <row r="1449" spans="1:21" x14ac:dyDescent="0.25">
      <c r="A1449" s="18"/>
      <c r="B1449" s="18"/>
      <c r="C1449" s="77"/>
      <c r="D1449" s="77"/>
      <c r="E1449" s="78"/>
      <c r="F1449" s="5"/>
      <c r="G1449" s="5"/>
      <c r="H1449" s="5"/>
      <c r="K1449" s="5"/>
      <c r="L1449" s="5"/>
      <c r="M1449" s="18"/>
      <c r="N1449" s="18"/>
      <c r="T1449" s="70"/>
      <c r="U1449" s="70"/>
    </row>
    <row r="1450" spans="1:21" x14ac:dyDescent="0.25">
      <c r="A1450" s="18"/>
      <c r="B1450" s="18"/>
      <c r="C1450" s="77"/>
      <c r="D1450" s="77"/>
      <c r="E1450" s="78"/>
      <c r="F1450" s="5"/>
      <c r="G1450" s="5"/>
      <c r="H1450" s="5"/>
      <c r="K1450" s="5"/>
      <c r="L1450" s="5"/>
      <c r="M1450" s="18"/>
      <c r="N1450" s="18"/>
      <c r="T1450" s="70"/>
      <c r="U1450" s="70"/>
    </row>
    <row r="1451" spans="1:21" x14ac:dyDescent="0.25">
      <c r="A1451" s="18"/>
      <c r="B1451" s="18"/>
      <c r="C1451" s="77"/>
      <c r="D1451" s="77"/>
      <c r="E1451" s="78"/>
      <c r="F1451" s="5"/>
      <c r="G1451" s="5"/>
      <c r="H1451" s="5"/>
      <c r="K1451" s="5"/>
      <c r="L1451" s="5"/>
      <c r="M1451" s="18"/>
      <c r="N1451" s="18"/>
      <c r="T1451" s="70"/>
      <c r="U1451" s="70"/>
    </row>
    <row r="1452" spans="1:21" x14ac:dyDescent="0.25">
      <c r="A1452" s="18"/>
      <c r="B1452" s="18"/>
      <c r="C1452" s="77"/>
      <c r="D1452" s="77"/>
      <c r="E1452" s="78"/>
      <c r="F1452" s="5"/>
      <c r="G1452" s="5"/>
      <c r="H1452" s="5"/>
      <c r="K1452" s="5"/>
      <c r="L1452" s="5"/>
      <c r="M1452" s="18"/>
      <c r="N1452" s="18"/>
      <c r="T1452" s="70"/>
      <c r="U1452" s="70"/>
    </row>
    <row r="1453" spans="1:21" x14ac:dyDescent="0.25">
      <c r="A1453" s="18"/>
      <c r="B1453" s="18"/>
      <c r="C1453" s="77"/>
      <c r="D1453" s="77"/>
      <c r="E1453" s="78"/>
      <c r="F1453" s="5"/>
      <c r="G1453" s="5"/>
      <c r="H1453" s="5"/>
      <c r="K1453" s="5"/>
      <c r="L1453" s="5"/>
      <c r="M1453" s="18"/>
      <c r="N1453" s="18"/>
      <c r="T1453" s="70"/>
      <c r="U1453" s="70"/>
    </row>
    <row r="1454" spans="1:21" x14ac:dyDescent="0.25">
      <c r="A1454" s="18"/>
      <c r="B1454" s="18"/>
      <c r="C1454" s="77"/>
      <c r="D1454" s="77"/>
      <c r="E1454" s="78"/>
      <c r="F1454" s="5"/>
      <c r="G1454" s="5"/>
      <c r="H1454" s="5"/>
      <c r="K1454" s="5"/>
      <c r="L1454" s="5"/>
      <c r="M1454" s="18"/>
      <c r="N1454" s="18"/>
      <c r="T1454" s="70"/>
      <c r="U1454" s="70"/>
    </row>
    <row r="1455" spans="1:21" x14ac:dyDescent="0.25">
      <c r="A1455" s="18"/>
      <c r="B1455" s="18"/>
      <c r="C1455" s="77"/>
      <c r="D1455" s="77"/>
      <c r="E1455" s="78"/>
      <c r="F1455" s="5"/>
      <c r="G1455" s="5"/>
      <c r="H1455" s="5"/>
      <c r="K1455" s="5"/>
      <c r="L1455" s="5"/>
      <c r="M1455" s="18"/>
      <c r="N1455" s="18"/>
      <c r="T1455" s="70"/>
      <c r="U1455" s="70"/>
    </row>
    <row r="1456" spans="1:21" x14ac:dyDescent="0.25">
      <c r="A1456" s="18"/>
      <c r="B1456" s="18"/>
      <c r="C1456" s="77"/>
      <c r="D1456" s="77"/>
      <c r="E1456" s="78"/>
      <c r="F1456" s="5"/>
      <c r="G1456" s="5"/>
      <c r="H1456" s="5"/>
      <c r="K1456" s="5"/>
      <c r="L1456" s="5"/>
      <c r="M1456" s="18"/>
      <c r="N1456" s="18"/>
      <c r="T1456" s="70"/>
      <c r="U1456" s="70"/>
    </row>
    <row r="1457" spans="1:21" x14ac:dyDescent="0.25">
      <c r="A1457" s="18"/>
      <c r="B1457" s="18"/>
      <c r="C1457" s="77"/>
      <c r="D1457" s="77"/>
      <c r="E1457" s="78"/>
      <c r="F1457" s="5"/>
      <c r="G1457" s="5"/>
      <c r="H1457" s="5"/>
      <c r="K1457" s="5"/>
      <c r="L1457" s="5"/>
      <c r="M1457" s="18"/>
      <c r="N1457" s="18"/>
      <c r="T1457" s="70"/>
      <c r="U1457" s="70"/>
    </row>
    <row r="1458" spans="1:21" x14ac:dyDescent="0.25">
      <c r="A1458" s="18"/>
      <c r="B1458" s="18"/>
      <c r="C1458" s="77"/>
      <c r="D1458" s="77"/>
      <c r="E1458" s="78"/>
      <c r="F1458" s="5"/>
      <c r="G1458" s="5"/>
      <c r="H1458" s="5"/>
      <c r="K1458" s="5"/>
      <c r="L1458" s="5"/>
      <c r="M1458" s="18"/>
      <c r="N1458" s="18"/>
      <c r="T1458" s="70"/>
      <c r="U1458" s="70"/>
    </row>
    <row r="1459" spans="1:21" x14ac:dyDescent="0.25">
      <c r="A1459" s="18"/>
      <c r="B1459" s="18"/>
      <c r="C1459" s="77"/>
      <c r="D1459" s="77"/>
      <c r="E1459" s="78"/>
      <c r="F1459" s="5"/>
      <c r="G1459" s="5"/>
      <c r="H1459" s="5"/>
      <c r="K1459" s="5"/>
      <c r="L1459" s="5"/>
      <c r="M1459" s="18"/>
      <c r="N1459" s="18"/>
      <c r="T1459" s="70"/>
      <c r="U1459" s="70"/>
    </row>
    <row r="1460" spans="1:21" x14ac:dyDescent="0.25">
      <c r="A1460" s="18"/>
      <c r="B1460" s="18"/>
      <c r="C1460" s="77"/>
      <c r="D1460" s="77"/>
      <c r="E1460" s="78"/>
      <c r="F1460" s="5"/>
      <c r="G1460" s="5"/>
      <c r="H1460" s="5"/>
      <c r="K1460" s="5"/>
      <c r="L1460" s="5"/>
      <c r="M1460" s="18"/>
      <c r="N1460" s="18"/>
      <c r="T1460" s="70"/>
      <c r="U1460" s="70"/>
    </row>
    <row r="1461" spans="1:21" x14ac:dyDescent="0.25">
      <c r="A1461" s="18"/>
      <c r="B1461" s="18"/>
      <c r="C1461" s="77"/>
      <c r="D1461" s="77"/>
      <c r="E1461" s="78"/>
      <c r="F1461" s="5"/>
      <c r="G1461" s="5"/>
      <c r="H1461" s="5"/>
      <c r="K1461" s="5"/>
      <c r="L1461" s="5"/>
      <c r="M1461" s="18"/>
      <c r="N1461" s="18"/>
      <c r="T1461" s="70"/>
      <c r="U1461" s="70"/>
    </row>
    <row r="1462" spans="1:21" x14ac:dyDescent="0.25">
      <c r="A1462" s="18"/>
      <c r="B1462" s="18"/>
      <c r="C1462" s="77"/>
      <c r="D1462" s="77"/>
      <c r="E1462" s="78"/>
      <c r="F1462" s="5"/>
      <c r="G1462" s="5"/>
      <c r="H1462" s="5"/>
      <c r="K1462" s="5"/>
      <c r="L1462" s="5"/>
      <c r="M1462" s="18"/>
      <c r="N1462" s="18"/>
      <c r="T1462" s="70"/>
      <c r="U1462" s="70"/>
    </row>
    <row r="1463" spans="1:21" x14ac:dyDescent="0.25">
      <c r="A1463" s="18"/>
      <c r="B1463" s="18"/>
      <c r="C1463" s="77"/>
      <c r="D1463" s="77"/>
      <c r="E1463" s="78"/>
      <c r="F1463" s="5"/>
      <c r="G1463" s="5"/>
      <c r="H1463" s="5"/>
      <c r="K1463" s="5"/>
      <c r="L1463" s="5"/>
      <c r="M1463" s="18"/>
      <c r="N1463" s="18"/>
      <c r="T1463" s="70"/>
      <c r="U1463" s="70"/>
    </row>
    <row r="1464" spans="1:21" x14ac:dyDescent="0.25">
      <c r="A1464" s="18"/>
      <c r="B1464" s="18"/>
      <c r="C1464" s="77"/>
      <c r="D1464" s="77"/>
      <c r="E1464" s="78"/>
      <c r="F1464" s="5"/>
      <c r="G1464" s="5"/>
      <c r="H1464" s="5"/>
      <c r="K1464" s="5"/>
      <c r="L1464" s="5"/>
      <c r="M1464" s="18"/>
      <c r="N1464" s="18"/>
      <c r="T1464" s="70"/>
      <c r="U1464" s="70"/>
    </row>
    <row r="1465" spans="1:21" x14ac:dyDescent="0.25">
      <c r="A1465" s="18"/>
      <c r="B1465" s="18"/>
      <c r="C1465" s="77"/>
      <c r="D1465" s="77"/>
      <c r="E1465" s="78"/>
      <c r="F1465" s="5"/>
      <c r="G1465" s="5"/>
      <c r="H1465" s="5"/>
      <c r="K1465" s="5"/>
      <c r="L1465" s="5"/>
      <c r="M1465" s="18"/>
      <c r="N1465" s="18"/>
      <c r="T1465" s="70"/>
      <c r="U1465" s="70"/>
    </row>
    <row r="1466" spans="1:21" x14ac:dyDescent="0.25">
      <c r="A1466" s="18"/>
      <c r="B1466" s="18"/>
      <c r="C1466" s="77"/>
      <c r="D1466" s="77"/>
      <c r="E1466" s="78"/>
      <c r="F1466" s="5"/>
      <c r="G1466" s="5"/>
      <c r="H1466" s="5"/>
      <c r="K1466" s="5"/>
      <c r="L1466" s="5"/>
      <c r="M1466" s="18"/>
      <c r="N1466" s="18"/>
      <c r="T1466" s="70"/>
      <c r="U1466" s="70"/>
    </row>
    <row r="1467" spans="1:21" x14ac:dyDescent="0.25">
      <c r="A1467" s="18"/>
      <c r="B1467" s="18"/>
      <c r="C1467" s="77"/>
      <c r="D1467" s="77"/>
      <c r="E1467" s="78"/>
      <c r="F1467" s="5"/>
      <c r="G1467" s="5"/>
      <c r="H1467" s="5"/>
      <c r="K1467" s="5"/>
      <c r="L1467" s="5"/>
      <c r="M1467" s="18"/>
      <c r="N1467" s="18"/>
      <c r="T1467" s="70"/>
      <c r="U1467" s="70"/>
    </row>
    <row r="1468" spans="1:21" x14ac:dyDescent="0.25">
      <c r="A1468" s="18"/>
      <c r="B1468" s="18"/>
      <c r="C1468" s="77"/>
      <c r="D1468" s="77"/>
      <c r="E1468" s="78"/>
      <c r="F1468" s="5"/>
      <c r="G1468" s="5"/>
      <c r="H1468" s="5"/>
      <c r="K1468" s="5"/>
      <c r="L1468" s="5"/>
      <c r="M1468" s="18"/>
      <c r="N1468" s="18"/>
      <c r="T1468" s="70"/>
      <c r="U1468" s="70"/>
    </row>
    <row r="1469" spans="1:21" x14ac:dyDescent="0.25">
      <c r="A1469" s="18"/>
      <c r="B1469" s="18"/>
      <c r="C1469" s="77"/>
      <c r="D1469" s="77"/>
      <c r="E1469" s="78"/>
      <c r="F1469" s="5"/>
      <c r="G1469" s="5"/>
      <c r="H1469" s="5"/>
      <c r="K1469" s="5"/>
      <c r="L1469" s="5"/>
      <c r="M1469" s="18"/>
      <c r="N1469" s="18"/>
      <c r="T1469" s="70"/>
      <c r="U1469" s="70"/>
    </row>
    <row r="1470" spans="1:21" x14ac:dyDescent="0.25">
      <c r="A1470" s="18"/>
      <c r="B1470" s="18"/>
      <c r="C1470" s="77"/>
      <c r="D1470" s="77"/>
      <c r="E1470" s="78"/>
      <c r="F1470" s="5"/>
      <c r="G1470" s="5"/>
      <c r="H1470" s="5"/>
      <c r="K1470" s="5"/>
      <c r="L1470" s="5"/>
      <c r="M1470" s="18"/>
      <c r="N1470" s="18"/>
      <c r="T1470" s="70"/>
      <c r="U1470" s="70"/>
    </row>
    <row r="1471" spans="1:21" x14ac:dyDescent="0.25">
      <c r="A1471" s="18"/>
      <c r="B1471" s="18"/>
      <c r="C1471" s="77"/>
      <c r="D1471" s="77"/>
      <c r="E1471" s="78"/>
      <c r="F1471" s="5"/>
      <c r="G1471" s="5"/>
      <c r="H1471" s="5"/>
      <c r="K1471" s="5"/>
      <c r="L1471" s="5"/>
      <c r="M1471" s="18"/>
      <c r="N1471" s="18"/>
      <c r="T1471" s="70"/>
      <c r="U1471" s="70"/>
    </row>
    <row r="1472" spans="1:21" x14ac:dyDescent="0.25">
      <c r="A1472" s="18"/>
      <c r="B1472" s="18"/>
      <c r="C1472" s="77"/>
      <c r="D1472" s="77"/>
      <c r="E1472" s="78"/>
      <c r="F1472" s="5"/>
      <c r="G1472" s="5"/>
      <c r="H1472" s="5"/>
      <c r="K1472" s="5"/>
      <c r="L1472" s="5"/>
      <c r="M1472" s="18"/>
      <c r="N1472" s="18"/>
      <c r="T1472" s="70"/>
      <c r="U1472" s="70"/>
    </row>
    <row r="1473" spans="1:21" x14ac:dyDescent="0.25">
      <c r="A1473" s="18"/>
      <c r="B1473" s="18"/>
      <c r="C1473" s="77"/>
      <c r="D1473" s="77"/>
      <c r="E1473" s="78"/>
      <c r="F1473" s="5"/>
      <c r="G1473" s="5"/>
      <c r="H1473" s="5"/>
      <c r="K1473" s="5"/>
      <c r="L1473" s="5"/>
      <c r="M1473" s="18"/>
      <c r="N1473" s="18"/>
      <c r="T1473" s="70"/>
      <c r="U1473" s="70"/>
    </row>
    <row r="1474" spans="1:21" x14ac:dyDescent="0.25">
      <c r="A1474" s="18"/>
      <c r="B1474" s="18"/>
      <c r="C1474" s="77"/>
      <c r="D1474" s="77"/>
      <c r="E1474" s="78"/>
      <c r="F1474" s="5"/>
      <c r="G1474" s="5"/>
      <c r="H1474" s="5"/>
      <c r="K1474" s="5"/>
      <c r="L1474" s="5"/>
      <c r="M1474" s="18"/>
      <c r="N1474" s="18"/>
      <c r="T1474" s="70"/>
      <c r="U1474" s="70"/>
    </row>
    <row r="1475" spans="1:21" x14ac:dyDescent="0.25">
      <c r="A1475" s="18"/>
      <c r="B1475" s="18"/>
      <c r="C1475" s="77"/>
      <c r="D1475" s="77"/>
      <c r="E1475" s="78"/>
      <c r="F1475" s="5"/>
      <c r="G1475" s="5"/>
      <c r="H1475" s="5"/>
      <c r="K1475" s="5"/>
      <c r="L1475" s="5"/>
      <c r="M1475" s="18"/>
      <c r="N1475" s="18"/>
      <c r="T1475" s="70"/>
      <c r="U1475" s="70"/>
    </row>
    <row r="1476" spans="1:21" x14ac:dyDescent="0.25">
      <c r="A1476" s="18"/>
      <c r="B1476" s="18"/>
      <c r="C1476" s="77"/>
      <c r="D1476" s="77"/>
      <c r="E1476" s="78"/>
      <c r="F1476" s="5"/>
      <c r="G1476" s="5"/>
      <c r="H1476" s="5"/>
      <c r="K1476" s="5"/>
      <c r="L1476" s="5"/>
      <c r="M1476" s="18"/>
      <c r="N1476" s="18"/>
      <c r="T1476" s="70"/>
      <c r="U1476" s="70"/>
    </row>
    <row r="1477" spans="1:21" x14ac:dyDescent="0.25">
      <c r="A1477" s="18"/>
      <c r="B1477" s="18"/>
      <c r="C1477" s="77"/>
      <c r="D1477" s="77"/>
      <c r="E1477" s="78"/>
      <c r="F1477" s="5"/>
      <c r="G1477" s="5"/>
      <c r="H1477" s="5"/>
      <c r="K1477" s="5"/>
      <c r="L1477" s="5"/>
      <c r="M1477" s="18"/>
      <c r="N1477" s="18"/>
      <c r="T1477" s="70"/>
      <c r="U1477" s="70"/>
    </row>
    <row r="1478" spans="1:21" x14ac:dyDescent="0.25">
      <c r="A1478" s="18"/>
      <c r="B1478" s="18"/>
      <c r="C1478" s="77"/>
      <c r="D1478" s="77"/>
      <c r="E1478" s="78"/>
      <c r="F1478" s="5"/>
      <c r="G1478" s="5"/>
      <c r="H1478" s="5"/>
      <c r="K1478" s="5"/>
      <c r="L1478" s="5"/>
      <c r="M1478" s="18"/>
      <c r="N1478" s="18"/>
      <c r="T1478" s="70"/>
      <c r="U1478" s="70"/>
    </row>
    <row r="1479" spans="1:21" x14ac:dyDescent="0.25">
      <c r="A1479" s="18"/>
      <c r="B1479" s="18"/>
      <c r="C1479" s="77"/>
      <c r="D1479" s="77"/>
      <c r="E1479" s="78"/>
      <c r="F1479" s="5"/>
      <c r="G1479" s="5"/>
      <c r="H1479" s="5"/>
      <c r="K1479" s="5"/>
      <c r="L1479" s="5"/>
      <c r="M1479" s="18"/>
      <c r="N1479" s="18"/>
      <c r="T1479" s="70"/>
      <c r="U1479" s="70"/>
    </row>
    <row r="1480" spans="1:21" x14ac:dyDescent="0.25">
      <c r="A1480" s="18"/>
      <c r="B1480" s="18"/>
      <c r="C1480" s="77"/>
      <c r="D1480" s="77"/>
      <c r="E1480" s="78"/>
      <c r="F1480" s="5"/>
      <c r="G1480" s="5"/>
      <c r="H1480" s="5"/>
      <c r="K1480" s="5"/>
      <c r="L1480" s="5"/>
      <c r="M1480" s="18"/>
      <c r="N1480" s="18"/>
      <c r="T1480" s="70"/>
      <c r="U1480" s="70"/>
    </row>
    <row r="1481" spans="1:21" x14ac:dyDescent="0.25">
      <c r="A1481" s="18"/>
      <c r="B1481" s="18"/>
      <c r="C1481" s="77"/>
      <c r="D1481" s="77"/>
      <c r="E1481" s="78"/>
      <c r="F1481" s="5"/>
      <c r="G1481" s="5"/>
      <c r="H1481" s="5"/>
      <c r="K1481" s="5"/>
      <c r="L1481" s="5"/>
      <c r="M1481" s="18"/>
      <c r="N1481" s="18"/>
      <c r="T1481" s="70"/>
      <c r="U1481" s="70"/>
    </row>
    <row r="1482" spans="1:21" x14ac:dyDescent="0.25">
      <c r="A1482" s="18"/>
      <c r="B1482" s="18"/>
      <c r="C1482" s="77"/>
      <c r="D1482" s="77"/>
      <c r="E1482" s="78"/>
      <c r="F1482" s="5"/>
      <c r="G1482" s="5"/>
      <c r="H1482" s="5"/>
      <c r="K1482" s="5"/>
      <c r="L1482" s="5"/>
      <c r="M1482" s="18"/>
      <c r="N1482" s="18"/>
      <c r="T1482" s="70"/>
      <c r="U1482" s="70"/>
    </row>
    <row r="1483" spans="1:21" x14ac:dyDescent="0.25">
      <c r="A1483" s="18"/>
      <c r="B1483" s="18"/>
      <c r="C1483" s="77"/>
      <c r="D1483" s="77"/>
      <c r="E1483" s="78"/>
      <c r="F1483" s="5"/>
      <c r="G1483" s="5"/>
      <c r="H1483" s="5"/>
      <c r="K1483" s="5"/>
      <c r="L1483" s="5"/>
      <c r="M1483" s="18"/>
      <c r="N1483" s="18"/>
      <c r="T1483" s="70"/>
      <c r="U1483" s="70"/>
    </row>
    <row r="1484" spans="1:21" x14ac:dyDescent="0.25">
      <c r="A1484" s="18"/>
      <c r="B1484" s="18"/>
      <c r="C1484" s="77"/>
      <c r="D1484" s="77"/>
      <c r="E1484" s="78"/>
      <c r="F1484" s="5"/>
      <c r="G1484" s="5"/>
      <c r="H1484" s="5"/>
      <c r="K1484" s="5"/>
      <c r="L1484" s="5"/>
      <c r="M1484" s="18"/>
      <c r="N1484" s="18"/>
      <c r="T1484" s="70"/>
      <c r="U1484" s="70"/>
    </row>
    <row r="1485" spans="1:21" x14ac:dyDescent="0.25">
      <c r="A1485" s="18"/>
      <c r="B1485" s="18"/>
      <c r="C1485" s="77"/>
      <c r="D1485" s="77"/>
      <c r="E1485" s="78"/>
      <c r="F1485" s="5"/>
      <c r="G1485" s="5"/>
      <c r="H1485" s="5"/>
      <c r="K1485" s="5"/>
      <c r="L1485" s="5"/>
      <c r="M1485" s="18"/>
      <c r="N1485" s="18"/>
      <c r="T1485" s="70"/>
      <c r="U1485" s="70"/>
    </row>
    <row r="1486" spans="1:21" x14ac:dyDescent="0.25">
      <c r="A1486" s="18"/>
      <c r="B1486" s="18"/>
      <c r="C1486" s="77"/>
      <c r="D1486" s="77"/>
      <c r="E1486" s="78"/>
      <c r="F1486" s="5"/>
      <c r="G1486" s="5"/>
      <c r="H1486" s="5"/>
      <c r="K1486" s="5"/>
      <c r="L1486" s="5"/>
      <c r="M1486" s="18"/>
      <c r="N1486" s="18"/>
      <c r="T1486" s="70"/>
      <c r="U1486" s="70"/>
    </row>
    <row r="1487" spans="1:21" x14ac:dyDescent="0.25">
      <c r="A1487" s="18"/>
      <c r="B1487" s="18"/>
      <c r="C1487" s="77"/>
      <c r="D1487" s="77"/>
      <c r="E1487" s="78"/>
      <c r="F1487" s="5"/>
      <c r="G1487" s="5"/>
      <c r="H1487" s="5"/>
      <c r="K1487" s="5"/>
      <c r="L1487" s="5"/>
      <c r="M1487" s="18"/>
      <c r="N1487" s="18"/>
      <c r="T1487" s="70"/>
      <c r="U1487" s="70"/>
    </row>
    <row r="1488" spans="1:21" x14ac:dyDescent="0.25">
      <c r="A1488" s="18"/>
      <c r="B1488" s="18"/>
      <c r="C1488" s="77"/>
      <c r="D1488" s="77"/>
      <c r="E1488" s="78"/>
      <c r="F1488" s="5"/>
      <c r="G1488" s="5"/>
      <c r="H1488" s="5"/>
      <c r="K1488" s="5"/>
      <c r="L1488" s="5"/>
      <c r="M1488" s="18"/>
      <c r="N1488" s="18"/>
      <c r="T1488" s="70"/>
      <c r="U1488" s="70"/>
    </row>
    <row r="1489" spans="1:21" x14ac:dyDescent="0.25">
      <c r="A1489" s="18"/>
      <c r="B1489" s="18"/>
      <c r="C1489" s="77"/>
      <c r="D1489" s="77"/>
      <c r="E1489" s="78"/>
      <c r="F1489" s="5"/>
      <c r="G1489" s="5"/>
      <c r="H1489" s="5"/>
      <c r="K1489" s="5"/>
      <c r="L1489" s="5"/>
      <c r="M1489" s="18"/>
      <c r="N1489" s="18"/>
      <c r="T1489" s="70"/>
      <c r="U1489" s="70"/>
    </row>
    <row r="1490" spans="1:21" x14ac:dyDescent="0.25">
      <c r="A1490" s="18"/>
      <c r="B1490" s="18"/>
      <c r="C1490" s="77"/>
      <c r="D1490" s="77"/>
      <c r="E1490" s="78"/>
      <c r="F1490" s="5"/>
      <c r="G1490" s="5"/>
      <c r="H1490" s="5"/>
      <c r="K1490" s="5"/>
      <c r="L1490" s="5"/>
      <c r="M1490" s="18"/>
      <c r="N1490" s="18"/>
      <c r="T1490" s="70"/>
      <c r="U1490" s="70"/>
    </row>
    <row r="1491" spans="1:21" x14ac:dyDescent="0.25">
      <c r="A1491" s="18"/>
      <c r="B1491" s="18"/>
      <c r="C1491" s="77"/>
      <c r="D1491" s="77"/>
      <c r="E1491" s="78"/>
      <c r="F1491" s="5"/>
      <c r="G1491" s="5"/>
      <c r="H1491" s="5"/>
      <c r="K1491" s="5"/>
      <c r="L1491" s="5"/>
      <c r="M1491" s="18"/>
      <c r="N1491" s="18"/>
      <c r="T1491" s="70"/>
      <c r="U1491" s="70"/>
    </row>
    <row r="1492" spans="1:21" x14ac:dyDescent="0.25">
      <c r="A1492" s="18"/>
      <c r="B1492" s="18"/>
      <c r="C1492" s="77"/>
      <c r="D1492" s="77"/>
      <c r="E1492" s="78"/>
      <c r="F1492" s="5"/>
      <c r="G1492" s="5"/>
      <c r="H1492" s="5"/>
      <c r="K1492" s="5"/>
      <c r="L1492" s="5"/>
      <c r="M1492" s="18"/>
      <c r="N1492" s="18"/>
      <c r="T1492" s="70"/>
      <c r="U1492" s="70"/>
    </row>
    <row r="1493" spans="1:21" x14ac:dyDescent="0.25">
      <c r="A1493" s="18"/>
      <c r="B1493" s="18"/>
      <c r="C1493" s="77"/>
      <c r="D1493" s="77"/>
      <c r="E1493" s="78"/>
      <c r="F1493" s="5"/>
      <c r="G1493" s="5"/>
      <c r="H1493" s="5"/>
      <c r="K1493" s="5"/>
      <c r="L1493" s="5"/>
      <c r="M1493" s="18"/>
      <c r="N1493" s="18"/>
      <c r="T1493" s="70"/>
      <c r="U1493" s="70"/>
    </row>
    <row r="1494" spans="1:21" x14ac:dyDescent="0.25">
      <c r="A1494" s="18"/>
      <c r="B1494" s="18"/>
      <c r="C1494" s="77"/>
      <c r="D1494" s="77"/>
      <c r="E1494" s="78"/>
      <c r="F1494" s="5"/>
      <c r="G1494" s="5"/>
      <c r="H1494" s="5"/>
      <c r="K1494" s="5"/>
      <c r="L1494" s="5"/>
      <c r="M1494" s="18"/>
      <c r="N1494" s="18"/>
      <c r="T1494" s="70"/>
      <c r="U1494" s="70"/>
    </row>
    <row r="1495" spans="1:21" x14ac:dyDescent="0.25">
      <c r="A1495" s="18"/>
      <c r="B1495" s="18"/>
      <c r="C1495" s="77"/>
      <c r="D1495" s="77"/>
      <c r="E1495" s="78"/>
      <c r="F1495" s="5"/>
      <c r="G1495" s="5"/>
      <c r="H1495" s="5"/>
      <c r="K1495" s="5"/>
      <c r="L1495" s="5"/>
      <c r="M1495" s="18"/>
      <c r="N1495" s="18"/>
      <c r="T1495" s="70"/>
      <c r="U1495" s="70"/>
    </row>
    <row r="1496" spans="1:21" x14ac:dyDescent="0.25">
      <c r="A1496" s="18"/>
      <c r="B1496" s="18"/>
      <c r="C1496" s="77"/>
      <c r="D1496" s="77"/>
      <c r="E1496" s="78"/>
      <c r="F1496" s="5"/>
      <c r="G1496" s="5"/>
      <c r="H1496" s="5"/>
      <c r="K1496" s="5"/>
      <c r="L1496" s="5"/>
      <c r="M1496" s="18"/>
      <c r="N1496" s="18"/>
      <c r="T1496" s="70"/>
      <c r="U1496" s="70"/>
    </row>
    <row r="1497" spans="1:21" x14ac:dyDescent="0.25">
      <c r="A1497" s="18"/>
      <c r="B1497" s="18"/>
      <c r="C1497" s="77"/>
      <c r="D1497" s="77"/>
      <c r="E1497" s="78"/>
      <c r="F1497" s="5"/>
      <c r="G1497" s="5"/>
      <c r="H1497" s="5"/>
      <c r="K1497" s="5"/>
      <c r="L1497" s="5"/>
      <c r="M1497" s="18"/>
      <c r="N1497" s="18"/>
      <c r="T1497" s="70"/>
      <c r="U1497" s="70"/>
    </row>
    <row r="1498" spans="1:21" x14ac:dyDescent="0.25">
      <c r="A1498" s="18"/>
      <c r="B1498" s="18"/>
      <c r="C1498" s="77"/>
      <c r="D1498" s="77"/>
      <c r="E1498" s="78"/>
      <c r="F1498" s="5"/>
      <c r="G1498" s="5"/>
      <c r="H1498" s="5"/>
      <c r="K1498" s="5"/>
      <c r="L1498" s="5"/>
      <c r="M1498" s="18"/>
      <c r="N1498" s="18"/>
      <c r="T1498" s="70"/>
      <c r="U1498" s="70"/>
    </row>
    <row r="1499" spans="1:21" x14ac:dyDescent="0.25">
      <c r="A1499" s="18"/>
      <c r="B1499" s="18"/>
      <c r="C1499" s="77"/>
      <c r="D1499" s="77"/>
      <c r="E1499" s="78"/>
      <c r="F1499" s="5"/>
      <c r="G1499" s="5"/>
      <c r="H1499" s="5"/>
      <c r="K1499" s="5"/>
      <c r="L1499" s="5"/>
      <c r="M1499" s="18"/>
      <c r="N1499" s="18"/>
      <c r="T1499" s="70"/>
      <c r="U1499" s="70"/>
    </row>
    <row r="1500" spans="1:21" x14ac:dyDescent="0.25">
      <c r="A1500" s="18"/>
      <c r="B1500" s="18"/>
      <c r="C1500" s="77"/>
      <c r="D1500" s="77"/>
      <c r="E1500" s="78"/>
      <c r="F1500" s="5"/>
      <c r="G1500" s="5"/>
      <c r="H1500" s="5"/>
      <c r="K1500" s="5"/>
      <c r="L1500" s="5"/>
      <c r="M1500" s="18"/>
      <c r="N1500" s="18"/>
      <c r="T1500" s="70"/>
      <c r="U1500" s="70"/>
    </row>
    <row r="1501" spans="1:21" x14ac:dyDescent="0.25">
      <c r="A1501" s="18"/>
      <c r="B1501" s="18"/>
      <c r="C1501" s="77"/>
      <c r="D1501" s="77"/>
      <c r="E1501" s="78"/>
      <c r="F1501" s="5"/>
      <c r="G1501" s="5"/>
      <c r="H1501" s="5"/>
      <c r="K1501" s="5"/>
      <c r="L1501" s="5"/>
      <c r="M1501" s="18"/>
      <c r="N1501" s="18"/>
      <c r="T1501" s="70"/>
      <c r="U1501" s="70"/>
    </row>
    <row r="1502" spans="1:21" x14ac:dyDescent="0.25">
      <c r="A1502" s="18"/>
      <c r="B1502" s="18"/>
      <c r="C1502" s="77"/>
      <c r="D1502" s="77"/>
      <c r="E1502" s="78"/>
      <c r="F1502" s="5"/>
      <c r="G1502" s="5"/>
      <c r="H1502" s="5"/>
      <c r="K1502" s="5"/>
      <c r="L1502" s="5"/>
      <c r="M1502" s="18"/>
      <c r="N1502" s="18"/>
      <c r="T1502" s="70"/>
      <c r="U1502" s="70"/>
    </row>
    <row r="1503" spans="1:21" x14ac:dyDescent="0.25">
      <c r="A1503" s="18"/>
      <c r="B1503" s="18"/>
      <c r="C1503" s="77"/>
      <c r="D1503" s="77"/>
      <c r="E1503" s="78"/>
      <c r="F1503" s="5"/>
      <c r="G1503" s="5"/>
      <c r="H1503" s="5"/>
      <c r="K1503" s="5"/>
      <c r="L1503" s="5"/>
      <c r="M1503" s="18"/>
      <c r="N1503" s="18"/>
      <c r="T1503" s="70"/>
      <c r="U1503" s="70"/>
    </row>
    <row r="1504" spans="1:21" x14ac:dyDescent="0.25">
      <c r="A1504" s="18"/>
      <c r="B1504" s="18"/>
      <c r="C1504" s="77"/>
      <c r="D1504" s="77"/>
      <c r="E1504" s="78"/>
      <c r="F1504" s="5"/>
      <c r="G1504" s="5"/>
      <c r="H1504" s="5"/>
      <c r="K1504" s="5"/>
      <c r="L1504" s="5"/>
      <c r="M1504" s="18"/>
      <c r="N1504" s="18"/>
      <c r="T1504" s="70"/>
      <c r="U1504" s="70"/>
    </row>
    <row r="1505" spans="1:21" x14ac:dyDescent="0.25">
      <c r="A1505" s="18"/>
      <c r="B1505" s="18"/>
      <c r="C1505" s="77"/>
      <c r="D1505" s="77"/>
      <c r="E1505" s="78"/>
      <c r="F1505" s="5"/>
      <c r="G1505" s="5"/>
      <c r="H1505" s="5"/>
      <c r="K1505" s="5"/>
      <c r="L1505" s="5"/>
      <c r="M1505" s="18"/>
      <c r="N1505" s="18"/>
      <c r="T1505" s="70"/>
      <c r="U1505" s="70"/>
    </row>
    <row r="1506" spans="1:21" x14ac:dyDescent="0.25">
      <c r="A1506" s="18"/>
      <c r="B1506" s="18"/>
      <c r="C1506" s="77"/>
      <c r="D1506" s="77"/>
      <c r="E1506" s="78"/>
      <c r="F1506" s="5"/>
      <c r="G1506" s="5"/>
      <c r="H1506" s="5"/>
      <c r="K1506" s="5"/>
      <c r="L1506" s="5"/>
      <c r="M1506" s="18"/>
      <c r="N1506" s="18"/>
      <c r="T1506" s="70"/>
      <c r="U1506" s="70"/>
    </row>
    <row r="1507" spans="1:21" x14ac:dyDescent="0.25">
      <c r="A1507" s="18"/>
      <c r="B1507" s="18"/>
      <c r="C1507" s="77"/>
      <c r="D1507" s="77"/>
      <c r="E1507" s="78"/>
      <c r="F1507" s="5"/>
      <c r="G1507" s="5"/>
      <c r="H1507" s="5"/>
      <c r="K1507" s="5"/>
      <c r="L1507" s="5"/>
      <c r="M1507" s="18"/>
      <c r="N1507" s="18"/>
      <c r="T1507" s="70"/>
      <c r="U1507" s="70"/>
    </row>
    <row r="1508" spans="1:21" x14ac:dyDescent="0.25">
      <c r="A1508" s="18"/>
      <c r="B1508" s="18"/>
      <c r="C1508" s="77"/>
      <c r="D1508" s="77"/>
      <c r="E1508" s="78"/>
      <c r="F1508" s="5"/>
      <c r="G1508" s="5"/>
      <c r="H1508" s="5"/>
      <c r="K1508" s="5"/>
      <c r="L1508" s="5"/>
      <c r="M1508" s="18"/>
      <c r="N1508" s="18"/>
      <c r="T1508" s="70"/>
      <c r="U1508" s="70"/>
    </row>
    <row r="1509" spans="1:21" x14ac:dyDescent="0.25">
      <c r="A1509" s="18"/>
      <c r="B1509" s="18"/>
      <c r="C1509" s="77"/>
      <c r="D1509" s="77"/>
      <c r="E1509" s="78"/>
      <c r="F1509" s="5"/>
      <c r="G1509" s="5"/>
      <c r="H1509" s="5"/>
      <c r="K1509" s="5"/>
      <c r="L1509" s="5"/>
      <c r="M1509" s="18"/>
      <c r="N1509" s="18"/>
      <c r="T1509" s="70"/>
      <c r="U1509" s="70"/>
    </row>
    <row r="1510" spans="1:21" x14ac:dyDescent="0.25">
      <c r="A1510" s="18"/>
      <c r="B1510" s="18"/>
      <c r="C1510" s="77"/>
      <c r="D1510" s="77"/>
      <c r="E1510" s="78"/>
      <c r="F1510" s="5"/>
      <c r="G1510" s="5"/>
      <c r="H1510" s="5"/>
      <c r="K1510" s="5"/>
      <c r="L1510" s="5"/>
      <c r="M1510" s="18"/>
      <c r="N1510" s="18"/>
      <c r="T1510" s="70"/>
      <c r="U1510" s="70"/>
    </row>
    <row r="1511" spans="1:21" x14ac:dyDescent="0.25">
      <c r="A1511" s="18"/>
      <c r="B1511" s="18"/>
      <c r="C1511" s="77"/>
      <c r="D1511" s="77"/>
      <c r="E1511" s="78"/>
      <c r="F1511" s="5"/>
      <c r="G1511" s="5"/>
      <c r="H1511" s="5"/>
      <c r="K1511" s="5"/>
      <c r="L1511" s="5"/>
      <c r="M1511" s="18"/>
      <c r="N1511" s="18"/>
      <c r="T1511" s="70"/>
      <c r="U1511" s="70"/>
    </row>
    <row r="1512" spans="1:21" x14ac:dyDescent="0.25">
      <c r="A1512" s="18"/>
      <c r="B1512" s="18"/>
      <c r="C1512" s="77"/>
      <c r="D1512" s="77"/>
      <c r="E1512" s="78"/>
      <c r="F1512" s="5"/>
      <c r="G1512" s="5"/>
      <c r="H1512" s="5"/>
      <c r="K1512" s="5"/>
      <c r="L1512" s="5"/>
      <c r="M1512" s="18"/>
      <c r="N1512" s="18"/>
      <c r="T1512" s="70"/>
      <c r="U1512" s="70"/>
    </row>
    <row r="1513" spans="1:21" x14ac:dyDescent="0.25">
      <c r="A1513" s="18"/>
      <c r="B1513" s="18"/>
      <c r="C1513" s="77"/>
      <c r="D1513" s="77"/>
      <c r="E1513" s="78"/>
      <c r="F1513" s="5"/>
      <c r="G1513" s="5"/>
      <c r="H1513" s="5"/>
      <c r="K1513" s="5"/>
      <c r="L1513" s="5"/>
      <c r="M1513" s="18"/>
      <c r="N1513" s="18"/>
      <c r="T1513" s="70"/>
      <c r="U1513" s="70"/>
    </row>
    <row r="1514" spans="1:21" x14ac:dyDescent="0.25">
      <c r="A1514" s="18"/>
      <c r="B1514" s="18"/>
      <c r="C1514" s="77"/>
      <c r="D1514" s="77"/>
      <c r="E1514" s="78"/>
      <c r="F1514" s="5"/>
      <c r="G1514" s="5"/>
      <c r="H1514" s="5"/>
      <c r="K1514" s="5"/>
      <c r="L1514" s="5"/>
      <c r="M1514" s="18"/>
      <c r="N1514" s="18"/>
      <c r="T1514" s="70"/>
      <c r="U1514" s="70"/>
    </row>
    <row r="1515" spans="1:21" x14ac:dyDescent="0.25">
      <c r="A1515" s="18"/>
      <c r="B1515" s="18"/>
      <c r="C1515" s="77"/>
      <c r="D1515" s="77"/>
      <c r="E1515" s="78"/>
      <c r="F1515" s="5"/>
      <c r="G1515" s="5"/>
      <c r="H1515" s="5"/>
      <c r="K1515" s="5"/>
      <c r="L1515" s="5"/>
      <c r="M1515" s="18"/>
      <c r="N1515" s="18"/>
      <c r="T1515" s="70"/>
      <c r="U1515" s="70"/>
    </row>
    <row r="1516" spans="1:21" x14ac:dyDescent="0.25">
      <c r="A1516" s="18"/>
      <c r="B1516" s="18"/>
      <c r="C1516" s="77"/>
      <c r="D1516" s="77"/>
      <c r="E1516" s="78"/>
      <c r="F1516" s="5"/>
      <c r="G1516" s="5"/>
      <c r="H1516" s="5"/>
      <c r="K1516" s="5"/>
      <c r="L1516" s="5"/>
      <c r="M1516" s="18"/>
      <c r="N1516" s="18"/>
      <c r="T1516" s="70"/>
      <c r="U1516" s="70"/>
    </row>
    <row r="1517" spans="1:21" x14ac:dyDescent="0.25">
      <c r="A1517" s="18"/>
      <c r="B1517" s="18"/>
      <c r="C1517" s="77"/>
      <c r="D1517" s="77"/>
      <c r="E1517" s="78"/>
      <c r="F1517" s="5"/>
      <c r="G1517" s="5"/>
      <c r="H1517" s="5"/>
      <c r="K1517" s="5"/>
      <c r="L1517" s="5"/>
      <c r="M1517" s="18"/>
      <c r="N1517" s="18"/>
      <c r="T1517" s="70"/>
      <c r="U1517" s="70"/>
    </row>
    <row r="1518" spans="1:21" x14ac:dyDescent="0.25">
      <c r="A1518" s="18"/>
      <c r="B1518" s="18"/>
      <c r="C1518" s="77"/>
      <c r="D1518" s="77"/>
      <c r="E1518" s="78"/>
      <c r="F1518" s="5"/>
      <c r="G1518" s="5"/>
      <c r="H1518" s="5"/>
      <c r="K1518" s="5"/>
      <c r="L1518" s="5"/>
      <c r="M1518" s="18"/>
      <c r="N1518" s="18"/>
      <c r="T1518" s="70"/>
      <c r="U1518" s="70"/>
    </row>
    <row r="1519" spans="1:21" x14ac:dyDescent="0.25">
      <c r="A1519" s="18"/>
      <c r="B1519" s="18"/>
      <c r="C1519" s="77"/>
      <c r="D1519" s="77"/>
      <c r="E1519" s="78"/>
      <c r="F1519" s="5"/>
      <c r="G1519" s="5"/>
      <c r="H1519" s="5"/>
      <c r="K1519" s="5"/>
      <c r="L1519" s="5"/>
      <c r="M1519" s="18"/>
      <c r="N1519" s="18"/>
      <c r="T1519" s="70"/>
      <c r="U1519" s="70"/>
    </row>
    <row r="1520" spans="1:21" x14ac:dyDescent="0.25">
      <c r="A1520" s="18"/>
      <c r="B1520" s="18"/>
      <c r="C1520" s="77"/>
      <c r="D1520" s="77"/>
      <c r="E1520" s="78"/>
      <c r="F1520" s="5"/>
      <c r="G1520" s="5"/>
      <c r="H1520" s="5"/>
      <c r="K1520" s="5"/>
      <c r="L1520" s="5"/>
      <c r="M1520" s="18"/>
      <c r="N1520" s="18"/>
      <c r="T1520" s="70"/>
      <c r="U1520" s="70"/>
    </row>
    <row r="1521" spans="1:21" x14ac:dyDescent="0.25">
      <c r="A1521" s="18"/>
      <c r="B1521" s="18"/>
      <c r="C1521" s="77"/>
      <c r="D1521" s="77"/>
      <c r="E1521" s="78"/>
      <c r="F1521" s="5"/>
      <c r="G1521" s="5"/>
      <c r="H1521" s="5"/>
      <c r="K1521" s="5"/>
      <c r="L1521" s="5"/>
      <c r="M1521" s="18"/>
      <c r="N1521" s="18"/>
      <c r="T1521" s="70"/>
      <c r="U1521" s="70"/>
    </row>
    <row r="1522" spans="1:21" x14ac:dyDescent="0.25">
      <c r="A1522" s="18"/>
      <c r="B1522" s="18"/>
      <c r="C1522" s="77"/>
      <c r="D1522" s="77"/>
      <c r="E1522" s="78"/>
      <c r="F1522" s="5"/>
      <c r="G1522" s="5"/>
      <c r="H1522" s="5"/>
      <c r="K1522" s="5"/>
      <c r="L1522" s="5"/>
      <c r="M1522" s="18"/>
      <c r="N1522" s="18"/>
      <c r="T1522" s="70"/>
      <c r="U1522" s="70"/>
    </row>
    <row r="1523" spans="1:21" x14ac:dyDescent="0.25">
      <c r="A1523" s="18"/>
      <c r="B1523" s="18"/>
      <c r="C1523" s="77"/>
      <c r="D1523" s="77"/>
      <c r="E1523" s="78"/>
      <c r="F1523" s="5"/>
      <c r="G1523" s="5"/>
      <c r="H1523" s="5"/>
      <c r="K1523" s="5"/>
      <c r="L1523" s="5"/>
      <c r="M1523" s="18"/>
      <c r="N1523" s="18"/>
      <c r="T1523" s="70"/>
      <c r="U1523" s="70"/>
    </row>
    <row r="1524" spans="1:21" x14ac:dyDescent="0.25">
      <c r="A1524" s="18"/>
      <c r="B1524" s="18"/>
      <c r="C1524" s="77"/>
      <c r="D1524" s="77"/>
      <c r="E1524" s="78"/>
      <c r="F1524" s="5"/>
      <c r="G1524" s="5"/>
      <c r="H1524" s="5"/>
      <c r="K1524" s="5"/>
      <c r="L1524" s="5"/>
      <c r="M1524" s="18"/>
      <c r="N1524" s="18"/>
      <c r="T1524" s="70"/>
      <c r="U1524" s="70"/>
    </row>
    <row r="1525" spans="1:21" x14ac:dyDescent="0.25">
      <c r="A1525" s="18"/>
      <c r="B1525" s="18"/>
      <c r="C1525" s="77"/>
      <c r="D1525" s="77"/>
      <c r="E1525" s="78"/>
      <c r="F1525" s="5"/>
      <c r="G1525" s="5"/>
      <c r="H1525" s="5"/>
      <c r="K1525" s="5"/>
      <c r="L1525" s="5"/>
      <c r="M1525" s="18"/>
      <c r="N1525" s="18"/>
      <c r="T1525" s="70"/>
      <c r="U1525" s="70"/>
    </row>
    <row r="1526" spans="1:21" x14ac:dyDescent="0.25">
      <c r="A1526" s="18"/>
      <c r="B1526" s="18"/>
      <c r="C1526" s="77"/>
      <c r="D1526" s="77"/>
      <c r="E1526" s="78"/>
      <c r="F1526" s="5"/>
      <c r="G1526" s="5"/>
      <c r="H1526" s="5"/>
      <c r="K1526" s="5"/>
      <c r="L1526" s="5"/>
      <c r="M1526" s="18"/>
      <c r="N1526" s="18"/>
      <c r="T1526" s="70"/>
      <c r="U1526" s="70"/>
    </row>
    <row r="1527" spans="1:21" x14ac:dyDescent="0.25">
      <c r="A1527" s="18"/>
      <c r="B1527" s="18"/>
      <c r="C1527" s="77"/>
      <c r="D1527" s="77"/>
      <c r="E1527" s="78"/>
      <c r="F1527" s="5"/>
      <c r="G1527" s="5"/>
      <c r="H1527" s="5"/>
      <c r="K1527" s="5"/>
      <c r="L1527" s="5"/>
      <c r="M1527" s="18"/>
      <c r="N1527" s="18"/>
      <c r="T1527" s="70"/>
      <c r="U1527" s="70"/>
    </row>
    <row r="1528" spans="1:21" x14ac:dyDescent="0.25">
      <c r="A1528" s="18"/>
      <c r="B1528" s="18"/>
      <c r="C1528" s="77"/>
      <c r="D1528" s="77"/>
      <c r="E1528" s="78"/>
      <c r="F1528" s="5"/>
      <c r="G1528" s="5"/>
      <c r="H1528" s="5"/>
      <c r="K1528" s="5"/>
      <c r="L1528" s="5"/>
      <c r="M1528" s="18"/>
      <c r="N1528" s="18"/>
      <c r="T1528" s="70"/>
      <c r="U1528" s="70"/>
    </row>
    <row r="1529" spans="1:21" x14ac:dyDescent="0.25">
      <c r="A1529" s="18"/>
      <c r="B1529" s="18"/>
      <c r="C1529" s="77"/>
      <c r="D1529" s="77"/>
      <c r="E1529" s="78"/>
      <c r="F1529" s="5"/>
      <c r="G1529" s="5"/>
      <c r="H1529" s="5"/>
      <c r="K1529" s="5"/>
      <c r="L1529" s="5"/>
      <c r="M1529" s="18"/>
      <c r="N1529" s="18"/>
      <c r="T1529" s="70"/>
      <c r="U1529" s="70"/>
    </row>
    <row r="1530" spans="1:21" x14ac:dyDescent="0.25">
      <c r="A1530" s="18"/>
      <c r="B1530" s="18"/>
      <c r="C1530" s="77"/>
      <c r="D1530" s="77"/>
      <c r="E1530" s="78"/>
      <c r="F1530" s="5"/>
      <c r="G1530" s="5"/>
      <c r="H1530" s="5"/>
      <c r="K1530" s="5"/>
      <c r="L1530" s="5"/>
      <c r="M1530" s="18"/>
      <c r="N1530" s="18"/>
      <c r="T1530" s="70"/>
      <c r="U1530" s="70"/>
    </row>
    <row r="1531" spans="1:21" x14ac:dyDescent="0.25">
      <c r="A1531" s="18"/>
      <c r="B1531" s="18"/>
      <c r="C1531" s="77"/>
      <c r="D1531" s="77"/>
      <c r="E1531" s="78"/>
      <c r="F1531" s="5"/>
      <c r="G1531" s="5"/>
      <c r="H1531" s="5"/>
      <c r="K1531" s="5"/>
      <c r="L1531" s="5"/>
      <c r="M1531" s="18"/>
      <c r="N1531" s="18"/>
      <c r="T1531" s="70"/>
      <c r="U1531" s="70"/>
    </row>
    <row r="1532" spans="1:21" x14ac:dyDescent="0.25">
      <c r="A1532" s="18"/>
      <c r="B1532" s="18"/>
      <c r="C1532" s="77"/>
      <c r="D1532" s="77"/>
      <c r="E1532" s="78"/>
      <c r="F1532" s="5"/>
      <c r="G1532" s="5"/>
      <c r="H1532" s="5"/>
      <c r="K1532" s="5"/>
      <c r="L1532" s="5"/>
      <c r="M1532" s="18"/>
      <c r="N1532" s="18"/>
      <c r="T1532" s="70"/>
      <c r="U1532" s="70"/>
    </row>
    <row r="1533" spans="1:21" x14ac:dyDescent="0.25">
      <c r="A1533" s="18"/>
      <c r="B1533" s="18"/>
      <c r="C1533" s="77"/>
      <c r="D1533" s="77"/>
      <c r="E1533" s="78"/>
      <c r="F1533" s="5"/>
      <c r="G1533" s="5"/>
      <c r="H1533" s="5"/>
      <c r="K1533" s="5"/>
      <c r="L1533" s="5"/>
      <c r="M1533" s="18"/>
      <c r="N1533" s="18"/>
      <c r="T1533" s="70"/>
      <c r="U1533" s="70"/>
    </row>
    <row r="1534" spans="1:21" x14ac:dyDescent="0.25">
      <c r="A1534" s="18"/>
      <c r="B1534" s="18"/>
      <c r="C1534" s="77"/>
      <c r="D1534" s="77"/>
      <c r="E1534" s="78"/>
      <c r="F1534" s="5"/>
      <c r="G1534" s="5"/>
      <c r="H1534" s="5"/>
      <c r="K1534" s="5"/>
      <c r="L1534" s="5"/>
      <c r="M1534" s="18"/>
      <c r="N1534" s="18"/>
      <c r="T1534" s="70"/>
      <c r="U1534" s="70"/>
    </row>
    <row r="1535" spans="1:21" x14ac:dyDescent="0.25">
      <c r="A1535" s="18"/>
      <c r="B1535" s="18"/>
      <c r="C1535" s="77"/>
      <c r="D1535" s="77"/>
      <c r="E1535" s="78"/>
      <c r="F1535" s="5"/>
      <c r="G1535" s="5"/>
      <c r="H1535" s="5"/>
      <c r="K1535" s="5"/>
      <c r="L1535" s="5"/>
      <c r="M1535" s="18"/>
      <c r="N1535" s="18"/>
      <c r="T1535" s="70"/>
      <c r="U1535" s="70"/>
    </row>
    <row r="1536" spans="1:21" x14ac:dyDescent="0.25">
      <c r="A1536" s="18"/>
      <c r="B1536" s="18"/>
      <c r="C1536" s="77"/>
      <c r="D1536" s="77"/>
      <c r="E1536" s="78"/>
      <c r="F1536" s="5"/>
      <c r="G1536" s="5"/>
      <c r="H1536" s="5"/>
      <c r="K1536" s="5"/>
      <c r="L1536" s="5"/>
      <c r="M1536" s="18"/>
      <c r="N1536" s="18"/>
      <c r="T1536" s="70"/>
      <c r="U1536" s="70"/>
    </row>
    <row r="1537" spans="1:22" x14ac:dyDescent="0.25">
      <c r="A1537" s="18"/>
      <c r="B1537" s="18"/>
      <c r="C1537" s="77"/>
      <c r="D1537" s="77"/>
      <c r="E1537" s="78"/>
      <c r="F1537" s="5"/>
      <c r="G1537" s="5"/>
      <c r="H1537" s="5"/>
      <c r="K1537" s="5"/>
      <c r="L1537" s="5"/>
      <c r="M1537" s="18"/>
      <c r="N1537" s="18"/>
      <c r="T1537" s="70"/>
      <c r="U1537" s="70"/>
    </row>
    <row r="1538" spans="1:22" x14ac:dyDescent="0.25">
      <c r="A1538" s="18"/>
      <c r="B1538" s="18"/>
      <c r="C1538" s="77"/>
      <c r="D1538" s="77"/>
      <c r="E1538" s="78"/>
      <c r="F1538" s="5"/>
      <c r="G1538" s="5"/>
      <c r="H1538" s="5"/>
      <c r="K1538" s="5"/>
      <c r="L1538" s="5"/>
      <c r="M1538" s="18"/>
      <c r="N1538" s="18"/>
      <c r="T1538" s="70"/>
      <c r="U1538" s="70"/>
    </row>
    <row r="1539" spans="1:22" x14ac:dyDescent="0.25">
      <c r="A1539" s="18"/>
      <c r="B1539" s="18"/>
      <c r="C1539" s="77"/>
      <c r="D1539" s="77"/>
      <c r="E1539" s="78"/>
      <c r="F1539" s="5"/>
      <c r="G1539" s="5"/>
      <c r="H1539" s="5"/>
      <c r="K1539" s="5"/>
      <c r="L1539" s="5"/>
      <c r="M1539" s="18"/>
      <c r="N1539" s="18"/>
      <c r="T1539" s="70"/>
      <c r="U1539" s="70"/>
    </row>
    <row r="1540" spans="1:22" x14ac:dyDescent="0.25">
      <c r="A1540" s="18"/>
      <c r="B1540" s="18"/>
      <c r="C1540" s="77"/>
      <c r="D1540" s="77"/>
      <c r="E1540" s="78"/>
      <c r="F1540" s="5"/>
      <c r="G1540" s="5"/>
      <c r="H1540" s="5"/>
      <c r="K1540" s="5"/>
      <c r="L1540" s="5"/>
      <c r="M1540" s="18"/>
      <c r="N1540" s="18"/>
      <c r="T1540" s="70"/>
      <c r="U1540" s="70"/>
    </row>
    <row r="1541" spans="1:22" x14ac:dyDescent="0.25">
      <c r="A1541" s="18"/>
      <c r="B1541" s="18"/>
      <c r="C1541" s="77"/>
      <c r="D1541" s="77"/>
      <c r="E1541" s="78"/>
      <c r="F1541" s="5"/>
      <c r="G1541" s="5"/>
      <c r="H1541" s="5"/>
      <c r="K1541" s="5"/>
      <c r="L1541" s="5"/>
      <c r="M1541" s="18"/>
      <c r="N1541" s="18"/>
      <c r="T1541" s="70"/>
      <c r="U1541" s="70"/>
    </row>
    <row r="1542" spans="1:22" x14ac:dyDescent="0.25">
      <c r="A1542" s="18"/>
      <c r="B1542" s="18"/>
      <c r="C1542" s="77"/>
      <c r="D1542" s="77"/>
      <c r="E1542" s="78"/>
      <c r="F1542" s="5"/>
      <c r="G1542" s="5"/>
      <c r="H1542" s="5"/>
      <c r="K1542" s="5"/>
      <c r="L1542" s="5"/>
      <c r="M1542" s="18"/>
      <c r="N1542" s="18"/>
      <c r="T1542" s="70"/>
      <c r="U1542" s="70"/>
    </row>
    <row r="1543" spans="1:22" x14ac:dyDescent="0.25">
      <c r="A1543" s="18"/>
      <c r="B1543" s="18"/>
      <c r="C1543" s="77"/>
      <c r="D1543" s="77"/>
      <c r="E1543" s="78"/>
      <c r="F1543" s="5"/>
      <c r="G1543" s="5"/>
      <c r="H1543" s="5"/>
      <c r="K1543" s="5"/>
      <c r="L1543" s="5"/>
      <c r="M1543" s="18"/>
      <c r="N1543" s="18"/>
      <c r="T1543" s="70"/>
      <c r="U1543" s="70"/>
    </row>
    <row r="1544" spans="1:22" x14ac:dyDescent="0.25">
      <c r="A1544" s="18"/>
      <c r="B1544" s="18"/>
      <c r="C1544" s="77"/>
      <c r="D1544" s="77"/>
      <c r="E1544" s="78"/>
      <c r="F1544" s="5"/>
      <c r="G1544" s="5"/>
      <c r="H1544" s="5"/>
      <c r="K1544" s="5"/>
      <c r="L1544" s="5"/>
      <c r="M1544" s="18"/>
      <c r="N1544" s="18"/>
      <c r="T1544" s="70"/>
      <c r="U1544" s="70"/>
    </row>
    <row r="1545" spans="1:22" x14ac:dyDescent="0.25">
      <c r="A1545" s="18"/>
      <c r="B1545" s="18"/>
      <c r="C1545" s="77"/>
      <c r="D1545" s="77"/>
      <c r="E1545" s="78"/>
      <c r="F1545" s="5"/>
      <c r="G1545" s="5"/>
      <c r="H1545" s="5"/>
      <c r="K1545" s="5"/>
      <c r="L1545" s="5"/>
      <c r="M1545" s="18"/>
      <c r="N1545" s="18"/>
      <c r="T1545" s="70"/>
      <c r="U1545" s="70"/>
    </row>
    <row r="1546" spans="1:22" x14ac:dyDescent="0.25">
      <c r="A1546" s="18"/>
      <c r="B1546" s="18"/>
      <c r="C1546" s="77"/>
      <c r="D1546" s="77"/>
      <c r="E1546" s="78"/>
      <c r="F1546" s="5"/>
      <c r="G1546" s="5"/>
      <c r="H1546" s="5"/>
      <c r="K1546" s="5"/>
      <c r="L1546" s="5"/>
      <c r="M1546" s="18"/>
      <c r="N1546" s="18"/>
      <c r="T1546" s="70"/>
      <c r="U1546" s="70"/>
      <c r="V1546" s="20"/>
    </row>
    <row r="1547" spans="1:22" x14ac:dyDescent="0.25">
      <c r="A1547" s="18"/>
      <c r="B1547" s="18"/>
      <c r="C1547" s="77"/>
      <c r="D1547" s="77"/>
      <c r="E1547" s="78"/>
      <c r="F1547" s="5"/>
      <c r="G1547" s="5"/>
      <c r="H1547" s="5"/>
      <c r="K1547" s="5"/>
      <c r="L1547" s="5"/>
      <c r="M1547" s="18"/>
      <c r="N1547" s="18"/>
      <c r="T1547" s="70"/>
      <c r="U1547" s="70"/>
    </row>
    <row r="1548" spans="1:22" x14ac:dyDescent="0.25">
      <c r="A1548" s="18"/>
      <c r="B1548" s="18"/>
      <c r="C1548" s="77"/>
      <c r="D1548" s="77"/>
      <c r="E1548" s="78"/>
      <c r="F1548" s="5"/>
      <c r="G1548" s="5"/>
      <c r="H1548" s="5"/>
      <c r="K1548" s="5"/>
      <c r="L1548" s="5"/>
      <c r="M1548" s="18"/>
      <c r="N1548" s="18"/>
      <c r="T1548" s="70"/>
      <c r="U1548" s="70"/>
    </row>
    <row r="1549" spans="1:22" x14ac:dyDescent="0.25">
      <c r="A1549" s="18"/>
      <c r="B1549" s="18"/>
      <c r="C1549" s="77"/>
      <c r="D1549" s="77"/>
      <c r="E1549" s="78"/>
      <c r="F1549" s="5"/>
      <c r="G1549" s="5"/>
      <c r="H1549" s="5"/>
      <c r="K1549" s="5"/>
      <c r="L1549" s="5"/>
      <c r="M1549" s="18"/>
      <c r="N1549" s="18"/>
      <c r="T1549" s="70"/>
      <c r="U1549" s="70"/>
    </row>
    <row r="1550" spans="1:22" x14ac:dyDescent="0.25">
      <c r="A1550" s="18"/>
      <c r="B1550" s="18"/>
      <c r="C1550" s="77"/>
      <c r="D1550" s="77"/>
      <c r="E1550" s="78"/>
      <c r="F1550" s="5"/>
      <c r="G1550" s="5"/>
      <c r="H1550" s="5"/>
      <c r="K1550" s="5"/>
      <c r="L1550" s="5"/>
      <c r="M1550" s="18"/>
      <c r="N1550" s="18"/>
      <c r="T1550" s="70"/>
      <c r="U1550" s="70"/>
    </row>
    <row r="1551" spans="1:22" x14ac:dyDescent="0.25">
      <c r="A1551" s="18"/>
      <c r="B1551" s="18"/>
      <c r="C1551" s="77"/>
      <c r="D1551" s="77"/>
      <c r="E1551" s="78"/>
      <c r="F1551" s="5"/>
      <c r="G1551" s="5"/>
      <c r="H1551" s="5"/>
      <c r="K1551" s="5"/>
      <c r="L1551" s="5"/>
      <c r="M1551" s="18"/>
      <c r="N1551" s="18"/>
      <c r="T1551" s="70"/>
      <c r="U1551" s="70"/>
    </row>
    <row r="1552" spans="1:22" x14ac:dyDescent="0.25">
      <c r="A1552" s="18"/>
      <c r="B1552" s="18"/>
      <c r="C1552" s="77"/>
      <c r="D1552" s="77"/>
      <c r="E1552" s="78"/>
      <c r="F1552" s="5"/>
      <c r="G1552" s="5"/>
      <c r="H1552" s="5"/>
      <c r="K1552" s="5"/>
      <c r="L1552" s="5"/>
      <c r="M1552" s="18"/>
      <c r="N1552" s="18"/>
      <c r="T1552" s="70"/>
      <c r="U1552" s="70"/>
    </row>
    <row r="1553" spans="1:21" x14ac:dyDescent="0.25">
      <c r="A1553" s="18"/>
      <c r="B1553" s="18"/>
      <c r="C1553" s="77"/>
      <c r="D1553" s="77"/>
      <c r="E1553" s="78"/>
      <c r="F1553" s="5"/>
      <c r="G1553" s="5"/>
      <c r="H1553" s="5"/>
      <c r="K1553" s="5"/>
      <c r="L1553" s="5"/>
      <c r="M1553" s="18"/>
      <c r="N1553" s="18"/>
      <c r="T1553" s="70"/>
      <c r="U1553" s="70"/>
    </row>
    <row r="1554" spans="1:21" x14ac:dyDescent="0.25">
      <c r="A1554" s="18"/>
      <c r="B1554" s="18"/>
      <c r="C1554" s="77"/>
      <c r="D1554" s="77"/>
      <c r="E1554" s="78"/>
      <c r="F1554" s="5"/>
      <c r="G1554" s="5"/>
      <c r="H1554" s="5"/>
      <c r="K1554" s="5"/>
      <c r="L1554" s="5"/>
      <c r="M1554" s="18"/>
      <c r="N1554" s="18"/>
      <c r="T1554" s="70"/>
      <c r="U1554" s="70"/>
    </row>
    <row r="1555" spans="1:21" x14ac:dyDescent="0.25">
      <c r="A1555" s="18"/>
      <c r="B1555" s="18"/>
      <c r="C1555" s="77"/>
      <c r="D1555" s="77"/>
      <c r="E1555" s="78"/>
      <c r="F1555" s="5"/>
      <c r="G1555" s="5"/>
      <c r="H1555" s="5"/>
      <c r="K1555" s="5"/>
      <c r="L1555" s="5"/>
      <c r="M1555" s="18"/>
      <c r="N1555" s="18"/>
      <c r="T1555" s="70"/>
      <c r="U1555" s="70"/>
    </row>
    <row r="1556" spans="1:21" x14ac:dyDescent="0.25">
      <c r="A1556" s="18"/>
      <c r="B1556" s="18"/>
      <c r="C1556" s="77"/>
      <c r="D1556" s="77"/>
      <c r="E1556" s="78"/>
      <c r="F1556" s="5"/>
      <c r="G1556" s="5"/>
      <c r="H1556" s="5"/>
      <c r="K1556" s="5"/>
      <c r="L1556" s="5"/>
      <c r="M1556" s="18"/>
      <c r="N1556" s="18"/>
      <c r="T1556" s="70"/>
      <c r="U1556" s="70"/>
    </row>
    <row r="1557" spans="1:21" x14ac:dyDescent="0.25">
      <c r="A1557" s="18"/>
      <c r="B1557" s="18"/>
      <c r="C1557" s="77"/>
      <c r="D1557" s="77"/>
      <c r="E1557" s="78"/>
      <c r="F1557" s="5"/>
      <c r="G1557" s="5"/>
      <c r="H1557" s="5"/>
      <c r="K1557" s="5"/>
      <c r="L1557" s="5"/>
      <c r="M1557" s="18"/>
      <c r="N1557" s="18"/>
      <c r="T1557" s="70"/>
      <c r="U1557" s="70"/>
    </row>
    <row r="1558" spans="1:21" x14ac:dyDescent="0.25">
      <c r="A1558" s="18"/>
      <c r="B1558" s="18"/>
      <c r="C1558" s="77"/>
      <c r="D1558" s="77"/>
      <c r="E1558" s="78"/>
      <c r="F1558" s="5"/>
      <c r="G1558" s="5"/>
      <c r="H1558" s="5"/>
      <c r="K1558" s="5"/>
      <c r="L1558" s="5"/>
      <c r="M1558" s="18"/>
      <c r="N1558" s="18"/>
      <c r="T1558" s="70"/>
      <c r="U1558" s="70"/>
    </row>
    <row r="1559" spans="1:21" x14ac:dyDescent="0.25">
      <c r="A1559" s="18"/>
      <c r="B1559" s="18"/>
      <c r="C1559" s="77"/>
      <c r="D1559" s="77"/>
      <c r="E1559" s="78"/>
      <c r="F1559" s="5"/>
      <c r="G1559" s="5"/>
      <c r="H1559" s="5"/>
      <c r="K1559" s="5"/>
      <c r="L1559" s="5"/>
      <c r="M1559" s="18"/>
      <c r="N1559" s="18"/>
      <c r="T1559" s="70"/>
      <c r="U1559" s="70"/>
    </row>
    <row r="1560" spans="1:21" x14ac:dyDescent="0.25">
      <c r="A1560" s="18"/>
      <c r="B1560" s="18"/>
      <c r="C1560" s="77"/>
      <c r="D1560" s="77"/>
      <c r="E1560" s="78"/>
      <c r="F1560" s="5"/>
      <c r="G1560" s="5"/>
      <c r="H1560" s="5"/>
      <c r="K1560" s="5"/>
      <c r="L1560" s="5"/>
      <c r="M1560" s="18"/>
      <c r="N1560" s="18"/>
      <c r="T1560" s="70"/>
      <c r="U1560" s="70"/>
    </row>
    <row r="1561" spans="1:21" x14ac:dyDescent="0.25">
      <c r="A1561" s="18"/>
      <c r="B1561" s="18"/>
      <c r="C1561" s="77"/>
      <c r="D1561" s="77"/>
      <c r="E1561" s="78"/>
      <c r="F1561" s="5"/>
      <c r="G1561" s="5"/>
      <c r="H1561" s="5"/>
      <c r="K1561" s="5"/>
      <c r="L1561" s="5"/>
      <c r="M1561" s="18"/>
      <c r="N1561" s="18"/>
      <c r="T1561" s="70"/>
      <c r="U1561" s="70"/>
    </row>
    <row r="1562" spans="1:21" x14ac:dyDescent="0.25">
      <c r="A1562" s="18"/>
      <c r="B1562" s="18"/>
      <c r="C1562" s="77"/>
      <c r="D1562" s="77"/>
      <c r="E1562" s="78"/>
      <c r="F1562" s="5"/>
      <c r="G1562" s="5"/>
      <c r="H1562" s="5"/>
      <c r="K1562" s="5"/>
      <c r="L1562" s="5"/>
      <c r="M1562" s="18"/>
      <c r="N1562" s="18"/>
      <c r="T1562" s="70"/>
      <c r="U1562" s="70"/>
    </row>
    <row r="1563" spans="1:21" x14ac:dyDescent="0.25">
      <c r="A1563" s="18"/>
      <c r="B1563" s="18"/>
      <c r="C1563" s="77"/>
      <c r="D1563" s="77"/>
      <c r="E1563" s="78"/>
      <c r="F1563" s="5"/>
      <c r="G1563" s="5"/>
      <c r="H1563" s="5"/>
      <c r="K1563" s="5"/>
      <c r="L1563" s="5"/>
      <c r="M1563" s="18"/>
      <c r="N1563" s="18"/>
      <c r="T1563" s="70"/>
      <c r="U1563" s="70"/>
    </row>
    <row r="1564" spans="1:21" x14ac:dyDescent="0.25">
      <c r="A1564" s="18"/>
      <c r="B1564" s="18"/>
      <c r="C1564" s="77"/>
      <c r="D1564" s="77"/>
      <c r="E1564" s="78"/>
      <c r="F1564" s="5"/>
      <c r="G1564" s="5"/>
      <c r="H1564" s="5"/>
      <c r="K1564" s="5"/>
      <c r="L1564" s="5"/>
      <c r="M1564" s="18"/>
      <c r="N1564" s="18"/>
      <c r="T1564" s="70"/>
      <c r="U1564" s="70"/>
    </row>
    <row r="1565" spans="1:21" x14ac:dyDescent="0.25">
      <c r="A1565" s="18"/>
      <c r="B1565" s="18"/>
      <c r="C1565" s="77"/>
      <c r="D1565" s="77"/>
      <c r="E1565" s="78"/>
      <c r="F1565" s="5"/>
      <c r="G1565" s="5"/>
      <c r="H1565" s="5"/>
      <c r="K1565" s="5"/>
      <c r="L1565" s="5"/>
      <c r="M1565" s="18"/>
      <c r="N1565" s="18"/>
      <c r="T1565" s="70"/>
      <c r="U1565" s="70"/>
    </row>
    <row r="1566" spans="1:21" x14ac:dyDescent="0.25">
      <c r="A1566" s="18"/>
      <c r="B1566" s="18"/>
      <c r="C1566" s="77"/>
      <c r="D1566" s="77"/>
      <c r="E1566" s="78"/>
      <c r="F1566" s="5"/>
      <c r="G1566" s="5"/>
      <c r="H1566" s="5"/>
      <c r="K1566" s="5"/>
      <c r="L1566" s="5"/>
      <c r="M1566" s="18"/>
      <c r="N1566" s="18"/>
      <c r="T1566" s="70"/>
      <c r="U1566" s="70"/>
    </row>
    <row r="1567" spans="1:21" x14ac:dyDescent="0.25">
      <c r="A1567" s="18"/>
      <c r="B1567" s="18"/>
      <c r="C1567" s="77"/>
      <c r="D1567" s="77"/>
      <c r="E1567" s="78"/>
      <c r="F1567" s="5"/>
      <c r="G1567" s="5"/>
      <c r="H1567" s="5"/>
      <c r="K1567" s="5"/>
      <c r="L1567" s="5"/>
      <c r="M1567" s="18"/>
      <c r="N1567" s="18"/>
      <c r="T1567" s="70"/>
      <c r="U1567" s="70"/>
    </row>
    <row r="1568" spans="1:21" x14ac:dyDescent="0.25">
      <c r="A1568" s="18"/>
      <c r="B1568" s="18"/>
      <c r="C1568" s="77"/>
      <c r="D1568" s="77"/>
      <c r="E1568" s="78"/>
      <c r="F1568" s="5"/>
      <c r="G1568" s="5"/>
      <c r="H1568" s="5"/>
      <c r="K1568" s="5"/>
      <c r="L1568" s="5"/>
      <c r="M1568" s="18"/>
      <c r="N1568" s="18"/>
      <c r="T1568" s="70"/>
      <c r="U1568" s="70"/>
    </row>
    <row r="1569" spans="1:21" x14ac:dyDescent="0.25">
      <c r="A1569" s="18"/>
      <c r="B1569" s="18"/>
      <c r="C1569" s="77"/>
      <c r="D1569" s="77"/>
      <c r="E1569" s="78"/>
      <c r="F1569" s="5"/>
      <c r="G1569" s="5"/>
      <c r="H1569" s="5"/>
      <c r="K1569" s="5"/>
      <c r="L1569" s="5"/>
      <c r="M1569" s="18"/>
      <c r="N1569" s="18"/>
      <c r="T1569" s="70"/>
      <c r="U1569" s="70"/>
    </row>
    <row r="1570" spans="1:21" x14ac:dyDescent="0.25">
      <c r="A1570" s="18"/>
      <c r="B1570" s="18"/>
      <c r="C1570" s="77"/>
      <c r="D1570" s="77"/>
      <c r="E1570" s="78"/>
      <c r="F1570" s="5"/>
      <c r="G1570" s="5"/>
      <c r="H1570" s="5"/>
      <c r="K1570" s="5"/>
      <c r="L1570" s="5"/>
      <c r="M1570" s="18"/>
      <c r="N1570" s="18"/>
      <c r="T1570" s="70"/>
      <c r="U1570" s="70"/>
    </row>
    <row r="1571" spans="1:21" x14ac:dyDescent="0.25">
      <c r="A1571" s="18"/>
      <c r="B1571" s="18"/>
      <c r="C1571" s="77"/>
      <c r="D1571" s="77"/>
      <c r="E1571" s="78"/>
      <c r="F1571" s="5"/>
      <c r="G1571" s="5"/>
      <c r="H1571" s="5"/>
      <c r="K1571" s="5"/>
      <c r="L1571" s="5"/>
      <c r="M1571" s="18"/>
      <c r="N1571" s="18"/>
      <c r="T1571" s="70"/>
      <c r="U1571" s="70"/>
    </row>
    <row r="1572" spans="1:21" x14ac:dyDescent="0.25">
      <c r="A1572" s="18"/>
      <c r="B1572" s="18"/>
      <c r="C1572" s="77"/>
      <c r="D1572" s="77"/>
      <c r="E1572" s="78"/>
      <c r="F1572" s="5"/>
      <c r="G1572" s="5"/>
      <c r="H1572" s="5"/>
      <c r="K1572" s="5"/>
      <c r="L1572" s="5"/>
      <c r="M1572" s="18"/>
      <c r="N1572" s="18"/>
      <c r="T1572" s="70"/>
      <c r="U1572" s="70"/>
    </row>
    <row r="1573" spans="1:21" x14ac:dyDescent="0.25">
      <c r="A1573" s="18"/>
      <c r="B1573" s="18"/>
      <c r="C1573" s="77"/>
      <c r="D1573" s="77"/>
      <c r="E1573" s="78"/>
      <c r="F1573" s="5"/>
      <c r="G1573" s="5"/>
      <c r="H1573" s="5"/>
      <c r="K1573" s="5"/>
      <c r="L1573" s="5"/>
      <c r="M1573" s="18"/>
      <c r="N1573" s="18"/>
      <c r="T1573" s="70"/>
      <c r="U1573" s="70"/>
    </row>
    <row r="1574" spans="1:21" x14ac:dyDescent="0.25">
      <c r="A1574" s="18"/>
      <c r="B1574" s="18"/>
      <c r="C1574" s="77"/>
      <c r="D1574" s="77"/>
      <c r="E1574" s="78"/>
      <c r="F1574" s="5"/>
      <c r="G1574" s="5"/>
      <c r="H1574" s="5"/>
      <c r="K1574" s="5"/>
      <c r="L1574" s="5"/>
      <c r="M1574" s="18"/>
      <c r="N1574" s="18"/>
      <c r="T1574" s="70"/>
      <c r="U1574" s="70"/>
    </row>
    <row r="1575" spans="1:21" x14ac:dyDescent="0.25">
      <c r="A1575" s="18"/>
      <c r="B1575" s="18"/>
      <c r="C1575" s="77"/>
      <c r="D1575" s="77"/>
      <c r="E1575" s="78"/>
      <c r="F1575" s="5"/>
      <c r="G1575" s="5"/>
      <c r="H1575" s="5"/>
      <c r="K1575" s="5"/>
      <c r="L1575" s="5"/>
      <c r="M1575" s="18"/>
      <c r="N1575" s="18"/>
      <c r="T1575" s="70"/>
      <c r="U1575" s="70"/>
    </row>
    <row r="1576" spans="1:21" x14ac:dyDescent="0.25">
      <c r="A1576" s="18"/>
      <c r="B1576" s="18"/>
      <c r="C1576" s="77"/>
      <c r="D1576" s="77"/>
      <c r="E1576" s="78"/>
      <c r="F1576" s="5"/>
      <c r="G1576" s="5"/>
      <c r="H1576" s="5"/>
      <c r="K1576" s="5"/>
      <c r="L1576" s="5"/>
      <c r="M1576" s="18"/>
      <c r="N1576" s="18"/>
      <c r="T1576" s="70"/>
      <c r="U1576" s="70"/>
    </row>
    <row r="1577" spans="1:21" x14ac:dyDescent="0.25">
      <c r="A1577" s="18"/>
      <c r="B1577" s="18"/>
      <c r="C1577" s="77"/>
      <c r="D1577" s="77"/>
      <c r="E1577" s="78"/>
      <c r="F1577" s="5"/>
      <c r="G1577" s="5"/>
      <c r="H1577" s="5"/>
      <c r="K1577" s="5"/>
      <c r="L1577" s="5"/>
      <c r="M1577" s="18"/>
      <c r="N1577" s="18"/>
      <c r="T1577" s="70"/>
      <c r="U1577" s="70"/>
    </row>
    <row r="1578" spans="1:21" x14ac:dyDescent="0.25">
      <c r="A1578" s="18"/>
      <c r="B1578" s="18"/>
      <c r="C1578" s="77"/>
      <c r="D1578" s="77"/>
      <c r="E1578" s="78"/>
      <c r="F1578" s="5"/>
      <c r="G1578" s="5"/>
      <c r="H1578" s="5"/>
      <c r="K1578" s="5"/>
      <c r="L1578" s="5"/>
      <c r="M1578" s="18"/>
      <c r="N1578" s="18"/>
      <c r="T1578" s="70"/>
      <c r="U1578" s="70"/>
    </row>
    <row r="1579" spans="1:21" x14ac:dyDescent="0.25">
      <c r="A1579" s="18"/>
      <c r="B1579" s="18"/>
      <c r="C1579" s="77"/>
      <c r="D1579" s="77"/>
      <c r="E1579" s="78"/>
      <c r="F1579" s="5"/>
      <c r="G1579" s="5"/>
      <c r="H1579" s="5"/>
      <c r="K1579" s="5"/>
      <c r="L1579" s="5"/>
      <c r="M1579" s="18"/>
      <c r="N1579" s="18"/>
      <c r="T1579" s="70"/>
      <c r="U1579" s="70"/>
    </row>
    <row r="1580" spans="1:21" x14ac:dyDescent="0.25">
      <c r="A1580" s="18"/>
      <c r="B1580" s="18"/>
      <c r="C1580" s="77"/>
      <c r="D1580" s="77"/>
      <c r="E1580" s="78"/>
      <c r="F1580" s="5"/>
      <c r="G1580" s="5"/>
      <c r="H1580" s="5"/>
      <c r="K1580" s="5"/>
      <c r="L1580" s="5"/>
      <c r="M1580" s="18"/>
      <c r="N1580" s="18"/>
      <c r="T1580" s="70"/>
      <c r="U1580" s="70"/>
    </row>
    <row r="1581" spans="1:21" x14ac:dyDescent="0.25">
      <c r="A1581" s="18"/>
      <c r="B1581" s="18"/>
      <c r="C1581" s="77"/>
      <c r="D1581" s="77"/>
      <c r="E1581" s="78"/>
      <c r="F1581" s="5"/>
      <c r="G1581" s="5"/>
      <c r="H1581" s="5"/>
      <c r="K1581" s="5"/>
      <c r="L1581" s="5"/>
      <c r="M1581" s="18"/>
      <c r="N1581" s="18"/>
      <c r="T1581" s="70"/>
      <c r="U1581" s="70"/>
    </row>
    <row r="1582" spans="1:21" x14ac:dyDescent="0.25">
      <c r="A1582" s="18"/>
      <c r="B1582" s="18"/>
      <c r="C1582" s="77"/>
      <c r="D1582" s="77"/>
      <c r="E1582" s="78"/>
      <c r="F1582" s="5"/>
      <c r="G1582" s="5"/>
      <c r="H1582" s="5"/>
      <c r="K1582" s="5"/>
      <c r="L1582" s="5"/>
      <c r="M1582" s="18"/>
      <c r="N1582" s="18"/>
      <c r="T1582" s="70"/>
      <c r="U1582" s="70"/>
    </row>
    <row r="1583" spans="1:21" x14ac:dyDescent="0.25">
      <c r="A1583" s="18"/>
      <c r="B1583" s="18"/>
      <c r="C1583" s="77"/>
      <c r="D1583" s="77"/>
      <c r="E1583" s="78"/>
      <c r="F1583" s="5"/>
      <c r="G1583" s="5"/>
      <c r="H1583" s="5"/>
      <c r="K1583" s="5"/>
      <c r="L1583" s="5"/>
      <c r="M1583" s="18"/>
      <c r="N1583" s="18"/>
      <c r="T1583" s="70"/>
      <c r="U1583" s="70"/>
    </row>
    <row r="1584" spans="1:21" x14ac:dyDescent="0.25">
      <c r="A1584" s="18"/>
      <c r="B1584" s="18"/>
      <c r="C1584" s="77"/>
      <c r="D1584" s="77"/>
      <c r="E1584" s="78"/>
      <c r="F1584" s="5"/>
      <c r="G1584" s="5"/>
      <c r="H1584" s="5"/>
      <c r="K1584" s="5"/>
      <c r="L1584" s="5"/>
      <c r="M1584" s="18"/>
      <c r="N1584" s="18"/>
      <c r="T1584" s="70"/>
      <c r="U1584" s="70"/>
    </row>
    <row r="1585" spans="1:21" x14ac:dyDescent="0.25">
      <c r="A1585" s="18"/>
      <c r="B1585" s="18"/>
      <c r="C1585" s="77"/>
      <c r="D1585" s="77"/>
      <c r="E1585" s="78"/>
      <c r="F1585" s="5"/>
      <c r="G1585" s="5"/>
      <c r="H1585" s="5"/>
      <c r="K1585" s="5"/>
      <c r="L1585" s="5"/>
      <c r="M1585" s="18"/>
      <c r="N1585" s="18"/>
      <c r="T1585" s="70"/>
      <c r="U1585" s="70"/>
    </row>
    <row r="1586" spans="1:21" x14ac:dyDescent="0.25">
      <c r="A1586" s="18"/>
      <c r="B1586" s="18"/>
      <c r="C1586" s="77"/>
      <c r="D1586" s="77"/>
      <c r="E1586" s="78"/>
      <c r="F1586" s="5"/>
      <c r="G1586" s="5"/>
      <c r="H1586" s="5"/>
      <c r="K1586" s="5"/>
      <c r="L1586" s="5"/>
      <c r="M1586" s="18"/>
      <c r="N1586" s="18"/>
      <c r="T1586" s="70"/>
      <c r="U1586" s="70"/>
    </row>
    <row r="1587" spans="1:21" x14ac:dyDescent="0.25">
      <c r="A1587" s="18"/>
      <c r="B1587" s="18"/>
      <c r="C1587" s="77"/>
      <c r="D1587" s="77"/>
      <c r="E1587" s="78"/>
      <c r="F1587" s="5"/>
      <c r="G1587" s="5"/>
      <c r="H1587" s="5"/>
      <c r="K1587" s="5"/>
      <c r="L1587" s="5"/>
      <c r="M1587" s="18"/>
      <c r="N1587" s="18"/>
      <c r="T1587" s="70"/>
      <c r="U1587" s="70"/>
    </row>
    <row r="1588" spans="1:21" x14ac:dyDescent="0.25">
      <c r="A1588" s="18"/>
      <c r="B1588" s="18"/>
      <c r="C1588" s="77"/>
      <c r="D1588" s="77"/>
      <c r="E1588" s="78"/>
      <c r="F1588" s="5"/>
      <c r="G1588" s="5"/>
      <c r="H1588" s="5"/>
      <c r="K1588" s="5"/>
      <c r="L1588" s="5"/>
      <c r="M1588" s="18"/>
      <c r="N1588" s="18"/>
      <c r="T1588" s="70"/>
      <c r="U1588" s="70"/>
    </row>
    <row r="1589" spans="1:21" x14ac:dyDescent="0.25">
      <c r="A1589" s="18"/>
      <c r="B1589" s="18"/>
      <c r="C1589" s="77"/>
      <c r="D1589" s="77"/>
      <c r="E1589" s="78"/>
      <c r="F1589" s="5"/>
      <c r="G1589" s="5"/>
      <c r="H1589" s="5"/>
      <c r="K1589" s="5"/>
      <c r="L1589" s="5"/>
      <c r="M1589" s="18"/>
      <c r="N1589" s="18"/>
      <c r="T1589" s="70"/>
      <c r="U1589" s="70"/>
    </row>
    <row r="1590" spans="1:21" x14ac:dyDescent="0.25">
      <c r="A1590" s="18"/>
      <c r="B1590" s="18"/>
      <c r="C1590" s="77"/>
      <c r="D1590" s="77"/>
      <c r="E1590" s="78"/>
      <c r="F1590" s="5"/>
      <c r="G1590" s="5"/>
      <c r="H1590" s="5"/>
      <c r="K1590" s="5"/>
      <c r="L1590" s="5"/>
      <c r="M1590" s="18"/>
      <c r="N1590" s="18"/>
      <c r="T1590" s="70"/>
      <c r="U1590" s="70"/>
    </row>
    <row r="1591" spans="1:21" x14ac:dyDescent="0.25">
      <c r="A1591" s="18"/>
      <c r="B1591" s="18"/>
      <c r="C1591" s="77"/>
      <c r="D1591" s="77"/>
      <c r="E1591" s="78"/>
      <c r="F1591" s="5"/>
      <c r="G1591" s="5"/>
      <c r="H1591" s="5"/>
      <c r="K1591" s="5"/>
      <c r="L1591" s="5"/>
      <c r="M1591" s="18"/>
      <c r="N1591" s="18"/>
      <c r="T1591" s="70"/>
      <c r="U1591" s="70"/>
    </row>
    <row r="1592" spans="1:21" x14ac:dyDescent="0.25">
      <c r="A1592" s="18"/>
      <c r="B1592" s="18"/>
      <c r="C1592" s="77"/>
      <c r="D1592" s="77"/>
      <c r="E1592" s="78"/>
      <c r="F1592" s="5"/>
      <c r="G1592" s="5"/>
      <c r="H1592" s="5"/>
      <c r="K1592" s="5"/>
      <c r="L1592" s="5"/>
      <c r="M1592" s="18"/>
      <c r="N1592" s="18"/>
      <c r="T1592" s="70"/>
      <c r="U1592" s="70"/>
    </row>
    <row r="1593" spans="1:21" x14ac:dyDescent="0.25">
      <c r="A1593" s="18"/>
      <c r="B1593" s="18"/>
      <c r="C1593" s="77"/>
      <c r="D1593" s="77"/>
      <c r="E1593" s="78"/>
      <c r="F1593" s="5"/>
      <c r="G1593" s="5"/>
      <c r="H1593" s="5"/>
      <c r="K1593" s="5"/>
      <c r="L1593" s="5"/>
      <c r="M1593" s="18"/>
      <c r="N1593" s="18"/>
      <c r="T1593" s="70"/>
      <c r="U1593" s="70"/>
    </row>
    <row r="1594" spans="1:21" x14ac:dyDescent="0.25">
      <c r="A1594" s="18"/>
      <c r="B1594" s="18"/>
      <c r="C1594" s="77"/>
      <c r="D1594" s="77"/>
      <c r="E1594" s="78"/>
      <c r="F1594" s="5"/>
      <c r="G1594" s="5"/>
      <c r="H1594" s="5"/>
      <c r="K1594" s="5"/>
      <c r="L1594" s="5"/>
      <c r="M1594" s="18"/>
      <c r="N1594" s="18"/>
      <c r="T1594" s="70"/>
      <c r="U1594" s="70"/>
    </row>
    <row r="1595" spans="1:21" x14ac:dyDescent="0.25">
      <c r="A1595" s="18"/>
      <c r="B1595" s="18"/>
      <c r="C1595" s="77"/>
      <c r="D1595" s="77"/>
      <c r="E1595" s="78"/>
      <c r="F1595" s="5"/>
      <c r="G1595" s="5"/>
      <c r="H1595" s="5"/>
      <c r="K1595" s="5"/>
      <c r="L1595" s="5"/>
      <c r="M1595" s="18"/>
      <c r="N1595" s="18"/>
      <c r="T1595" s="70"/>
      <c r="U1595" s="70"/>
    </row>
    <row r="1596" spans="1:21" x14ac:dyDescent="0.25">
      <c r="A1596" s="18"/>
      <c r="B1596" s="18"/>
      <c r="C1596" s="77"/>
      <c r="D1596" s="77"/>
      <c r="E1596" s="78"/>
      <c r="F1596" s="5"/>
      <c r="G1596" s="5"/>
      <c r="H1596" s="5"/>
      <c r="K1596" s="5"/>
      <c r="L1596" s="5"/>
      <c r="M1596" s="18"/>
      <c r="N1596" s="18"/>
      <c r="T1596" s="70"/>
      <c r="U1596" s="70"/>
    </row>
    <row r="1597" spans="1:21" x14ac:dyDescent="0.25">
      <c r="A1597" s="18"/>
      <c r="B1597" s="18"/>
      <c r="C1597" s="77"/>
      <c r="D1597" s="77"/>
      <c r="E1597" s="78"/>
      <c r="F1597" s="5"/>
      <c r="G1597" s="5"/>
      <c r="H1597" s="5"/>
      <c r="K1597" s="5"/>
      <c r="L1597" s="5"/>
      <c r="M1597" s="18"/>
      <c r="N1597" s="18"/>
      <c r="T1597" s="70"/>
      <c r="U1597" s="70"/>
    </row>
    <row r="1598" spans="1:21" x14ac:dyDescent="0.25">
      <c r="A1598" s="18"/>
      <c r="B1598" s="18"/>
      <c r="C1598" s="77"/>
      <c r="D1598" s="77"/>
      <c r="E1598" s="78"/>
      <c r="F1598" s="5"/>
      <c r="G1598" s="5"/>
      <c r="H1598" s="5"/>
      <c r="K1598" s="5"/>
      <c r="L1598" s="5"/>
      <c r="M1598" s="18"/>
      <c r="N1598" s="18"/>
      <c r="T1598" s="70"/>
      <c r="U1598" s="70"/>
    </row>
    <row r="1599" spans="1:21" x14ac:dyDescent="0.25">
      <c r="A1599" s="18"/>
      <c r="B1599" s="18"/>
      <c r="C1599" s="77"/>
      <c r="D1599" s="77"/>
      <c r="E1599" s="78"/>
      <c r="F1599" s="5"/>
      <c r="G1599" s="5"/>
      <c r="H1599" s="5"/>
      <c r="K1599" s="5"/>
      <c r="L1599" s="5"/>
      <c r="M1599" s="18"/>
      <c r="N1599" s="18"/>
      <c r="T1599" s="70"/>
      <c r="U1599" s="70"/>
    </row>
    <row r="1600" spans="1:21" x14ac:dyDescent="0.25">
      <c r="A1600" s="18"/>
      <c r="B1600" s="18"/>
      <c r="C1600" s="77"/>
      <c r="D1600" s="77"/>
      <c r="E1600" s="78"/>
      <c r="F1600" s="5"/>
      <c r="G1600" s="5"/>
      <c r="H1600" s="5"/>
      <c r="K1600" s="5"/>
      <c r="L1600" s="5"/>
      <c r="M1600" s="18"/>
      <c r="N1600" s="18"/>
      <c r="T1600" s="70"/>
      <c r="U1600" s="70"/>
    </row>
    <row r="1601" spans="1:21" x14ac:dyDescent="0.25">
      <c r="A1601" s="18"/>
      <c r="B1601" s="18"/>
      <c r="C1601" s="77"/>
      <c r="D1601" s="77"/>
      <c r="E1601" s="78"/>
      <c r="F1601" s="5"/>
      <c r="G1601" s="5"/>
      <c r="H1601" s="5"/>
      <c r="K1601" s="5"/>
      <c r="L1601" s="5"/>
      <c r="M1601" s="18"/>
      <c r="N1601" s="18"/>
      <c r="T1601" s="70"/>
      <c r="U1601" s="70"/>
    </row>
    <row r="1602" spans="1:21" x14ac:dyDescent="0.25">
      <c r="A1602" s="18"/>
      <c r="B1602" s="18"/>
      <c r="C1602" s="77"/>
      <c r="D1602" s="77"/>
      <c r="E1602" s="78"/>
      <c r="F1602" s="5"/>
      <c r="G1602" s="5"/>
      <c r="H1602" s="5"/>
      <c r="K1602" s="5"/>
      <c r="L1602" s="5"/>
      <c r="M1602" s="18"/>
      <c r="N1602" s="18"/>
      <c r="T1602" s="70"/>
      <c r="U1602" s="70"/>
    </row>
    <row r="1603" spans="1:21" x14ac:dyDescent="0.25">
      <c r="A1603" s="18"/>
      <c r="B1603" s="18"/>
      <c r="C1603" s="77"/>
      <c r="D1603" s="77"/>
      <c r="E1603" s="78"/>
      <c r="F1603" s="5"/>
      <c r="G1603" s="5"/>
      <c r="H1603" s="5"/>
      <c r="K1603" s="5"/>
      <c r="L1603" s="5"/>
      <c r="M1603" s="18"/>
      <c r="N1603" s="18"/>
      <c r="T1603" s="70"/>
      <c r="U1603" s="70"/>
    </row>
    <row r="1604" spans="1:21" x14ac:dyDescent="0.25">
      <c r="A1604" s="18"/>
      <c r="B1604" s="18"/>
      <c r="C1604" s="77"/>
      <c r="D1604" s="77"/>
      <c r="E1604" s="78"/>
      <c r="F1604" s="5"/>
      <c r="G1604" s="5"/>
      <c r="H1604" s="5"/>
      <c r="K1604" s="5"/>
      <c r="L1604" s="5"/>
      <c r="M1604" s="18"/>
      <c r="N1604" s="18"/>
      <c r="T1604" s="70"/>
      <c r="U1604" s="70"/>
    </row>
    <row r="1605" spans="1:21" x14ac:dyDescent="0.25">
      <c r="A1605" s="18"/>
      <c r="B1605" s="18"/>
      <c r="C1605" s="77"/>
      <c r="D1605" s="77"/>
      <c r="E1605" s="78"/>
      <c r="F1605" s="5"/>
      <c r="G1605" s="5"/>
      <c r="H1605" s="5"/>
      <c r="K1605" s="5"/>
      <c r="L1605" s="5"/>
      <c r="M1605" s="18"/>
      <c r="N1605" s="18"/>
      <c r="T1605" s="70"/>
      <c r="U1605" s="70"/>
    </row>
    <row r="1606" spans="1:21" x14ac:dyDescent="0.25">
      <c r="A1606" s="18"/>
      <c r="B1606" s="18"/>
      <c r="C1606" s="77"/>
      <c r="D1606" s="77"/>
      <c r="E1606" s="78"/>
      <c r="F1606" s="5"/>
      <c r="G1606" s="5"/>
      <c r="H1606" s="5"/>
      <c r="K1606" s="5"/>
      <c r="L1606" s="5"/>
      <c r="M1606" s="18"/>
      <c r="N1606" s="18"/>
      <c r="T1606" s="70"/>
      <c r="U1606" s="70"/>
    </row>
    <row r="1607" spans="1:21" x14ac:dyDescent="0.25">
      <c r="A1607" s="18"/>
      <c r="B1607" s="18"/>
      <c r="C1607" s="77"/>
      <c r="D1607" s="77"/>
      <c r="E1607" s="78"/>
      <c r="F1607" s="5"/>
      <c r="G1607" s="5"/>
      <c r="H1607" s="5"/>
      <c r="K1607" s="5"/>
      <c r="L1607" s="5"/>
      <c r="M1607" s="18"/>
      <c r="N1607" s="18"/>
      <c r="T1607" s="70"/>
      <c r="U1607" s="70"/>
    </row>
    <row r="1608" spans="1:21" x14ac:dyDescent="0.25">
      <c r="A1608" s="18"/>
      <c r="B1608" s="18"/>
      <c r="C1608" s="77"/>
      <c r="D1608" s="77"/>
      <c r="E1608" s="78"/>
      <c r="F1608" s="5"/>
      <c r="G1608" s="5"/>
      <c r="H1608" s="5"/>
      <c r="K1608" s="5"/>
      <c r="L1608" s="5"/>
      <c r="M1608" s="18"/>
      <c r="N1608" s="18"/>
      <c r="T1608" s="70"/>
      <c r="U1608" s="70"/>
    </row>
    <row r="1609" spans="1:21" x14ac:dyDescent="0.25">
      <c r="A1609" s="18"/>
      <c r="B1609" s="18"/>
      <c r="C1609" s="77"/>
      <c r="D1609" s="77"/>
      <c r="E1609" s="78"/>
      <c r="F1609" s="5"/>
      <c r="G1609" s="5"/>
      <c r="H1609" s="5"/>
      <c r="K1609" s="5"/>
      <c r="L1609" s="5"/>
      <c r="M1609" s="18"/>
      <c r="N1609" s="18"/>
      <c r="T1609" s="70"/>
      <c r="U1609" s="70"/>
    </row>
    <row r="1610" spans="1:21" x14ac:dyDescent="0.25">
      <c r="A1610" s="18"/>
      <c r="B1610" s="18"/>
      <c r="C1610" s="77"/>
      <c r="D1610" s="77"/>
      <c r="E1610" s="78"/>
      <c r="F1610" s="5"/>
      <c r="G1610" s="5"/>
      <c r="H1610" s="5"/>
      <c r="K1610" s="5"/>
      <c r="L1610" s="5"/>
      <c r="M1610" s="18"/>
      <c r="N1610" s="18"/>
      <c r="T1610" s="70"/>
      <c r="U1610" s="70"/>
    </row>
    <row r="1611" spans="1:21" x14ac:dyDescent="0.25">
      <c r="A1611" s="18"/>
      <c r="B1611" s="18"/>
      <c r="C1611" s="77"/>
      <c r="D1611" s="77"/>
      <c r="E1611" s="78"/>
      <c r="F1611" s="5"/>
      <c r="G1611" s="5"/>
      <c r="H1611" s="5"/>
      <c r="K1611" s="5"/>
      <c r="L1611" s="5"/>
      <c r="M1611" s="18"/>
      <c r="N1611" s="18"/>
      <c r="T1611" s="70"/>
      <c r="U1611" s="70"/>
    </row>
    <row r="1612" spans="1:21" x14ac:dyDescent="0.25">
      <c r="A1612" s="18"/>
      <c r="B1612" s="18"/>
      <c r="C1612" s="77"/>
      <c r="D1612" s="77"/>
      <c r="E1612" s="78"/>
      <c r="F1612" s="5"/>
      <c r="G1612" s="5"/>
      <c r="H1612" s="5"/>
      <c r="K1612" s="5"/>
      <c r="L1612" s="5"/>
      <c r="M1612" s="18"/>
      <c r="N1612" s="18"/>
      <c r="T1612" s="70"/>
      <c r="U1612" s="70"/>
    </row>
    <row r="1613" spans="1:21" x14ac:dyDescent="0.25">
      <c r="A1613" s="18"/>
      <c r="B1613" s="18"/>
      <c r="C1613" s="77"/>
      <c r="D1613" s="77"/>
      <c r="E1613" s="78"/>
      <c r="F1613" s="5"/>
      <c r="G1613" s="5"/>
      <c r="H1613" s="5"/>
      <c r="K1613" s="5"/>
      <c r="L1613" s="5"/>
      <c r="M1613" s="18"/>
      <c r="N1613" s="18"/>
      <c r="T1613" s="70"/>
      <c r="U1613" s="70"/>
    </row>
    <row r="1614" spans="1:21" x14ac:dyDescent="0.25">
      <c r="A1614" s="18"/>
      <c r="B1614" s="18"/>
      <c r="C1614" s="77"/>
      <c r="D1614" s="77"/>
      <c r="E1614" s="78"/>
      <c r="F1614" s="5"/>
      <c r="G1614" s="5"/>
      <c r="H1614" s="5"/>
      <c r="K1614" s="5"/>
      <c r="L1614" s="5"/>
      <c r="M1614" s="18"/>
      <c r="N1614" s="18"/>
      <c r="T1614" s="70"/>
      <c r="U1614" s="70"/>
    </row>
    <row r="1615" spans="1:21" x14ac:dyDescent="0.25">
      <c r="A1615" s="18"/>
      <c r="B1615" s="18"/>
      <c r="C1615" s="77"/>
      <c r="D1615" s="77"/>
      <c r="E1615" s="78"/>
      <c r="F1615" s="5"/>
      <c r="G1615" s="5"/>
      <c r="H1615" s="5"/>
      <c r="K1615" s="5"/>
      <c r="L1615" s="5"/>
      <c r="M1615" s="18"/>
      <c r="N1615" s="18"/>
      <c r="T1615" s="70"/>
      <c r="U1615" s="70"/>
    </row>
    <row r="1616" spans="1:21" x14ac:dyDescent="0.25">
      <c r="A1616" s="18"/>
      <c r="B1616" s="18"/>
      <c r="C1616" s="77"/>
      <c r="D1616" s="77"/>
      <c r="E1616" s="78"/>
      <c r="F1616" s="5"/>
      <c r="G1616" s="5"/>
      <c r="H1616" s="5"/>
      <c r="K1616" s="5"/>
      <c r="L1616" s="5"/>
      <c r="M1616" s="18"/>
      <c r="N1616" s="18"/>
      <c r="T1616" s="70"/>
      <c r="U1616" s="70"/>
    </row>
    <row r="1617" spans="1:21" x14ac:dyDescent="0.25">
      <c r="A1617" s="18"/>
      <c r="B1617" s="18"/>
      <c r="C1617" s="77"/>
      <c r="D1617" s="77"/>
      <c r="E1617" s="78"/>
      <c r="F1617" s="5"/>
      <c r="G1617" s="5"/>
      <c r="H1617" s="5"/>
      <c r="K1617" s="5"/>
      <c r="L1617" s="5"/>
      <c r="M1617" s="18"/>
      <c r="N1617" s="18"/>
      <c r="T1617" s="70"/>
      <c r="U1617" s="70"/>
    </row>
    <row r="1618" spans="1:21" x14ac:dyDescent="0.25">
      <c r="A1618" s="18"/>
      <c r="B1618" s="18"/>
      <c r="C1618" s="77"/>
      <c r="D1618" s="77"/>
      <c r="E1618" s="78"/>
      <c r="F1618" s="5"/>
      <c r="G1618" s="5"/>
      <c r="H1618" s="5"/>
      <c r="K1618" s="5"/>
      <c r="L1618" s="5"/>
      <c r="M1618" s="18"/>
      <c r="N1618" s="18"/>
      <c r="T1618" s="70"/>
      <c r="U1618" s="70"/>
    </row>
    <row r="1619" spans="1:21" x14ac:dyDescent="0.25">
      <c r="A1619" s="18"/>
      <c r="B1619" s="18"/>
      <c r="C1619" s="77"/>
      <c r="D1619" s="77"/>
      <c r="E1619" s="78"/>
      <c r="F1619" s="5"/>
      <c r="G1619" s="5"/>
      <c r="H1619" s="5"/>
      <c r="K1619" s="5"/>
      <c r="L1619" s="5"/>
      <c r="M1619" s="18"/>
      <c r="N1619" s="18"/>
      <c r="T1619" s="70"/>
      <c r="U1619" s="70"/>
    </row>
    <row r="1620" spans="1:21" x14ac:dyDescent="0.25">
      <c r="A1620" s="18"/>
      <c r="B1620" s="18"/>
      <c r="C1620" s="77"/>
      <c r="D1620" s="77"/>
      <c r="E1620" s="78"/>
      <c r="F1620" s="5"/>
      <c r="G1620" s="5"/>
      <c r="H1620" s="5"/>
      <c r="K1620" s="5"/>
      <c r="L1620" s="5"/>
      <c r="M1620" s="18"/>
      <c r="N1620" s="18"/>
      <c r="T1620" s="70"/>
      <c r="U1620" s="70"/>
    </row>
    <row r="1621" spans="1:21" x14ac:dyDescent="0.25">
      <c r="A1621" s="18"/>
      <c r="B1621" s="18"/>
      <c r="C1621" s="77"/>
      <c r="D1621" s="77"/>
      <c r="E1621" s="78"/>
      <c r="F1621" s="5"/>
      <c r="G1621" s="5"/>
      <c r="H1621" s="5"/>
      <c r="K1621" s="5"/>
      <c r="L1621" s="5"/>
      <c r="M1621" s="18"/>
      <c r="N1621" s="18"/>
      <c r="T1621" s="70"/>
      <c r="U1621" s="70"/>
    </row>
    <row r="1622" spans="1:21" x14ac:dyDescent="0.25">
      <c r="A1622" s="18"/>
      <c r="B1622" s="18"/>
      <c r="C1622" s="77"/>
      <c r="D1622" s="77"/>
      <c r="E1622" s="78"/>
      <c r="F1622" s="5"/>
      <c r="G1622" s="5"/>
      <c r="H1622" s="5"/>
      <c r="K1622" s="5"/>
      <c r="L1622" s="5"/>
      <c r="M1622" s="18"/>
      <c r="N1622" s="18"/>
      <c r="T1622" s="70"/>
      <c r="U1622" s="70"/>
    </row>
    <row r="1623" spans="1:21" x14ac:dyDescent="0.25">
      <c r="A1623" s="18"/>
      <c r="B1623" s="18"/>
      <c r="C1623" s="77"/>
      <c r="D1623" s="77"/>
      <c r="E1623" s="78"/>
      <c r="F1623" s="5"/>
      <c r="G1623" s="5"/>
      <c r="H1623" s="5"/>
      <c r="K1623" s="5"/>
      <c r="L1623" s="5"/>
      <c r="M1623" s="18"/>
      <c r="N1623" s="18"/>
      <c r="T1623" s="70"/>
      <c r="U1623" s="70"/>
    </row>
    <row r="1624" spans="1:21" x14ac:dyDescent="0.25">
      <c r="A1624" s="18"/>
      <c r="B1624" s="18"/>
      <c r="C1624" s="77"/>
      <c r="D1624" s="77"/>
      <c r="E1624" s="78"/>
      <c r="F1624" s="5"/>
      <c r="G1624" s="5"/>
      <c r="H1624" s="5"/>
      <c r="K1624" s="5"/>
      <c r="L1624" s="5"/>
      <c r="M1624" s="18"/>
      <c r="N1624" s="18"/>
      <c r="T1624" s="70"/>
      <c r="U1624" s="70"/>
    </row>
    <row r="1625" spans="1:21" x14ac:dyDescent="0.25">
      <c r="A1625" s="18"/>
      <c r="B1625" s="18"/>
      <c r="C1625" s="77"/>
      <c r="D1625" s="77"/>
      <c r="E1625" s="78"/>
      <c r="F1625" s="5"/>
      <c r="G1625" s="5"/>
      <c r="H1625" s="5"/>
      <c r="K1625" s="5"/>
      <c r="L1625" s="5"/>
      <c r="M1625" s="18"/>
      <c r="N1625" s="18"/>
      <c r="T1625" s="70"/>
      <c r="U1625" s="70"/>
    </row>
    <row r="1626" spans="1:21" x14ac:dyDescent="0.25">
      <c r="A1626" s="18"/>
      <c r="B1626" s="18"/>
      <c r="C1626" s="77"/>
      <c r="D1626" s="77"/>
      <c r="E1626" s="78"/>
      <c r="F1626" s="5"/>
      <c r="G1626" s="5"/>
      <c r="H1626" s="5"/>
      <c r="K1626" s="5"/>
      <c r="L1626" s="5"/>
      <c r="M1626" s="18"/>
      <c r="N1626" s="18"/>
      <c r="T1626" s="70"/>
      <c r="U1626" s="70"/>
    </row>
    <row r="1627" spans="1:21" x14ac:dyDescent="0.25">
      <c r="A1627" s="18"/>
      <c r="B1627" s="18"/>
      <c r="C1627" s="77"/>
      <c r="D1627" s="77"/>
      <c r="E1627" s="78"/>
      <c r="F1627" s="5"/>
      <c r="G1627" s="5"/>
      <c r="H1627" s="5"/>
      <c r="K1627" s="5"/>
      <c r="L1627" s="5"/>
      <c r="M1627" s="18"/>
      <c r="N1627" s="18"/>
      <c r="T1627" s="70"/>
      <c r="U1627" s="70"/>
    </row>
    <row r="1628" spans="1:21" x14ac:dyDescent="0.25">
      <c r="A1628" s="18"/>
      <c r="B1628" s="18"/>
      <c r="C1628" s="77"/>
      <c r="D1628" s="77"/>
      <c r="E1628" s="78"/>
      <c r="F1628" s="5"/>
      <c r="G1628" s="5"/>
      <c r="H1628" s="5"/>
      <c r="K1628" s="5"/>
      <c r="L1628" s="5"/>
      <c r="M1628" s="18"/>
      <c r="N1628" s="18"/>
      <c r="T1628" s="70"/>
      <c r="U1628" s="70"/>
    </row>
    <row r="1629" spans="1:21" x14ac:dyDescent="0.25">
      <c r="A1629" s="18"/>
      <c r="B1629" s="18"/>
      <c r="C1629" s="77"/>
      <c r="D1629" s="77"/>
      <c r="E1629" s="78"/>
      <c r="F1629" s="5"/>
      <c r="G1629" s="5"/>
      <c r="H1629" s="5"/>
      <c r="K1629" s="5"/>
      <c r="L1629" s="5"/>
      <c r="M1629" s="18"/>
      <c r="N1629" s="18"/>
      <c r="T1629" s="70"/>
      <c r="U1629" s="70"/>
    </row>
    <row r="1630" spans="1:21" x14ac:dyDescent="0.25">
      <c r="A1630" s="18"/>
      <c r="B1630" s="18"/>
      <c r="C1630" s="77"/>
      <c r="D1630" s="77"/>
      <c r="E1630" s="78"/>
      <c r="F1630" s="5"/>
      <c r="G1630" s="5"/>
      <c r="H1630" s="5"/>
      <c r="K1630" s="5"/>
      <c r="L1630" s="5"/>
      <c r="M1630" s="18"/>
      <c r="N1630" s="18"/>
      <c r="T1630" s="70"/>
      <c r="U1630" s="70"/>
    </row>
    <row r="1631" spans="1:21" x14ac:dyDescent="0.25">
      <c r="A1631" s="18"/>
      <c r="B1631" s="18"/>
      <c r="C1631" s="77"/>
      <c r="D1631" s="77"/>
      <c r="E1631" s="78"/>
      <c r="F1631" s="5"/>
      <c r="G1631" s="5"/>
      <c r="H1631" s="5"/>
      <c r="K1631" s="5"/>
      <c r="L1631" s="5"/>
      <c r="M1631" s="18"/>
      <c r="N1631" s="18"/>
      <c r="T1631" s="70"/>
      <c r="U1631" s="70"/>
    </row>
    <row r="1632" spans="1:21" x14ac:dyDescent="0.25">
      <c r="A1632" s="18"/>
      <c r="B1632" s="18"/>
      <c r="C1632" s="77"/>
      <c r="D1632" s="77"/>
      <c r="E1632" s="78"/>
      <c r="F1632" s="5"/>
      <c r="G1632" s="5"/>
      <c r="H1632" s="5"/>
      <c r="K1632" s="5"/>
      <c r="L1632" s="5"/>
      <c r="M1632" s="18"/>
      <c r="N1632" s="18"/>
      <c r="T1632" s="70"/>
      <c r="U1632" s="70"/>
    </row>
    <row r="1633" spans="1:21" x14ac:dyDescent="0.25">
      <c r="A1633" s="18"/>
      <c r="B1633" s="18"/>
      <c r="C1633" s="77"/>
      <c r="D1633" s="77"/>
      <c r="E1633" s="78"/>
      <c r="F1633" s="5"/>
      <c r="G1633" s="5"/>
      <c r="H1633" s="5"/>
      <c r="K1633" s="5"/>
      <c r="L1633" s="5"/>
      <c r="M1633" s="18"/>
      <c r="N1633" s="18"/>
      <c r="T1633" s="70"/>
      <c r="U1633" s="70"/>
    </row>
    <row r="1634" spans="1:21" x14ac:dyDescent="0.25">
      <c r="A1634" s="18"/>
      <c r="B1634" s="18"/>
      <c r="C1634" s="77"/>
      <c r="D1634" s="77"/>
      <c r="E1634" s="78"/>
      <c r="F1634" s="5"/>
      <c r="G1634" s="5"/>
      <c r="H1634" s="5"/>
      <c r="K1634" s="5"/>
      <c r="L1634" s="5"/>
      <c r="M1634" s="18"/>
      <c r="N1634" s="18"/>
      <c r="T1634" s="70"/>
      <c r="U1634" s="70"/>
    </row>
    <row r="1635" spans="1:21" x14ac:dyDescent="0.25">
      <c r="A1635" s="18"/>
      <c r="B1635" s="18"/>
      <c r="C1635" s="77"/>
      <c r="D1635" s="77"/>
      <c r="E1635" s="78"/>
      <c r="F1635" s="5"/>
      <c r="G1635" s="5"/>
      <c r="H1635" s="5"/>
      <c r="K1635" s="5"/>
      <c r="L1635" s="5"/>
      <c r="M1635" s="18"/>
      <c r="N1635" s="18"/>
      <c r="T1635" s="70"/>
      <c r="U1635" s="70"/>
    </row>
    <row r="1636" spans="1:21" x14ac:dyDescent="0.25">
      <c r="A1636" s="18"/>
      <c r="B1636" s="18"/>
      <c r="C1636" s="77"/>
      <c r="D1636" s="77"/>
      <c r="E1636" s="78"/>
      <c r="F1636" s="5"/>
      <c r="G1636" s="5"/>
      <c r="H1636" s="5"/>
      <c r="K1636" s="5"/>
      <c r="L1636" s="5"/>
      <c r="M1636" s="18"/>
      <c r="N1636" s="18"/>
      <c r="T1636" s="70"/>
      <c r="U1636" s="70"/>
    </row>
    <row r="1637" spans="1:21" x14ac:dyDescent="0.25">
      <c r="A1637" s="18"/>
      <c r="B1637" s="18"/>
      <c r="C1637" s="77"/>
      <c r="D1637" s="77"/>
      <c r="E1637" s="78"/>
      <c r="F1637" s="5"/>
      <c r="G1637" s="5"/>
      <c r="H1637" s="5"/>
      <c r="K1637" s="5"/>
      <c r="L1637" s="5"/>
      <c r="M1637" s="18"/>
      <c r="N1637" s="18"/>
      <c r="T1637" s="70"/>
      <c r="U1637" s="70"/>
    </row>
    <row r="1638" spans="1:21" x14ac:dyDescent="0.25">
      <c r="A1638" s="18"/>
      <c r="B1638" s="18"/>
      <c r="C1638" s="77"/>
      <c r="D1638" s="77"/>
      <c r="E1638" s="78"/>
      <c r="F1638" s="5"/>
      <c r="G1638" s="5"/>
      <c r="H1638" s="5"/>
      <c r="K1638" s="5"/>
      <c r="L1638" s="5"/>
      <c r="M1638" s="18"/>
      <c r="N1638" s="18"/>
      <c r="T1638" s="70"/>
      <c r="U1638" s="70"/>
    </row>
    <row r="1639" spans="1:21" x14ac:dyDescent="0.25">
      <c r="A1639" s="18"/>
      <c r="B1639" s="18"/>
      <c r="C1639" s="77"/>
      <c r="D1639" s="77"/>
      <c r="E1639" s="78"/>
      <c r="F1639" s="5"/>
      <c r="G1639" s="5"/>
      <c r="H1639" s="5"/>
      <c r="K1639" s="5"/>
      <c r="L1639" s="5"/>
      <c r="M1639" s="18"/>
      <c r="N1639" s="18"/>
      <c r="T1639" s="70"/>
      <c r="U1639" s="70"/>
    </row>
    <row r="1640" spans="1:21" x14ac:dyDescent="0.25">
      <c r="A1640" s="18"/>
      <c r="B1640" s="18"/>
      <c r="C1640" s="77"/>
      <c r="D1640" s="77"/>
      <c r="E1640" s="78"/>
      <c r="F1640" s="5"/>
      <c r="G1640" s="5"/>
      <c r="H1640" s="5"/>
      <c r="K1640" s="5"/>
      <c r="L1640" s="5"/>
      <c r="M1640" s="18"/>
      <c r="N1640" s="18"/>
      <c r="T1640" s="70"/>
      <c r="U1640" s="70"/>
    </row>
    <row r="1641" spans="1:21" x14ac:dyDescent="0.25">
      <c r="A1641" s="18"/>
      <c r="B1641" s="18"/>
      <c r="C1641" s="77"/>
      <c r="D1641" s="77"/>
      <c r="E1641" s="78"/>
      <c r="F1641" s="5"/>
      <c r="G1641" s="5"/>
      <c r="H1641" s="5"/>
      <c r="K1641" s="5"/>
      <c r="L1641" s="5"/>
      <c r="M1641" s="18"/>
      <c r="N1641" s="18"/>
      <c r="T1641" s="70"/>
      <c r="U1641" s="70"/>
    </row>
    <row r="1642" spans="1:21" x14ac:dyDescent="0.25">
      <c r="A1642" s="18"/>
      <c r="B1642" s="18"/>
      <c r="C1642" s="77"/>
      <c r="D1642" s="77"/>
      <c r="E1642" s="78"/>
      <c r="F1642" s="5"/>
      <c r="G1642" s="5"/>
      <c r="H1642" s="5"/>
      <c r="K1642" s="5"/>
      <c r="L1642" s="5"/>
      <c r="M1642" s="18"/>
      <c r="N1642" s="18"/>
      <c r="T1642" s="70"/>
      <c r="U1642" s="70"/>
    </row>
    <row r="1643" spans="1:21" x14ac:dyDescent="0.25">
      <c r="A1643" s="18"/>
      <c r="B1643" s="18"/>
      <c r="C1643" s="77"/>
      <c r="D1643" s="77"/>
      <c r="E1643" s="78"/>
      <c r="F1643" s="5"/>
      <c r="G1643" s="5"/>
      <c r="H1643" s="5"/>
      <c r="K1643" s="5"/>
      <c r="L1643" s="5"/>
      <c r="M1643" s="18"/>
      <c r="N1643" s="18"/>
      <c r="T1643" s="70"/>
      <c r="U1643" s="70"/>
    </row>
    <row r="1644" spans="1:21" x14ac:dyDescent="0.25">
      <c r="A1644" s="18"/>
      <c r="B1644" s="18"/>
      <c r="C1644" s="77"/>
      <c r="D1644" s="77"/>
      <c r="E1644" s="78"/>
      <c r="F1644" s="5"/>
      <c r="G1644" s="5"/>
      <c r="H1644" s="5"/>
      <c r="K1644" s="5"/>
      <c r="L1644" s="5"/>
      <c r="M1644" s="18"/>
      <c r="N1644" s="18"/>
      <c r="T1644" s="70"/>
      <c r="U1644" s="70"/>
    </row>
    <row r="1645" spans="1:21" x14ac:dyDescent="0.25">
      <c r="A1645" s="18"/>
      <c r="B1645" s="18"/>
      <c r="C1645" s="77"/>
      <c r="D1645" s="77"/>
      <c r="E1645" s="78"/>
      <c r="F1645" s="5"/>
      <c r="G1645" s="5"/>
      <c r="H1645" s="5"/>
      <c r="K1645" s="5"/>
      <c r="L1645" s="5"/>
      <c r="M1645" s="18"/>
      <c r="N1645" s="18"/>
      <c r="T1645" s="70"/>
      <c r="U1645" s="70"/>
    </row>
    <row r="1646" spans="1:21" x14ac:dyDescent="0.25">
      <c r="A1646" s="18"/>
      <c r="B1646" s="18"/>
      <c r="C1646" s="77"/>
      <c r="D1646" s="77"/>
      <c r="E1646" s="78"/>
      <c r="F1646" s="5"/>
      <c r="G1646" s="5"/>
      <c r="H1646" s="5"/>
      <c r="K1646" s="5"/>
      <c r="L1646" s="5"/>
      <c r="M1646" s="18"/>
      <c r="N1646" s="18"/>
      <c r="T1646" s="70"/>
      <c r="U1646" s="70"/>
    </row>
    <row r="1647" spans="1:21" x14ac:dyDescent="0.25">
      <c r="A1647" s="18"/>
      <c r="B1647" s="18"/>
      <c r="C1647" s="77"/>
      <c r="D1647" s="77"/>
      <c r="E1647" s="78"/>
      <c r="F1647" s="5"/>
      <c r="G1647" s="5"/>
      <c r="H1647" s="5"/>
      <c r="K1647" s="5"/>
      <c r="L1647" s="5"/>
      <c r="M1647" s="18"/>
      <c r="N1647" s="18"/>
      <c r="T1647" s="70"/>
      <c r="U1647" s="70"/>
    </row>
    <row r="1648" spans="1:21" x14ac:dyDescent="0.25">
      <c r="A1648" s="18"/>
      <c r="B1648" s="18"/>
      <c r="C1648" s="77"/>
      <c r="D1648" s="77"/>
      <c r="E1648" s="78"/>
      <c r="F1648" s="5"/>
      <c r="G1648" s="5"/>
      <c r="H1648" s="5"/>
      <c r="K1648" s="5"/>
      <c r="L1648" s="5"/>
      <c r="M1648" s="18"/>
      <c r="N1648" s="18"/>
      <c r="T1648" s="70"/>
      <c r="U1648" s="70"/>
    </row>
    <row r="1649" spans="1:21" x14ac:dyDescent="0.25">
      <c r="A1649" s="18"/>
      <c r="B1649" s="18"/>
      <c r="C1649" s="77"/>
      <c r="D1649" s="77"/>
      <c r="E1649" s="78"/>
      <c r="F1649" s="5"/>
      <c r="G1649" s="5"/>
      <c r="H1649" s="5"/>
      <c r="K1649" s="5"/>
      <c r="L1649" s="5"/>
      <c r="M1649" s="18"/>
      <c r="N1649" s="18"/>
      <c r="T1649" s="70"/>
      <c r="U1649" s="70"/>
    </row>
    <row r="1650" spans="1:21" x14ac:dyDescent="0.25">
      <c r="A1650" s="18"/>
      <c r="B1650" s="18"/>
      <c r="C1650" s="77"/>
      <c r="D1650" s="77"/>
      <c r="E1650" s="78"/>
      <c r="F1650" s="5"/>
      <c r="G1650" s="5"/>
      <c r="H1650" s="5"/>
      <c r="K1650" s="5"/>
      <c r="L1650" s="5"/>
      <c r="M1650" s="18"/>
      <c r="N1650" s="18"/>
      <c r="T1650" s="70"/>
      <c r="U1650" s="70"/>
    </row>
    <row r="1651" spans="1:21" x14ac:dyDescent="0.25">
      <c r="A1651" s="18"/>
      <c r="B1651" s="18"/>
      <c r="C1651" s="77"/>
      <c r="D1651" s="77"/>
      <c r="E1651" s="78"/>
      <c r="F1651" s="5"/>
      <c r="G1651" s="5"/>
      <c r="H1651" s="5"/>
      <c r="K1651" s="5"/>
      <c r="L1651" s="5"/>
      <c r="M1651" s="18"/>
      <c r="N1651" s="18"/>
      <c r="T1651" s="70"/>
      <c r="U1651" s="70"/>
    </row>
    <row r="1652" spans="1:21" x14ac:dyDescent="0.25">
      <c r="A1652" s="18"/>
      <c r="B1652" s="18"/>
      <c r="C1652" s="77"/>
      <c r="D1652" s="77"/>
      <c r="E1652" s="78"/>
      <c r="F1652" s="5"/>
      <c r="G1652" s="5"/>
      <c r="H1652" s="5"/>
      <c r="K1652" s="5"/>
      <c r="L1652" s="5"/>
      <c r="M1652" s="18"/>
      <c r="N1652" s="18"/>
      <c r="T1652" s="70"/>
      <c r="U1652" s="70"/>
    </row>
    <row r="1653" spans="1:21" x14ac:dyDescent="0.25">
      <c r="A1653" s="18"/>
      <c r="B1653" s="18"/>
      <c r="C1653" s="77"/>
      <c r="D1653" s="77"/>
      <c r="E1653" s="78"/>
      <c r="F1653" s="5"/>
      <c r="G1653" s="5"/>
      <c r="H1653" s="5"/>
      <c r="K1653" s="5"/>
      <c r="L1653" s="5"/>
      <c r="M1653" s="18"/>
      <c r="N1653" s="18"/>
      <c r="T1653" s="70"/>
      <c r="U1653" s="70"/>
    </row>
    <row r="1654" spans="1:21" x14ac:dyDescent="0.25">
      <c r="A1654" s="18"/>
      <c r="B1654" s="18"/>
      <c r="C1654" s="77"/>
      <c r="D1654" s="77"/>
      <c r="E1654" s="78"/>
      <c r="F1654" s="5"/>
      <c r="G1654" s="5"/>
      <c r="H1654" s="5"/>
      <c r="K1654" s="5"/>
      <c r="L1654" s="5"/>
      <c r="M1654" s="18"/>
      <c r="N1654" s="18"/>
      <c r="T1654" s="70"/>
      <c r="U1654" s="70"/>
    </row>
    <row r="1655" spans="1:21" x14ac:dyDescent="0.25">
      <c r="A1655" s="18"/>
      <c r="B1655" s="18"/>
      <c r="C1655" s="77"/>
      <c r="D1655" s="77"/>
      <c r="E1655" s="78"/>
      <c r="F1655" s="5"/>
      <c r="G1655" s="5"/>
      <c r="H1655" s="5"/>
      <c r="K1655" s="5"/>
      <c r="L1655" s="5"/>
      <c r="M1655" s="18"/>
      <c r="N1655" s="18"/>
      <c r="T1655" s="70"/>
      <c r="U1655" s="70"/>
    </row>
    <row r="1656" spans="1:21" x14ac:dyDescent="0.25">
      <c r="A1656" s="18"/>
      <c r="B1656" s="18"/>
      <c r="C1656" s="77"/>
      <c r="D1656" s="77"/>
      <c r="E1656" s="78"/>
      <c r="F1656" s="5"/>
      <c r="G1656" s="5"/>
      <c r="H1656" s="5"/>
      <c r="K1656" s="5"/>
      <c r="L1656" s="5"/>
      <c r="M1656" s="18"/>
      <c r="N1656" s="18"/>
      <c r="T1656" s="70"/>
      <c r="U1656" s="70"/>
    </row>
    <row r="1657" spans="1:21" x14ac:dyDescent="0.25">
      <c r="A1657" s="18"/>
      <c r="B1657" s="18"/>
      <c r="C1657" s="77"/>
      <c r="D1657" s="77"/>
      <c r="E1657" s="78"/>
      <c r="F1657" s="5"/>
      <c r="G1657" s="5"/>
      <c r="H1657" s="5"/>
      <c r="K1657" s="5"/>
      <c r="L1657" s="5"/>
      <c r="M1657" s="18"/>
      <c r="N1657" s="18"/>
      <c r="T1657" s="70"/>
      <c r="U1657" s="70"/>
    </row>
    <row r="1658" spans="1:21" x14ac:dyDescent="0.25">
      <c r="A1658" s="18"/>
      <c r="B1658" s="18"/>
      <c r="C1658" s="77"/>
      <c r="D1658" s="77"/>
      <c r="E1658" s="78"/>
      <c r="F1658" s="5"/>
      <c r="G1658" s="5"/>
      <c r="H1658" s="5"/>
      <c r="K1658" s="5"/>
      <c r="L1658" s="5"/>
      <c r="M1658" s="18"/>
      <c r="N1658" s="18"/>
      <c r="T1658" s="70"/>
      <c r="U1658" s="70"/>
    </row>
    <row r="1659" spans="1:21" x14ac:dyDescent="0.25">
      <c r="A1659" s="18"/>
      <c r="B1659" s="18"/>
      <c r="C1659" s="77"/>
      <c r="D1659" s="77"/>
      <c r="E1659" s="78"/>
      <c r="F1659" s="5"/>
      <c r="G1659" s="5"/>
      <c r="H1659" s="5"/>
      <c r="K1659" s="5"/>
      <c r="L1659" s="5"/>
      <c r="M1659" s="18"/>
      <c r="N1659" s="18"/>
      <c r="T1659" s="70"/>
      <c r="U1659" s="70"/>
    </row>
    <row r="1660" spans="1:21" x14ac:dyDescent="0.25">
      <c r="A1660" s="18"/>
      <c r="B1660" s="18"/>
      <c r="C1660" s="77"/>
      <c r="D1660" s="77"/>
      <c r="E1660" s="78"/>
      <c r="F1660" s="5"/>
      <c r="G1660" s="5"/>
      <c r="H1660" s="5"/>
      <c r="K1660" s="5"/>
      <c r="L1660" s="5"/>
      <c r="M1660" s="18"/>
      <c r="N1660" s="18"/>
      <c r="T1660" s="70"/>
      <c r="U1660" s="70"/>
    </row>
    <row r="1661" spans="1:21" x14ac:dyDescent="0.25">
      <c r="A1661" s="18"/>
      <c r="B1661" s="18"/>
      <c r="C1661" s="77"/>
      <c r="D1661" s="77"/>
      <c r="E1661" s="78"/>
      <c r="F1661" s="5"/>
      <c r="G1661" s="5"/>
      <c r="H1661" s="5"/>
      <c r="K1661" s="5"/>
      <c r="L1661" s="5"/>
      <c r="M1661" s="18"/>
      <c r="N1661" s="18"/>
      <c r="T1661" s="70"/>
      <c r="U1661" s="70"/>
    </row>
    <row r="1662" spans="1:21" x14ac:dyDescent="0.25">
      <c r="A1662" s="18"/>
      <c r="B1662" s="18"/>
      <c r="C1662" s="77"/>
      <c r="D1662" s="77"/>
      <c r="E1662" s="78"/>
      <c r="F1662" s="5"/>
      <c r="G1662" s="5"/>
      <c r="H1662" s="5"/>
      <c r="K1662" s="5"/>
      <c r="L1662" s="5"/>
      <c r="M1662" s="18"/>
      <c r="N1662" s="18"/>
      <c r="T1662" s="70"/>
      <c r="U1662" s="70"/>
    </row>
    <row r="1663" spans="1:21" x14ac:dyDescent="0.25">
      <c r="A1663" s="18"/>
      <c r="B1663" s="18"/>
      <c r="C1663" s="77"/>
      <c r="D1663" s="77"/>
      <c r="E1663" s="78"/>
      <c r="F1663" s="5"/>
      <c r="G1663" s="5"/>
      <c r="H1663" s="5"/>
      <c r="K1663" s="5"/>
      <c r="L1663" s="5"/>
      <c r="M1663" s="18"/>
      <c r="N1663" s="18"/>
      <c r="T1663" s="70"/>
      <c r="U1663" s="70"/>
    </row>
    <row r="1664" spans="1:21" x14ac:dyDescent="0.25">
      <c r="A1664" s="18"/>
      <c r="B1664" s="18"/>
      <c r="C1664" s="77"/>
      <c r="D1664" s="77"/>
      <c r="E1664" s="78"/>
      <c r="F1664" s="5"/>
      <c r="G1664" s="5"/>
      <c r="H1664" s="5"/>
      <c r="K1664" s="5"/>
      <c r="L1664" s="5"/>
      <c r="M1664" s="18"/>
      <c r="N1664" s="18"/>
      <c r="T1664" s="70"/>
      <c r="U1664" s="70"/>
    </row>
    <row r="1665" spans="1:21" x14ac:dyDescent="0.25">
      <c r="A1665" s="18"/>
      <c r="B1665" s="18"/>
      <c r="C1665" s="77"/>
      <c r="D1665" s="77"/>
      <c r="E1665" s="78"/>
      <c r="F1665" s="5"/>
      <c r="G1665" s="5"/>
      <c r="H1665" s="5"/>
      <c r="K1665" s="5"/>
      <c r="L1665" s="5"/>
      <c r="M1665" s="18"/>
      <c r="N1665" s="18"/>
      <c r="T1665" s="70"/>
      <c r="U1665" s="70"/>
    </row>
    <row r="1666" spans="1:21" x14ac:dyDescent="0.25">
      <c r="A1666" s="18"/>
      <c r="B1666" s="18"/>
      <c r="C1666" s="77"/>
      <c r="D1666" s="77"/>
      <c r="E1666" s="78"/>
      <c r="F1666" s="5"/>
      <c r="G1666" s="5"/>
      <c r="H1666" s="5"/>
      <c r="K1666" s="5"/>
      <c r="L1666" s="5"/>
      <c r="M1666" s="18"/>
      <c r="N1666" s="18"/>
      <c r="T1666" s="70"/>
      <c r="U1666" s="70"/>
    </row>
    <row r="1667" spans="1:21" x14ac:dyDescent="0.25">
      <c r="A1667" s="18"/>
      <c r="B1667" s="18"/>
      <c r="C1667" s="77"/>
      <c r="D1667" s="77"/>
      <c r="E1667" s="78"/>
      <c r="F1667" s="5"/>
      <c r="G1667" s="5"/>
      <c r="H1667" s="5"/>
      <c r="K1667" s="5"/>
      <c r="L1667" s="5"/>
      <c r="M1667" s="18"/>
      <c r="N1667" s="18"/>
      <c r="T1667" s="70"/>
      <c r="U1667" s="70"/>
    </row>
    <row r="1668" spans="1:21" x14ac:dyDescent="0.25">
      <c r="A1668" s="18"/>
      <c r="B1668" s="18"/>
      <c r="C1668" s="77"/>
      <c r="D1668" s="77"/>
      <c r="E1668" s="78"/>
      <c r="F1668" s="5"/>
      <c r="G1668" s="5"/>
      <c r="H1668" s="5"/>
      <c r="K1668" s="5"/>
      <c r="L1668" s="5"/>
      <c r="M1668" s="18"/>
      <c r="N1668" s="18"/>
      <c r="T1668" s="70"/>
      <c r="U1668" s="70"/>
    </row>
    <row r="1669" spans="1:21" x14ac:dyDescent="0.25">
      <c r="A1669" s="18"/>
      <c r="B1669" s="18"/>
      <c r="C1669" s="77"/>
      <c r="D1669" s="77"/>
      <c r="E1669" s="78"/>
      <c r="F1669" s="5"/>
      <c r="G1669" s="5"/>
      <c r="H1669" s="5"/>
      <c r="K1669" s="5"/>
      <c r="L1669" s="5"/>
      <c r="M1669" s="18"/>
      <c r="N1669" s="18"/>
      <c r="T1669" s="70"/>
      <c r="U1669" s="70"/>
    </row>
    <row r="1670" spans="1:21" x14ac:dyDescent="0.25">
      <c r="A1670" s="18"/>
      <c r="B1670" s="18"/>
      <c r="C1670" s="77"/>
      <c r="D1670" s="77"/>
      <c r="E1670" s="78"/>
      <c r="F1670" s="5"/>
      <c r="G1670" s="5"/>
      <c r="H1670" s="5"/>
      <c r="K1670" s="5"/>
      <c r="L1670" s="5"/>
      <c r="M1670" s="18"/>
      <c r="N1670" s="18"/>
      <c r="T1670" s="70"/>
      <c r="U1670" s="70"/>
    </row>
    <row r="1671" spans="1:21" x14ac:dyDescent="0.25">
      <c r="A1671" s="18"/>
      <c r="B1671" s="18"/>
      <c r="C1671" s="77"/>
      <c r="D1671" s="77"/>
      <c r="E1671" s="78"/>
      <c r="F1671" s="5"/>
      <c r="G1671" s="5"/>
      <c r="H1671" s="5"/>
      <c r="K1671" s="5"/>
      <c r="L1671" s="5"/>
      <c r="M1671" s="18"/>
      <c r="N1671" s="18"/>
      <c r="T1671" s="70"/>
      <c r="U1671" s="70"/>
    </row>
    <row r="1672" spans="1:21" x14ac:dyDescent="0.25">
      <c r="A1672" s="18"/>
      <c r="B1672" s="18"/>
      <c r="C1672" s="77"/>
      <c r="D1672" s="77"/>
      <c r="E1672" s="78"/>
      <c r="F1672" s="5"/>
      <c r="G1672" s="5"/>
      <c r="H1672" s="5"/>
      <c r="K1672" s="5"/>
      <c r="L1672" s="5"/>
      <c r="M1672" s="18"/>
      <c r="N1672" s="18"/>
      <c r="T1672" s="70"/>
      <c r="U1672" s="70"/>
    </row>
    <row r="1673" spans="1:21" x14ac:dyDescent="0.25">
      <c r="A1673" s="18"/>
      <c r="B1673" s="18"/>
      <c r="C1673" s="77"/>
      <c r="D1673" s="77"/>
      <c r="E1673" s="78"/>
      <c r="F1673" s="5"/>
      <c r="G1673" s="5"/>
      <c r="H1673" s="5"/>
      <c r="K1673" s="5"/>
      <c r="L1673" s="5"/>
      <c r="M1673" s="18"/>
      <c r="N1673" s="18"/>
      <c r="T1673" s="70"/>
      <c r="U1673" s="70"/>
    </row>
    <row r="1674" spans="1:21" x14ac:dyDescent="0.25">
      <c r="A1674" s="18"/>
      <c r="B1674" s="18"/>
      <c r="C1674" s="77"/>
      <c r="D1674" s="77"/>
      <c r="E1674" s="78"/>
      <c r="F1674" s="5"/>
      <c r="G1674" s="5"/>
      <c r="H1674" s="5"/>
      <c r="K1674" s="5"/>
      <c r="L1674" s="5"/>
      <c r="M1674" s="18"/>
      <c r="N1674" s="18"/>
      <c r="T1674" s="70"/>
      <c r="U1674" s="70"/>
    </row>
    <row r="1675" spans="1:21" x14ac:dyDescent="0.25">
      <c r="A1675" s="18"/>
      <c r="B1675" s="18"/>
      <c r="C1675" s="77"/>
      <c r="D1675" s="77"/>
      <c r="E1675" s="78"/>
      <c r="F1675" s="5"/>
      <c r="G1675" s="5"/>
      <c r="H1675" s="5"/>
      <c r="K1675" s="5"/>
      <c r="L1675" s="5"/>
      <c r="M1675" s="18"/>
      <c r="N1675" s="18"/>
      <c r="T1675" s="70"/>
      <c r="U1675" s="70"/>
    </row>
    <row r="1676" spans="1:21" x14ac:dyDescent="0.25">
      <c r="A1676" s="18"/>
      <c r="B1676" s="18"/>
      <c r="C1676" s="77"/>
      <c r="D1676" s="77"/>
      <c r="E1676" s="78"/>
      <c r="F1676" s="5"/>
      <c r="G1676" s="5"/>
      <c r="H1676" s="5"/>
      <c r="K1676" s="5"/>
      <c r="L1676" s="5"/>
      <c r="M1676" s="18"/>
      <c r="N1676" s="18"/>
      <c r="T1676" s="70"/>
      <c r="U1676" s="70"/>
    </row>
    <row r="1677" spans="1:21" x14ac:dyDescent="0.25">
      <c r="A1677" s="18"/>
      <c r="B1677" s="18"/>
      <c r="C1677" s="77"/>
      <c r="D1677" s="77"/>
      <c r="E1677" s="78"/>
      <c r="F1677" s="5"/>
      <c r="G1677" s="5"/>
      <c r="H1677" s="5"/>
      <c r="K1677" s="5"/>
      <c r="L1677" s="5"/>
      <c r="M1677" s="18"/>
      <c r="N1677" s="18"/>
      <c r="T1677" s="70"/>
      <c r="U1677" s="70"/>
    </row>
    <row r="1678" spans="1:21" x14ac:dyDescent="0.25">
      <c r="A1678" s="18"/>
      <c r="B1678" s="18"/>
      <c r="C1678" s="77"/>
      <c r="D1678" s="77"/>
      <c r="E1678" s="78"/>
      <c r="F1678" s="5"/>
      <c r="G1678" s="5"/>
      <c r="H1678" s="5"/>
      <c r="K1678" s="5"/>
      <c r="L1678" s="5"/>
      <c r="M1678" s="18"/>
      <c r="N1678" s="18"/>
      <c r="T1678" s="70"/>
      <c r="U1678" s="70"/>
    </row>
    <row r="1679" spans="1:21" x14ac:dyDescent="0.25">
      <c r="A1679" s="18"/>
      <c r="B1679" s="18"/>
      <c r="C1679" s="77"/>
      <c r="D1679" s="77"/>
      <c r="E1679" s="78"/>
      <c r="F1679" s="5"/>
      <c r="G1679" s="5"/>
      <c r="H1679" s="5"/>
      <c r="K1679" s="5"/>
      <c r="L1679" s="5"/>
      <c r="M1679" s="18"/>
      <c r="N1679" s="18"/>
      <c r="T1679" s="70"/>
      <c r="U1679" s="70"/>
    </row>
    <row r="1680" spans="1:21" x14ac:dyDescent="0.25">
      <c r="A1680" s="18"/>
      <c r="B1680" s="18"/>
      <c r="C1680" s="77"/>
      <c r="D1680" s="77"/>
      <c r="E1680" s="78"/>
      <c r="F1680" s="5"/>
      <c r="G1680" s="5"/>
      <c r="H1680" s="5"/>
      <c r="K1680" s="5"/>
      <c r="L1680" s="5"/>
      <c r="M1680" s="18"/>
      <c r="N1680" s="18"/>
      <c r="T1680" s="70"/>
      <c r="U1680" s="70"/>
    </row>
    <row r="1681" spans="1:21" x14ac:dyDescent="0.25">
      <c r="A1681" s="18"/>
      <c r="B1681" s="18"/>
      <c r="C1681" s="77"/>
      <c r="D1681" s="77"/>
      <c r="E1681" s="78"/>
      <c r="F1681" s="5"/>
      <c r="G1681" s="5"/>
      <c r="H1681" s="5"/>
      <c r="K1681" s="5"/>
      <c r="L1681" s="5"/>
      <c r="M1681" s="18"/>
      <c r="N1681" s="18"/>
      <c r="T1681" s="70"/>
      <c r="U1681" s="70"/>
    </row>
    <row r="1682" spans="1:21" x14ac:dyDescent="0.25">
      <c r="A1682" s="18"/>
      <c r="B1682" s="18"/>
      <c r="C1682" s="77"/>
      <c r="D1682" s="77"/>
      <c r="E1682" s="78"/>
      <c r="F1682" s="5"/>
      <c r="G1682" s="5"/>
      <c r="H1682" s="5"/>
      <c r="K1682" s="5"/>
      <c r="L1682" s="5"/>
      <c r="M1682" s="18"/>
      <c r="N1682" s="18"/>
      <c r="T1682" s="70"/>
      <c r="U1682" s="70"/>
    </row>
    <row r="1683" spans="1:21" x14ac:dyDescent="0.25">
      <c r="A1683" s="18"/>
      <c r="B1683" s="18"/>
      <c r="C1683" s="77"/>
      <c r="D1683" s="77"/>
      <c r="E1683" s="78"/>
      <c r="F1683" s="5"/>
      <c r="G1683" s="5"/>
      <c r="H1683" s="5"/>
      <c r="K1683" s="5"/>
      <c r="L1683" s="5"/>
      <c r="M1683" s="18"/>
      <c r="N1683" s="18"/>
      <c r="T1683" s="70"/>
      <c r="U1683" s="70"/>
    </row>
    <row r="1684" spans="1:21" x14ac:dyDescent="0.25">
      <c r="A1684" s="18"/>
      <c r="B1684" s="18"/>
      <c r="C1684" s="77"/>
      <c r="D1684" s="77"/>
      <c r="E1684" s="78"/>
      <c r="F1684" s="5"/>
      <c r="G1684" s="5"/>
      <c r="H1684" s="5"/>
      <c r="K1684" s="5"/>
      <c r="L1684" s="5"/>
      <c r="M1684" s="18"/>
      <c r="N1684" s="18"/>
      <c r="T1684" s="70"/>
      <c r="U1684" s="70"/>
    </row>
    <row r="1685" spans="1:21" x14ac:dyDescent="0.25">
      <c r="A1685" s="18"/>
      <c r="B1685" s="18"/>
      <c r="C1685" s="77"/>
      <c r="D1685" s="77"/>
      <c r="E1685" s="78"/>
      <c r="F1685" s="5"/>
      <c r="G1685" s="5"/>
      <c r="H1685" s="5"/>
      <c r="K1685" s="5"/>
      <c r="L1685" s="5"/>
      <c r="M1685" s="18"/>
      <c r="N1685" s="18"/>
      <c r="T1685" s="70"/>
      <c r="U1685" s="70"/>
    </row>
    <row r="1686" spans="1:21" x14ac:dyDescent="0.25">
      <c r="A1686" s="18"/>
      <c r="B1686" s="18"/>
      <c r="C1686" s="77"/>
      <c r="D1686" s="77"/>
      <c r="E1686" s="78"/>
      <c r="F1686" s="5"/>
      <c r="G1686" s="5"/>
      <c r="H1686" s="5"/>
      <c r="K1686" s="5"/>
      <c r="L1686" s="5"/>
      <c r="M1686" s="18"/>
      <c r="N1686" s="18"/>
      <c r="T1686" s="70"/>
      <c r="U1686" s="70"/>
    </row>
    <row r="1687" spans="1:21" x14ac:dyDescent="0.25">
      <c r="A1687" s="18"/>
      <c r="B1687" s="18"/>
      <c r="C1687" s="77"/>
      <c r="D1687" s="77"/>
      <c r="E1687" s="78"/>
      <c r="F1687" s="5"/>
      <c r="G1687" s="5"/>
      <c r="H1687" s="5"/>
      <c r="K1687" s="5"/>
      <c r="L1687" s="5"/>
      <c r="M1687" s="18"/>
      <c r="N1687" s="18"/>
      <c r="T1687" s="70"/>
      <c r="U1687" s="70"/>
    </row>
    <row r="1688" spans="1:21" x14ac:dyDescent="0.25">
      <c r="A1688" s="18"/>
      <c r="B1688" s="18"/>
      <c r="C1688" s="77"/>
      <c r="D1688" s="77"/>
      <c r="E1688" s="78"/>
      <c r="F1688" s="5"/>
      <c r="G1688" s="5"/>
      <c r="H1688" s="5"/>
      <c r="K1688" s="5"/>
      <c r="L1688" s="5"/>
      <c r="M1688" s="18"/>
      <c r="N1688" s="18"/>
      <c r="T1688" s="70"/>
      <c r="U1688" s="70"/>
    </row>
    <row r="1689" spans="1:21" x14ac:dyDescent="0.25">
      <c r="A1689" s="18"/>
      <c r="B1689" s="18"/>
      <c r="C1689" s="77"/>
      <c r="D1689" s="77"/>
      <c r="E1689" s="78"/>
      <c r="F1689" s="5"/>
      <c r="G1689" s="5"/>
      <c r="H1689" s="5"/>
      <c r="K1689" s="5"/>
      <c r="L1689" s="5"/>
      <c r="M1689" s="18"/>
      <c r="N1689" s="18"/>
      <c r="T1689" s="70"/>
      <c r="U1689" s="70"/>
    </row>
    <row r="1690" spans="1:21" x14ac:dyDescent="0.25">
      <c r="A1690" s="18"/>
      <c r="B1690" s="18"/>
      <c r="C1690" s="77"/>
      <c r="D1690" s="77"/>
      <c r="E1690" s="78"/>
      <c r="F1690" s="5"/>
      <c r="G1690" s="5"/>
      <c r="H1690" s="5"/>
      <c r="K1690" s="5"/>
      <c r="L1690" s="5"/>
      <c r="M1690" s="18"/>
      <c r="N1690" s="18"/>
      <c r="T1690" s="70"/>
      <c r="U1690" s="70"/>
    </row>
    <row r="1691" spans="1:21" x14ac:dyDescent="0.25">
      <c r="A1691" s="18"/>
      <c r="B1691" s="18"/>
      <c r="C1691" s="77"/>
      <c r="D1691" s="77"/>
      <c r="E1691" s="78"/>
      <c r="F1691" s="5"/>
      <c r="G1691" s="5"/>
      <c r="H1691" s="5"/>
      <c r="K1691" s="5"/>
      <c r="L1691" s="5"/>
      <c r="M1691" s="18"/>
      <c r="N1691" s="18"/>
      <c r="T1691" s="70"/>
      <c r="U1691" s="70"/>
    </row>
    <row r="1692" spans="1:21" x14ac:dyDescent="0.25">
      <c r="A1692" s="18"/>
      <c r="B1692" s="18"/>
      <c r="C1692" s="77"/>
      <c r="D1692" s="77"/>
      <c r="E1692" s="78"/>
      <c r="F1692" s="5"/>
      <c r="G1692" s="5"/>
      <c r="H1692" s="5"/>
      <c r="K1692" s="5"/>
      <c r="L1692" s="5"/>
      <c r="M1692" s="18"/>
      <c r="N1692" s="18"/>
      <c r="T1692" s="70"/>
      <c r="U1692" s="70"/>
    </row>
    <row r="1693" spans="1:21" x14ac:dyDescent="0.25">
      <c r="A1693" s="18"/>
      <c r="B1693" s="18"/>
      <c r="C1693" s="77"/>
      <c r="D1693" s="77"/>
      <c r="E1693" s="78"/>
      <c r="F1693" s="5"/>
      <c r="G1693" s="5"/>
      <c r="H1693" s="5"/>
      <c r="K1693" s="5"/>
      <c r="L1693" s="5"/>
      <c r="M1693" s="18"/>
      <c r="N1693" s="18"/>
      <c r="T1693" s="70"/>
      <c r="U1693" s="70"/>
    </row>
    <row r="1694" spans="1:21" x14ac:dyDescent="0.25">
      <c r="A1694" s="18"/>
      <c r="B1694" s="18"/>
      <c r="C1694" s="77"/>
      <c r="D1694" s="77"/>
      <c r="E1694" s="78"/>
      <c r="F1694" s="5"/>
      <c r="G1694" s="5"/>
      <c r="H1694" s="5"/>
      <c r="K1694" s="5"/>
      <c r="L1694" s="5"/>
      <c r="M1694" s="18"/>
      <c r="N1694" s="18"/>
      <c r="T1694" s="70"/>
      <c r="U1694" s="70"/>
    </row>
    <row r="1695" spans="1:21" x14ac:dyDescent="0.25">
      <c r="A1695" s="18"/>
      <c r="B1695" s="18"/>
      <c r="C1695" s="77"/>
      <c r="D1695" s="77"/>
      <c r="E1695" s="78"/>
      <c r="F1695" s="5"/>
      <c r="G1695" s="5"/>
      <c r="H1695" s="5"/>
      <c r="K1695" s="5"/>
      <c r="L1695" s="5"/>
      <c r="M1695" s="18"/>
      <c r="N1695" s="18"/>
      <c r="T1695" s="70"/>
      <c r="U1695" s="70"/>
    </row>
    <row r="1696" spans="1:21" x14ac:dyDescent="0.25">
      <c r="A1696" s="18"/>
      <c r="B1696" s="18"/>
      <c r="C1696" s="77"/>
      <c r="D1696" s="77"/>
      <c r="E1696" s="78"/>
      <c r="F1696" s="5"/>
      <c r="G1696" s="5"/>
      <c r="H1696" s="5"/>
      <c r="K1696" s="5"/>
      <c r="L1696" s="5"/>
      <c r="M1696" s="18"/>
      <c r="N1696" s="18"/>
      <c r="T1696" s="70"/>
      <c r="U1696" s="70"/>
    </row>
    <row r="1697" spans="1:21" x14ac:dyDescent="0.25">
      <c r="A1697" s="18"/>
      <c r="B1697" s="18"/>
      <c r="C1697" s="77"/>
      <c r="D1697" s="77"/>
      <c r="E1697" s="78"/>
      <c r="F1697" s="5"/>
      <c r="G1697" s="5"/>
      <c r="H1697" s="5"/>
      <c r="K1697" s="5"/>
      <c r="L1697" s="5"/>
      <c r="M1697" s="18"/>
      <c r="N1697" s="18"/>
      <c r="T1697" s="70"/>
      <c r="U1697" s="70"/>
    </row>
    <row r="1698" spans="1:21" x14ac:dyDescent="0.25">
      <c r="A1698" s="18"/>
      <c r="B1698" s="18"/>
      <c r="C1698" s="77"/>
      <c r="D1698" s="77"/>
      <c r="E1698" s="78"/>
      <c r="F1698" s="5"/>
      <c r="G1698" s="5"/>
      <c r="H1698" s="5"/>
      <c r="K1698" s="5"/>
      <c r="L1698" s="5"/>
      <c r="M1698" s="18"/>
      <c r="N1698" s="18"/>
      <c r="T1698" s="70"/>
      <c r="U1698" s="70"/>
    </row>
    <row r="1699" spans="1:21" x14ac:dyDescent="0.25">
      <c r="A1699" s="18"/>
      <c r="B1699" s="18"/>
      <c r="C1699" s="77"/>
      <c r="D1699" s="77"/>
      <c r="E1699" s="78"/>
      <c r="F1699" s="5"/>
      <c r="G1699" s="5"/>
      <c r="H1699" s="5"/>
      <c r="K1699" s="5"/>
      <c r="L1699" s="5"/>
      <c r="M1699" s="18"/>
      <c r="N1699" s="18"/>
      <c r="T1699" s="70"/>
      <c r="U1699" s="70"/>
    </row>
    <row r="1700" spans="1:21" x14ac:dyDescent="0.25">
      <c r="A1700" s="18"/>
      <c r="B1700" s="18"/>
      <c r="C1700" s="77"/>
      <c r="D1700" s="77"/>
      <c r="E1700" s="78"/>
      <c r="F1700" s="5"/>
      <c r="G1700" s="5"/>
      <c r="H1700" s="5"/>
      <c r="K1700" s="5"/>
      <c r="L1700" s="5"/>
      <c r="M1700" s="18"/>
      <c r="N1700" s="18"/>
      <c r="T1700" s="70"/>
      <c r="U1700" s="70"/>
    </row>
    <row r="1701" spans="1:21" x14ac:dyDescent="0.25">
      <c r="A1701" s="18"/>
      <c r="B1701" s="18"/>
      <c r="C1701" s="77"/>
      <c r="D1701" s="77"/>
      <c r="E1701" s="78"/>
      <c r="F1701" s="5"/>
      <c r="G1701" s="5"/>
      <c r="H1701" s="5"/>
      <c r="K1701" s="5"/>
      <c r="L1701" s="5"/>
      <c r="M1701" s="18"/>
      <c r="N1701" s="18"/>
      <c r="T1701" s="70"/>
      <c r="U1701" s="70"/>
    </row>
    <row r="1702" spans="1:21" x14ac:dyDescent="0.25">
      <c r="A1702" s="18"/>
      <c r="B1702" s="18"/>
      <c r="C1702" s="77"/>
      <c r="D1702" s="77"/>
      <c r="E1702" s="78"/>
      <c r="F1702" s="5"/>
      <c r="G1702" s="5"/>
      <c r="H1702" s="5"/>
      <c r="K1702" s="5"/>
      <c r="L1702" s="5"/>
      <c r="M1702" s="18"/>
      <c r="N1702" s="18"/>
      <c r="T1702" s="70"/>
      <c r="U1702" s="70"/>
    </row>
    <row r="1703" spans="1:21" x14ac:dyDescent="0.25">
      <c r="A1703" s="18"/>
      <c r="B1703" s="18"/>
      <c r="C1703" s="77"/>
      <c r="D1703" s="77"/>
      <c r="E1703" s="78"/>
      <c r="F1703" s="5"/>
      <c r="G1703" s="5"/>
      <c r="H1703" s="5"/>
      <c r="K1703" s="5"/>
      <c r="L1703" s="5"/>
      <c r="M1703" s="18"/>
      <c r="N1703" s="18"/>
      <c r="T1703" s="70"/>
      <c r="U1703" s="70"/>
    </row>
    <row r="1704" spans="1:21" x14ac:dyDescent="0.25">
      <c r="A1704" s="18"/>
      <c r="B1704" s="18"/>
      <c r="C1704" s="77"/>
      <c r="D1704" s="77"/>
      <c r="E1704" s="78"/>
      <c r="F1704" s="5"/>
      <c r="G1704" s="5"/>
      <c r="H1704" s="5"/>
      <c r="K1704" s="5"/>
      <c r="L1704" s="5"/>
      <c r="M1704" s="18"/>
      <c r="N1704" s="18"/>
      <c r="T1704" s="70"/>
      <c r="U1704" s="70"/>
    </row>
    <row r="1705" spans="1:21" x14ac:dyDescent="0.25">
      <c r="A1705" s="18"/>
      <c r="B1705" s="18"/>
      <c r="C1705" s="77"/>
      <c r="D1705" s="77"/>
      <c r="E1705" s="78"/>
      <c r="F1705" s="5"/>
      <c r="G1705" s="5"/>
      <c r="H1705" s="5"/>
      <c r="K1705" s="5"/>
      <c r="L1705" s="5"/>
      <c r="M1705" s="18"/>
      <c r="N1705" s="18"/>
      <c r="T1705" s="70"/>
      <c r="U1705" s="70"/>
    </row>
    <row r="1706" spans="1:21" x14ac:dyDescent="0.25">
      <c r="A1706" s="18"/>
      <c r="B1706" s="18"/>
      <c r="C1706" s="77"/>
      <c r="D1706" s="77"/>
      <c r="E1706" s="78"/>
      <c r="F1706" s="5"/>
      <c r="G1706" s="5"/>
      <c r="H1706" s="5"/>
      <c r="K1706" s="5"/>
      <c r="L1706" s="5"/>
      <c r="M1706" s="18"/>
      <c r="N1706" s="18"/>
      <c r="T1706" s="70"/>
      <c r="U1706" s="70"/>
    </row>
    <row r="1707" spans="1:21" x14ac:dyDescent="0.25">
      <c r="A1707" s="18"/>
      <c r="B1707" s="18"/>
      <c r="C1707" s="77"/>
      <c r="D1707" s="77"/>
      <c r="E1707" s="78"/>
      <c r="F1707" s="5"/>
      <c r="G1707" s="5"/>
      <c r="H1707" s="5"/>
      <c r="K1707" s="5"/>
      <c r="L1707" s="5"/>
      <c r="M1707" s="18"/>
      <c r="N1707" s="18"/>
      <c r="T1707" s="70"/>
      <c r="U1707" s="70"/>
    </row>
    <row r="1708" spans="1:21" x14ac:dyDescent="0.25">
      <c r="A1708" s="18"/>
      <c r="B1708" s="18"/>
      <c r="C1708" s="77"/>
      <c r="D1708" s="77"/>
      <c r="E1708" s="78"/>
      <c r="F1708" s="5"/>
      <c r="G1708" s="5"/>
      <c r="H1708" s="5"/>
      <c r="K1708" s="5"/>
      <c r="L1708" s="5"/>
      <c r="M1708" s="18"/>
      <c r="N1708" s="18"/>
      <c r="T1708" s="70"/>
      <c r="U1708" s="70"/>
    </row>
    <row r="1709" spans="1:21" x14ac:dyDescent="0.25">
      <c r="A1709" s="18"/>
      <c r="B1709" s="18"/>
      <c r="C1709" s="77"/>
      <c r="D1709" s="77"/>
      <c r="E1709" s="78"/>
      <c r="F1709" s="5"/>
      <c r="G1709" s="5"/>
      <c r="H1709" s="5"/>
      <c r="K1709" s="5"/>
      <c r="L1709" s="5"/>
      <c r="M1709" s="18"/>
      <c r="N1709" s="18"/>
      <c r="T1709" s="70"/>
      <c r="U1709" s="70"/>
    </row>
    <row r="1710" spans="1:21" x14ac:dyDescent="0.25">
      <c r="A1710" s="18"/>
      <c r="B1710" s="18"/>
      <c r="C1710" s="77"/>
      <c r="D1710" s="77"/>
      <c r="E1710" s="78"/>
      <c r="F1710" s="5"/>
      <c r="G1710" s="5"/>
      <c r="H1710" s="5"/>
      <c r="K1710" s="5"/>
      <c r="L1710" s="5"/>
      <c r="M1710" s="18"/>
      <c r="N1710" s="18"/>
      <c r="T1710" s="70"/>
      <c r="U1710" s="70"/>
    </row>
    <row r="1711" spans="1:21" x14ac:dyDescent="0.25">
      <c r="A1711" s="18"/>
      <c r="B1711" s="18"/>
      <c r="C1711" s="77"/>
      <c r="D1711" s="77"/>
      <c r="E1711" s="78"/>
      <c r="F1711" s="5"/>
      <c r="G1711" s="5"/>
      <c r="H1711" s="5"/>
      <c r="K1711" s="5"/>
      <c r="L1711" s="5"/>
      <c r="M1711" s="18"/>
      <c r="N1711" s="18"/>
      <c r="T1711" s="70"/>
      <c r="U1711" s="70"/>
    </row>
    <row r="1712" spans="1:21" x14ac:dyDescent="0.25">
      <c r="A1712" s="18"/>
      <c r="B1712" s="18"/>
      <c r="C1712" s="77"/>
      <c r="D1712" s="77"/>
      <c r="E1712" s="78"/>
      <c r="F1712" s="5"/>
      <c r="G1712" s="5"/>
      <c r="H1712" s="5"/>
      <c r="K1712" s="5"/>
      <c r="L1712" s="5"/>
      <c r="M1712" s="18"/>
      <c r="N1712" s="18"/>
      <c r="T1712" s="70"/>
      <c r="U1712" s="70"/>
    </row>
    <row r="1713" spans="1:21" x14ac:dyDescent="0.25">
      <c r="A1713" s="18"/>
      <c r="B1713" s="18"/>
      <c r="C1713" s="77"/>
      <c r="D1713" s="77"/>
      <c r="E1713" s="78"/>
      <c r="F1713" s="5"/>
      <c r="G1713" s="5"/>
      <c r="H1713" s="5"/>
      <c r="K1713" s="5"/>
      <c r="L1713" s="5"/>
      <c r="M1713" s="18"/>
      <c r="N1713" s="18"/>
      <c r="T1713" s="70"/>
      <c r="U1713" s="70"/>
    </row>
    <row r="1714" spans="1:21" x14ac:dyDescent="0.25">
      <c r="A1714" s="18"/>
      <c r="B1714" s="18"/>
      <c r="C1714" s="77"/>
      <c r="D1714" s="77"/>
      <c r="E1714" s="78"/>
      <c r="F1714" s="5"/>
      <c r="G1714" s="5"/>
      <c r="H1714" s="5"/>
      <c r="K1714" s="5"/>
      <c r="L1714" s="5"/>
      <c r="M1714" s="18"/>
      <c r="N1714" s="18"/>
      <c r="T1714" s="70"/>
      <c r="U1714" s="70"/>
    </row>
    <row r="1715" spans="1:21" x14ac:dyDescent="0.25">
      <c r="A1715" s="18"/>
      <c r="B1715" s="18"/>
      <c r="C1715" s="77"/>
      <c r="D1715" s="77"/>
      <c r="E1715" s="78"/>
      <c r="F1715" s="5"/>
      <c r="G1715" s="5"/>
      <c r="H1715" s="5"/>
      <c r="K1715" s="5"/>
      <c r="L1715" s="5"/>
      <c r="M1715" s="18"/>
      <c r="N1715" s="18"/>
      <c r="T1715" s="70"/>
      <c r="U1715" s="70"/>
    </row>
    <row r="1716" spans="1:21" x14ac:dyDescent="0.25">
      <c r="A1716" s="18"/>
      <c r="B1716" s="18"/>
      <c r="C1716" s="77"/>
      <c r="D1716" s="77"/>
      <c r="E1716" s="78"/>
      <c r="F1716" s="5"/>
      <c r="G1716" s="5"/>
      <c r="H1716" s="5"/>
      <c r="K1716" s="5"/>
      <c r="L1716" s="5"/>
      <c r="M1716" s="18"/>
      <c r="N1716" s="18"/>
      <c r="T1716" s="70"/>
      <c r="U1716" s="70"/>
    </row>
    <row r="1717" spans="1:21" x14ac:dyDescent="0.25">
      <c r="A1717" s="18"/>
      <c r="B1717" s="18"/>
      <c r="C1717" s="77"/>
      <c r="D1717" s="77"/>
      <c r="E1717" s="78"/>
      <c r="F1717" s="5"/>
      <c r="G1717" s="5"/>
      <c r="H1717" s="5"/>
      <c r="K1717" s="5"/>
      <c r="L1717" s="5"/>
      <c r="M1717" s="18"/>
      <c r="N1717" s="18"/>
      <c r="T1717" s="70"/>
      <c r="U1717" s="70"/>
    </row>
    <row r="1718" spans="1:21" x14ac:dyDescent="0.25">
      <c r="A1718" s="18"/>
      <c r="B1718" s="18"/>
      <c r="C1718" s="77"/>
      <c r="D1718" s="77"/>
      <c r="E1718" s="78"/>
      <c r="F1718" s="5"/>
      <c r="G1718" s="5"/>
      <c r="H1718" s="5"/>
      <c r="K1718" s="5"/>
      <c r="L1718" s="5"/>
      <c r="M1718" s="18"/>
      <c r="N1718" s="18"/>
      <c r="T1718" s="70"/>
      <c r="U1718" s="70"/>
    </row>
    <row r="1719" spans="1:21" x14ac:dyDescent="0.25">
      <c r="A1719" s="18"/>
      <c r="B1719" s="18"/>
      <c r="C1719" s="77"/>
      <c r="D1719" s="77"/>
      <c r="E1719" s="78"/>
      <c r="F1719" s="5"/>
      <c r="G1719" s="5"/>
      <c r="H1719" s="5"/>
      <c r="K1719" s="5"/>
      <c r="L1719" s="5"/>
      <c r="M1719" s="18"/>
      <c r="N1719" s="18"/>
      <c r="T1719" s="70"/>
      <c r="U1719" s="70"/>
    </row>
    <row r="1720" spans="1:21" x14ac:dyDescent="0.25">
      <c r="A1720" s="18"/>
      <c r="B1720" s="18"/>
      <c r="C1720" s="77"/>
      <c r="D1720" s="77"/>
      <c r="E1720" s="78"/>
      <c r="F1720" s="5"/>
      <c r="G1720" s="5"/>
      <c r="H1720" s="5"/>
      <c r="K1720" s="5"/>
      <c r="L1720" s="5"/>
      <c r="M1720" s="18"/>
      <c r="N1720" s="18"/>
      <c r="T1720" s="70"/>
      <c r="U1720" s="70"/>
    </row>
    <row r="1721" spans="1:21" x14ac:dyDescent="0.25">
      <c r="A1721" s="18"/>
      <c r="B1721" s="18"/>
      <c r="C1721" s="77"/>
      <c r="D1721" s="77"/>
      <c r="E1721" s="78"/>
      <c r="F1721" s="5"/>
      <c r="G1721" s="5"/>
      <c r="H1721" s="5"/>
      <c r="K1721" s="5"/>
      <c r="L1721" s="5"/>
      <c r="M1721" s="18"/>
      <c r="N1721" s="18"/>
      <c r="T1721" s="70"/>
      <c r="U1721" s="70"/>
    </row>
    <row r="1722" spans="1:21" x14ac:dyDescent="0.25">
      <c r="A1722" s="18"/>
      <c r="B1722" s="18"/>
      <c r="C1722" s="77"/>
      <c r="D1722" s="77"/>
      <c r="E1722" s="78"/>
      <c r="F1722" s="5"/>
      <c r="G1722" s="5"/>
      <c r="H1722" s="5"/>
      <c r="K1722" s="5"/>
      <c r="L1722" s="5"/>
      <c r="M1722" s="18"/>
      <c r="N1722" s="18"/>
      <c r="T1722" s="70"/>
      <c r="U1722" s="70"/>
    </row>
    <row r="1723" spans="1:21" x14ac:dyDescent="0.25">
      <c r="A1723" s="18"/>
      <c r="B1723" s="18"/>
      <c r="C1723" s="77"/>
      <c r="D1723" s="77"/>
      <c r="E1723" s="78"/>
      <c r="F1723" s="5"/>
      <c r="G1723" s="5"/>
      <c r="H1723" s="5"/>
      <c r="K1723" s="5"/>
      <c r="L1723" s="5"/>
      <c r="M1723" s="18"/>
      <c r="N1723" s="18"/>
      <c r="T1723" s="70"/>
      <c r="U1723" s="70"/>
    </row>
    <row r="1724" spans="1:21" x14ac:dyDescent="0.25">
      <c r="A1724" s="18"/>
      <c r="B1724" s="18"/>
      <c r="C1724" s="77"/>
      <c r="D1724" s="77"/>
      <c r="E1724" s="78"/>
      <c r="F1724" s="5"/>
      <c r="G1724" s="5"/>
      <c r="H1724" s="5"/>
      <c r="K1724" s="5"/>
      <c r="L1724" s="5"/>
      <c r="M1724" s="18"/>
      <c r="N1724" s="18"/>
      <c r="T1724" s="70"/>
      <c r="U1724" s="70"/>
    </row>
    <row r="1725" spans="1:21" x14ac:dyDescent="0.25">
      <c r="A1725" s="18"/>
      <c r="B1725" s="18"/>
      <c r="C1725" s="77"/>
      <c r="D1725" s="77"/>
      <c r="E1725" s="78"/>
      <c r="F1725" s="5"/>
      <c r="G1725" s="5"/>
      <c r="H1725" s="5"/>
      <c r="K1725" s="5"/>
      <c r="L1725" s="5"/>
      <c r="M1725" s="18"/>
      <c r="N1725" s="18"/>
      <c r="T1725" s="70"/>
      <c r="U1725" s="70"/>
    </row>
    <row r="1726" spans="1:21" x14ac:dyDescent="0.25">
      <c r="A1726" s="18"/>
      <c r="B1726" s="18"/>
      <c r="C1726" s="77"/>
      <c r="D1726" s="77"/>
      <c r="E1726" s="78"/>
      <c r="F1726" s="5"/>
      <c r="G1726" s="5"/>
      <c r="H1726" s="5"/>
      <c r="K1726" s="5"/>
      <c r="L1726" s="5"/>
      <c r="M1726" s="18"/>
      <c r="N1726" s="18"/>
      <c r="T1726" s="70"/>
      <c r="U1726" s="70"/>
    </row>
    <row r="1727" spans="1:21" x14ac:dyDescent="0.25">
      <c r="A1727" s="18"/>
      <c r="B1727" s="18"/>
      <c r="C1727" s="77"/>
      <c r="D1727" s="77"/>
      <c r="E1727" s="78"/>
      <c r="F1727" s="5"/>
      <c r="G1727" s="5"/>
      <c r="H1727" s="5"/>
      <c r="K1727" s="5"/>
      <c r="L1727" s="5"/>
      <c r="M1727" s="18"/>
      <c r="N1727" s="18"/>
      <c r="T1727" s="70"/>
      <c r="U1727" s="70"/>
    </row>
    <row r="1728" spans="1:21" x14ac:dyDescent="0.25">
      <c r="A1728" s="18"/>
      <c r="B1728" s="18"/>
      <c r="C1728" s="77"/>
      <c r="D1728" s="77"/>
      <c r="E1728" s="78"/>
      <c r="F1728" s="5"/>
      <c r="G1728" s="5"/>
      <c r="H1728" s="5"/>
      <c r="K1728" s="5"/>
      <c r="L1728" s="5"/>
      <c r="M1728" s="18"/>
      <c r="N1728" s="18"/>
      <c r="T1728" s="70"/>
      <c r="U1728" s="70"/>
    </row>
    <row r="1729" spans="1:21" x14ac:dyDescent="0.25">
      <c r="A1729" s="18"/>
      <c r="B1729" s="18"/>
      <c r="C1729" s="77"/>
      <c r="D1729" s="77"/>
      <c r="E1729" s="78"/>
      <c r="F1729" s="5"/>
      <c r="G1729" s="5"/>
      <c r="H1729" s="5"/>
      <c r="K1729" s="5"/>
      <c r="L1729" s="5"/>
      <c r="M1729" s="18"/>
      <c r="N1729" s="18"/>
      <c r="T1729" s="70"/>
      <c r="U1729" s="70"/>
    </row>
    <row r="1730" spans="1:21" x14ac:dyDescent="0.25">
      <c r="A1730" s="18"/>
      <c r="B1730" s="18"/>
      <c r="C1730" s="77"/>
      <c r="D1730" s="77"/>
      <c r="E1730" s="78"/>
      <c r="F1730" s="5"/>
      <c r="G1730" s="5"/>
      <c r="H1730" s="5"/>
      <c r="K1730" s="5"/>
      <c r="L1730" s="5"/>
      <c r="M1730" s="18"/>
      <c r="N1730" s="18"/>
      <c r="T1730" s="70"/>
      <c r="U1730" s="70"/>
    </row>
    <row r="1731" spans="1:21" x14ac:dyDescent="0.25">
      <c r="A1731" s="18"/>
      <c r="B1731" s="18"/>
      <c r="C1731" s="77"/>
      <c r="D1731" s="77"/>
      <c r="E1731" s="78"/>
      <c r="F1731" s="5"/>
      <c r="G1731" s="5"/>
      <c r="H1731" s="5"/>
      <c r="K1731" s="5"/>
      <c r="L1731" s="5"/>
      <c r="M1731" s="18"/>
      <c r="N1731" s="18"/>
      <c r="T1731" s="70"/>
      <c r="U1731" s="70"/>
    </row>
    <row r="1732" spans="1:21" x14ac:dyDescent="0.25">
      <c r="A1732" s="18"/>
      <c r="B1732" s="18"/>
      <c r="C1732" s="77"/>
      <c r="D1732" s="77"/>
      <c r="E1732" s="78"/>
      <c r="F1732" s="5"/>
      <c r="G1732" s="5"/>
      <c r="H1732" s="5"/>
      <c r="K1732" s="5"/>
      <c r="L1732" s="5"/>
      <c r="M1732" s="18"/>
      <c r="N1732" s="18"/>
      <c r="T1732" s="70"/>
      <c r="U1732" s="70"/>
    </row>
    <row r="1733" spans="1:21" x14ac:dyDescent="0.25">
      <c r="A1733" s="18"/>
      <c r="B1733" s="18"/>
      <c r="C1733" s="77"/>
      <c r="D1733" s="77"/>
      <c r="E1733" s="78"/>
      <c r="F1733" s="5"/>
      <c r="G1733" s="5"/>
      <c r="H1733" s="5"/>
      <c r="K1733" s="5"/>
      <c r="L1733" s="5"/>
      <c r="M1733" s="18"/>
      <c r="N1733" s="18"/>
      <c r="T1733" s="70"/>
      <c r="U1733" s="70"/>
    </row>
    <row r="1734" spans="1:21" x14ac:dyDescent="0.25">
      <c r="A1734" s="18"/>
      <c r="B1734" s="18"/>
      <c r="C1734" s="77"/>
      <c r="D1734" s="77"/>
      <c r="E1734" s="78"/>
      <c r="F1734" s="5"/>
      <c r="G1734" s="5"/>
      <c r="H1734" s="5"/>
      <c r="K1734" s="5"/>
      <c r="L1734" s="5"/>
      <c r="M1734" s="18"/>
      <c r="N1734" s="18"/>
      <c r="T1734" s="70"/>
      <c r="U1734" s="70"/>
    </row>
    <row r="1735" spans="1:21" x14ac:dyDescent="0.25">
      <c r="A1735" s="18"/>
      <c r="B1735" s="18"/>
      <c r="C1735" s="77"/>
      <c r="D1735" s="77"/>
      <c r="E1735" s="78"/>
      <c r="F1735" s="5"/>
      <c r="G1735" s="5"/>
      <c r="H1735" s="5"/>
      <c r="K1735" s="5"/>
      <c r="L1735" s="5"/>
      <c r="M1735" s="18"/>
      <c r="N1735" s="18"/>
      <c r="T1735" s="70"/>
      <c r="U1735" s="70"/>
    </row>
    <row r="1736" spans="1:21" x14ac:dyDescent="0.25">
      <c r="A1736" s="18"/>
      <c r="B1736" s="18"/>
      <c r="C1736" s="77"/>
      <c r="D1736" s="77"/>
      <c r="E1736" s="78"/>
      <c r="F1736" s="5"/>
      <c r="G1736" s="5"/>
      <c r="H1736" s="5"/>
      <c r="K1736" s="5"/>
      <c r="L1736" s="5"/>
      <c r="M1736" s="18"/>
      <c r="N1736" s="18"/>
      <c r="T1736" s="70"/>
      <c r="U1736" s="70"/>
    </row>
    <row r="1737" spans="1:21" x14ac:dyDescent="0.25">
      <c r="A1737" s="18"/>
      <c r="B1737" s="18"/>
      <c r="C1737" s="77"/>
      <c r="D1737" s="77"/>
      <c r="E1737" s="78"/>
      <c r="F1737" s="5"/>
      <c r="G1737" s="5"/>
      <c r="H1737" s="5"/>
      <c r="K1737" s="5"/>
      <c r="L1737" s="5"/>
      <c r="M1737" s="18"/>
      <c r="N1737" s="18"/>
      <c r="T1737" s="70"/>
      <c r="U1737" s="70"/>
    </row>
    <row r="1738" spans="1:21" x14ac:dyDescent="0.25">
      <c r="A1738" s="18"/>
      <c r="B1738" s="18"/>
      <c r="C1738" s="77"/>
      <c r="D1738" s="77"/>
      <c r="E1738" s="78"/>
      <c r="F1738" s="5"/>
      <c r="G1738" s="5"/>
      <c r="H1738" s="5"/>
      <c r="K1738" s="5"/>
      <c r="L1738" s="5"/>
      <c r="M1738" s="18"/>
      <c r="N1738" s="18"/>
      <c r="T1738" s="70"/>
      <c r="U1738" s="70"/>
    </row>
    <row r="1739" spans="1:21" x14ac:dyDescent="0.25">
      <c r="A1739" s="18"/>
      <c r="B1739" s="18"/>
      <c r="C1739" s="77"/>
      <c r="D1739" s="77"/>
      <c r="E1739" s="78"/>
      <c r="F1739" s="5"/>
      <c r="G1739" s="5"/>
      <c r="H1739" s="5"/>
      <c r="K1739" s="5"/>
      <c r="L1739" s="5"/>
      <c r="M1739" s="18"/>
      <c r="N1739" s="18"/>
      <c r="T1739" s="70"/>
      <c r="U1739" s="70"/>
    </row>
    <row r="1740" spans="1:21" x14ac:dyDescent="0.25">
      <c r="A1740" s="18"/>
      <c r="B1740" s="18"/>
      <c r="C1740" s="77"/>
      <c r="D1740" s="77"/>
      <c r="E1740" s="78"/>
      <c r="F1740" s="5"/>
      <c r="G1740" s="5"/>
      <c r="H1740" s="5"/>
      <c r="K1740" s="5"/>
      <c r="L1740" s="5"/>
      <c r="M1740" s="18"/>
      <c r="N1740" s="18"/>
      <c r="T1740" s="70"/>
      <c r="U1740" s="70"/>
    </row>
    <row r="1741" spans="1:21" x14ac:dyDescent="0.25">
      <c r="A1741" s="18"/>
      <c r="B1741" s="18"/>
      <c r="C1741" s="77"/>
      <c r="D1741" s="77"/>
      <c r="E1741" s="78"/>
      <c r="F1741" s="5"/>
      <c r="G1741" s="5"/>
      <c r="H1741" s="5"/>
      <c r="K1741" s="5"/>
      <c r="L1741" s="5"/>
      <c r="M1741" s="18"/>
      <c r="N1741" s="18"/>
      <c r="T1741" s="70"/>
      <c r="U1741" s="70"/>
    </row>
    <row r="1742" spans="1:21" x14ac:dyDescent="0.25">
      <c r="A1742" s="18"/>
      <c r="B1742" s="18"/>
      <c r="C1742" s="77"/>
      <c r="D1742" s="77"/>
      <c r="E1742" s="78"/>
      <c r="F1742" s="5"/>
      <c r="G1742" s="5"/>
      <c r="H1742" s="5"/>
      <c r="K1742" s="5"/>
      <c r="L1742" s="5"/>
      <c r="M1742" s="18"/>
      <c r="N1742" s="18"/>
      <c r="T1742" s="70"/>
      <c r="U1742" s="70"/>
    </row>
    <row r="1743" spans="1:21" x14ac:dyDescent="0.25">
      <c r="A1743" s="18"/>
      <c r="B1743" s="18"/>
      <c r="C1743" s="77"/>
      <c r="D1743" s="77"/>
      <c r="E1743" s="78"/>
      <c r="F1743" s="5"/>
      <c r="G1743" s="5"/>
      <c r="H1743" s="5"/>
      <c r="K1743" s="5"/>
      <c r="L1743" s="5"/>
      <c r="M1743" s="18"/>
      <c r="N1743" s="18"/>
      <c r="T1743" s="70"/>
      <c r="U1743" s="70"/>
    </row>
    <row r="1744" spans="1:21" x14ac:dyDescent="0.25">
      <c r="A1744" s="18"/>
      <c r="B1744" s="18"/>
      <c r="C1744" s="77"/>
      <c r="D1744" s="77"/>
      <c r="E1744" s="78"/>
      <c r="F1744" s="5"/>
      <c r="G1744" s="5"/>
      <c r="H1744" s="5"/>
      <c r="K1744" s="5"/>
      <c r="L1744" s="5"/>
      <c r="M1744" s="18"/>
      <c r="N1744" s="18"/>
      <c r="T1744" s="70"/>
      <c r="U1744" s="70"/>
    </row>
    <row r="1745" spans="1:21" x14ac:dyDescent="0.25">
      <c r="A1745" s="18"/>
      <c r="B1745" s="18"/>
      <c r="C1745" s="77"/>
      <c r="D1745" s="77"/>
      <c r="E1745" s="78"/>
      <c r="F1745" s="5"/>
      <c r="G1745" s="5"/>
      <c r="H1745" s="5"/>
      <c r="K1745" s="5"/>
      <c r="L1745" s="5"/>
      <c r="M1745" s="18"/>
      <c r="N1745" s="18"/>
      <c r="T1745" s="70"/>
      <c r="U1745" s="70"/>
    </row>
    <row r="1746" spans="1:21" x14ac:dyDescent="0.25">
      <c r="A1746" s="18"/>
      <c r="B1746" s="18"/>
      <c r="C1746" s="77"/>
      <c r="D1746" s="77"/>
      <c r="E1746" s="78"/>
      <c r="F1746" s="5"/>
      <c r="G1746" s="5"/>
      <c r="H1746" s="5"/>
      <c r="K1746" s="5"/>
      <c r="L1746" s="5"/>
      <c r="M1746" s="18"/>
      <c r="N1746" s="18"/>
      <c r="T1746" s="70"/>
      <c r="U1746" s="70"/>
    </row>
    <row r="1747" spans="1:21" x14ac:dyDescent="0.25">
      <c r="A1747" s="18"/>
      <c r="B1747" s="18"/>
      <c r="C1747" s="77"/>
      <c r="D1747" s="77"/>
      <c r="E1747" s="78"/>
      <c r="F1747" s="5"/>
      <c r="G1747" s="5"/>
      <c r="H1747" s="5"/>
      <c r="K1747" s="5"/>
      <c r="L1747" s="5"/>
      <c r="M1747" s="18"/>
      <c r="N1747" s="18"/>
      <c r="T1747" s="70"/>
      <c r="U1747" s="70"/>
    </row>
    <row r="1748" spans="1:21" x14ac:dyDescent="0.25">
      <c r="A1748" s="18"/>
      <c r="B1748" s="18"/>
      <c r="C1748" s="77"/>
      <c r="D1748" s="77"/>
      <c r="E1748" s="78"/>
      <c r="F1748" s="5"/>
      <c r="G1748" s="5"/>
      <c r="H1748" s="5"/>
      <c r="K1748" s="5"/>
      <c r="L1748" s="5"/>
      <c r="M1748" s="18"/>
      <c r="N1748" s="18"/>
      <c r="T1748" s="70"/>
      <c r="U1748" s="70"/>
    </row>
    <row r="1749" spans="1:21" x14ac:dyDescent="0.25">
      <c r="A1749" s="18"/>
      <c r="B1749" s="18"/>
      <c r="C1749" s="77"/>
      <c r="D1749" s="77"/>
      <c r="E1749" s="78"/>
      <c r="F1749" s="5"/>
      <c r="G1749" s="5"/>
      <c r="H1749" s="5"/>
      <c r="K1749" s="5"/>
      <c r="L1749" s="5"/>
      <c r="M1749" s="18"/>
      <c r="N1749" s="18"/>
      <c r="T1749" s="70"/>
      <c r="U1749" s="70"/>
    </row>
    <row r="1750" spans="1:21" x14ac:dyDescent="0.25">
      <c r="A1750" s="18"/>
      <c r="B1750" s="18"/>
      <c r="C1750" s="77"/>
      <c r="D1750" s="77"/>
      <c r="E1750" s="78"/>
      <c r="F1750" s="5"/>
      <c r="G1750" s="5"/>
      <c r="H1750" s="5"/>
      <c r="K1750" s="5"/>
      <c r="L1750" s="5"/>
      <c r="M1750" s="18"/>
      <c r="N1750" s="18"/>
      <c r="T1750" s="70"/>
      <c r="U1750" s="70"/>
    </row>
    <row r="1751" spans="1:21" x14ac:dyDescent="0.25">
      <c r="A1751" s="18"/>
      <c r="B1751" s="18"/>
      <c r="C1751" s="77"/>
      <c r="D1751" s="77"/>
      <c r="E1751" s="78"/>
      <c r="F1751" s="5"/>
      <c r="G1751" s="5"/>
      <c r="H1751" s="5"/>
      <c r="K1751" s="5"/>
      <c r="L1751" s="5"/>
      <c r="M1751" s="18"/>
      <c r="N1751" s="18"/>
      <c r="T1751" s="70"/>
      <c r="U1751" s="70"/>
    </row>
    <row r="1752" spans="1:21" x14ac:dyDescent="0.25">
      <c r="A1752" s="18"/>
      <c r="B1752" s="18"/>
      <c r="C1752" s="77"/>
      <c r="D1752" s="77"/>
      <c r="E1752" s="78"/>
      <c r="F1752" s="5"/>
      <c r="G1752" s="5"/>
      <c r="H1752" s="5"/>
      <c r="K1752" s="5"/>
      <c r="L1752" s="5"/>
      <c r="M1752" s="18"/>
      <c r="N1752" s="18"/>
      <c r="T1752" s="70"/>
      <c r="U1752" s="70"/>
    </row>
    <row r="1753" spans="1:21" x14ac:dyDescent="0.25">
      <c r="A1753" s="18"/>
      <c r="B1753" s="18"/>
      <c r="C1753" s="77"/>
      <c r="D1753" s="77"/>
      <c r="E1753" s="78"/>
      <c r="F1753" s="5"/>
      <c r="G1753" s="5"/>
      <c r="H1753" s="5"/>
      <c r="K1753" s="5"/>
      <c r="L1753" s="5"/>
      <c r="M1753" s="18"/>
      <c r="N1753" s="18"/>
      <c r="T1753" s="70"/>
      <c r="U1753" s="70"/>
    </row>
    <row r="1754" spans="1:21" x14ac:dyDescent="0.25">
      <c r="A1754" s="18"/>
      <c r="B1754" s="18"/>
      <c r="C1754" s="77"/>
      <c r="D1754" s="77"/>
      <c r="E1754" s="78"/>
      <c r="F1754" s="5"/>
      <c r="G1754" s="5"/>
      <c r="H1754" s="5"/>
      <c r="K1754" s="5"/>
      <c r="L1754" s="5"/>
      <c r="M1754" s="18"/>
      <c r="N1754" s="18"/>
      <c r="T1754" s="70"/>
      <c r="U1754" s="70"/>
    </row>
    <row r="1755" spans="1:21" x14ac:dyDescent="0.25">
      <c r="A1755" s="18"/>
      <c r="B1755" s="18"/>
      <c r="C1755" s="77"/>
      <c r="D1755" s="77"/>
      <c r="E1755" s="78"/>
      <c r="F1755" s="5"/>
      <c r="G1755" s="5"/>
      <c r="H1755" s="5"/>
      <c r="K1755" s="5"/>
      <c r="L1755" s="5"/>
      <c r="M1755" s="18"/>
      <c r="N1755" s="18"/>
      <c r="T1755" s="70"/>
      <c r="U1755" s="70"/>
    </row>
    <row r="1756" spans="1:21" x14ac:dyDescent="0.25">
      <c r="A1756" s="18"/>
      <c r="B1756" s="18"/>
      <c r="C1756" s="77"/>
      <c r="D1756" s="77"/>
      <c r="E1756" s="78"/>
      <c r="F1756" s="5"/>
      <c r="G1756" s="5"/>
      <c r="H1756" s="5"/>
      <c r="K1756" s="5"/>
      <c r="L1756" s="5"/>
      <c r="M1756" s="18"/>
      <c r="N1756" s="18"/>
      <c r="T1756" s="70"/>
      <c r="U1756" s="70"/>
    </row>
    <row r="1757" spans="1:21" x14ac:dyDescent="0.25">
      <c r="A1757" s="18"/>
      <c r="B1757" s="18"/>
      <c r="C1757" s="77"/>
      <c r="D1757" s="77"/>
      <c r="E1757" s="78"/>
      <c r="F1757" s="5"/>
      <c r="G1757" s="5"/>
      <c r="H1757" s="5"/>
      <c r="K1757" s="5"/>
      <c r="L1757" s="5"/>
      <c r="M1757" s="18"/>
      <c r="N1757" s="18"/>
      <c r="T1757" s="70"/>
      <c r="U1757" s="70"/>
    </row>
    <row r="1758" spans="1:21" x14ac:dyDescent="0.25">
      <c r="A1758" s="18"/>
      <c r="B1758" s="18"/>
      <c r="C1758" s="77"/>
      <c r="D1758" s="77"/>
      <c r="E1758" s="78"/>
      <c r="F1758" s="5"/>
      <c r="G1758" s="5"/>
      <c r="H1758" s="5"/>
      <c r="K1758" s="5"/>
      <c r="L1758" s="5"/>
      <c r="M1758" s="18"/>
      <c r="N1758" s="18"/>
      <c r="T1758" s="70"/>
      <c r="U1758" s="70"/>
    </row>
    <row r="1759" spans="1:21" x14ac:dyDescent="0.25">
      <c r="A1759" s="18"/>
      <c r="B1759" s="18"/>
      <c r="C1759" s="77"/>
      <c r="D1759" s="77"/>
      <c r="E1759" s="78"/>
      <c r="F1759" s="5"/>
      <c r="G1759" s="5"/>
      <c r="H1759" s="5"/>
      <c r="K1759" s="5"/>
      <c r="L1759" s="5"/>
      <c r="M1759" s="18"/>
      <c r="N1759" s="18"/>
      <c r="T1759" s="70"/>
      <c r="U1759" s="70"/>
    </row>
    <row r="1760" spans="1:21" x14ac:dyDescent="0.25">
      <c r="A1760" s="18"/>
      <c r="B1760" s="18"/>
      <c r="C1760" s="77"/>
      <c r="D1760" s="77"/>
      <c r="E1760" s="78"/>
      <c r="F1760" s="5"/>
      <c r="G1760" s="5"/>
      <c r="H1760" s="5"/>
      <c r="K1760" s="5"/>
      <c r="L1760" s="5"/>
      <c r="M1760" s="18"/>
      <c r="N1760" s="18"/>
      <c r="T1760" s="70"/>
      <c r="U1760" s="70"/>
    </row>
    <row r="1761" spans="1:21" x14ac:dyDescent="0.25">
      <c r="A1761" s="18"/>
      <c r="B1761" s="18"/>
      <c r="C1761" s="77"/>
      <c r="D1761" s="77"/>
      <c r="E1761" s="78"/>
      <c r="F1761" s="5"/>
      <c r="G1761" s="5"/>
      <c r="H1761" s="5"/>
      <c r="K1761" s="5"/>
      <c r="L1761" s="5"/>
      <c r="M1761" s="18"/>
      <c r="N1761" s="18"/>
      <c r="T1761" s="70"/>
      <c r="U1761" s="70"/>
    </row>
    <row r="1762" spans="1:21" x14ac:dyDescent="0.25">
      <c r="A1762" s="18"/>
      <c r="B1762" s="18"/>
      <c r="C1762" s="77"/>
      <c r="D1762" s="77"/>
      <c r="E1762" s="78"/>
      <c r="F1762" s="5"/>
      <c r="G1762" s="5"/>
      <c r="H1762" s="5"/>
      <c r="K1762" s="5"/>
      <c r="L1762" s="5"/>
      <c r="M1762" s="18"/>
      <c r="N1762" s="18"/>
      <c r="T1762" s="70"/>
      <c r="U1762" s="70"/>
    </row>
    <row r="1763" spans="1:21" x14ac:dyDescent="0.25">
      <c r="A1763" s="18"/>
      <c r="B1763" s="18"/>
      <c r="C1763" s="77"/>
      <c r="D1763" s="77"/>
      <c r="E1763" s="78"/>
      <c r="F1763" s="5"/>
      <c r="G1763" s="5"/>
      <c r="H1763" s="5"/>
      <c r="K1763" s="5"/>
      <c r="L1763" s="5"/>
      <c r="M1763" s="18"/>
      <c r="N1763" s="18"/>
      <c r="T1763" s="70"/>
      <c r="U1763" s="70"/>
    </row>
    <row r="1764" spans="1:21" x14ac:dyDescent="0.25">
      <c r="A1764" s="18"/>
      <c r="B1764" s="18"/>
      <c r="C1764" s="77"/>
      <c r="D1764" s="77"/>
      <c r="E1764" s="78"/>
      <c r="F1764" s="5"/>
      <c r="G1764" s="5"/>
      <c r="H1764" s="5"/>
      <c r="K1764" s="5"/>
      <c r="L1764" s="5"/>
      <c r="M1764" s="18"/>
      <c r="N1764" s="18"/>
      <c r="T1764" s="70"/>
      <c r="U1764" s="70"/>
    </row>
    <row r="1765" spans="1:21" x14ac:dyDescent="0.25">
      <c r="A1765" s="18"/>
      <c r="B1765" s="18"/>
      <c r="C1765" s="77"/>
      <c r="D1765" s="77"/>
      <c r="E1765" s="78"/>
      <c r="F1765" s="5"/>
      <c r="G1765" s="5"/>
      <c r="H1765" s="5"/>
      <c r="K1765" s="5"/>
      <c r="L1765" s="5"/>
      <c r="M1765" s="18"/>
      <c r="N1765" s="18"/>
      <c r="T1765" s="70"/>
      <c r="U1765" s="70"/>
    </row>
    <row r="1766" spans="1:21" x14ac:dyDescent="0.25">
      <c r="A1766" s="18"/>
      <c r="B1766" s="18"/>
      <c r="C1766" s="77"/>
      <c r="D1766" s="77"/>
      <c r="E1766" s="78"/>
      <c r="F1766" s="5"/>
      <c r="G1766" s="5"/>
      <c r="H1766" s="5"/>
      <c r="K1766" s="5"/>
      <c r="L1766" s="5"/>
      <c r="M1766" s="18"/>
      <c r="N1766" s="18"/>
      <c r="T1766" s="70"/>
      <c r="U1766" s="70"/>
    </row>
    <row r="1767" spans="1:21" x14ac:dyDescent="0.25">
      <c r="A1767" s="18"/>
      <c r="B1767" s="18"/>
      <c r="C1767" s="77"/>
      <c r="D1767" s="77"/>
      <c r="E1767" s="78"/>
      <c r="F1767" s="5"/>
      <c r="G1767" s="5"/>
      <c r="H1767" s="5"/>
      <c r="K1767" s="5"/>
      <c r="L1767" s="5"/>
      <c r="M1767" s="18"/>
      <c r="N1767" s="18"/>
      <c r="T1767" s="70"/>
      <c r="U1767" s="70"/>
    </row>
    <row r="1768" spans="1:21" x14ac:dyDescent="0.25">
      <c r="A1768" s="18"/>
      <c r="B1768" s="18"/>
      <c r="C1768" s="77"/>
      <c r="D1768" s="77"/>
      <c r="E1768" s="78"/>
      <c r="F1768" s="5"/>
      <c r="G1768" s="5"/>
      <c r="H1768" s="5"/>
      <c r="K1768" s="5"/>
      <c r="L1768" s="5"/>
      <c r="M1768" s="18"/>
      <c r="N1768" s="18"/>
      <c r="T1768" s="70"/>
      <c r="U1768" s="70"/>
    </row>
    <row r="1769" spans="1:21" x14ac:dyDescent="0.25">
      <c r="A1769" s="18"/>
      <c r="B1769" s="18"/>
      <c r="C1769" s="77"/>
      <c r="D1769" s="77"/>
      <c r="E1769" s="78"/>
      <c r="F1769" s="5"/>
      <c r="G1769" s="5"/>
      <c r="H1769" s="5"/>
      <c r="K1769" s="5"/>
      <c r="L1769" s="5"/>
      <c r="M1769" s="18"/>
      <c r="N1769" s="18"/>
      <c r="T1769" s="70"/>
      <c r="U1769" s="70"/>
    </row>
    <row r="1770" spans="1:21" x14ac:dyDescent="0.25">
      <c r="A1770" s="18"/>
      <c r="B1770" s="18"/>
      <c r="C1770" s="77"/>
      <c r="D1770" s="77"/>
      <c r="E1770" s="78"/>
      <c r="F1770" s="5"/>
      <c r="G1770" s="5"/>
      <c r="H1770" s="5"/>
      <c r="K1770" s="5"/>
      <c r="L1770" s="5"/>
      <c r="M1770" s="18"/>
      <c r="N1770" s="18"/>
      <c r="T1770" s="70"/>
      <c r="U1770" s="70"/>
    </row>
    <row r="1771" spans="1:21" x14ac:dyDescent="0.25">
      <c r="A1771" s="18"/>
      <c r="B1771" s="18"/>
      <c r="C1771" s="77"/>
      <c r="D1771" s="77"/>
      <c r="E1771" s="78"/>
      <c r="F1771" s="5"/>
      <c r="G1771" s="5"/>
      <c r="H1771" s="5"/>
      <c r="K1771" s="5"/>
      <c r="L1771" s="5"/>
      <c r="M1771" s="18"/>
      <c r="N1771" s="18"/>
      <c r="T1771" s="70"/>
      <c r="U1771" s="70"/>
    </row>
    <row r="1772" spans="1:21" x14ac:dyDescent="0.25">
      <c r="A1772" s="18"/>
      <c r="B1772" s="18"/>
      <c r="C1772" s="77"/>
      <c r="D1772" s="77"/>
      <c r="E1772" s="78"/>
      <c r="F1772" s="5"/>
      <c r="G1772" s="5"/>
      <c r="H1772" s="5"/>
      <c r="K1772" s="5"/>
      <c r="L1772" s="5"/>
      <c r="M1772" s="18"/>
      <c r="N1772" s="18"/>
      <c r="T1772" s="70"/>
      <c r="U1772" s="70"/>
    </row>
    <row r="1773" spans="1:21" x14ac:dyDescent="0.25">
      <c r="A1773" s="18"/>
      <c r="B1773" s="18"/>
      <c r="C1773" s="77"/>
      <c r="D1773" s="77"/>
      <c r="E1773" s="78"/>
      <c r="F1773" s="5"/>
      <c r="G1773" s="5"/>
      <c r="H1773" s="5"/>
      <c r="K1773" s="5"/>
      <c r="L1773" s="5"/>
      <c r="M1773" s="18"/>
      <c r="N1773" s="18"/>
      <c r="T1773" s="70"/>
      <c r="U1773" s="70"/>
    </row>
    <row r="1774" spans="1:21" x14ac:dyDescent="0.25">
      <c r="A1774" s="18"/>
      <c r="B1774" s="18"/>
      <c r="C1774" s="77"/>
      <c r="D1774" s="77"/>
      <c r="E1774" s="78"/>
      <c r="F1774" s="5"/>
      <c r="G1774" s="5"/>
      <c r="H1774" s="5"/>
      <c r="K1774" s="5"/>
      <c r="L1774" s="5"/>
      <c r="M1774" s="18"/>
      <c r="N1774" s="18"/>
      <c r="T1774" s="70"/>
      <c r="U1774" s="70"/>
    </row>
    <row r="1775" spans="1:21" x14ac:dyDescent="0.25">
      <c r="A1775" s="18"/>
      <c r="B1775" s="18"/>
      <c r="C1775" s="77"/>
      <c r="D1775" s="77"/>
      <c r="E1775" s="78"/>
      <c r="F1775" s="5"/>
      <c r="G1775" s="5"/>
      <c r="H1775" s="5"/>
      <c r="K1775" s="5"/>
      <c r="L1775" s="5"/>
      <c r="M1775" s="18"/>
      <c r="N1775" s="18"/>
      <c r="T1775" s="70"/>
      <c r="U1775" s="70"/>
    </row>
    <row r="1776" spans="1:21" x14ac:dyDescent="0.25">
      <c r="A1776" s="18"/>
      <c r="B1776" s="18"/>
      <c r="C1776" s="77"/>
      <c r="D1776" s="77"/>
      <c r="E1776" s="78"/>
      <c r="F1776" s="5"/>
      <c r="G1776" s="5"/>
      <c r="H1776" s="5"/>
      <c r="K1776" s="5"/>
      <c r="L1776" s="5"/>
      <c r="M1776" s="18"/>
      <c r="N1776" s="18"/>
      <c r="T1776" s="70"/>
      <c r="U1776" s="70"/>
    </row>
    <row r="1777" spans="1:25" x14ac:dyDescent="0.25">
      <c r="A1777" s="18"/>
      <c r="B1777" s="18"/>
      <c r="C1777" s="77"/>
      <c r="D1777" s="77"/>
      <c r="E1777" s="78"/>
      <c r="F1777" s="5"/>
      <c r="G1777" s="5"/>
      <c r="H1777" s="5"/>
      <c r="K1777" s="5"/>
      <c r="L1777" s="5"/>
      <c r="M1777" s="18"/>
      <c r="N1777" s="18"/>
      <c r="T1777" s="70"/>
      <c r="U1777" s="70"/>
    </row>
    <row r="1778" spans="1:25" x14ac:dyDescent="0.25">
      <c r="A1778" s="18"/>
      <c r="B1778" s="18"/>
      <c r="C1778" s="77"/>
      <c r="D1778" s="77"/>
      <c r="E1778" s="78"/>
      <c r="F1778" s="5"/>
      <c r="G1778" s="5"/>
      <c r="H1778" s="5"/>
      <c r="K1778" s="5"/>
      <c r="L1778" s="5"/>
      <c r="M1778" s="18"/>
      <c r="N1778" s="18"/>
      <c r="T1778" s="70"/>
      <c r="U1778" s="70"/>
    </row>
    <row r="1779" spans="1:25" x14ac:dyDescent="0.25">
      <c r="A1779" s="18"/>
      <c r="B1779" s="18"/>
      <c r="C1779" s="77"/>
      <c r="D1779" s="77"/>
      <c r="E1779" s="78"/>
      <c r="F1779" s="5"/>
      <c r="G1779" s="5"/>
      <c r="H1779" s="5"/>
      <c r="K1779" s="5"/>
      <c r="L1779" s="5"/>
      <c r="M1779" s="18"/>
      <c r="N1779" s="18"/>
      <c r="T1779" s="70"/>
      <c r="U1779" s="70"/>
    </row>
    <row r="1780" spans="1:25" x14ac:dyDescent="0.25">
      <c r="A1780" s="18"/>
      <c r="B1780" s="18"/>
      <c r="C1780" s="77"/>
      <c r="D1780" s="77"/>
      <c r="E1780" s="78"/>
      <c r="F1780" s="5"/>
      <c r="G1780" s="5"/>
      <c r="H1780" s="5"/>
      <c r="K1780" s="5"/>
      <c r="L1780" s="5"/>
      <c r="M1780" s="18"/>
      <c r="N1780" s="18"/>
      <c r="T1780" s="70"/>
      <c r="U1780" s="70"/>
    </row>
    <row r="1781" spans="1:25" x14ac:dyDescent="0.25">
      <c r="A1781" s="18"/>
      <c r="B1781" s="18"/>
      <c r="C1781" s="77"/>
      <c r="D1781" s="77"/>
      <c r="E1781" s="78"/>
      <c r="F1781" s="5"/>
      <c r="G1781" s="5"/>
      <c r="H1781" s="5"/>
      <c r="K1781" s="5"/>
      <c r="L1781" s="5"/>
      <c r="M1781" s="18"/>
      <c r="N1781" s="18"/>
      <c r="T1781" s="70"/>
      <c r="U1781" s="70"/>
    </row>
    <row r="1782" spans="1:25" x14ac:dyDescent="0.25">
      <c r="A1782" s="18"/>
      <c r="B1782" s="18"/>
      <c r="C1782" s="77"/>
      <c r="D1782" s="77"/>
      <c r="E1782" s="78"/>
      <c r="F1782" s="5"/>
      <c r="G1782" s="5"/>
      <c r="H1782" s="5"/>
      <c r="K1782" s="5"/>
      <c r="L1782" s="5"/>
      <c r="M1782" s="18"/>
      <c r="N1782" s="18"/>
      <c r="T1782" s="70"/>
      <c r="U1782" s="70"/>
    </row>
    <row r="1783" spans="1:25" x14ac:dyDescent="0.25">
      <c r="A1783" s="18"/>
      <c r="B1783" s="18"/>
      <c r="C1783" s="22"/>
      <c r="D1783" s="23"/>
      <c r="E1783" s="78"/>
      <c r="F1783" s="8"/>
      <c r="G1783" s="8"/>
      <c r="H1783" s="8"/>
      <c r="K1783" s="8"/>
      <c r="L1783" s="8"/>
      <c r="M1783" s="25"/>
      <c r="N1783" s="25"/>
      <c r="O1783" s="24"/>
      <c r="P1783" s="24"/>
      <c r="T1783" s="70"/>
      <c r="U1783" s="70"/>
      <c r="Y1783" s="24"/>
    </row>
    <row r="1784" spans="1:25" x14ac:dyDescent="0.25">
      <c r="A1784" s="18"/>
      <c r="B1784" s="18"/>
      <c r="C1784" s="22"/>
      <c r="D1784" s="23"/>
      <c r="E1784" s="78"/>
      <c r="F1784" s="8"/>
      <c r="G1784" s="8"/>
      <c r="H1784" s="8"/>
      <c r="K1784" s="8"/>
      <c r="L1784" s="8"/>
      <c r="M1784" s="25"/>
      <c r="N1784" s="25"/>
      <c r="O1784" s="24"/>
      <c r="P1784" s="24"/>
      <c r="T1784" s="70"/>
      <c r="U1784" s="70"/>
      <c r="Y1784" s="24"/>
    </row>
    <row r="1785" spans="1:25" x14ac:dyDescent="0.25">
      <c r="A1785" s="18"/>
      <c r="B1785" s="18"/>
      <c r="C1785" s="22"/>
      <c r="D1785" s="23"/>
      <c r="E1785" s="78"/>
      <c r="F1785" s="8"/>
      <c r="G1785" s="8"/>
      <c r="H1785" s="8"/>
      <c r="K1785" s="8"/>
      <c r="L1785" s="8"/>
      <c r="M1785" s="25"/>
      <c r="N1785" s="25"/>
      <c r="O1785" s="24"/>
      <c r="P1785" s="24"/>
      <c r="T1785" s="70"/>
      <c r="U1785" s="70"/>
      <c r="Y1785" s="24"/>
    </row>
    <row r="1786" spans="1:25" x14ac:dyDescent="0.25">
      <c r="A1786" s="18"/>
      <c r="B1786" s="18"/>
      <c r="C1786" s="22"/>
      <c r="D1786" s="23"/>
      <c r="E1786" s="78"/>
      <c r="F1786" s="8"/>
      <c r="G1786" s="8"/>
      <c r="H1786" s="8"/>
      <c r="K1786" s="8"/>
      <c r="L1786" s="8"/>
      <c r="M1786" s="25"/>
      <c r="N1786" s="25"/>
      <c r="O1786" s="24"/>
      <c r="P1786" s="24"/>
      <c r="T1786" s="70"/>
      <c r="U1786" s="70"/>
      <c r="Y1786" s="24"/>
    </row>
    <row r="1787" spans="1:25" x14ac:dyDescent="0.25">
      <c r="A1787" s="18"/>
      <c r="B1787" s="18"/>
      <c r="C1787" s="22"/>
      <c r="D1787" s="23"/>
      <c r="E1787" s="78"/>
      <c r="F1787" s="8"/>
      <c r="G1787" s="8"/>
      <c r="H1787" s="8"/>
      <c r="K1787" s="8"/>
      <c r="L1787" s="8"/>
      <c r="M1787" s="25"/>
      <c r="N1787" s="25"/>
      <c r="O1787" s="24"/>
      <c r="P1787" s="24"/>
      <c r="T1787" s="70"/>
      <c r="U1787" s="70"/>
      <c r="Y1787" s="24"/>
    </row>
    <row r="1788" spans="1:25" x14ac:dyDescent="0.25">
      <c r="A1788" s="18"/>
      <c r="B1788" s="18"/>
      <c r="C1788" s="22"/>
      <c r="D1788" s="23"/>
      <c r="E1788" s="78"/>
      <c r="F1788" s="8"/>
      <c r="G1788" s="8"/>
      <c r="H1788" s="8"/>
      <c r="K1788" s="8"/>
      <c r="L1788" s="8"/>
      <c r="M1788" s="25"/>
      <c r="N1788" s="25"/>
      <c r="O1788" s="24"/>
      <c r="P1788" s="24"/>
      <c r="T1788" s="70"/>
      <c r="U1788" s="70"/>
      <c r="Y1788" s="24"/>
    </row>
    <row r="1789" spans="1:25" x14ac:dyDescent="0.25">
      <c r="A1789" s="18"/>
      <c r="B1789" s="18"/>
      <c r="C1789" s="22"/>
      <c r="D1789" s="23"/>
      <c r="E1789" s="78"/>
      <c r="F1789" s="8"/>
      <c r="G1789" s="8"/>
      <c r="H1789" s="8"/>
      <c r="K1789" s="8"/>
      <c r="L1789" s="8"/>
      <c r="M1789" s="25"/>
      <c r="N1789" s="25"/>
      <c r="O1789" s="24"/>
      <c r="P1789" s="24"/>
      <c r="T1789" s="70"/>
      <c r="U1789" s="70"/>
      <c r="Y1789" s="24"/>
    </row>
    <row r="1790" spans="1:25" x14ac:dyDescent="0.25">
      <c r="A1790" s="18"/>
      <c r="B1790" s="18"/>
      <c r="C1790" s="22"/>
      <c r="D1790" s="23"/>
      <c r="E1790" s="78"/>
      <c r="F1790" s="8"/>
      <c r="G1790" s="8"/>
      <c r="H1790" s="8"/>
      <c r="K1790" s="8"/>
      <c r="L1790" s="8"/>
      <c r="M1790" s="25"/>
      <c r="N1790" s="25"/>
      <c r="O1790" s="24"/>
      <c r="P1790" s="24"/>
      <c r="T1790" s="70"/>
      <c r="U1790" s="70"/>
      <c r="Y1790" s="24"/>
    </row>
    <row r="1791" spans="1:25" x14ac:dyDescent="0.25">
      <c r="A1791" s="18"/>
      <c r="B1791" s="18"/>
      <c r="C1791" s="22"/>
      <c r="D1791" s="23"/>
      <c r="E1791" s="78"/>
      <c r="F1791" s="8"/>
      <c r="G1791" s="8"/>
      <c r="H1791" s="8"/>
      <c r="K1791" s="8"/>
      <c r="L1791" s="8"/>
      <c r="M1791" s="25"/>
      <c r="N1791" s="25"/>
      <c r="O1791" s="24"/>
      <c r="P1791" s="24"/>
      <c r="T1791" s="70"/>
      <c r="U1791" s="70"/>
      <c r="Y1791" s="24"/>
    </row>
    <row r="1792" spans="1:25" x14ac:dyDescent="0.25">
      <c r="A1792" s="18"/>
      <c r="B1792" s="18"/>
      <c r="C1792" s="22"/>
      <c r="D1792" s="23"/>
      <c r="E1792" s="78"/>
      <c r="F1792" s="8"/>
      <c r="G1792" s="8"/>
      <c r="H1792" s="8"/>
      <c r="K1792" s="8"/>
      <c r="L1792" s="8"/>
      <c r="M1792" s="25"/>
      <c r="N1792" s="25"/>
      <c r="O1792" s="24"/>
      <c r="P1792" s="24"/>
      <c r="T1792" s="70"/>
      <c r="U1792" s="70"/>
      <c r="Y1792" s="24"/>
    </row>
    <row r="1793" spans="1:25" x14ac:dyDescent="0.25">
      <c r="A1793" s="18"/>
      <c r="B1793" s="18"/>
      <c r="C1793" s="22"/>
      <c r="D1793" s="23"/>
      <c r="E1793" s="78"/>
      <c r="F1793" s="8"/>
      <c r="G1793" s="8"/>
      <c r="H1793" s="8"/>
      <c r="K1793" s="8"/>
      <c r="L1793" s="8"/>
      <c r="M1793" s="25"/>
      <c r="N1793" s="25"/>
      <c r="O1793" s="24"/>
      <c r="P1793" s="24"/>
      <c r="T1793" s="70"/>
      <c r="U1793" s="70"/>
      <c r="Y1793" s="24"/>
    </row>
    <row r="1794" spans="1:25" x14ac:dyDescent="0.25">
      <c r="A1794" s="18"/>
      <c r="B1794" s="18"/>
      <c r="C1794" s="22"/>
      <c r="D1794" s="23"/>
      <c r="E1794" s="78"/>
      <c r="F1794" s="8"/>
      <c r="G1794" s="8"/>
      <c r="H1794" s="8"/>
      <c r="K1794" s="8"/>
      <c r="L1794" s="8"/>
      <c r="M1794" s="25"/>
      <c r="N1794" s="25"/>
      <c r="O1794" s="24"/>
      <c r="P1794" s="24"/>
      <c r="T1794" s="70"/>
      <c r="U1794" s="70"/>
      <c r="Y1794" s="24"/>
    </row>
    <row r="1795" spans="1:25" x14ac:dyDescent="0.25">
      <c r="A1795" s="18"/>
      <c r="B1795" s="18"/>
      <c r="C1795" s="22"/>
      <c r="D1795" s="23"/>
      <c r="E1795" s="78"/>
      <c r="F1795" s="8"/>
      <c r="G1795" s="8"/>
      <c r="H1795" s="8"/>
      <c r="K1795" s="8"/>
      <c r="L1795" s="8"/>
      <c r="M1795" s="25"/>
      <c r="N1795" s="25"/>
      <c r="O1795" s="24"/>
      <c r="P1795" s="24"/>
      <c r="T1795" s="70"/>
      <c r="U1795" s="70"/>
      <c r="Y1795" s="24"/>
    </row>
    <row r="1796" spans="1:25" x14ac:dyDescent="0.25">
      <c r="A1796" s="18"/>
      <c r="B1796" s="18"/>
      <c r="C1796" s="22"/>
      <c r="D1796" s="23"/>
      <c r="E1796" s="78"/>
      <c r="F1796" s="8"/>
      <c r="G1796" s="8"/>
      <c r="H1796" s="8"/>
      <c r="K1796" s="8"/>
      <c r="L1796" s="8"/>
      <c r="M1796" s="25"/>
      <c r="N1796" s="25"/>
      <c r="O1796" s="24"/>
      <c r="P1796" s="24"/>
      <c r="T1796" s="70"/>
      <c r="U1796" s="70"/>
      <c r="Y1796" s="24"/>
    </row>
    <row r="1797" spans="1:25" x14ac:dyDescent="0.25">
      <c r="A1797" s="18"/>
      <c r="B1797" s="18"/>
      <c r="C1797" s="22"/>
      <c r="D1797" s="23"/>
      <c r="E1797" s="78"/>
      <c r="F1797" s="8"/>
      <c r="G1797" s="8"/>
      <c r="H1797" s="8"/>
      <c r="K1797" s="8"/>
      <c r="L1797" s="8"/>
      <c r="M1797" s="25"/>
      <c r="N1797" s="25"/>
      <c r="O1797" s="24"/>
      <c r="P1797" s="24"/>
      <c r="T1797" s="70"/>
      <c r="U1797" s="70"/>
      <c r="Y1797" s="24"/>
    </row>
    <row r="1798" spans="1:25" x14ac:dyDescent="0.25">
      <c r="A1798" s="18"/>
      <c r="B1798" s="18"/>
      <c r="C1798" s="22"/>
      <c r="D1798" s="23"/>
      <c r="E1798" s="78"/>
      <c r="F1798" s="8"/>
      <c r="G1798" s="8"/>
      <c r="H1798" s="8"/>
      <c r="K1798" s="8"/>
      <c r="L1798" s="8"/>
      <c r="M1798" s="25"/>
      <c r="N1798" s="25"/>
      <c r="O1798" s="24"/>
      <c r="P1798" s="24"/>
      <c r="T1798" s="70"/>
      <c r="U1798" s="70"/>
      <c r="Y1798" s="24"/>
    </row>
    <row r="1799" spans="1:25" x14ac:dyDescent="0.25">
      <c r="A1799" s="18"/>
      <c r="B1799" s="18"/>
      <c r="C1799" s="22"/>
      <c r="D1799" s="23"/>
      <c r="E1799" s="78"/>
      <c r="F1799" s="8"/>
      <c r="G1799" s="8"/>
      <c r="H1799" s="8"/>
      <c r="K1799" s="8"/>
      <c r="L1799" s="8"/>
      <c r="M1799" s="25"/>
      <c r="N1799" s="25"/>
      <c r="O1799" s="24"/>
      <c r="P1799" s="24"/>
      <c r="T1799" s="70"/>
      <c r="U1799" s="70"/>
      <c r="Y1799" s="24"/>
    </row>
    <row r="1800" spans="1:25" x14ac:dyDescent="0.25">
      <c r="A1800" s="18"/>
      <c r="B1800" s="18"/>
      <c r="C1800" s="22"/>
      <c r="D1800" s="23"/>
      <c r="E1800" s="78"/>
      <c r="F1800" s="8"/>
      <c r="G1800" s="8"/>
      <c r="H1800" s="8"/>
      <c r="K1800" s="8"/>
      <c r="L1800" s="8"/>
      <c r="M1800" s="25"/>
      <c r="N1800" s="25"/>
      <c r="O1800" s="24"/>
      <c r="P1800" s="24"/>
      <c r="T1800" s="70"/>
      <c r="U1800" s="70"/>
      <c r="Y1800" s="24"/>
    </row>
    <row r="1801" spans="1:25" x14ac:dyDescent="0.25">
      <c r="A1801" s="18"/>
      <c r="B1801" s="18"/>
      <c r="C1801" s="22"/>
      <c r="D1801" s="23"/>
      <c r="E1801" s="78"/>
      <c r="F1801" s="8"/>
      <c r="G1801" s="8"/>
      <c r="H1801" s="8"/>
      <c r="K1801" s="8"/>
      <c r="L1801" s="8"/>
      <c r="M1801" s="25"/>
      <c r="N1801" s="25"/>
      <c r="O1801" s="24"/>
      <c r="P1801" s="24"/>
      <c r="T1801" s="70"/>
      <c r="U1801" s="70"/>
      <c r="Y1801" s="24"/>
    </row>
    <row r="1802" spans="1:25" x14ac:dyDescent="0.25">
      <c r="A1802" s="18"/>
      <c r="B1802" s="18"/>
      <c r="C1802" s="22"/>
      <c r="D1802" s="23"/>
      <c r="E1802" s="78"/>
      <c r="F1802" s="8"/>
      <c r="G1802" s="8"/>
      <c r="H1802" s="8"/>
      <c r="K1802" s="8"/>
      <c r="L1802" s="8"/>
      <c r="M1802" s="25"/>
      <c r="N1802" s="25"/>
      <c r="O1802" s="24"/>
      <c r="P1802" s="24"/>
      <c r="T1802" s="70"/>
      <c r="U1802" s="70"/>
      <c r="Y1802" s="24"/>
    </row>
    <row r="1803" spans="1:25" x14ac:dyDescent="0.25">
      <c r="A1803" s="18"/>
      <c r="B1803" s="18"/>
      <c r="C1803" s="22"/>
      <c r="D1803" s="23"/>
      <c r="E1803" s="78"/>
      <c r="F1803" s="8"/>
      <c r="G1803" s="8"/>
      <c r="H1803" s="8"/>
      <c r="K1803" s="8"/>
      <c r="L1803" s="8"/>
      <c r="M1803" s="25"/>
      <c r="N1803" s="25"/>
      <c r="O1803" s="24"/>
      <c r="P1803" s="24"/>
      <c r="T1803" s="70"/>
      <c r="U1803" s="70"/>
      <c r="Y1803" s="24"/>
    </row>
    <row r="1804" spans="1:25" x14ac:dyDescent="0.25">
      <c r="A1804" s="18"/>
      <c r="B1804" s="18"/>
      <c r="C1804" s="22"/>
      <c r="D1804" s="23"/>
      <c r="E1804" s="78"/>
      <c r="F1804" s="8"/>
      <c r="G1804" s="8"/>
      <c r="H1804" s="8"/>
      <c r="K1804" s="8"/>
      <c r="L1804" s="8"/>
      <c r="M1804" s="25"/>
      <c r="N1804" s="25"/>
      <c r="O1804" s="24"/>
      <c r="P1804" s="24"/>
      <c r="T1804" s="70"/>
      <c r="U1804" s="70"/>
      <c r="Y1804" s="24"/>
    </row>
    <row r="1805" spans="1:25" x14ac:dyDescent="0.25">
      <c r="A1805" s="18"/>
      <c r="B1805" s="18"/>
      <c r="C1805" s="22"/>
      <c r="D1805" s="23"/>
      <c r="E1805" s="78"/>
      <c r="F1805" s="8"/>
      <c r="G1805" s="8"/>
      <c r="H1805" s="8"/>
      <c r="K1805" s="8"/>
      <c r="L1805" s="8"/>
      <c r="M1805" s="25"/>
      <c r="N1805" s="25"/>
      <c r="O1805" s="24"/>
      <c r="P1805" s="24"/>
      <c r="T1805" s="70"/>
      <c r="U1805" s="70"/>
      <c r="Y1805" s="24"/>
    </row>
    <row r="1806" spans="1:25" x14ac:dyDescent="0.25">
      <c r="A1806" s="18"/>
      <c r="B1806" s="18"/>
      <c r="C1806" s="22"/>
      <c r="D1806" s="23"/>
      <c r="E1806" s="78"/>
      <c r="F1806" s="8"/>
      <c r="G1806" s="8"/>
      <c r="H1806" s="8"/>
      <c r="K1806" s="8"/>
      <c r="L1806" s="8"/>
      <c r="M1806" s="25"/>
      <c r="N1806" s="25"/>
      <c r="O1806" s="24"/>
      <c r="P1806" s="24"/>
      <c r="T1806" s="70"/>
      <c r="U1806" s="70"/>
      <c r="Y1806" s="24"/>
    </row>
    <row r="1807" spans="1:25" x14ac:dyDescent="0.25">
      <c r="A1807" s="18"/>
      <c r="B1807" s="18"/>
      <c r="C1807" s="22"/>
      <c r="D1807" s="23"/>
      <c r="E1807" s="78"/>
      <c r="F1807" s="8"/>
      <c r="G1807" s="8"/>
      <c r="H1807" s="8"/>
      <c r="K1807" s="8"/>
      <c r="L1807" s="8"/>
      <c r="M1807" s="25"/>
      <c r="N1807" s="25"/>
      <c r="O1807" s="24"/>
      <c r="P1807" s="24"/>
      <c r="T1807" s="70"/>
      <c r="U1807" s="70"/>
      <c r="Y1807" s="24"/>
    </row>
    <row r="1808" spans="1:25" x14ac:dyDescent="0.25">
      <c r="A1808" s="18"/>
      <c r="B1808" s="18"/>
      <c r="C1808" s="22"/>
      <c r="D1808" s="23"/>
      <c r="E1808" s="78"/>
      <c r="F1808" s="8"/>
      <c r="G1808" s="8"/>
      <c r="H1808" s="8"/>
      <c r="K1808" s="8"/>
      <c r="L1808" s="8"/>
      <c r="M1808" s="25"/>
      <c r="N1808" s="25"/>
      <c r="O1808" s="24"/>
      <c r="P1808" s="24"/>
      <c r="T1808" s="70"/>
      <c r="U1808" s="70"/>
      <c r="Y1808" s="24"/>
    </row>
    <row r="1809" spans="1:25" x14ac:dyDescent="0.25">
      <c r="A1809" s="18"/>
      <c r="B1809" s="18"/>
      <c r="C1809" s="22"/>
      <c r="D1809" s="23"/>
      <c r="E1809" s="78"/>
      <c r="F1809" s="8"/>
      <c r="G1809" s="8"/>
      <c r="H1809" s="8"/>
      <c r="K1809" s="8"/>
      <c r="L1809" s="8"/>
      <c r="M1809" s="25"/>
      <c r="N1809" s="25"/>
      <c r="O1809" s="24"/>
      <c r="P1809" s="24"/>
      <c r="T1809" s="70"/>
      <c r="U1809" s="70"/>
      <c r="Y1809" s="24"/>
    </row>
    <row r="1810" spans="1:25" x14ac:dyDescent="0.25">
      <c r="A1810" s="18"/>
      <c r="B1810" s="18"/>
      <c r="C1810" s="22"/>
      <c r="D1810" s="23"/>
      <c r="E1810" s="78"/>
      <c r="F1810" s="8"/>
      <c r="G1810" s="8"/>
      <c r="H1810" s="8"/>
      <c r="K1810" s="8"/>
      <c r="L1810" s="8"/>
      <c r="M1810" s="25"/>
      <c r="N1810" s="25"/>
      <c r="O1810" s="24"/>
      <c r="P1810" s="24"/>
      <c r="T1810" s="70"/>
      <c r="U1810" s="70"/>
      <c r="Y1810" s="24"/>
    </row>
    <row r="1811" spans="1:25" x14ac:dyDescent="0.25">
      <c r="A1811" s="18"/>
      <c r="B1811" s="18"/>
      <c r="C1811" s="22"/>
      <c r="D1811" s="23"/>
      <c r="E1811" s="78"/>
      <c r="F1811" s="8"/>
      <c r="G1811" s="8"/>
      <c r="H1811" s="8"/>
      <c r="K1811" s="8"/>
      <c r="L1811" s="8"/>
      <c r="M1811" s="25"/>
      <c r="N1811" s="25"/>
      <c r="O1811" s="24"/>
      <c r="P1811" s="24"/>
      <c r="T1811" s="70"/>
      <c r="U1811" s="70"/>
      <c r="Y1811" s="24"/>
    </row>
    <row r="1812" spans="1:25" x14ac:dyDescent="0.25">
      <c r="A1812" s="18"/>
      <c r="B1812" s="18"/>
      <c r="C1812" s="22"/>
      <c r="D1812" s="23"/>
      <c r="E1812" s="78"/>
      <c r="F1812" s="8"/>
      <c r="G1812" s="8"/>
      <c r="H1812" s="8"/>
      <c r="K1812" s="8"/>
      <c r="L1812" s="8"/>
      <c r="M1812" s="25"/>
      <c r="N1812" s="25"/>
      <c r="O1812" s="24"/>
      <c r="P1812" s="24"/>
      <c r="T1812" s="70"/>
      <c r="U1812" s="70"/>
      <c r="Y1812" s="24"/>
    </row>
    <row r="1813" spans="1:25" x14ac:dyDescent="0.25">
      <c r="A1813" s="18"/>
      <c r="B1813" s="18"/>
      <c r="C1813" s="22"/>
      <c r="D1813" s="23"/>
      <c r="E1813" s="78"/>
      <c r="F1813" s="8"/>
      <c r="G1813" s="8"/>
      <c r="H1813" s="8"/>
      <c r="K1813" s="8"/>
      <c r="L1813" s="8"/>
      <c r="M1813" s="25"/>
      <c r="N1813" s="25"/>
      <c r="O1813" s="24"/>
      <c r="P1813" s="24"/>
      <c r="T1813" s="70"/>
      <c r="U1813" s="70"/>
      <c r="Y1813" s="24"/>
    </row>
    <row r="1814" spans="1:25" x14ac:dyDescent="0.25">
      <c r="A1814" s="18"/>
      <c r="B1814" s="18"/>
      <c r="C1814" s="22"/>
      <c r="D1814" s="23"/>
      <c r="E1814" s="78"/>
      <c r="F1814" s="8"/>
      <c r="G1814" s="8"/>
      <c r="H1814" s="8"/>
      <c r="K1814" s="8"/>
      <c r="L1814" s="8"/>
      <c r="M1814" s="25"/>
      <c r="N1814" s="25"/>
      <c r="O1814" s="24"/>
      <c r="P1814" s="24"/>
      <c r="T1814" s="70"/>
      <c r="U1814" s="70"/>
      <c r="Y1814" s="24"/>
    </row>
    <row r="1815" spans="1:25" x14ac:dyDescent="0.25">
      <c r="A1815" s="18"/>
      <c r="B1815" s="18"/>
      <c r="C1815" s="22"/>
      <c r="D1815" s="23"/>
      <c r="E1815" s="78"/>
      <c r="F1815" s="8"/>
      <c r="G1815" s="8"/>
      <c r="H1815" s="8"/>
      <c r="K1815" s="8"/>
      <c r="L1815" s="8"/>
      <c r="M1815" s="25"/>
      <c r="N1815" s="25"/>
      <c r="O1815" s="24"/>
      <c r="P1815" s="24"/>
      <c r="T1815" s="70"/>
      <c r="U1815" s="70"/>
      <c r="Y1815" s="24"/>
    </row>
    <row r="1816" spans="1:25" x14ac:dyDescent="0.25">
      <c r="A1816" s="18"/>
      <c r="B1816" s="18"/>
      <c r="C1816" s="22"/>
      <c r="D1816" s="23"/>
      <c r="E1816" s="78"/>
      <c r="F1816" s="8"/>
      <c r="G1816" s="8"/>
      <c r="H1816" s="8"/>
      <c r="K1816" s="8"/>
      <c r="L1816" s="8"/>
      <c r="M1816" s="25"/>
      <c r="N1816" s="25"/>
      <c r="O1816" s="24"/>
      <c r="P1816" s="24"/>
      <c r="T1816" s="70"/>
      <c r="U1816" s="70"/>
      <c r="Y1816" s="24"/>
    </row>
    <row r="1817" spans="1:25" x14ac:dyDescent="0.25">
      <c r="A1817" s="18"/>
      <c r="B1817" s="18"/>
      <c r="C1817" s="22"/>
      <c r="D1817" s="23"/>
      <c r="E1817" s="78"/>
      <c r="F1817" s="8"/>
      <c r="G1817" s="8"/>
      <c r="H1817" s="8"/>
      <c r="K1817" s="8"/>
      <c r="L1817" s="8"/>
      <c r="M1817" s="25"/>
      <c r="N1817" s="25"/>
      <c r="O1817" s="24"/>
      <c r="P1817" s="24"/>
      <c r="T1817" s="70"/>
      <c r="U1817" s="70"/>
      <c r="Y1817" s="24"/>
    </row>
    <row r="1818" spans="1:25" x14ac:dyDescent="0.25">
      <c r="A1818" s="18"/>
      <c r="B1818" s="18"/>
      <c r="C1818" s="22"/>
      <c r="D1818" s="23"/>
      <c r="E1818" s="78"/>
      <c r="F1818" s="8"/>
      <c r="G1818" s="8"/>
      <c r="H1818" s="8"/>
      <c r="K1818" s="8"/>
      <c r="L1818" s="8"/>
      <c r="M1818" s="25"/>
      <c r="N1818" s="25"/>
      <c r="O1818" s="24"/>
      <c r="P1818" s="24"/>
      <c r="T1818" s="70"/>
      <c r="U1818" s="70"/>
      <c r="Y1818" s="24"/>
    </row>
    <row r="1819" spans="1:25" x14ac:dyDescent="0.25">
      <c r="A1819" s="18"/>
      <c r="B1819" s="18"/>
      <c r="C1819" s="22"/>
      <c r="D1819" s="23"/>
      <c r="E1819" s="78"/>
      <c r="F1819" s="8"/>
      <c r="G1819" s="8"/>
      <c r="H1819" s="8"/>
      <c r="K1819" s="8"/>
      <c r="L1819" s="8"/>
      <c r="M1819" s="25"/>
      <c r="N1819" s="25"/>
      <c r="O1819" s="24"/>
      <c r="P1819" s="24"/>
      <c r="T1819" s="70"/>
      <c r="U1819" s="70"/>
      <c r="Y1819" s="24"/>
    </row>
    <row r="1820" spans="1:25" x14ac:dyDescent="0.25">
      <c r="A1820" s="18"/>
      <c r="B1820" s="18"/>
      <c r="C1820" s="22"/>
      <c r="D1820" s="23"/>
      <c r="E1820" s="78"/>
      <c r="F1820" s="8"/>
      <c r="G1820" s="8"/>
      <c r="H1820" s="8"/>
      <c r="K1820" s="8"/>
      <c r="L1820" s="8"/>
      <c r="M1820" s="25"/>
      <c r="N1820" s="25"/>
      <c r="O1820" s="24"/>
      <c r="P1820" s="24"/>
      <c r="T1820" s="70"/>
      <c r="U1820" s="70"/>
      <c r="Y1820" s="24"/>
    </row>
    <row r="1821" spans="1:25" x14ac:dyDescent="0.25">
      <c r="A1821" s="18"/>
      <c r="B1821" s="18"/>
      <c r="C1821" s="22"/>
      <c r="D1821" s="23"/>
      <c r="E1821" s="78"/>
      <c r="F1821" s="8"/>
      <c r="G1821" s="8"/>
      <c r="H1821" s="8"/>
      <c r="K1821" s="8"/>
      <c r="L1821" s="8"/>
      <c r="M1821" s="25"/>
      <c r="N1821" s="25"/>
      <c r="O1821" s="24"/>
      <c r="P1821" s="24"/>
      <c r="T1821" s="70"/>
      <c r="U1821" s="70"/>
      <c r="Y1821" s="24"/>
    </row>
    <row r="1822" spans="1:25" x14ac:dyDescent="0.25">
      <c r="A1822" s="18"/>
      <c r="B1822" s="18"/>
      <c r="C1822" s="22"/>
      <c r="D1822" s="23"/>
      <c r="E1822" s="78"/>
      <c r="F1822" s="8"/>
      <c r="G1822" s="8"/>
      <c r="H1822" s="8"/>
      <c r="K1822" s="8"/>
      <c r="L1822" s="8"/>
      <c r="M1822" s="25"/>
      <c r="N1822" s="25"/>
      <c r="O1822" s="24"/>
      <c r="P1822" s="24"/>
      <c r="T1822" s="70"/>
      <c r="U1822" s="70"/>
      <c r="Y1822" s="24"/>
    </row>
    <row r="1823" spans="1:25" x14ac:dyDescent="0.25">
      <c r="A1823" s="18"/>
      <c r="B1823" s="18"/>
      <c r="C1823" s="22"/>
      <c r="D1823" s="23"/>
      <c r="E1823" s="78"/>
      <c r="F1823" s="8"/>
      <c r="G1823" s="8"/>
      <c r="H1823" s="8"/>
      <c r="K1823" s="8"/>
      <c r="L1823" s="8"/>
      <c r="M1823" s="25"/>
      <c r="N1823" s="25"/>
      <c r="O1823" s="24"/>
      <c r="P1823" s="24"/>
      <c r="T1823" s="70"/>
      <c r="U1823" s="70"/>
      <c r="Y1823" s="24"/>
    </row>
    <row r="1824" spans="1:25" x14ac:dyDescent="0.25">
      <c r="A1824" s="18"/>
      <c r="B1824" s="18"/>
      <c r="C1824" s="22"/>
      <c r="D1824" s="23"/>
      <c r="E1824" s="78"/>
      <c r="F1824" s="8"/>
      <c r="G1824" s="8"/>
      <c r="H1824" s="8"/>
      <c r="K1824" s="8"/>
      <c r="L1824" s="8"/>
      <c r="M1824" s="25"/>
      <c r="N1824" s="25"/>
      <c r="O1824" s="24"/>
      <c r="P1824" s="24"/>
      <c r="T1824" s="70"/>
      <c r="U1824" s="70"/>
      <c r="Y1824" s="24"/>
    </row>
    <row r="1825" spans="1:25" x14ac:dyDescent="0.25">
      <c r="A1825" s="18"/>
      <c r="B1825" s="18"/>
      <c r="C1825" s="22"/>
      <c r="D1825" s="23"/>
      <c r="E1825" s="78"/>
      <c r="F1825" s="8"/>
      <c r="G1825" s="8"/>
      <c r="H1825" s="8"/>
      <c r="K1825" s="8"/>
      <c r="L1825" s="8"/>
      <c r="M1825" s="25"/>
      <c r="N1825" s="25"/>
      <c r="O1825" s="24"/>
      <c r="P1825" s="24"/>
      <c r="T1825" s="70"/>
      <c r="U1825" s="70"/>
      <c r="Y1825" s="24"/>
    </row>
    <row r="1826" spans="1:25" x14ac:dyDescent="0.25">
      <c r="A1826" s="18"/>
      <c r="B1826" s="18"/>
      <c r="C1826" s="22"/>
      <c r="D1826" s="23"/>
      <c r="E1826" s="78"/>
      <c r="F1826" s="8"/>
      <c r="G1826" s="8"/>
      <c r="H1826" s="8"/>
      <c r="K1826" s="8"/>
      <c r="L1826" s="8"/>
      <c r="M1826" s="25"/>
      <c r="N1826" s="25"/>
      <c r="O1826" s="24"/>
      <c r="P1826" s="24"/>
      <c r="T1826" s="70"/>
      <c r="U1826" s="70"/>
      <c r="Y1826" s="24"/>
    </row>
    <row r="1827" spans="1:25" x14ac:dyDescent="0.25">
      <c r="A1827" s="18"/>
      <c r="B1827" s="18"/>
      <c r="C1827" s="22"/>
      <c r="D1827" s="23"/>
      <c r="E1827" s="78"/>
      <c r="F1827" s="8"/>
      <c r="G1827" s="8"/>
      <c r="H1827" s="8"/>
      <c r="K1827" s="8"/>
      <c r="L1827" s="8"/>
      <c r="M1827" s="25"/>
      <c r="N1827" s="25"/>
      <c r="O1827" s="24"/>
      <c r="P1827" s="24"/>
      <c r="T1827" s="70"/>
      <c r="U1827" s="70"/>
      <c r="Y1827" s="24"/>
    </row>
    <row r="1828" spans="1:25" x14ac:dyDescent="0.25">
      <c r="A1828" s="18"/>
      <c r="B1828" s="18"/>
      <c r="C1828" s="22"/>
      <c r="D1828" s="23"/>
      <c r="E1828" s="78"/>
      <c r="F1828" s="8"/>
      <c r="G1828" s="8"/>
      <c r="H1828" s="8"/>
      <c r="K1828" s="8"/>
      <c r="L1828" s="8"/>
      <c r="M1828" s="25"/>
      <c r="N1828" s="25"/>
      <c r="O1828" s="24"/>
      <c r="P1828" s="24"/>
      <c r="T1828" s="70"/>
      <c r="U1828" s="70"/>
      <c r="Y1828" s="24"/>
    </row>
    <row r="1829" spans="1:25" x14ac:dyDescent="0.25">
      <c r="A1829" s="18"/>
      <c r="B1829" s="18"/>
      <c r="C1829" s="22"/>
      <c r="D1829" s="23"/>
      <c r="E1829" s="78"/>
      <c r="F1829" s="8"/>
      <c r="G1829" s="8"/>
      <c r="H1829" s="8"/>
      <c r="K1829" s="8"/>
      <c r="L1829" s="8"/>
      <c r="M1829" s="25"/>
      <c r="N1829" s="25"/>
      <c r="O1829" s="24"/>
      <c r="P1829" s="24"/>
      <c r="T1829" s="70"/>
      <c r="U1829" s="70"/>
      <c r="Y1829" s="24"/>
    </row>
    <row r="1830" spans="1:25" x14ac:dyDescent="0.25">
      <c r="A1830" s="18"/>
      <c r="B1830" s="18"/>
      <c r="C1830" s="22"/>
      <c r="D1830" s="23"/>
      <c r="E1830" s="78"/>
      <c r="F1830" s="8"/>
      <c r="G1830" s="8"/>
      <c r="H1830" s="8"/>
      <c r="K1830" s="8"/>
      <c r="L1830" s="8"/>
      <c r="M1830" s="25"/>
      <c r="N1830" s="25"/>
      <c r="O1830" s="24"/>
      <c r="P1830" s="24"/>
      <c r="T1830" s="70"/>
      <c r="U1830" s="70"/>
      <c r="Y1830" s="24"/>
    </row>
    <row r="1831" spans="1:25" x14ac:dyDescent="0.25">
      <c r="A1831" s="18"/>
      <c r="B1831" s="18"/>
      <c r="C1831" s="22"/>
      <c r="D1831" s="23"/>
      <c r="E1831" s="78"/>
      <c r="F1831" s="8"/>
      <c r="G1831" s="8"/>
      <c r="H1831" s="8"/>
      <c r="K1831" s="8"/>
      <c r="L1831" s="8"/>
      <c r="M1831" s="25"/>
      <c r="N1831" s="25"/>
      <c r="O1831" s="24"/>
      <c r="P1831" s="24"/>
      <c r="T1831" s="70"/>
      <c r="U1831" s="70"/>
      <c r="Y1831" s="24"/>
    </row>
    <row r="1832" spans="1:25" x14ac:dyDescent="0.25">
      <c r="A1832" s="18"/>
      <c r="B1832" s="18"/>
      <c r="C1832" s="22"/>
      <c r="D1832" s="23"/>
      <c r="E1832" s="78"/>
      <c r="F1832" s="8"/>
      <c r="G1832" s="8"/>
      <c r="H1832" s="8"/>
      <c r="K1832" s="8"/>
      <c r="L1832" s="8"/>
      <c r="M1832" s="25"/>
      <c r="N1832" s="25"/>
      <c r="O1832" s="24"/>
      <c r="P1832" s="24"/>
      <c r="T1832" s="70"/>
      <c r="U1832" s="70"/>
      <c r="Y1832" s="24"/>
    </row>
    <row r="1833" spans="1:25" x14ac:dyDescent="0.25">
      <c r="A1833" s="18"/>
      <c r="B1833" s="18"/>
      <c r="C1833" s="22"/>
      <c r="D1833" s="23"/>
      <c r="E1833" s="78"/>
      <c r="F1833" s="8"/>
      <c r="G1833" s="8"/>
      <c r="H1833" s="8"/>
      <c r="K1833" s="8"/>
      <c r="L1833" s="8"/>
      <c r="M1833" s="25"/>
      <c r="N1833" s="25"/>
      <c r="O1833" s="24"/>
      <c r="P1833" s="24"/>
      <c r="T1833" s="70"/>
      <c r="U1833" s="70"/>
      <c r="Y1833" s="24"/>
    </row>
    <row r="1834" spans="1:25" x14ac:dyDescent="0.25">
      <c r="A1834" s="18"/>
      <c r="B1834" s="18"/>
      <c r="C1834" s="22"/>
      <c r="D1834" s="23"/>
      <c r="E1834" s="78"/>
      <c r="F1834" s="8"/>
      <c r="G1834" s="8"/>
      <c r="H1834" s="8"/>
      <c r="K1834" s="8"/>
      <c r="L1834" s="8"/>
      <c r="M1834" s="25"/>
      <c r="N1834" s="25"/>
      <c r="O1834" s="24"/>
      <c r="P1834" s="24"/>
      <c r="T1834" s="70"/>
      <c r="U1834" s="70"/>
      <c r="Y1834" s="24"/>
    </row>
    <row r="1835" spans="1:25" x14ac:dyDescent="0.25">
      <c r="A1835" s="18"/>
      <c r="B1835" s="18"/>
      <c r="C1835" s="22"/>
      <c r="D1835" s="23"/>
      <c r="E1835" s="78"/>
      <c r="F1835" s="8"/>
      <c r="G1835" s="8"/>
      <c r="H1835" s="8"/>
      <c r="K1835" s="8"/>
      <c r="L1835" s="8"/>
      <c r="M1835" s="25"/>
      <c r="N1835" s="25"/>
      <c r="O1835" s="24"/>
      <c r="P1835" s="24"/>
      <c r="T1835" s="70"/>
      <c r="U1835" s="70"/>
      <c r="Y1835" s="24"/>
    </row>
    <row r="1836" spans="1:25" x14ac:dyDescent="0.25">
      <c r="A1836" s="18"/>
      <c r="B1836" s="18"/>
      <c r="C1836" s="22"/>
      <c r="D1836" s="23"/>
      <c r="E1836" s="78"/>
      <c r="F1836" s="8"/>
      <c r="G1836" s="8"/>
      <c r="H1836" s="8"/>
      <c r="K1836" s="8"/>
      <c r="L1836" s="8"/>
      <c r="M1836" s="25"/>
      <c r="N1836" s="25"/>
      <c r="O1836" s="24"/>
      <c r="P1836" s="24"/>
      <c r="T1836" s="70"/>
      <c r="U1836" s="70"/>
      <c r="Y1836" s="24"/>
    </row>
    <row r="1837" spans="1:25" x14ac:dyDescent="0.25">
      <c r="A1837" s="18"/>
      <c r="B1837" s="18"/>
      <c r="C1837" s="22"/>
      <c r="D1837" s="23"/>
      <c r="E1837" s="78"/>
      <c r="F1837" s="8"/>
      <c r="G1837" s="8"/>
      <c r="H1837" s="8"/>
      <c r="K1837" s="8"/>
      <c r="L1837" s="8"/>
      <c r="M1837" s="25"/>
      <c r="N1837" s="25"/>
      <c r="O1837" s="24"/>
      <c r="P1837" s="24"/>
      <c r="T1837" s="70"/>
      <c r="U1837" s="70"/>
      <c r="Y1837" s="24"/>
    </row>
    <row r="1838" spans="1:25" x14ac:dyDescent="0.25">
      <c r="A1838" s="18"/>
      <c r="B1838" s="18"/>
      <c r="C1838" s="22"/>
      <c r="D1838" s="23"/>
      <c r="E1838" s="78"/>
      <c r="F1838" s="8"/>
      <c r="G1838" s="8"/>
      <c r="H1838" s="8"/>
      <c r="K1838" s="8"/>
      <c r="L1838" s="8"/>
      <c r="M1838" s="25"/>
      <c r="N1838" s="25"/>
      <c r="O1838" s="24"/>
      <c r="P1838" s="24"/>
      <c r="T1838" s="70"/>
      <c r="U1838" s="70"/>
      <c r="Y1838" s="24"/>
    </row>
    <row r="1839" spans="1:25" x14ac:dyDescent="0.25">
      <c r="A1839" s="18"/>
      <c r="B1839" s="18"/>
      <c r="C1839" s="77"/>
      <c r="D1839" s="77"/>
      <c r="E1839" s="78"/>
      <c r="F1839" s="5"/>
      <c r="G1839" s="5"/>
      <c r="H1839" s="5"/>
      <c r="K1839" s="5"/>
      <c r="L1839" s="5"/>
      <c r="M1839" s="18"/>
      <c r="N1839" s="18"/>
      <c r="T1839" s="70"/>
      <c r="U1839" s="70"/>
      <c r="V1839" s="20"/>
    </row>
    <row r="1840" spans="1:25" x14ac:dyDescent="0.25">
      <c r="A1840" s="18"/>
      <c r="B1840" s="18"/>
      <c r="C1840" s="77"/>
      <c r="D1840" s="77"/>
      <c r="E1840" s="78"/>
      <c r="F1840" s="5"/>
      <c r="G1840" s="5"/>
      <c r="H1840" s="5"/>
      <c r="K1840" s="5"/>
      <c r="L1840" s="5"/>
      <c r="M1840" s="18"/>
      <c r="N1840" s="18"/>
      <c r="T1840" s="70"/>
      <c r="U1840" s="70"/>
      <c r="V1840" s="20"/>
    </row>
    <row r="1841" spans="1:22" x14ac:dyDescent="0.25">
      <c r="A1841" s="18"/>
      <c r="B1841" s="18"/>
      <c r="C1841" s="77"/>
      <c r="D1841" s="77"/>
      <c r="E1841" s="78"/>
      <c r="F1841" s="5"/>
      <c r="G1841" s="5"/>
      <c r="H1841" s="5"/>
      <c r="K1841" s="5"/>
      <c r="L1841" s="5"/>
      <c r="M1841" s="18"/>
      <c r="N1841" s="18"/>
      <c r="T1841" s="70"/>
      <c r="U1841" s="70"/>
      <c r="V1841" s="20"/>
    </row>
    <row r="1842" spans="1:22" x14ac:dyDescent="0.25">
      <c r="A1842" s="18"/>
      <c r="B1842" s="18"/>
      <c r="C1842" s="77"/>
      <c r="D1842" s="77"/>
      <c r="E1842" s="78"/>
      <c r="F1842" s="5"/>
      <c r="G1842" s="5"/>
      <c r="H1842" s="5"/>
      <c r="K1842" s="5"/>
      <c r="L1842" s="5"/>
      <c r="M1842" s="18"/>
      <c r="N1842" s="18"/>
      <c r="T1842" s="70"/>
      <c r="U1842" s="70"/>
      <c r="V1842" s="20"/>
    </row>
    <row r="1843" spans="1:22" x14ac:dyDescent="0.25">
      <c r="A1843" s="18"/>
      <c r="B1843" s="18"/>
      <c r="C1843" s="77"/>
      <c r="D1843" s="77"/>
      <c r="E1843" s="78"/>
      <c r="F1843" s="5"/>
      <c r="G1843" s="5"/>
      <c r="H1843" s="5"/>
      <c r="K1843" s="5"/>
      <c r="L1843" s="5"/>
      <c r="M1843" s="18"/>
      <c r="N1843" s="18"/>
      <c r="T1843" s="70"/>
      <c r="U1843" s="70"/>
      <c r="V1843" s="20"/>
    </row>
    <row r="1844" spans="1:22" x14ac:dyDescent="0.25">
      <c r="A1844" s="18"/>
      <c r="B1844" s="18"/>
      <c r="C1844" s="77"/>
      <c r="D1844" s="77"/>
      <c r="E1844" s="78"/>
      <c r="F1844" s="5"/>
      <c r="G1844" s="5"/>
      <c r="H1844" s="5"/>
      <c r="K1844" s="5"/>
      <c r="L1844" s="5"/>
      <c r="M1844" s="18"/>
      <c r="N1844" s="18"/>
      <c r="T1844" s="70"/>
      <c r="U1844" s="70"/>
      <c r="V1844" s="20"/>
    </row>
    <row r="1845" spans="1:22" x14ac:dyDescent="0.25">
      <c r="A1845" s="18"/>
      <c r="B1845" s="18"/>
      <c r="C1845" s="77"/>
      <c r="D1845" s="77"/>
      <c r="E1845" s="78"/>
      <c r="F1845" s="5"/>
      <c r="G1845" s="5"/>
      <c r="H1845" s="5"/>
      <c r="K1845" s="5"/>
      <c r="L1845" s="5"/>
      <c r="M1845" s="18"/>
      <c r="N1845" s="18"/>
      <c r="T1845" s="70"/>
      <c r="U1845" s="70"/>
      <c r="V1845" s="20"/>
    </row>
    <row r="1846" spans="1:22" x14ac:dyDescent="0.25">
      <c r="A1846" s="18"/>
      <c r="B1846" s="18"/>
      <c r="C1846" s="77"/>
      <c r="D1846" s="77"/>
      <c r="E1846" s="78"/>
      <c r="F1846" s="5"/>
      <c r="G1846" s="5"/>
      <c r="H1846" s="5"/>
      <c r="K1846" s="5"/>
      <c r="L1846" s="5"/>
      <c r="M1846" s="18"/>
      <c r="N1846" s="18"/>
      <c r="T1846" s="70"/>
      <c r="U1846" s="70"/>
      <c r="V1846" s="20"/>
    </row>
    <row r="1847" spans="1:22" x14ac:dyDescent="0.25">
      <c r="A1847" s="18"/>
      <c r="B1847" s="18"/>
      <c r="C1847" s="77"/>
      <c r="D1847" s="77"/>
      <c r="E1847" s="78"/>
      <c r="F1847" s="5"/>
      <c r="G1847" s="5"/>
      <c r="H1847" s="5"/>
      <c r="K1847" s="5"/>
      <c r="L1847" s="5"/>
      <c r="M1847" s="18"/>
      <c r="N1847" s="18"/>
      <c r="T1847" s="70"/>
      <c r="U1847" s="70"/>
    </row>
    <row r="1848" spans="1:22" x14ac:dyDescent="0.25">
      <c r="A1848" s="18"/>
      <c r="B1848" s="18"/>
      <c r="C1848" s="77"/>
      <c r="D1848" s="77"/>
      <c r="E1848" s="78"/>
      <c r="F1848" s="5"/>
      <c r="G1848" s="5"/>
      <c r="H1848" s="5"/>
      <c r="K1848" s="5"/>
      <c r="L1848" s="5"/>
      <c r="M1848" s="18"/>
      <c r="N1848" s="18"/>
      <c r="T1848" s="70"/>
      <c r="U1848" s="70"/>
    </row>
    <row r="1849" spans="1:22" x14ac:dyDescent="0.25">
      <c r="A1849" s="18"/>
      <c r="B1849" s="18"/>
      <c r="C1849" s="77"/>
      <c r="D1849" s="77"/>
      <c r="E1849" s="78"/>
      <c r="F1849" s="5"/>
      <c r="G1849" s="5"/>
      <c r="H1849" s="5"/>
      <c r="K1849" s="5"/>
      <c r="L1849" s="5"/>
      <c r="M1849" s="18"/>
      <c r="N1849" s="18"/>
      <c r="T1849" s="70"/>
      <c r="U1849" s="70"/>
    </row>
    <row r="1850" spans="1:22" x14ac:dyDescent="0.25">
      <c r="A1850" s="18"/>
      <c r="B1850" s="18"/>
      <c r="C1850" s="77"/>
      <c r="D1850" s="77"/>
      <c r="E1850" s="78"/>
      <c r="F1850" s="5"/>
      <c r="G1850" s="5"/>
      <c r="H1850" s="5"/>
      <c r="K1850" s="5"/>
      <c r="L1850" s="5"/>
      <c r="M1850" s="18"/>
      <c r="N1850" s="18"/>
      <c r="T1850" s="70"/>
      <c r="U1850" s="70"/>
    </row>
    <row r="1851" spans="1:22" x14ac:dyDescent="0.25">
      <c r="A1851" s="18"/>
      <c r="B1851" s="18"/>
      <c r="C1851" s="77"/>
      <c r="D1851" s="77"/>
      <c r="E1851" s="78"/>
      <c r="F1851" s="5"/>
      <c r="G1851" s="5"/>
      <c r="H1851" s="5"/>
      <c r="K1851" s="5"/>
      <c r="L1851" s="5"/>
      <c r="M1851" s="18"/>
      <c r="N1851" s="18"/>
      <c r="T1851" s="70"/>
      <c r="U1851" s="70"/>
    </row>
    <row r="1852" spans="1:22" x14ac:dyDescent="0.25">
      <c r="A1852" s="18"/>
      <c r="B1852" s="18"/>
      <c r="C1852" s="77"/>
      <c r="D1852" s="77"/>
      <c r="E1852" s="78"/>
      <c r="F1852" s="5"/>
      <c r="G1852" s="5"/>
      <c r="H1852" s="5"/>
      <c r="K1852" s="5"/>
      <c r="L1852" s="5"/>
      <c r="M1852" s="18"/>
      <c r="N1852" s="18"/>
      <c r="T1852" s="70"/>
      <c r="U1852" s="70"/>
    </row>
    <row r="1853" spans="1:22" x14ac:dyDescent="0.25">
      <c r="A1853" s="18"/>
      <c r="B1853" s="18"/>
      <c r="C1853" s="77"/>
      <c r="D1853" s="77"/>
      <c r="E1853" s="78"/>
      <c r="F1853" s="5"/>
      <c r="G1853" s="5"/>
      <c r="H1853" s="5"/>
      <c r="K1853" s="5"/>
      <c r="L1853" s="5"/>
      <c r="M1853" s="18"/>
      <c r="N1853" s="18"/>
      <c r="T1853" s="70"/>
      <c r="U1853" s="70"/>
    </row>
    <row r="1854" spans="1:22" x14ac:dyDescent="0.25">
      <c r="A1854" s="18"/>
      <c r="B1854" s="18"/>
      <c r="C1854" s="77"/>
      <c r="D1854" s="77"/>
      <c r="E1854" s="78"/>
      <c r="F1854" s="5"/>
      <c r="G1854" s="5"/>
      <c r="H1854" s="5"/>
      <c r="K1854" s="5"/>
      <c r="L1854" s="5"/>
      <c r="M1854" s="18"/>
      <c r="N1854" s="18"/>
      <c r="T1854" s="70"/>
      <c r="U1854" s="70"/>
    </row>
    <row r="1855" spans="1:22" x14ac:dyDescent="0.25">
      <c r="A1855" s="18"/>
      <c r="B1855" s="18"/>
      <c r="C1855" s="77"/>
      <c r="D1855" s="77"/>
      <c r="E1855" s="78"/>
      <c r="F1855" s="5"/>
      <c r="G1855" s="5"/>
      <c r="H1855" s="5"/>
      <c r="K1855" s="5"/>
      <c r="L1855" s="5"/>
      <c r="M1855" s="18"/>
      <c r="N1855" s="18"/>
      <c r="T1855" s="70"/>
      <c r="U1855" s="70"/>
    </row>
    <row r="1856" spans="1:22" x14ac:dyDescent="0.25">
      <c r="A1856" s="18"/>
      <c r="B1856" s="18"/>
      <c r="C1856" s="77"/>
      <c r="D1856" s="77"/>
      <c r="E1856" s="78"/>
      <c r="F1856" s="5"/>
      <c r="G1856" s="5"/>
      <c r="H1856" s="5"/>
      <c r="K1856" s="5"/>
      <c r="L1856" s="5"/>
      <c r="M1856" s="18"/>
      <c r="N1856" s="18"/>
      <c r="T1856" s="70"/>
      <c r="U1856" s="70"/>
    </row>
    <row r="1857" spans="1:21" x14ac:dyDescent="0.25">
      <c r="A1857" s="18"/>
      <c r="B1857" s="18"/>
      <c r="C1857" s="77"/>
      <c r="D1857" s="77"/>
      <c r="E1857" s="78"/>
      <c r="F1857" s="5"/>
      <c r="G1857" s="5"/>
      <c r="H1857" s="5"/>
      <c r="K1857" s="5"/>
      <c r="L1857" s="5"/>
      <c r="M1857" s="18"/>
      <c r="N1857" s="18"/>
      <c r="T1857" s="70"/>
      <c r="U1857" s="70"/>
    </row>
    <row r="1858" spans="1:21" x14ac:dyDescent="0.25">
      <c r="A1858" s="18"/>
      <c r="B1858" s="18"/>
      <c r="C1858" s="77"/>
      <c r="D1858" s="77"/>
      <c r="E1858" s="78"/>
      <c r="F1858" s="5"/>
      <c r="G1858" s="5"/>
      <c r="H1858" s="5"/>
      <c r="K1858" s="5"/>
      <c r="L1858" s="5"/>
      <c r="M1858" s="18"/>
      <c r="N1858" s="18"/>
      <c r="T1858" s="70"/>
      <c r="U1858" s="70"/>
    </row>
    <row r="1859" spans="1:21" x14ac:dyDescent="0.25">
      <c r="A1859" s="18"/>
      <c r="B1859" s="18"/>
      <c r="C1859" s="77"/>
      <c r="D1859" s="77"/>
      <c r="E1859" s="78"/>
      <c r="F1859" s="5"/>
      <c r="G1859" s="5"/>
      <c r="H1859" s="5"/>
      <c r="K1859" s="5"/>
      <c r="L1859" s="5"/>
      <c r="M1859" s="18"/>
      <c r="N1859" s="18"/>
      <c r="T1859" s="70"/>
      <c r="U1859" s="70"/>
    </row>
    <row r="1860" spans="1:21" x14ac:dyDescent="0.25">
      <c r="A1860" s="18"/>
      <c r="B1860" s="18"/>
      <c r="C1860" s="77"/>
      <c r="D1860" s="77"/>
      <c r="E1860" s="78"/>
      <c r="F1860" s="5"/>
      <c r="G1860" s="5"/>
      <c r="H1860" s="5"/>
      <c r="K1860" s="5"/>
      <c r="L1860" s="5"/>
      <c r="M1860" s="18"/>
      <c r="N1860" s="18"/>
      <c r="T1860" s="70"/>
      <c r="U1860" s="70"/>
    </row>
    <row r="1861" spans="1:21" x14ac:dyDescent="0.25">
      <c r="A1861" s="18"/>
      <c r="B1861" s="18"/>
      <c r="C1861" s="77"/>
      <c r="D1861" s="77"/>
      <c r="E1861" s="78"/>
      <c r="F1861" s="5"/>
      <c r="G1861" s="5"/>
      <c r="H1861" s="5"/>
      <c r="K1861" s="5"/>
      <c r="L1861" s="5"/>
      <c r="M1861" s="18"/>
      <c r="N1861" s="18"/>
      <c r="T1861" s="70"/>
      <c r="U1861" s="70"/>
    </row>
    <row r="1862" spans="1:21" x14ac:dyDescent="0.25">
      <c r="A1862" s="18"/>
      <c r="B1862" s="18"/>
      <c r="C1862" s="77"/>
      <c r="D1862" s="77"/>
      <c r="E1862" s="78"/>
      <c r="F1862" s="5"/>
      <c r="G1862" s="5"/>
      <c r="H1862" s="5"/>
      <c r="K1862" s="5"/>
      <c r="L1862" s="5"/>
      <c r="M1862" s="18"/>
      <c r="N1862" s="18"/>
      <c r="T1862" s="70"/>
      <c r="U1862" s="70"/>
    </row>
    <row r="1863" spans="1:21" x14ac:dyDescent="0.25">
      <c r="A1863" s="18"/>
      <c r="B1863" s="18"/>
      <c r="C1863" s="77"/>
      <c r="D1863" s="77"/>
      <c r="E1863" s="78"/>
      <c r="F1863" s="5"/>
      <c r="G1863" s="5"/>
      <c r="H1863" s="5"/>
      <c r="K1863" s="5"/>
      <c r="L1863" s="5"/>
      <c r="M1863" s="18"/>
      <c r="N1863" s="18"/>
      <c r="T1863" s="70"/>
      <c r="U1863" s="70"/>
    </row>
    <row r="1864" spans="1:21" x14ac:dyDescent="0.25">
      <c r="A1864" s="18"/>
      <c r="B1864" s="18"/>
      <c r="C1864" s="77"/>
      <c r="D1864" s="77"/>
      <c r="E1864" s="78"/>
      <c r="F1864" s="5"/>
      <c r="G1864" s="5"/>
      <c r="H1864" s="5"/>
      <c r="K1864" s="5"/>
      <c r="L1864" s="5"/>
      <c r="M1864" s="18"/>
      <c r="N1864" s="18"/>
      <c r="T1864" s="70"/>
      <c r="U1864" s="70"/>
    </row>
    <row r="1865" spans="1:21" x14ac:dyDescent="0.25">
      <c r="A1865" s="18"/>
      <c r="B1865" s="18"/>
      <c r="C1865" s="77"/>
      <c r="D1865" s="77"/>
      <c r="E1865" s="78"/>
      <c r="F1865" s="5"/>
      <c r="G1865" s="5"/>
      <c r="H1865" s="5"/>
      <c r="K1865" s="5"/>
      <c r="L1865" s="5"/>
      <c r="M1865" s="18"/>
      <c r="N1865" s="18"/>
      <c r="T1865" s="70"/>
      <c r="U1865" s="70"/>
    </row>
    <row r="1866" spans="1:21" x14ac:dyDescent="0.25">
      <c r="A1866" s="18"/>
      <c r="B1866" s="18"/>
      <c r="C1866" s="77"/>
      <c r="D1866" s="77"/>
      <c r="E1866" s="78"/>
      <c r="F1866" s="5"/>
      <c r="G1866" s="5"/>
      <c r="H1866" s="5"/>
      <c r="K1866" s="5"/>
      <c r="L1866" s="5"/>
      <c r="M1866" s="18"/>
      <c r="N1866" s="18"/>
      <c r="T1866" s="70"/>
      <c r="U1866" s="70"/>
    </row>
    <row r="1867" spans="1:21" x14ac:dyDescent="0.25">
      <c r="A1867" s="18"/>
      <c r="B1867" s="18"/>
      <c r="C1867" s="77"/>
      <c r="D1867" s="77"/>
      <c r="E1867" s="78"/>
      <c r="F1867" s="5"/>
      <c r="G1867" s="5"/>
      <c r="H1867" s="5"/>
      <c r="K1867" s="5"/>
      <c r="L1867" s="5"/>
      <c r="M1867" s="18"/>
      <c r="N1867" s="18"/>
      <c r="T1867" s="70"/>
      <c r="U1867" s="70"/>
    </row>
    <row r="1868" spans="1:21" x14ac:dyDescent="0.25">
      <c r="A1868" s="18"/>
      <c r="B1868" s="18"/>
      <c r="C1868" s="77"/>
      <c r="D1868" s="77"/>
      <c r="E1868" s="78"/>
      <c r="F1868" s="5"/>
      <c r="G1868" s="5"/>
      <c r="H1868" s="5"/>
      <c r="K1868" s="5"/>
      <c r="L1868" s="5"/>
      <c r="M1868" s="18"/>
      <c r="N1868" s="18"/>
      <c r="T1868" s="70"/>
      <c r="U1868" s="70"/>
    </row>
    <row r="1869" spans="1:21" x14ac:dyDescent="0.25">
      <c r="A1869" s="18"/>
      <c r="B1869" s="18"/>
      <c r="C1869" s="77"/>
      <c r="D1869" s="77"/>
      <c r="E1869" s="78"/>
      <c r="F1869" s="5"/>
      <c r="G1869" s="5"/>
      <c r="H1869" s="5"/>
      <c r="K1869" s="5"/>
      <c r="L1869" s="5"/>
      <c r="M1869" s="18"/>
      <c r="N1869" s="18"/>
      <c r="T1869" s="70"/>
      <c r="U1869" s="70"/>
    </row>
    <row r="1870" spans="1:21" x14ac:dyDescent="0.25">
      <c r="A1870" s="18"/>
      <c r="B1870" s="18"/>
      <c r="C1870" s="77"/>
      <c r="D1870" s="77"/>
      <c r="E1870" s="78"/>
      <c r="F1870" s="5"/>
      <c r="G1870" s="5"/>
      <c r="H1870" s="5"/>
      <c r="K1870" s="5"/>
      <c r="L1870" s="5"/>
      <c r="M1870" s="18"/>
      <c r="N1870" s="18"/>
      <c r="T1870" s="70"/>
      <c r="U1870" s="70"/>
    </row>
    <row r="1871" spans="1:21" x14ac:dyDescent="0.25">
      <c r="A1871" s="18"/>
      <c r="B1871" s="18"/>
      <c r="C1871" s="77"/>
      <c r="D1871" s="77"/>
      <c r="E1871" s="78"/>
      <c r="F1871" s="5"/>
      <c r="G1871" s="5"/>
      <c r="H1871" s="5"/>
      <c r="K1871" s="5"/>
      <c r="L1871" s="5"/>
      <c r="M1871" s="18"/>
      <c r="N1871" s="18"/>
      <c r="T1871" s="70"/>
      <c r="U1871" s="70"/>
    </row>
    <row r="1872" spans="1:21" x14ac:dyDescent="0.25">
      <c r="A1872" s="18"/>
      <c r="B1872" s="18"/>
      <c r="C1872" s="77"/>
      <c r="D1872" s="77"/>
      <c r="E1872" s="78"/>
      <c r="F1872" s="5"/>
      <c r="G1872" s="5"/>
      <c r="H1872" s="5"/>
      <c r="K1872" s="5"/>
      <c r="L1872" s="5"/>
      <c r="M1872" s="18"/>
      <c r="N1872" s="18"/>
      <c r="T1872" s="70"/>
      <c r="U1872" s="70"/>
    </row>
    <row r="1873" spans="1:21" x14ac:dyDescent="0.25">
      <c r="A1873" s="18"/>
      <c r="B1873" s="18"/>
      <c r="C1873" s="77"/>
      <c r="D1873" s="77"/>
      <c r="E1873" s="78"/>
      <c r="F1873" s="5"/>
      <c r="G1873" s="5"/>
      <c r="H1873" s="5"/>
      <c r="K1873" s="5"/>
      <c r="L1873" s="5"/>
      <c r="M1873" s="18"/>
      <c r="N1873" s="18"/>
      <c r="T1873" s="70"/>
      <c r="U1873" s="70"/>
    </row>
    <row r="1874" spans="1:21" x14ac:dyDescent="0.25">
      <c r="A1874" s="18"/>
      <c r="B1874" s="18"/>
      <c r="C1874" s="77"/>
      <c r="D1874" s="77"/>
      <c r="E1874" s="78"/>
      <c r="F1874" s="5"/>
      <c r="G1874" s="5"/>
      <c r="H1874" s="5"/>
      <c r="K1874" s="5"/>
      <c r="L1874" s="5"/>
      <c r="M1874" s="18"/>
      <c r="N1874" s="18"/>
      <c r="T1874" s="70"/>
      <c r="U1874" s="70"/>
    </row>
    <row r="1875" spans="1:21" x14ac:dyDescent="0.25">
      <c r="A1875" s="18"/>
      <c r="B1875" s="18"/>
      <c r="C1875" s="77"/>
      <c r="D1875" s="77"/>
      <c r="E1875" s="78"/>
      <c r="F1875" s="5"/>
      <c r="G1875" s="5"/>
      <c r="H1875" s="5"/>
      <c r="K1875" s="5"/>
      <c r="L1875" s="5"/>
      <c r="M1875" s="18"/>
      <c r="N1875" s="18"/>
      <c r="T1875" s="70"/>
      <c r="U1875" s="70"/>
    </row>
    <row r="1876" spans="1:21" x14ac:dyDescent="0.25">
      <c r="A1876" s="18"/>
      <c r="B1876" s="18"/>
      <c r="C1876" s="77"/>
      <c r="D1876" s="77"/>
      <c r="E1876" s="78"/>
      <c r="F1876" s="5"/>
      <c r="G1876" s="5"/>
      <c r="H1876" s="5"/>
      <c r="K1876" s="5"/>
      <c r="L1876" s="5"/>
      <c r="M1876" s="18"/>
      <c r="N1876" s="18"/>
      <c r="T1876" s="70"/>
      <c r="U1876" s="70"/>
    </row>
    <row r="1877" spans="1:21" x14ac:dyDescent="0.25">
      <c r="A1877" s="18"/>
      <c r="B1877" s="18"/>
      <c r="C1877" s="77"/>
      <c r="D1877" s="77"/>
      <c r="E1877" s="78"/>
      <c r="F1877" s="5"/>
      <c r="G1877" s="5"/>
      <c r="H1877" s="5"/>
      <c r="K1877" s="5"/>
      <c r="L1877" s="5"/>
      <c r="M1877" s="18"/>
      <c r="N1877" s="18"/>
      <c r="T1877" s="70"/>
      <c r="U1877" s="70"/>
    </row>
    <row r="1878" spans="1:21" x14ac:dyDescent="0.25">
      <c r="A1878" s="18"/>
      <c r="B1878" s="18"/>
      <c r="C1878" s="77"/>
      <c r="D1878" s="77"/>
      <c r="E1878" s="78"/>
      <c r="F1878" s="5"/>
      <c r="G1878" s="5"/>
      <c r="H1878" s="5"/>
      <c r="K1878" s="5"/>
      <c r="L1878" s="5"/>
      <c r="M1878" s="18"/>
      <c r="N1878" s="18"/>
      <c r="T1878" s="70"/>
      <c r="U1878" s="70"/>
    </row>
    <row r="1879" spans="1:21" x14ac:dyDescent="0.25">
      <c r="A1879" s="18"/>
      <c r="B1879" s="18"/>
      <c r="C1879" s="77"/>
      <c r="D1879" s="77"/>
      <c r="E1879" s="78"/>
      <c r="F1879" s="5"/>
      <c r="G1879" s="5"/>
      <c r="H1879" s="5"/>
      <c r="K1879" s="5"/>
      <c r="L1879" s="5"/>
      <c r="M1879" s="18"/>
      <c r="N1879" s="18"/>
      <c r="T1879" s="70"/>
      <c r="U1879" s="70"/>
    </row>
    <row r="1880" spans="1:21" x14ac:dyDescent="0.25">
      <c r="A1880" s="18"/>
      <c r="B1880" s="18"/>
      <c r="C1880" s="77"/>
      <c r="D1880" s="77"/>
      <c r="E1880" s="78"/>
      <c r="F1880" s="5"/>
      <c r="G1880" s="5"/>
      <c r="H1880" s="5"/>
      <c r="K1880" s="5"/>
      <c r="L1880" s="5"/>
      <c r="M1880" s="18"/>
      <c r="N1880" s="18"/>
      <c r="T1880" s="70"/>
      <c r="U1880" s="70"/>
    </row>
    <row r="1881" spans="1:21" x14ac:dyDescent="0.25">
      <c r="A1881" s="18"/>
      <c r="B1881" s="18"/>
      <c r="C1881" s="77"/>
      <c r="D1881" s="77"/>
      <c r="E1881" s="78"/>
      <c r="F1881" s="5"/>
      <c r="G1881" s="5"/>
      <c r="H1881" s="5"/>
      <c r="K1881" s="5"/>
      <c r="L1881" s="5"/>
      <c r="M1881" s="18"/>
      <c r="N1881" s="18"/>
      <c r="T1881" s="70"/>
      <c r="U1881" s="70"/>
    </row>
    <row r="1882" spans="1:21" x14ac:dyDescent="0.25">
      <c r="A1882" s="18"/>
      <c r="B1882" s="18"/>
      <c r="C1882" s="77"/>
      <c r="D1882" s="77"/>
      <c r="E1882" s="78"/>
      <c r="F1882" s="5"/>
      <c r="G1882" s="5"/>
      <c r="H1882" s="5"/>
      <c r="K1882" s="5"/>
      <c r="L1882" s="5"/>
      <c r="M1882" s="18"/>
      <c r="N1882" s="18"/>
      <c r="T1882" s="70"/>
      <c r="U1882" s="70"/>
    </row>
    <row r="1883" spans="1:21" x14ac:dyDescent="0.25">
      <c r="A1883" s="18"/>
      <c r="B1883" s="18"/>
      <c r="C1883" s="77"/>
      <c r="D1883" s="77"/>
      <c r="E1883" s="78"/>
      <c r="F1883" s="5"/>
      <c r="G1883" s="5"/>
      <c r="H1883" s="5"/>
      <c r="K1883" s="5"/>
      <c r="L1883" s="5"/>
      <c r="M1883" s="18"/>
      <c r="N1883" s="18"/>
      <c r="T1883" s="70"/>
      <c r="U1883" s="70"/>
    </row>
    <row r="1884" spans="1:21" x14ac:dyDescent="0.25">
      <c r="A1884" s="18"/>
      <c r="B1884" s="18"/>
      <c r="C1884" s="77"/>
      <c r="D1884" s="77"/>
      <c r="E1884" s="78"/>
      <c r="F1884" s="5"/>
      <c r="G1884" s="5"/>
      <c r="H1884" s="5"/>
      <c r="K1884" s="5"/>
      <c r="L1884" s="5"/>
      <c r="M1884" s="18"/>
      <c r="N1884" s="18"/>
      <c r="T1884" s="70"/>
      <c r="U1884" s="70"/>
    </row>
    <row r="1885" spans="1:21" x14ac:dyDescent="0.25">
      <c r="A1885" s="18"/>
      <c r="B1885" s="18"/>
      <c r="C1885" s="77"/>
      <c r="D1885" s="77"/>
      <c r="E1885" s="78"/>
      <c r="F1885" s="5"/>
      <c r="G1885" s="5"/>
      <c r="H1885" s="5"/>
      <c r="K1885" s="5"/>
      <c r="L1885" s="5"/>
      <c r="M1885" s="18"/>
      <c r="N1885" s="18"/>
      <c r="T1885" s="70"/>
      <c r="U1885" s="70"/>
    </row>
    <row r="1886" spans="1:21" x14ac:dyDescent="0.25">
      <c r="A1886" s="18"/>
      <c r="B1886" s="18"/>
      <c r="C1886" s="77"/>
      <c r="D1886" s="77"/>
      <c r="E1886" s="78"/>
      <c r="F1886" s="5"/>
      <c r="G1886" s="5"/>
      <c r="H1886" s="5"/>
      <c r="K1886" s="5"/>
      <c r="L1886" s="5"/>
      <c r="M1886" s="18"/>
      <c r="N1886" s="18"/>
      <c r="T1886" s="70"/>
      <c r="U1886" s="70"/>
    </row>
    <row r="1887" spans="1:21" x14ac:dyDescent="0.25">
      <c r="A1887" s="18"/>
      <c r="B1887" s="18"/>
      <c r="C1887" s="77"/>
      <c r="D1887" s="77"/>
      <c r="E1887" s="78"/>
      <c r="F1887" s="5"/>
      <c r="G1887" s="5"/>
      <c r="H1887" s="5"/>
      <c r="K1887" s="5"/>
      <c r="L1887" s="5"/>
      <c r="M1887" s="18"/>
      <c r="N1887" s="18"/>
      <c r="T1887" s="70"/>
      <c r="U1887" s="70"/>
    </row>
    <row r="1888" spans="1:21" x14ac:dyDescent="0.25">
      <c r="A1888" s="18"/>
      <c r="B1888" s="18"/>
      <c r="C1888" s="77"/>
      <c r="D1888" s="77"/>
      <c r="E1888" s="78"/>
      <c r="F1888" s="5"/>
      <c r="G1888" s="5"/>
      <c r="H1888" s="5"/>
      <c r="K1888" s="5"/>
      <c r="L1888" s="5"/>
      <c r="M1888" s="18"/>
      <c r="N1888" s="18"/>
      <c r="T1888" s="70"/>
      <c r="U1888" s="70"/>
    </row>
    <row r="1889" spans="1:21" x14ac:dyDescent="0.25">
      <c r="A1889" s="18"/>
      <c r="B1889" s="18"/>
      <c r="C1889" s="77"/>
      <c r="D1889" s="77"/>
      <c r="E1889" s="78"/>
      <c r="F1889" s="5"/>
      <c r="G1889" s="5"/>
      <c r="H1889" s="5"/>
      <c r="K1889" s="5"/>
      <c r="L1889" s="5"/>
      <c r="M1889" s="18"/>
      <c r="N1889" s="18"/>
      <c r="T1889" s="70"/>
      <c r="U1889" s="70"/>
    </row>
    <row r="1890" spans="1:21" x14ac:dyDescent="0.25">
      <c r="A1890" s="18"/>
      <c r="B1890" s="18"/>
      <c r="C1890" s="77"/>
      <c r="D1890" s="77"/>
      <c r="E1890" s="78"/>
      <c r="F1890" s="5"/>
      <c r="G1890" s="5"/>
      <c r="H1890" s="5"/>
      <c r="K1890" s="5"/>
      <c r="L1890" s="5"/>
      <c r="M1890" s="18"/>
      <c r="N1890" s="18"/>
      <c r="T1890" s="70"/>
      <c r="U1890" s="70"/>
    </row>
    <row r="1891" spans="1:21" x14ac:dyDescent="0.25">
      <c r="A1891" s="18"/>
      <c r="B1891" s="18"/>
      <c r="C1891" s="77"/>
      <c r="D1891" s="77"/>
      <c r="E1891" s="78"/>
      <c r="F1891" s="5"/>
      <c r="G1891" s="5"/>
      <c r="H1891" s="5"/>
      <c r="K1891" s="5"/>
      <c r="L1891" s="5"/>
      <c r="M1891" s="18"/>
      <c r="N1891" s="18"/>
      <c r="T1891" s="70"/>
      <c r="U1891" s="70"/>
    </row>
    <row r="1892" spans="1:21" x14ac:dyDescent="0.25">
      <c r="A1892" s="18"/>
      <c r="B1892" s="18"/>
      <c r="C1892" s="77"/>
      <c r="D1892" s="77"/>
      <c r="E1892" s="78"/>
      <c r="F1892" s="5"/>
      <c r="G1892" s="5"/>
      <c r="H1892" s="5"/>
      <c r="K1892" s="5"/>
      <c r="L1892" s="5"/>
      <c r="M1892" s="18"/>
      <c r="N1892" s="18"/>
      <c r="T1892" s="70"/>
      <c r="U1892" s="70"/>
    </row>
    <row r="1893" spans="1:21" x14ac:dyDescent="0.25">
      <c r="A1893" s="18"/>
      <c r="B1893" s="18"/>
      <c r="C1893" s="77"/>
      <c r="D1893" s="77"/>
      <c r="E1893" s="78"/>
      <c r="F1893" s="5"/>
      <c r="G1893" s="5"/>
      <c r="H1893" s="5"/>
      <c r="K1893" s="5"/>
      <c r="L1893" s="5"/>
      <c r="M1893" s="18"/>
      <c r="N1893" s="18"/>
      <c r="T1893" s="70"/>
      <c r="U1893" s="70"/>
    </row>
    <row r="1894" spans="1:21" x14ac:dyDescent="0.25">
      <c r="A1894" s="18"/>
      <c r="B1894" s="18"/>
      <c r="C1894" s="77"/>
      <c r="D1894" s="77"/>
      <c r="E1894" s="78"/>
      <c r="F1894" s="5"/>
      <c r="G1894" s="5"/>
      <c r="H1894" s="5"/>
      <c r="K1894" s="5"/>
      <c r="L1894" s="5"/>
      <c r="M1894" s="18"/>
      <c r="N1894" s="18"/>
      <c r="T1894" s="70"/>
      <c r="U1894" s="70"/>
    </row>
    <row r="1895" spans="1:21" x14ac:dyDescent="0.25">
      <c r="A1895" s="18"/>
      <c r="B1895" s="18"/>
      <c r="C1895" s="77"/>
      <c r="D1895" s="77"/>
      <c r="E1895" s="78"/>
      <c r="F1895" s="5"/>
      <c r="G1895" s="5"/>
      <c r="H1895" s="5"/>
      <c r="K1895" s="5"/>
      <c r="L1895" s="5"/>
      <c r="M1895" s="18"/>
      <c r="N1895" s="18"/>
      <c r="T1895" s="70"/>
      <c r="U1895" s="70"/>
    </row>
    <row r="1896" spans="1:21" x14ac:dyDescent="0.25">
      <c r="A1896" s="18"/>
      <c r="B1896" s="18"/>
      <c r="C1896" s="77"/>
      <c r="D1896" s="77"/>
      <c r="E1896" s="78"/>
      <c r="F1896" s="5"/>
      <c r="G1896" s="5"/>
      <c r="H1896" s="5"/>
      <c r="K1896" s="5"/>
      <c r="L1896" s="5"/>
      <c r="M1896" s="18"/>
      <c r="N1896" s="18"/>
      <c r="T1896" s="70"/>
      <c r="U1896" s="70"/>
    </row>
    <row r="1897" spans="1:21" x14ac:dyDescent="0.25">
      <c r="A1897" s="18"/>
      <c r="B1897" s="18"/>
      <c r="C1897" s="77"/>
      <c r="D1897" s="77"/>
      <c r="E1897" s="78"/>
      <c r="F1897" s="5"/>
      <c r="G1897" s="5"/>
      <c r="H1897" s="5"/>
      <c r="K1897" s="5"/>
      <c r="L1897" s="5"/>
      <c r="M1897" s="18"/>
      <c r="N1897" s="18"/>
      <c r="T1897" s="70"/>
      <c r="U1897" s="70"/>
    </row>
    <row r="1898" spans="1:21" x14ac:dyDescent="0.25">
      <c r="A1898" s="18"/>
      <c r="B1898" s="18"/>
      <c r="C1898" s="77"/>
      <c r="D1898" s="77"/>
      <c r="E1898" s="78"/>
      <c r="F1898" s="5"/>
      <c r="G1898" s="5"/>
      <c r="H1898" s="5"/>
      <c r="K1898" s="5"/>
      <c r="L1898" s="5"/>
      <c r="M1898" s="18"/>
      <c r="N1898" s="18"/>
      <c r="T1898" s="70"/>
      <c r="U1898" s="70"/>
    </row>
    <row r="1899" spans="1:21" x14ac:dyDescent="0.25">
      <c r="A1899" s="18"/>
      <c r="B1899" s="18"/>
      <c r="C1899" s="77"/>
      <c r="D1899" s="77"/>
      <c r="E1899" s="78"/>
      <c r="F1899" s="5"/>
      <c r="G1899" s="5"/>
      <c r="H1899" s="5"/>
      <c r="K1899" s="5"/>
      <c r="L1899" s="5"/>
      <c r="M1899" s="18"/>
      <c r="N1899" s="18"/>
      <c r="T1899" s="70"/>
      <c r="U1899" s="70"/>
    </row>
    <row r="1900" spans="1:21" x14ac:dyDescent="0.25">
      <c r="A1900" s="18"/>
      <c r="B1900" s="18"/>
      <c r="C1900" s="77"/>
      <c r="D1900" s="77"/>
      <c r="E1900" s="78"/>
      <c r="F1900" s="5"/>
      <c r="G1900" s="5"/>
      <c r="H1900" s="5"/>
      <c r="K1900" s="5"/>
      <c r="L1900" s="5"/>
      <c r="M1900" s="18"/>
      <c r="N1900" s="18"/>
      <c r="T1900" s="70"/>
      <c r="U1900" s="70"/>
    </row>
    <row r="1901" spans="1:21" x14ac:dyDescent="0.25">
      <c r="A1901" s="18"/>
      <c r="B1901" s="18"/>
      <c r="C1901" s="77"/>
      <c r="D1901" s="77"/>
      <c r="E1901" s="78"/>
      <c r="F1901" s="5"/>
      <c r="G1901" s="5"/>
      <c r="H1901" s="5"/>
      <c r="K1901" s="5"/>
      <c r="L1901" s="5"/>
      <c r="M1901" s="18"/>
      <c r="N1901" s="18"/>
      <c r="T1901" s="70"/>
      <c r="U1901" s="70"/>
    </row>
    <row r="1902" spans="1:21" x14ac:dyDescent="0.25">
      <c r="A1902" s="18"/>
      <c r="B1902" s="18"/>
      <c r="C1902" s="77"/>
      <c r="D1902" s="77"/>
      <c r="E1902" s="78"/>
      <c r="F1902" s="5"/>
      <c r="G1902" s="5"/>
      <c r="H1902" s="5"/>
      <c r="K1902" s="5"/>
      <c r="L1902" s="5"/>
      <c r="M1902" s="18"/>
      <c r="N1902" s="18"/>
      <c r="T1902" s="70"/>
      <c r="U1902" s="70"/>
    </row>
    <row r="1903" spans="1:21" x14ac:dyDescent="0.25">
      <c r="A1903" s="18"/>
      <c r="B1903" s="18"/>
      <c r="C1903" s="77"/>
      <c r="D1903" s="77"/>
      <c r="E1903" s="78"/>
      <c r="F1903" s="5"/>
      <c r="G1903" s="5"/>
      <c r="H1903" s="5"/>
      <c r="K1903" s="5"/>
      <c r="L1903" s="5"/>
      <c r="M1903" s="18"/>
      <c r="N1903" s="18"/>
      <c r="T1903" s="70"/>
      <c r="U1903" s="70"/>
    </row>
    <row r="1904" spans="1:21" x14ac:dyDescent="0.25">
      <c r="A1904" s="18"/>
      <c r="B1904" s="18"/>
      <c r="C1904" s="77"/>
      <c r="D1904" s="77"/>
      <c r="E1904" s="78"/>
      <c r="F1904" s="5"/>
      <c r="G1904" s="5"/>
      <c r="H1904" s="5"/>
      <c r="K1904" s="5"/>
      <c r="L1904" s="5"/>
      <c r="M1904" s="18"/>
      <c r="N1904" s="18"/>
      <c r="T1904" s="70"/>
      <c r="U1904" s="70"/>
    </row>
    <row r="1905" spans="1:21" x14ac:dyDescent="0.25">
      <c r="A1905" s="18"/>
      <c r="B1905" s="18"/>
      <c r="C1905" s="77"/>
      <c r="D1905" s="77"/>
      <c r="E1905" s="78"/>
      <c r="F1905" s="5"/>
      <c r="G1905" s="5"/>
      <c r="H1905" s="5"/>
      <c r="K1905" s="5"/>
      <c r="L1905" s="5"/>
      <c r="M1905" s="18"/>
      <c r="N1905" s="18"/>
      <c r="T1905" s="70"/>
      <c r="U1905" s="70"/>
    </row>
    <row r="1906" spans="1:21" x14ac:dyDescent="0.25">
      <c r="A1906" s="18"/>
      <c r="B1906" s="18"/>
      <c r="C1906" s="77"/>
      <c r="D1906" s="77"/>
      <c r="E1906" s="78"/>
      <c r="F1906" s="5"/>
      <c r="G1906" s="5"/>
      <c r="H1906" s="5"/>
      <c r="K1906" s="5"/>
      <c r="L1906" s="5"/>
      <c r="M1906" s="18"/>
      <c r="N1906" s="18"/>
      <c r="T1906" s="70"/>
      <c r="U1906" s="70"/>
    </row>
    <row r="1907" spans="1:21" x14ac:dyDescent="0.25">
      <c r="A1907" s="18"/>
      <c r="B1907" s="18"/>
      <c r="C1907" s="77"/>
      <c r="D1907" s="77"/>
      <c r="E1907" s="78"/>
      <c r="F1907" s="5"/>
      <c r="G1907" s="5"/>
      <c r="H1907" s="5"/>
      <c r="K1907" s="5"/>
      <c r="L1907" s="5"/>
      <c r="M1907" s="18"/>
      <c r="N1907" s="18"/>
      <c r="T1907" s="70"/>
      <c r="U1907" s="70"/>
    </row>
    <row r="1908" spans="1:21" x14ac:dyDescent="0.25">
      <c r="A1908" s="18"/>
      <c r="B1908" s="18"/>
      <c r="C1908" s="77"/>
      <c r="D1908" s="77"/>
      <c r="E1908" s="78"/>
      <c r="F1908" s="5"/>
      <c r="G1908" s="5"/>
      <c r="H1908" s="5"/>
      <c r="K1908" s="5"/>
      <c r="L1908" s="5"/>
      <c r="M1908" s="18"/>
      <c r="N1908" s="18"/>
      <c r="T1908" s="70"/>
      <c r="U1908" s="70"/>
    </row>
    <row r="1909" spans="1:21" x14ac:dyDescent="0.25">
      <c r="A1909" s="18"/>
      <c r="B1909" s="18"/>
      <c r="C1909" s="77"/>
      <c r="D1909" s="77"/>
      <c r="E1909" s="78"/>
      <c r="F1909" s="5"/>
      <c r="G1909" s="5"/>
      <c r="H1909" s="5"/>
      <c r="K1909" s="5"/>
      <c r="L1909" s="5"/>
      <c r="M1909" s="18"/>
      <c r="N1909" s="18"/>
      <c r="T1909" s="70"/>
      <c r="U1909" s="70"/>
    </row>
    <row r="1910" spans="1:21" x14ac:dyDescent="0.25">
      <c r="A1910" s="18"/>
      <c r="B1910" s="18"/>
      <c r="C1910" s="77"/>
      <c r="D1910" s="77"/>
      <c r="E1910" s="78"/>
      <c r="F1910" s="5"/>
      <c r="G1910" s="5"/>
      <c r="H1910" s="5"/>
      <c r="K1910" s="5"/>
      <c r="L1910" s="5"/>
      <c r="M1910" s="18"/>
      <c r="N1910" s="18"/>
      <c r="T1910" s="70"/>
      <c r="U1910" s="70"/>
    </row>
    <row r="1911" spans="1:21" x14ac:dyDescent="0.25">
      <c r="A1911" s="18"/>
      <c r="B1911" s="18"/>
      <c r="C1911" s="77"/>
      <c r="D1911" s="77"/>
      <c r="E1911" s="78"/>
      <c r="F1911" s="5"/>
      <c r="G1911" s="5"/>
      <c r="H1911" s="5"/>
      <c r="K1911" s="5"/>
      <c r="L1911" s="5"/>
      <c r="M1911" s="18"/>
      <c r="N1911" s="18"/>
      <c r="T1911" s="70"/>
      <c r="U1911" s="70"/>
    </row>
    <row r="1912" spans="1:21" x14ac:dyDescent="0.25">
      <c r="A1912" s="18"/>
      <c r="B1912" s="18"/>
      <c r="C1912" s="77"/>
      <c r="D1912" s="77"/>
      <c r="E1912" s="78"/>
      <c r="F1912" s="5"/>
      <c r="G1912" s="5"/>
      <c r="H1912" s="5"/>
      <c r="K1912" s="5"/>
      <c r="L1912" s="5"/>
      <c r="M1912" s="18"/>
      <c r="N1912" s="18"/>
      <c r="T1912" s="70"/>
      <c r="U1912" s="70"/>
    </row>
    <row r="1913" spans="1:21" x14ac:dyDescent="0.25">
      <c r="A1913" s="18"/>
      <c r="B1913" s="18"/>
      <c r="C1913" s="77"/>
      <c r="D1913" s="77"/>
      <c r="E1913" s="78"/>
      <c r="F1913" s="5"/>
      <c r="G1913" s="5"/>
      <c r="H1913" s="5"/>
      <c r="K1913" s="5"/>
      <c r="L1913" s="5"/>
      <c r="M1913" s="18"/>
      <c r="N1913" s="18"/>
      <c r="T1913" s="70"/>
      <c r="U1913" s="70"/>
    </row>
    <row r="1914" spans="1:21" x14ac:dyDescent="0.25">
      <c r="A1914" s="18"/>
      <c r="B1914" s="18"/>
      <c r="C1914" s="77"/>
      <c r="D1914" s="77"/>
      <c r="E1914" s="78"/>
      <c r="F1914" s="5"/>
      <c r="G1914" s="5"/>
      <c r="H1914" s="5"/>
      <c r="K1914" s="5"/>
      <c r="L1914" s="5"/>
      <c r="M1914" s="18"/>
      <c r="N1914" s="18"/>
      <c r="T1914" s="70"/>
      <c r="U1914" s="70"/>
    </row>
    <row r="1915" spans="1:21" x14ac:dyDescent="0.25">
      <c r="A1915" s="18"/>
      <c r="B1915" s="18"/>
      <c r="C1915" s="77"/>
      <c r="D1915" s="77"/>
      <c r="E1915" s="78"/>
      <c r="F1915" s="5"/>
      <c r="G1915" s="5"/>
      <c r="H1915" s="5"/>
      <c r="K1915" s="5"/>
      <c r="L1915" s="5"/>
      <c r="M1915" s="18"/>
      <c r="N1915" s="18"/>
      <c r="T1915" s="70"/>
      <c r="U1915" s="70"/>
    </row>
    <row r="1916" spans="1:21" x14ac:dyDescent="0.25">
      <c r="A1916" s="18"/>
      <c r="B1916" s="18"/>
      <c r="C1916" s="77"/>
      <c r="D1916" s="77"/>
      <c r="E1916" s="78"/>
      <c r="F1916" s="5"/>
      <c r="G1916" s="5"/>
      <c r="H1916" s="5"/>
      <c r="K1916" s="5"/>
      <c r="L1916" s="5"/>
      <c r="M1916" s="18"/>
      <c r="N1916" s="18"/>
      <c r="T1916" s="70"/>
      <c r="U1916" s="70"/>
    </row>
    <row r="1917" spans="1:21" x14ac:dyDescent="0.25">
      <c r="A1917" s="18"/>
      <c r="B1917" s="18"/>
      <c r="C1917" s="77"/>
      <c r="D1917" s="77"/>
      <c r="E1917" s="78"/>
      <c r="F1917" s="5"/>
      <c r="G1917" s="5"/>
      <c r="H1917" s="5"/>
      <c r="K1917" s="5"/>
      <c r="L1917" s="5"/>
      <c r="M1917" s="18"/>
      <c r="N1917" s="18"/>
      <c r="T1917" s="70"/>
      <c r="U1917" s="70"/>
    </row>
    <row r="1918" spans="1:21" x14ac:dyDescent="0.25">
      <c r="A1918" s="18"/>
      <c r="B1918" s="18"/>
      <c r="C1918" s="77"/>
      <c r="D1918" s="77"/>
      <c r="E1918" s="78"/>
      <c r="F1918" s="5"/>
      <c r="G1918" s="5"/>
      <c r="H1918" s="5"/>
      <c r="K1918" s="5"/>
      <c r="L1918" s="5"/>
      <c r="M1918" s="18"/>
      <c r="N1918" s="18"/>
      <c r="T1918" s="70"/>
      <c r="U1918" s="70"/>
    </row>
    <row r="1919" spans="1:21" x14ac:dyDescent="0.25">
      <c r="A1919" s="18"/>
      <c r="B1919" s="18"/>
      <c r="C1919" s="77"/>
      <c r="D1919" s="77"/>
      <c r="E1919" s="78"/>
      <c r="F1919" s="5"/>
      <c r="G1919" s="5"/>
      <c r="H1919" s="5"/>
      <c r="K1919" s="5"/>
      <c r="L1919" s="5"/>
      <c r="M1919" s="18"/>
      <c r="N1919" s="18"/>
      <c r="T1919" s="70"/>
      <c r="U1919" s="70"/>
    </row>
    <row r="1920" spans="1:21" x14ac:dyDescent="0.25">
      <c r="A1920" s="18"/>
      <c r="B1920" s="18"/>
      <c r="C1920" s="77"/>
      <c r="D1920" s="77"/>
      <c r="E1920" s="78"/>
      <c r="F1920" s="5"/>
      <c r="G1920" s="5"/>
      <c r="H1920" s="5"/>
      <c r="K1920" s="5"/>
      <c r="L1920" s="5"/>
      <c r="M1920" s="18"/>
      <c r="N1920" s="18"/>
      <c r="T1920" s="70"/>
      <c r="U1920" s="70"/>
    </row>
    <row r="1921" spans="1:21" x14ac:dyDescent="0.25">
      <c r="A1921" s="18"/>
      <c r="B1921" s="18"/>
      <c r="C1921" s="77"/>
      <c r="D1921" s="77"/>
      <c r="E1921" s="78"/>
      <c r="F1921" s="5"/>
      <c r="G1921" s="5"/>
      <c r="H1921" s="5"/>
      <c r="K1921" s="5"/>
      <c r="L1921" s="5"/>
      <c r="M1921" s="18"/>
      <c r="N1921" s="18"/>
      <c r="T1921" s="70"/>
      <c r="U1921" s="70"/>
    </row>
    <row r="1922" spans="1:21" x14ac:dyDescent="0.25">
      <c r="A1922" s="18"/>
      <c r="B1922" s="18"/>
      <c r="C1922" s="77"/>
      <c r="D1922" s="77"/>
      <c r="E1922" s="78"/>
      <c r="F1922" s="5"/>
      <c r="G1922" s="5"/>
      <c r="H1922" s="5"/>
      <c r="K1922" s="5"/>
      <c r="L1922" s="5"/>
      <c r="M1922" s="18"/>
      <c r="N1922" s="18"/>
      <c r="T1922" s="70"/>
      <c r="U1922" s="70"/>
    </row>
    <row r="1923" spans="1:21" x14ac:dyDescent="0.25">
      <c r="A1923" s="18"/>
      <c r="B1923" s="18"/>
      <c r="C1923" s="77"/>
      <c r="D1923" s="77"/>
      <c r="E1923" s="78"/>
      <c r="F1923" s="5"/>
      <c r="G1923" s="5"/>
      <c r="H1923" s="5"/>
      <c r="K1923" s="5"/>
      <c r="L1923" s="5"/>
      <c r="M1923" s="18"/>
      <c r="N1923" s="18"/>
      <c r="T1923" s="70"/>
      <c r="U1923" s="70"/>
    </row>
    <row r="1924" spans="1:21" x14ac:dyDescent="0.25">
      <c r="A1924" s="18"/>
      <c r="B1924" s="18"/>
      <c r="C1924" s="77"/>
      <c r="D1924" s="77"/>
      <c r="E1924" s="78"/>
      <c r="F1924" s="5"/>
      <c r="G1924" s="5"/>
      <c r="H1924" s="5"/>
      <c r="K1924" s="5"/>
      <c r="L1924" s="5"/>
      <c r="M1924" s="18"/>
      <c r="N1924" s="18"/>
      <c r="T1924" s="70"/>
      <c r="U1924" s="70"/>
    </row>
    <row r="1925" spans="1:21" x14ac:dyDescent="0.25">
      <c r="A1925" s="18"/>
      <c r="B1925" s="18"/>
      <c r="C1925" s="77"/>
      <c r="D1925" s="77"/>
      <c r="E1925" s="78"/>
      <c r="F1925" s="5"/>
      <c r="G1925" s="5"/>
      <c r="H1925" s="5"/>
      <c r="K1925" s="5"/>
      <c r="L1925" s="5"/>
      <c r="M1925" s="18"/>
      <c r="N1925" s="18"/>
      <c r="T1925" s="70"/>
      <c r="U1925" s="70"/>
    </row>
    <row r="1926" spans="1:21" x14ac:dyDescent="0.25">
      <c r="A1926" s="18"/>
      <c r="B1926" s="18"/>
      <c r="C1926" s="77"/>
      <c r="D1926" s="77"/>
      <c r="E1926" s="78"/>
      <c r="F1926" s="5"/>
      <c r="G1926" s="5"/>
      <c r="H1926" s="5"/>
      <c r="K1926" s="5"/>
      <c r="L1926" s="5"/>
      <c r="M1926" s="18"/>
      <c r="N1926" s="18"/>
      <c r="T1926" s="70"/>
      <c r="U1926" s="70"/>
    </row>
    <row r="1927" spans="1:21" x14ac:dyDescent="0.25">
      <c r="A1927" s="18"/>
      <c r="B1927" s="18"/>
      <c r="C1927" s="77"/>
      <c r="D1927" s="77"/>
      <c r="E1927" s="78"/>
      <c r="F1927" s="5"/>
      <c r="G1927" s="5"/>
      <c r="H1927" s="5"/>
      <c r="K1927" s="5"/>
      <c r="L1927" s="5"/>
      <c r="M1927" s="18"/>
      <c r="N1927" s="18"/>
      <c r="T1927" s="70"/>
      <c r="U1927" s="70"/>
    </row>
    <row r="1928" spans="1:21" x14ac:dyDescent="0.25">
      <c r="A1928" s="18"/>
      <c r="B1928" s="18"/>
      <c r="C1928" s="77"/>
      <c r="D1928" s="77"/>
      <c r="E1928" s="78"/>
      <c r="F1928" s="5"/>
      <c r="G1928" s="5"/>
      <c r="H1928" s="5"/>
      <c r="K1928" s="5"/>
      <c r="L1928" s="5"/>
      <c r="M1928" s="18"/>
      <c r="N1928" s="18"/>
      <c r="T1928" s="70"/>
      <c r="U1928" s="70"/>
    </row>
    <row r="1929" spans="1:21" x14ac:dyDescent="0.25">
      <c r="A1929" s="18"/>
      <c r="B1929" s="18"/>
      <c r="C1929" s="77"/>
      <c r="D1929" s="77"/>
      <c r="E1929" s="78"/>
      <c r="F1929" s="5"/>
      <c r="G1929" s="5"/>
      <c r="H1929" s="5"/>
      <c r="K1929" s="5"/>
      <c r="L1929" s="5"/>
      <c r="M1929" s="18"/>
      <c r="N1929" s="18"/>
      <c r="T1929" s="70"/>
      <c r="U1929" s="70"/>
    </row>
    <row r="1930" spans="1:21" x14ac:dyDescent="0.25">
      <c r="A1930" s="18"/>
      <c r="B1930" s="18"/>
      <c r="C1930" s="77"/>
      <c r="D1930" s="77"/>
      <c r="E1930" s="78"/>
      <c r="F1930" s="5"/>
      <c r="G1930" s="5"/>
      <c r="H1930" s="5"/>
      <c r="K1930" s="5"/>
      <c r="L1930" s="5"/>
      <c r="M1930" s="18"/>
      <c r="N1930" s="18"/>
      <c r="T1930" s="70"/>
      <c r="U1930" s="70"/>
    </row>
    <row r="1931" spans="1:21" x14ac:dyDescent="0.25">
      <c r="A1931" s="18"/>
      <c r="B1931" s="18"/>
      <c r="C1931" s="77"/>
      <c r="D1931" s="77"/>
      <c r="E1931" s="78"/>
      <c r="F1931" s="5"/>
      <c r="G1931" s="5"/>
      <c r="H1931" s="5"/>
      <c r="K1931" s="5"/>
      <c r="L1931" s="5"/>
      <c r="M1931" s="18"/>
      <c r="N1931" s="18"/>
      <c r="T1931" s="70"/>
      <c r="U1931" s="70"/>
    </row>
    <row r="1932" spans="1:21" x14ac:dyDescent="0.25">
      <c r="A1932" s="18"/>
      <c r="B1932" s="18"/>
      <c r="C1932" s="77"/>
      <c r="D1932" s="77"/>
      <c r="E1932" s="78"/>
      <c r="F1932" s="5"/>
      <c r="G1932" s="5"/>
      <c r="H1932" s="5"/>
      <c r="K1932" s="5"/>
      <c r="L1932" s="5"/>
      <c r="M1932" s="18"/>
      <c r="N1932" s="18"/>
      <c r="T1932" s="70"/>
      <c r="U1932" s="70"/>
    </row>
    <row r="1933" spans="1:21" x14ac:dyDescent="0.25">
      <c r="A1933" s="18"/>
      <c r="B1933" s="18"/>
      <c r="C1933" s="77"/>
      <c r="D1933" s="77"/>
      <c r="E1933" s="78"/>
      <c r="F1933" s="5"/>
      <c r="G1933" s="5"/>
      <c r="H1933" s="5"/>
      <c r="K1933" s="5"/>
      <c r="L1933" s="5"/>
      <c r="M1933" s="18"/>
      <c r="N1933" s="18"/>
      <c r="T1933" s="70"/>
      <c r="U1933" s="70"/>
    </row>
    <row r="1934" spans="1:21" x14ac:dyDescent="0.25">
      <c r="A1934" s="18"/>
      <c r="B1934" s="18"/>
      <c r="C1934" s="77"/>
      <c r="D1934" s="77"/>
      <c r="E1934" s="78"/>
      <c r="F1934" s="5"/>
      <c r="G1934" s="5"/>
      <c r="H1934" s="5"/>
      <c r="K1934" s="5"/>
      <c r="L1934" s="5"/>
      <c r="M1934" s="18"/>
      <c r="N1934" s="18"/>
      <c r="T1934" s="70"/>
      <c r="U1934" s="70"/>
    </row>
    <row r="1935" spans="1:21" x14ac:dyDescent="0.25">
      <c r="A1935" s="18"/>
      <c r="B1935" s="18"/>
      <c r="C1935" s="77"/>
      <c r="D1935" s="77"/>
      <c r="E1935" s="78"/>
      <c r="F1935" s="5"/>
      <c r="G1935" s="5"/>
      <c r="H1935" s="5"/>
      <c r="K1935" s="5"/>
      <c r="L1935" s="5"/>
      <c r="M1935" s="18"/>
      <c r="N1935" s="18"/>
      <c r="T1935" s="70"/>
      <c r="U1935" s="70"/>
    </row>
    <row r="1936" spans="1:21" x14ac:dyDescent="0.25">
      <c r="A1936" s="18"/>
      <c r="B1936" s="18"/>
      <c r="C1936" s="77"/>
      <c r="D1936" s="77"/>
      <c r="E1936" s="78"/>
      <c r="F1936" s="5"/>
      <c r="G1936" s="5"/>
      <c r="H1936" s="5"/>
      <c r="K1936" s="5"/>
      <c r="L1936" s="5"/>
      <c r="M1936" s="18"/>
      <c r="N1936" s="18"/>
      <c r="T1936" s="70"/>
      <c r="U1936" s="70"/>
    </row>
    <row r="1937" spans="1:21" x14ac:dyDescent="0.25">
      <c r="A1937" s="18"/>
      <c r="B1937" s="18"/>
      <c r="C1937" s="77"/>
      <c r="D1937" s="77"/>
      <c r="E1937" s="78"/>
      <c r="F1937" s="5"/>
      <c r="G1937" s="5"/>
      <c r="H1937" s="5"/>
      <c r="K1937" s="5"/>
      <c r="L1937" s="5"/>
      <c r="M1937" s="18"/>
      <c r="N1937" s="18"/>
      <c r="T1937" s="70"/>
      <c r="U1937" s="70"/>
    </row>
    <row r="1938" spans="1:21" x14ac:dyDescent="0.25">
      <c r="A1938" s="18"/>
      <c r="B1938" s="18"/>
      <c r="C1938" s="77"/>
      <c r="D1938" s="77"/>
      <c r="E1938" s="78"/>
      <c r="F1938" s="5"/>
      <c r="G1938" s="5"/>
      <c r="H1938" s="5"/>
      <c r="K1938" s="5"/>
      <c r="L1938" s="5"/>
      <c r="M1938" s="18"/>
      <c r="N1938" s="18"/>
      <c r="T1938" s="70"/>
      <c r="U1938" s="70"/>
    </row>
    <row r="1939" spans="1:21" x14ac:dyDescent="0.25">
      <c r="A1939" s="18"/>
      <c r="B1939" s="18"/>
      <c r="C1939" s="77"/>
      <c r="D1939" s="77"/>
      <c r="E1939" s="78"/>
      <c r="F1939" s="5"/>
      <c r="G1939" s="5"/>
      <c r="H1939" s="5"/>
      <c r="K1939" s="5"/>
      <c r="L1939" s="5"/>
      <c r="M1939" s="18"/>
      <c r="N1939" s="18"/>
      <c r="T1939" s="70"/>
      <c r="U1939" s="70"/>
    </row>
    <row r="1940" spans="1:21" x14ac:dyDescent="0.25">
      <c r="A1940" s="18"/>
      <c r="B1940" s="18"/>
      <c r="C1940" s="77"/>
      <c r="D1940" s="77"/>
      <c r="E1940" s="78"/>
      <c r="F1940" s="5"/>
      <c r="G1940" s="5"/>
      <c r="H1940" s="5"/>
      <c r="K1940" s="5"/>
      <c r="L1940" s="5"/>
      <c r="M1940" s="18"/>
      <c r="N1940" s="18"/>
      <c r="T1940" s="70"/>
      <c r="U1940" s="70"/>
    </row>
    <row r="1941" spans="1:21" x14ac:dyDescent="0.25">
      <c r="A1941" s="18"/>
      <c r="B1941" s="18"/>
      <c r="C1941" s="77"/>
      <c r="D1941" s="77"/>
      <c r="E1941" s="78"/>
      <c r="F1941" s="5"/>
      <c r="G1941" s="5"/>
      <c r="H1941" s="5"/>
      <c r="K1941" s="5"/>
      <c r="L1941" s="5"/>
      <c r="M1941" s="18"/>
      <c r="N1941" s="18"/>
      <c r="T1941" s="70"/>
      <c r="U1941" s="70"/>
    </row>
    <row r="1942" spans="1:21" x14ac:dyDescent="0.25">
      <c r="A1942" s="18"/>
      <c r="B1942" s="18"/>
      <c r="C1942" s="77"/>
      <c r="D1942" s="77"/>
      <c r="E1942" s="78"/>
      <c r="F1942" s="5"/>
      <c r="G1942" s="5"/>
      <c r="H1942" s="5"/>
      <c r="K1942" s="5"/>
      <c r="L1942" s="5"/>
      <c r="M1942" s="18"/>
      <c r="N1942" s="18"/>
      <c r="T1942" s="70"/>
      <c r="U1942" s="70"/>
    </row>
    <row r="1943" spans="1:21" x14ac:dyDescent="0.25">
      <c r="A1943" s="18"/>
      <c r="B1943" s="18"/>
      <c r="C1943" s="77"/>
      <c r="D1943" s="77"/>
      <c r="E1943" s="78"/>
      <c r="F1943" s="5"/>
      <c r="G1943" s="5"/>
      <c r="H1943" s="5"/>
      <c r="K1943" s="5"/>
      <c r="L1943" s="5"/>
      <c r="M1943" s="18"/>
      <c r="N1943" s="18"/>
      <c r="T1943" s="70"/>
      <c r="U1943" s="70"/>
    </row>
    <row r="1944" spans="1:21" x14ac:dyDescent="0.25">
      <c r="A1944" s="18"/>
      <c r="B1944" s="18"/>
      <c r="C1944" s="77"/>
      <c r="D1944" s="77"/>
      <c r="E1944" s="78"/>
      <c r="F1944" s="5"/>
      <c r="G1944" s="5"/>
      <c r="H1944" s="5"/>
      <c r="K1944" s="5"/>
      <c r="L1944" s="5"/>
      <c r="M1944" s="18"/>
      <c r="N1944" s="18"/>
      <c r="T1944" s="70"/>
      <c r="U1944" s="70"/>
    </row>
    <row r="1945" spans="1:21" x14ac:dyDescent="0.25">
      <c r="A1945" s="18"/>
      <c r="B1945" s="18"/>
      <c r="C1945" s="77"/>
      <c r="D1945" s="77"/>
      <c r="E1945" s="78"/>
      <c r="F1945" s="5"/>
      <c r="G1945" s="5"/>
      <c r="H1945" s="5"/>
      <c r="K1945" s="5"/>
      <c r="L1945" s="5"/>
      <c r="M1945" s="18"/>
      <c r="N1945" s="18"/>
      <c r="T1945" s="70"/>
      <c r="U1945" s="70"/>
    </row>
    <row r="1946" spans="1:21" x14ac:dyDescent="0.25">
      <c r="A1946" s="18"/>
      <c r="B1946" s="18"/>
      <c r="C1946" s="77"/>
      <c r="D1946" s="77"/>
      <c r="E1946" s="78"/>
      <c r="F1946" s="5"/>
      <c r="G1946" s="5"/>
      <c r="H1946" s="5"/>
      <c r="K1946" s="5"/>
      <c r="L1946" s="5"/>
      <c r="M1946" s="18"/>
      <c r="N1946" s="18"/>
      <c r="T1946" s="70"/>
      <c r="U1946" s="70"/>
    </row>
    <row r="1947" spans="1:21" x14ac:dyDescent="0.25">
      <c r="A1947" s="18"/>
      <c r="B1947" s="18"/>
      <c r="C1947" s="77"/>
      <c r="D1947" s="77"/>
      <c r="E1947" s="78"/>
      <c r="F1947" s="5"/>
      <c r="G1947" s="5"/>
      <c r="H1947" s="5"/>
      <c r="K1947" s="5"/>
      <c r="L1947" s="5"/>
      <c r="M1947" s="18"/>
      <c r="N1947" s="18"/>
      <c r="T1947" s="70"/>
      <c r="U1947" s="70"/>
    </row>
    <row r="1948" spans="1:21" x14ac:dyDescent="0.25">
      <c r="A1948" s="18"/>
      <c r="B1948" s="18"/>
      <c r="C1948" s="77"/>
      <c r="D1948" s="77"/>
      <c r="E1948" s="78"/>
      <c r="F1948" s="5"/>
      <c r="G1948" s="5"/>
      <c r="H1948" s="5"/>
      <c r="K1948" s="5"/>
      <c r="L1948" s="5"/>
      <c r="M1948" s="18"/>
      <c r="N1948" s="18"/>
      <c r="T1948" s="70"/>
      <c r="U1948" s="70"/>
    </row>
    <row r="1949" spans="1:21" x14ac:dyDescent="0.25">
      <c r="A1949" s="18"/>
      <c r="B1949" s="18"/>
      <c r="C1949" s="77"/>
      <c r="D1949" s="77"/>
      <c r="E1949" s="78"/>
      <c r="F1949" s="5"/>
      <c r="G1949" s="5"/>
      <c r="H1949" s="5"/>
      <c r="K1949" s="5"/>
      <c r="L1949" s="5"/>
      <c r="M1949" s="18"/>
      <c r="N1949" s="18"/>
      <c r="T1949" s="70"/>
      <c r="U1949" s="70"/>
    </row>
    <row r="1950" spans="1:21" x14ac:dyDescent="0.25">
      <c r="A1950" s="18"/>
      <c r="B1950" s="18"/>
      <c r="C1950" s="77"/>
      <c r="D1950" s="77"/>
      <c r="E1950" s="78"/>
      <c r="F1950" s="5"/>
      <c r="G1950" s="5"/>
      <c r="H1950" s="5"/>
      <c r="K1950" s="5"/>
      <c r="L1950" s="5"/>
      <c r="M1950" s="18"/>
      <c r="N1950" s="18"/>
      <c r="T1950" s="70"/>
      <c r="U1950" s="70"/>
    </row>
    <row r="1951" spans="1:21" x14ac:dyDescent="0.25">
      <c r="A1951" s="18"/>
      <c r="B1951" s="18"/>
      <c r="C1951" s="77"/>
      <c r="D1951" s="77"/>
      <c r="E1951" s="78"/>
      <c r="F1951" s="5"/>
      <c r="G1951" s="5"/>
      <c r="H1951" s="5"/>
      <c r="K1951" s="5"/>
      <c r="L1951" s="5"/>
      <c r="M1951" s="18"/>
      <c r="N1951" s="18"/>
      <c r="T1951" s="70"/>
      <c r="U1951" s="70"/>
    </row>
    <row r="1952" spans="1:21" x14ac:dyDescent="0.25">
      <c r="A1952" s="18"/>
      <c r="B1952" s="18"/>
      <c r="C1952" s="77"/>
      <c r="D1952" s="77"/>
      <c r="E1952" s="78"/>
      <c r="F1952" s="5"/>
      <c r="G1952" s="5"/>
      <c r="H1952" s="5"/>
      <c r="K1952" s="5"/>
      <c r="L1952" s="5"/>
      <c r="M1952" s="18"/>
      <c r="N1952" s="18"/>
      <c r="T1952" s="70"/>
      <c r="U1952" s="70"/>
    </row>
    <row r="1953" spans="1:21" x14ac:dyDescent="0.25">
      <c r="A1953" s="18"/>
      <c r="B1953" s="18"/>
      <c r="C1953" s="77"/>
      <c r="D1953" s="77"/>
      <c r="E1953" s="78"/>
      <c r="F1953" s="5"/>
      <c r="G1953" s="5"/>
      <c r="H1953" s="5"/>
      <c r="K1953" s="5"/>
      <c r="L1953" s="5"/>
      <c r="M1953" s="18"/>
      <c r="N1953" s="18"/>
      <c r="T1953" s="70"/>
      <c r="U1953" s="70"/>
    </row>
    <row r="1954" spans="1:21" x14ac:dyDescent="0.25">
      <c r="A1954" s="18"/>
      <c r="B1954" s="18"/>
      <c r="C1954" s="77"/>
      <c r="D1954" s="77"/>
      <c r="E1954" s="78"/>
      <c r="F1954" s="5"/>
      <c r="G1954" s="5"/>
      <c r="H1954" s="5"/>
      <c r="K1954" s="5"/>
      <c r="L1954" s="5"/>
      <c r="M1954" s="18"/>
      <c r="N1954" s="18"/>
      <c r="T1954" s="70"/>
      <c r="U1954" s="70"/>
    </row>
    <row r="1955" spans="1:21" x14ac:dyDescent="0.25">
      <c r="A1955" s="18"/>
      <c r="B1955" s="18"/>
      <c r="C1955" s="77"/>
      <c r="D1955" s="77"/>
      <c r="E1955" s="78"/>
      <c r="F1955" s="5"/>
      <c r="G1955" s="5"/>
      <c r="H1955" s="5"/>
      <c r="K1955" s="5"/>
      <c r="L1955" s="5"/>
      <c r="M1955" s="18"/>
      <c r="N1955" s="18"/>
      <c r="T1955" s="70"/>
      <c r="U1955" s="70"/>
    </row>
    <row r="1956" spans="1:21" x14ac:dyDescent="0.25">
      <c r="A1956" s="18"/>
      <c r="B1956" s="18"/>
      <c r="C1956" s="77"/>
      <c r="D1956" s="77"/>
      <c r="E1956" s="78"/>
      <c r="F1956" s="5"/>
      <c r="G1956" s="5"/>
      <c r="H1956" s="5"/>
      <c r="K1956" s="5"/>
      <c r="L1956" s="5"/>
      <c r="M1956" s="18"/>
      <c r="N1956" s="18"/>
      <c r="T1956" s="70"/>
      <c r="U1956" s="70"/>
    </row>
    <row r="1957" spans="1:21" x14ac:dyDescent="0.25">
      <c r="A1957" s="18"/>
      <c r="B1957" s="18"/>
      <c r="C1957" s="77"/>
      <c r="D1957" s="77"/>
      <c r="E1957" s="78"/>
      <c r="F1957" s="5"/>
      <c r="G1957" s="5"/>
      <c r="H1957" s="5"/>
      <c r="K1957" s="5"/>
      <c r="L1957" s="5"/>
      <c r="M1957" s="18"/>
      <c r="N1957" s="18"/>
      <c r="T1957" s="70"/>
      <c r="U1957" s="70"/>
    </row>
    <row r="1958" spans="1:21" x14ac:dyDescent="0.25">
      <c r="A1958" s="18"/>
      <c r="B1958" s="18"/>
      <c r="C1958" s="77"/>
      <c r="D1958" s="77"/>
      <c r="E1958" s="78"/>
      <c r="F1958" s="5"/>
      <c r="G1958" s="5"/>
      <c r="H1958" s="5"/>
      <c r="K1958" s="5"/>
      <c r="L1958" s="5"/>
      <c r="M1958" s="18"/>
      <c r="N1958" s="18"/>
      <c r="T1958" s="70"/>
      <c r="U1958" s="70"/>
    </row>
    <row r="1959" spans="1:21" x14ac:dyDescent="0.25">
      <c r="A1959" s="18"/>
      <c r="B1959" s="18"/>
      <c r="C1959" s="77"/>
      <c r="D1959" s="77"/>
      <c r="E1959" s="78"/>
      <c r="F1959" s="5"/>
      <c r="G1959" s="5"/>
      <c r="H1959" s="5"/>
      <c r="K1959" s="5"/>
      <c r="L1959" s="5"/>
      <c r="M1959" s="18"/>
      <c r="N1959" s="18"/>
      <c r="T1959" s="70"/>
      <c r="U1959" s="70"/>
    </row>
    <row r="1960" spans="1:21" x14ac:dyDescent="0.25">
      <c r="A1960" s="18"/>
      <c r="B1960" s="18"/>
      <c r="C1960" s="77"/>
      <c r="D1960" s="77"/>
      <c r="E1960" s="78"/>
      <c r="F1960" s="5"/>
      <c r="G1960" s="5"/>
      <c r="H1960" s="5"/>
      <c r="K1960" s="5"/>
      <c r="L1960" s="5"/>
      <c r="M1960" s="18"/>
      <c r="N1960" s="18"/>
      <c r="T1960" s="70"/>
      <c r="U1960" s="70"/>
    </row>
    <row r="1961" spans="1:21" x14ac:dyDescent="0.25">
      <c r="A1961" s="18"/>
      <c r="B1961" s="18"/>
      <c r="C1961" s="77"/>
      <c r="D1961" s="77"/>
      <c r="E1961" s="78"/>
      <c r="F1961" s="5"/>
      <c r="G1961" s="5"/>
      <c r="H1961" s="5"/>
      <c r="K1961" s="5"/>
      <c r="L1961" s="5"/>
      <c r="M1961" s="18"/>
      <c r="N1961" s="18"/>
      <c r="T1961" s="70"/>
      <c r="U1961" s="70"/>
    </row>
    <row r="1962" spans="1:21" x14ac:dyDescent="0.25">
      <c r="A1962" s="18"/>
      <c r="B1962" s="18"/>
      <c r="C1962" s="77"/>
      <c r="D1962" s="77"/>
      <c r="E1962" s="78"/>
      <c r="F1962" s="5"/>
      <c r="G1962" s="5"/>
      <c r="H1962" s="5"/>
      <c r="K1962" s="5"/>
      <c r="L1962" s="5"/>
      <c r="M1962" s="18"/>
      <c r="N1962" s="18"/>
      <c r="T1962" s="70"/>
      <c r="U1962" s="70"/>
    </row>
    <row r="1963" spans="1:21" x14ac:dyDescent="0.25">
      <c r="A1963" s="18"/>
      <c r="B1963" s="18"/>
      <c r="C1963" s="77"/>
      <c r="D1963" s="77"/>
      <c r="E1963" s="78"/>
      <c r="F1963" s="5"/>
      <c r="G1963" s="5"/>
      <c r="H1963" s="5"/>
      <c r="K1963" s="5"/>
      <c r="L1963" s="5"/>
      <c r="M1963" s="18"/>
      <c r="N1963" s="18"/>
      <c r="T1963" s="70"/>
      <c r="U1963" s="70"/>
    </row>
    <row r="1964" spans="1:21" x14ac:dyDescent="0.25">
      <c r="A1964" s="18"/>
      <c r="B1964" s="18"/>
      <c r="C1964" s="77"/>
      <c r="D1964" s="77"/>
      <c r="E1964" s="78"/>
      <c r="F1964" s="5"/>
      <c r="G1964" s="5"/>
      <c r="H1964" s="5"/>
      <c r="K1964" s="5"/>
      <c r="L1964" s="5"/>
      <c r="M1964" s="18"/>
      <c r="N1964" s="18"/>
      <c r="T1964" s="70"/>
      <c r="U1964" s="70"/>
    </row>
    <row r="1965" spans="1:21" x14ac:dyDescent="0.25">
      <c r="A1965" s="18"/>
      <c r="B1965" s="18"/>
      <c r="C1965" s="77"/>
      <c r="D1965" s="77"/>
      <c r="E1965" s="78"/>
      <c r="F1965" s="5"/>
      <c r="G1965" s="5"/>
      <c r="H1965" s="5"/>
      <c r="K1965" s="5"/>
      <c r="L1965" s="5"/>
      <c r="M1965" s="18"/>
      <c r="N1965" s="18"/>
      <c r="T1965" s="70"/>
      <c r="U1965" s="70"/>
    </row>
    <row r="1966" spans="1:21" x14ac:dyDescent="0.25">
      <c r="A1966" s="18"/>
      <c r="B1966" s="18"/>
      <c r="C1966" s="77"/>
      <c r="D1966" s="77"/>
      <c r="E1966" s="78"/>
      <c r="F1966" s="5"/>
      <c r="G1966" s="5"/>
      <c r="H1966" s="5"/>
      <c r="K1966" s="5"/>
      <c r="L1966" s="5"/>
      <c r="M1966" s="18"/>
      <c r="N1966" s="18"/>
      <c r="T1966" s="70"/>
      <c r="U1966" s="70"/>
    </row>
    <row r="1967" spans="1:21" x14ac:dyDescent="0.25">
      <c r="A1967" s="18"/>
      <c r="B1967" s="18"/>
      <c r="C1967" s="77"/>
      <c r="D1967" s="77"/>
      <c r="E1967" s="78"/>
      <c r="F1967" s="5"/>
      <c r="G1967" s="5"/>
      <c r="H1967" s="5"/>
      <c r="K1967" s="5"/>
      <c r="L1967" s="5"/>
      <c r="M1967" s="18"/>
      <c r="N1967" s="18"/>
      <c r="T1967" s="70"/>
      <c r="U1967" s="70"/>
    </row>
    <row r="1968" spans="1:21" x14ac:dyDescent="0.25">
      <c r="A1968" s="18"/>
      <c r="B1968" s="18"/>
      <c r="C1968" s="77"/>
      <c r="D1968" s="77"/>
      <c r="E1968" s="78"/>
      <c r="F1968" s="5"/>
      <c r="G1968" s="5"/>
      <c r="H1968" s="5"/>
      <c r="K1968" s="5"/>
      <c r="L1968" s="5"/>
      <c r="M1968" s="18"/>
      <c r="N1968" s="18"/>
      <c r="T1968" s="70"/>
      <c r="U1968" s="70"/>
    </row>
    <row r="1969" spans="1:21" x14ac:dyDescent="0.25">
      <c r="A1969" s="18"/>
      <c r="B1969" s="18"/>
      <c r="C1969" s="77"/>
      <c r="D1969" s="77"/>
      <c r="E1969" s="78"/>
      <c r="F1969" s="5"/>
      <c r="G1969" s="5"/>
      <c r="H1969" s="5"/>
      <c r="K1969" s="5"/>
      <c r="L1969" s="5"/>
      <c r="M1969" s="18"/>
      <c r="N1969" s="18"/>
      <c r="T1969" s="70"/>
      <c r="U1969" s="70"/>
    </row>
    <row r="1970" spans="1:21" x14ac:dyDescent="0.25">
      <c r="A1970" s="18"/>
      <c r="B1970" s="18"/>
      <c r="C1970" s="77"/>
      <c r="D1970" s="77"/>
      <c r="E1970" s="78"/>
      <c r="F1970" s="5"/>
      <c r="G1970" s="5"/>
      <c r="H1970" s="5"/>
      <c r="K1970" s="5"/>
      <c r="L1970" s="5"/>
      <c r="M1970" s="18"/>
      <c r="N1970" s="18"/>
      <c r="T1970" s="70"/>
      <c r="U1970" s="70"/>
    </row>
    <row r="1971" spans="1:21" x14ac:dyDescent="0.25">
      <c r="A1971" s="18"/>
      <c r="B1971" s="18"/>
      <c r="C1971" s="77"/>
      <c r="D1971" s="77"/>
      <c r="E1971" s="78"/>
      <c r="F1971" s="5"/>
      <c r="G1971" s="5"/>
      <c r="H1971" s="5"/>
      <c r="K1971" s="5"/>
      <c r="L1971" s="5"/>
      <c r="M1971" s="18"/>
      <c r="N1971" s="18"/>
      <c r="T1971" s="70"/>
      <c r="U1971" s="70"/>
    </row>
    <row r="1972" spans="1:21" x14ac:dyDescent="0.25">
      <c r="A1972" s="18"/>
      <c r="B1972" s="18"/>
      <c r="C1972" s="77"/>
      <c r="D1972" s="77"/>
      <c r="E1972" s="78"/>
      <c r="F1972" s="5"/>
      <c r="G1972" s="5"/>
      <c r="H1972" s="5"/>
      <c r="K1972" s="5"/>
      <c r="L1972" s="5"/>
      <c r="M1972" s="18"/>
      <c r="N1972" s="18"/>
      <c r="T1972" s="70"/>
      <c r="U1972" s="70"/>
    </row>
    <row r="1973" spans="1:21" x14ac:dyDescent="0.25">
      <c r="A1973" s="18"/>
      <c r="B1973" s="18"/>
      <c r="C1973" s="77"/>
      <c r="D1973" s="77"/>
      <c r="E1973" s="78"/>
      <c r="F1973" s="5"/>
      <c r="G1973" s="5"/>
      <c r="H1973" s="5"/>
      <c r="K1973" s="5"/>
      <c r="L1973" s="5"/>
      <c r="M1973" s="18"/>
      <c r="N1973" s="18"/>
      <c r="T1973" s="70"/>
      <c r="U1973" s="70"/>
    </row>
    <row r="1974" spans="1:21" x14ac:dyDescent="0.25">
      <c r="A1974" s="18"/>
      <c r="B1974" s="18"/>
      <c r="C1974" s="77"/>
      <c r="D1974" s="77"/>
      <c r="E1974" s="78"/>
      <c r="F1974" s="5"/>
      <c r="G1974" s="5"/>
      <c r="H1974" s="5"/>
      <c r="K1974" s="5"/>
      <c r="L1974" s="5"/>
      <c r="M1974" s="18"/>
      <c r="N1974" s="18"/>
      <c r="T1974" s="70"/>
      <c r="U1974" s="70"/>
    </row>
    <row r="1975" spans="1:21" x14ac:dyDescent="0.25">
      <c r="A1975" s="18"/>
      <c r="B1975" s="18"/>
      <c r="C1975" s="77"/>
      <c r="D1975" s="77"/>
      <c r="E1975" s="78"/>
      <c r="F1975" s="5"/>
      <c r="G1975" s="5"/>
      <c r="H1975" s="5"/>
      <c r="K1975" s="5"/>
      <c r="L1975" s="5"/>
      <c r="M1975" s="18"/>
      <c r="N1975" s="18"/>
      <c r="T1975" s="70"/>
      <c r="U1975" s="70"/>
    </row>
    <row r="1976" spans="1:21" x14ac:dyDescent="0.25">
      <c r="A1976" s="18"/>
      <c r="B1976" s="18"/>
      <c r="C1976" s="77"/>
      <c r="D1976" s="77"/>
      <c r="E1976" s="78"/>
      <c r="F1976" s="5"/>
      <c r="G1976" s="5"/>
      <c r="H1976" s="5"/>
      <c r="K1976" s="5"/>
      <c r="L1976" s="5"/>
      <c r="M1976" s="18"/>
      <c r="N1976" s="18"/>
      <c r="T1976" s="70"/>
      <c r="U1976" s="70"/>
    </row>
    <row r="1977" spans="1:21" x14ac:dyDescent="0.25">
      <c r="A1977" s="18"/>
      <c r="B1977" s="18"/>
      <c r="C1977" s="77"/>
      <c r="D1977" s="77"/>
      <c r="E1977" s="78"/>
      <c r="F1977" s="5"/>
      <c r="G1977" s="5"/>
      <c r="H1977" s="5"/>
      <c r="K1977" s="5"/>
      <c r="L1977" s="5"/>
      <c r="M1977" s="18"/>
      <c r="N1977" s="18"/>
      <c r="T1977" s="70"/>
      <c r="U1977" s="70"/>
    </row>
    <row r="1978" spans="1:21" x14ac:dyDescent="0.25">
      <c r="A1978" s="18"/>
      <c r="B1978" s="18"/>
      <c r="C1978" s="77"/>
      <c r="D1978" s="77"/>
      <c r="E1978" s="78"/>
      <c r="F1978" s="5"/>
      <c r="G1978" s="5"/>
      <c r="H1978" s="5"/>
      <c r="K1978" s="5"/>
      <c r="L1978" s="5"/>
      <c r="M1978" s="18"/>
      <c r="N1978" s="18"/>
      <c r="T1978" s="70"/>
      <c r="U1978" s="70"/>
    </row>
    <row r="1979" spans="1:21" x14ac:dyDescent="0.25">
      <c r="A1979" s="18"/>
      <c r="B1979" s="18"/>
      <c r="C1979" s="77"/>
      <c r="D1979" s="77"/>
      <c r="E1979" s="78"/>
      <c r="F1979" s="5"/>
      <c r="G1979" s="5"/>
      <c r="H1979" s="5"/>
      <c r="K1979" s="5"/>
      <c r="L1979" s="5"/>
      <c r="M1979" s="18"/>
      <c r="N1979" s="18"/>
      <c r="T1979" s="70"/>
      <c r="U1979" s="70"/>
    </row>
    <row r="1980" spans="1:21" x14ac:dyDescent="0.25">
      <c r="A1980" s="18"/>
      <c r="B1980" s="18"/>
      <c r="C1980" s="77"/>
      <c r="D1980" s="77"/>
      <c r="E1980" s="78"/>
      <c r="F1980" s="5"/>
      <c r="G1980" s="5"/>
      <c r="H1980" s="5"/>
      <c r="K1980" s="5"/>
      <c r="L1980" s="5"/>
      <c r="M1980" s="18"/>
      <c r="N1980" s="18"/>
      <c r="T1980" s="70"/>
      <c r="U1980" s="70"/>
    </row>
    <row r="1981" spans="1:21" x14ac:dyDescent="0.25">
      <c r="A1981" s="18"/>
      <c r="B1981" s="18"/>
      <c r="C1981" s="77"/>
      <c r="D1981" s="77"/>
      <c r="E1981" s="78"/>
      <c r="F1981" s="5"/>
      <c r="G1981" s="5"/>
      <c r="H1981" s="5"/>
      <c r="K1981" s="5"/>
      <c r="L1981" s="5"/>
      <c r="M1981" s="18"/>
      <c r="N1981" s="18"/>
      <c r="T1981" s="70"/>
      <c r="U1981" s="70"/>
    </row>
    <row r="1982" spans="1:21" x14ac:dyDescent="0.25">
      <c r="A1982" s="18"/>
      <c r="B1982" s="18"/>
      <c r="C1982" s="77"/>
      <c r="D1982" s="77"/>
      <c r="E1982" s="78"/>
      <c r="F1982" s="5"/>
      <c r="G1982" s="5"/>
      <c r="H1982" s="5"/>
      <c r="K1982" s="5"/>
      <c r="L1982" s="5"/>
      <c r="M1982" s="18"/>
      <c r="N1982" s="18"/>
      <c r="T1982" s="70"/>
      <c r="U1982" s="70"/>
    </row>
    <row r="1983" spans="1:21" x14ac:dyDescent="0.25">
      <c r="A1983" s="18"/>
      <c r="B1983" s="18"/>
      <c r="C1983" s="77"/>
      <c r="D1983" s="77"/>
      <c r="E1983" s="78"/>
      <c r="F1983" s="5"/>
      <c r="G1983" s="5"/>
      <c r="H1983" s="5"/>
      <c r="K1983" s="5"/>
      <c r="L1983" s="5"/>
      <c r="M1983" s="18"/>
      <c r="N1983" s="18"/>
      <c r="T1983" s="70"/>
      <c r="U1983" s="70"/>
    </row>
    <row r="1984" spans="1:21" x14ac:dyDescent="0.25">
      <c r="A1984" s="18"/>
      <c r="B1984" s="18"/>
      <c r="C1984" s="77"/>
      <c r="D1984" s="77"/>
      <c r="E1984" s="78"/>
      <c r="F1984" s="5"/>
      <c r="G1984" s="5"/>
      <c r="H1984" s="5"/>
      <c r="K1984" s="5"/>
      <c r="L1984" s="5"/>
      <c r="M1984" s="18"/>
      <c r="N1984" s="18"/>
      <c r="T1984" s="70"/>
      <c r="U1984" s="70"/>
    </row>
    <row r="1985" spans="1:21" x14ac:dyDescent="0.25">
      <c r="A1985" s="18"/>
      <c r="B1985" s="18"/>
      <c r="C1985" s="77"/>
      <c r="D1985" s="77"/>
      <c r="E1985" s="78"/>
      <c r="F1985" s="5"/>
      <c r="G1985" s="5"/>
      <c r="H1985" s="5"/>
      <c r="K1985" s="5"/>
      <c r="L1985" s="5"/>
      <c r="M1985" s="18"/>
      <c r="N1985" s="18"/>
      <c r="T1985" s="70"/>
      <c r="U1985" s="70"/>
    </row>
    <row r="1986" spans="1:21" x14ac:dyDescent="0.25">
      <c r="A1986" s="18"/>
      <c r="B1986" s="18"/>
      <c r="C1986" s="77"/>
      <c r="D1986" s="77"/>
      <c r="E1986" s="78"/>
      <c r="F1986" s="5"/>
      <c r="G1986" s="5"/>
      <c r="H1986" s="5"/>
      <c r="K1986" s="5"/>
      <c r="L1986" s="5"/>
      <c r="M1986" s="18"/>
      <c r="N1986" s="18"/>
      <c r="T1986" s="70"/>
      <c r="U1986" s="70"/>
    </row>
    <row r="1987" spans="1:21" x14ac:dyDescent="0.25">
      <c r="A1987" s="18"/>
      <c r="B1987" s="18"/>
      <c r="C1987" s="77"/>
      <c r="D1987" s="77"/>
      <c r="E1987" s="78"/>
      <c r="F1987" s="5"/>
      <c r="G1987" s="5"/>
      <c r="H1987" s="5"/>
      <c r="K1987" s="5"/>
      <c r="L1987" s="5"/>
      <c r="M1987" s="18"/>
      <c r="N1987" s="18"/>
      <c r="T1987" s="70"/>
      <c r="U1987" s="70"/>
    </row>
    <row r="1988" spans="1:21" x14ac:dyDescent="0.25">
      <c r="A1988" s="18"/>
      <c r="B1988" s="18"/>
      <c r="C1988" s="77"/>
      <c r="D1988" s="77"/>
      <c r="E1988" s="78"/>
      <c r="F1988" s="5"/>
      <c r="G1988" s="5"/>
      <c r="H1988" s="5"/>
      <c r="K1988" s="5"/>
      <c r="L1988" s="5"/>
      <c r="M1988" s="18"/>
      <c r="N1988" s="18"/>
      <c r="T1988" s="70"/>
      <c r="U1988" s="70"/>
    </row>
    <row r="1989" spans="1:21" x14ac:dyDescent="0.25">
      <c r="A1989" s="18"/>
      <c r="B1989" s="18"/>
      <c r="C1989" s="77"/>
      <c r="D1989" s="77"/>
      <c r="E1989" s="78"/>
      <c r="F1989" s="5"/>
      <c r="G1989" s="5"/>
      <c r="H1989" s="5"/>
      <c r="K1989" s="5"/>
      <c r="L1989" s="5"/>
      <c r="M1989" s="18"/>
      <c r="N1989" s="18"/>
      <c r="T1989" s="70"/>
      <c r="U1989" s="70"/>
    </row>
    <row r="1990" spans="1:21" x14ac:dyDescent="0.25">
      <c r="A1990" s="18"/>
      <c r="B1990" s="18"/>
      <c r="C1990" s="77"/>
      <c r="D1990" s="77"/>
      <c r="E1990" s="78"/>
      <c r="F1990" s="5"/>
      <c r="G1990" s="5"/>
      <c r="H1990" s="5"/>
      <c r="K1990" s="5"/>
      <c r="L1990" s="5"/>
      <c r="M1990" s="18"/>
      <c r="N1990" s="18"/>
      <c r="T1990" s="70"/>
      <c r="U1990" s="70"/>
    </row>
    <row r="1991" spans="1:21" x14ac:dyDescent="0.25">
      <c r="A1991" s="18"/>
      <c r="B1991" s="18"/>
      <c r="C1991" s="77"/>
      <c r="D1991" s="77"/>
      <c r="E1991" s="78"/>
      <c r="F1991" s="5"/>
      <c r="G1991" s="5"/>
      <c r="H1991" s="5"/>
      <c r="K1991" s="5"/>
      <c r="L1991" s="5"/>
      <c r="M1991" s="18"/>
      <c r="N1991" s="18"/>
      <c r="T1991" s="70"/>
      <c r="U1991" s="70"/>
    </row>
    <row r="1992" spans="1:21" x14ac:dyDescent="0.25">
      <c r="A1992" s="18"/>
      <c r="B1992" s="18"/>
      <c r="C1992" s="77"/>
      <c r="D1992" s="77"/>
      <c r="E1992" s="78"/>
      <c r="F1992" s="5"/>
      <c r="G1992" s="5"/>
      <c r="H1992" s="5"/>
      <c r="K1992" s="5"/>
      <c r="L1992" s="5"/>
      <c r="M1992" s="18"/>
      <c r="N1992" s="18"/>
      <c r="T1992" s="70"/>
      <c r="U1992" s="70"/>
    </row>
    <row r="1993" spans="1:21" x14ac:dyDescent="0.25">
      <c r="A1993" s="18"/>
      <c r="B1993" s="18"/>
      <c r="C1993" s="77"/>
      <c r="D1993" s="77"/>
      <c r="E1993" s="78"/>
      <c r="F1993" s="5"/>
      <c r="G1993" s="5"/>
      <c r="H1993" s="5"/>
      <c r="K1993" s="5"/>
      <c r="L1993" s="5"/>
      <c r="M1993" s="18"/>
      <c r="N1993" s="18"/>
      <c r="T1993" s="70"/>
      <c r="U1993" s="70"/>
    </row>
    <row r="1994" spans="1:21" x14ac:dyDescent="0.25">
      <c r="A1994" s="18"/>
      <c r="B1994" s="18"/>
      <c r="C1994" s="77"/>
      <c r="D1994" s="77"/>
      <c r="E1994" s="78"/>
      <c r="F1994" s="5"/>
      <c r="G1994" s="5"/>
      <c r="H1994" s="5"/>
      <c r="K1994" s="5"/>
      <c r="L1994" s="5"/>
      <c r="M1994" s="18"/>
      <c r="N1994" s="18"/>
      <c r="T1994" s="70"/>
      <c r="U1994" s="70"/>
    </row>
    <row r="1995" spans="1:21" x14ac:dyDescent="0.25">
      <c r="A1995" s="18"/>
      <c r="B1995" s="18"/>
      <c r="C1995" s="77"/>
      <c r="D1995" s="77"/>
      <c r="E1995" s="78"/>
      <c r="F1995" s="5"/>
      <c r="G1995" s="5"/>
      <c r="H1995" s="5"/>
      <c r="K1995" s="5"/>
      <c r="L1995" s="5"/>
      <c r="M1995" s="18"/>
      <c r="N1995" s="18"/>
      <c r="T1995" s="70"/>
      <c r="U1995" s="70"/>
    </row>
    <row r="1996" spans="1:21" x14ac:dyDescent="0.25">
      <c r="A1996" s="18"/>
      <c r="B1996" s="18"/>
      <c r="C1996" s="77"/>
      <c r="D1996" s="77"/>
      <c r="E1996" s="78"/>
      <c r="F1996" s="5"/>
      <c r="G1996" s="5"/>
      <c r="H1996" s="5"/>
      <c r="K1996" s="5"/>
      <c r="L1996" s="5"/>
      <c r="M1996" s="18"/>
      <c r="N1996" s="18"/>
      <c r="T1996" s="70"/>
      <c r="U1996" s="70"/>
    </row>
    <row r="1997" spans="1:21" x14ac:dyDescent="0.25">
      <c r="A1997" s="18"/>
      <c r="B1997" s="18"/>
      <c r="C1997" s="77"/>
      <c r="D1997" s="77"/>
      <c r="E1997" s="78"/>
      <c r="F1997" s="5"/>
      <c r="G1997" s="5"/>
      <c r="H1997" s="5"/>
      <c r="K1997" s="5"/>
      <c r="L1997" s="5"/>
      <c r="M1997" s="18"/>
      <c r="N1997" s="18"/>
      <c r="T1997" s="70"/>
      <c r="U1997" s="70"/>
    </row>
    <row r="1998" spans="1:21" x14ac:dyDescent="0.25">
      <c r="A1998" s="18"/>
      <c r="B1998" s="18"/>
      <c r="C1998" s="77"/>
      <c r="D1998" s="77"/>
      <c r="E1998" s="78"/>
      <c r="F1998" s="5"/>
      <c r="G1998" s="5"/>
      <c r="H1998" s="5"/>
      <c r="K1998" s="5"/>
      <c r="L1998" s="5"/>
      <c r="M1998" s="18"/>
      <c r="N1998" s="18"/>
      <c r="T1998" s="70"/>
      <c r="U1998" s="70"/>
    </row>
    <row r="1999" spans="1:21" x14ac:dyDescent="0.25">
      <c r="A1999" s="18"/>
      <c r="B1999" s="18"/>
      <c r="C1999" s="77"/>
      <c r="D1999" s="77"/>
      <c r="E1999" s="78"/>
      <c r="F1999" s="5"/>
      <c r="G1999" s="5"/>
      <c r="H1999" s="5"/>
      <c r="K1999" s="5"/>
      <c r="L1999" s="5"/>
      <c r="M1999" s="18"/>
      <c r="N1999" s="18"/>
      <c r="T1999" s="70"/>
      <c r="U1999" s="70"/>
    </row>
    <row r="2000" spans="1:21" x14ac:dyDescent="0.25">
      <c r="A2000" s="18"/>
      <c r="B2000" s="18"/>
      <c r="C2000" s="77"/>
      <c r="D2000" s="77"/>
      <c r="E2000" s="78"/>
      <c r="F2000" s="5"/>
      <c r="G2000" s="5"/>
      <c r="H2000" s="5"/>
      <c r="K2000" s="5"/>
      <c r="L2000" s="5"/>
      <c r="M2000" s="18"/>
      <c r="N2000" s="18"/>
      <c r="T2000" s="70"/>
      <c r="U2000" s="70"/>
    </row>
    <row r="2001" spans="1:21" x14ac:dyDescent="0.25">
      <c r="A2001" s="18"/>
      <c r="B2001" s="18"/>
      <c r="C2001" s="77"/>
      <c r="D2001" s="77"/>
      <c r="E2001" s="78"/>
      <c r="F2001" s="5"/>
      <c r="G2001" s="5"/>
      <c r="H2001" s="5"/>
      <c r="K2001" s="5"/>
      <c r="L2001" s="5"/>
      <c r="M2001" s="18"/>
      <c r="N2001" s="18"/>
      <c r="T2001" s="70"/>
      <c r="U2001" s="70"/>
    </row>
    <row r="2002" spans="1:21" x14ac:dyDescent="0.25">
      <c r="A2002" s="18"/>
      <c r="B2002" s="18"/>
      <c r="C2002" s="77"/>
      <c r="D2002" s="77"/>
      <c r="E2002" s="78"/>
      <c r="F2002" s="5"/>
      <c r="G2002" s="5"/>
      <c r="H2002" s="5"/>
      <c r="K2002" s="5"/>
      <c r="L2002" s="5"/>
      <c r="M2002" s="18"/>
      <c r="N2002" s="18"/>
      <c r="T2002" s="70"/>
      <c r="U2002" s="70"/>
    </row>
    <row r="2003" spans="1:21" x14ac:dyDescent="0.25">
      <c r="A2003" s="18"/>
      <c r="B2003" s="18"/>
      <c r="C2003" s="77"/>
      <c r="D2003" s="77"/>
      <c r="E2003" s="78"/>
      <c r="F2003" s="5"/>
      <c r="G2003" s="5"/>
      <c r="H2003" s="5"/>
      <c r="K2003" s="5"/>
      <c r="L2003" s="5"/>
      <c r="M2003" s="18"/>
      <c r="N2003" s="18"/>
      <c r="T2003" s="70"/>
      <c r="U2003" s="70"/>
    </row>
    <row r="2004" spans="1:21" x14ac:dyDescent="0.25">
      <c r="A2004" s="18"/>
      <c r="B2004" s="18"/>
      <c r="C2004" s="77"/>
      <c r="D2004" s="77"/>
      <c r="E2004" s="78"/>
      <c r="F2004" s="5"/>
      <c r="G2004" s="5"/>
      <c r="H2004" s="5"/>
      <c r="K2004" s="5"/>
      <c r="L2004" s="5"/>
      <c r="M2004" s="18"/>
      <c r="N2004" s="18"/>
      <c r="T2004" s="70"/>
      <c r="U2004" s="70"/>
    </row>
    <row r="2005" spans="1:21" x14ac:dyDescent="0.25">
      <c r="A2005" s="18"/>
      <c r="B2005" s="18"/>
      <c r="C2005" s="77"/>
      <c r="D2005" s="77"/>
      <c r="E2005" s="78"/>
      <c r="F2005" s="5"/>
      <c r="G2005" s="5"/>
      <c r="H2005" s="5"/>
      <c r="K2005" s="5"/>
      <c r="L2005" s="5"/>
      <c r="M2005" s="18"/>
      <c r="N2005" s="18"/>
      <c r="T2005" s="70"/>
      <c r="U2005" s="70"/>
    </row>
    <row r="2006" spans="1:21" x14ac:dyDescent="0.25">
      <c r="A2006" s="18"/>
      <c r="B2006" s="18"/>
      <c r="C2006" s="77"/>
      <c r="D2006" s="77"/>
      <c r="E2006" s="78"/>
      <c r="F2006" s="5"/>
      <c r="G2006" s="5"/>
      <c r="H2006" s="5"/>
      <c r="K2006" s="5"/>
      <c r="L2006" s="5"/>
      <c r="M2006" s="18"/>
      <c r="N2006" s="18"/>
      <c r="T2006" s="70"/>
      <c r="U2006" s="70"/>
    </row>
    <row r="2007" spans="1:21" x14ac:dyDescent="0.25">
      <c r="A2007" s="18"/>
      <c r="B2007" s="18"/>
      <c r="C2007" s="77"/>
      <c r="D2007" s="77"/>
      <c r="E2007" s="78"/>
      <c r="F2007" s="5"/>
      <c r="G2007" s="5"/>
      <c r="H2007" s="5"/>
      <c r="K2007" s="5"/>
      <c r="L2007" s="5"/>
      <c r="M2007" s="18"/>
      <c r="N2007" s="18"/>
      <c r="T2007" s="70"/>
      <c r="U2007" s="70"/>
    </row>
    <row r="2008" spans="1:21" x14ac:dyDescent="0.25">
      <c r="A2008" s="18"/>
      <c r="B2008" s="18"/>
      <c r="C2008" s="77"/>
      <c r="D2008" s="77"/>
      <c r="E2008" s="78"/>
      <c r="F2008" s="5"/>
      <c r="G2008" s="5"/>
      <c r="H2008" s="5"/>
      <c r="K2008" s="5"/>
      <c r="L2008" s="5"/>
      <c r="M2008" s="18"/>
      <c r="N2008" s="18"/>
      <c r="T2008" s="70"/>
      <c r="U2008" s="70"/>
    </row>
    <row r="2009" spans="1:21" x14ac:dyDescent="0.25">
      <c r="A2009" s="18"/>
      <c r="B2009" s="18"/>
      <c r="C2009" s="77"/>
      <c r="D2009" s="77"/>
      <c r="E2009" s="78"/>
      <c r="F2009" s="5"/>
      <c r="G2009" s="5"/>
      <c r="H2009" s="5"/>
      <c r="K2009" s="5"/>
      <c r="L2009" s="5"/>
      <c r="M2009" s="18"/>
      <c r="N2009" s="18"/>
      <c r="T2009" s="70"/>
      <c r="U2009" s="70"/>
    </row>
    <row r="2010" spans="1:21" x14ac:dyDescent="0.25">
      <c r="A2010" s="18"/>
      <c r="B2010" s="18"/>
      <c r="C2010" s="77"/>
      <c r="D2010" s="77"/>
      <c r="E2010" s="78"/>
      <c r="F2010" s="5"/>
      <c r="G2010" s="5"/>
      <c r="H2010" s="5"/>
      <c r="K2010" s="5"/>
      <c r="L2010" s="5"/>
      <c r="M2010" s="18"/>
      <c r="N2010" s="18"/>
      <c r="T2010" s="70"/>
      <c r="U2010" s="70"/>
    </row>
    <row r="2011" spans="1:21" x14ac:dyDescent="0.25">
      <c r="A2011" s="18"/>
      <c r="B2011" s="18"/>
      <c r="C2011" s="77"/>
      <c r="D2011" s="77"/>
      <c r="E2011" s="78"/>
      <c r="F2011" s="5"/>
      <c r="G2011" s="5"/>
      <c r="H2011" s="5"/>
      <c r="K2011" s="5"/>
      <c r="L2011" s="5"/>
      <c r="M2011" s="18"/>
      <c r="N2011" s="18"/>
      <c r="T2011" s="70"/>
      <c r="U2011" s="70"/>
    </row>
    <row r="2012" spans="1:21" x14ac:dyDescent="0.25">
      <c r="A2012" s="18"/>
      <c r="B2012" s="18"/>
      <c r="C2012" s="77"/>
      <c r="D2012" s="77"/>
      <c r="E2012" s="78"/>
      <c r="F2012" s="5"/>
      <c r="G2012" s="5"/>
      <c r="H2012" s="5"/>
      <c r="K2012" s="5"/>
      <c r="L2012" s="5"/>
      <c r="M2012" s="18"/>
      <c r="N2012" s="18"/>
      <c r="T2012" s="70"/>
      <c r="U2012" s="70"/>
    </row>
    <row r="2013" spans="1:21" x14ac:dyDescent="0.25">
      <c r="A2013" s="18"/>
      <c r="B2013" s="18"/>
      <c r="C2013" s="77"/>
      <c r="D2013" s="77"/>
      <c r="E2013" s="78"/>
      <c r="F2013" s="5"/>
      <c r="G2013" s="5"/>
      <c r="H2013" s="5"/>
      <c r="K2013" s="5"/>
      <c r="L2013" s="5"/>
      <c r="M2013" s="18"/>
      <c r="N2013" s="18"/>
      <c r="T2013" s="70"/>
      <c r="U2013" s="70"/>
    </row>
    <row r="2014" spans="1:21" x14ac:dyDescent="0.25">
      <c r="A2014" s="18"/>
      <c r="B2014" s="18"/>
      <c r="C2014" s="77"/>
      <c r="D2014" s="77"/>
      <c r="E2014" s="78"/>
      <c r="F2014" s="5"/>
      <c r="G2014" s="5"/>
      <c r="H2014" s="5"/>
      <c r="K2014" s="5"/>
      <c r="L2014" s="5"/>
      <c r="M2014" s="18"/>
      <c r="N2014" s="18"/>
      <c r="T2014" s="70"/>
      <c r="U2014" s="70"/>
    </row>
    <row r="2015" spans="1:21" x14ac:dyDescent="0.25">
      <c r="A2015" s="18"/>
      <c r="B2015" s="18"/>
      <c r="C2015" s="77"/>
      <c r="D2015" s="77"/>
      <c r="E2015" s="78"/>
      <c r="F2015" s="5"/>
      <c r="G2015" s="5"/>
      <c r="H2015" s="5"/>
      <c r="K2015" s="5"/>
      <c r="L2015" s="5"/>
      <c r="M2015" s="18"/>
      <c r="N2015" s="18"/>
      <c r="T2015" s="70"/>
      <c r="U2015" s="70"/>
    </row>
    <row r="2016" spans="1:21" x14ac:dyDescent="0.25">
      <c r="A2016" s="18"/>
      <c r="B2016" s="18"/>
      <c r="C2016" s="77"/>
      <c r="D2016" s="77"/>
      <c r="E2016" s="78"/>
      <c r="F2016" s="5"/>
      <c r="G2016" s="5"/>
      <c r="H2016" s="5"/>
      <c r="K2016" s="5"/>
      <c r="L2016" s="5"/>
      <c r="M2016" s="18"/>
      <c r="N2016" s="18"/>
      <c r="T2016" s="70"/>
      <c r="U2016" s="70"/>
    </row>
    <row r="2017" spans="1:22" x14ac:dyDescent="0.25">
      <c r="A2017" s="18"/>
      <c r="B2017" s="18"/>
      <c r="C2017" s="77"/>
      <c r="D2017" s="77"/>
      <c r="E2017" s="78"/>
      <c r="F2017" s="5"/>
      <c r="G2017" s="5"/>
      <c r="H2017" s="5"/>
      <c r="K2017" s="5"/>
      <c r="L2017" s="5"/>
      <c r="M2017" s="18"/>
      <c r="N2017" s="18"/>
      <c r="T2017" s="70"/>
      <c r="U2017" s="70"/>
    </row>
    <row r="2018" spans="1:22" x14ac:dyDescent="0.25">
      <c r="A2018" s="18"/>
      <c r="B2018" s="18"/>
      <c r="C2018" s="77"/>
      <c r="D2018" s="77"/>
      <c r="E2018" s="78"/>
      <c r="F2018" s="5"/>
      <c r="G2018" s="5"/>
      <c r="H2018" s="5"/>
      <c r="K2018" s="5"/>
      <c r="L2018" s="5"/>
      <c r="M2018" s="18"/>
      <c r="N2018" s="18"/>
      <c r="T2018" s="70"/>
      <c r="U2018" s="70"/>
    </row>
    <row r="2019" spans="1:22" x14ac:dyDescent="0.25">
      <c r="A2019" s="18"/>
      <c r="B2019" s="18"/>
      <c r="C2019" s="77"/>
      <c r="D2019" s="77"/>
      <c r="E2019" s="78"/>
      <c r="F2019" s="5"/>
      <c r="G2019" s="5"/>
      <c r="H2019" s="5"/>
      <c r="K2019" s="5"/>
      <c r="L2019" s="5"/>
      <c r="M2019" s="18"/>
      <c r="N2019" s="18"/>
      <c r="T2019" s="70"/>
      <c r="U2019" s="70"/>
    </row>
    <row r="2020" spans="1:22" x14ac:dyDescent="0.25">
      <c r="A2020" s="18"/>
      <c r="B2020" s="18"/>
      <c r="C2020" s="77"/>
      <c r="D2020" s="77"/>
      <c r="E2020" s="78"/>
      <c r="F2020" s="5"/>
      <c r="G2020" s="5"/>
      <c r="H2020" s="5"/>
      <c r="K2020" s="5"/>
      <c r="L2020" s="5"/>
      <c r="M2020" s="18"/>
      <c r="N2020" s="18"/>
      <c r="T2020" s="70"/>
      <c r="U2020" s="70"/>
    </row>
    <row r="2021" spans="1:22" x14ac:dyDescent="0.25">
      <c r="A2021" s="18"/>
      <c r="B2021" s="18"/>
      <c r="C2021" s="77"/>
      <c r="D2021" s="77"/>
      <c r="E2021" s="78"/>
      <c r="F2021" s="5"/>
      <c r="G2021" s="5"/>
      <c r="H2021" s="5"/>
      <c r="K2021" s="5"/>
      <c r="L2021" s="5"/>
      <c r="M2021" s="18"/>
      <c r="N2021" s="18"/>
      <c r="T2021" s="70"/>
      <c r="U2021" s="70"/>
    </row>
    <row r="2022" spans="1:22" x14ac:dyDescent="0.25">
      <c r="A2022" s="18"/>
      <c r="B2022" s="18"/>
      <c r="C2022" s="77"/>
      <c r="D2022" s="77"/>
      <c r="E2022" s="78"/>
      <c r="F2022" s="5"/>
      <c r="G2022" s="5"/>
      <c r="H2022" s="5"/>
      <c r="K2022" s="5"/>
      <c r="L2022" s="5"/>
      <c r="M2022" s="18"/>
      <c r="N2022" s="18"/>
      <c r="T2022" s="70"/>
      <c r="U2022" s="70"/>
    </row>
    <row r="2023" spans="1:22" x14ac:dyDescent="0.25">
      <c r="A2023" s="18"/>
      <c r="B2023" s="18"/>
      <c r="C2023" s="77"/>
      <c r="D2023" s="77"/>
      <c r="E2023" s="78"/>
      <c r="F2023" s="5"/>
      <c r="G2023" s="5"/>
      <c r="H2023" s="5"/>
      <c r="K2023" s="5"/>
      <c r="L2023" s="5"/>
      <c r="M2023" s="18"/>
      <c r="N2023" s="18"/>
      <c r="T2023" s="70"/>
      <c r="U2023" s="70"/>
      <c r="V2023" s="20"/>
    </row>
    <row r="2024" spans="1:22" x14ac:dyDescent="0.25">
      <c r="A2024" s="18"/>
      <c r="B2024" s="18"/>
      <c r="C2024" s="77"/>
      <c r="D2024" s="77"/>
      <c r="E2024" s="78"/>
      <c r="F2024" s="5"/>
      <c r="G2024" s="5"/>
      <c r="H2024" s="5"/>
      <c r="K2024" s="5"/>
      <c r="L2024" s="5"/>
      <c r="M2024" s="18"/>
      <c r="N2024" s="18"/>
      <c r="T2024" s="70"/>
      <c r="U2024" s="70"/>
      <c r="V2024" s="20"/>
    </row>
    <row r="2025" spans="1:22" x14ac:dyDescent="0.25">
      <c r="A2025" s="18"/>
      <c r="B2025" s="18"/>
      <c r="C2025" s="77"/>
      <c r="D2025" s="77"/>
      <c r="E2025" s="78"/>
      <c r="F2025" s="5"/>
      <c r="G2025" s="5"/>
      <c r="H2025" s="5"/>
      <c r="K2025" s="5"/>
      <c r="L2025" s="5"/>
      <c r="M2025" s="18"/>
      <c r="N2025" s="18"/>
      <c r="T2025" s="70"/>
      <c r="U2025" s="70"/>
      <c r="V2025" s="20"/>
    </row>
    <row r="2026" spans="1:22" x14ac:dyDescent="0.25">
      <c r="A2026" s="18"/>
      <c r="B2026" s="18"/>
      <c r="C2026" s="77"/>
      <c r="D2026" s="77"/>
      <c r="E2026" s="78"/>
      <c r="F2026" s="5"/>
      <c r="G2026" s="5"/>
      <c r="H2026" s="5"/>
      <c r="K2026" s="5"/>
      <c r="L2026" s="5"/>
      <c r="M2026" s="18"/>
      <c r="N2026" s="18"/>
      <c r="T2026" s="70"/>
      <c r="U2026" s="70"/>
      <c r="V2026" s="20"/>
    </row>
    <row r="2027" spans="1:22" x14ac:dyDescent="0.25">
      <c r="A2027" s="18"/>
      <c r="B2027" s="18"/>
      <c r="C2027" s="77"/>
      <c r="D2027" s="77"/>
      <c r="E2027" s="78"/>
      <c r="F2027" s="5"/>
      <c r="G2027" s="5"/>
      <c r="H2027" s="5"/>
      <c r="K2027" s="5"/>
      <c r="L2027" s="5"/>
      <c r="M2027" s="18"/>
      <c r="N2027" s="18"/>
      <c r="T2027" s="70"/>
      <c r="U2027" s="70"/>
      <c r="V2027" s="20"/>
    </row>
    <row r="2028" spans="1:22" x14ac:dyDescent="0.25">
      <c r="A2028" s="18"/>
      <c r="B2028" s="18"/>
      <c r="C2028" s="77"/>
      <c r="D2028" s="77"/>
      <c r="E2028" s="78"/>
      <c r="F2028" s="5"/>
      <c r="G2028" s="5"/>
      <c r="H2028" s="5"/>
      <c r="K2028" s="5"/>
      <c r="L2028" s="5"/>
      <c r="M2028" s="18"/>
      <c r="N2028" s="18"/>
      <c r="T2028" s="70"/>
      <c r="U2028" s="70"/>
      <c r="V2028" s="20"/>
    </row>
    <row r="2029" spans="1:22" x14ac:dyDescent="0.25">
      <c r="A2029" s="18"/>
      <c r="B2029" s="18"/>
      <c r="C2029" s="77"/>
      <c r="D2029" s="77"/>
      <c r="E2029" s="78"/>
      <c r="F2029" s="5"/>
      <c r="G2029" s="5"/>
      <c r="H2029" s="5"/>
      <c r="K2029" s="5"/>
      <c r="L2029" s="5"/>
      <c r="M2029" s="18"/>
      <c r="N2029" s="18"/>
      <c r="T2029" s="70"/>
      <c r="U2029" s="70"/>
      <c r="V2029" s="20"/>
    </row>
    <row r="2030" spans="1:22" x14ac:dyDescent="0.25">
      <c r="A2030" s="18"/>
      <c r="B2030" s="18"/>
      <c r="C2030" s="77"/>
      <c r="D2030" s="77"/>
      <c r="E2030" s="78"/>
      <c r="F2030" s="5"/>
      <c r="G2030" s="5"/>
      <c r="H2030" s="5"/>
      <c r="K2030" s="5"/>
      <c r="L2030" s="5"/>
      <c r="M2030" s="18"/>
      <c r="N2030" s="18"/>
      <c r="T2030" s="70"/>
      <c r="U2030" s="70"/>
      <c r="V2030" s="20"/>
    </row>
    <row r="2031" spans="1:22" x14ac:dyDescent="0.25">
      <c r="A2031" s="18"/>
      <c r="B2031" s="18"/>
      <c r="C2031" s="77"/>
      <c r="D2031" s="77"/>
      <c r="E2031" s="78"/>
      <c r="F2031" s="5"/>
      <c r="G2031" s="5"/>
      <c r="H2031" s="5"/>
      <c r="K2031" s="5"/>
      <c r="L2031" s="5"/>
      <c r="M2031" s="18"/>
      <c r="N2031" s="18"/>
      <c r="T2031" s="70"/>
      <c r="U2031" s="70"/>
      <c r="V2031" s="20"/>
    </row>
    <row r="2032" spans="1:22" x14ac:dyDescent="0.25">
      <c r="A2032" s="18"/>
      <c r="B2032" s="18"/>
      <c r="C2032" s="77"/>
      <c r="D2032" s="77"/>
      <c r="E2032" s="78"/>
      <c r="F2032" s="5"/>
      <c r="G2032" s="5"/>
      <c r="H2032" s="5"/>
      <c r="K2032" s="5"/>
      <c r="L2032" s="5"/>
      <c r="M2032" s="18"/>
      <c r="N2032" s="18"/>
      <c r="T2032" s="70"/>
      <c r="U2032" s="70"/>
      <c r="V2032" s="20"/>
    </row>
    <row r="2033" spans="1:22" x14ac:dyDescent="0.25">
      <c r="A2033" s="18"/>
      <c r="B2033" s="18"/>
      <c r="C2033" s="77"/>
      <c r="D2033" s="77"/>
      <c r="E2033" s="78"/>
      <c r="F2033" s="5"/>
      <c r="G2033" s="5"/>
      <c r="H2033" s="5"/>
      <c r="K2033" s="5"/>
      <c r="L2033" s="5"/>
      <c r="M2033" s="18"/>
      <c r="N2033" s="18"/>
      <c r="T2033" s="70"/>
      <c r="U2033" s="70"/>
      <c r="V2033" s="20"/>
    </row>
    <row r="2034" spans="1:22" x14ac:dyDescent="0.25">
      <c r="A2034" s="18"/>
      <c r="B2034" s="18"/>
      <c r="C2034" s="77"/>
      <c r="D2034" s="77"/>
      <c r="E2034" s="78"/>
      <c r="F2034" s="5"/>
      <c r="G2034" s="5"/>
      <c r="H2034" s="5"/>
      <c r="K2034" s="5"/>
      <c r="L2034" s="5"/>
      <c r="M2034" s="18"/>
      <c r="N2034" s="18"/>
      <c r="T2034" s="70"/>
      <c r="U2034" s="70"/>
      <c r="V2034" s="20"/>
    </row>
    <row r="2035" spans="1:22" x14ac:dyDescent="0.25">
      <c r="A2035" s="18"/>
      <c r="B2035" s="18"/>
      <c r="C2035" s="77"/>
      <c r="D2035" s="77"/>
      <c r="E2035" s="78"/>
      <c r="F2035" s="5"/>
      <c r="G2035" s="5"/>
      <c r="H2035" s="5"/>
      <c r="K2035" s="5"/>
      <c r="L2035" s="5"/>
      <c r="M2035" s="18"/>
      <c r="N2035" s="18"/>
      <c r="T2035" s="70"/>
      <c r="U2035" s="70"/>
      <c r="V2035" s="20"/>
    </row>
    <row r="2036" spans="1:22" x14ac:dyDescent="0.25">
      <c r="A2036" s="18"/>
      <c r="B2036" s="18"/>
      <c r="C2036" s="77"/>
      <c r="D2036" s="77"/>
      <c r="E2036" s="78"/>
      <c r="F2036" s="5"/>
      <c r="G2036" s="5"/>
      <c r="H2036" s="5"/>
      <c r="K2036" s="5"/>
      <c r="L2036" s="5"/>
      <c r="M2036" s="18"/>
      <c r="N2036" s="18"/>
      <c r="T2036" s="70"/>
      <c r="U2036" s="70"/>
      <c r="V2036" s="20"/>
    </row>
    <row r="2037" spans="1:22" x14ac:dyDescent="0.25">
      <c r="A2037" s="18"/>
      <c r="B2037" s="18"/>
      <c r="C2037" s="77"/>
      <c r="D2037" s="77"/>
      <c r="E2037" s="78"/>
      <c r="F2037" s="5"/>
      <c r="G2037" s="5"/>
      <c r="H2037" s="5"/>
      <c r="K2037" s="5"/>
      <c r="L2037" s="5"/>
      <c r="M2037" s="18"/>
      <c r="N2037" s="18"/>
      <c r="T2037" s="70"/>
      <c r="U2037" s="70"/>
      <c r="V2037" s="20"/>
    </row>
    <row r="2038" spans="1:22" x14ac:dyDescent="0.25">
      <c r="A2038" s="18"/>
      <c r="B2038" s="18"/>
      <c r="C2038" s="77"/>
      <c r="D2038" s="77"/>
      <c r="E2038" s="78"/>
      <c r="F2038" s="5"/>
      <c r="G2038" s="5"/>
      <c r="H2038" s="5"/>
      <c r="K2038" s="5"/>
      <c r="L2038" s="5"/>
      <c r="M2038" s="18"/>
      <c r="N2038" s="18"/>
      <c r="T2038" s="70"/>
      <c r="U2038" s="70"/>
      <c r="V2038" s="20"/>
    </row>
    <row r="2039" spans="1:22" x14ac:dyDescent="0.25">
      <c r="A2039" s="18"/>
      <c r="B2039" s="18"/>
      <c r="C2039" s="77"/>
      <c r="D2039" s="77"/>
      <c r="E2039" s="78"/>
      <c r="F2039" s="5"/>
      <c r="G2039" s="5"/>
      <c r="H2039" s="5"/>
      <c r="K2039" s="5"/>
      <c r="L2039" s="5"/>
      <c r="M2039" s="18"/>
      <c r="N2039" s="18"/>
      <c r="T2039" s="70"/>
      <c r="U2039" s="70"/>
      <c r="V2039" s="20"/>
    </row>
    <row r="2040" spans="1:22" x14ac:dyDescent="0.25">
      <c r="A2040" s="18"/>
      <c r="B2040" s="18"/>
      <c r="C2040" s="77"/>
      <c r="D2040" s="77"/>
      <c r="E2040" s="78"/>
      <c r="F2040" s="5"/>
      <c r="G2040" s="5"/>
      <c r="H2040" s="5"/>
      <c r="K2040" s="5"/>
      <c r="L2040" s="5"/>
      <c r="M2040" s="18"/>
      <c r="N2040" s="18"/>
      <c r="T2040" s="70"/>
      <c r="U2040" s="70"/>
      <c r="V2040" s="20"/>
    </row>
    <row r="2041" spans="1:22" x14ac:dyDescent="0.25">
      <c r="A2041" s="18"/>
      <c r="B2041" s="18"/>
      <c r="C2041" s="77"/>
      <c r="D2041" s="77"/>
      <c r="E2041" s="78"/>
      <c r="F2041" s="5"/>
      <c r="G2041" s="5"/>
      <c r="H2041" s="5"/>
      <c r="K2041" s="5"/>
      <c r="L2041" s="5"/>
      <c r="M2041" s="18"/>
      <c r="N2041" s="18"/>
      <c r="T2041" s="70"/>
      <c r="U2041" s="70"/>
      <c r="V2041" s="20"/>
    </row>
    <row r="2042" spans="1:22" x14ac:dyDescent="0.25">
      <c r="A2042" s="18"/>
      <c r="B2042" s="18"/>
      <c r="C2042" s="77"/>
      <c r="D2042" s="77"/>
      <c r="E2042" s="78"/>
      <c r="F2042" s="5"/>
      <c r="G2042" s="5"/>
      <c r="H2042" s="5"/>
      <c r="K2042" s="5"/>
      <c r="L2042" s="5"/>
      <c r="M2042" s="18"/>
      <c r="N2042" s="18"/>
      <c r="T2042" s="70"/>
      <c r="U2042" s="70"/>
      <c r="V2042" s="20"/>
    </row>
    <row r="2043" spans="1:22" x14ac:dyDescent="0.25">
      <c r="A2043" s="18"/>
      <c r="B2043" s="18"/>
      <c r="C2043" s="77"/>
      <c r="D2043" s="77"/>
      <c r="E2043" s="78"/>
      <c r="F2043" s="5"/>
      <c r="G2043" s="5"/>
      <c r="H2043" s="5"/>
      <c r="K2043" s="5"/>
      <c r="L2043" s="5"/>
      <c r="M2043" s="18"/>
      <c r="N2043" s="18"/>
      <c r="T2043" s="70"/>
      <c r="U2043" s="70"/>
      <c r="V2043" s="20"/>
    </row>
    <row r="2044" spans="1:22" x14ac:dyDescent="0.25">
      <c r="A2044" s="18"/>
      <c r="B2044" s="18"/>
      <c r="C2044" s="77"/>
      <c r="D2044" s="77"/>
      <c r="E2044" s="78"/>
      <c r="F2044" s="5"/>
      <c r="G2044" s="5"/>
      <c r="H2044" s="5"/>
      <c r="K2044" s="5"/>
      <c r="L2044" s="5"/>
      <c r="M2044" s="18"/>
      <c r="N2044" s="18"/>
      <c r="T2044" s="70"/>
      <c r="U2044" s="70"/>
      <c r="V2044" s="20"/>
    </row>
    <row r="2045" spans="1:22" x14ac:dyDescent="0.25">
      <c r="A2045" s="18"/>
      <c r="B2045" s="18"/>
      <c r="C2045" s="77"/>
      <c r="D2045" s="77"/>
      <c r="E2045" s="78"/>
      <c r="F2045" s="5"/>
      <c r="G2045" s="5"/>
      <c r="H2045" s="5"/>
      <c r="K2045" s="5"/>
      <c r="L2045" s="5"/>
      <c r="M2045" s="18"/>
      <c r="N2045" s="18"/>
      <c r="T2045" s="70"/>
      <c r="U2045" s="70"/>
      <c r="V2045" s="20"/>
    </row>
    <row r="2046" spans="1:22" x14ac:dyDescent="0.25">
      <c r="A2046" s="18"/>
      <c r="B2046" s="18"/>
      <c r="C2046" s="77"/>
      <c r="D2046" s="77"/>
      <c r="E2046" s="78"/>
      <c r="F2046" s="5"/>
      <c r="G2046" s="5"/>
      <c r="H2046" s="5"/>
      <c r="K2046" s="5"/>
      <c r="L2046" s="5"/>
      <c r="M2046" s="18"/>
      <c r="N2046" s="18"/>
      <c r="T2046" s="70"/>
      <c r="U2046" s="70"/>
      <c r="V2046" s="20"/>
    </row>
    <row r="2047" spans="1:22" x14ac:dyDescent="0.25">
      <c r="A2047" s="18"/>
      <c r="B2047" s="18"/>
      <c r="C2047" s="77"/>
      <c r="D2047" s="77"/>
      <c r="E2047" s="78"/>
      <c r="F2047" s="5"/>
      <c r="G2047" s="5"/>
      <c r="H2047" s="5"/>
      <c r="K2047" s="5"/>
      <c r="L2047" s="5"/>
      <c r="M2047" s="18"/>
      <c r="N2047" s="18"/>
      <c r="T2047" s="70"/>
      <c r="U2047" s="70"/>
      <c r="V2047" s="20"/>
    </row>
    <row r="2048" spans="1:22" x14ac:dyDescent="0.25">
      <c r="A2048" s="18"/>
      <c r="B2048" s="18"/>
      <c r="C2048" s="77"/>
      <c r="D2048" s="77"/>
      <c r="E2048" s="78"/>
      <c r="F2048" s="5"/>
      <c r="G2048" s="5"/>
      <c r="H2048" s="5"/>
      <c r="K2048" s="5"/>
      <c r="L2048" s="5"/>
      <c r="M2048" s="18"/>
      <c r="N2048" s="18"/>
      <c r="T2048" s="70"/>
      <c r="U2048" s="70"/>
      <c r="V2048" s="20"/>
    </row>
    <row r="2049" spans="1:22" x14ac:dyDescent="0.25">
      <c r="A2049" s="18"/>
      <c r="B2049" s="18"/>
      <c r="C2049" s="77"/>
      <c r="D2049" s="77"/>
      <c r="E2049" s="78"/>
      <c r="F2049" s="5"/>
      <c r="G2049" s="5"/>
      <c r="H2049" s="5"/>
      <c r="K2049" s="5"/>
      <c r="L2049" s="5"/>
      <c r="M2049" s="18"/>
      <c r="N2049" s="18"/>
      <c r="T2049" s="70"/>
      <c r="U2049" s="70"/>
      <c r="V2049" s="20"/>
    </row>
    <row r="2050" spans="1:22" x14ac:dyDescent="0.25">
      <c r="A2050" s="18"/>
      <c r="B2050" s="18"/>
      <c r="C2050" s="77"/>
      <c r="D2050" s="77"/>
      <c r="E2050" s="78"/>
      <c r="F2050" s="5"/>
      <c r="G2050" s="5"/>
      <c r="H2050" s="5"/>
      <c r="K2050" s="5"/>
      <c r="L2050" s="5"/>
      <c r="M2050" s="18"/>
      <c r="N2050" s="18"/>
      <c r="T2050" s="70"/>
      <c r="U2050" s="70"/>
      <c r="V2050" s="20"/>
    </row>
    <row r="2051" spans="1:22" x14ac:dyDescent="0.25">
      <c r="A2051" s="18"/>
      <c r="B2051" s="18"/>
      <c r="C2051" s="77"/>
      <c r="D2051" s="77"/>
      <c r="E2051" s="78"/>
      <c r="F2051" s="5"/>
      <c r="G2051" s="5"/>
      <c r="H2051" s="5"/>
      <c r="K2051" s="5"/>
      <c r="L2051" s="5"/>
      <c r="M2051" s="18"/>
      <c r="N2051" s="18"/>
      <c r="T2051" s="70"/>
      <c r="U2051" s="70"/>
      <c r="V2051" s="20"/>
    </row>
    <row r="2052" spans="1:22" x14ac:dyDescent="0.25">
      <c r="A2052" s="18"/>
      <c r="B2052" s="18"/>
      <c r="C2052" s="77"/>
      <c r="D2052" s="77"/>
      <c r="E2052" s="78"/>
      <c r="F2052" s="5"/>
      <c r="G2052" s="5"/>
      <c r="H2052" s="5"/>
      <c r="K2052" s="5"/>
      <c r="L2052" s="5"/>
      <c r="M2052" s="18"/>
      <c r="N2052" s="18"/>
      <c r="T2052" s="70"/>
      <c r="U2052" s="70"/>
      <c r="V2052" s="20"/>
    </row>
    <row r="2053" spans="1:22" x14ac:dyDescent="0.25">
      <c r="A2053" s="18"/>
      <c r="B2053" s="18"/>
      <c r="C2053" s="77"/>
      <c r="D2053" s="77"/>
      <c r="E2053" s="78"/>
      <c r="F2053" s="5"/>
      <c r="G2053" s="5"/>
      <c r="H2053" s="5"/>
      <c r="K2053" s="5"/>
      <c r="L2053" s="5"/>
      <c r="M2053" s="18"/>
      <c r="N2053" s="18"/>
      <c r="T2053" s="70"/>
      <c r="U2053" s="70"/>
      <c r="V2053" s="20"/>
    </row>
    <row r="2054" spans="1:22" x14ac:dyDescent="0.25">
      <c r="A2054" s="18"/>
      <c r="B2054" s="18"/>
      <c r="C2054" s="77"/>
      <c r="D2054" s="77"/>
      <c r="E2054" s="78"/>
      <c r="F2054" s="5"/>
      <c r="G2054" s="5"/>
      <c r="H2054" s="5"/>
      <c r="K2054" s="5"/>
      <c r="L2054" s="5"/>
      <c r="M2054" s="18"/>
      <c r="N2054" s="18"/>
      <c r="T2054" s="70"/>
      <c r="U2054" s="70"/>
      <c r="V2054" s="20"/>
    </row>
    <row r="2055" spans="1:22" x14ac:dyDescent="0.25">
      <c r="A2055" s="18"/>
      <c r="B2055" s="18"/>
      <c r="C2055" s="77"/>
      <c r="D2055" s="77"/>
      <c r="E2055" s="78"/>
      <c r="F2055" s="5"/>
      <c r="G2055" s="5"/>
      <c r="H2055" s="5"/>
      <c r="K2055" s="5"/>
      <c r="L2055" s="5"/>
      <c r="M2055" s="18"/>
      <c r="N2055" s="18"/>
      <c r="T2055" s="70"/>
      <c r="U2055" s="70"/>
      <c r="V2055" s="20"/>
    </row>
    <row r="2056" spans="1:22" x14ac:dyDescent="0.25">
      <c r="A2056" s="18"/>
      <c r="B2056" s="18"/>
      <c r="C2056" s="77"/>
      <c r="D2056" s="77"/>
      <c r="E2056" s="78"/>
      <c r="F2056" s="5"/>
      <c r="G2056" s="5"/>
      <c r="H2056" s="5"/>
      <c r="K2056" s="5"/>
      <c r="L2056" s="5"/>
      <c r="M2056" s="18"/>
      <c r="N2056" s="18"/>
      <c r="T2056" s="70"/>
      <c r="U2056" s="70"/>
      <c r="V2056" s="20"/>
    </row>
    <row r="2057" spans="1:22" x14ac:dyDescent="0.25">
      <c r="A2057" s="18"/>
      <c r="B2057" s="18"/>
      <c r="C2057" s="77"/>
      <c r="D2057" s="77"/>
      <c r="E2057" s="78"/>
      <c r="F2057" s="5"/>
      <c r="G2057" s="5"/>
      <c r="H2057" s="5"/>
      <c r="K2057" s="5"/>
      <c r="L2057" s="5"/>
      <c r="M2057" s="18"/>
      <c r="N2057" s="18"/>
      <c r="T2057" s="70"/>
      <c r="U2057" s="70"/>
      <c r="V2057" s="20"/>
    </row>
    <row r="2058" spans="1:22" x14ac:dyDescent="0.25">
      <c r="A2058" s="18"/>
      <c r="B2058" s="18"/>
      <c r="C2058" s="77"/>
      <c r="D2058" s="77"/>
      <c r="E2058" s="78"/>
      <c r="F2058" s="5"/>
      <c r="G2058" s="5"/>
      <c r="H2058" s="5"/>
      <c r="K2058" s="5"/>
      <c r="L2058" s="5"/>
      <c r="M2058" s="18"/>
      <c r="N2058" s="18"/>
      <c r="T2058" s="70"/>
      <c r="U2058" s="70"/>
      <c r="V2058" s="20"/>
    </row>
    <row r="2059" spans="1:22" x14ac:dyDescent="0.25">
      <c r="A2059" s="18"/>
      <c r="B2059" s="18"/>
      <c r="C2059" s="77"/>
      <c r="D2059" s="77"/>
      <c r="E2059" s="78"/>
      <c r="F2059" s="5"/>
      <c r="G2059" s="5"/>
      <c r="H2059" s="5"/>
      <c r="K2059" s="5"/>
      <c r="L2059" s="5"/>
      <c r="M2059" s="18"/>
      <c r="N2059" s="18"/>
      <c r="T2059" s="70"/>
      <c r="U2059" s="70"/>
      <c r="V2059" s="20"/>
    </row>
    <row r="2060" spans="1:22" x14ac:dyDescent="0.25">
      <c r="A2060" s="18"/>
      <c r="B2060" s="18"/>
      <c r="C2060" s="77"/>
      <c r="D2060" s="77"/>
      <c r="E2060" s="78"/>
      <c r="F2060" s="5"/>
      <c r="G2060" s="5"/>
      <c r="H2060" s="5"/>
      <c r="K2060" s="5"/>
      <c r="L2060" s="5"/>
      <c r="M2060" s="18"/>
      <c r="N2060" s="18"/>
      <c r="T2060" s="70"/>
      <c r="U2060" s="70"/>
      <c r="V2060" s="20"/>
    </row>
    <row r="2061" spans="1:22" x14ac:dyDescent="0.25">
      <c r="A2061" s="18"/>
      <c r="B2061" s="18"/>
      <c r="C2061" s="77"/>
      <c r="D2061" s="77"/>
      <c r="E2061" s="78"/>
      <c r="F2061" s="5"/>
      <c r="G2061" s="5"/>
      <c r="H2061" s="5"/>
      <c r="K2061" s="5"/>
      <c r="L2061" s="5"/>
      <c r="M2061" s="18"/>
      <c r="N2061" s="18"/>
      <c r="T2061" s="70"/>
      <c r="U2061" s="70"/>
      <c r="V2061" s="20"/>
    </row>
    <row r="2062" spans="1:22" x14ac:dyDescent="0.25">
      <c r="A2062" s="18"/>
      <c r="B2062" s="18"/>
      <c r="C2062" s="77"/>
      <c r="D2062" s="77"/>
      <c r="E2062" s="78"/>
      <c r="F2062" s="5"/>
      <c r="G2062" s="5"/>
      <c r="H2062" s="5"/>
      <c r="K2062" s="5"/>
      <c r="L2062" s="5"/>
      <c r="M2062" s="18"/>
      <c r="N2062" s="18"/>
      <c r="T2062" s="70"/>
      <c r="U2062" s="70"/>
      <c r="V2062" s="20"/>
    </row>
    <row r="2063" spans="1:22" x14ac:dyDescent="0.25">
      <c r="A2063" s="18"/>
      <c r="B2063" s="18"/>
      <c r="C2063" s="77"/>
      <c r="D2063" s="77"/>
      <c r="E2063" s="78"/>
      <c r="F2063" s="5"/>
      <c r="G2063" s="5"/>
      <c r="H2063" s="5"/>
      <c r="K2063" s="5"/>
      <c r="L2063" s="5"/>
      <c r="M2063" s="18"/>
      <c r="N2063" s="18"/>
      <c r="T2063" s="70"/>
      <c r="U2063" s="70"/>
      <c r="V2063" s="20"/>
    </row>
    <row r="2064" spans="1:22" x14ac:dyDescent="0.25">
      <c r="A2064" s="18"/>
      <c r="B2064" s="18"/>
      <c r="C2064" s="77"/>
      <c r="D2064" s="77"/>
      <c r="E2064" s="78"/>
      <c r="F2064" s="5"/>
      <c r="G2064" s="5"/>
      <c r="H2064" s="5"/>
      <c r="K2064" s="5"/>
      <c r="L2064" s="5"/>
      <c r="M2064" s="18"/>
      <c r="N2064" s="18"/>
      <c r="T2064" s="70"/>
      <c r="U2064" s="70"/>
      <c r="V2064" s="20"/>
    </row>
    <row r="2065" spans="1:22" x14ac:dyDescent="0.25">
      <c r="A2065" s="18"/>
      <c r="B2065" s="18"/>
      <c r="C2065" s="77"/>
      <c r="D2065" s="77"/>
      <c r="E2065" s="78"/>
      <c r="F2065" s="5"/>
      <c r="G2065" s="5"/>
      <c r="H2065" s="5"/>
      <c r="K2065" s="5"/>
      <c r="L2065" s="5"/>
      <c r="M2065" s="18"/>
      <c r="N2065" s="18"/>
      <c r="T2065" s="70"/>
      <c r="U2065" s="70"/>
      <c r="V2065" s="20"/>
    </row>
    <row r="2066" spans="1:22" x14ac:dyDescent="0.25">
      <c r="A2066" s="18"/>
      <c r="B2066" s="18"/>
      <c r="C2066" s="77"/>
      <c r="D2066" s="77"/>
      <c r="E2066" s="78"/>
      <c r="F2066" s="5"/>
      <c r="G2066" s="5"/>
      <c r="H2066" s="5"/>
      <c r="K2066" s="5"/>
      <c r="L2066" s="5"/>
      <c r="M2066" s="18"/>
      <c r="N2066" s="18"/>
      <c r="T2066" s="70"/>
      <c r="U2066" s="70"/>
      <c r="V2066" s="20"/>
    </row>
    <row r="2067" spans="1:22" x14ac:dyDescent="0.25">
      <c r="A2067" s="18"/>
      <c r="B2067" s="18"/>
      <c r="C2067" s="77"/>
      <c r="D2067" s="77"/>
      <c r="E2067" s="78"/>
      <c r="F2067" s="5"/>
      <c r="G2067" s="5"/>
      <c r="H2067" s="5"/>
      <c r="K2067" s="5"/>
      <c r="L2067" s="5"/>
      <c r="M2067" s="18"/>
      <c r="N2067" s="18"/>
      <c r="T2067" s="70"/>
      <c r="U2067" s="70"/>
      <c r="V2067" s="20"/>
    </row>
    <row r="2068" spans="1:22" x14ac:dyDescent="0.25">
      <c r="A2068" s="18"/>
      <c r="B2068" s="18"/>
      <c r="C2068" s="77"/>
      <c r="D2068" s="77"/>
      <c r="E2068" s="78"/>
      <c r="F2068" s="5"/>
      <c r="G2068" s="5"/>
      <c r="H2068" s="5"/>
      <c r="K2068" s="5"/>
      <c r="L2068" s="5"/>
      <c r="M2068" s="18"/>
      <c r="N2068" s="18"/>
      <c r="T2068" s="70"/>
      <c r="U2068" s="70"/>
      <c r="V2068" s="20"/>
    </row>
    <row r="2069" spans="1:22" x14ac:dyDescent="0.25">
      <c r="A2069" s="18"/>
      <c r="B2069" s="18"/>
      <c r="C2069" s="77"/>
      <c r="D2069" s="77"/>
      <c r="E2069" s="78"/>
      <c r="F2069" s="5"/>
      <c r="G2069" s="5"/>
      <c r="H2069" s="5"/>
      <c r="K2069" s="5"/>
      <c r="L2069" s="5"/>
      <c r="M2069" s="18"/>
      <c r="N2069" s="18"/>
      <c r="T2069" s="70"/>
      <c r="U2069" s="70"/>
      <c r="V2069" s="20"/>
    </row>
    <row r="2070" spans="1:22" x14ac:dyDescent="0.25">
      <c r="A2070" s="18"/>
      <c r="B2070" s="18"/>
      <c r="C2070" s="77"/>
      <c r="D2070" s="77"/>
      <c r="E2070" s="78"/>
      <c r="F2070" s="5"/>
      <c r="G2070" s="5"/>
      <c r="H2070" s="5"/>
      <c r="K2070" s="5"/>
      <c r="L2070" s="5"/>
      <c r="M2070" s="18"/>
      <c r="N2070" s="18"/>
      <c r="T2070" s="70"/>
      <c r="U2070" s="70"/>
      <c r="V2070" s="20"/>
    </row>
    <row r="2071" spans="1:22" x14ac:dyDescent="0.25">
      <c r="A2071" s="18"/>
      <c r="B2071" s="18"/>
      <c r="C2071" s="77"/>
      <c r="D2071" s="77"/>
      <c r="E2071" s="78"/>
      <c r="F2071" s="5"/>
      <c r="G2071" s="5"/>
      <c r="H2071" s="5"/>
      <c r="K2071" s="5"/>
      <c r="L2071" s="5"/>
      <c r="M2071" s="18"/>
      <c r="N2071" s="18"/>
      <c r="T2071" s="70"/>
      <c r="U2071" s="70"/>
      <c r="V2071" s="20"/>
    </row>
    <row r="2072" spans="1:22" x14ac:dyDescent="0.25">
      <c r="A2072" s="18"/>
      <c r="B2072" s="18"/>
      <c r="C2072" s="77"/>
      <c r="D2072" s="77"/>
      <c r="E2072" s="78"/>
      <c r="F2072" s="5"/>
      <c r="G2072" s="5"/>
      <c r="H2072" s="5"/>
      <c r="K2072" s="5"/>
      <c r="L2072" s="5"/>
      <c r="M2072" s="18"/>
      <c r="N2072" s="18"/>
      <c r="T2072" s="70"/>
      <c r="U2072" s="70"/>
      <c r="V2072" s="20"/>
    </row>
    <row r="2073" spans="1:22" x14ac:dyDescent="0.25">
      <c r="A2073" s="18"/>
      <c r="B2073" s="18"/>
      <c r="C2073" s="77"/>
      <c r="D2073" s="77"/>
      <c r="E2073" s="78"/>
      <c r="F2073" s="5"/>
      <c r="G2073" s="5"/>
      <c r="H2073" s="5"/>
      <c r="K2073" s="5"/>
      <c r="L2073" s="5"/>
      <c r="M2073" s="18"/>
      <c r="N2073" s="18"/>
      <c r="T2073" s="70"/>
      <c r="U2073" s="70"/>
      <c r="V2073" s="20"/>
    </row>
    <row r="2074" spans="1:22" x14ac:dyDescent="0.25">
      <c r="A2074" s="18"/>
      <c r="B2074" s="18"/>
      <c r="C2074" s="77"/>
      <c r="D2074" s="77"/>
      <c r="E2074" s="78"/>
      <c r="F2074" s="5"/>
      <c r="G2074" s="5"/>
      <c r="H2074" s="5"/>
      <c r="K2074" s="5"/>
      <c r="L2074" s="5"/>
      <c r="M2074" s="18"/>
      <c r="N2074" s="18"/>
      <c r="T2074" s="70"/>
      <c r="U2074" s="70"/>
      <c r="V2074" s="20"/>
    </row>
    <row r="2075" spans="1:22" x14ac:dyDescent="0.25">
      <c r="A2075" s="18"/>
      <c r="B2075" s="18"/>
      <c r="C2075" s="77"/>
      <c r="D2075" s="77"/>
      <c r="E2075" s="78"/>
      <c r="F2075" s="5"/>
      <c r="G2075" s="5"/>
      <c r="H2075" s="5"/>
      <c r="K2075" s="5"/>
      <c r="L2075" s="5"/>
      <c r="M2075" s="18"/>
      <c r="N2075" s="18"/>
      <c r="T2075" s="70"/>
      <c r="U2075" s="70"/>
      <c r="V2075" s="20"/>
    </row>
    <row r="2076" spans="1:22" x14ac:dyDescent="0.25">
      <c r="A2076" s="18"/>
      <c r="B2076" s="18"/>
      <c r="C2076" s="77"/>
      <c r="D2076" s="77"/>
      <c r="E2076" s="78"/>
      <c r="F2076" s="5"/>
      <c r="G2076" s="5"/>
      <c r="H2076" s="5"/>
      <c r="K2076" s="5"/>
      <c r="L2076" s="5"/>
      <c r="M2076" s="18"/>
      <c r="N2076" s="18"/>
      <c r="T2076" s="70"/>
      <c r="U2076" s="70"/>
      <c r="V2076" s="20"/>
    </row>
    <row r="2077" spans="1:22" x14ac:dyDescent="0.25">
      <c r="A2077" s="18"/>
      <c r="B2077" s="18"/>
      <c r="C2077" s="77"/>
      <c r="D2077" s="77"/>
      <c r="E2077" s="78"/>
      <c r="F2077" s="5"/>
      <c r="G2077" s="5"/>
      <c r="H2077" s="5"/>
      <c r="K2077" s="5"/>
      <c r="L2077" s="5"/>
      <c r="M2077" s="18"/>
      <c r="N2077" s="18"/>
      <c r="T2077" s="70"/>
      <c r="U2077" s="70"/>
      <c r="V2077" s="20"/>
    </row>
    <row r="2078" spans="1:22" x14ac:dyDescent="0.25">
      <c r="A2078" s="18"/>
      <c r="B2078" s="18"/>
      <c r="C2078" s="77"/>
      <c r="D2078" s="77"/>
      <c r="E2078" s="78"/>
      <c r="F2078" s="5"/>
      <c r="G2078" s="5"/>
      <c r="H2078" s="5"/>
      <c r="K2078" s="5"/>
      <c r="L2078" s="5"/>
      <c r="M2078" s="18"/>
      <c r="N2078" s="18"/>
      <c r="T2078" s="70"/>
      <c r="U2078" s="70"/>
      <c r="V2078" s="20"/>
    </row>
    <row r="2079" spans="1:22" x14ac:dyDescent="0.25">
      <c r="A2079" s="18"/>
      <c r="B2079" s="18"/>
      <c r="C2079" s="77"/>
      <c r="D2079" s="77"/>
      <c r="E2079" s="78"/>
      <c r="F2079" s="5"/>
      <c r="G2079" s="5"/>
      <c r="H2079" s="5"/>
      <c r="K2079" s="5"/>
      <c r="L2079" s="5"/>
      <c r="M2079" s="18"/>
      <c r="N2079" s="18"/>
      <c r="T2079" s="70"/>
      <c r="U2079" s="70"/>
      <c r="V2079" s="20"/>
    </row>
    <row r="2080" spans="1:22" x14ac:dyDescent="0.25">
      <c r="A2080" s="18"/>
      <c r="B2080" s="18"/>
      <c r="C2080" s="77"/>
      <c r="D2080" s="77"/>
      <c r="E2080" s="78"/>
      <c r="F2080" s="5"/>
      <c r="G2080" s="5"/>
      <c r="H2080" s="5"/>
      <c r="K2080" s="5"/>
      <c r="L2080" s="5"/>
      <c r="M2080" s="18"/>
      <c r="N2080" s="18"/>
      <c r="T2080" s="70"/>
      <c r="U2080" s="70"/>
      <c r="V2080" s="20"/>
    </row>
    <row r="2081" spans="1:22" x14ac:dyDescent="0.25">
      <c r="A2081" s="18"/>
      <c r="B2081" s="18"/>
      <c r="C2081" s="77"/>
      <c r="D2081" s="77"/>
      <c r="E2081" s="78"/>
      <c r="F2081" s="5"/>
      <c r="G2081" s="5"/>
      <c r="H2081" s="5"/>
      <c r="K2081" s="5"/>
      <c r="L2081" s="5"/>
      <c r="M2081" s="18"/>
      <c r="N2081" s="18"/>
      <c r="T2081" s="70"/>
      <c r="U2081" s="70"/>
      <c r="V2081" s="20"/>
    </row>
    <row r="2082" spans="1:22" x14ac:dyDescent="0.25">
      <c r="A2082" s="18"/>
      <c r="B2082" s="18"/>
      <c r="C2082" s="77"/>
      <c r="D2082" s="77"/>
      <c r="E2082" s="78"/>
      <c r="F2082" s="5"/>
      <c r="G2082" s="5"/>
      <c r="H2082" s="5"/>
      <c r="K2082" s="5"/>
      <c r="L2082" s="5"/>
      <c r="M2082" s="18"/>
      <c r="N2082" s="18"/>
      <c r="T2082" s="70"/>
      <c r="U2082" s="70"/>
      <c r="V2082" s="20"/>
    </row>
    <row r="2083" spans="1:22" x14ac:dyDescent="0.25">
      <c r="A2083" s="18"/>
      <c r="B2083" s="18"/>
      <c r="C2083" s="77"/>
      <c r="D2083" s="77"/>
      <c r="E2083" s="78"/>
      <c r="F2083" s="5"/>
      <c r="G2083" s="5"/>
      <c r="H2083" s="5"/>
      <c r="K2083" s="5"/>
      <c r="L2083" s="5"/>
      <c r="M2083" s="18"/>
      <c r="N2083" s="18"/>
      <c r="T2083" s="70"/>
      <c r="U2083" s="70"/>
      <c r="V2083" s="20"/>
    </row>
    <row r="2084" spans="1:22" x14ac:dyDescent="0.25">
      <c r="A2084" s="18"/>
      <c r="B2084" s="18"/>
      <c r="C2084" s="77"/>
      <c r="D2084" s="77"/>
      <c r="E2084" s="78"/>
      <c r="F2084" s="5"/>
      <c r="G2084" s="5"/>
      <c r="H2084" s="5"/>
      <c r="K2084" s="5"/>
      <c r="L2084" s="5"/>
      <c r="M2084" s="18"/>
      <c r="N2084" s="18"/>
      <c r="T2084" s="70"/>
      <c r="U2084" s="70"/>
      <c r="V2084" s="20"/>
    </row>
    <row r="2085" spans="1:22" x14ac:dyDescent="0.25">
      <c r="A2085" s="18"/>
      <c r="B2085" s="18"/>
      <c r="C2085" s="77"/>
      <c r="D2085" s="77"/>
      <c r="E2085" s="78"/>
      <c r="F2085" s="5"/>
      <c r="G2085" s="5"/>
      <c r="H2085" s="5"/>
      <c r="K2085" s="5"/>
      <c r="L2085" s="5"/>
      <c r="M2085" s="18"/>
      <c r="N2085" s="18"/>
      <c r="T2085" s="70"/>
      <c r="U2085" s="70"/>
      <c r="V2085" s="20"/>
    </row>
    <row r="2086" spans="1:22" x14ac:dyDescent="0.25">
      <c r="A2086" s="18"/>
      <c r="B2086" s="18"/>
      <c r="C2086" s="77"/>
      <c r="D2086" s="77"/>
      <c r="E2086" s="78"/>
      <c r="F2086" s="5"/>
      <c r="G2086" s="5"/>
      <c r="H2086" s="5"/>
      <c r="K2086" s="5"/>
      <c r="L2086" s="5"/>
      <c r="M2086" s="18"/>
      <c r="N2086" s="18"/>
      <c r="T2086" s="70"/>
      <c r="U2086" s="70"/>
      <c r="V2086" s="20"/>
    </row>
    <row r="2087" spans="1:22" x14ac:dyDescent="0.25">
      <c r="A2087" s="18"/>
      <c r="B2087" s="18"/>
      <c r="C2087" s="77"/>
      <c r="D2087" s="77"/>
      <c r="E2087" s="78"/>
      <c r="F2087" s="5"/>
      <c r="G2087" s="5"/>
      <c r="H2087" s="5"/>
      <c r="K2087" s="5"/>
      <c r="L2087" s="5"/>
      <c r="M2087" s="18"/>
      <c r="N2087" s="18"/>
      <c r="T2087" s="70"/>
      <c r="U2087" s="70"/>
      <c r="V2087" s="20"/>
    </row>
    <row r="2088" spans="1:22" x14ac:dyDescent="0.25">
      <c r="A2088" s="18"/>
      <c r="B2088" s="18"/>
      <c r="C2088" s="77"/>
      <c r="D2088" s="77"/>
      <c r="E2088" s="78"/>
      <c r="F2088" s="5"/>
      <c r="G2088" s="5"/>
      <c r="H2088" s="5"/>
      <c r="K2088" s="5"/>
      <c r="L2088" s="5"/>
      <c r="M2088" s="18"/>
      <c r="N2088" s="18"/>
      <c r="T2088" s="70"/>
      <c r="U2088" s="70"/>
      <c r="V2088" s="20"/>
    </row>
    <row r="2089" spans="1:22" x14ac:dyDescent="0.25">
      <c r="A2089" s="18"/>
      <c r="B2089" s="18"/>
      <c r="C2089" s="77"/>
      <c r="D2089" s="77"/>
      <c r="E2089" s="78"/>
      <c r="F2089" s="5"/>
      <c r="G2089" s="5"/>
      <c r="H2089" s="5"/>
      <c r="K2089" s="5"/>
      <c r="L2089" s="5"/>
      <c r="M2089" s="18"/>
      <c r="N2089" s="18"/>
      <c r="T2089" s="70"/>
      <c r="U2089" s="70"/>
      <c r="V2089" s="20"/>
    </row>
    <row r="2090" spans="1:22" x14ac:dyDescent="0.25">
      <c r="A2090" s="18"/>
      <c r="B2090" s="18"/>
      <c r="C2090" s="77"/>
      <c r="D2090" s="77"/>
      <c r="E2090" s="78"/>
      <c r="F2090" s="5"/>
      <c r="G2090" s="5"/>
      <c r="H2090" s="5"/>
      <c r="K2090" s="5"/>
      <c r="L2090" s="5"/>
      <c r="M2090" s="18"/>
      <c r="N2090" s="18"/>
      <c r="T2090" s="70"/>
      <c r="U2090" s="70"/>
      <c r="V2090" s="20"/>
    </row>
    <row r="2091" spans="1:22" x14ac:dyDescent="0.25">
      <c r="A2091" s="18"/>
      <c r="B2091" s="18"/>
      <c r="C2091" s="77"/>
      <c r="D2091" s="77"/>
      <c r="E2091" s="78"/>
      <c r="F2091" s="5"/>
      <c r="G2091" s="5"/>
      <c r="H2091" s="5"/>
      <c r="K2091" s="5"/>
      <c r="L2091" s="5"/>
      <c r="M2091" s="18"/>
      <c r="N2091" s="18"/>
      <c r="T2091" s="70"/>
      <c r="U2091" s="70"/>
      <c r="V2091" s="20"/>
    </row>
    <row r="2092" spans="1:22" x14ac:dyDescent="0.25">
      <c r="A2092" s="18"/>
      <c r="B2092" s="18"/>
      <c r="C2092" s="77"/>
      <c r="D2092" s="77"/>
      <c r="E2092" s="78"/>
      <c r="F2092" s="5"/>
      <c r="G2092" s="5"/>
      <c r="H2092" s="5"/>
      <c r="K2092" s="5"/>
      <c r="L2092" s="5"/>
      <c r="M2092" s="18"/>
      <c r="N2092" s="18"/>
      <c r="T2092" s="70"/>
      <c r="U2092" s="70"/>
      <c r="V2092" s="20"/>
    </row>
    <row r="2093" spans="1:22" x14ac:dyDescent="0.25">
      <c r="A2093" s="18"/>
      <c r="B2093" s="18"/>
      <c r="C2093" s="77"/>
      <c r="D2093" s="77"/>
      <c r="E2093" s="78"/>
      <c r="F2093" s="5"/>
      <c r="G2093" s="5"/>
      <c r="H2093" s="5"/>
      <c r="K2093" s="5"/>
      <c r="L2093" s="5"/>
      <c r="M2093" s="18"/>
      <c r="N2093" s="18"/>
      <c r="T2093" s="70"/>
      <c r="U2093" s="70"/>
      <c r="V2093" s="20"/>
    </row>
    <row r="2094" spans="1:22" x14ac:dyDescent="0.25">
      <c r="A2094" s="18"/>
      <c r="B2094" s="18"/>
      <c r="C2094" s="77"/>
      <c r="D2094" s="77"/>
      <c r="E2094" s="78"/>
      <c r="F2094" s="5"/>
      <c r="G2094" s="5"/>
      <c r="H2094" s="5"/>
      <c r="K2094" s="5"/>
      <c r="L2094" s="5"/>
      <c r="M2094" s="18"/>
      <c r="N2094" s="18"/>
      <c r="T2094" s="70"/>
      <c r="U2094" s="70"/>
      <c r="V2094" s="20"/>
    </row>
    <row r="2095" spans="1:22" x14ac:dyDescent="0.25">
      <c r="A2095" s="18"/>
      <c r="B2095" s="18"/>
      <c r="C2095" s="77"/>
      <c r="D2095" s="77"/>
      <c r="E2095" s="78"/>
      <c r="F2095" s="5"/>
      <c r="G2095" s="5"/>
      <c r="H2095" s="5"/>
      <c r="K2095" s="5"/>
      <c r="L2095" s="5"/>
      <c r="M2095" s="18"/>
      <c r="N2095" s="18"/>
      <c r="T2095" s="70"/>
      <c r="U2095" s="70"/>
      <c r="V2095" s="20"/>
    </row>
    <row r="2096" spans="1:22" x14ac:dyDescent="0.25">
      <c r="A2096" s="18"/>
      <c r="B2096" s="18"/>
      <c r="C2096" s="77"/>
      <c r="D2096" s="77"/>
      <c r="E2096" s="78"/>
      <c r="F2096" s="5"/>
      <c r="G2096" s="5"/>
      <c r="H2096" s="5"/>
      <c r="K2096" s="5"/>
      <c r="L2096" s="5"/>
      <c r="M2096" s="18"/>
      <c r="N2096" s="18"/>
      <c r="T2096" s="70"/>
      <c r="U2096" s="70"/>
      <c r="V2096" s="20"/>
    </row>
    <row r="2097" spans="1:22" x14ac:dyDescent="0.25">
      <c r="A2097" s="18"/>
      <c r="B2097" s="18"/>
      <c r="C2097" s="77"/>
      <c r="D2097" s="77"/>
      <c r="E2097" s="78"/>
      <c r="F2097" s="5"/>
      <c r="G2097" s="5"/>
      <c r="H2097" s="5"/>
      <c r="K2097" s="5"/>
      <c r="L2097" s="5"/>
      <c r="M2097" s="18"/>
      <c r="N2097" s="18"/>
      <c r="T2097" s="70"/>
      <c r="U2097" s="70"/>
      <c r="V2097" s="20"/>
    </row>
    <row r="2098" spans="1:22" x14ac:dyDescent="0.25">
      <c r="A2098" s="18"/>
      <c r="B2098" s="18"/>
      <c r="C2098" s="77"/>
      <c r="D2098" s="77"/>
      <c r="E2098" s="78"/>
      <c r="F2098" s="5"/>
      <c r="G2098" s="5"/>
      <c r="H2098" s="5"/>
      <c r="K2098" s="5"/>
      <c r="L2098" s="5"/>
      <c r="M2098" s="18"/>
      <c r="N2098" s="18"/>
      <c r="T2098" s="70"/>
      <c r="U2098" s="70"/>
      <c r="V2098" s="20"/>
    </row>
    <row r="2099" spans="1:22" x14ac:dyDescent="0.25">
      <c r="A2099" s="18"/>
      <c r="B2099" s="18"/>
      <c r="C2099" s="77"/>
      <c r="D2099" s="77"/>
      <c r="E2099" s="78"/>
      <c r="F2099" s="5"/>
      <c r="G2099" s="5"/>
      <c r="H2099" s="5"/>
      <c r="K2099" s="5"/>
      <c r="L2099" s="5"/>
      <c r="M2099" s="18"/>
      <c r="N2099" s="18"/>
      <c r="T2099" s="70"/>
      <c r="U2099" s="70"/>
      <c r="V2099" s="20"/>
    </row>
    <row r="2100" spans="1:22" x14ac:dyDescent="0.25">
      <c r="A2100" s="18"/>
      <c r="B2100" s="18"/>
      <c r="C2100" s="77"/>
      <c r="D2100" s="77"/>
      <c r="E2100" s="78"/>
      <c r="F2100" s="5"/>
      <c r="G2100" s="5"/>
      <c r="H2100" s="5"/>
      <c r="K2100" s="5"/>
      <c r="L2100" s="5"/>
      <c r="M2100" s="18"/>
      <c r="N2100" s="18"/>
      <c r="T2100" s="70"/>
      <c r="U2100" s="70"/>
      <c r="V2100" s="20"/>
    </row>
    <row r="2101" spans="1:22" x14ac:dyDescent="0.25">
      <c r="A2101" s="18"/>
      <c r="B2101" s="18"/>
      <c r="C2101" s="77"/>
      <c r="D2101" s="77"/>
      <c r="E2101" s="78"/>
      <c r="F2101" s="5"/>
      <c r="G2101" s="5"/>
      <c r="H2101" s="5"/>
      <c r="K2101" s="5"/>
      <c r="L2101" s="5"/>
      <c r="M2101" s="18"/>
      <c r="N2101" s="18"/>
      <c r="T2101" s="70"/>
      <c r="U2101" s="70"/>
      <c r="V2101" s="20"/>
    </row>
    <row r="2102" spans="1:22" x14ac:dyDescent="0.25">
      <c r="A2102" s="18"/>
      <c r="B2102" s="18"/>
      <c r="C2102" s="77"/>
      <c r="D2102" s="77"/>
      <c r="E2102" s="78"/>
      <c r="F2102" s="5"/>
      <c r="G2102" s="5"/>
      <c r="H2102" s="5"/>
      <c r="K2102" s="5"/>
      <c r="L2102" s="5"/>
      <c r="M2102" s="18"/>
      <c r="N2102" s="18"/>
      <c r="T2102" s="70"/>
      <c r="U2102" s="70"/>
      <c r="V2102" s="20"/>
    </row>
    <row r="2103" spans="1:22" x14ac:dyDescent="0.25">
      <c r="A2103" s="18"/>
      <c r="B2103" s="18"/>
      <c r="C2103" s="77"/>
      <c r="D2103" s="77"/>
      <c r="E2103" s="78"/>
      <c r="F2103" s="5"/>
      <c r="G2103" s="5"/>
      <c r="H2103" s="5"/>
      <c r="K2103" s="5"/>
      <c r="L2103" s="5"/>
      <c r="M2103" s="18"/>
      <c r="N2103" s="18"/>
      <c r="T2103" s="70"/>
      <c r="U2103" s="70"/>
      <c r="V2103" s="20"/>
    </row>
    <row r="2104" spans="1:22" x14ac:dyDescent="0.25">
      <c r="A2104" s="18"/>
      <c r="B2104" s="18"/>
      <c r="C2104" s="77"/>
      <c r="D2104" s="77"/>
      <c r="E2104" s="78"/>
      <c r="F2104" s="5"/>
      <c r="G2104" s="5"/>
      <c r="H2104" s="5"/>
      <c r="K2104" s="5"/>
      <c r="L2104" s="5"/>
      <c r="M2104" s="18"/>
      <c r="N2104" s="18"/>
      <c r="T2104" s="70"/>
      <c r="U2104" s="70"/>
      <c r="V2104" s="20"/>
    </row>
    <row r="2105" spans="1:22" x14ac:dyDescent="0.25">
      <c r="A2105" s="18"/>
      <c r="B2105" s="18"/>
      <c r="C2105" s="77"/>
      <c r="D2105" s="77"/>
      <c r="E2105" s="78"/>
      <c r="F2105" s="5"/>
      <c r="G2105" s="5"/>
      <c r="H2105" s="5"/>
      <c r="K2105" s="5"/>
      <c r="L2105" s="5"/>
      <c r="M2105" s="18"/>
      <c r="N2105" s="18"/>
      <c r="T2105" s="70"/>
      <c r="U2105" s="70"/>
      <c r="V2105" s="20"/>
    </row>
    <row r="2106" spans="1:22" x14ac:dyDescent="0.25">
      <c r="A2106" s="18"/>
      <c r="B2106" s="18"/>
      <c r="C2106" s="77"/>
      <c r="D2106" s="77"/>
      <c r="E2106" s="78"/>
      <c r="F2106" s="5"/>
      <c r="G2106" s="5"/>
      <c r="H2106" s="5"/>
      <c r="K2106" s="5"/>
      <c r="L2106" s="5"/>
      <c r="M2106" s="18"/>
      <c r="N2106" s="18"/>
      <c r="T2106" s="70"/>
      <c r="U2106" s="70"/>
      <c r="V2106" s="20"/>
    </row>
    <row r="2107" spans="1:22" x14ac:dyDescent="0.25">
      <c r="A2107" s="18"/>
      <c r="B2107" s="18"/>
      <c r="C2107" s="77"/>
      <c r="D2107" s="77"/>
      <c r="E2107" s="78"/>
      <c r="F2107" s="5"/>
      <c r="G2107" s="5"/>
      <c r="H2107" s="5"/>
      <c r="K2107" s="5"/>
      <c r="L2107" s="5"/>
      <c r="M2107" s="18"/>
      <c r="N2107" s="18"/>
      <c r="T2107" s="70"/>
      <c r="U2107" s="70"/>
      <c r="V2107" s="20"/>
    </row>
    <row r="2108" spans="1:22" x14ac:dyDescent="0.25">
      <c r="A2108" s="18"/>
      <c r="B2108" s="18"/>
      <c r="C2108" s="77"/>
      <c r="D2108" s="77"/>
      <c r="E2108" s="78"/>
      <c r="F2108" s="5"/>
      <c r="G2108" s="5"/>
      <c r="H2108" s="5"/>
      <c r="K2108" s="5"/>
      <c r="L2108" s="5"/>
      <c r="M2108" s="18"/>
      <c r="N2108" s="18"/>
      <c r="T2108" s="70"/>
      <c r="U2108" s="70"/>
      <c r="V2108" s="20"/>
    </row>
    <row r="2109" spans="1:22" x14ac:dyDescent="0.25">
      <c r="A2109" s="18"/>
      <c r="B2109" s="18"/>
      <c r="C2109" s="77"/>
      <c r="D2109" s="77"/>
      <c r="E2109" s="78"/>
      <c r="F2109" s="5"/>
      <c r="G2109" s="5"/>
      <c r="H2109" s="5"/>
      <c r="K2109" s="5"/>
      <c r="L2109" s="5"/>
      <c r="M2109" s="18"/>
      <c r="N2109" s="18"/>
      <c r="T2109" s="70"/>
      <c r="U2109" s="70"/>
      <c r="V2109" s="20"/>
    </row>
    <row r="2110" spans="1:22" x14ac:dyDescent="0.25">
      <c r="A2110" s="18"/>
      <c r="B2110" s="18"/>
      <c r="C2110" s="77"/>
      <c r="D2110" s="77"/>
      <c r="E2110" s="78"/>
      <c r="F2110" s="5"/>
      <c r="G2110" s="5"/>
      <c r="H2110" s="5"/>
      <c r="K2110" s="5"/>
      <c r="L2110" s="5"/>
      <c r="M2110" s="18"/>
      <c r="N2110" s="18"/>
      <c r="T2110" s="70"/>
      <c r="U2110" s="70"/>
      <c r="V2110" s="20"/>
    </row>
    <row r="2111" spans="1:22" x14ac:dyDescent="0.25">
      <c r="A2111" s="18"/>
      <c r="B2111" s="18"/>
      <c r="C2111" s="77"/>
      <c r="D2111" s="77"/>
      <c r="E2111" s="78"/>
      <c r="F2111" s="5"/>
      <c r="G2111" s="5"/>
      <c r="H2111" s="5"/>
      <c r="K2111" s="5"/>
      <c r="L2111" s="5"/>
      <c r="M2111" s="18"/>
      <c r="N2111" s="18"/>
      <c r="T2111" s="70"/>
      <c r="U2111" s="70"/>
      <c r="V2111" s="20"/>
    </row>
    <row r="2112" spans="1:22" x14ac:dyDescent="0.25">
      <c r="A2112" s="18"/>
      <c r="B2112" s="18"/>
      <c r="C2112" s="77"/>
      <c r="D2112" s="77"/>
      <c r="E2112" s="78"/>
      <c r="F2112" s="5"/>
      <c r="G2112" s="5"/>
      <c r="H2112" s="5"/>
      <c r="K2112" s="5"/>
      <c r="L2112" s="5"/>
      <c r="M2112" s="18"/>
      <c r="N2112" s="18"/>
      <c r="T2112" s="70"/>
      <c r="U2112" s="70"/>
      <c r="V2112" s="20"/>
    </row>
    <row r="2113" spans="1:22" x14ac:dyDescent="0.25">
      <c r="A2113" s="18"/>
      <c r="B2113" s="18"/>
      <c r="C2113" s="77"/>
      <c r="D2113" s="77"/>
      <c r="E2113" s="78"/>
      <c r="F2113" s="5"/>
      <c r="G2113" s="5"/>
      <c r="H2113" s="5"/>
      <c r="K2113" s="5"/>
      <c r="L2113" s="5"/>
      <c r="M2113" s="18"/>
      <c r="N2113" s="18"/>
      <c r="T2113" s="70"/>
      <c r="U2113" s="70"/>
      <c r="V2113" s="20"/>
    </row>
    <row r="2114" spans="1:22" x14ac:dyDescent="0.25">
      <c r="A2114" s="18"/>
      <c r="B2114" s="18"/>
      <c r="C2114" s="77"/>
      <c r="D2114" s="77"/>
      <c r="E2114" s="78"/>
      <c r="F2114" s="5"/>
      <c r="G2114" s="5"/>
      <c r="H2114" s="5"/>
      <c r="K2114" s="5"/>
      <c r="L2114" s="5"/>
      <c r="M2114" s="18"/>
      <c r="N2114" s="18"/>
      <c r="T2114" s="70"/>
      <c r="U2114" s="70"/>
      <c r="V2114" s="20"/>
    </row>
    <row r="2115" spans="1:22" x14ac:dyDescent="0.25">
      <c r="A2115" s="18"/>
      <c r="B2115" s="18"/>
      <c r="C2115" s="77"/>
      <c r="D2115" s="77"/>
      <c r="E2115" s="78"/>
      <c r="F2115" s="5"/>
      <c r="G2115" s="5"/>
      <c r="H2115" s="5"/>
      <c r="K2115" s="5"/>
      <c r="L2115" s="5"/>
      <c r="M2115" s="18"/>
      <c r="N2115" s="18"/>
      <c r="T2115" s="70"/>
      <c r="U2115" s="70"/>
      <c r="V2115" s="20"/>
    </row>
    <row r="2116" spans="1:22" x14ac:dyDescent="0.25">
      <c r="A2116" s="18"/>
      <c r="B2116" s="18"/>
      <c r="C2116" s="77"/>
      <c r="D2116" s="77"/>
      <c r="E2116" s="78"/>
      <c r="F2116" s="5"/>
      <c r="G2116" s="5"/>
      <c r="H2116" s="5"/>
      <c r="K2116" s="5"/>
      <c r="L2116" s="5"/>
      <c r="M2116" s="18"/>
      <c r="N2116" s="18"/>
      <c r="T2116" s="70"/>
      <c r="U2116" s="70"/>
      <c r="V2116" s="20"/>
    </row>
    <row r="2117" spans="1:22" x14ac:dyDescent="0.25">
      <c r="A2117" s="18"/>
      <c r="B2117" s="18"/>
      <c r="C2117" s="77"/>
      <c r="D2117" s="77"/>
      <c r="E2117" s="78"/>
      <c r="F2117" s="5"/>
      <c r="G2117" s="5"/>
      <c r="H2117" s="5"/>
      <c r="K2117" s="5"/>
      <c r="L2117" s="5"/>
      <c r="M2117" s="18"/>
      <c r="N2117" s="18"/>
      <c r="T2117" s="70"/>
      <c r="U2117" s="70"/>
      <c r="V2117" s="20"/>
    </row>
    <row r="2118" spans="1:22" x14ac:dyDescent="0.25">
      <c r="A2118" s="18"/>
      <c r="B2118" s="18"/>
      <c r="C2118" s="77"/>
      <c r="D2118" s="77"/>
      <c r="E2118" s="78"/>
      <c r="F2118" s="5"/>
      <c r="G2118" s="5"/>
      <c r="H2118" s="5"/>
      <c r="K2118" s="5"/>
      <c r="L2118" s="5"/>
      <c r="M2118" s="18"/>
      <c r="N2118" s="18"/>
      <c r="T2118" s="70"/>
      <c r="U2118" s="70"/>
      <c r="V2118" s="20"/>
    </row>
    <row r="2119" spans="1:22" x14ac:dyDescent="0.25">
      <c r="A2119" s="18"/>
      <c r="B2119" s="18"/>
      <c r="C2119" s="77"/>
      <c r="D2119" s="77"/>
      <c r="E2119" s="78"/>
      <c r="F2119" s="5"/>
      <c r="G2119" s="5"/>
      <c r="H2119" s="5"/>
      <c r="K2119" s="5"/>
      <c r="L2119" s="5"/>
      <c r="M2119" s="18"/>
      <c r="N2119" s="18"/>
      <c r="T2119" s="70"/>
      <c r="U2119" s="70"/>
      <c r="V2119" s="20"/>
    </row>
    <row r="2120" spans="1:22" x14ac:dyDescent="0.25">
      <c r="A2120" s="18"/>
      <c r="B2120" s="18"/>
      <c r="C2120" s="77"/>
      <c r="D2120" s="77"/>
      <c r="E2120" s="78"/>
      <c r="F2120" s="5"/>
      <c r="G2120" s="5"/>
      <c r="H2120" s="5"/>
      <c r="K2120" s="5"/>
      <c r="L2120" s="5"/>
      <c r="M2120" s="18"/>
      <c r="N2120" s="18"/>
      <c r="T2120" s="70"/>
      <c r="U2120" s="70"/>
      <c r="V2120" s="20"/>
    </row>
    <row r="2121" spans="1:22" x14ac:dyDescent="0.25">
      <c r="A2121" s="18"/>
      <c r="B2121" s="18"/>
      <c r="C2121" s="77"/>
      <c r="D2121" s="77"/>
      <c r="E2121" s="78"/>
      <c r="F2121" s="5"/>
      <c r="G2121" s="5"/>
      <c r="H2121" s="5"/>
      <c r="K2121" s="5"/>
      <c r="L2121" s="5"/>
      <c r="M2121" s="18"/>
      <c r="N2121" s="18"/>
      <c r="T2121" s="70"/>
      <c r="U2121" s="70"/>
      <c r="V2121" s="20"/>
    </row>
    <row r="2122" spans="1:22" x14ac:dyDescent="0.25">
      <c r="A2122" s="18"/>
      <c r="B2122" s="18"/>
      <c r="C2122" s="77"/>
      <c r="D2122" s="77"/>
      <c r="E2122" s="78"/>
      <c r="F2122" s="5"/>
      <c r="G2122" s="5"/>
      <c r="H2122" s="5"/>
      <c r="K2122" s="5"/>
      <c r="L2122" s="5"/>
      <c r="M2122" s="18"/>
      <c r="N2122" s="18"/>
      <c r="T2122" s="70"/>
      <c r="U2122" s="70"/>
      <c r="V2122" s="20"/>
    </row>
    <row r="2123" spans="1:22" x14ac:dyDescent="0.25">
      <c r="A2123" s="18"/>
      <c r="B2123" s="18"/>
      <c r="C2123" s="77"/>
      <c r="D2123" s="77"/>
      <c r="E2123" s="78"/>
      <c r="F2123" s="5"/>
      <c r="G2123" s="5"/>
      <c r="H2123" s="5"/>
      <c r="K2123" s="5"/>
      <c r="L2123" s="5"/>
      <c r="M2123" s="18"/>
      <c r="N2123" s="18"/>
      <c r="T2123" s="70"/>
      <c r="U2123" s="70"/>
      <c r="V2123" s="20"/>
    </row>
    <row r="2124" spans="1:22" x14ac:dyDescent="0.25">
      <c r="A2124" s="18"/>
      <c r="B2124" s="18"/>
      <c r="C2124" s="77"/>
      <c r="D2124" s="77"/>
      <c r="E2124" s="78"/>
      <c r="F2124" s="5"/>
      <c r="G2124" s="5"/>
      <c r="H2124" s="5"/>
      <c r="K2124" s="5"/>
      <c r="L2124" s="5"/>
      <c r="M2124" s="18"/>
      <c r="N2124" s="18"/>
      <c r="T2124" s="70"/>
      <c r="U2124" s="70"/>
      <c r="V2124" s="20"/>
    </row>
    <row r="2125" spans="1:22" x14ac:dyDescent="0.25">
      <c r="A2125" s="18"/>
      <c r="B2125" s="18"/>
      <c r="C2125" s="77"/>
      <c r="D2125" s="77"/>
      <c r="E2125" s="78"/>
      <c r="F2125" s="5"/>
      <c r="G2125" s="5"/>
      <c r="H2125" s="5"/>
      <c r="K2125" s="5"/>
      <c r="L2125" s="5"/>
      <c r="M2125" s="18"/>
      <c r="N2125" s="18"/>
      <c r="T2125" s="70"/>
      <c r="U2125" s="70"/>
      <c r="V2125" s="20"/>
    </row>
    <row r="2126" spans="1:22" x14ac:dyDescent="0.25">
      <c r="A2126" s="18"/>
      <c r="B2126" s="18"/>
      <c r="C2126" s="77"/>
      <c r="D2126" s="77"/>
      <c r="E2126" s="78"/>
      <c r="F2126" s="5"/>
      <c r="G2126" s="5"/>
      <c r="H2126" s="5"/>
      <c r="K2126" s="5"/>
      <c r="L2126" s="5"/>
      <c r="M2126" s="18"/>
      <c r="N2126" s="18"/>
      <c r="T2126" s="70"/>
      <c r="U2126" s="70"/>
      <c r="V2126" s="20"/>
    </row>
    <row r="2127" spans="1:22" x14ac:dyDescent="0.25">
      <c r="A2127" s="18"/>
      <c r="B2127" s="18"/>
      <c r="C2127" s="77"/>
      <c r="D2127" s="77"/>
      <c r="E2127" s="78"/>
      <c r="F2127" s="5"/>
      <c r="G2127" s="5"/>
      <c r="H2127" s="5"/>
      <c r="K2127" s="5"/>
      <c r="L2127" s="5"/>
      <c r="M2127" s="18"/>
      <c r="N2127" s="18"/>
      <c r="T2127" s="70"/>
      <c r="U2127" s="70"/>
      <c r="V2127" s="20"/>
    </row>
    <row r="2128" spans="1:22" x14ac:dyDescent="0.25">
      <c r="A2128" s="18"/>
      <c r="B2128" s="18"/>
      <c r="C2128" s="77"/>
      <c r="D2128" s="77"/>
      <c r="E2128" s="78"/>
      <c r="F2128" s="5"/>
      <c r="G2128" s="5"/>
      <c r="H2128" s="5"/>
      <c r="K2128" s="5"/>
      <c r="L2128" s="5"/>
      <c r="M2128" s="18"/>
      <c r="N2128" s="18"/>
      <c r="T2128" s="70"/>
      <c r="U2128" s="70"/>
      <c r="V2128" s="20"/>
    </row>
    <row r="2129" spans="1:22" x14ac:dyDescent="0.25">
      <c r="A2129" s="18"/>
      <c r="B2129" s="18"/>
      <c r="C2129" s="77"/>
      <c r="D2129" s="77"/>
      <c r="E2129" s="78"/>
      <c r="F2129" s="5"/>
      <c r="G2129" s="5"/>
      <c r="H2129" s="5"/>
      <c r="K2129" s="5"/>
      <c r="L2129" s="5"/>
      <c r="M2129" s="18"/>
      <c r="N2129" s="18"/>
      <c r="T2129" s="70"/>
      <c r="U2129" s="70"/>
      <c r="V2129" s="20"/>
    </row>
    <row r="2130" spans="1:22" x14ac:dyDescent="0.25">
      <c r="A2130" s="18"/>
      <c r="B2130" s="18"/>
      <c r="C2130" s="77"/>
      <c r="D2130" s="77"/>
      <c r="E2130" s="78"/>
      <c r="F2130" s="5"/>
      <c r="G2130" s="5"/>
      <c r="H2130" s="5"/>
      <c r="K2130" s="5"/>
      <c r="L2130" s="5"/>
      <c r="M2130" s="18"/>
      <c r="N2130" s="18"/>
      <c r="T2130" s="70"/>
      <c r="U2130" s="70"/>
      <c r="V2130" s="20"/>
    </row>
    <row r="2131" spans="1:22" x14ac:dyDescent="0.25">
      <c r="A2131" s="18"/>
      <c r="B2131" s="18"/>
      <c r="C2131" s="77"/>
      <c r="D2131" s="77"/>
      <c r="E2131" s="78"/>
      <c r="F2131" s="5"/>
      <c r="G2131" s="5"/>
      <c r="H2131" s="5"/>
      <c r="K2131" s="5"/>
      <c r="L2131" s="5"/>
      <c r="M2131" s="18"/>
      <c r="N2131" s="18"/>
      <c r="T2131" s="70"/>
      <c r="U2131" s="70"/>
      <c r="V2131" s="20"/>
    </row>
    <row r="2132" spans="1:22" x14ac:dyDescent="0.25">
      <c r="A2132" s="18"/>
      <c r="B2132" s="18"/>
      <c r="C2132" s="77"/>
      <c r="D2132" s="77"/>
      <c r="E2132" s="78"/>
      <c r="F2132" s="5"/>
      <c r="G2132" s="5"/>
      <c r="H2132" s="5"/>
      <c r="K2132" s="5"/>
      <c r="L2132" s="5"/>
      <c r="M2132" s="18"/>
      <c r="N2132" s="18"/>
      <c r="T2132" s="70"/>
      <c r="U2132" s="70"/>
      <c r="V2132" s="20"/>
    </row>
    <row r="2133" spans="1:22" x14ac:dyDescent="0.25">
      <c r="A2133" s="18"/>
      <c r="B2133" s="18"/>
      <c r="C2133" s="77"/>
      <c r="D2133" s="77"/>
      <c r="E2133" s="78"/>
      <c r="F2133" s="5"/>
      <c r="G2133" s="5"/>
      <c r="H2133" s="5"/>
      <c r="K2133" s="5"/>
      <c r="L2133" s="5"/>
      <c r="M2133" s="18"/>
      <c r="N2133" s="18"/>
      <c r="T2133" s="70"/>
      <c r="U2133" s="70"/>
      <c r="V2133" s="20"/>
    </row>
    <row r="2134" spans="1:22" x14ac:dyDescent="0.25">
      <c r="A2134" s="18"/>
      <c r="B2134" s="18"/>
      <c r="C2134" s="77"/>
      <c r="D2134" s="77"/>
      <c r="E2134" s="78"/>
      <c r="F2134" s="5"/>
      <c r="G2134" s="5"/>
      <c r="H2134" s="5"/>
      <c r="K2134" s="5"/>
      <c r="L2134" s="5"/>
      <c r="M2134" s="18"/>
      <c r="N2134" s="18"/>
      <c r="T2134" s="70"/>
      <c r="U2134" s="70"/>
      <c r="V2134" s="20"/>
    </row>
    <row r="2135" spans="1:22" x14ac:dyDescent="0.25">
      <c r="A2135" s="18"/>
      <c r="B2135" s="18"/>
      <c r="C2135" s="77"/>
      <c r="D2135" s="77"/>
      <c r="E2135" s="78"/>
      <c r="F2135" s="5"/>
      <c r="G2135" s="5"/>
      <c r="H2135" s="5"/>
      <c r="K2135" s="5"/>
      <c r="L2135" s="5"/>
      <c r="M2135" s="18"/>
      <c r="N2135" s="18"/>
      <c r="T2135" s="70"/>
      <c r="U2135" s="70"/>
      <c r="V2135" s="20"/>
    </row>
    <row r="2136" spans="1:22" x14ac:dyDescent="0.25">
      <c r="A2136" s="18"/>
      <c r="B2136" s="18"/>
      <c r="C2136" s="77"/>
      <c r="D2136" s="77"/>
      <c r="E2136" s="78"/>
      <c r="F2136" s="5"/>
      <c r="G2136" s="5"/>
      <c r="H2136" s="5"/>
      <c r="K2136" s="5"/>
      <c r="L2136" s="5"/>
      <c r="M2136" s="18"/>
      <c r="N2136" s="18"/>
      <c r="T2136" s="70"/>
      <c r="U2136" s="70"/>
      <c r="V2136" s="20"/>
    </row>
    <row r="2137" spans="1:22" x14ac:dyDescent="0.25">
      <c r="A2137" s="18"/>
      <c r="B2137" s="18"/>
      <c r="C2137" s="77"/>
      <c r="D2137" s="77"/>
      <c r="E2137" s="78"/>
      <c r="F2137" s="5"/>
      <c r="G2137" s="5"/>
      <c r="H2137" s="5"/>
      <c r="K2137" s="5"/>
      <c r="L2137" s="5"/>
      <c r="M2137" s="18"/>
      <c r="N2137" s="18"/>
      <c r="T2137" s="70"/>
      <c r="U2137" s="70"/>
      <c r="V2137" s="20"/>
    </row>
    <row r="2138" spans="1:22" x14ac:dyDescent="0.25">
      <c r="A2138" s="18"/>
      <c r="B2138" s="18"/>
      <c r="C2138" s="77"/>
      <c r="D2138" s="77"/>
      <c r="E2138" s="78"/>
      <c r="F2138" s="5"/>
      <c r="G2138" s="5"/>
      <c r="H2138" s="5"/>
      <c r="K2138" s="5"/>
      <c r="L2138" s="5"/>
      <c r="M2138" s="18"/>
      <c r="N2138" s="18"/>
      <c r="T2138" s="70"/>
      <c r="U2138" s="70"/>
      <c r="V2138" s="20"/>
    </row>
    <row r="2139" spans="1:22" x14ac:dyDescent="0.25">
      <c r="A2139" s="18"/>
      <c r="B2139" s="18"/>
      <c r="C2139" s="77"/>
      <c r="D2139" s="77"/>
      <c r="E2139" s="78"/>
      <c r="F2139" s="5"/>
      <c r="G2139" s="5"/>
      <c r="H2139" s="5"/>
      <c r="K2139" s="5"/>
      <c r="L2139" s="5"/>
      <c r="M2139" s="18"/>
      <c r="N2139" s="18"/>
      <c r="T2139" s="70"/>
      <c r="U2139" s="70"/>
      <c r="V2139" s="20"/>
    </row>
    <row r="2140" spans="1:22" x14ac:dyDescent="0.25">
      <c r="A2140" s="18"/>
      <c r="B2140" s="18"/>
      <c r="C2140" s="77"/>
      <c r="D2140" s="77"/>
      <c r="E2140" s="78"/>
      <c r="F2140" s="5"/>
      <c r="G2140" s="5"/>
      <c r="H2140" s="5"/>
      <c r="K2140" s="5"/>
      <c r="L2140" s="5"/>
      <c r="M2140" s="18"/>
      <c r="N2140" s="18"/>
      <c r="T2140" s="70"/>
      <c r="U2140" s="70"/>
      <c r="V2140" s="20"/>
    </row>
    <row r="2141" spans="1:22" x14ac:dyDescent="0.25">
      <c r="A2141" s="18"/>
      <c r="B2141" s="18"/>
      <c r="C2141" s="77"/>
      <c r="D2141" s="77"/>
      <c r="E2141" s="78"/>
      <c r="F2141" s="5"/>
      <c r="G2141" s="5"/>
      <c r="H2141" s="5"/>
      <c r="K2141" s="5"/>
      <c r="L2141" s="5"/>
      <c r="M2141" s="18"/>
      <c r="N2141" s="18"/>
      <c r="T2141" s="70"/>
      <c r="U2141" s="70"/>
      <c r="V2141" s="20"/>
    </row>
    <row r="2142" spans="1:22" x14ac:dyDescent="0.25">
      <c r="A2142" s="18"/>
      <c r="B2142" s="18"/>
      <c r="C2142" s="77"/>
      <c r="D2142" s="77"/>
      <c r="E2142" s="78"/>
      <c r="F2142" s="5"/>
      <c r="G2142" s="5"/>
      <c r="H2142" s="5"/>
      <c r="K2142" s="5"/>
      <c r="L2142" s="5"/>
      <c r="M2142" s="18"/>
      <c r="N2142" s="18"/>
      <c r="T2142" s="70"/>
      <c r="U2142" s="70"/>
      <c r="V2142" s="20"/>
    </row>
    <row r="2143" spans="1:22" x14ac:dyDescent="0.25">
      <c r="A2143" s="18"/>
      <c r="B2143" s="18"/>
      <c r="C2143" s="77"/>
      <c r="D2143" s="77"/>
      <c r="E2143" s="78"/>
      <c r="F2143" s="5"/>
      <c r="G2143" s="5"/>
      <c r="H2143" s="5"/>
      <c r="K2143" s="5"/>
      <c r="L2143" s="5"/>
      <c r="M2143" s="18"/>
      <c r="N2143" s="18"/>
      <c r="T2143" s="70"/>
      <c r="U2143" s="70"/>
      <c r="V2143" s="20"/>
    </row>
    <row r="2144" spans="1:22" x14ac:dyDescent="0.25">
      <c r="A2144" s="18"/>
      <c r="B2144" s="18"/>
      <c r="C2144" s="77"/>
      <c r="D2144" s="77"/>
      <c r="E2144" s="78"/>
      <c r="F2144" s="5"/>
      <c r="G2144" s="5"/>
      <c r="H2144" s="5"/>
      <c r="K2144" s="5"/>
      <c r="L2144" s="5"/>
      <c r="M2144" s="18"/>
      <c r="N2144" s="18"/>
      <c r="T2144" s="70"/>
      <c r="U2144" s="70"/>
      <c r="V2144" s="20"/>
    </row>
    <row r="2145" spans="1:22" x14ac:dyDescent="0.25">
      <c r="A2145" s="18"/>
      <c r="B2145" s="18"/>
      <c r="C2145" s="77"/>
      <c r="D2145" s="77"/>
      <c r="E2145" s="78"/>
      <c r="F2145" s="5"/>
      <c r="G2145" s="5"/>
      <c r="H2145" s="5"/>
      <c r="K2145" s="5"/>
      <c r="L2145" s="5"/>
      <c r="M2145" s="18"/>
      <c r="N2145" s="18"/>
      <c r="T2145" s="70"/>
      <c r="U2145" s="70"/>
      <c r="V2145" s="20"/>
    </row>
    <row r="2146" spans="1:22" x14ac:dyDescent="0.25">
      <c r="A2146" s="18"/>
      <c r="B2146" s="18"/>
      <c r="C2146" s="77"/>
      <c r="D2146" s="77"/>
      <c r="E2146" s="78"/>
      <c r="F2146" s="5"/>
      <c r="G2146" s="5"/>
      <c r="H2146" s="5"/>
      <c r="K2146" s="5"/>
      <c r="L2146" s="5"/>
      <c r="M2146" s="18"/>
      <c r="N2146" s="18"/>
      <c r="T2146" s="70"/>
      <c r="U2146" s="70"/>
      <c r="V2146" s="20"/>
    </row>
    <row r="2147" spans="1:22" x14ac:dyDescent="0.25">
      <c r="A2147" s="18"/>
      <c r="B2147" s="18"/>
      <c r="C2147" s="77"/>
      <c r="D2147" s="77"/>
      <c r="E2147" s="78"/>
      <c r="F2147" s="5"/>
      <c r="G2147" s="5"/>
      <c r="H2147" s="5"/>
      <c r="K2147" s="5"/>
      <c r="L2147" s="5"/>
      <c r="M2147" s="18"/>
      <c r="N2147" s="18"/>
      <c r="T2147" s="70"/>
      <c r="U2147" s="70"/>
      <c r="V2147" s="20"/>
    </row>
    <row r="2148" spans="1:22" x14ac:dyDescent="0.25">
      <c r="A2148" s="18"/>
      <c r="B2148" s="18"/>
      <c r="C2148" s="77"/>
      <c r="D2148" s="77"/>
      <c r="E2148" s="78"/>
      <c r="F2148" s="5"/>
      <c r="G2148" s="5"/>
      <c r="H2148" s="5"/>
      <c r="K2148" s="5"/>
      <c r="L2148" s="5"/>
      <c r="M2148" s="18"/>
      <c r="N2148" s="18"/>
      <c r="T2148" s="70"/>
      <c r="U2148" s="70"/>
      <c r="V2148" s="20"/>
    </row>
    <row r="2149" spans="1:22" x14ac:dyDescent="0.25">
      <c r="A2149" s="18"/>
      <c r="B2149" s="18"/>
      <c r="C2149" s="77"/>
      <c r="D2149" s="77"/>
      <c r="E2149" s="78"/>
      <c r="F2149" s="5"/>
      <c r="G2149" s="5"/>
      <c r="H2149" s="5"/>
      <c r="K2149" s="5"/>
      <c r="L2149" s="5"/>
      <c r="M2149" s="18"/>
      <c r="N2149" s="18"/>
      <c r="T2149" s="70"/>
      <c r="U2149" s="70"/>
      <c r="V2149" s="20"/>
    </row>
    <row r="2150" spans="1:22" x14ac:dyDescent="0.25">
      <c r="A2150" s="18"/>
      <c r="B2150" s="18"/>
      <c r="C2150" s="77"/>
      <c r="D2150" s="77"/>
      <c r="E2150" s="78"/>
      <c r="F2150" s="5"/>
      <c r="G2150" s="5"/>
      <c r="H2150" s="5"/>
      <c r="K2150" s="5"/>
      <c r="L2150" s="5"/>
      <c r="M2150" s="18"/>
      <c r="N2150" s="18"/>
      <c r="T2150" s="70"/>
      <c r="U2150" s="70"/>
      <c r="V2150" s="20"/>
    </row>
    <row r="2151" spans="1:22" x14ac:dyDescent="0.25">
      <c r="A2151" s="18"/>
      <c r="B2151" s="18"/>
      <c r="C2151" s="77"/>
      <c r="D2151" s="77"/>
      <c r="E2151" s="78"/>
      <c r="F2151" s="5"/>
      <c r="G2151" s="5"/>
      <c r="H2151" s="5"/>
      <c r="K2151" s="5"/>
      <c r="L2151" s="5"/>
      <c r="M2151" s="18"/>
      <c r="N2151" s="18"/>
      <c r="T2151" s="70"/>
      <c r="U2151" s="70"/>
      <c r="V2151" s="20"/>
    </row>
    <row r="2152" spans="1:22" x14ac:dyDescent="0.25">
      <c r="A2152" s="18"/>
      <c r="B2152" s="18"/>
      <c r="C2152" s="77"/>
      <c r="D2152" s="77"/>
      <c r="E2152" s="78"/>
      <c r="F2152" s="5"/>
      <c r="G2152" s="5"/>
      <c r="H2152" s="5"/>
      <c r="K2152" s="5"/>
      <c r="L2152" s="5"/>
      <c r="M2152" s="18"/>
      <c r="N2152" s="18"/>
      <c r="T2152" s="70"/>
      <c r="U2152" s="70"/>
      <c r="V2152" s="20"/>
    </row>
    <row r="2153" spans="1:22" x14ac:dyDescent="0.25">
      <c r="A2153" s="18"/>
      <c r="B2153" s="18"/>
      <c r="C2153" s="77"/>
      <c r="D2153" s="77"/>
      <c r="E2153" s="78"/>
      <c r="F2153" s="5"/>
      <c r="G2153" s="5"/>
      <c r="H2153" s="5"/>
      <c r="K2153" s="5"/>
      <c r="L2153" s="5"/>
      <c r="M2153" s="18"/>
      <c r="N2153" s="18"/>
      <c r="T2153" s="70"/>
      <c r="U2153" s="70"/>
      <c r="V2153" s="20"/>
    </row>
    <row r="2154" spans="1:22" x14ac:dyDescent="0.25">
      <c r="A2154" s="18"/>
      <c r="B2154" s="18"/>
      <c r="C2154" s="77"/>
      <c r="D2154" s="77"/>
      <c r="E2154" s="78"/>
      <c r="F2154" s="5"/>
      <c r="G2154" s="5"/>
      <c r="H2154" s="5"/>
      <c r="K2154" s="5"/>
      <c r="L2154" s="5"/>
      <c r="M2154" s="18"/>
      <c r="N2154" s="18"/>
      <c r="T2154" s="70"/>
      <c r="U2154" s="70"/>
      <c r="V2154" s="20"/>
    </row>
    <row r="2155" spans="1:22" x14ac:dyDescent="0.25">
      <c r="A2155" s="18"/>
      <c r="B2155" s="18"/>
      <c r="C2155" s="77"/>
      <c r="D2155" s="77"/>
      <c r="E2155" s="78"/>
      <c r="F2155" s="5"/>
      <c r="G2155" s="5"/>
      <c r="H2155" s="5"/>
      <c r="K2155" s="5"/>
      <c r="L2155" s="5"/>
      <c r="M2155" s="18"/>
      <c r="N2155" s="18"/>
      <c r="T2155" s="70"/>
      <c r="U2155" s="70"/>
      <c r="V2155" s="20"/>
    </row>
    <row r="2156" spans="1:22" x14ac:dyDescent="0.25">
      <c r="A2156" s="18"/>
      <c r="B2156" s="18"/>
      <c r="C2156" s="77"/>
      <c r="D2156" s="77"/>
      <c r="E2156" s="78"/>
      <c r="F2156" s="5"/>
      <c r="G2156" s="5"/>
      <c r="H2156" s="5"/>
      <c r="K2156" s="5"/>
      <c r="L2156" s="5"/>
      <c r="M2156" s="18"/>
      <c r="N2156" s="18"/>
      <c r="T2156" s="70"/>
      <c r="U2156" s="70"/>
      <c r="V2156" s="20"/>
    </row>
    <row r="2157" spans="1:22" x14ac:dyDescent="0.25">
      <c r="A2157" s="18"/>
      <c r="B2157" s="18"/>
      <c r="C2157" s="77"/>
      <c r="D2157" s="77"/>
      <c r="E2157" s="78"/>
      <c r="F2157" s="5"/>
      <c r="G2157" s="5"/>
      <c r="H2157" s="5"/>
      <c r="K2157" s="5"/>
      <c r="L2157" s="5"/>
      <c r="M2157" s="18"/>
      <c r="N2157" s="18"/>
      <c r="T2157" s="70"/>
      <c r="U2157" s="70"/>
      <c r="V2157" s="20"/>
    </row>
    <row r="2158" spans="1:22" x14ac:dyDescent="0.25">
      <c r="A2158" s="18"/>
      <c r="B2158" s="18"/>
      <c r="C2158" s="77"/>
      <c r="D2158" s="77"/>
      <c r="E2158" s="78"/>
      <c r="F2158" s="5"/>
      <c r="G2158" s="5"/>
      <c r="H2158" s="5"/>
      <c r="K2158" s="5"/>
      <c r="L2158" s="5"/>
      <c r="M2158" s="18"/>
      <c r="N2158" s="18"/>
      <c r="T2158" s="70"/>
      <c r="U2158" s="70"/>
      <c r="V2158" s="20"/>
    </row>
    <row r="2159" spans="1:22" x14ac:dyDescent="0.25">
      <c r="A2159" s="18"/>
      <c r="B2159" s="18"/>
      <c r="C2159" s="77"/>
      <c r="D2159" s="77"/>
      <c r="E2159" s="78"/>
      <c r="F2159" s="5"/>
      <c r="G2159" s="5"/>
      <c r="H2159" s="5"/>
      <c r="K2159" s="5"/>
      <c r="L2159" s="5"/>
      <c r="M2159" s="18"/>
      <c r="N2159" s="18"/>
      <c r="T2159" s="70"/>
      <c r="U2159" s="70"/>
      <c r="V2159" s="20"/>
    </row>
    <row r="2160" spans="1:22" x14ac:dyDescent="0.25">
      <c r="A2160" s="18"/>
      <c r="B2160" s="18"/>
      <c r="C2160" s="77"/>
      <c r="D2160" s="77"/>
      <c r="E2160" s="78"/>
      <c r="F2160" s="5"/>
      <c r="G2160" s="5"/>
      <c r="H2160" s="5"/>
      <c r="K2160" s="5"/>
      <c r="L2160" s="5"/>
      <c r="M2160" s="18"/>
      <c r="N2160" s="18"/>
      <c r="T2160" s="70"/>
      <c r="U2160" s="70"/>
      <c r="V2160" s="20"/>
    </row>
    <row r="2161" spans="1:22" x14ac:dyDescent="0.25">
      <c r="A2161" s="18"/>
      <c r="B2161" s="18"/>
      <c r="C2161" s="77"/>
      <c r="D2161" s="77"/>
      <c r="E2161" s="78"/>
      <c r="F2161" s="5"/>
      <c r="G2161" s="5"/>
      <c r="H2161" s="5"/>
      <c r="K2161" s="5"/>
      <c r="L2161" s="5"/>
      <c r="M2161" s="18"/>
      <c r="N2161" s="18"/>
      <c r="T2161" s="70"/>
      <c r="U2161" s="70"/>
      <c r="V2161" s="20"/>
    </row>
    <row r="2162" spans="1:22" x14ac:dyDescent="0.25">
      <c r="A2162" s="18"/>
      <c r="B2162" s="18"/>
      <c r="C2162" s="77"/>
      <c r="D2162" s="77"/>
      <c r="E2162" s="78"/>
      <c r="F2162" s="5"/>
      <c r="G2162" s="5"/>
      <c r="H2162" s="5"/>
      <c r="K2162" s="5"/>
      <c r="L2162" s="5"/>
      <c r="M2162" s="18"/>
      <c r="N2162" s="18"/>
      <c r="T2162" s="70"/>
      <c r="U2162" s="70"/>
      <c r="V2162" s="20"/>
    </row>
    <row r="2163" spans="1:22" x14ac:dyDescent="0.25">
      <c r="A2163" s="18"/>
      <c r="B2163" s="18"/>
      <c r="C2163" s="77"/>
      <c r="D2163" s="77"/>
      <c r="E2163" s="78"/>
      <c r="F2163" s="5"/>
      <c r="G2163" s="5"/>
      <c r="H2163" s="5"/>
      <c r="K2163" s="5"/>
      <c r="L2163" s="5"/>
      <c r="M2163" s="18"/>
      <c r="N2163" s="18"/>
      <c r="T2163" s="70"/>
      <c r="U2163" s="70"/>
      <c r="V2163" s="20"/>
    </row>
    <row r="2164" spans="1:22" x14ac:dyDescent="0.25">
      <c r="A2164" s="18"/>
      <c r="B2164" s="18"/>
      <c r="C2164" s="77"/>
      <c r="D2164" s="77"/>
      <c r="E2164" s="78"/>
      <c r="F2164" s="5"/>
      <c r="G2164" s="5"/>
      <c r="H2164" s="5"/>
      <c r="K2164" s="5"/>
      <c r="L2164" s="5"/>
      <c r="M2164" s="18"/>
      <c r="N2164" s="18"/>
      <c r="T2164" s="70"/>
      <c r="U2164" s="70"/>
      <c r="V2164" s="20"/>
    </row>
    <row r="2165" spans="1:22" x14ac:dyDescent="0.25">
      <c r="A2165" s="18"/>
      <c r="B2165" s="18"/>
      <c r="C2165" s="77"/>
      <c r="D2165" s="77"/>
      <c r="E2165" s="78"/>
      <c r="F2165" s="5"/>
      <c r="G2165" s="5"/>
      <c r="H2165" s="5"/>
      <c r="K2165" s="5"/>
      <c r="L2165" s="5"/>
      <c r="M2165" s="18"/>
      <c r="N2165" s="18"/>
      <c r="T2165" s="70"/>
      <c r="U2165" s="70"/>
      <c r="V2165" s="20"/>
    </row>
    <row r="2166" spans="1:22" x14ac:dyDescent="0.25">
      <c r="A2166" s="18"/>
      <c r="B2166" s="18"/>
      <c r="C2166" s="77"/>
      <c r="D2166" s="77"/>
      <c r="E2166" s="78"/>
      <c r="F2166" s="5"/>
      <c r="G2166" s="5"/>
      <c r="H2166" s="5"/>
      <c r="K2166" s="5"/>
      <c r="L2166" s="5"/>
      <c r="M2166" s="18"/>
      <c r="N2166" s="18"/>
      <c r="T2166" s="70"/>
      <c r="U2166" s="70"/>
      <c r="V2166" s="20"/>
    </row>
    <row r="2167" spans="1:22" x14ac:dyDescent="0.25">
      <c r="A2167" s="18"/>
      <c r="B2167" s="18"/>
      <c r="C2167" s="77"/>
      <c r="D2167" s="77"/>
      <c r="E2167" s="78"/>
      <c r="F2167" s="5"/>
      <c r="G2167" s="5"/>
      <c r="H2167" s="5"/>
      <c r="K2167" s="5"/>
      <c r="L2167" s="5"/>
      <c r="M2167" s="18"/>
      <c r="N2167" s="18"/>
      <c r="T2167" s="70"/>
      <c r="U2167" s="70"/>
      <c r="V2167" s="20"/>
    </row>
    <row r="2168" spans="1:22" x14ac:dyDescent="0.25">
      <c r="A2168" s="18"/>
      <c r="B2168" s="18"/>
      <c r="C2168" s="77"/>
      <c r="D2168" s="77"/>
      <c r="E2168" s="78"/>
      <c r="F2168" s="5"/>
      <c r="G2168" s="5"/>
      <c r="H2168" s="5"/>
      <c r="K2168" s="5"/>
      <c r="L2168" s="5"/>
      <c r="M2168" s="18"/>
      <c r="N2168" s="18"/>
      <c r="T2168" s="70"/>
      <c r="U2168" s="70"/>
      <c r="V2168" s="20"/>
    </row>
    <row r="2169" spans="1:22" x14ac:dyDescent="0.25">
      <c r="A2169" s="18"/>
      <c r="B2169" s="18"/>
      <c r="C2169" s="77"/>
      <c r="D2169" s="77"/>
      <c r="E2169" s="78"/>
      <c r="F2169" s="5"/>
      <c r="G2169" s="5"/>
      <c r="H2169" s="5"/>
      <c r="K2169" s="5"/>
      <c r="L2169" s="5"/>
      <c r="M2169" s="18"/>
      <c r="N2169" s="18"/>
      <c r="T2169" s="70"/>
      <c r="U2169" s="70"/>
      <c r="V2169" s="20"/>
    </row>
    <row r="2170" spans="1:22" x14ac:dyDescent="0.25">
      <c r="A2170" s="18"/>
      <c r="B2170" s="18"/>
      <c r="C2170" s="77"/>
      <c r="D2170" s="77"/>
      <c r="E2170" s="78"/>
      <c r="F2170" s="5"/>
      <c r="G2170" s="5"/>
      <c r="H2170" s="5"/>
      <c r="K2170" s="5"/>
      <c r="L2170" s="5"/>
      <c r="M2170" s="18"/>
      <c r="N2170" s="18"/>
      <c r="T2170" s="70"/>
      <c r="U2170" s="70"/>
      <c r="V2170" s="20"/>
    </row>
    <row r="2171" spans="1:22" x14ac:dyDescent="0.25">
      <c r="A2171" s="18"/>
      <c r="B2171" s="18"/>
      <c r="C2171" s="77"/>
      <c r="D2171" s="77"/>
      <c r="E2171" s="78"/>
      <c r="F2171" s="5"/>
      <c r="G2171" s="5"/>
      <c r="H2171" s="5"/>
      <c r="K2171" s="5"/>
      <c r="L2171" s="5"/>
      <c r="M2171" s="18"/>
      <c r="N2171" s="18"/>
      <c r="T2171" s="70"/>
      <c r="U2171" s="70"/>
      <c r="V2171" s="20"/>
    </row>
    <row r="2172" spans="1:22" x14ac:dyDescent="0.25">
      <c r="A2172" s="18"/>
      <c r="B2172" s="18"/>
      <c r="C2172" s="77"/>
      <c r="D2172" s="77"/>
      <c r="E2172" s="78"/>
      <c r="F2172" s="5"/>
      <c r="G2172" s="5"/>
      <c r="H2172" s="5"/>
      <c r="K2172" s="5"/>
      <c r="L2172" s="5"/>
      <c r="M2172" s="18"/>
      <c r="N2172" s="18"/>
      <c r="T2172" s="70"/>
      <c r="U2172" s="70"/>
      <c r="V2172" s="20"/>
    </row>
    <row r="2173" spans="1:22" x14ac:dyDescent="0.25">
      <c r="A2173" s="18"/>
      <c r="B2173" s="18"/>
      <c r="C2173" s="77"/>
      <c r="D2173" s="77"/>
      <c r="E2173" s="78"/>
      <c r="F2173" s="5"/>
      <c r="G2173" s="5"/>
      <c r="H2173" s="5"/>
      <c r="K2173" s="5"/>
      <c r="L2173" s="5"/>
      <c r="M2173" s="18"/>
      <c r="N2173" s="18"/>
      <c r="T2173" s="70"/>
      <c r="U2173" s="70"/>
      <c r="V2173" s="20"/>
    </row>
    <row r="2174" spans="1:22" x14ac:dyDescent="0.25">
      <c r="A2174" s="18"/>
      <c r="B2174" s="18"/>
      <c r="C2174" s="77"/>
      <c r="D2174" s="77"/>
      <c r="E2174" s="78"/>
      <c r="F2174" s="5"/>
      <c r="G2174" s="5"/>
      <c r="H2174" s="5"/>
      <c r="K2174" s="5"/>
      <c r="L2174" s="5"/>
      <c r="M2174" s="18"/>
      <c r="N2174" s="18"/>
      <c r="T2174" s="70"/>
      <c r="U2174" s="70"/>
      <c r="V2174" s="20"/>
    </row>
    <row r="2175" spans="1:22" x14ac:dyDescent="0.25">
      <c r="A2175" s="18"/>
      <c r="B2175" s="18"/>
      <c r="C2175" s="77"/>
      <c r="D2175" s="77"/>
      <c r="E2175" s="78"/>
      <c r="F2175" s="5"/>
      <c r="G2175" s="5"/>
      <c r="H2175" s="5"/>
      <c r="K2175" s="5"/>
      <c r="L2175" s="5"/>
      <c r="M2175" s="18"/>
      <c r="N2175" s="18"/>
      <c r="T2175" s="70"/>
      <c r="U2175" s="70"/>
      <c r="V2175" s="20"/>
    </row>
    <row r="2176" spans="1:22" x14ac:dyDescent="0.25">
      <c r="A2176" s="18"/>
      <c r="B2176" s="18"/>
      <c r="C2176" s="77"/>
      <c r="D2176" s="77"/>
      <c r="E2176" s="78"/>
      <c r="F2176" s="5"/>
      <c r="G2176" s="5"/>
      <c r="H2176" s="5"/>
      <c r="K2176" s="5"/>
      <c r="L2176" s="5"/>
      <c r="M2176" s="18"/>
      <c r="N2176" s="18"/>
      <c r="T2176" s="70"/>
      <c r="U2176" s="70"/>
      <c r="V2176" s="20"/>
    </row>
    <row r="2177" spans="1:22" x14ac:dyDescent="0.25">
      <c r="A2177" s="18"/>
      <c r="B2177" s="18"/>
      <c r="C2177" s="77"/>
      <c r="D2177" s="77"/>
      <c r="E2177" s="78"/>
      <c r="F2177" s="5"/>
      <c r="G2177" s="5"/>
      <c r="H2177" s="5"/>
      <c r="K2177" s="5"/>
      <c r="L2177" s="5"/>
      <c r="M2177" s="18"/>
      <c r="N2177" s="18"/>
      <c r="T2177" s="70"/>
      <c r="U2177" s="70"/>
      <c r="V2177" s="20"/>
    </row>
    <row r="2178" spans="1:22" x14ac:dyDescent="0.25">
      <c r="A2178" s="18"/>
      <c r="B2178" s="18"/>
      <c r="C2178" s="77"/>
      <c r="D2178" s="77"/>
      <c r="E2178" s="78"/>
      <c r="F2178" s="5"/>
      <c r="G2178" s="5"/>
      <c r="H2178" s="5"/>
      <c r="K2178" s="5"/>
      <c r="L2178" s="5"/>
      <c r="M2178" s="18"/>
      <c r="N2178" s="18"/>
      <c r="T2178" s="70"/>
      <c r="U2178" s="70"/>
      <c r="V2178" s="20"/>
    </row>
    <row r="2179" spans="1:22" x14ac:dyDescent="0.25">
      <c r="A2179" s="18"/>
      <c r="B2179" s="18"/>
      <c r="C2179" s="77"/>
      <c r="D2179" s="77"/>
      <c r="E2179" s="78"/>
      <c r="F2179" s="5"/>
      <c r="G2179" s="5"/>
      <c r="H2179" s="5"/>
      <c r="K2179" s="5"/>
      <c r="L2179" s="5"/>
      <c r="M2179" s="18"/>
      <c r="N2179" s="18"/>
      <c r="T2179" s="70"/>
      <c r="U2179" s="70"/>
      <c r="V2179" s="20"/>
    </row>
    <row r="2180" spans="1:22" x14ac:dyDescent="0.25">
      <c r="A2180" s="18"/>
      <c r="B2180" s="18"/>
      <c r="C2180" s="77"/>
      <c r="D2180" s="77"/>
      <c r="E2180" s="78"/>
      <c r="F2180" s="5"/>
      <c r="G2180" s="5"/>
      <c r="H2180" s="5"/>
      <c r="K2180" s="5"/>
      <c r="L2180" s="5"/>
      <c r="M2180" s="18"/>
      <c r="N2180" s="18"/>
      <c r="T2180" s="70"/>
      <c r="U2180" s="70"/>
      <c r="V2180" s="20"/>
    </row>
    <row r="2181" spans="1:22" x14ac:dyDescent="0.25">
      <c r="A2181" s="18"/>
      <c r="B2181" s="18"/>
      <c r="C2181" s="77"/>
      <c r="D2181" s="77"/>
      <c r="E2181" s="78"/>
      <c r="F2181" s="5"/>
      <c r="G2181" s="5"/>
      <c r="H2181" s="5"/>
      <c r="K2181" s="5"/>
      <c r="L2181" s="5"/>
      <c r="M2181" s="18"/>
      <c r="N2181" s="18"/>
      <c r="T2181" s="70"/>
      <c r="U2181" s="70"/>
      <c r="V2181" s="20"/>
    </row>
    <row r="2182" spans="1:22" x14ac:dyDescent="0.25">
      <c r="A2182" s="18"/>
      <c r="B2182" s="18"/>
      <c r="C2182" s="77"/>
      <c r="D2182" s="77"/>
      <c r="E2182" s="78"/>
      <c r="F2182" s="5"/>
      <c r="G2182" s="5"/>
      <c r="H2182" s="5"/>
      <c r="K2182" s="5"/>
      <c r="L2182" s="5"/>
      <c r="M2182" s="18"/>
      <c r="N2182" s="18"/>
      <c r="T2182" s="70"/>
      <c r="U2182" s="70"/>
      <c r="V2182" s="20"/>
    </row>
    <row r="2183" spans="1:22" x14ac:dyDescent="0.25">
      <c r="A2183" s="18"/>
      <c r="B2183" s="18"/>
      <c r="C2183" s="77"/>
      <c r="D2183" s="77"/>
      <c r="E2183" s="78"/>
      <c r="F2183" s="5"/>
      <c r="G2183" s="5"/>
      <c r="H2183" s="5"/>
      <c r="K2183" s="5"/>
      <c r="L2183" s="5"/>
      <c r="M2183" s="18"/>
      <c r="N2183" s="18"/>
      <c r="T2183" s="70"/>
      <c r="U2183" s="70"/>
      <c r="V2183" s="20"/>
    </row>
    <row r="2184" spans="1:22" x14ac:dyDescent="0.25">
      <c r="A2184" s="18"/>
      <c r="B2184" s="18"/>
      <c r="C2184" s="77"/>
      <c r="D2184" s="77"/>
      <c r="E2184" s="78"/>
      <c r="F2184" s="5"/>
      <c r="G2184" s="5"/>
      <c r="H2184" s="5"/>
      <c r="K2184" s="5"/>
      <c r="L2184" s="5"/>
      <c r="M2184" s="18"/>
      <c r="N2184" s="18"/>
      <c r="T2184" s="70"/>
      <c r="U2184" s="70"/>
      <c r="V2184" s="20"/>
    </row>
    <row r="2185" spans="1:22" x14ac:dyDescent="0.25">
      <c r="A2185" s="18"/>
      <c r="B2185" s="18"/>
      <c r="C2185" s="77"/>
      <c r="D2185" s="77"/>
      <c r="E2185" s="78"/>
      <c r="F2185" s="5"/>
      <c r="G2185" s="5"/>
      <c r="H2185" s="5"/>
      <c r="K2185" s="5"/>
      <c r="L2185" s="5"/>
      <c r="M2185" s="18"/>
      <c r="N2185" s="18"/>
      <c r="T2185" s="70"/>
      <c r="U2185" s="70"/>
      <c r="V2185" s="20"/>
    </row>
    <row r="2186" spans="1:22" x14ac:dyDescent="0.25">
      <c r="A2186" s="18"/>
      <c r="B2186" s="18"/>
      <c r="C2186" s="77"/>
      <c r="D2186" s="77"/>
      <c r="E2186" s="78"/>
      <c r="F2186" s="5"/>
      <c r="G2186" s="5"/>
      <c r="H2186" s="5"/>
      <c r="K2186" s="5"/>
      <c r="L2186" s="5"/>
      <c r="M2186" s="18"/>
      <c r="N2186" s="18"/>
      <c r="T2186" s="70"/>
      <c r="U2186" s="70"/>
      <c r="V2186" s="20"/>
    </row>
    <row r="2187" spans="1:22" x14ac:dyDescent="0.25">
      <c r="A2187" s="18"/>
      <c r="B2187" s="18"/>
      <c r="C2187" s="77"/>
      <c r="D2187" s="77"/>
      <c r="E2187" s="78"/>
      <c r="F2187" s="5"/>
      <c r="G2187" s="5"/>
      <c r="H2187" s="5"/>
      <c r="K2187" s="5"/>
      <c r="L2187" s="5"/>
      <c r="M2187" s="18"/>
      <c r="N2187" s="18"/>
      <c r="T2187" s="70"/>
      <c r="U2187" s="70"/>
      <c r="V2187" s="20"/>
    </row>
    <row r="2188" spans="1:22" x14ac:dyDescent="0.25">
      <c r="A2188" s="18"/>
      <c r="B2188" s="18"/>
      <c r="C2188" s="77"/>
      <c r="D2188" s="77"/>
      <c r="E2188" s="78"/>
      <c r="F2188" s="5"/>
      <c r="G2188" s="5"/>
      <c r="H2188" s="5"/>
      <c r="K2188" s="5"/>
      <c r="L2188" s="5"/>
      <c r="M2188" s="18"/>
      <c r="N2188" s="18"/>
      <c r="T2188" s="70"/>
      <c r="U2188" s="70"/>
      <c r="V2188" s="20"/>
    </row>
    <row r="2189" spans="1:22" x14ac:dyDescent="0.25">
      <c r="A2189" s="18"/>
      <c r="B2189" s="18"/>
      <c r="C2189" s="77"/>
      <c r="D2189" s="77"/>
      <c r="E2189" s="78"/>
      <c r="F2189" s="5"/>
      <c r="G2189" s="5"/>
      <c r="H2189" s="5"/>
      <c r="K2189" s="5"/>
      <c r="L2189" s="5"/>
      <c r="M2189" s="18"/>
      <c r="N2189" s="18"/>
      <c r="T2189" s="70"/>
      <c r="U2189" s="70"/>
      <c r="V2189" s="20"/>
    </row>
    <row r="2190" spans="1:22" x14ac:dyDescent="0.25">
      <c r="A2190" s="18"/>
      <c r="B2190" s="18"/>
      <c r="C2190" s="77"/>
      <c r="D2190" s="77"/>
      <c r="E2190" s="78"/>
      <c r="F2190" s="5"/>
      <c r="G2190" s="5"/>
      <c r="H2190" s="5"/>
      <c r="K2190" s="5"/>
      <c r="L2190" s="5"/>
      <c r="M2190" s="18"/>
      <c r="N2190" s="18"/>
      <c r="T2190" s="70"/>
      <c r="U2190" s="70"/>
      <c r="V2190" s="20"/>
    </row>
    <row r="2191" spans="1:22" x14ac:dyDescent="0.25">
      <c r="A2191" s="18"/>
      <c r="B2191" s="18"/>
      <c r="C2191" s="77"/>
      <c r="D2191" s="77"/>
      <c r="E2191" s="78"/>
      <c r="F2191" s="5"/>
      <c r="G2191" s="5"/>
      <c r="H2191" s="5"/>
      <c r="K2191" s="5"/>
      <c r="L2191" s="5"/>
      <c r="M2191" s="18"/>
      <c r="N2191" s="18"/>
      <c r="T2191" s="70"/>
      <c r="U2191" s="70"/>
      <c r="V2191" s="20"/>
    </row>
    <row r="2192" spans="1:22" x14ac:dyDescent="0.25">
      <c r="A2192" s="18"/>
      <c r="B2192" s="18"/>
      <c r="C2192" s="77"/>
      <c r="D2192" s="77"/>
      <c r="E2192" s="78"/>
      <c r="F2192" s="5"/>
      <c r="G2192" s="5"/>
      <c r="H2192" s="5"/>
      <c r="K2192" s="5"/>
      <c r="L2192" s="5"/>
      <c r="M2192" s="18"/>
      <c r="N2192" s="18"/>
      <c r="T2192" s="70"/>
      <c r="U2192" s="70"/>
      <c r="V2192" s="20"/>
    </row>
    <row r="2193" spans="1:22" x14ac:dyDescent="0.25">
      <c r="A2193" s="18"/>
      <c r="B2193" s="18"/>
      <c r="C2193" s="77"/>
      <c r="D2193" s="77"/>
      <c r="E2193" s="78"/>
      <c r="F2193" s="5"/>
      <c r="G2193" s="5"/>
      <c r="H2193" s="5"/>
      <c r="K2193" s="5"/>
      <c r="L2193" s="5"/>
      <c r="M2193" s="18"/>
      <c r="N2193" s="18"/>
      <c r="T2193" s="70"/>
      <c r="U2193" s="70"/>
      <c r="V2193" s="20"/>
    </row>
    <row r="2194" spans="1:22" x14ac:dyDescent="0.25">
      <c r="A2194" s="18"/>
      <c r="B2194" s="18"/>
      <c r="C2194" s="77"/>
      <c r="D2194" s="77"/>
      <c r="E2194" s="78"/>
      <c r="F2194" s="5"/>
      <c r="G2194" s="5"/>
      <c r="H2194" s="5"/>
      <c r="K2194" s="5"/>
      <c r="L2194" s="5"/>
      <c r="M2194" s="18"/>
      <c r="N2194" s="18"/>
      <c r="T2194" s="70"/>
      <c r="U2194" s="70"/>
      <c r="V2194" s="20"/>
    </row>
    <row r="2195" spans="1:22" x14ac:dyDescent="0.25">
      <c r="A2195" s="18"/>
      <c r="B2195" s="18"/>
      <c r="C2195" s="77"/>
      <c r="D2195" s="77"/>
      <c r="E2195" s="78"/>
      <c r="F2195" s="5"/>
      <c r="G2195" s="5"/>
      <c r="H2195" s="5"/>
      <c r="K2195" s="5"/>
      <c r="L2195" s="5"/>
      <c r="M2195" s="18"/>
      <c r="N2195" s="18"/>
      <c r="T2195" s="70"/>
      <c r="U2195" s="70"/>
      <c r="V2195" s="20"/>
    </row>
    <row r="2196" spans="1:22" x14ac:dyDescent="0.25">
      <c r="A2196" s="18"/>
      <c r="B2196" s="18"/>
      <c r="C2196" s="77"/>
      <c r="D2196" s="77"/>
      <c r="E2196" s="78"/>
      <c r="F2196" s="5"/>
      <c r="G2196" s="5"/>
      <c r="H2196" s="5"/>
      <c r="K2196" s="5"/>
      <c r="L2196" s="5"/>
      <c r="M2196" s="18"/>
      <c r="N2196" s="18"/>
      <c r="T2196" s="70"/>
      <c r="U2196" s="70"/>
      <c r="V2196" s="20"/>
    </row>
    <row r="2197" spans="1:22" x14ac:dyDescent="0.25">
      <c r="A2197" s="18"/>
      <c r="B2197" s="18"/>
      <c r="C2197" s="77"/>
      <c r="D2197" s="77"/>
      <c r="E2197" s="78"/>
      <c r="F2197" s="5"/>
      <c r="G2197" s="5"/>
      <c r="H2197" s="5"/>
      <c r="K2197" s="5"/>
      <c r="L2197" s="5"/>
      <c r="M2197" s="18"/>
      <c r="N2197" s="18"/>
      <c r="T2197" s="70"/>
      <c r="U2197" s="70"/>
      <c r="V2197" s="20"/>
    </row>
    <row r="2198" spans="1:22" x14ac:dyDescent="0.25">
      <c r="A2198" s="18"/>
      <c r="B2198" s="18"/>
      <c r="C2198" s="77"/>
      <c r="D2198" s="77"/>
      <c r="E2198" s="78"/>
      <c r="F2198" s="5"/>
      <c r="G2198" s="5"/>
      <c r="H2198" s="5"/>
      <c r="K2198" s="5"/>
      <c r="L2198" s="5"/>
      <c r="M2198" s="18"/>
      <c r="N2198" s="18"/>
      <c r="T2198" s="70"/>
      <c r="U2198" s="70"/>
      <c r="V2198" s="20"/>
    </row>
    <row r="2199" spans="1:22" x14ac:dyDescent="0.25">
      <c r="A2199" s="18"/>
      <c r="B2199" s="18"/>
      <c r="C2199" s="77"/>
      <c r="D2199" s="77"/>
      <c r="E2199" s="78"/>
      <c r="F2199" s="5"/>
      <c r="G2199" s="5"/>
      <c r="H2199" s="5"/>
      <c r="K2199" s="5"/>
      <c r="L2199" s="5"/>
      <c r="M2199" s="18"/>
      <c r="N2199" s="18"/>
      <c r="T2199" s="70"/>
      <c r="U2199" s="70"/>
      <c r="V2199" s="20"/>
    </row>
    <row r="2200" spans="1:22" x14ac:dyDescent="0.25">
      <c r="A2200" s="18"/>
      <c r="B2200" s="18"/>
      <c r="C2200" s="77"/>
      <c r="D2200" s="77"/>
      <c r="E2200" s="78"/>
      <c r="F2200" s="5"/>
      <c r="G2200" s="5"/>
      <c r="H2200" s="5"/>
      <c r="K2200" s="5"/>
      <c r="L2200" s="5"/>
      <c r="M2200" s="18"/>
      <c r="N2200" s="18"/>
      <c r="T2200" s="70"/>
      <c r="U2200" s="70"/>
      <c r="V2200" s="20"/>
    </row>
    <row r="2201" spans="1:22" x14ac:dyDescent="0.25">
      <c r="A2201" s="18"/>
      <c r="B2201" s="18"/>
      <c r="C2201" s="77"/>
      <c r="D2201" s="77"/>
      <c r="E2201" s="78"/>
      <c r="F2201" s="5"/>
      <c r="G2201" s="5"/>
      <c r="H2201" s="5"/>
      <c r="K2201" s="5"/>
      <c r="L2201" s="5"/>
      <c r="M2201" s="18"/>
      <c r="N2201" s="18"/>
      <c r="T2201" s="70"/>
      <c r="U2201" s="70"/>
      <c r="V2201" s="20"/>
    </row>
    <row r="2202" spans="1:22" x14ac:dyDescent="0.25">
      <c r="A2202" s="18"/>
      <c r="B2202" s="18"/>
      <c r="C2202" s="77"/>
      <c r="D2202" s="77"/>
      <c r="E2202" s="78"/>
      <c r="F2202" s="5"/>
      <c r="G2202" s="5"/>
      <c r="H2202" s="5"/>
      <c r="K2202" s="5"/>
      <c r="L2202" s="5"/>
      <c r="M2202" s="18"/>
      <c r="N2202" s="18"/>
      <c r="T2202" s="70"/>
      <c r="U2202" s="70"/>
      <c r="V2202" s="20"/>
    </row>
    <row r="2203" spans="1:22" x14ac:dyDescent="0.25">
      <c r="A2203" s="18"/>
      <c r="B2203" s="18"/>
      <c r="C2203" s="77"/>
      <c r="D2203" s="77"/>
      <c r="E2203" s="78"/>
      <c r="F2203" s="5"/>
      <c r="G2203" s="5"/>
      <c r="H2203" s="5"/>
      <c r="K2203" s="5"/>
      <c r="L2203" s="5"/>
      <c r="M2203" s="18"/>
      <c r="N2203" s="18"/>
      <c r="T2203" s="70"/>
      <c r="U2203" s="70"/>
      <c r="V2203" s="20"/>
    </row>
    <row r="2204" spans="1:22" x14ac:dyDescent="0.25">
      <c r="A2204" s="18"/>
      <c r="B2204" s="18"/>
      <c r="C2204" s="77"/>
      <c r="D2204" s="77"/>
      <c r="E2204" s="78"/>
      <c r="F2204" s="5"/>
      <c r="G2204" s="5"/>
      <c r="H2204" s="5"/>
      <c r="K2204" s="5"/>
      <c r="L2204" s="5"/>
      <c r="M2204" s="18"/>
      <c r="N2204" s="18"/>
      <c r="T2204" s="70"/>
      <c r="U2204" s="70"/>
      <c r="V2204" s="20"/>
    </row>
    <row r="2205" spans="1:22" x14ac:dyDescent="0.25">
      <c r="A2205" s="18"/>
      <c r="B2205" s="18"/>
      <c r="C2205" s="77"/>
      <c r="D2205" s="77"/>
      <c r="E2205" s="78"/>
      <c r="F2205" s="5"/>
      <c r="G2205" s="5"/>
      <c r="H2205" s="5"/>
      <c r="K2205" s="5"/>
      <c r="L2205" s="5"/>
      <c r="M2205" s="18"/>
      <c r="N2205" s="18"/>
      <c r="T2205" s="70"/>
      <c r="U2205" s="70"/>
      <c r="V2205" s="20"/>
    </row>
    <row r="2206" spans="1:22" x14ac:dyDescent="0.25">
      <c r="A2206" s="18"/>
      <c r="B2206" s="18"/>
      <c r="C2206" s="77"/>
      <c r="D2206" s="77"/>
      <c r="E2206" s="78"/>
      <c r="F2206" s="5"/>
      <c r="G2206" s="5"/>
      <c r="H2206" s="5"/>
      <c r="K2206" s="5"/>
      <c r="L2206" s="5"/>
      <c r="M2206" s="18"/>
      <c r="N2206" s="18"/>
      <c r="T2206" s="70"/>
      <c r="U2206" s="70"/>
      <c r="V2206" s="20"/>
    </row>
    <row r="2207" spans="1:22" x14ac:dyDescent="0.25">
      <c r="A2207" s="18"/>
      <c r="B2207" s="18"/>
      <c r="C2207" s="77"/>
      <c r="D2207" s="77"/>
      <c r="E2207" s="78"/>
      <c r="F2207" s="5"/>
      <c r="G2207" s="5"/>
      <c r="H2207" s="5"/>
      <c r="K2207" s="5"/>
      <c r="L2207" s="5"/>
      <c r="M2207" s="18"/>
      <c r="N2207" s="18"/>
      <c r="T2207" s="70"/>
      <c r="U2207" s="70"/>
      <c r="V2207" s="20"/>
    </row>
    <row r="2208" spans="1:22" x14ac:dyDescent="0.25">
      <c r="A2208" s="18"/>
      <c r="B2208" s="18"/>
      <c r="C2208" s="77"/>
      <c r="D2208" s="77"/>
      <c r="E2208" s="78"/>
      <c r="F2208" s="5"/>
      <c r="G2208" s="5"/>
      <c r="H2208" s="5"/>
      <c r="K2208" s="5"/>
      <c r="L2208" s="5"/>
      <c r="M2208" s="18"/>
      <c r="N2208" s="18"/>
      <c r="T2208" s="70"/>
      <c r="U2208" s="70"/>
      <c r="V2208" s="20"/>
    </row>
    <row r="2209" spans="1:22" x14ac:dyDescent="0.25">
      <c r="A2209" s="18"/>
      <c r="B2209" s="18"/>
      <c r="C2209" s="77"/>
      <c r="D2209" s="77"/>
      <c r="E2209" s="78"/>
      <c r="F2209" s="5"/>
      <c r="G2209" s="5"/>
      <c r="H2209" s="5"/>
      <c r="K2209" s="5"/>
      <c r="L2209" s="5"/>
      <c r="M2209" s="18"/>
      <c r="N2209" s="18"/>
      <c r="T2209" s="70"/>
      <c r="U2209" s="70"/>
      <c r="V2209" s="20"/>
    </row>
    <row r="2210" spans="1:22" x14ac:dyDescent="0.25">
      <c r="A2210" s="18"/>
      <c r="B2210" s="18"/>
      <c r="C2210" s="77"/>
      <c r="D2210" s="77"/>
      <c r="E2210" s="78"/>
      <c r="F2210" s="5"/>
      <c r="G2210" s="5"/>
      <c r="H2210" s="5"/>
      <c r="K2210" s="5"/>
      <c r="L2210" s="5"/>
      <c r="M2210" s="18"/>
      <c r="N2210" s="18"/>
      <c r="T2210" s="70"/>
      <c r="U2210" s="70"/>
      <c r="V2210" s="20"/>
    </row>
    <row r="2211" spans="1:22" x14ac:dyDescent="0.25">
      <c r="A2211" s="18"/>
      <c r="B2211" s="18"/>
      <c r="C2211" s="77"/>
      <c r="D2211" s="77"/>
      <c r="E2211" s="78"/>
      <c r="F2211" s="5"/>
      <c r="G2211" s="5"/>
      <c r="H2211" s="5"/>
      <c r="K2211" s="5"/>
      <c r="L2211" s="5"/>
      <c r="M2211" s="18"/>
      <c r="N2211" s="18"/>
      <c r="T2211" s="70"/>
      <c r="U2211" s="70"/>
      <c r="V2211" s="20"/>
    </row>
    <row r="2212" spans="1:22" x14ac:dyDescent="0.25">
      <c r="A2212" s="18"/>
      <c r="B2212" s="18"/>
      <c r="C2212" s="77"/>
      <c r="D2212" s="77"/>
      <c r="E2212" s="78"/>
      <c r="F2212" s="5"/>
      <c r="G2212" s="5"/>
      <c r="H2212" s="5"/>
      <c r="K2212" s="5"/>
      <c r="L2212" s="5"/>
      <c r="M2212" s="18"/>
      <c r="N2212" s="18"/>
      <c r="T2212" s="70"/>
      <c r="U2212" s="70"/>
      <c r="V2212" s="20"/>
    </row>
    <row r="2213" spans="1:22" x14ac:dyDescent="0.25">
      <c r="A2213" s="18"/>
      <c r="B2213" s="18"/>
      <c r="C2213" s="77"/>
      <c r="D2213" s="77"/>
      <c r="E2213" s="78"/>
      <c r="F2213" s="5"/>
      <c r="G2213" s="5"/>
      <c r="H2213" s="5"/>
      <c r="K2213" s="5"/>
      <c r="L2213" s="5"/>
      <c r="M2213" s="18"/>
      <c r="N2213" s="18"/>
      <c r="T2213" s="70"/>
      <c r="U2213" s="70"/>
      <c r="V2213" s="20"/>
    </row>
    <row r="2214" spans="1:22" x14ac:dyDescent="0.25">
      <c r="A2214" s="18"/>
      <c r="B2214" s="18"/>
      <c r="C2214" s="77"/>
      <c r="D2214" s="77"/>
      <c r="E2214" s="78"/>
      <c r="F2214" s="5"/>
      <c r="G2214" s="5"/>
      <c r="H2214" s="5"/>
      <c r="K2214" s="5"/>
      <c r="L2214" s="5"/>
      <c r="M2214" s="18"/>
      <c r="N2214" s="18"/>
      <c r="T2214" s="70"/>
      <c r="U2214" s="70"/>
      <c r="V2214" s="20"/>
    </row>
    <row r="2215" spans="1:22" x14ac:dyDescent="0.25">
      <c r="A2215" s="18"/>
      <c r="B2215" s="18"/>
      <c r="C2215" s="77"/>
      <c r="D2215" s="77"/>
      <c r="E2215" s="78"/>
      <c r="F2215" s="5"/>
      <c r="G2215" s="5"/>
      <c r="H2215" s="5"/>
      <c r="K2215" s="5"/>
      <c r="L2215" s="5"/>
      <c r="M2215" s="18"/>
      <c r="N2215" s="18"/>
      <c r="T2215" s="70"/>
      <c r="U2215" s="70"/>
      <c r="V2215" s="20"/>
    </row>
    <row r="2216" spans="1:22" x14ac:dyDescent="0.25">
      <c r="A2216" s="18"/>
      <c r="B2216" s="18"/>
      <c r="C2216" s="77"/>
      <c r="D2216" s="77"/>
      <c r="E2216" s="78"/>
      <c r="F2216" s="5"/>
      <c r="G2216" s="5"/>
      <c r="H2216" s="5"/>
      <c r="K2216" s="5"/>
      <c r="L2216" s="5"/>
      <c r="M2216" s="18"/>
      <c r="N2216" s="18"/>
      <c r="T2216" s="70"/>
      <c r="U2216" s="70"/>
      <c r="V2216" s="20"/>
    </row>
    <row r="2217" spans="1:22" x14ac:dyDescent="0.25">
      <c r="A2217" s="18"/>
      <c r="B2217" s="18"/>
      <c r="C2217" s="77"/>
      <c r="D2217" s="77"/>
      <c r="E2217" s="78"/>
      <c r="F2217" s="5"/>
      <c r="G2217" s="5"/>
      <c r="H2217" s="5"/>
      <c r="K2217" s="5"/>
      <c r="L2217" s="5"/>
      <c r="M2217" s="18"/>
      <c r="N2217" s="18"/>
      <c r="T2217" s="70"/>
      <c r="U2217" s="70"/>
      <c r="V2217" s="20"/>
    </row>
    <row r="2218" spans="1:22" x14ac:dyDescent="0.25">
      <c r="A2218" s="18"/>
      <c r="B2218" s="18"/>
      <c r="C2218" s="77"/>
      <c r="D2218" s="77"/>
      <c r="E2218" s="78"/>
      <c r="F2218" s="5"/>
      <c r="G2218" s="5"/>
      <c r="H2218" s="5"/>
      <c r="K2218" s="5"/>
      <c r="L2218" s="5"/>
      <c r="M2218" s="18"/>
      <c r="N2218" s="18"/>
      <c r="T2218" s="70"/>
      <c r="U2218" s="70"/>
      <c r="V2218" s="20"/>
    </row>
    <row r="2219" spans="1:22" x14ac:dyDescent="0.25">
      <c r="A2219" s="18"/>
      <c r="B2219" s="18"/>
      <c r="C2219" s="77"/>
      <c r="D2219" s="77"/>
      <c r="E2219" s="78"/>
      <c r="F2219" s="5"/>
      <c r="G2219" s="5"/>
      <c r="H2219" s="5"/>
      <c r="K2219" s="5"/>
      <c r="L2219" s="5"/>
      <c r="M2219" s="18"/>
      <c r="N2219" s="18"/>
      <c r="T2219" s="70"/>
      <c r="U2219" s="70"/>
      <c r="V2219" s="20"/>
    </row>
    <row r="2220" spans="1:22" x14ac:dyDescent="0.25">
      <c r="A2220" s="18"/>
      <c r="B2220" s="18"/>
      <c r="C2220" s="77"/>
      <c r="D2220" s="77"/>
      <c r="E2220" s="78"/>
      <c r="F2220" s="5"/>
      <c r="G2220" s="5"/>
      <c r="H2220" s="5"/>
      <c r="K2220" s="5"/>
      <c r="L2220" s="5"/>
      <c r="M2220" s="18"/>
      <c r="N2220" s="18"/>
      <c r="T2220" s="70"/>
      <c r="U2220" s="70"/>
      <c r="V2220" s="20"/>
    </row>
    <row r="2221" spans="1:22" x14ac:dyDescent="0.25">
      <c r="A2221" s="18"/>
      <c r="B2221" s="18"/>
      <c r="C2221" s="77"/>
      <c r="D2221" s="77"/>
      <c r="E2221" s="78"/>
      <c r="F2221" s="5"/>
      <c r="G2221" s="5"/>
      <c r="H2221" s="5"/>
      <c r="K2221" s="5"/>
      <c r="L2221" s="5"/>
      <c r="M2221" s="18"/>
      <c r="N2221" s="18"/>
      <c r="T2221" s="70"/>
      <c r="U2221" s="70"/>
      <c r="V2221" s="20"/>
    </row>
    <row r="2222" spans="1:22" x14ac:dyDescent="0.25">
      <c r="A2222" s="18"/>
      <c r="B2222" s="18"/>
      <c r="C2222" s="77"/>
      <c r="D2222" s="77"/>
      <c r="E2222" s="78"/>
      <c r="F2222" s="5"/>
      <c r="G2222" s="5"/>
      <c r="H2222" s="5"/>
      <c r="K2222" s="5"/>
      <c r="L2222" s="5"/>
      <c r="M2222" s="18"/>
      <c r="N2222" s="18"/>
      <c r="T2222" s="70"/>
      <c r="U2222" s="70"/>
      <c r="V2222" s="20"/>
    </row>
    <row r="2223" spans="1:22" x14ac:dyDescent="0.25">
      <c r="A2223" s="18"/>
      <c r="B2223" s="18"/>
      <c r="C2223" s="77"/>
      <c r="D2223" s="77"/>
      <c r="E2223" s="78"/>
      <c r="F2223" s="5"/>
      <c r="G2223" s="5"/>
      <c r="H2223" s="5"/>
      <c r="K2223" s="5"/>
      <c r="L2223" s="5"/>
      <c r="M2223" s="18"/>
      <c r="N2223" s="18"/>
      <c r="T2223" s="70"/>
      <c r="U2223" s="70"/>
      <c r="V2223" s="20"/>
    </row>
    <row r="2224" spans="1:22" x14ac:dyDescent="0.25">
      <c r="A2224" s="18"/>
      <c r="B2224" s="18"/>
      <c r="C2224" s="77"/>
      <c r="D2224" s="77"/>
      <c r="E2224" s="78"/>
      <c r="F2224" s="5"/>
      <c r="G2224" s="5"/>
      <c r="H2224" s="5"/>
      <c r="K2224" s="5"/>
      <c r="L2224" s="5"/>
      <c r="M2224" s="18"/>
      <c r="N2224" s="18"/>
      <c r="T2224" s="70"/>
      <c r="U2224" s="70"/>
      <c r="V2224" s="20"/>
    </row>
    <row r="2225" spans="1:22" x14ac:dyDescent="0.25">
      <c r="A2225" s="18"/>
      <c r="B2225" s="18"/>
      <c r="C2225" s="77"/>
      <c r="D2225" s="77"/>
      <c r="E2225" s="78"/>
      <c r="F2225" s="5"/>
      <c r="G2225" s="5"/>
      <c r="H2225" s="5"/>
      <c r="K2225" s="5"/>
      <c r="L2225" s="5"/>
      <c r="M2225" s="18"/>
      <c r="N2225" s="18"/>
      <c r="T2225" s="70"/>
      <c r="U2225" s="70"/>
      <c r="V2225" s="20"/>
    </row>
    <row r="2226" spans="1:22" x14ac:dyDescent="0.25">
      <c r="A2226" s="18"/>
      <c r="B2226" s="18"/>
      <c r="C2226" s="77"/>
      <c r="D2226" s="77"/>
      <c r="E2226" s="78"/>
      <c r="F2226" s="5"/>
      <c r="G2226" s="5"/>
      <c r="H2226" s="5"/>
      <c r="K2226" s="5"/>
      <c r="L2226" s="5"/>
      <c r="M2226" s="18"/>
      <c r="N2226" s="18"/>
      <c r="T2226" s="70"/>
      <c r="U2226" s="70"/>
      <c r="V2226" s="20"/>
    </row>
    <row r="2227" spans="1:22" x14ac:dyDescent="0.25">
      <c r="A2227" s="18"/>
      <c r="B2227" s="18"/>
      <c r="C2227" s="77"/>
      <c r="D2227" s="77"/>
      <c r="E2227" s="78"/>
      <c r="F2227" s="5"/>
      <c r="G2227" s="5"/>
      <c r="H2227" s="5"/>
      <c r="K2227" s="5"/>
      <c r="L2227" s="5"/>
      <c r="M2227" s="18"/>
      <c r="N2227" s="18"/>
      <c r="T2227" s="70"/>
      <c r="U2227" s="70"/>
      <c r="V2227" s="20"/>
    </row>
    <row r="2228" spans="1:22" x14ac:dyDescent="0.25">
      <c r="A2228" s="18"/>
      <c r="B2228" s="18"/>
      <c r="C2228" s="77"/>
      <c r="D2228" s="77"/>
      <c r="E2228" s="78"/>
      <c r="F2228" s="5"/>
      <c r="G2228" s="5"/>
      <c r="H2228" s="5"/>
      <c r="K2228" s="5"/>
      <c r="L2228" s="5"/>
      <c r="M2228" s="18"/>
      <c r="N2228" s="18"/>
      <c r="T2228" s="70"/>
      <c r="U2228" s="70"/>
      <c r="V2228" s="20"/>
    </row>
    <row r="2229" spans="1:22" x14ac:dyDescent="0.25">
      <c r="A2229" s="18"/>
      <c r="B2229" s="18"/>
      <c r="C2229" s="77"/>
      <c r="D2229" s="77"/>
      <c r="E2229" s="78"/>
      <c r="F2229" s="5"/>
      <c r="G2229" s="5"/>
      <c r="H2229" s="5"/>
      <c r="K2229" s="5"/>
      <c r="L2229" s="5"/>
      <c r="M2229" s="18"/>
      <c r="N2229" s="18"/>
      <c r="T2229" s="70"/>
      <c r="U2229" s="70"/>
      <c r="V2229" s="20"/>
    </row>
    <row r="2230" spans="1:22" x14ac:dyDescent="0.25">
      <c r="A2230" s="18"/>
      <c r="B2230" s="18"/>
      <c r="C2230" s="77"/>
      <c r="D2230" s="77"/>
      <c r="E2230" s="78"/>
      <c r="F2230" s="5"/>
      <c r="G2230" s="5"/>
      <c r="H2230" s="5"/>
      <c r="K2230" s="5"/>
      <c r="L2230" s="5"/>
      <c r="M2230" s="18"/>
      <c r="N2230" s="18"/>
      <c r="T2230" s="70"/>
      <c r="U2230" s="70"/>
      <c r="V2230" s="20"/>
    </row>
    <row r="2231" spans="1:22" x14ac:dyDescent="0.25">
      <c r="A2231" s="18"/>
      <c r="B2231" s="18"/>
      <c r="C2231" s="77"/>
      <c r="D2231" s="77"/>
      <c r="E2231" s="78"/>
      <c r="F2231" s="5"/>
      <c r="G2231" s="5"/>
      <c r="H2231" s="5"/>
      <c r="K2231" s="5"/>
      <c r="L2231" s="5"/>
      <c r="M2231" s="18"/>
      <c r="N2231" s="18"/>
      <c r="T2231" s="70"/>
      <c r="U2231" s="70"/>
      <c r="V2231" s="20"/>
    </row>
    <row r="2232" spans="1:22" x14ac:dyDescent="0.25">
      <c r="A2232" s="18"/>
      <c r="B2232" s="18"/>
      <c r="C2232" s="77"/>
      <c r="D2232" s="77"/>
      <c r="E2232" s="78"/>
      <c r="F2232" s="5"/>
      <c r="G2232" s="5"/>
      <c r="H2232" s="5"/>
      <c r="K2232" s="5"/>
      <c r="L2232" s="5"/>
      <c r="M2232" s="18"/>
      <c r="N2232" s="18"/>
      <c r="T2232" s="70"/>
      <c r="U2232" s="70"/>
      <c r="V2232" s="20"/>
    </row>
    <row r="2233" spans="1:22" x14ac:dyDescent="0.25">
      <c r="A2233" s="18"/>
      <c r="B2233" s="18"/>
      <c r="C2233" s="77"/>
      <c r="D2233" s="77"/>
      <c r="E2233" s="78"/>
      <c r="F2233" s="5"/>
      <c r="G2233" s="5"/>
      <c r="H2233" s="5"/>
      <c r="K2233" s="5"/>
      <c r="L2233" s="5"/>
      <c r="M2233" s="18"/>
      <c r="N2233" s="18"/>
      <c r="T2233" s="70"/>
      <c r="U2233" s="70"/>
      <c r="V2233" s="20"/>
    </row>
    <row r="2234" spans="1:22" x14ac:dyDescent="0.25">
      <c r="A2234" s="18"/>
      <c r="B2234" s="18"/>
      <c r="C2234" s="77"/>
      <c r="D2234" s="77"/>
      <c r="E2234" s="78"/>
      <c r="F2234" s="5"/>
      <c r="G2234" s="5"/>
      <c r="H2234" s="5"/>
      <c r="K2234" s="5"/>
      <c r="L2234" s="5"/>
      <c r="M2234" s="18"/>
      <c r="N2234" s="18"/>
      <c r="T2234" s="70"/>
      <c r="U2234" s="70"/>
      <c r="V2234" s="20"/>
    </row>
    <row r="2235" spans="1:22" x14ac:dyDescent="0.25">
      <c r="A2235" s="18"/>
      <c r="B2235" s="18"/>
      <c r="C2235" s="77"/>
      <c r="D2235" s="77"/>
      <c r="E2235" s="78"/>
      <c r="F2235" s="5"/>
      <c r="G2235" s="5"/>
      <c r="H2235" s="5"/>
      <c r="K2235" s="5"/>
      <c r="L2235" s="5"/>
      <c r="M2235" s="18"/>
      <c r="N2235" s="18"/>
      <c r="T2235" s="70"/>
      <c r="U2235" s="70"/>
      <c r="V2235" s="20"/>
    </row>
    <row r="2236" spans="1:22" x14ac:dyDescent="0.25">
      <c r="A2236" s="18"/>
      <c r="B2236" s="18"/>
      <c r="C2236" s="77"/>
      <c r="D2236" s="77"/>
      <c r="E2236" s="78"/>
      <c r="F2236" s="5"/>
      <c r="G2236" s="5"/>
      <c r="H2236" s="5"/>
      <c r="K2236" s="5"/>
      <c r="L2236" s="5"/>
      <c r="M2236" s="18"/>
      <c r="N2236" s="18"/>
      <c r="T2236" s="70"/>
      <c r="U2236" s="70"/>
      <c r="V2236" s="20"/>
    </row>
    <row r="2237" spans="1:22" x14ac:dyDescent="0.25">
      <c r="A2237" s="18"/>
      <c r="B2237" s="18"/>
      <c r="C2237" s="77"/>
      <c r="D2237" s="77"/>
      <c r="E2237" s="78"/>
      <c r="F2237" s="5"/>
      <c r="G2237" s="5"/>
      <c r="H2237" s="5"/>
      <c r="K2237" s="5"/>
      <c r="L2237" s="5"/>
      <c r="M2237" s="18"/>
      <c r="N2237" s="18"/>
      <c r="T2237" s="70"/>
      <c r="U2237" s="70"/>
      <c r="V2237" s="20"/>
    </row>
    <row r="2238" spans="1:22" x14ac:dyDescent="0.25">
      <c r="A2238" s="18"/>
      <c r="B2238" s="18"/>
      <c r="C2238" s="77"/>
      <c r="D2238" s="77"/>
      <c r="E2238" s="78"/>
      <c r="F2238" s="5"/>
      <c r="G2238" s="5"/>
      <c r="H2238" s="5"/>
      <c r="K2238" s="5"/>
      <c r="L2238" s="5"/>
      <c r="M2238" s="18"/>
      <c r="N2238" s="18"/>
      <c r="T2238" s="70"/>
      <c r="U2238" s="70"/>
      <c r="V2238" s="20"/>
    </row>
    <row r="2239" spans="1:22" x14ac:dyDescent="0.25">
      <c r="A2239" s="18"/>
      <c r="B2239" s="18"/>
      <c r="C2239" s="77"/>
      <c r="D2239" s="77"/>
      <c r="E2239" s="78"/>
      <c r="F2239" s="5"/>
      <c r="G2239" s="5"/>
      <c r="H2239" s="5"/>
      <c r="K2239" s="5"/>
      <c r="L2239" s="5"/>
      <c r="M2239" s="18"/>
      <c r="N2239" s="18"/>
      <c r="T2239" s="70"/>
      <c r="U2239" s="70"/>
      <c r="V2239" s="20"/>
    </row>
    <row r="2240" spans="1:22" x14ac:dyDescent="0.25">
      <c r="A2240" s="18"/>
      <c r="B2240" s="18"/>
      <c r="C2240" s="77"/>
      <c r="D2240" s="77"/>
      <c r="E2240" s="78"/>
      <c r="F2240" s="5"/>
      <c r="G2240" s="5"/>
      <c r="H2240" s="5"/>
      <c r="K2240" s="5"/>
      <c r="L2240" s="5"/>
      <c r="M2240" s="18"/>
      <c r="N2240" s="18"/>
      <c r="T2240" s="70"/>
      <c r="U2240" s="70"/>
      <c r="V2240" s="20"/>
    </row>
    <row r="2241" spans="1:22" x14ac:dyDescent="0.25">
      <c r="A2241" s="18"/>
      <c r="B2241" s="18"/>
      <c r="C2241" s="77"/>
      <c r="D2241" s="77"/>
      <c r="E2241" s="78"/>
      <c r="F2241" s="5"/>
      <c r="G2241" s="5"/>
      <c r="H2241" s="5"/>
      <c r="K2241" s="5"/>
      <c r="L2241" s="5"/>
      <c r="M2241" s="18"/>
      <c r="N2241" s="18"/>
      <c r="T2241" s="70"/>
      <c r="U2241" s="70"/>
      <c r="V2241" s="20"/>
    </row>
    <row r="2242" spans="1:22" x14ac:dyDescent="0.25">
      <c r="A2242" s="18"/>
      <c r="B2242" s="18"/>
      <c r="C2242" s="77"/>
      <c r="D2242" s="77"/>
      <c r="E2242" s="78"/>
      <c r="F2242" s="5"/>
      <c r="G2242" s="5"/>
      <c r="H2242" s="5"/>
      <c r="K2242" s="5"/>
      <c r="L2242" s="5"/>
      <c r="M2242" s="18"/>
      <c r="N2242" s="18"/>
      <c r="T2242" s="70"/>
      <c r="U2242" s="70"/>
      <c r="V2242" s="20"/>
    </row>
    <row r="2243" spans="1:22" x14ac:dyDescent="0.25">
      <c r="A2243" s="18"/>
      <c r="B2243" s="18"/>
      <c r="C2243" s="77"/>
      <c r="D2243" s="77"/>
      <c r="E2243" s="78"/>
      <c r="F2243" s="5"/>
      <c r="G2243" s="5"/>
      <c r="H2243" s="5"/>
      <c r="K2243" s="5"/>
      <c r="L2243" s="5"/>
      <c r="M2243" s="18"/>
      <c r="N2243" s="18"/>
      <c r="T2243" s="70"/>
      <c r="U2243" s="70"/>
      <c r="V2243" s="20"/>
    </row>
    <row r="2244" spans="1:22" x14ac:dyDescent="0.25">
      <c r="A2244" s="18"/>
      <c r="B2244" s="18"/>
      <c r="C2244" s="77"/>
      <c r="D2244" s="77"/>
      <c r="E2244" s="78"/>
      <c r="F2244" s="5"/>
      <c r="G2244" s="5"/>
      <c r="H2244" s="5"/>
      <c r="K2244" s="5"/>
      <c r="L2244" s="5"/>
      <c r="M2244" s="18"/>
      <c r="N2244" s="18"/>
      <c r="T2244" s="70"/>
      <c r="U2244" s="70"/>
      <c r="V2244" s="20"/>
    </row>
    <row r="2245" spans="1:22" x14ac:dyDescent="0.25">
      <c r="A2245" s="18"/>
      <c r="B2245" s="18"/>
      <c r="C2245" s="77"/>
      <c r="D2245" s="77"/>
      <c r="E2245" s="78"/>
      <c r="F2245" s="5"/>
      <c r="G2245" s="5"/>
      <c r="H2245" s="5"/>
      <c r="K2245" s="5"/>
      <c r="L2245" s="5"/>
      <c r="M2245" s="18"/>
      <c r="N2245" s="18"/>
      <c r="T2245" s="70"/>
      <c r="U2245" s="70"/>
      <c r="V2245" s="20"/>
    </row>
    <row r="2246" spans="1:22" x14ac:dyDescent="0.25">
      <c r="A2246" s="18"/>
      <c r="B2246" s="18"/>
      <c r="C2246" s="77"/>
      <c r="D2246" s="77"/>
      <c r="E2246" s="78"/>
      <c r="F2246" s="5"/>
      <c r="G2246" s="5"/>
      <c r="H2246" s="5"/>
      <c r="K2246" s="5"/>
      <c r="L2246" s="5"/>
      <c r="M2246" s="18"/>
      <c r="N2246" s="18"/>
      <c r="T2246" s="70"/>
      <c r="U2246" s="70"/>
      <c r="V2246" s="20"/>
    </row>
    <row r="2247" spans="1:22" x14ac:dyDescent="0.25">
      <c r="A2247" s="18"/>
      <c r="B2247" s="18"/>
      <c r="C2247" s="77"/>
      <c r="D2247" s="77"/>
      <c r="E2247" s="78"/>
      <c r="F2247" s="5"/>
      <c r="G2247" s="5"/>
      <c r="H2247" s="5"/>
      <c r="K2247" s="5"/>
      <c r="L2247" s="5"/>
      <c r="M2247" s="18"/>
      <c r="N2247" s="18"/>
      <c r="T2247" s="70"/>
      <c r="U2247" s="70"/>
      <c r="V2247" s="20"/>
    </row>
    <row r="2248" spans="1:22" x14ac:dyDescent="0.25">
      <c r="A2248" s="18"/>
      <c r="B2248" s="18"/>
      <c r="C2248" s="77"/>
      <c r="D2248" s="77"/>
      <c r="E2248" s="78"/>
      <c r="F2248" s="5"/>
      <c r="G2248" s="5"/>
      <c r="H2248" s="5"/>
      <c r="K2248" s="5"/>
      <c r="L2248" s="5"/>
      <c r="M2248" s="18"/>
      <c r="N2248" s="18"/>
      <c r="T2248" s="70"/>
      <c r="U2248" s="70"/>
      <c r="V2248" s="20"/>
    </row>
    <row r="2249" spans="1:22" x14ac:dyDescent="0.25">
      <c r="A2249" s="18"/>
      <c r="B2249" s="18"/>
      <c r="C2249" s="77"/>
      <c r="D2249" s="77"/>
      <c r="E2249" s="78"/>
      <c r="F2249" s="5"/>
      <c r="G2249" s="5"/>
      <c r="H2249" s="5"/>
      <c r="K2249" s="5"/>
      <c r="L2249" s="5"/>
      <c r="M2249" s="18"/>
      <c r="N2249" s="18"/>
      <c r="T2249" s="70"/>
      <c r="U2249" s="70"/>
      <c r="V2249" s="20"/>
    </row>
    <row r="2250" spans="1:22" x14ac:dyDescent="0.25">
      <c r="A2250" s="18"/>
      <c r="B2250" s="18"/>
      <c r="C2250" s="77"/>
      <c r="D2250" s="77"/>
      <c r="E2250" s="78"/>
      <c r="F2250" s="5"/>
      <c r="G2250" s="5"/>
      <c r="H2250" s="5"/>
      <c r="K2250" s="5"/>
      <c r="L2250" s="5"/>
      <c r="M2250" s="18"/>
      <c r="N2250" s="18"/>
      <c r="T2250" s="70"/>
      <c r="U2250" s="70"/>
      <c r="V2250" s="20"/>
    </row>
    <row r="2251" spans="1:22" x14ac:dyDescent="0.25">
      <c r="A2251" s="18"/>
      <c r="B2251" s="18"/>
      <c r="C2251" s="77"/>
      <c r="D2251" s="77"/>
      <c r="E2251" s="78"/>
      <c r="F2251" s="5"/>
      <c r="G2251" s="5"/>
      <c r="H2251" s="5"/>
      <c r="K2251" s="5"/>
      <c r="L2251" s="5"/>
      <c r="M2251" s="18"/>
      <c r="N2251" s="18"/>
      <c r="T2251" s="70"/>
      <c r="U2251" s="70"/>
      <c r="V2251" s="20"/>
    </row>
    <row r="2252" spans="1:22" x14ac:dyDescent="0.25">
      <c r="A2252" s="18"/>
      <c r="B2252" s="18"/>
      <c r="C2252" s="77"/>
      <c r="D2252" s="77"/>
      <c r="E2252" s="78"/>
      <c r="F2252" s="5"/>
      <c r="G2252" s="5"/>
      <c r="H2252" s="5"/>
      <c r="K2252" s="5"/>
      <c r="L2252" s="5"/>
      <c r="M2252" s="18"/>
      <c r="N2252" s="18"/>
      <c r="T2252" s="70"/>
      <c r="U2252" s="70"/>
      <c r="V2252" s="20"/>
    </row>
    <row r="2253" spans="1:22" x14ac:dyDescent="0.25">
      <c r="A2253" s="18"/>
      <c r="B2253" s="18"/>
      <c r="C2253" s="77"/>
      <c r="D2253" s="77"/>
      <c r="E2253" s="78"/>
      <c r="F2253" s="5"/>
      <c r="G2253" s="5"/>
      <c r="H2253" s="5"/>
      <c r="K2253" s="5"/>
      <c r="L2253" s="5"/>
      <c r="M2253" s="18"/>
      <c r="N2253" s="18"/>
      <c r="T2253" s="70"/>
      <c r="U2253" s="70"/>
      <c r="V2253" s="20"/>
    </row>
    <row r="2254" spans="1:22" x14ac:dyDescent="0.25">
      <c r="A2254" s="18"/>
      <c r="B2254" s="18"/>
      <c r="C2254" s="77"/>
      <c r="D2254" s="77"/>
      <c r="E2254" s="78"/>
      <c r="F2254" s="5"/>
      <c r="G2254" s="5"/>
      <c r="H2254" s="5"/>
      <c r="K2254" s="5"/>
      <c r="L2254" s="5"/>
      <c r="M2254" s="18"/>
      <c r="N2254" s="18"/>
      <c r="T2254" s="70"/>
      <c r="U2254" s="70"/>
      <c r="V2254" s="20"/>
    </row>
    <row r="2255" spans="1:22" x14ac:dyDescent="0.25">
      <c r="A2255" s="18"/>
      <c r="B2255" s="18"/>
      <c r="C2255" s="77"/>
      <c r="D2255" s="77"/>
      <c r="E2255" s="78"/>
      <c r="F2255" s="5"/>
      <c r="G2255" s="5"/>
      <c r="H2255" s="5"/>
      <c r="K2255" s="5"/>
      <c r="L2255" s="5"/>
      <c r="M2255" s="18"/>
      <c r="N2255" s="18"/>
      <c r="T2255" s="70"/>
      <c r="U2255" s="70"/>
      <c r="V2255" s="20"/>
    </row>
    <row r="2256" spans="1:22" x14ac:dyDescent="0.25">
      <c r="A2256" s="18"/>
      <c r="B2256" s="18"/>
      <c r="C2256" s="77"/>
      <c r="D2256" s="77"/>
      <c r="E2256" s="78"/>
      <c r="F2256" s="5"/>
      <c r="G2256" s="5"/>
      <c r="H2256" s="5"/>
      <c r="K2256" s="5"/>
      <c r="L2256" s="5"/>
      <c r="M2256" s="18"/>
      <c r="N2256" s="18"/>
      <c r="T2256" s="70"/>
      <c r="U2256" s="70"/>
      <c r="V2256" s="20"/>
    </row>
    <row r="2257" spans="1:22" x14ac:dyDescent="0.25">
      <c r="A2257" s="18"/>
      <c r="B2257" s="18"/>
      <c r="C2257" s="77"/>
      <c r="D2257" s="77"/>
      <c r="E2257" s="78"/>
      <c r="F2257" s="5"/>
      <c r="G2257" s="5"/>
      <c r="H2257" s="5"/>
      <c r="K2257" s="5"/>
      <c r="L2257" s="5"/>
      <c r="M2257" s="18"/>
      <c r="N2257" s="18"/>
      <c r="T2257" s="70"/>
      <c r="U2257" s="70"/>
      <c r="V2257" s="20"/>
    </row>
    <row r="2258" spans="1:22" x14ac:dyDescent="0.25">
      <c r="A2258" s="18"/>
      <c r="B2258" s="18"/>
      <c r="C2258" s="77"/>
      <c r="D2258" s="77"/>
      <c r="E2258" s="78"/>
      <c r="F2258" s="5"/>
      <c r="G2258" s="5"/>
      <c r="H2258" s="5"/>
      <c r="K2258" s="5"/>
      <c r="L2258" s="5"/>
      <c r="M2258" s="18"/>
      <c r="N2258" s="18"/>
      <c r="T2258" s="70"/>
      <c r="U2258" s="70"/>
      <c r="V2258" s="20"/>
    </row>
    <row r="2259" spans="1:22" x14ac:dyDescent="0.25">
      <c r="A2259" s="18"/>
      <c r="B2259" s="18"/>
      <c r="C2259" s="77"/>
      <c r="D2259" s="77"/>
      <c r="E2259" s="78"/>
      <c r="F2259" s="5"/>
      <c r="G2259" s="5"/>
      <c r="H2259" s="5"/>
      <c r="K2259" s="5"/>
      <c r="L2259" s="5"/>
      <c r="M2259" s="18"/>
      <c r="N2259" s="18"/>
      <c r="T2259" s="70"/>
      <c r="U2259" s="70"/>
      <c r="V2259" s="20"/>
    </row>
    <row r="2260" spans="1:22" x14ac:dyDescent="0.25">
      <c r="A2260" s="18"/>
      <c r="B2260" s="18"/>
      <c r="C2260" s="77"/>
      <c r="D2260" s="77"/>
      <c r="E2260" s="78"/>
      <c r="F2260" s="5"/>
      <c r="G2260" s="5"/>
      <c r="H2260" s="5"/>
      <c r="K2260" s="5"/>
      <c r="L2260" s="5"/>
      <c r="M2260" s="18"/>
      <c r="N2260" s="18"/>
      <c r="T2260" s="70"/>
      <c r="U2260" s="70"/>
      <c r="V2260" s="20"/>
    </row>
    <row r="2261" spans="1:22" x14ac:dyDescent="0.25">
      <c r="A2261" s="18"/>
      <c r="B2261" s="18"/>
      <c r="C2261" s="77"/>
      <c r="D2261" s="77"/>
      <c r="E2261" s="78"/>
      <c r="F2261" s="5"/>
      <c r="G2261" s="5"/>
      <c r="H2261" s="5"/>
      <c r="K2261" s="5"/>
      <c r="L2261" s="5"/>
      <c r="M2261" s="18"/>
      <c r="N2261" s="18"/>
      <c r="T2261" s="70"/>
      <c r="U2261" s="70"/>
      <c r="V2261" s="20"/>
    </row>
    <row r="2262" spans="1:22" x14ac:dyDescent="0.25">
      <c r="A2262" s="18"/>
      <c r="B2262" s="18"/>
      <c r="C2262" s="77"/>
      <c r="D2262" s="77"/>
      <c r="E2262" s="78"/>
      <c r="F2262" s="5"/>
      <c r="G2262" s="5"/>
      <c r="H2262" s="5"/>
      <c r="K2262" s="5"/>
      <c r="L2262" s="5"/>
      <c r="M2262" s="18"/>
      <c r="N2262" s="18"/>
      <c r="T2262" s="70"/>
      <c r="U2262" s="70"/>
      <c r="V2262" s="20"/>
    </row>
    <row r="2263" spans="1:22" x14ac:dyDescent="0.25">
      <c r="A2263" s="18"/>
      <c r="B2263" s="18"/>
      <c r="C2263" s="77"/>
      <c r="D2263" s="77"/>
      <c r="E2263" s="78"/>
      <c r="F2263" s="5"/>
      <c r="G2263" s="5"/>
      <c r="H2263" s="5"/>
      <c r="K2263" s="5"/>
      <c r="L2263" s="5"/>
      <c r="M2263" s="18"/>
      <c r="N2263" s="18"/>
      <c r="T2263" s="70"/>
      <c r="U2263" s="70"/>
      <c r="V2263" s="20"/>
    </row>
    <row r="2264" spans="1:22" x14ac:dyDescent="0.25">
      <c r="A2264" s="18"/>
      <c r="B2264" s="18"/>
      <c r="C2264" s="77"/>
      <c r="D2264" s="77"/>
      <c r="E2264" s="78"/>
      <c r="F2264" s="5"/>
      <c r="G2264" s="5"/>
      <c r="H2264" s="5"/>
      <c r="K2264" s="5"/>
      <c r="L2264" s="5"/>
      <c r="M2264" s="18"/>
      <c r="N2264" s="18"/>
      <c r="T2264" s="70"/>
      <c r="U2264" s="70"/>
      <c r="V2264" s="20"/>
    </row>
    <row r="2265" spans="1:22" x14ac:dyDescent="0.25">
      <c r="A2265" s="18"/>
      <c r="B2265" s="18"/>
      <c r="C2265" s="77"/>
      <c r="D2265" s="77"/>
      <c r="E2265" s="78"/>
      <c r="F2265" s="5"/>
      <c r="G2265" s="5"/>
      <c r="H2265" s="5"/>
      <c r="K2265" s="5"/>
      <c r="L2265" s="5"/>
      <c r="M2265" s="18"/>
      <c r="N2265" s="18"/>
      <c r="T2265" s="70"/>
      <c r="U2265" s="70"/>
      <c r="V2265" s="20"/>
    </row>
    <row r="2266" spans="1:22" x14ac:dyDescent="0.25">
      <c r="A2266" s="18"/>
      <c r="B2266" s="18"/>
      <c r="C2266" s="77"/>
      <c r="D2266" s="77"/>
      <c r="E2266" s="78"/>
      <c r="F2266" s="5"/>
      <c r="G2266" s="5"/>
      <c r="H2266" s="5"/>
      <c r="K2266" s="5"/>
      <c r="L2266" s="5"/>
      <c r="M2266" s="18"/>
      <c r="N2266" s="18"/>
      <c r="T2266" s="70"/>
      <c r="U2266" s="70"/>
      <c r="V2266" s="20"/>
    </row>
    <row r="2267" spans="1:22" x14ac:dyDescent="0.25">
      <c r="A2267" s="18"/>
      <c r="B2267" s="18"/>
      <c r="C2267" s="77"/>
      <c r="D2267" s="77"/>
      <c r="E2267" s="78"/>
      <c r="F2267" s="5"/>
      <c r="G2267" s="5"/>
      <c r="H2267" s="5"/>
      <c r="K2267" s="5"/>
      <c r="L2267" s="5"/>
      <c r="M2267" s="18"/>
      <c r="N2267" s="18"/>
      <c r="T2267" s="70"/>
      <c r="U2267" s="70"/>
      <c r="V2267" s="20"/>
    </row>
    <row r="2268" spans="1:22" x14ac:dyDescent="0.25">
      <c r="A2268" s="18"/>
      <c r="B2268" s="18"/>
      <c r="C2268" s="77"/>
      <c r="D2268" s="77"/>
      <c r="E2268" s="78"/>
      <c r="F2268" s="5"/>
      <c r="G2268" s="5"/>
      <c r="H2268" s="5"/>
      <c r="K2268" s="5"/>
      <c r="L2268" s="5"/>
      <c r="M2268" s="18"/>
      <c r="N2268" s="18"/>
      <c r="T2268" s="70"/>
      <c r="U2268" s="70"/>
      <c r="V2268" s="20"/>
    </row>
    <row r="2269" spans="1:22" x14ac:dyDescent="0.25">
      <c r="A2269" s="18"/>
      <c r="B2269" s="18"/>
      <c r="C2269" s="77"/>
      <c r="D2269" s="77"/>
      <c r="E2269" s="78"/>
      <c r="F2269" s="5"/>
      <c r="G2269" s="5"/>
      <c r="H2269" s="5"/>
      <c r="K2269" s="5"/>
      <c r="L2269" s="5"/>
      <c r="M2269" s="18"/>
      <c r="N2269" s="18"/>
      <c r="T2269" s="70"/>
      <c r="U2269" s="70"/>
      <c r="V2269" s="20"/>
    </row>
    <row r="2270" spans="1:22" x14ac:dyDescent="0.25">
      <c r="A2270" s="18"/>
      <c r="B2270" s="18"/>
      <c r="C2270" s="77"/>
      <c r="D2270" s="77"/>
      <c r="E2270" s="78"/>
      <c r="F2270" s="5"/>
      <c r="G2270" s="5"/>
      <c r="H2270" s="5"/>
      <c r="K2270" s="5"/>
      <c r="L2270" s="5"/>
      <c r="M2270" s="18"/>
      <c r="N2270" s="18"/>
      <c r="T2270" s="70"/>
      <c r="U2270" s="70"/>
      <c r="V2270" s="20"/>
    </row>
    <row r="2271" spans="1:22" x14ac:dyDescent="0.25">
      <c r="A2271" s="18"/>
      <c r="B2271" s="18"/>
      <c r="C2271" s="77"/>
      <c r="D2271" s="77"/>
      <c r="E2271" s="78"/>
      <c r="F2271" s="5"/>
      <c r="G2271" s="5"/>
      <c r="H2271" s="5"/>
      <c r="K2271" s="5"/>
      <c r="L2271" s="5"/>
      <c r="M2271" s="18"/>
      <c r="N2271" s="18"/>
      <c r="T2271" s="70"/>
      <c r="U2271" s="70"/>
      <c r="V2271" s="20"/>
    </row>
    <row r="2272" spans="1:22" x14ac:dyDescent="0.25">
      <c r="A2272" s="18"/>
      <c r="B2272" s="18"/>
      <c r="C2272" s="77"/>
      <c r="D2272" s="77"/>
      <c r="E2272" s="78"/>
      <c r="F2272" s="5"/>
      <c r="G2272" s="5"/>
      <c r="H2272" s="5"/>
      <c r="K2272" s="5"/>
      <c r="L2272" s="5"/>
      <c r="M2272" s="18"/>
      <c r="N2272" s="18"/>
      <c r="T2272" s="70"/>
      <c r="U2272" s="70"/>
      <c r="V2272" s="20"/>
    </row>
    <row r="2273" spans="1:22" x14ac:dyDescent="0.25">
      <c r="A2273" s="18"/>
      <c r="B2273" s="18"/>
      <c r="C2273" s="77"/>
      <c r="D2273" s="77"/>
      <c r="E2273" s="78"/>
      <c r="F2273" s="5"/>
      <c r="G2273" s="5"/>
      <c r="H2273" s="5"/>
      <c r="K2273" s="5"/>
      <c r="L2273" s="5"/>
      <c r="M2273" s="18"/>
      <c r="N2273" s="18"/>
      <c r="T2273" s="70"/>
      <c r="U2273" s="70"/>
      <c r="V2273" s="20"/>
    </row>
    <row r="2274" spans="1:22" x14ac:dyDescent="0.25">
      <c r="A2274" s="18"/>
      <c r="B2274" s="18"/>
      <c r="C2274" s="77"/>
      <c r="D2274" s="77"/>
      <c r="E2274" s="78"/>
      <c r="F2274" s="5"/>
      <c r="G2274" s="5"/>
      <c r="H2274" s="5"/>
      <c r="K2274" s="5"/>
      <c r="L2274" s="5"/>
      <c r="M2274" s="18"/>
      <c r="N2274" s="18"/>
      <c r="T2274" s="70"/>
      <c r="U2274" s="70"/>
      <c r="V2274" s="20"/>
    </row>
    <row r="2275" spans="1:22" x14ac:dyDescent="0.25">
      <c r="A2275" s="18"/>
      <c r="B2275" s="18"/>
      <c r="C2275" s="77"/>
      <c r="D2275" s="77"/>
      <c r="E2275" s="78"/>
      <c r="F2275" s="5"/>
      <c r="G2275" s="5"/>
      <c r="H2275" s="5"/>
      <c r="K2275" s="5"/>
      <c r="L2275" s="5"/>
      <c r="M2275" s="18"/>
      <c r="N2275" s="18"/>
      <c r="T2275" s="70"/>
      <c r="U2275" s="70"/>
      <c r="V2275" s="20"/>
    </row>
    <row r="2276" spans="1:22" x14ac:dyDescent="0.25">
      <c r="A2276" s="18"/>
      <c r="B2276" s="18"/>
      <c r="C2276" s="77"/>
      <c r="D2276" s="77"/>
      <c r="E2276" s="78"/>
      <c r="F2276" s="5"/>
      <c r="G2276" s="5"/>
      <c r="H2276" s="5"/>
      <c r="K2276" s="5"/>
      <c r="L2276" s="5"/>
      <c r="M2276" s="18"/>
      <c r="N2276" s="18"/>
      <c r="T2276" s="70"/>
      <c r="U2276" s="70"/>
      <c r="V2276" s="20"/>
    </row>
    <row r="2277" spans="1:22" x14ac:dyDescent="0.25">
      <c r="A2277" s="18"/>
      <c r="B2277" s="18"/>
      <c r="C2277" s="77"/>
      <c r="D2277" s="77"/>
      <c r="E2277" s="78"/>
      <c r="F2277" s="5"/>
      <c r="G2277" s="5"/>
      <c r="H2277" s="5"/>
      <c r="K2277" s="5"/>
      <c r="L2277" s="5"/>
      <c r="M2277" s="18"/>
      <c r="N2277" s="18"/>
      <c r="T2277" s="70"/>
      <c r="U2277" s="70"/>
      <c r="V2277" s="20"/>
    </row>
    <row r="2278" spans="1:22" x14ac:dyDescent="0.25">
      <c r="A2278" s="18"/>
      <c r="B2278" s="18"/>
      <c r="C2278" s="77"/>
      <c r="D2278" s="77"/>
      <c r="E2278" s="78"/>
      <c r="F2278" s="5"/>
      <c r="G2278" s="5"/>
      <c r="H2278" s="5"/>
      <c r="K2278" s="5"/>
      <c r="L2278" s="5"/>
      <c r="M2278" s="18"/>
      <c r="N2278" s="18"/>
      <c r="T2278" s="70"/>
      <c r="U2278" s="70"/>
      <c r="V2278" s="20"/>
    </row>
    <row r="2279" spans="1:22" x14ac:dyDescent="0.25">
      <c r="A2279" s="18"/>
      <c r="B2279" s="18"/>
      <c r="C2279" s="77"/>
      <c r="D2279" s="77"/>
      <c r="E2279" s="78"/>
      <c r="F2279" s="5"/>
      <c r="G2279" s="5"/>
      <c r="H2279" s="5"/>
      <c r="K2279" s="5"/>
      <c r="L2279" s="5"/>
      <c r="M2279" s="18"/>
      <c r="N2279" s="18"/>
      <c r="T2279" s="70"/>
      <c r="U2279" s="70"/>
      <c r="V2279" s="20"/>
    </row>
    <row r="2280" spans="1:22" x14ac:dyDescent="0.25">
      <c r="A2280" s="18"/>
      <c r="B2280" s="18"/>
      <c r="C2280" s="77"/>
      <c r="D2280" s="77"/>
      <c r="E2280" s="78"/>
      <c r="F2280" s="5"/>
      <c r="G2280" s="5"/>
      <c r="H2280" s="5"/>
      <c r="K2280" s="5"/>
      <c r="L2280" s="5"/>
      <c r="M2280" s="18"/>
      <c r="N2280" s="18"/>
      <c r="T2280" s="70"/>
      <c r="U2280" s="70"/>
      <c r="V2280" s="20"/>
    </row>
    <row r="2281" spans="1:22" x14ac:dyDescent="0.25">
      <c r="A2281" s="18"/>
      <c r="B2281" s="18"/>
      <c r="C2281" s="77"/>
      <c r="D2281" s="77"/>
      <c r="E2281" s="78"/>
      <c r="F2281" s="5"/>
      <c r="G2281" s="5"/>
      <c r="H2281" s="5"/>
      <c r="K2281" s="5"/>
      <c r="L2281" s="5"/>
      <c r="M2281" s="18"/>
      <c r="N2281" s="18"/>
      <c r="T2281" s="70"/>
      <c r="U2281" s="70"/>
      <c r="V2281" s="20"/>
    </row>
    <row r="2282" spans="1:22" x14ac:dyDescent="0.25">
      <c r="A2282" s="18"/>
      <c r="B2282" s="18"/>
      <c r="C2282" s="77"/>
      <c r="D2282" s="77"/>
      <c r="E2282" s="78"/>
      <c r="F2282" s="5"/>
      <c r="G2282" s="5"/>
      <c r="H2282" s="5"/>
      <c r="K2282" s="5"/>
      <c r="L2282" s="5"/>
      <c r="M2282" s="18"/>
      <c r="N2282" s="18"/>
      <c r="T2282" s="70"/>
      <c r="U2282" s="70"/>
      <c r="V2282" s="20"/>
    </row>
    <row r="2283" spans="1:22" x14ac:dyDescent="0.25">
      <c r="A2283" s="18"/>
      <c r="B2283" s="18"/>
      <c r="C2283" s="77"/>
      <c r="D2283" s="77"/>
      <c r="E2283" s="78"/>
      <c r="F2283" s="5"/>
      <c r="G2283" s="5"/>
      <c r="H2283" s="5"/>
      <c r="K2283" s="5"/>
      <c r="L2283" s="5"/>
      <c r="M2283" s="18"/>
      <c r="N2283" s="18"/>
      <c r="T2283" s="70"/>
      <c r="U2283" s="70"/>
      <c r="V2283" s="20"/>
    </row>
    <row r="2284" spans="1:22" x14ac:dyDescent="0.25">
      <c r="A2284" s="18"/>
      <c r="B2284" s="18"/>
      <c r="C2284" s="77"/>
      <c r="D2284" s="77"/>
      <c r="E2284" s="78"/>
      <c r="F2284" s="5"/>
      <c r="G2284" s="5"/>
      <c r="H2284" s="5"/>
      <c r="K2284" s="5"/>
      <c r="L2284" s="5"/>
      <c r="M2284" s="18"/>
      <c r="N2284" s="18"/>
      <c r="T2284" s="70"/>
      <c r="U2284" s="70"/>
      <c r="V2284" s="20"/>
    </row>
    <row r="2285" spans="1:22" x14ac:dyDescent="0.25">
      <c r="A2285" s="18"/>
      <c r="B2285" s="18"/>
      <c r="C2285" s="77"/>
      <c r="D2285" s="77"/>
      <c r="E2285" s="78"/>
      <c r="F2285" s="5"/>
      <c r="G2285" s="5"/>
      <c r="H2285" s="5"/>
      <c r="K2285" s="5"/>
      <c r="L2285" s="5"/>
      <c r="M2285" s="18"/>
      <c r="N2285" s="18"/>
      <c r="T2285" s="70"/>
      <c r="U2285" s="70"/>
      <c r="V2285" s="20"/>
    </row>
    <row r="2286" spans="1:22" x14ac:dyDescent="0.25">
      <c r="A2286" s="18"/>
      <c r="B2286" s="18"/>
      <c r="C2286" s="77"/>
      <c r="D2286" s="77"/>
      <c r="E2286" s="78"/>
      <c r="F2286" s="5"/>
      <c r="G2286" s="5"/>
      <c r="H2286" s="5"/>
      <c r="K2286" s="5"/>
      <c r="L2286" s="5"/>
      <c r="M2286" s="18"/>
      <c r="N2286" s="18"/>
      <c r="T2286" s="70"/>
      <c r="U2286" s="70"/>
      <c r="V2286" s="20"/>
    </row>
    <row r="2287" spans="1:22" x14ac:dyDescent="0.25">
      <c r="A2287" s="18"/>
      <c r="B2287" s="18"/>
      <c r="C2287" s="77"/>
      <c r="D2287" s="77"/>
      <c r="E2287" s="78"/>
      <c r="F2287" s="5"/>
      <c r="G2287" s="5"/>
      <c r="H2287" s="5"/>
      <c r="K2287" s="5"/>
      <c r="L2287" s="5"/>
      <c r="M2287" s="18"/>
      <c r="N2287" s="18"/>
      <c r="T2287" s="70"/>
      <c r="U2287" s="70"/>
      <c r="V2287" s="20"/>
    </row>
    <row r="2288" spans="1:22" x14ac:dyDescent="0.25">
      <c r="A2288" s="18"/>
      <c r="B2288" s="18"/>
      <c r="C2288" s="77"/>
      <c r="D2288" s="77"/>
      <c r="E2288" s="78"/>
      <c r="F2288" s="5"/>
      <c r="G2288" s="5"/>
      <c r="H2288" s="5"/>
      <c r="K2288" s="5"/>
      <c r="L2288" s="5"/>
      <c r="M2288" s="18"/>
      <c r="N2288" s="18"/>
      <c r="T2288" s="70"/>
      <c r="U2288" s="70"/>
      <c r="V2288" s="20"/>
    </row>
    <row r="2289" spans="1:25" x14ac:dyDescent="0.25">
      <c r="A2289" s="18"/>
      <c r="B2289" s="18"/>
      <c r="C2289" s="77"/>
      <c r="D2289" s="77"/>
      <c r="E2289" s="78"/>
      <c r="F2289" s="5"/>
      <c r="G2289" s="5"/>
      <c r="H2289" s="5"/>
      <c r="K2289" s="5"/>
      <c r="L2289" s="5"/>
      <c r="M2289" s="18"/>
      <c r="N2289" s="18"/>
      <c r="T2289" s="70"/>
      <c r="U2289" s="70"/>
      <c r="V2289" s="20"/>
    </row>
    <row r="2290" spans="1:25" x14ac:dyDescent="0.25">
      <c r="A2290" s="18"/>
      <c r="B2290" s="18"/>
      <c r="C2290" s="77"/>
      <c r="D2290" s="77"/>
      <c r="E2290" s="78"/>
      <c r="F2290" s="5"/>
      <c r="G2290" s="5"/>
      <c r="H2290" s="5"/>
      <c r="K2290" s="5"/>
      <c r="L2290" s="5"/>
      <c r="M2290" s="18"/>
      <c r="N2290" s="18"/>
      <c r="T2290" s="70"/>
      <c r="U2290" s="70"/>
      <c r="V2290" s="20"/>
    </row>
    <row r="2291" spans="1:25" x14ac:dyDescent="0.25">
      <c r="A2291" s="18"/>
      <c r="B2291" s="18"/>
      <c r="C2291" s="77"/>
      <c r="D2291" s="77"/>
      <c r="E2291" s="78"/>
      <c r="F2291" s="5"/>
      <c r="G2291" s="5"/>
      <c r="H2291" s="5"/>
      <c r="K2291" s="5"/>
      <c r="L2291" s="5"/>
      <c r="M2291" s="18"/>
      <c r="N2291" s="18"/>
      <c r="T2291" s="70"/>
      <c r="U2291" s="70"/>
      <c r="V2291" s="20"/>
      <c r="Y2291" s="88"/>
    </row>
    <row r="2292" spans="1:25" x14ac:dyDescent="0.25">
      <c r="A2292" s="18"/>
      <c r="B2292" s="18"/>
      <c r="C2292" s="77"/>
      <c r="D2292" s="77"/>
      <c r="E2292" s="78"/>
      <c r="F2292" s="5"/>
      <c r="G2292" s="5"/>
      <c r="H2292" s="5"/>
      <c r="K2292" s="5"/>
      <c r="L2292" s="5"/>
      <c r="M2292" s="18"/>
      <c r="N2292" s="18"/>
      <c r="T2292" s="70"/>
      <c r="U2292" s="70"/>
      <c r="V2292" s="20"/>
    </row>
    <row r="2293" spans="1:25" x14ac:dyDescent="0.25">
      <c r="A2293" s="18"/>
      <c r="B2293" s="18"/>
      <c r="C2293" s="77"/>
      <c r="D2293" s="77"/>
      <c r="E2293" s="78"/>
      <c r="F2293" s="5"/>
      <c r="G2293" s="5"/>
      <c r="H2293" s="5"/>
      <c r="K2293" s="5"/>
      <c r="L2293" s="5"/>
      <c r="M2293" s="18"/>
      <c r="N2293" s="18"/>
      <c r="T2293" s="70"/>
      <c r="U2293" s="70"/>
      <c r="V2293" s="20"/>
    </row>
    <row r="2294" spans="1:25" x14ac:dyDescent="0.25">
      <c r="A2294" s="18"/>
      <c r="B2294" s="18"/>
      <c r="C2294" s="77"/>
      <c r="D2294" s="77"/>
      <c r="E2294" s="78"/>
      <c r="F2294" s="5"/>
      <c r="G2294" s="5"/>
      <c r="H2294" s="5"/>
      <c r="K2294" s="5"/>
      <c r="L2294" s="5"/>
      <c r="M2294" s="18"/>
      <c r="N2294" s="18"/>
      <c r="T2294" s="70"/>
      <c r="U2294" s="70"/>
      <c r="V2294" s="20"/>
    </row>
    <row r="2295" spans="1:25" x14ac:dyDescent="0.25">
      <c r="A2295" s="18"/>
      <c r="B2295" s="18"/>
      <c r="C2295" s="77"/>
      <c r="D2295" s="77"/>
      <c r="E2295" s="78"/>
      <c r="F2295" s="5"/>
      <c r="G2295" s="5"/>
      <c r="H2295" s="5"/>
      <c r="K2295" s="5"/>
      <c r="L2295" s="5"/>
      <c r="M2295" s="18"/>
      <c r="N2295" s="18"/>
      <c r="T2295" s="70"/>
      <c r="U2295" s="70"/>
      <c r="V2295" s="20"/>
    </row>
    <row r="2296" spans="1:25" x14ac:dyDescent="0.25">
      <c r="A2296" s="18"/>
      <c r="B2296" s="18"/>
      <c r="C2296" s="77"/>
      <c r="D2296" s="77"/>
      <c r="E2296" s="78"/>
      <c r="F2296" s="5"/>
      <c r="G2296" s="5"/>
      <c r="H2296" s="5"/>
      <c r="K2296" s="5"/>
      <c r="L2296" s="5"/>
      <c r="M2296" s="18"/>
      <c r="N2296" s="18"/>
      <c r="T2296" s="70"/>
      <c r="U2296" s="70"/>
      <c r="V2296" s="20"/>
    </row>
    <row r="2297" spans="1:25" x14ac:dyDescent="0.25">
      <c r="A2297" s="18"/>
      <c r="B2297" s="18"/>
      <c r="C2297" s="77"/>
      <c r="D2297" s="77"/>
      <c r="E2297" s="78"/>
      <c r="F2297" s="5"/>
      <c r="G2297" s="5"/>
      <c r="H2297" s="5"/>
      <c r="K2297" s="5"/>
      <c r="L2297" s="5"/>
      <c r="M2297" s="18"/>
      <c r="N2297" s="18"/>
      <c r="T2297" s="70"/>
      <c r="U2297" s="70"/>
      <c r="V2297" s="20"/>
    </row>
    <row r="2298" spans="1:25" x14ac:dyDescent="0.25">
      <c r="A2298" s="18"/>
      <c r="B2298" s="18"/>
      <c r="C2298" s="77"/>
      <c r="D2298" s="77"/>
      <c r="E2298" s="78"/>
      <c r="F2298" s="5"/>
      <c r="G2298" s="5"/>
      <c r="H2298" s="5"/>
      <c r="K2298" s="5"/>
      <c r="L2298" s="5"/>
      <c r="M2298" s="18"/>
      <c r="N2298" s="18"/>
      <c r="T2298" s="70"/>
      <c r="U2298" s="70"/>
      <c r="V2298" s="20"/>
    </row>
    <row r="2299" spans="1:25" x14ac:dyDescent="0.25">
      <c r="A2299" s="18"/>
      <c r="B2299" s="18"/>
      <c r="C2299" s="77"/>
      <c r="D2299" s="77"/>
      <c r="E2299" s="78"/>
      <c r="F2299" s="5"/>
      <c r="G2299" s="5"/>
      <c r="H2299" s="5"/>
      <c r="K2299" s="5"/>
      <c r="L2299" s="5"/>
      <c r="M2299" s="18"/>
      <c r="N2299" s="18"/>
      <c r="T2299" s="70"/>
      <c r="U2299" s="70"/>
      <c r="V2299" s="20"/>
    </row>
    <row r="2300" spans="1:25" x14ac:dyDescent="0.25">
      <c r="A2300" s="18"/>
      <c r="B2300" s="18"/>
      <c r="C2300" s="77"/>
      <c r="D2300" s="77"/>
      <c r="E2300" s="78"/>
      <c r="F2300" s="5"/>
      <c r="G2300" s="5"/>
      <c r="H2300" s="5"/>
      <c r="K2300" s="5"/>
      <c r="L2300" s="5"/>
      <c r="M2300" s="18"/>
      <c r="N2300" s="18"/>
      <c r="T2300" s="70"/>
      <c r="U2300" s="70"/>
      <c r="V2300" s="20"/>
    </row>
    <row r="2301" spans="1:25" x14ac:dyDescent="0.25">
      <c r="A2301" s="18"/>
      <c r="B2301" s="18"/>
      <c r="C2301" s="77"/>
      <c r="D2301" s="77"/>
      <c r="E2301" s="78"/>
      <c r="F2301" s="5"/>
      <c r="G2301" s="5"/>
      <c r="H2301" s="5"/>
      <c r="K2301" s="5"/>
      <c r="L2301" s="5"/>
      <c r="M2301" s="18"/>
      <c r="N2301" s="18"/>
      <c r="T2301" s="70"/>
      <c r="U2301" s="70"/>
      <c r="V2301" s="20"/>
    </row>
    <row r="2302" spans="1:25" x14ac:dyDescent="0.25">
      <c r="A2302" s="18"/>
      <c r="B2302" s="18"/>
      <c r="C2302" s="77"/>
      <c r="D2302" s="77"/>
      <c r="E2302" s="78"/>
      <c r="F2302" s="5"/>
      <c r="G2302" s="5"/>
      <c r="H2302" s="5"/>
      <c r="K2302" s="5"/>
      <c r="L2302" s="5"/>
      <c r="M2302" s="18"/>
      <c r="N2302" s="18"/>
      <c r="T2302" s="70"/>
      <c r="U2302" s="70"/>
      <c r="V2302" s="20"/>
    </row>
    <row r="2303" spans="1:25" x14ac:dyDescent="0.25">
      <c r="A2303" s="18"/>
      <c r="B2303" s="18"/>
      <c r="C2303" s="77"/>
      <c r="D2303" s="77"/>
      <c r="E2303" s="78"/>
      <c r="F2303" s="5"/>
      <c r="G2303" s="5"/>
      <c r="H2303" s="5"/>
      <c r="K2303" s="5"/>
      <c r="L2303" s="5"/>
      <c r="M2303" s="18"/>
      <c r="N2303" s="18"/>
      <c r="T2303" s="70"/>
      <c r="U2303" s="70"/>
      <c r="V2303" s="20"/>
    </row>
    <row r="2304" spans="1:25" x14ac:dyDescent="0.25">
      <c r="A2304" s="18"/>
      <c r="B2304" s="18"/>
      <c r="C2304" s="77"/>
      <c r="D2304" s="77"/>
      <c r="E2304" s="78"/>
      <c r="F2304" s="5"/>
      <c r="G2304" s="5"/>
      <c r="H2304" s="5"/>
      <c r="K2304" s="5"/>
      <c r="L2304" s="5"/>
      <c r="M2304" s="18"/>
      <c r="N2304" s="18"/>
      <c r="T2304" s="70"/>
      <c r="U2304" s="70"/>
      <c r="V2304" s="20"/>
    </row>
    <row r="2305" spans="1:22" x14ac:dyDescent="0.25">
      <c r="A2305" s="18"/>
      <c r="B2305" s="18"/>
      <c r="C2305" s="77"/>
      <c r="D2305" s="77"/>
      <c r="E2305" s="78"/>
      <c r="F2305" s="5"/>
      <c r="G2305" s="5"/>
      <c r="H2305" s="5"/>
      <c r="K2305" s="5"/>
      <c r="L2305" s="5"/>
      <c r="M2305" s="18"/>
      <c r="N2305" s="18"/>
      <c r="T2305" s="70"/>
      <c r="U2305" s="70"/>
      <c r="V2305" s="20"/>
    </row>
    <row r="2306" spans="1:22" x14ac:dyDescent="0.25">
      <c r="A2306" s="18"/>
      <c r="B2306" s="18"/>
      <c r="C2306" s="77"/>
      <c r="D2306" s="77"/>
      <c r="E2306" s="78"/>
      <c r="F2306" s="5"/>
      <c r="G2306" s="5"/>
      <c r="H2306" s="5"/>
      <c r="K2306" s="5"/>
      <c r="L2306" s="5"/>
      <c r="M2306" s="18"/>
      <c r="N2306" s="18"/>
      <c r="T2306" s="70"/>
      <c r="U2306" s="70"/>
      <c r="V2306" s="20"/>
    </row>
    <row r="2307" spans="1:22" x14ac:dyDescent="0.25">
      <c r="A2307" s="18"/>
      <c r="B2307" s="18"/>
      <c r="C2307" s="77"/>
      <c r="D2307" s="77"/>
      <c r="E2307" s="78"/>
      <c r="F2307" s="5"/>
      <c r="G2307" s="5"/>
      <c r="H2307" s="5"/>
      <c r="K2307" s="5"/>
      <c r="L2307" s="5"/>
      <c r="M2307" s="18"/>
      <c r="N2307" s="18"/>
      <c r="T2307" s="70"/>
      <c r="U2307" s="70"/>
      <c r="V2307" s="20"/>
    </row>
    <row r="2308" spans="1:22" x14ac:dyDescent="0.25">
      <c r="A2308" s="18"/>
      <c r="B2308" s="18"/>
      <c r="C2308" s="77"/>
      <c r="D2308" s="77"/>
      <c r="E2308" s="78"/>
      <c r="F2308" s="5"/>
      <c r="G2308" s="5"/>
      <c r="H2308" s="5"/>
      <c r="K2308" s="5"/>
      <c r="L2308" s="5"/>
      <c r="M2308" s="18"/>
      <c r="N2308" s="18"/>
      <c r="T2308" s="70"/>
      <c r="U2308" s="70"/>
      <c r="V2308" s="20"/>
    </row>
    <row r="2309" spans="1:22" x14ac:dyDescent="0.25">
      <c r="A2309" s="18"/>
      <c r="B2309" s="18"/>
      <c r="C2309" s="77"/>
      <c r="D2309" s="77"/>
      <c r="E2309" s="78"/>
      <c r="F2309" s="5"/>
      <c r="G2309" s="5"/>
      <c r="H2309" s="5"/>
      <c r="K2309" s="5"/>
      <c r="L2309" s="5"/>
      <c r="M2309" s="18"/>
      <c r="N2309" s="18"/>
      <c r="T2309" s="70"/>
      <c r="U2309" s="70"/>
      <c r="V2309" s="20"/>
    </row>
    <row r="2310" spans="1:22" x14ac:dyDescent="0.25">
      <c r="A2310" s="18"/>
      <c r="B2310" s="18"/>
      <c r="C2310" s="77"/>
      <c r="D2310" s="77"/>
      <c r="E2310" s="78"/>
      <c r="F2310" s="5"/>
      <c r="G2310" s="5"/>
      <c r="H2310" s="5"/>
      <c r="K2310" s="5"/>
      <c r="L2310" s="5"/>
      <c r="M2310" s="18"/>
      <c r="N2310" s="18"/>
      <c r="T2310" s="70"/>
      <c r="U2310" s="70"/>
      <c r="V2310" s="20"/>
    </row>
    <row r="2311" spans="1:22" x14ac:dyDescent="0.25">
      <c r="A2311" s="18"/>
      <c r="B2311" s="18"/>
      <c r="C2311" s="77"/>
      <c r="D2311" s="77"/>
      <c r="E2311" s="78"/>
      <c r="F2311" s="5"/>
      <c r="G2311" s="5"/>
      <c r="H2311" s="5"/>
      <c r="K2311" s="5"/>
      <c r="L2311" s="5"/>
      <c r="M2311" s="18"/>
      <c r="N2311" s="18"/>
      <c r="T2311" s="70"/>
      <c r="U2311" s="70"/>
      <c r="V2311" s="20"/>
    </row>
    <row r="2312" spans="1:22" x14ac:dyDescent="0.25">
      <c r="A2312" s="18"/>
      <c r="B2312" s="18"/>
      <c r="C2312" s="77"/>
      <c r="D2312" s="77"/>
      <c r="E2312" s="78"/>
      <c r="F2312" s="5"/>
      <c r="G2312" s="5"/>
      <c r="H2312" s="5"/>
      <c r="K2312" s="5"/>
      <c r="L2312" s="5"/>
      <c r="M2312" s="18"/>
      <c r="N2312" s="18"/>
      <c r="T2312" s="70"/>
      <c r="U2312" s="70"/>
      <c r="V2312" s="20"/>
    </row>
    <row r="2313" spans="1:22" x14ac:dyDescent="0.25">
      <c r="A2313" s="18"/>
      <c r="B2313" s="18"/>
      <c r="C2313" s="77"/>
      <c r="D2313" s="77"/>
      <c r="E2313" s="78"/>
      <c r="F2313" s="5"/>
      <c r="G2313" s="5"/>
      <c r="H2313" s="5"/>
      <c r="K2313" s="5"/>
      <c r="L2313" s="5"/>
      <c r="M2313" s="18"/>
      <c r="N2313" s="18"/>
      <c r="T2313" s="70"/>
      <c r="U2313" s="70"/>
      <c r="V2313" s="20"/>
    </row>
    <row r="2314" spans="1:22" x14ac:dyDescent="0.25">
      <c r="A2314" s="18"/>
      <c r="B2314" s="18"/>
      <c r="C2314" s="77"/>
      <c r="D2314" s="77"/>
      <c r="E2314" s="78"/>
      <c r="F2314" s="5"/>
      <c r="G2314" s="5"/>
      <c r="H2314" s="5"/>
      <c r="K2314" s="5"/>
      <c r="L2314" s="5"/>
      <c r="M2314" s="18"/>
      <c r="N2314" s="18"/>
      <c r="T2314" s="70"/>
      <c r="U2314" s="70"/>
      <c r="V2314" s="20"/>
    </row>
    <row r="2315" spans="1:22" x14ac:dyDescent="0.25">
      <c r="A2315" s="18"/>
      <c r="B2315" s="18"/>
      <c r="C2315" s="77"/>
      <c r="D2315" s="77"/>
      <c r="E2315" s="78"/>
      <c r="F2315" s="5"/>
      <c r="G2315" s="5"/>
      <c r="H2315" s="5"/>
      <c r="K2315" s="5"/>
      <c r="L2315" s="5"/>
      <c r="M2315" s="18"/>
      <c r="N2315" s="18"/>
      <c r="T2315" s="70"/>
      <c r="U2315" s="70"/>
      <c r="V2315" s="20"/>
    </row>
    <row r="2316" spans="1:22" x14ac:dyDescent="0.25">
      <c r="A2316" s="18"/>
      <c r="B2316" s="18"/>
      <c r="C2316" s="77"/>
      <c r="D2316" s="77"/>
      <c r="E2316" s="78"/>
      <c r="F2316" s="5"/>
      <c r="G2316" s="5"/>
      <c r="H2316" s="5"/>
      <c r="K2316" s="5"/>
      <c r="L2316" s="5"/>
      <c r="M2316" s="18"/>
      <c r="N2316" s="18"/>
      <c r="T2316" s="70"/>
      <c r="U2316" s="70"/>
      <c r="V2316" s="20"/>
    </row>
    <row r="2317" spans="1:22" x14ac:dyDescent="0.25">
      <c r="A2317" s="18"/>
      <c r="B2317" s="18"/>
      <c r="C2317" s="77"/>
      <c r="D2317" s="77"/>
      <c r="E2317" s="78"/>
      <c r="F2317" s="5"/>
      <c r="G2317" s="5"/>
      <c r="H2317" s="5"/>
      <c r="K2317" s="5"/>
      <c r="L2317" s="5"/>
      <c r="M2317" s="18"/>
      <c r="N2317" s="18"/>
      <c r="T2317" s="70"/>
      <c r="U2317" s="70"/>
      <c r="V2317" s="20"/>
    </row>
    <row r="2318" spans="1:22" x14ac:dyDescent="0.25">
      <c r="A2318" s="18"/>
      <c r="B2318" s="18"/>
      <c r="C2318" s="77"/>
      <c r="D2318" s="77"/>
      <c r="E2318" s="78"/>
      <c r="F2318" s="5"/>
      <c r="G2318" s="5"/>
      <c r="H2318" s="5"/>
      <c r="K2318" s="5"/>
      <c r="L2318" s="5"/>
      <c r="M2318" s="18"/>
      <c r="N2318" s="18"/>
      <c r="T2318" s="70"/>
      <c r="U2318" s="70"/>
      <c r="V2318" s="20"/>
    </row>
    <row r="2319" spans="1:22" x14ac:dyDescent="0.25">
      <c r="A2319" s="18"/>
      <c r="B2319" s="18"/>
      <c r="C2319" s="77"/>
      <c r="D2319" s="77"/>
      <c r="E2319" s="78"/>
      <c r="F2319" s="5"/>
      <c r="G2319" s="5"/>
      <c r="H2319" s="5"/>
      <c r="K2319" s="5"/>
      <c r="L2319" s="5"/>
      <c r="M2319" s="18"/>
      <c r="N2319" s="18"/>
      <c r="T2319" s="70"/>
      <c r="U2319" s="70"/>
      <c r="V2319" s="20"/>
    </row>
    <row r="2320" spans="1:22" x14ac:dyDescent="0.25">
      <c r="A2320" s="18"/>
      <c r="B2320" s="18"/>
      <c r="C2320" s="77"/>
      <c r="D2320" s="77"/>
      <c r="E2320" s="78"/>
      <c r="F2320" s="5"/>
      <c r="G2320" s="5"/>
      <c r="H2320" s="5"/>
      <c r="K2320" s="5"/>
      <c r="L2320" s="5"/>
      <c r="M2320" s="18"/>
      <c r="N2320" s="18"/>
      <c r="T2320" s="70"/>
      <c r="U2320" s="70"/>
      <c r="V2320" s="20"/>
    </row>
    <row r="2321" spans="1:22" x14ac:dyDescent="0.25">
      <c r="A2321" s="18"/>
      <c r="B2321" s="18"/>
      <c r="C2321" s="77"/>
      <c r="D2321" s="77"/>
      <c r="E2321" s="78"/>
      <c r="F2321" s="5"/>
      <c r="G2321" s="5"/>
      <c r="H2321" s="5"/>
      <c r="K2321" s="5"/>
      <c r="L2321" s="5"/>
      <c r="M2321" s="18"/>
      <c r="N2321" s="18"/>
      <c r="T2321" s="70"/>
      <c r="U2321" s="70"/>
      <c r="V2321" s="20"/>
    </row>
    <row r="2322" spans="1:22" x14ac:dyDescent="0.25">
      <c r="A2322" s="18"/>
      <c r="B2322" s="18"/>
      <c r="C2322" s="77"/>
      <c r="D2322" s="77"/>
      <c r="E2322" s="78"/>
      <c r="F2322" s="5"/>
      <c r="G2322" s="5"/>
      <c r="H2322" s="5"/>
      <c r="K2322" s="5"/>
      <c r="L2322" s="5"/>
      <c r="M2322" s="18"/>
      <c r="N2322" s="18"/>
      <c r="T2322" s="70"/>
      <c r="U2322" s="70"/>
      <c r="V2322" s="20"/>
    </row>
    <row r="2323" spans="1:22" x14ac:dyDescent="0.25">
      <c r="A2323" s="18"/>
      <c r="B2323" s="18"/>
      <c r="C2323" s="77"/>
      <c r="D2323" s="77"/>
      <c r="E2323" s="78"/>
      <c r="F2323" s="5"/>
      <c r="G2323" s="5"/>
      <c r="H2323" s="5"/>
      <c r="K2323" s="5"/>
      <c r="L2323" s="5"/>
      <c r="M2323" s="18"/>
      <c r="N2323" s="18"/>
      <c r="T2323" s="70"/>
      <c r="U2323" s="70"/>
      <c r="V2323" s="20"/>
    </row>
    <row r="2324" spans="1:22" x14ac:dyDescent="0.25">
      <c r="A2324" s="18"/>
      <c r="B2324" s="18"/>
      <c r="C2324" s="77"/>
      <c r="D2324" s="77"/>
      <c r="E2324" s="78"/>
      <c r="F2324" s="5"/>
      <c r="G2324" s="5"/>
      <c r="H2324" s="5"/>
      <c r="K2324" s="5"/>
      <c r="L2324" s="5"/>
      <c r="M2324" s="18"/>
      <c r="N2324" s="18"/>
      <c r="T2324" s="70"/>
      <c r="U2324" s="70"/>
      <c r="V2324" s="20"/>
    </row>
    <row r="2325" spans="1:22" x14ac:dyDescent="0.25">
      <c r="A2325" s="18"/>
      <c r="B2325" s="18"/>
      <c r="C2325" s="77"/>
      <c r="D2325" s="77"/>
      <c r="E2325" s="78"/>
      <c r="F2325" s="5"/>
      <c r="G2325" s="5"/>
      <c r="H2325" s="5"/>
      <c r="K2325" s="5"/>
      <c r="L2325" s="5"/>
      <c r="M2325" s="18"/>
      <c r="N2325" s="18"/>
      <c r="T2325" s="70"/>
      <c r="U2325" s="70"/>
      <c r="V2325" s="20"/>
    </row>
    <row r="2326" spans="1:22" x14ac:dyDescent="0.25">
      <c r="A2326" s="18"/>
      <c r="B2326" s="18"/>
      <c r="C2326" s="77"/>
      <c r="D2326" s="77"/>
      <c r="E2326" s="78"/>
      <c r="F2326" s="5"/>
      <c r="G2326" s="5"/>
      <c r="H2326" s="5"/>
      <c r="K2326" s="5"/>
      <c r="L2326" s="5"/>
      <c r="M2326" s="18"/>
      <c r="N2326" s="18"/>
      <c r="T2326" s="70"/>
      <c r="U2326" s="70"/>
      <c r="V2326" s="20"/>
    </row>
    <row r="2327" spans="1:22" x14ac:dyDescent="0.25">
      <c r="A2327" s="18"/>
      <c r="B2327" s="18"/>
      <c r="C2327" s="77"/>
      <c r="D2327" s="77"/>
      <c r="E2327" s="78"/>
      <c r="F2327" s="5"/>
      <c r="G2327" s="5"/>
      <c r="H2327" s="5"/>
      <c r="K2327" s="5"/>
      <c r="L2327" s="5"/>
      <c r="M2327" s="18"/>
      <c r="N2327" s="18"/>
      <c r="T2327" s="70"/>
      <c r="U2327" s="70"/>
      <c r="V2327" s="20"/>
    </row>
    <row r="2328" spans="1:22" x14ac:dyDescent="0.25">
      <c r="A2328" s="18"/>
      <c r="B2328" s="18"/>
      <c r="C2328" s="77"/>
      <c r="D2328" s="77"/>
      <c r="E2328" s="78"/>
      <c r="F2328" s="5"/>
      <c r="G2328" s="5"/>
      <c r="H2328" s="5"/>
      <c r="K2328" s="5"/>
      <c r="L2328" s="5"/>
      <c r="M2328" s="18"/>
      <c r="N2328" s="18"/>
      <c r="T2328" s="70"/>
      <c r="U2328" s="70"/>
      <c r="V2328" s="20"/>
    </row>
    <row r="2329" spans="1:22" x14ac:dyDescent="0.25">
      <c r="A2329" s="18"/>
      <c r="B2329" s="18"/>
      <c r="C2329" s="77"/>
      <c r="D2329" s="77"/>
      <c r="E2329" s="78"/>
      <c r="F2329" s="5"/>
      <c r="G2329" s="5"/>
      <c r="H2329" s="5"/>
      <c r="K2329" s="5"/>
      <c r="L2329" s="5"/>
      <c r="M2329" s="18"/>
      <c r="N2329" s="18"/>
      <c r="T2329" s="70"/>
      <c r="U2329" s="70"/>
      <c r="V2329" s="20"/>
    </row>
    <row r="2330" spans="1:22" x14ac:dyDescent="0.25">
      <c r="A2330" s="18"/>
      <c r="B2330" s="18"/>
      <c r="C2330" s="77"/>
      <c r="D2330" s="77"/>
      <c r="E2330" s="78"/>
      <c r="F2330" s="5"/>
      <c r="G2330" s="5"/>
      <c r="H2330" s="5"/>
      <c r="K2330" s="5"/>
      <c r="L2330" s="5"/>
      <c r="M2330" s="18"/>
      <c r="N2330" s="18"/>
      <c r="T2330" s="70"/>
      <c r="U2330" s="70"/>
      <c r="V2330" s="20"/>
    </row>
    <row r="2331" spans="1:22" x14ac:dyDescent="0.25">
      <c r="A2331" s="18"/>
      <c r="B2331" s="18"/>
      <c r="C2331" s="77"/>
      <c r="D2331" s="77"/>
      <c r="E2331" s="78"/>
      <c r="F2331" s="5"/>
      <c r="G2331" s="5"/>
      <c r="H2331" s="5"/>
      <c r="K2331" s="5"/>
      <c r="L2331" s="5"/>
      <c r="M2331" s="18"/>
      <c r="N2331" s="18"/>
      <c r="T2331" s="70"/>
      <c r="U2331" s="70"/>
      <c r="V2331" s="20"/>
    </row>
    <row r="2332" spans="1:22" x14ac:dyDescent="0.25">
      <c r="A2332" s="18"/>
      <c r="B2332" s="18"/>
      <c r="C2332" s="77"/>
      <c r="D2332" s="77"/>
      <c r="E2332" s="78"/>
      <c r="F2332" s="5"/>
      <c r="G2332" s="5"/>
      <c r="H2332" s="5"/>
      <c r="K2332" s="5"/>
      <c r="L2332" s="5"/>
      <c r="M2332" s="18"/>
      <c r="N2332" s="18"/>
      <c r="T2332" s="70"/>
      <c r="U2332" s="70"/>
      <c r="V2332" s="20"/>
    </row>
    <row r="2333" spans="1:22" x14ac:dyDescent="0.25">
      <c r="A2333" s="18"/>
      <c r="B2333" s="18"/>
      <c r="C2333" s="77"/>
      <c r="D2333" s="77"/>
      <c r="E2333" s="78"/>
      <c r="F2333" s="5"/>
      <c r="G2333" s="5"/>
      <c r="H2333" s="5"/>
      <c r="K2333" s="5"/>
      <c r="L2333" s="5"/>
      <c r="M2333" s="18"/>
      <c r="N2333" s="18"/>
      <c r="T2333" s="70"/>
      <c r="U2333" s="70"/>
      <c r="V2333" s="20"/>
    </row>
    <row r="2334" spans="1:22" x14ac:dyDescent="0.25">
      <c r="A2334" s="18"/>
      <c r="B2334" s="18"/>
      <c r="C2334" s="77"/>
      <c r="D2334" s="77"/>
      <c r="E2334" s="78"/>
      <c r="F2334" s="5"/>
      <c r="G2334" s="5"/>
      <c r="H2334" s="5"/>
      <c r="K2334" s="5"/>
      <c r="L2334" s="5"/>
      <c r="M2334" s="18"/>
      <c r="N2334" s="18"/>
      <c r="T2334" s="70"/>
      <c r="U2334" s="70"/>
      <c r="V2334" s="20"/>
    </row>
    <row r="2335" spans="1:22" x14ac:dyDescent="0.25">
      <c r="A2335" s="18"/>
      <c r="B2335" s="18"/>
      <c r="C2335" s="77"/>
      <c r="D2335" s="77"/>
      <c r="E2335" s="78"/>
      <c r="F2335" s="5"/>
      <c r="G2335" s="5"/>
      <c r="H2335" s="5"/>
      <c r="K2335" s="5"/>
      <c r="L2335" s="5"/>
      <c r="M2335" s="18"/>
      <c r="N2335" s="18"/>
      <c r="T2335" s="70"/>
      <c r="U2335" s="70"/>
      <c r="V2335" s="20"/>
    </row>
    <row r="2336" spans="1:22" x14ac:dyDescent="0.25">
      <c r="A2336" s="18"/>
      <c r="B2336" s="18"/>
      <c r="C2336" s="77"/>
      <c r="D2336" s="77"/>
      <c r="E2336" s="78"/>
      <c r="F2336" s="5"/>
      <c r="G2336" s="5"/>
      <c r="H2336" s="5"/>
      <c r="K2336" s="5"/>
      <c r="L2336" s="5"/>
      <c r="M2336" s="18"/>
      <c r="N2336" s="18"/>
      <c r="T2336" s="70"/>
      <c r="U2336" s="70"/>
      <c r="V2336" s="20"/>
    </row>
    <row r="2337" spans="1:22" x14ac:dyDescent="0.25">
      <c r="A2337" s="18"/>
      <c r="B2337" s="18"/>
      <c r="C2337" s="77"/>
      <c r="D2337" s="77"/>
      <c r="E2337" s="78"/>
      <c r="F2337" s="5"/>
      <c r="G2337" s="5"/>
      <c r="H2337" s="5"/>
      <c r="K2337" s="5"/>
      <c r="L2337" s="5"/>
      <c r="M2337" s="18"/>
      <c r="N2337" s="18"/>
      <c r="T2337" s="70"/>
      <c r="U2337" s="70"/>
      <c r="V2337" s="20"/>
    </row>
    <row r="2338" spans="1:22" x14ac:dyDescent="0.25">
      <c r="A2338" s="18"/>
      <c r="B2338" s="18"/>
      <c r="C2338" s="77"/>
      <c r="D2338" s="77"/>
      <c r="E2338" s="78"/>
      <c r="F2338" s="5"/>
      <c r="G2338" s="5"/>
      <c r="H2338" s="5"/>
      <c r="K2338" s="5"/>
      <c r="L2338" s="5"/>
      <c r="M2338" s="18"/>
      <c r="N2338" s="18"/>
      <c r="T2338" s="70"/>
      <c r="U2338" s="70"/>
      <c r="V2338" s="20"/>
    </row>
    <row r="2339" spans="1:22" x14ac:dyDescent="0.25">
      <c r="A2339" s="18"/>
      <c r="B2339" s="18"/>
      <c r="C2339" s="77"/>
      <c r="D2339" s="77"/>
      <c r="E2339" s="78"/>
      <c r="F2339" s="5"/>
      <c r="G2339" s="5"/>
      <c r="H2339" s="5"/>
      <c r="K2339" s="5"/>
      <c r="L2339" s="5"/>
      <c r="M2339" s="18"/>
      <c r="N2339" s="18"/>
      <c r="T2339" s="70"/>
      <c r="U2339" s="70"/>
      <c r="V2339" s="20"/>
    </row>
    <row r="2340" spans="1:22" x14ac:dyDescent="0.25">
      <c r="A2340" s="18"/>
      <c r="B2340" s="18"/>
      <c r="C2340" s="77"/>
      <c r="D2340" s="77"/>
      <c r="E2340" s="78"/>
      <c r="F2340" s="5"/>
      <c r="G2340" s="5"/>
      <c r="H2340" s="5"/>
      <c r="K2340" s="5"/>
      <c r="L2340" s="5"/>
      <c r="M2340" s="18"/>
      <c r="N2340" s="18"/>
      <c r="T2340" s="70"/>
      <c r="U2340" s="70"/>
      <c r="V2340" s="20"/>
    </row>
    <row r="2341" spans="1:22" x14ac:dyDescent="0.25">
      <c r="A2341" s="18"/>
      <c r="B2341" s="18"/>
      <c r="C2341" s="77"/>
      <c r="D2341" s="77"/>
      <c r="E2341" s="78"/>
      <c r="F2341" s="5"/>
      <c r="G2341" s="5"/>
      <c r="H2341" s="5"/>
      <c r="K2341" s="5"/>
      <c r="L2341" s="5"/>
      <c r="M2341" s="18"/>
      <c r="N2341" s="18"/>
      <c r="T2341" s="70"/>
      <c r="U2341" s="70"/>
      <c r="V2341" s="20"/>
    </row>
    <row r="2342" spans="1:22" x14ac:dyDescent="0.25">
      <c r="A2342" s="18"/>
      <c r="B2342" s="18"/>
      <c r="C2342" s="77"/>
      <c r="D2342" s="77"/>
      <c r="E2342" s="78"/>
      <c r="F2342" s="5"/>
      <c r="G2342" s="5"/>
      <c r="H2342" s="5"/>
      <c r="K2342" s="5"/>
      <c r="L2342" s="5"/>
      <c r="M2342" s="18"/>
      <c r="N2342" s="18"/>
      <c r="T2342" s="70"/>
      <c r="U2342" s="70"/>
      <c r="V2342" s="20"/>
    </row>
    <row r="2343" spans="1:22" x14ac:dyDescent="0.25">
      <c r="A2343" s="18"/>
      <c r="B2343" s="18"/>
      <c r="C2343" s="77"/>
      <c r="D2343" s="77"/>
      <c r="E2343" s="78"/>
      <c r="F2343" s="5"/>
      <c r="G2343" s="5"/>
      <c r="H2343" s="5"/>
      <c r="K2343" s="5"/>
      <c r="L2343" s="5"/>
      <c r="M2343" s="18"/>
      <c r="N2343" s="18"/>
      <c r="T2343" s="70"/>
      <c r="U2343" s="70"/>
      <c r="V2343" s="20"/>
    </row>
    <row r="2344" spans="1:22" x14ac:dyDescent="0.25">
      <c r="A2344" s="18"/>
      <c r="B2344" s="18"/>
      <c r="C2344" s="77"/>
      <c r="D2344" s="77"/>
      <c r="E2344" s="78"/>
      <c r="F2344" s="5"/>
      <c r="G2344" s="5"/>
      <c r="H2344" s="5"/>
      <c r="K2344" s="5"/>
      <c r="L2344" s="5"/>
      <c r="M2344" s="18"/>
      <c r="N2344" s="18"/>
      <c r="T2344" s="70"/>
      <c r="U2344" s="70"/>
      <c r="V2344" s="20"/>
    </row>
    <row r="2345" spans="1:22" x14ac:dyDescent="0.25">
      <c r="A2345" s="18"/>
      <c r="B2345" s="18"/>
      <c r="C2345" s="77"/>
      <c r="D2345" s="77"/>
      <c r="E2345" s="78"/>
      <c r="F2345" s="5"/>
      <c r="G2345" s="5"/>
      <c r="H2345" s="5"/>
      <c r="K2345" s="5"/>
      <c r="L2345" s="5"/>
      <c r="M2345" s="18"/>
      <c r="N2345" s="18"/>
      <c r="T2345" s="70"/>
      <c r="U2345" s="70"/>
      <c r="V2345" s="20"/>
    </row>
    <row r="2346" spans="1:22" x14ac:dyDescent="0.25">
      <c r="A2346" s="18"/>
      <c r="B2346" s="18"/>
      <c r="C2346" s="77"/>
      <c r="D2346" s="77"/>
      <c r="E2346" s="78"/>
      <c r="F2346" s="5"/>
      <c r="G2346" s="5"/>
      <c r="H2346" s="5"/>
      <c r="K2346" s="5"/>
      <c r="L2346" s="5"/>
      <c r="M2346" s="18"/>
      <c r="N2346" s="18"/>
      <c r="T2346" s="70"/>
      <c r="U2346" s="70"/>
      <c r="V2346" s="20"/>
    </row>
    <row r="2347" spans="1:22" x14ac:dyDescent="0.25">
      <c r="A2347" s="18"/>
      <c r="B2347" s="18"/>
      <c r="C2347" s="77"/>
      <c r="D2347" s="77"/>
      <c r="E2347" s="78"/>
      <c r="F2347" s="5"/>
      <c r="G2347" s="5"/>
      <c r="H2347" s="5"/>
      <c r="K2347" s="5"/>
      <c r="L2347" s="5"/>
      <c r="M2347" s="18"/>
      <c r="N2347" s="18"/>
      <c r="T2347" s="70"/>
      <c r="U2347" s="70"/>
      <c r="V2347" s="20"/>
    </row>
    <row r="2348" spans="1:22" x14ac:dyDescent="0.25">
      <c r="A2348" s="18"/>
      <c r="B2348" s="18"/>
      <c r="C2348" s="77"/>
      <c r="D2348" s="77"/>
      <c r="E2348" s="78"/>
      <c r="F2348" s="5"/>
      <c r="G2348" s="5"/>
      <c r="H2348" s="5"/>
      <c r="K2348" s="5"/>
      <c r="L2348" s="5"/>
      <c r="M2348" s="18"/>
      <c r="N2348" s="18"/>
      <c r="T2348" s="70"/>
      <c r="U2348" s="70"/>
      <c r="V2348" s="20"/>
    </row>
    <row r="2349" spans="1:22" x14ac:dyDescent="0.25">
      <c r="A2349" s="18"/>
      <c r="B2349" s="18"/>
      <c r="C2349" s="77"/>
      <c r="D2349" s="77"/>
      <c r="E2349" s="78"/>
      <c r="F2349" s="5"/>
      <c r="G2349" s="5"/>
      <c r="H2349" s="5"/>
      <c r="K2349" s="5"/>
      <c r="L2349" s="5"/>
      <c r="M2349" s="18"/>
      <c r="N2349" s="18"/>
      <c r="T2349" s="70"/>
      <c r="U2349" s="70"/>
      <c r="V2349" s="20"/>
    </row>
    <row r="2350" spans="1:22" x14ac:dyDescent="0.25">
      <c r="A2350" s="18"/>
      <c r="B2350" s="18"/>
      <c r="C2350" s="77"/>
      <c r="D2350" s="77"/>
      <c r="E2350" s="78"/>
      <c r="F2350" s="5"/>
      <c r="G2350" s="5"/>
      <c r="H2350" s="5"/>
      <c r="K2350" s="5"/>
      <c r="L2350" s="5"/>
      <c r="M2350" s="18"/>
      <c r="N2350" s="18"/>
      <c r="T2350" s="70"/>
      <c r="U2350" s="70"/>
      <c r="V2350" s="20"/>
    </row>
    <row r="2351" spans="1:22" x14ac:dyDescent="0.25">
      <c r="A2351" s="18"/>
      <c r="B2351" s="18"/>
      <c r="C2351" s="77"/>
      <c r="D2351" s="77"/>
      <c r="E2351" s="78"/>
      <c r="F2351" s="5"/>
      <c r="G2351" s="5"/>
      <c r="H2351" s="5"/>
      <c r="K2351" s="5"/>
      <c r="L2351" s="5"/>
      <c r="M2351" s="18"/>
      <c r="N2351" s="18"/>
      <c r="T2351" s="70"/>
      <c r="U2351" s="70"/>
    </row>
    <row r="2352" spans="1:22" x14ac:dyDescent="0.25">
      <c r="A2352" s="18"/>
      <c r="B2352" s="18"/>
      <c r="C2352" s="77"/>
      <c r="D2352" s="77"/>
      <c r="E2352" s="78"/>
      <c r="F2352" s="5"/>
      <c r="G2352" s="5"/>
      <c r="H2352" s="5"/>
      <c r="K2352" s="5"/>
      <c r="L2352" s="5"/>
      <c r="M2352" s="18"/>
      <c r="N2352" s="18"/>
      <c r="T2352" s="70"/>
      <c r="U2352" s="70"/>
    </row>
    <row r="2353" spans="1:21" x14ac:dyDescent="0.25">
      <c r="A2353" s="18"/>
      <c r="B2353" s="18"/>
      <c r="C2353" s="77"/>
      <c r="D2353" s="77"/>
      <c r="E2353" s="78"/>
      <c r="F2353" s="5"/>
      <c r="G2353" s="5"/>
      <c r="H2353" s="5"/>
      <c r="K2353" s="5"/>
      <c r="L2353" s="5"/>
      <c r="M2353" s="18"/>
      <c r="N2353" s="18"/>
      <c r="T2353" s="70"/>
      <c r="U2353" s="70"/>
    </row>
    <row r="2354" spans="1:21" x14ac:dyDescent="0.25">
      <c r="A2354" s="18"/>
      <c r="B2354" s="18"/>
      <c r="C2354" s="77"/>
      <c r="D2354" s="77"/>
      <c r="E2354" s="78"/>
      <c r="F2354" s="5"/>
      <c r="G2354" s="5"/>
      <c r="H2354" s="5"/>
      <c r="K2354" s="5"/>
      <c r="L2354" s="5"/>
      <c r="M2354" s="18"/>
      <c r="N2354" s="18"/>
      <c r="T2354" s="70"/>
      <c r="U2354" s="70"/>
    </row>
    <row r="2355" spans="1:21" x14ac:dyDescent="0.25">
      <c r="A2355" s="18"/>
      <c r="B2355" s="18"/>
      <c r="C2355" s="77"/>
      <c r="D2355" s="77"/>
      <c r="E2355" s="78"/>
      <c r="F2355" s="5"/>
      <c r="G2355" s="5"/>
      <c r="H2355" s="5"/>
      <c r="K2355" s="5"/>
      <c r="L2355" s="5"/>
      <c r="M2355" s="18"/>
      <c r="N2355" s="18"/>
      <c r="T2355" s="70"/>
      <c r="U2355" s="70"/>
    </row>
    <row r="2356" spans="1:21" x14ac:dyDescent="0.25">
      <c r="A2356" s="18"/>
      <c r="B2356" s="18"/>
      <c r="C2356" s="77"/>
      <c r="D2356" s="77"/>
      <c r="E2356" s="78"/>
      <c r="F2356" s="5"/>
      <c r="G2356" s="5"/>
      <c r="H2356" s="5"/>
      <c r="K2356" s="5"/>
      <c r="L2356" s="5"/>
      <c r="M2356" s="18"/>
      <c r="N2356" s="18"/>
      <c r="T2356" s="70"/>
      <c r="U2356" s="70"/>
    </row>
    <row r="2357" spans="1:21" x14ac:dyDescent="0.25">
      <c r="A2357" s="18"/>
      <c r="B2357" s="18"/>
      <c r="C2357" s="77"/>
      <c r="D2357" s="77"/>
      <c r="E2357" s="78"/>
      <c r="F2357" s="5"/>
      <c r="G2357" s="5"/>
      <c r="H2357" s="5"/>
      <c r="K2357" s="5"/>
      <c r="L2357" s="5"/>
      <c r="M2357" s="18"/>
      <c r="N2357" s="18"/>
      <c r="T2357" s="70"/>
      <c r="U2357" s="70"/>
    </row>
    <row r="2358" spans="1:21" x14ac:dyDescent="0.25">
      <c r="A2358" s="18"/>
      <c r="B2358" s="18"/>
      <c r="C2358" s="77"/>
      <c r="D2358" s="77"/>
      <c r="E2358" s="78"/>
      <c r="F2358" s="5"/>
      <c r="G2358" s="5"/>
      <c r="H2358" s="5"/>
      <c r="K2358" s="5"/>
      <c r="L2358" s="5"/>
      <c r="M2358" s="18"/>
      <c r="N2358" s="18"/>
      <c r="T2358" s="70"/>
      <c r="U2358" s="70"/>
    </row>
    <row r="2359" spans="1:21" x14ac:dyDescent="0.25">
      <c r="A2359" s="18"/>
      <c r="B2359" s="18"/>
      <c r="C2359" s="77"/>
      <c r="D2359" s="77"/>
      <c r="E2359" s="78"/>
      <c r="F2359" s="5"/>
      <c r="G2359" s="5"/>
      <c r="H2359" s="5"/>
      <c r="K2359" s="5"/>
      <c r="L2359" s="5"/>
      <c r="M2359" s="18"/>
      <c r="N2359" s="18"/>
      <c r="T2359" s="70"/>
      <c r="U2359" s="70"/>
    </row>
    <row r="2360" spans="1:21" x14ac:dyDescent="0.25">
      <c r="A2360" s="18"/>
      <c r="B2360" s="18"/>
      <c r="C2360" s="77"/>
      <c r="D2360" s="77"/>
      <c r="E2360" s="78"/>
      <c r="F2360" s="5"/>
      <c r="G2360" s="5"/>
      <c r="H2360" s="5"/>
      <c r="K2360" s="5"/>
      <c r="L2360" s="5"/>
      <c r="M2360" s="18"/>
      <c r="N2360" s="18"/>
      <c r="T2360" s="70"/>
      <c r="U2360" s="70"/>
    </row>
    <row r="2361" spans="1:21" x14ac:dyDescent="0.25">
      <c r="A2361" s="18"/>
      <c r="B2361" s="18"/>
      <c r="C2361" s="77"/>
      <c r="D2361" s="77"/>
      <c r="E2361" s="78"/>
      <c r="F2361" s="5"/>
      <c r="G2361" s="5"/>
      <c r="H2361" s="5"/>
      <c r="K2361" s="5"/>
      <c r="L2361" s="5"/>
      <c r="M2361" s="18"/>
      <c r="N2361" s="18"/>
      <c r="T2361" s="70"/>
      <c r="U2361" s="70"/>
    </row>
    <row r="2362" spans="1:21" x14ac:dyDescent="0.25">
      <c r="A2362" s="18"/>
      <c r="B2362" s="18"/>
      <c r="C2362" s="77"/>
      <c r="D2362" s="77"/>
      <c r="E2362" s="78"/>
      <c r="F2362" s="5"/>
      <c r="G2362" s="5"/>
      <c r="H2362" s="5"/>
      <c r="K2362" s="5"/>
      <c r="L2362" s="5"/>
      <c r="M2362" s="18"/>
      <c r="N2362" s="18"/>
      <c r="T2362" s="70"/>
      <c r="U2362" s="70"/>
    </row>
    <row r="2363" spans="1:21" x14ac:dyDescent="0.25">
      <c r="A2363" s="18"/>
      <c r="B2363" s="18"/>
      <c r="C2363" s="77"/>
      <c r="D2363" s="77"/>
      <c r="E2363" s="78"/>
      <c r="F2363" s="5"/>
      <c r="G2363" s="5"/>
      <c r="H2363" s="5"/>
      <c r="K2363" s="5"/>
      <c r="L2363" s="5"/>
      <c r="M2363" s="18"/>
      <c r="N2363" s="18"/>
      <c r="T2363" s="70"/>
      <c r="U2363" s="70"/>
    </row>
    <row r="2364" spans="1:21" x14ac:dyDescent="0.25">
      <c r="A2364" s="18"/>
      <c r="B2364" s="18"/>
      <c r="C2364" s="77"/>
      <c r="D2364" s="77"/>
      <c r="E2364" s="78"/>
      <c r="F2364" s="5"/>
      <c r="G2364" s="5"/>
      <c r="H2364" s="5"/>
      <c r="K2364" s="5"/>
      <c r="L2364" s="5"/>
      <c r="M2364" s="18"/>
      <c r="N2364" s="18"/>
      <c r="T2364" s="70"/>
      <c r="U2364" s="70"/>
    </row>
    <row r="2365" spans="1:21" x14ac:dyDescent="0.25">
      <c r="A2365" s="18"/>
      <c r="B2365" s="18"/>
      <c r="C2365" s="77"/>
      <c r="D2365" s="77"/>
      <c r="E2365" s="78"/>
      <c r="F2365" s="5"/>
      <c r="G2365" s="5"/>
      <c r="H2365" s="5"/>
      <c r="K2365" s="5"/>
      <c r="L2365" s="5"/>
      <c r="M2365" s="18"/>
      <c r="N2365" s="18"/>
      <c r="T2365" s="70"/>
      <c r="U2365" s="70"/>
    </row>
    <row r="2366" spans="1:21" x14ac:dyDescent="0.25">
      <c r="A2366" s="18"/>
      <c r="B2366" s="18"/>
      <c r="C2366" s="77"/>
      <c r="D2366" s="77"/>
      <c r="E2366" s="78"/>
      <c r="F2366" s="5"/>
      <c r="G2366" s="5"/>
      <c r="H2366" s="5"/>
      <c r="K2366" s="5"/>
      <c r="L2366" s="5"/>
      <c r="M2366" s="18"/>
      <c r="N2366" s="18"/>
      <c r="T2366" s="70"/>
      <c r="U2366" s="70"/>
    </row>
    <row r="2367" spans="1:21" x14ac:dyDescent="0.25">
      <c r="A2367" s="18"/>
      <c r="B2367" s="18"/>
      <c r="C2367" s="77"/>
      <c r="D2367" s="77"/>
      <c r="E2367" s="78"/>
      <c r="F2367" s="5"/>
      <c r="G2367" s="5"/>
      <c r="H2367" s="5"/>
      <c r="K2367" s="5"/>
      <c r="L2367" s="5"/>
      <c r="M2367" s="18"/>
      <c r="N2367" s="18"/>
      <c r="T2367" s="70"/>
      <c r="U2367" s="70"/>
    </row>
    <row r="2368" spans="1:21" x14ac:dyDescent="0.25">
      <c r="A2368" s="18"/>
      <c r="B2368" s="18"/>
      <c r="C2368" s="77"/>
      <c r="D2368" s="77"/>
      <c r="E2368" s="78"/>
      <c r="F2368" s="5"/>
      <c r="G2368" s="5"/>
      <c r="H2368" s="5"/>
      <c r="K2368" s="5"/>
      <c r="L2368" s="5"/>
      <c r="M2368" s="18"/>
      <c r="N2368" s="18"/>
      <c r="T2368" s="70"/>
      <c r="U2368" s="70"/>
    </row>
    <row r="2369" spans="1:21" x14ac:dyDescent="0.25">
      <c r="A2369" s="18"/>
      <c r="B2369" s="18"/>
      <c r="C2369" s="77"/>
      <c r="D2369" s="77"/>
      <c r="E2369" s="78"/>
      <c r="F2369" s="5"/>
      <c r="G2369" s="5"/>
      <c r="H2369" s="5"/>
      <c r="K2369" s="5"/>
      <c r="L2369" s="5"/>
      <c r="M2369" s="18"/>
      <c r="N2369" s="18"/>
      <c r="T2369" s="70"/>
      <c r="U2369" s="70"/>
    </row>
    <row r="2370" spans="1:21" x14ac:dyDescent="0.25">
      <c r="A2370" s="18"/>
      <c r="B2370" s="18"/>
      <c r="C2370" s="77"/>
      <c r="D2370" s="77"/>
      <c r="E2370" s="78"/>
      <c r="F2370" s="5"/>
      <c r="G2370" s="5"/>
      <c r="H2370" s="5"/>
      <c r="K2370" s="5"/>
      <c r="L2370" s="5"/>
      <c r="M2370" s="18"/>
      <c r="N2370" s="18"/>
      <c r="T2370" s="70"/>
      <c r="U2370" s="70"/>
    </row>
    <row r="2371" spans="1:21" x14ac:dyDescent="0.25">
      <c r="A2371" s="18"/>
      <c r="B2371" s="18"/>
      <c r="C2371" s="77"/>
      <c r="D2371" s="77"/>
      <c r="E2371" s="78"/>
      <c r="F2371" s="5"/>
      <c r="G2371" s="5"/>
      <c r="H2371" s="5"/>
      <c r="K2371" s="5"/>
      <c r="L2371" s="5"/>
      <c r="M2371" s="18"/>
      <c r="N2371" s="18"/>
      <c r="T2371" s="70"/>
      <c r="U2371" s="70"/>
    </row>
    <row r="2372" spans="1:21" x14ac:dyDescent="0.25">
      <c r="A2372" s="18"/>
      <c r="B2372" s="18"/>
      <c r="C2372" s="77"/>
      <c r="D2372" s="77"/>
      <c r="E2372" s="78"/>
      <c r="F2372" s="5"/>
      <c r="G2372" s="5"/>
      <c r="H2372" s="5"/>
      <c r="K2372" s="5"/>
      <c r="L2372" s="5"/>
      <c r="M2372" s="18"/>
      <c r="N2372" s="18"/>
      <c r="T2372" s="70"/>
      <c r="U2372" s="70"/>
    </row>
    <row r="2373" spans="1:21" x14ac:dyDescent="0.25">
      <c r="A2373" s="18"/>
      <c r="B2373" s="18"/>
      <c r="C2373" s="77"/>
      <c r="D2373" s="77"/>
      <c r="E2373" s="78"/>
      <c r="F2373" s="5"/>
      <c r="G2373" s="5"/>
      <c r="H2373" s="5"/>
      <c r="K2373" s="5"/>
      <c r="L2373" s="5"/>
      <c r="M2373" s="18"/>
      <c r="N2373" s="18"/>
      <c r="T2373" s="70"/>
      <c r="U2373" s="70"/>
    </row>
    <row r="2374" spans="1:21" x14ac:dyDescent="0.25">
      <c r="A2374" s="18"/>
      <c r="B2374" s="18"/>
      <c r="C2374" s="77"/>
      <c r="D2374" s="77"/>
      <c r="E2374" s="78"/>
      <c r="F2374" s="5"/>
      <c r="G2374" s="5"/>
      <c r="H2374" s="5"/>
      <c r="K2374" s="5"/>
      <c r="L2374" s="5"/>
      <c r="M2374" s="18"/>
      <c r="N2374" s="18"/>
      <c r="T2374" s="70"/>
      <c r="U2374" s="70"/>
    </row>
    <row r="2375" spans="1:21" x14ac:dyDescent="0.25">
      <c r="A2375" s="18"/>
      <c r="B2375" s="18"/>
      <c r="C2375" s="77"/>
      <c r="D2375" s="77"/>
      <c r="E2375" s="78"/>
      <c r="F2375" s="5"/>
      <c r="G2375" s="5"/>
      <c r="H2375" s="5"/>
      <c r="K2375" s="5"/>
      <c r="L2375" s="5"/>
      <c r="M2375" s="18"/>
      <c r="N2375" s="18"/>
      <c r="T2375" s="70"/>
      <c r="U2375" s="70"/>
    </row>
    <row r="2376" spans="1:21" x14ac:dyDescent="0.25">
      <c r="A2376" s="18"/>
      <c r="B2376" s="18"/>
      <c r="C2376" s="77"/>
      <c r="D2376" s="77"/>
      <c r="E2376" s="78"/>
      <c r="F2376" s="5"/>
      <c r="G2376" s="5"/>
      <c r="H2376" s="5"/>
      <c r="K2376" s="5"/>
      <c r="L2376" s="5"/>
      <c r="M2376" s="18"/>
      <c r="N2376" s="18"/>
      <c r="T2376" s="70"/>
      <c r="U2376" s="70"/>
    </row>
    <row r="2377" spans="1:21" x14ac:dyDescent="0.25">
      <c r="A2377" s="18"/>
      <c r="B2377" s="18"/>
      <c r="C2377" s="77"/>
      <c r="D2377" s="77"/>
      <c r="E2377" s="78"/>
      <c r="F2377" s="5"/>
      <c r="G2377" s="5"/>
      <c r="H2377" s="5"/>
      <c r="K2377" s="5"/>
      <c r="L2377" s="5"/>
      <c r="M2377" s="18"/>
      <c r="N2377" s="18"/>
      <c r="T2377" s="70"/>
      <c r="U2377" s="70"/>
    </row>
    <row r="2378" spans="1:21" x14ac:dyDescent="0.25">
      <c r="A2378" s="18"/>
      <c r="B2378" s="18"/>
      <c r="C2378" s="77"/>
      <c r="D2378" s="77"/>
      <c r="E2378" s="78"/>
      <c r="F2378" s="5"/>
      <c r="G2378" s="5"/>
      <c r="H2378" s="5"/>
      <c r="K2378" s="5"/>
      <c r="L2378" s="5"/>
      <c r="M2378" s="18"/>
      <c r="N2378" s="18"/>
      <c r="T2378" s="70"/>
      <c r="U2378" s="70"/>
    </row>
    <row r="2379" spans="1:21" x14ac:dyDescent="0.25">
      <c r="A2379" s="18"/>
      <c r="B2379" s="18"/>
      <c r="C2379" s="77"/>
      <c r="D2379" s="77"/>
      <c r="E2379" s="78"/>
      <c r="F2379" s="5"/>
      <c r="G2379" s="5"/>
      <c r="H2379" s="5"/>
      <c r="K2379" s="5"/>
      <c r="L2379" s="5"/>
      <c r="M2379" s="18"/>
      <c r="N2379" s="18"/>
      <c r="T2379" s="70"/>
      <c r="U2379" s="70"/>
    </row>
    <row r="2380" spans="1:21" x14ac:dyDescent="0.25">
      <c r="A2380" s="18"/>
      <c r="B2380" s="18"/>
      <c r="C2380" s="77"/>
      <c r="D2380" s="77"/>
      <c r="E2380" s="78"/>
      <c r="F2380" s="5"/>
      <c r="G2380" s="5"/>
      <c r="H2380" s="5"/>
      <c r="K2380" s="5"/>
      <c r="L2380" s="5"/>
      <c r="M2380" s="18"/>
      <c r="N2380" s="18"/>
      <c r="T2380" s="70"/>
      <c r="U2380" s="70"/>
    </row>
    <row r="2381" spans="1:21" x14ac:dyDescent="0.25">
      <c r="A2381" s="18"/>
      <c r="B2381" s="18"/>
      <c r="C2381" s="77"/>
      <c r="D2381" s="77"/>
      <c r="E2381" s="78"/>
      <c r="F2381" s="5"/>
      <c r="G2381" s="5"/>
      <c r="H2381" s="5"/>
      <c r="K2381" s="5"/>
      <c r="L2381" s="5"/>
      <c r="M2381" s="18"/>
      <c r="N2381" s="18"/>
      <c r="T2381" s="70"/>
      <c r="U2381" s="70"/>
    </row>
    <row r="2382" spans="1:21" x14ac:dyDescent="0.25">
      <c r="A2382" s="18"/>
      <c r="B2382" s="18"/>
      <c r="C2382" s="77"/>
      <c r="D2382" s="77"/>
      <c r="E2382" s="78"/>
      <c r="F2382" s="5"/>
      <c r="G2382" s="5"/>
      <c r="H2382" s="5"/>
      <c r="K2382" s="5"/>
      <c r="L2382" s="5"/>
      <c r="M2382" s="18"/>
      <c r="N2382" s="18"/>
      <c r="T2382" s="70"/>
      <c r="U2382" s="70"/>
    </row>
    <row r="2383" spans="1:21" x14ac:dyDescent="0.25">
      <c r="A2383" s="18"/>
      <c r="B2383" s="18"/>
      <c r="C2383" s="77"/>
      <c r="D2383" s="77"/>
      <c r="E2383" s="78"/>
      <c r="F2383" s="5"/>
      <c r="G2383" s="5"/>
      <c r="H2383" s="5"/>
      <c r="K2383" s="5"/>
      <c r="L2383" s="5"/>
      <c r="M2383" s="18"/>
      <c r="N2383" s="18"/>
      <c r="T2383" s="70"/>
      <c r="U2383" s="70"/>
    </row>
    <row r="2384" spans="1:21" x14ac:dyDescent="0.25">
      <c r="A2384" s="18"/>
      <c r="B2384" s="18"/>
      <c r="C2384" s="77"/>
      <c r="D2384" s="77"/>
      <c r="E2384" s="78"/>
      <c r="F2384" s="5"/>
      <c r="G2384" s="5"/>
      <c r="H2384" s="5"/>
      <c r="K2384" s="5"/>
      <c r="L2384" s="5"/>
      <c r="M2384" s="18"/>
      <c r="N2384" s="18"/>
      <c r="T2384" s="70"/>
      <c r="U2384" s="70"/>
    </row>
    <row r="2385" spans="1:21" x14ac:dyDescent="0.25">
      <c r="A2385" s="18"/>
      <c r="B2385" s="18"/>
      <c r="C2385" s="77"/>
      <c r="D2385" s="77"/>
      <c r="E2385" s="78"/>
      <c r="F2385" s="5"/>
      <c r="G2385" s="5"/>
      <c r="H2385" s="5"/>
      <c r="K2385" s="5"/>
      <c r="L2385" s="5"/>
      <c r="M2385" s="18"/>
      <c r="N2385" s="18"/>
      <c r="T2385" s="70"/>
      <c r="U2385" s="70"/>
    </row>
    <row r="2386" spans="1:21" x14ac:dyDescent="0.25">
      <c r="A2386" s="18"/>
      <c r="B2386" s="18"/>
      <c r="C2386" s="77"/>
      <c r="D2386" s="77"/>
      <c r="E2386" s="78"/>
      <c r="F2386" s="5"/>
      <c r="G2386" s="5"/>
      <c r="H2386" s="5"/>
      <c r="K2386" s="5"/>
      <c r="L2386" s="5"/>
      <c r="M2386" s="18"/>
      <c r="N2386" s="18"/>
      <c r="T2386" s="70"/>
      <c r="U2386" s="70"/>
    </row>
    <row r="2387" spans="1:21" x14ac:dyDescent="0.25">
      <c r="A2387" s="18"/>
      <c r="B2387" s="18"/>
      <c r="C2387" s="77"/>
      <c r="D2387" s="77"/>
      <c r="E2387" s="78"/>
      <c r="F2387" s="5"/>
      <c r="G2387" s="5"/>
      <c r="H2387" s="5"/>
      <c r="K2387" s="5"/>
      <c r="L2387" s="5"/>
      <c r="M2387" s="18"/>
      <c r="N2387" s="18"/>
      <c r="T2387" s="70"/>
      <c r="U2387" s="70"/>
    </row>
    <row r="2388" spans="1:21" x14ac:dyDescent="0.25">
      <c r="A2388" s="18"/>
      <c r="B2388" s="18"/>
      <c r="C2388" s="77"/>
      <c r="D2388" s="77"/>
      <c r="E2388" s="78"/>
      <c r="F2388" s="5"/>
      <c r="G2388" s="5"/>
      <c r="H2388" s="5"/>
      <c r="K2388" s="5"/>
      <c r="L2388" s="5"/>
      <c r="M2388" s="18"/>
      <c r="N2388" s="18"/>
      <c r="T2388" s="70"/>
      <c r="U2388" s="70"/>
    </row>
    <row r="2389" spans="1:21" x14ac:dyDescent="0.25">
      <c r="A2389" s="18"/>
      <c r="B2389" s="18"/>
      <c r="C2389" s="77"/>
      <c r="D2389" s="77"/>
      <c r="E2389" s="78"/>
      <c r="F2389" s="5"/>
      <c r="G2389" s="5"/>
      <c r="H2389" s="5"/>
      <c r="K2389" s="5"/>
      <c r="L2389" s="5"/>
      <c r="M2389" s="18"/>
      <c r="N2389" s="18"/>
      <c r="T2389" s="70"/>
      <c r="U2389" s="70"/>
    </row>
    <row r="2390" spans="1:21" x14ac:dyDescent="0.25">
      <c r="A2390" s="18"/>
      <c r="B2390" s="18"/>
      <c r="C2390" s="77"/>
      <c r="D2390" s="77"/>
      <c r="E2390" s="78"/>
      <c r="F2390" s="5"/>
      <c r="G2390" s="5"/>
      <c r="H2390" s="5"/>
      <c r="K2390" s="5"/>
      <c r="L2390" s="5"/>
      <c r="M2390" s="18"/>
      <c r="N2390" s="18"/>
      <c r="T2390" s="70"/>
      <c r="U2390" s="70"/>
    </row>
    <row r="2391" spans="1:21" x14ac:dyDescent="0.25">
      <c r="A2391" s="18"/>
      <c r="B2391" s="18"/>
      <c r="C2391" s="77"/>
      <c r="D2391" s="77"/>
      <c r="E2391" s="78"/>
      <c r="F2391" s="5"/>
      <c r="G2391" s="5"/>
      <c r="H2391" s="5"/>
      <c r="K2391" s="5"/>
      <c r="L2391" s="5"/>
      <c r="M2391" s="18"/>
      <c r="N2391" s="18"/>
      <c r="T2391" s="70"/>
      <c r="U2391" s="70"/>
    </row>
    <row r="2392" spans="1:21" x14ac:dyDescent="0.25">
      <c r="A2392" s="18"/>
      <c r="B2392" s="18"/>
      <c r="C2392" s="77"/>
      <c r="D2392" s="77"/>
      <c r="E2392" s="78"/>
      <c r="F2392" s="5"/>
      <c r="G2392" s="5"/>
      <c r="H2392" s="5"/>
      <c r="K2392" s="5"/>
      <c r="L2392" s="5"/>
      <c r="M2392" s="18"/>
      <c r="N2392" s="18"/>
      <c r="T2392" s="70"/>
      <c r="U2392" s="70"/>
    </row>
    <row r="2393" spans="1:21" x14ac:dyDescent="0.25">
      <c r="A2393" s="18"/>
      <c r="B2393" s="18"/>
      <c r="C2393" s="77"/>
      <c r="D2393" s="77"/>
      <c r="E2393" s="78"/>
      <c r="F2393" s="5"/>
      <c r="G2393" s="5"/>
      <c r="H2393" s="5"/>
      <c r="K2393" s="5"/>
      <c r="L2393" s="5"/>
      <c r="M2393" s="18"/>
      <c r="N2393" s="18"/>
      <c r="T2393" s="70"/>
      <c r="U2393" s="70"/>
    </row>
    <row r="2394" spans="1:21" x14ac:dyDescent="0.25">
      <c r="A2394" s="18"/>
      <c r="B2394" s="18"/>
      <c r="C2394" s="77"/>
      <c r="D2394" s="77"/>
      <c r="E2394" s="78"/>
      <c r="F2394" s="5"/>
      <c r="G2394" s="5"/>
      <c r="H2394" s="5"/>
      <c r="K2394" s="5"/>
      <c r="L2394" s="5"/>
      <c r="M2394" s="18"/>
      <c r="N2394" s="18"/>
      <c r="T2394" s="70"/>
      <c r="U2394" s="70"/>
    </row>
    <row r="2395" spans="1:21" x14ac:dyDescent="0.25">
      <c r="A2395" s="18"/>
      <c r="B2395" s="18"/>
      <c r="C2395" s="77"/>
      <c r="D2395" s="77"/>
      <c r="E2395" s="78"/>
      <c r="F2395" s="5"/>
      <c r="G2395" s="5"/>
      <c r="H2395" s="5"/>
      <c r="K2395" s="5"/>
      <c r="L2395" s="5"/>
      <c r="M2395" s="18"/>
      <c r="N2395" s="18"/>
      <c r="T2395" s="70"/>
      <c r="U2395" s="70"/>
    </row>
    <row r="2396" spans="1:21" x14ac:dyDescent="0.25">
      <c r="A2396" s="18"/>
      <c r="B2396" s="18"/>
      <c r="C2396" s="77"/>
      <c r="D2396" s="77"/>
      <c r="E2396" s="78"/>
      <c r="F2396" s="5"/>
      <c r="G2396" s="5"/>
      <c r="H2396" s="5"/>
      <c r="K2396" s="5"/>
      <c r="L2396" s="5"/>
      <c r="M2396" s="18"/>
      <c r="N2396" s="18"/>
      <c r="T2396" s="70"/>
      <c r="U2396" s="70"/>
    </row>
    <row r="2397" spans="1:21" x14ac:dyDescent="0.25">
      <c r="A2397" s="18"/>
      <c r="B2397" s="18"/>
      <c r="C2397" s="77"/>
      <c r="D2397" s="77"/>
      <c r="E2397" s="78"/>
      <c r="F2397" s="5"/>
      <c r="G2397" s="5"/>
      <c r="H2397" s="5"/>
      <c r="K2397" s="5"/>
      <c r="L2397" s="5"/>
      <c r="M2397" s="18"/>
      <c r="N2397" s="18"/>
      <c r="T2397" s="70"/>
      <c r="U2397" s="70"/>
    </row>
    <row r="2398" spans="1:21" x14ac:dyDescent="0.25">
      <c r="A2398" s="18"/>
      <c r="B2398" s="18"/>
      <c r="C2398" s="77"/>
      <c r="D2398" s="77"/>
      <c r="E2398" s="78"/>
      <c r="F2398" s="5"/>
      <c r="G2398" s="5"/>
      <c r="H2398" s="5"/>
      <c r="K2398" s="5"/>
      <c r="L2398" s="5"/>
      <c r="M2398" s="18"/>
      <c r="N2398" s="18"/>
      <c r="T2398" s="70"/>
      <c r="U2398" s="70"/>
    </row>
    <row r="2399" spans="1:21" x14ac:dyDescent="0.25">
      <c r="A2399" s="18"/>
      <c r="B2399" s="18"/>
      <c r="C2399" s="77"/>
      <c r="D2399" s="77"/>
      <c r="E2399" s="78"/>
      <c r="F2399" s="5"/>
      <c r="G2399" s="5"/>
      <c r="H2399" s="5"/>
      <c r="K2399" s="5"/>
      <c r="L2399" s="5"/>
      <c r="M2399" s="18"/>
      <c r="N2399" s="18"/>
      <c r="T2399" s="70"/>
      <c r="U2399" s="70"/>
    </row>
    <row r="2400" spans="1:21" x14ac:dyDescent="0.25">
      <c r="A2400" s="18"/>
      <c r="B2400" s="18"/>
      <c r="C2400" s="77"/>
      <c r="D2400" s="77"/>
      <c r="E2400" s="78"/>
      <c r="F2400" s="5"/>
      <c r="G2400" s="5"/>
      <c r="H2400" s="5"/>
      <c r="K2400" s="5"/>
      <c r="L2400" s="5"/>
      <c r="M2400" s="18"/>
      <c r="N2400" s="18"/>
      <c r="T2400" s="70"/>
      <c r="U2400" s="70"/>
    </row>
    <row r="2401" spans="1:21" x14ac:dyDescent="0.25">
      <c r="A2401" s="18"/>
      <c r="B2401" s="18"/>
      <c r="C2401" s="77"/>
      <c r="D2401" s="77"/>
      <c r="E2401" s="78"/>
      <c r="F2401" s="5"/>
      <c r="G2401" s="5"/>
      <c r="H2401" s="5"/>
      <c r="K2401" s="5"/>
      <c r="L2401" s="5"/>
      <c r="M2401" s="18"/>
      <c r="N2401" s="18"/>
      <c r="T2401" s="70"/>
      <c r="U2401" s="70"/>
    </row>
    <row r="2402" spans="1:21" x14ac:dyDescent="0.25">
      <c r="A2402" s="18"/>
      <c r="B2402" s="18"/>
      <c r="C2402" s="77"/>
      <c r="D2402" s="77"/>
      <c r="E2402" s="78"/>
      <c r="F2402" s="5"/>
      <c r="G2402" s="5"/>
      <c r="H2402" s="5"/>
      <c r="K2402" s="5"/>
      <c r="L2402" s="5"/>
      <c r="M2402" s="18"/>
      <c r="N2402" s="18"/>
      <c r="T2402" s="70"/>
      <c r="U2402" s="70"/>
    </row>
    <row r="2403" spans="1:21" x14ac:dyDescent="0.25">
      <c r="A2403" s="18"/>
      <c r="B2403" s="18"/>
      <c r="C2403" s="77"/>
      <c r="D2403" s="77"/>
      <c r="E2403" s="78"/>
      <c r="F2403" s="5"/>
      <c r="G2403" s="5"/>
      <c r="H2403" s="5"/>
      <c r="K2403" s="5"/>
      <c r="L2403" s="5"/>
      <c r="M2403" s="18"/>
      <c r="N2403" s="18"/>
      <c r="T2403" s="70"/>
      <c r="U2403" s="70"/>
    </row>
    <row r="2404" spans="1:21" x14ac:dyDescent="0.25">
      <c r="A2404" s="18"/>
      <c r="B2404" s="18"/>
      <c r="C2404" s="77"/>
      <c r="D2404" s="77"/>
      <c r="E2404" s="78"/>
      <c r="F2404" s="5"/>
      <c r="G2404" s="5"/>
      <c r="H2404" s="5"/>
      <c r="K2404" s="5"/>
      <c r="L2404" s="5"/>
      <c r="M2404" s="18"/>
      <c r="N2404" s="18"/>
      <c r="T2404" s="70"/>
      <c r="U2404" s="70"/>
    </row>
    <row r="2405" spans="1:21" x14ac:dyDescent="0.25">
      <c r="A2405" s="18"/>
      <c r="B2405" s="18"/>
      <c r="C2405" s="77"/>
      <c r="D2405" s="77"/>
      <c r="E2405" s="78"/>
      <c r="F2405" s="5"/>
      <c r="G2405" s="5"/>
      <c r="H2405" s="5"/>
      <c r="K2405" s="5"/>
      <c r="L2405" s="5"/>
      <c r="M2405" s="18"/>
      <c r="N2405" s="18"/>
      <c r="T2405" s="70"/>
      <c r="U2405" s="70"/>
    </row>
    <row r="2406" spans="1:21" x14ac:dyDescent="0.25">
      <c r="A2406" s="18"/>
      <c r="B2406" s="18"/>
      <c r="C2406" s="77"/>
      <c r="D2406" s="77"/>
      <c r="E2406" s="78"/>
      <c r="F2406" s="5"/>
      <c r="G2406" s="5"/>
      <c r="H2406" s="5"/>
      <c r="K2406" s="5"/>
      <c r="L2406" s="5"/>
      <c r="M2406" s="18"/>
      <c r="N2406" s="18"/>
      <c r="T2406" s="70"/>
      <c r="U2406" s="70"/>
    </row>
    <row r="2407" spans="1:21" x14ac:dyDescent="0.25">
      <c r="A2407" s="18"/>
      <c r="B2407" s="18"/>
      <c r="C2407" s="77"/>
      <c r="D2407" s="77"/>
      <c r="E2407" s="78"/>
      <c r="F2407" s="5"/>
      <c r="G2407" s="5"/>
      <c r="H2407" s="5"/>
      <c r="K2407" s="5"/>
      <c r="L2407" s="5"/>
      <c r="M2407" s="18"/>
      <c r="N2407" s="18"/>
      <c r="T2407" s="70"/>
      <c r="U2407" s="70"/>
    </row>
    <row r="2408" spans="1:21" x14ac:dyDescent="0.25">
      <c r="A2408" s="18"/>
      <c r="B2408" s="18"/>
      <c r="C2408" s="77"/>
      <c r="D2408" s="77"/>
      <c r="E2408" s="78"/>
      <c r="F2408" s="5"/>
      <c r="G2408" s="5"/>
      <c r="H2408" s="5"/>
      <c r="K2408" s="5"/>
      <c r="L2408" s="5"/>
      <c r="M2408" s="18"/>
      <c r="N2408" s="18"/>
      <c r="T2408" s="70"/>
      <c r="U2408" s="70"/>
    </row>
    <row r="2409" spans="1:21" x14ac:dyDescent="0.25">
      <c r="A2409" s="18"/>
      <c r="B2409" s="18"/>
      <c r="C2409" s="77"/>
      <c r="D2409" s="77"/>
      <c r="E2409" s="78"/>
      <c r="F2409" s="5"/>
      <c r="G2409" s="5"/>
      <c r="H2409" s="5"/>
      <c r="K2409" s="5"/>
      <c r="L2409" s="5"/>
      <c r="M2409" s="18"/>
      <c r="N2409" s="18"/>
      <c r="T2409" s="70"/>
      <c r="U2409" s="70"/>
    </row>
    <row r="2410" spans="1:21" x14ac:dyDescent="0.25">
      <c r="A2410" s="18"/>
      <c r="B2410" s="18"/>
      <c r="C2410" s="77"/>
      <c r="D2410" s="77"/>
      <c r="E2410" s="78"/>
      <c r="F2410" s="5"/>
      <c r="G2410" s="5"/>
      <c r="H2410" s="5"/>
      <c r="K2410" s="5"/>
      <c r="L2410" s="5"/>
      <c r="M2410" s="18"/>
      <c r="N2410" s="18"/>
      <c r="T2410" s="70"/>
      <c r="U2410" s="70"/>
    </row>
    <row r="2411" spans="1:21" x14ac:dyDescent="0.25">
      <c r="A2411" s="18"/>
      <c r="B2411" s="18"/>
      <c r="C2411" s="77"/>
      <c r="D2411" s="77"/>
      <c r="E2411" s="78"/>
      <c r="F2411" s="5"/>
      <c r="G2411" s="5"/>
      <c r="H2411" s="5"/>
      <c r="K2411" s="5"/>
      <c r="L2411" s="5"/>
      <c r="M2411" s="18"/>
      <c r="N2411" s="18"/>
      <c r="T2411" s="70"/>
      <c r="U2411" s="70"/>
    </row>
    <row r="2412" spans="1:21" x14ac:dyDescent="0.25">
      <c r="A2412" s="18"/>
      <c r="B2412" s="18"/>
      <c r="C2412" s="77"/>
      <c r="D2412" s="77"/>
      <c r="E2412" s="78"/>
      <c r="F2412" s="5"/>
      <c r="G2412" s="5"/>
      <c r="H2412" s="5"/>
      <c r="K2412" s="5"/>
      <c r="L2412" s="5"/>
      <c r="M2412" s="18"/>
      <c r="N2412" s="18"/>
      <c r="T2412" s="70"/>
      <c r="U2412" s="70"/>
    </row>
    <row r="2413" spans="1:21" x14ac:dyDescent="0.25">
      <c r="A2413" s="18"/>
      <c r="B2413" s="18"/>
      <c r="C2413" s="77"/>
      <c r="D2413" s="77"/>
      <c r="E2413" s="78"/>
      <c r="F2413" s="5"/>
      <c r="G2413" s="5"/>
      <c r="H2413" s="5"/>
      <c r="K2413" s="5"/>
      <c r="L2413" s="5"/>
      <c r="M2413" s="18"/>
      <c r="N2413" s="18"/>
      <c r="T2413" s="70"/>
      <c r="U2413" s="70"/>
    </row>
    <row r="2414" spans="1:21" x14ac:dyDescent="0.25">
      <c r="A2414" s="18"/>
      <c r="B2414" s="18"/>
      <c r="C2414" s="77"/>
      <c r="D2414" s="77"/>
      <c r="E2414" s="78"/>
      <c r="F2414" s="5"/>
      <c r="G2414" s="5"/>
      <c r="H2414" s="5"/>
      <c r="K2414" s="5"/>
      <c r="L2414" s="5"/>
      <c r="M2414" s="18"/>
      <c r="N2414" s="18"/>
      <c r="T2414" s="70"/>
      <c r="U2414" s="70"/>
    </row>
    <row r="2415" spans="1:21" x14ac:dyDescent="0.25">
      <c r="A2415" s="18"/>
      <c r="B2415" s="18"/>
      <c r="C2415" s="77"/>
      <c r="D2415" s="77"/>
      <c r="E2415" s="78"/>
      <c r="F2415" s="5"/>
      <c r="G2415" s="5"/>
      <c r="H2415" s="5"/>
      <c r="K2415" s="5"/>
      <c r="L2415" s="5"/>
      <c r="M2415" s="18"/>
      <c r="N2415" s="18"/>
      <c r="T2415" s="70"/>
      <c r="U2415" s="70"/>
    </row>
    <row r="2416" spans="1:21" x14ac:dyDescent="0.25">
      <c r="A2416" s="18"/>
      <c r="B2416" s="18"/>
      <c r="C2416" s="77"/>
      <c r="D2416" s="77"/>
      <c r="E2416" s="78"/>
      <c r="F2416" s="5"/>
      <c r="G2416" s="5"/>
      <c r="H2416" s="5"/>
      <c r="K2416" s="5"/>
      <c r="L2416" s="5"/>
      <c r="M2416" s="18"/>
      <c r="N2416" s="18"/>
      <c r="T2416" s="70"/>
      <c r="U2416" s="70"/>
    </row>
    <row r="2417" spans="1:21" x14ac:dyDescent="0.25">
      <c r="A2417" s="18"/>
      <c r="B2417" s="18"/>
      <c r="C2417" s="77"/>
      <c r="D2417" s="77"/>
      <c r="E2417" s="78"/>
      <c r="F2417" s="5"/>
      <c r="G2417" s="5"/>
      <c r="H2417" s="5"/>
      <c r="K2417" s="5"/>
      <c r="L2417" s="5"/>
      <c r="M2417" s="18"/>
      <c r="N2417" s="18"/>
      <c r="T2417" s="70"/>
      <c r="U2417" s="70"/>
    </row>
    <row r="2418" spans="1:21" x14ac:dyDescent="0.25">
      <c r="A2418" s="18"/>
      <c r="B2418" s="18"/>
      <c r="C2418" s="77"/>
      <c r="D2418" s="77"/>
      <c r="E2418" s="78"/>
      <c r="F2418" s="5"/>
      <c r="G2418" s="5"/>
      <c r="H2418" s="5"/>
      <c r="K2418" s="5"/>
      <c r="L2418" s="5"/>
      <c r="M2418" s="18"/>
      <c r="N2418" s="18"/>
      <c r="T2418" s="70"/>
      <c r="U2418" s="70"/>
    </row>
    <row r="2419" spans="1:21" x14ac:dyDescent="0.25">
      <c r="A2419" s="18"/>
      <c r="B2419" s="18"/>
      <c r="C2419" s="77"/>
      <c r="D2419" s="77"/>
      <c r="E2419" s="78"/>
      <c r="F2419" s="5"/>
      <c r="G2419" s="5"/>
      <c r="H2419" s="5"/>
      <c r="K2419" s="5"/>
      <c r="L2419" s="5"/>
      <c r="M2419" s="18"/>
      <c r="N2419" s="18"/>
      <c r="T2419" s="70"/>
      <c r="U2419" s="70"/>
    </row>
    <row r="2420" spans="1:21" x14ac:dyDescent="0.25">
      <c r="A2420" s="18"/>
      <c r="B2420" s="18"/>
      <c r="C2420" s="77"/>
      <c r="D2420" s="77"/>
      <c r="E2420" s="78"/>
      <c r="F2420" s="5"/>
      <c r="G2420" s="5"/>
      <c r="H2420" s="5"/>
      <c r="K2420" s="5"/>
      <c r="L2420" s="5"/>
      <c r="M2420" s="18"/>
      <c r="N2420" s="18"/>
      <c r="T2420" s="70"/>
      <c r="U2420" s="70"/>
    </row>
    <row r="2421" spans="1:21" x14ac:dyDescent="0.25">
      <c r="A2421" s="18"/>
      <c r="B2421" s="18"/>
      <c r="C2421" s="77"/>
      <c r="D2421" s="77"/>
      <c r="E2421" s="78"/>
      <c r="F2421" s="5"/>
      <c r="G2421" s="5"/>
      <c r="H2421" s="5"/>
      <c r="K2421" s="5"/>
      <c r="L2421" s="5"/>
      <c r="M2421" s="18"/>
      <c r="N2421" s="18"/>
      <c r="T2421" s="70"/>
      <c r="U2421" s="70"/>
    </row>
    <row r="2422" spans="1:21" x14ac:dyDescent="0.25">
      <c r="A2422" s="18"/>
      <c r="B2422" s="18"/>
      <c r="C2422" s="77"/>
      <c r="D2422" s="77"/>
      <c r="E2422" s="78"/>
      <c r="F2422" s="5"/>
      <c r="G2422" s="5"/>
      <c r="H2422" s="5"/>
      <c r="K2422" s="5"/>
      <c r="L2422" s="5"/>
      <c r="M2422" s="18"/>
      <c r="N2422" s="18"/>
      <c r="T2422" s="70"/>
      <c r="U2422" s="70"/>
    </row>
    <row r="2423" spans="1:21" x14ac:dyDescent="0.25">
      <c r="A2423" s="18"/>
      <c r="B2423" s="18"/>
      <c r="C2423" s="77"/>
      <c r="D2423" s="77"/>
      <c r="E2423" s="78"/>
      <c r="F2423" s="5"/>
      <c r="G2423" s="5"/>
      <c r="H2423" s="5"/>
      <c r="K2423" s="5"/>
      <c r="L2423" s="5"/>
      <c r="M2423" s="18"/>
      <c r="N2423" s="18"/>
      <c r="T2423" s="70"/>
      <c r="U2423" s="70"/>
    </row>
    <row r="2424" spans="1:21" x14ac:dyDescent="0.25">
      <c r="A2424" s="18"/>
      <c r="B2424" s="18"/>
      <c r="C2424" s="77"/>
      <c r="D2424" s="77"/>
      <c r="E2424" s="78"/>
      <c r="F2424" s="5"/>
      <c r="G2424" s="5"/>
      <c r="H2424" s="5"/>
      <c r="K2424" s="5"/>
      <c r="L2424" s="5"/>
      <c r="M2424" s="18"/>
      <c r="N2424" s="18"/>
      <c r="T2424" s="70"/>
      <c r="U2424" s="70"/>
    </row>
    <row r="2425" spans="1:21" x14ac:dyDescent="0.25">
      <c r="A2425" s="18"/>
      <c r="B2425" s="18"/>
      <c r="C2425" s="77"/>
      <c r="D2425" s="77"/>
      <c r="E2425" s="78"/>
      <c r="F2425" s="5"/>
      <c r="G2425" s="5"/>
      <c r="H2425" s="5"/>
      <c r="K2425" s="5"/>
      <c r="L2425" s="5"/>
      <c r="M2425" s="18"/>
      <c r="N2425" s="18"/>
      <c r="T2425" s="70"/>
      <c r="U2425" s="70"/>
    </row>
    <row r="2426" spans="1:21" x14ac:dyDescent="0.25">
      <c r="A2426" s="18"/>
      <c r="B2426" s="18"/>
      <c r="C2426" s="77"/>
      <c r="D2426" s="77"/>
      <c r="E2426" s="78"/>
      <c r="F2426" s="5"/>
      <c r="G2426" s="5"/>
      <c r="H2426" s="5"/>
      <c r="K2426" s="5"/>
      <c r="L2426" s="5"/>
      <c r="M2426" s="18"/>
      <c r="N2426" s="18"/>
      <c r="T2426" s="70"/>
      <c r="U2426" s="70"/>
    </row>
    <row r="2427" spans="1:21" x14ac:dyDescent="0.25">
      <c r="A2427" s="18"/>
      <c r="B2427" s="18"/>
      <c r="C2427" s="77"/>
      <c r="D2427" s="77"/>
      <c r="E2427" s="78"/>
      <c r="F2427" s="5"/>
      <c r="G2427" s="5"/>
      <c r="H2427" s="5"/>
      <c r="K2427" s="5"/>
      <c r="L2427" s="5"/>
      <c r="M2427" s="18"/>
      <c r="N2427" s="18"/>
      <c r="T2427" s="70"/>
      <c r="U2427" s="70"/>
    </row>
    <row r="2428" spans="1:21" x14ac:dyDescent="0.25">
      <c r="A2428" s="18"/>
      <c r="B2428" s="18"/>
      <c r="C2428" s="77"/>
      <c r="D2428" s="77"/>
      <c r="E2428" s="78"/>
      <c r="F2428" s="5"/>
      <c r="G2428" s="5"/>
      <c r="H2428" s="5"/>
      <c r="K2428" s="5"/>
      <c r="L2428" s="5"/>
      <c r="M2428" s="18"/>
      <c r="N2428" s="18"/>
      <c r="T2428" s="70"/>
      <c r="U2428" s="70"/>
    </row>
    <row r="2429" spans="1:21" x14ac:dyDescent="0.25">
      <c r="A2429" s="18"/>
      <c r="B2429" s="18"/>
      <c r="C2429" s="77"/>
      <c r="D2429" s="77"/>
      <c r="E2429" s="78"/>
      <c r="F2429" s="5"/>
      <c r="G2429" s="5"/>
      <c r="H2429" s="5"/>
      <c r="K2429" s="5"/>
      <c r="L2429" s="5"/>
      <c r="M2429" s="18"/>
      <c r="N2429" s="18"/>
      <c r="T2429" s="70"/>
      <c r="U2429" s="70"/>
    </row>
    <row r="2430" spans="1:21" x14ac:dyDescent="0.25">
      <c r="A2430" s="18"/>
      <c r="B2430" s="18"/>
      <c r="C2430" s="77"/>
      <c r="D2430" s="77"/>
      <c r="E2430" s="78"/>
      <c r="F2430" s="5"/>
      <c r="G2430" s="5"/>
      <c r="H2430" s="5"/>
      <c r="K2430" s="5"/>
      <c r="L2430" s="5"/>
      <c r="M2430" s="18"/>
      <c r="N2430" s="18"/>
      <c r="T2430" s="70"/>
      <c r="U2430" s="70"/>
    </row>
    <row r="2431" spans="1:21" x14ac:dyDescent="0.25">
      <c r="A2431" s="18"/>
      <c r="B2431" s="18"/>
      <c r="C2431" s="77"/>
      <c r="D2431" s="77"/>
      <c r="E2431" s="78"/>
      <c r="F2431" s="5"/>
      <c r="G2431" s="5"/>
      <c r="H2431" s="5"/>
      <c r="K2431" s="5"/>
      <c r="L2431" s="5"/>
      <c r="M2431" s="18"/>
      <c r="N2431" s="18"/>
      <c r="T2431" s="70"/>
      <c r="U2431" s="70"/>
    </row>
    <row r="2432" spans="1:21" x14ac:dyDescent="0.25">
      <c r="A2432" s="18"/>
      <c r="B2432" s="18"/>
      <c r="C2432" s="77"/>
      <c r="D2432" s="77"/>
      <c r="E2432" s="78"/>
      <c r="F2432" s="5"/>
      <c r="G2432" s="5"/>
      <c r="H2432" s="5"/>
      <c r="K2432" s="5"/>
      <c r="L2432" s="5"/>
      <c r="M2432" s="18"/>
      <c r="N2432" s="18"/>
      <c r="T2432" s="70"/>
      <c r="U2432" s="70"/>
    </row>
    <row r="2433" spans="1:21" x14ac:dyDescent="0.25">
      <c r="A2433" s="18"/>
      <c r="B2433" s="18"/>
      <c r="C2433" s="77"/>
      <c r="D2433" s="77"/>
      <c r="E2433" s="78"/>
      <c r="F2433" s="5"/>
      <c r="G2433" s="5"/>
      <c r="H2433" s="5"/>
      <c r="K2433" s="5"/>
      <c r="L2433" s="5"/>
      <c r="M2433" s="18"/>
      <c r="N2433" s="18"/>
      <c r="T2433" s="70"/>
      <c r="U2433" s="70"/>
    </row>
    <row r="2434" spans="1:21" x14ac:dyDescent="0.25">
      <c r="A2434" s="18"/>
      <c r="B2434" s="18"/>
      <c r="C2434" s="77"/>
      <c r="D2434" s="77"/>
      <c r="E2434" s="78"/>
      <c r="F2434" s="5"/>
      <c r="G2434" s="5"/>
      <c r="H2434" s="5"/>
      <c r="K2434" s="5"/>
      <c r="L2434" s="5"/>
      <c r="M2434" s="18"/>
      <c r="N2434" s="18"/>
      <c r="T2434" s="70"/>
      <c r="U2434" s="70"/>
    </row>
    <row r="2435" spans="1:21" x14ac:dyDescent="0.25">
      <c r="A2435" s="18"/>
      <c r="B2435" s="18"/>
      <c r="C2435" s="77"/>
      <c r="D2435" s="77"/>
      <c r="E2435" s="78"/>
      <c r="F2435" s="5"/>
      <c r="G2435" s="5"/>
      <c r="H2435" s="5"/>
      <c r="K2435" s="5"/>
      <c r="L2435" s="5"/>
      <c r="M2435" s="18"/>
      <c r="N2435" s="18"/>
      <c r="T2435" s="70"/>
      <c r="U2435" s="70"/>
    </row>
    <row r="2436" spans="1:21" x14ac:dyDescent="0.25">
      <c r="A2436" s="18"/>
      <c r="B2436" s="18"/>
      <c r="C2436" s="77"/>
      <c r="D2436" s="77"/>
      <c r="E2436" s="78"/>
      <c r="F2436" s="5"/>
      <c r="G2436" s="5"/>
      <c r="H2436" s="5"/>
      <c r="K2436" s="5"/>
      <c r="L2436" s="5"/>
      <c r="M2436" s="18"/>
      <c r="N2436" s="18"/>
      <c r="T2436" s="70"/>
      <c r="U2436" s="70"/>
    </row>
    <row r="2437" spans="1:21" x14ac:dyDescent="0.25">
      <c r="A2437" s="18"/>
      <c r="B2437" s="18"/>
      <c r="C2437" s="77"/>
      <c r="D2437" s="77"/>
      <c r="E2437" s="78"/>
      <c r="F2437" s="5"/>
      <c r="G2437" s="5"/>
      <c r="H2437" s="5"/>
      <c r="K2437" s="5"/>
      <c r="L2437" s="5"/>
      <c r="M2437" s="18"/>
      <c r="N2437" s="18"/>
      <c r="T2437" s="70"/>
      <c r="U2437" s="70"/>
    </row>
    <row r="2438" spans="1:21" x14ac:dyDescent="0.25">
      <c r="A2438" s="18"/>
      <c r="B2438" s="18"/>
      <c r="C2438" s="77"/>
      <c r="D2438" s="77"/>
      <c r="E2438" s="78"/>
      <c r="F2438" s="5"/>
      <c r="G2438" s="5"/>
      <c r="H2438" s="5"/>
      <c r="K2438" s="5"/>
      <c r="L2438" s="5"/>
      <c r="M2438" s="18"/>
      <c r="N2438" s="18"/>
      <c r="T2438" s="70"/>
      <c r="U2438" s="70"/>
    </row>
    <row r="2439" spans="1:21" x14ac:dyDescent="0.25">
      <c r="A2439" s="18"/>
      <c r="B2439" s="18"/>
      <c r="C2439" s="77"/>
      <c r="D2439" s="77"/>
      <c r="E2439" s="78"/>
      <c r="F2439" s="5"/>
      <c r="G2439" s="5"/>
      <c r="H2439" s="5"/>
      <c r="K2439" s="5"/>
      <c r="L2439" s="5"/>
      <c r="M2439" s="18"/>
      <c r="N2439" s="18"/>
      <c r="T2439" s="70"/>
      <c r="U2439" s="70"/>
    </row>
    <row r="2440" spans="1:21" x14ac:dyDescent="0.25">
      <c r="A2440" s="18"/>
      <c r="B2440" s="18"/>
      <c r="C2440" s="77"/>
      <c r="D2440" s="77"/>
      <c r="E2440" s="78"/>
      <c r="F2440" s="5"/>
      <c r="G2440" s="5"/>
      <c r="H2440" s="5"/>
      <c r="K2440" s="5"/>
      <c r="L2440" s="5"/>
      <c r="M2440" s="18"/>
      <c r="N2440" s="18"/>
      <c r="T2440" s="70"/>
      <c r="U2440" s="70"/>
    </row>
    <row r="2441" spans="1:21" x14ac:dyDescent="0.25">
      <c r="A2441" s="18"/>
      <c r="B2441" s="18"/>
      <c r="C2441" s="77"/>
      <c r="D2441" s="77"/>
      <c r="E2441" s="78"/>
      <c r="F2441" s="5"/>
      <c r="G2441" s="5"/>
      <c r="H2441" s="5"/>
      <c r="K2441" s="5"/>
      <c r="L2441" s="5"/>
      <c r="M2441" s="18"/>
      <c r="N2441" s="18"/>
      <c r="T2441" s="70"/>
      <c r="U2441" s="70"/>
    </row>
    <row r="2442" spans="1:21" x14ac:dyDescent="0.25">
      <c r="A2442" s="18"/>
      <c r="B2442" s="18"/>
      <c r="C2442" s="77"/>
      <c r="D2442" s="77"/>
      <c r="E2442" s="78"/>
      <c r="F2442" s="5"/>
      <c r="G2442" s="5"/>
      <c r="H2442" s="5"/>
      <c r="K2442" s="5"/>
      <c r="L2442" s="5"/>
      <c r="M2442" s="18"/>
      <c r="N2442" s="18"/>
      <c r="T2442" s="70"/>
      <c r="U2442" s="70"/>
    </row>
    <row r="2443" spans="1:21" x14ac:dyDescent="0.25">
      <c r="A2443" s="18"/>
      <c r="B2443" s="18"/>
      <c r="C2443" s="77"/>
      <c r="D2443" s="77"/>
      <c r="E2443" s="78"/>
      <c r="F2443" s="5"/>
      <c r="G2443" s="5"/>
      <c r="H2443" s="5"/>
      <c r="K2443" s="5"/>
      <c r="L2443" s="5"/>
      <c r="M2443" s="18"/>
      <c r="N2443" s="18"/>
      <c r="T2443" s="70"/>
      <c r="U2443" s="70"/>
    </row>
    <row r="2444" spans="1:21" x14ac:dyDescent="0.25">
      <c r="A2444" s="18"/>
      <c r="B2444" s="18"/>
      <c r="C2444" s="77"/>
      <c r="D2444" s="77"/>
      <c r="E2444" s="78"/>
      <c r="F2444" s="5"/>
      <c r="G2444" s="5"/>
      <c r="H2444" s="5"/>
      <c r="K2444" s="5"/>
      <c r="L2444" s="5"/>
      <c r="M2444" s="18"/>
      <c r="N2444" s="18"/>
      <c r="T2444" s="70"/>
      <c r="U2444" s="70"/>
    </row>
    <row r="2445" spans="1:21" x14ac:dyDescent="0.25">
      <c r="A2445" s="18"/>
      <c r="B2445" s="18"/>
      <c r="C2445" s="77"/>
      <c r="D2445" s="77"/>
      <c r="E2445" s="78"/>
      <c r="F2445" s="5"/>
      <c r="G2445" s="5"/>
      <c r="H2445" s="5"/>
      <c r="K2445" s="5"/>
      <c r="L2445" s="5"/>
      <c r="M2445" s="18"/>
      <c r="N2445" s="18"/>
      <c r="T2445" s="70"/>
      <c r="U2445" s="70"/>
    </row>
    <row r="2446" spans="1:21" x14ac:dyDescent="0.25">
      <c r="A2446" s="18"/>
      <c r="B2446" s="18"/>
      <c r="C2446" s="77"/>
      <c r="D2446" s="77"/>
      <c r="E2446" s="78"/>
      <c r="F2446" s="5"/>
      <c r="G2446" s="5"/>
      <c r="H2446" s="5"/>
      <c r="K2446" s="5"/>
      <c r="L2446" s="5"/>
      <c r="M2446" s="18"/>
      <c r="N2446" s="18"/>
      <c r="T2446" s="70"/>
      <c r="U2446" s="70"/>
    </row>
    <row r="2447" spans="1:21" x14ac:dyDescent="0.25">
      <c r="A2447" s="18"/>
      <c r="B2447" s="18"/>
      <c r="C2447" s="77"/>
      <c r="D2447" s="77"/>
      <c r="E2447" s="78"/>
      <c r="F2447" s="5"/>
      <c r="G2447" s="5"/>
      <c r="H2447" s="5"/>
      <c r="K2447" s="5"/>
      <c r="L2447" s="5"/>
      <c r="M2447" s="18"/>
      <c r="N2447" s="18"/>
      <c r="T2447" s="70"/>
      <c r="U2447" s="70"/>
    </row>
    <row r="2448" spans="1:21" x14ac:dyDescent="0.25">
      <c r="A2448" s="18"/>
      <c r="B2448" s="18"/>
      <c r="C2448" s="77"/>
      <c r="D2448" s="77"/>
      <c r="E2448" s="78"/>
      <c r="F2448" s="5"/>
      <c r="G2448" s="5"/>
      <c r="H2448" s="5"/>
      <c r="K2448" s="5"/>
      <c r="L2448" s="5"/>
      <c r="M2448" s="18"/>
      <c r="N2448" s="18"/>
      <c r="T2448" s="70"/>
      <c r="U2448" s="70"/>
    </row>
    <row r="2449" spans="1:21" x14ac:dyDescent="0.25">
      <c r="A2449" s="18"/>
      <c r="B2449" s="18"/>
      <c r="C2449" s="77"/>
      <c r="D2449" s="77"/>
      <c r="E2449" s="78"/>
      <c r="F2449" s="5"/>
      <c r="G2449" s="5"/>
      <c r="H2449" s="5"/>
      <c r="K2449" s="5"/>
      <c r="L2449" s="5"/>
      <c r="M2449" s="18"/>
      <c r="N2449" s="18"/>
      <c r="T2449" s="70"/>
      <c r="U2449" s="70"/>
    </row>
    <row r="2450" spans="1:21" x14ac:dyDescent="0.25">
      <c r="A2450" s="18"/>
      <c r="B2450" s="18"/>
      <c r="C2450" s="77"/>
      <c r="D2450" s="77"/>
      <c r="E2450" s="78"/>
      <c r="F2450" s="5"/>
      <c r="G2450" s="5"/>
      <c r="H2450" s="5"/>
      <c r="K2450" s="5"/>
      <c r="L2450" s="5"/>
      <c r="M2450" s="18"/>
      <c r="N2450" s="18"/>
      <c r="T2450" s="70"/>
      <c r="U2450" s="70"/>
    </row>
    <row r="2451" spans="1:21" x14ac:dyDescent="0.25">
      <c r="A2451" s="18"/>
      <c r="B2451" s="18"/>
      <c r="C2451" s="77"/>
      <c r="D2451" s="77"/>
      <c r="E2451" s="78"/>
      <c r="F2451" s="5"/>
      <c r="G2451" s="5"/>
      <c r="H2451" s="5"/>
      <c r="K2451" s="5"/>
      <c r="L2451" s="5"/>
      <c r="M2451" s="18"/>
      <c r="N2451" s="18"/>
      <c r="T2451" s="70"/>
      <c r="U2451" s="70"/>
    </row>
    <row r="2452" spans="1:21" x14ac:dyDescent="0.25">
      <c r="A2452" s="18"/>
      <c r="B2452" s="18"/>
      <c r="C2452" s="77"/>
      <c r="D2452" s="77"/>
      <c r="E2452" s="78"/>
      <c r="F2452" s="5"/>
      <c r="G2452" s="5"/>
      <c r="H2452" s="5"/>
      <c r="K2452" s="5"/>
      <c r="L2452" s="5"/>
      <c r="M2452" s="18"/>
      <c r="N2452" s="18"/>
      <c r="T2452" s="70"/>
      <c r="U2452" s="70"/>
    </row>
    <row r="2453" spans="1:21" x14ac:dyDescent="0.25">
      <c r="A2453" s="18"/>
      <c r="B2453" s="18"/>
      <c r="C2453" s="77"/>
      <c r="D2453" s="77"/>
      <c r="E2453" s="78"/>
      <c r="F2453" s="5"/>
      <c r="G2453" s="5"/>
      <c r="H2453" s="5"/>
      <c r="K2453" s="5"/>
      <c r="L2453" s="5"/>
      <c r="M2453" s="18"/>
      <c r="N2453" s="18"/>
      <c r="T2453" s="70"/>
      <c r="U2453" s="70"/>
    </row>
    <row r="2454" spans="1:21" x14ac:dyDescent="0.25">
      <c r="A2454" s="18"/>
      <c r="B2454" s="18"/>
      <c r="C2454" s="77"/>
      <c r="D2454" s="77"/>
      <c r="E2454" s="78"/>
      <c r="F2454" s="5"/>
      <c r="G2454" s="5"/>
      <c r="H2454" s="5"/>
      <c r="K2454" s="5"/>
      <c r="L2454" s="5"/>
      <c r="M2454" s="18"/>
      <c r="N2454" s="18"/>
      <c r="T2454" s="70"/>
      <c r="U2454" s="70"/>
    </row>
    <row r="2455" spans="1:21" x14ac:dyDescent="0.25">
      <c r="A2455" s="18"/>
      <c r="B2455" s="18"/>
      <c r="C2455" s="77"/>
      <c r="D2455" s="77"/>
      <c r="E2455" s="78"/>
      <c r="F2455" s="5"/>
      <c r="G2455" s="5"/>
      <c r="H2455" s="5"/>
      <c r="K2455" s="5"/>
      <c r="L2455" s="5"/>
      <c r="M2455" s="18"/>
      <c r="N2455" s="18"/>
      <c r="T2455" s="70"/>
      <c r="U2455" s="70"/>
    </row>
    <row r="2456" spans="1:21" x14ac:dyDescent="0.25">
      <c r="A2456" s="18"/>
      <c r="B2456" s="18"/>
      <c r="C2456" s="77"/>
      <c r="D2456" s="77"/>
      <c r="E2456" s="78"/>
      <c r="F2456" s="5"/>
      <c r="G2456" s="5"/>
      <c r="H2456" s="5"/>
      <c r="K2456" s="5"/>
      <c r="L2456" s="5"/>
      <c r="M2456" s="18"/>
      <c r="N2456" s="18"/>
      <c r="T2456" s="70"/>
      <c r="U2456" s="70"/>
    </row>
    <row r="2457" spans="1:21" x14ac:dyDescent="0.25">
      <c r="A2457" s="18"/>
      <c r="B2457" s="18"/>
      <c r="C2457" s="77"/>
      <c r="D2457" s="77"/>
      <c r="E2457" s="78"/>
      <c r="F2457" s="5"/>
      <c r="G2457" s="5"/>
      <c r="H2457" s="5"/>
      <c r="K2457" s="5"/>
      <c r="L2457" s="5"/>
      <c r="M2457" s="18"/>
      <c r="N2457" s="18"/>
      <c r="T2457" s="70"/>
      <c r="U2457" s="70"/>
    </row>
    <row r="2458" spans="1:21" x14ac:dyDescent="0.25">
      <c r="A2458" s="18"/>
      <c r="B2458" s="18"/>
      <c r="C2458" s="77"/>
      <c r="D2458" s="77"/>
      <c r="E2458" s="78"/>
      <c r="F2458" s="5"/>
      <c r="G2458" s="5"/>
      <c r="H2458" s="5"/>
      <c r="K2458" s="5"/>
      <c r="L2458" s="5"/>
      <c r="M2458" s="18"/>
      <c r="N2458" s="18"/>
      <c r="T2458" s="70"/>
      <c r="U2458" s="70"/>
    </row>
    <row r="2459" spans="1:21" x14ac:dyDescent="0.25">
      <c r="A2459" s="18"/>
      <c r="B2459" s="18"/>
      <c r="C2459" s="77"/>
      <c r="D2459" s="77"/>
      <c r="E2459" s="78"/>
      <c r="F2459" s="5"/>
      <c r="G2459" s="5"/>
      <c r="H2459" s="5"/>
      <c r="K2459" s="5"/>
      <c r="L2459" s="5"/>
      <c r="M2459" s="18"/>
      <c r="N2459" s="18"/>
      <c r="T2459" s="70"/>
      <c r="U2459" s="70"/>
    </row>
    <row r="2460" spans="1:21" x14ac:dyDescent="0.25">
      <c r="A2460" s="18"/>
      <c r="B2460" s="18"/>
      <c r="C2460" s="77"/>
      <c r="D2460" s="77"/>
      <c r="E2460" s="78"/>
      <c r="F2460" s="5"/>
      <c r="G2460" s="5"/>
      <c r="H2460" s="5"/>
      <c r="K2460" s="5"/>
      <c r="L2460" s="5"/>
      <c r="M2460" s="18"/>
      <c r="N2460" s="18"/>
      <c r="T2460" s="70"/>
      <c r="U2460" s="70"/>
    </row>
    <row r="2461" spans="1:21" x14ac:dyDescent="0.25">
      <c r="A2461" s="18"/>
      <c r="B2461" s="18"/>
      <c r="C2461" s="77"/>
      <c r="D2461" s="77"/>
      <c r="E2461" s="78"/>
      <c r="F2461" s="5"/>
      <c r="G2461" s="5"/>
      <c r="H2461" s="5"/>
      <c r="K2461" s="5"/>
      <c r="L2461" s="5"/>
      <c r="M2461" s="18"/>
      <c r="N2461" s="18"/>
      <c r="T2461" s="70"/>
      <c r="U2461" s="70"/>
    </row>
    <row r="2462" spans="1:21" x14ac:dyDescent="0.25">
      <c r="A2462" s="18"/>
      <c r="B2462" s="18"/>
      <c r="C2462" s="77"/>
      <c r="D2462" s="77"/>
      <c r="E2462" s="78"/>
      <c r="F2462" s="5"/>
      <c r="G2462" s="5"/>
      <c r="H2462" s="5"/>
      <c r="K2462" s="5"/>
      <c r="L2462" s="5"/>
      <c r="M2462" s="18"/>
      <c r="N2462" s="18"/>
      <c r="T2462" s="70"/>
      <c r="U2462" s="70"/>
    </row>
    <row r="2463" spans="1:21" x14ac:dyDescent="0.25">
      <c r="A2463" s="18"/>
      <c r="B2463" s="18"/>
      <c r="C2463" s="77"/>
      <c r="D2463" s="77"/>
      <c r="E2463" s="78"/>
      <c r="F2463" s="5"/>
      <c r="G2463" s="5"/>
      <c r="H2463" s="5"/>
      <c r="K2463" s="5"/>
      <c r="L2463" s="5"/>
      <c r="M2463" s="18"/>
      <c r="N2463" s="18"/>
      <c r="T2463" s="70"/>
      <c r="U2463" s="70"/>
    </row>
    <row r="2464" spans="1:21" x14ac:dyDescent="0.25">
      <c r="A2464" s="18"/>
      <c r="B2464" s="18"/>
      <c r="C2464" s="77"/>
      <c r="D2464" s="77"/>
      <c r="E2464" s="78"/>
      <c r="F2464" s="5"/>
      <c r="G2464" s="5"/>
      <c r="H2464" s="5"/>
      <c r="K2464" s="5"/>
      <c r="L2464" s="5"/>
      <c r="M2464" s="18"/>
      <c r="N2464" s="18"/>
      <c r="T2464" s="70"/>
      <c r="U2464" s="70"/>
    </row>
    <row r="2465" spans="1:21" x14ac:dyDescent="0.25">
      <c r="A2465" s="18"/>
      <c r="B2465" s="18"/>
      <c r="C2465" s="77"/>
      <c r="D2465" s="77"/>
      <c r="E2465" s="78"/>
      <c r="F2465" s="5"/>
      <c r="G2465" s="5"/>
      <c r="H2465" s="5"/>
      <c r="K2465" s="5"/>
      <c r="L2465" s="5"/>
      <c r="M2465" s="18"/>
      <c r="N2465" s="18"/>
      <c r="T2465" s="70"/>
      <c r="U2465" s="70"/>
    </row>
    <row r="2466" spans="1:21" x14ac:dyDescent="0.25">
      <c r="A2466" s="18"/>
      <c r="B2466" s="18"/>
      <c r="C2466" s="77"/>
      <c r="D2466" s="77"/>
      <c r="E2466" s="78"/>
      <c r="F2466" s="5"/>
      <c r="G2466" s="5"/>
      <c r="H2466" s="5"/>
      <c r="K2466" s="5"/>
      <c r="L2466" s="5"/>
      <c r="M2466" s="18"/>
      <c r="N2466" s="18"/>
      <c r="T2466" s="70"/>
      <c r="U2466" s="70"/>
    </row>
    <row r="2467" spans="1:21" x14ac:dyDescent="0.25">
      <c r="A2467" s="18"/>
      <c r="B2467" s="18"/>
      <c r="C2467" s="77"/>
      <c r="D2467" s="77"/>
      <c r="E2467" s="78"/>
      <c r="F2467" s="5"/>
      <c r="G2467" s="5"/>
      <c r="H2467" s="5"/>
      <c r="K2467" s="5"/>
      <c r="L2467" s="5"/>
      <c r="M2467" s="18"/>
      <c r="N2467" s="18"/>
      <c r="T2467" s="70"/>
      <c r="U2467" s="70"/>
    </row>
    <row r="2468" spans="1:21" x14ac:dyDescent="0.25">
      <c r="A2468" s="18"/>
      <c r="B2468" s="18"/>
      <c r="C2468" s="77"/>
      <c r="D2468" s="77"/>
      <c r="E2468" s="78"/>
      <c r="F2468" s="5"/>
      <c r="G2468" s="5"/>
      <c r="H2468" s="5"/>
      <c r="K2468" s="5"/>
      <c r="L2468" s="5"/>
      <c r="M2468" s="18"/>
      <c r="N2468" s="18"/>
      <c r="T2468" s="70"/>
      <c r="U2468" s="70"/>
    </row>
    <row r="2469" spans="1:21" x14ac:dyDescent="0.25">
      <c r="A2469" s="18"/>
      <c r="B2469" s="18"/>
      <c r="C2469" s="77"/>
      <c r="D2469" s="77"/>
      <c r="E2469" s="78"/>
      <c r="F2469" s="5"/>
      <c r="G2469" s="5"/>
      <c r="H2469" s="5"/>
      <c r="K2469" s="5"/>
      <c r="L2469" s="5"/>
      <c r="M2469" s="18"/>
      <c r="N2469" s="18"/>
      <c r="T2469" s="70"/>
      <c r="U2469" s="70"/>
    </row>
    <row r="2470" spans="1:21" x14ac:dyDescent="0.25">
      <c r="A2470" s="18"/>
      <c r="B2470" s="18"/>
      <c r="C2470" s="77"/>
      <c r="D2470" s="77"/>
      <c r="E2470" s="78"/>
      <c r="F2470" s="5"/>
      <c r="G2470" s="5"/>
      <c r="H2470" s="5"/>
      <c r="K2470" s="5"/>
      <c r="L2470" s="5"/>
      <c r="M2470" s="18"/>
      <c r="N2470" s="18"/>
      <c r="T2470" s="70"/>
      <c r="U2470" s="70"/>
    </row>
    <row r="2471" spans="1:21" x14ac:dyDescent="0.25">
      <c r="A2471" s="18"/>
      <c r="B2471" s="18"/>
      <c r="C2471" s="77"/>
      <c r="D2471" s="77"/>
      <c r="E2471" s="78"/>
      <c r="F2471" s="5"/>
      <c r="G2471" s="5"/>
      <c r="H2471" s="5"/>
      <c r="K2471" s="5"/>
      <c r="L2471" s="5"/>
      <c r="M2471" s="18"/>
      <c r="N2471" s="18"/>
      <c r="T2471" s="70"/>
      <c r="U2471" s="70"/>
    </row>
    <row r="2472" spans="1:21" x14ac:dyDescent="0.25">
      <c r="A2472" s="18"/>
      <c r="B2472" s="18"/>
      <c r="C2472" s="77"/>
      <c r="D2472" s="77"/>
      <c r="E2472" s="78"/>
      <c r="F2472" s="5"/>
      <c r="G2472" s="5"/>
      <c r="H2472" s="5"/>
      <c r="K2472" s="5"/>
      <c r="L2472" s="5"/>
      <c r="M2472" s="18"/>
      <c r="N2472" s="18"/>
      <c r="T2472" s="70"/>
      <c r="U2472" s="70"/>
    </row>
    <row r="2473" spans="1:21" x14ac:dyDescent="0.25">
      <c r="A2473" s="18"/>
      <c r="B2473" s="18"/>
      <c r="C2473" s="77"/>
      <c r="D2473" s="77"/>
      <c r="E2473" s="78"/>
      <c r="F2473" s="5"/>
      <c r="G2473" s="5"/>
      <c r="H2473" s="5"/>
      <c r="K2473" s="5"/>
      <c r="L2473" s="5"/>
      <c r="M2473" s="18"/>
      <c r="N2473" s="18"/>
      <c r="T2473" s="70"/>
      <c r="U2473" s="70"/>
    </row>
    <row r="2474" spans="1:21" x14ac:dyDescent="0.25">
      <c r="A2474" s="18"/>
      <c r="B2474" s="18"/>
      <c r="C2474" s="77"/>
      <c r="D2474" s="77"/>
      <c r="E2474" s="78"/>
      <c r="F2474" s="5"/>
      <c r="G2474" s="5"/>
      <c r="H2474" s="5"/>
      <c r="K2474" s="5"/>
      <c r="L2474" s="5"/>
      <c r="M2474" s="18"/>
      <c r="N2474" s="18"/>
      <c r="T2474" s="70"/>
      <c r="U2474" s="70"/>
    </row>
    <row r="2475" spans="1:21" x14ac:dyDescent="0.25">
      <c r="A2475" s="18"/>
      <c r="B2475" s="18"/>
      <c r="C2475" s="77"/>
      <c r="D2475" s="77"/>
      <c r="E2475" s="78"/>
      <c r="F2475" s="5"/>
      <c r="G2475" s="5"/>
      <c r="H2475" s="5"/>
      <c r="K2475" s="5"/>
      <c r="L2475" s="5"/>
      <c r="M2475" s="18"/>
      <c r="N2475" s="18"/>
      <c r="T2475" s="70"/>
      <c r="U2475" s="70"/>
    </row>
    <row r="2476" spans="1:21" x14ac:dyDescent="0.25">
      <c r="A2476" s="18"/>
      <c r="B2476" s="18"/>
      <c r="C2476" s="77"/>
      <c r="D2476" s="77"/>
      <c r="E2476" s="78"/>
      <c r="F2476" s="5"/>
      <c r="G2476" s="5"/>
      <c r="H2476" s="5"/>
      <c r="K2476" s="5"/>
      <c r="L2476" s="5"/>
      <c r="M2476" s="18"/>
      <c r="N2476" s="18"/>
      <c r="T2476" s="70"/>
      <c r="U2476" s="70"/>
    </row>
    <row r="2477" spans="1:21" x14ac:dyDescent="0.25">
      <c r="A2477" s="18"/>
      <c r="B2477" s="18"/>
      <c r="C2477" s="77"/>
      <c r="D2477" s="77"/>
      <c r="E2477" s="78"/>
      <c r="F2477" s="5"/>
      <c r="G2477" s="5"/>
      <c r="H2477" s="5"/>
      <c r="K2477" s="5"/>
      <c r="L2477" s="5"/>
      <c r="M2477" s="18"/>
      <c r="N2477" s="18"/>
      <c r="T2477" s="70"/>
      <c r="U2477" s="70"/>
    </row>
    <row r="2478" spans="1:21" x14ac:dyDescent="0.25">
      <c r="A2478" s="18"/>
      <c r="B2478" s="18"/>
      <c r="C2478" s="77"/>
      <c r="D2478" s="77"/>
      <c r="E2478" s="78"/>
      <c r="F2478" s="5"/>
      <c r="G2478" s="5"/>
      <c r="H2478" s="5"/>
      <c r="K2478" s="5"/>
      <c r="L2478" s="5"/>
      <c r="M2478" s="18"/>
      <c r="N2478" s="18"/>
      <c r="T2478" s="70"/>
      <c r="U2478" s="70"/>
    </row>
    <row r="2479" spans="1:21" x14ac:dyDescent="0.25">
      <c r="A2479" s="18"/>
      <c r="B2479" s="18"/>
      <c r="C2479" s="77"/>
      <c r="D2479" s="77"/>
      <c r="E2479" s="78"/>
      <c r="F2479" s="5"/>
      <c r="G2479" s="5"/>
      <c r="H2479" s="5"/>
      <c r="K2479" s="5"/>
      <c r="L2479" s="5"/>
      <c r="M2479" s="18"/>
      <c r="N2479" s="18"/>
      <c r="T2479" s="70"/>
      <c r="U2479" s="70"/>
    </row>
    <row r="2480" spans="1:21" x14ac:dyDescent="0.25">
      <c r="A2480" s="18"/>
      <c r="B2480" s="18"/>
      <c r="C2480" s="77"/>
      <c r="D2480" s="77"/>
      <c r="E2480" s="78"/>
      <c r="F2480" s="5"/>
      <c r="G2480" s="5"/>
      <c r="H2480" s="5"/>
      <c r="K2480" s="5"/>
      <c r="L2480" s="5"/>
      <c r="M2480" s="18"/>
      <c r="N2480" s="18"/>
      <c r="T2480" s="70"/>
      <c r="U2480" s="70"/>
    </row>
    <row r="2481" spans="1:21" x14ac:dyDescent="0.25">
      <c r="A2481" s="18"/>
      <c r="B2481" s="18"/>
      <c r="C2481" s="77"/>
      <c r="D2481" s="77"/>
      <c r="E2481" s="78"/>
      <c r="F2481" s="5"/>
      <c r="G2481" s="5"/>
      <c r="H2481" s="5"/>
      <c r="K2481" s="5"/>
      <c r="L2481" s="5"/>
      <c r="M2481" s="18"/>
      <c r="N2481" s="18"/>
      <c r="T2481" s="70"/>
      <c r="U2481" s="70"/>
    </row>
    <row r="2482" spans="1:21" x14ac:dyDescent="0.25">
      <c r="A2482" s="18"/>
      <c r="B2482" s="18"/>
      <c r="C2482" s="77"/>
      <c r="D2482" s="77"/>
      <c r="E2482" s="78"/>
      <c r="F2482" s="5"/>
      <c r="G2482" s="5"/>
      <c r="H2482" s="5"/>
      <c r="K2482" s="5"/>
      <c r="L2482" s="5"/>
      <c r="M2482" s="18"/>
      <c r="N2482" s="18"/>
      <c r="T2482" s="70"/>
      <c r="U2482" s="70"/>
    </row>
    <row r="2483" spans="1:21" x14ac:dyDescent="0.25">
      <c r="A2483" s="18"/>
      <c r="B2483" s="18"/>
      <c r="C2483" s="77"/>
      <c r="D2483" s="77"/>
      <c r="E2483" s="78"/>
      <c r="F2483" s="5"/>
      <c r="G2483" s="5"/>
      <c r="H2483" s="5"/>
      <c r="K2483" s="5"/>
      <c r="L2483" s="5"/>
      <c r="M2483" s="18"/>
      <c r="N2483" s="18"/>
      <c r="T2483" s="70"/>
      <c r="U2483" s="70"/>
    </row>
    <row r="2484" spans="1:21" x14ac:dyDescent="0.25">
      <c r="A2484" s="18"/>
      <c r="B2484" s="18"/>
      <c r="C2484" s="77"/>
      <c r="D2484" s="77"/>
      <c r="E2484" s="78"/>
      <c r="F2484" s="5"/>
      <c r="G2484" s="5"/>
      <c r="H2484" s="5"/>
      <c r="K2484" s="5"/>
      <c r="L2484" s="5"/>
      <c r="M2484" s="18"/>
      <c r="N2484" s="18"/>
      <c r="T2484" s="70"/>
      <c r="U2484" s="70"/>
    </row>
    <row r="2485" spans="1:21" x14ac:dyDescent="0.25">
      <c r="A2485" s="18"/>
      <c r="B2485" s="18"/>
      <c r="C2485" s="77"/>
      <c r="D2485" s="77"/>
      <c r="E2485" s="78"/>
      <c r="F2485" s="5"/>
      <c r="G2485" s="5"/>
      <c r="H2485" s="5"/>
      <c r="K2485" s="5"/>
      <c r="L2485" s="5"/>
      <c r="M2485" s="18"/>
      <c r="N2485" s="18"/>
      <c r="T2485" s="70"/>
      <c r="U2485" s="70"/>
    </row>
    <row r="2486" spans="1:21" x14ac:dyDescent="0.25">
      <c r="A2486" s="18"/>
      <c r="B2486" s="18"/>
      <c r="C2486" s="77"/>
      <c r="D2486" s="77"/>
      <c r="E2486" s="78"/>
      <c r="F2486" s="5"/>
      <c r="G2486" s="5"/>
      <c r="H2486" s="5"/>
      <c r="K2486" s="5"/>
      <c r="L2486" s="5"/>
      <c r="M2486" s="18"/>
      <c r="N2486" s="18"/>
      <c r="T2486" s="70"/>
      <c r="U2486" s="70"/>
    </row>
    <row r="2487" spans="1:21" x14ac:dyDescent="0.25">
      <c r="A2487" s="18"/>
      <c r="B2487" s="18"/>
      <c r="C2487" s="77"/>
      <c r="D2487" s="77"/>
      <c r="E2487" s="78"/>
      <c r="F2487" s="5"/>
      <c r="G2487" s="5"/>
      <c r="H2487" s="5"/>
      <c r="K2487" s="5"/>
      <c r="L2487" s="5"/>
      <c r="M2487" s="18"/>
      <c r="N2487" s="18"/>
      <c r="T2487" s="70"/>
      <c r="U2487" s="70"/>
    </row>
    <row r="2488" spans="1:21" x14ac:dyDescent="0.25">
      <c r="A2488" s="18"/>
      <c r="B2488" s="18"/>
      <c r="C2488" s="77"/>
      <c r="D2488" s="77"/>
      <c r="E2488" s="78"/>
      <c r="F2488" s="5"/>
      <c r="G2488" s="5"/>
      <c r="H2488" s="5"/>
      <c r="K2488" s="5"/>
      <c r="L2488" s="5"/>
      <c r="M2488" s="18"/>
      <c r="N2488" s="18"/>
      <c r="T2488" s="70"/>
      <c r="U2488" s="70"/>
    </row>
    <row r="2489" spans="1:21" x14ac:dyDescent="0.25">
      <c r="A2489" s="18"/>
      <c r="B2489" s="18"/>
      <c r="C2489" s="77"/>
      <c r="D2489" s="77"/>
      <c r="E2489" s="78"/>
      <c r="F2489" s="5"/>
      <c r="G2489" s="5"/>
      <c r="H2489" s="5"/>
      <c r="K2489" s="5"/>
      <c r="L2489" s="5"/>
      <c r="M2489" s="18"/>
      <c r="N2489" s="18"/>
      <c r="T2489" s="70"/>
      <c r="U2489" s="70"/>
    </row>
    <row r="2490" spans="1:21" x14ac:dyDescent="0.25">
      <c r="A2490" s="18"/>
      <c r="B2490" s="18"/>
      <c r="C2490" s="77"/>
      <c r="D2490" s="77"/>
      <c r="E2490" s="78"/>
      <c r="F2490" s="5"/>
      <c r="G2490" s="5"/>
      <c r="H2490" s="5"/>
      <c r="K2490" s="5"/>
      <c r="L2490" s="5"/>
      <c r="M2490" s="18"/>
      <c r="N2490" s="18"/>
      <c r="T2490" s="70"/>
      <c r="U2490" s="70"/>
    </row>
    <row r="2491" spans="1:21" x14ac:dyDescent="0.25">
      <c r="A2491" s="18"/>
      <c r="B2491" s="18"/>
      <c r="C2491" s="77"/>
      <c r="D2491" s="77"/>
      <c r="E2491" s="78"/>
      <c r="F2491" s="5"/>
      <c r="G2491" s="5"/>
      <c r="H2491" s="5"/>
      <c r="K2491" s="5"/>
      <c r="L2491" s="5"/>
      <c r="M2491" s="18"/>
      <c r="N2491" s="18"/>
      <c r="T2491" s="70"/>
      <c r="U2491" s="70"/>
    </row>
    <row r="2492" spans="1:21" x14ac:dyDescent="0.25">
      <c r="A2492" s="18"/>
      <c r="B2492" s="18"/>
      <c r="C2492" s="77"/>
      <c r="D2492" s="77"/>
      <c r="E2492" s="78"/>
      <c r="F2492" s="5"/>
      <c r="G2492" s="5"/>
      <c r="H2492" s="5"/>
      <c r="K2492" s="5"/>
      <c r="L2492" s="5"/>
      <c r="M2492" s="18"/>
      <c r="N2492" s="18"/>
      <c r="T2492" s="70"/>
      <c r="U2492" s="70"/>
    </row>
    <row r="2493" spans="1:21" x14ac:dyDescent="0.25">
      <c r="A2493" s="18"/>
      <c r="B2493" s="18"/>
      <c r="C2493" s="77"/>
      <c r="D2493" s="77"/>
      <c r="E2493" s="78"/>
      <c r="F2493" s="5"/>
      <c r="G2493" s="5"/>
      <c r="H2493" s="5"/>
      <c r="K2493" s="5"/>
      <c r="L2493" s="5"/>
      <c r="M2493" s="18"/>
      <c r="N2493" s="18"/>
      <c r="T2493" s="70"/>
      <c r="U2493" s="70"/>
    </row>
    <row r="2494" spans="1:21" x14ac:dyDescent="0.25">
      <c r="A2494" s="18"/>
      <c r="B2494" s="18"/>
      <c r="C2494" s="77"/>
      <c r="D2494" s="77"/>
      <c r="E2494" s="78"/>
      <c r="F2494" s="5"/>
      <c r="G2494" s="5"/>
      <c r="H2494" s="5"/>
      <c r="K2494" s="5"/>
      <c r="L2494" s="5"/>
      <c r="M2494" s="18"/>
      <c r="N2494" s="18"/>
      <c r="T2494" s="70"/>
      <c r="U2494" s="70"/>
    </row>
    <row r="2495" spans="1:21" x14ac:dyDescent="0.25">
      <c r="A2495" s="18"/>
      <c r="B2495" s="18"/>
      <c r="C2495" s="77"/>
      <c r="D2495" s="77"/>
      <c r="E2495" s="78"/>
      <c r="F2495" s="5"/>
      <c r="G2495" s="5"/>
      <c r="H2495" s="5"/>
      <c r="K2495" s="5"/>
      <c r="L2495" s="5"/>
      <c r="M2495" s="18"/>
      <c r="N2495" s="18"/>
      <c r="T2495" s="70"/>
      <c r="U2495" s="70"/>
    </row>
    <row r="2496" spans="1:21" x14ac:dyDescent="0.25">
      <c r="A2496" s="18"/>
      <c r="B2496" s="18"/>
      <c r="C2496" s="77"/>
      <c r="D2496" s="77"/>
      <c r="E2496" s="78"/>
      <c r="F2496" s="5"/>
      <c r="G2496" s="5"/>
      <c r="H2496" s="5"/>
      <c r="K2496" s="5"/>
      <c r="L2496" s="5"/>
      <c r="M2496" s="18"/>
      <c r="N2496" s="18"/>
      <c r="T2496" s="70"/>
      <c r="U2496" s="70"/>
    </row>
    <row r="2497" spans="1:21" x14ac:dyDescent="0.25">
      <c r="A2497" s="18"/>
      <c r="B2497" s="18"/>
      <c r="C2497" s="77"/>
      <c r="D2497" s="77"/>
      <c r="E2497" s="78"/>
      <c r="F2497" s="5"/>
      <c r="G2497" s="5"/>
      <c r="H2497" s="5"/>
      <c r="K2497" s="5"/>
      <c r="L2497" s="5"/>
      <c r="M2497" s="18"/>
      <c r="N2497" s="18"/>
      <c r="T2497" s="70"/>
      <c r="U2497" s="70"/>
    </row>
    <row r="2498" spans="1:21" x14ac:dyDescent="0.25">
      <c r="A2498" s="18"/>
      <c r="B2498" s="18"/>
      <c r="C2498" s="77"/>
      <c r="D2498" s="77"/>
      <c r="E2498" s="78"/>
      <c r="F2498" s="5"/>
      <c r="G2498" s="5"/>
      <c r="H2498" s="5"/>
      <c r="K2498" s="5"/>
      <c r="L2498" s="5"/>
      <c r="M2498" s="18"/>
      <c r="N2498" s="18"/>
      <c r="T2498" s="70"/>
      <c r="U2498" s="70"/>
    </row>
    <row r="2499" spans="1:21" x14ac:dyDescent="0.25">
      <c r="A2499" s="18"/>
      <c r="B2499" s="18"/>
      <c r="C2499" s="77"/>
      <c r="D2499" s="77"/>
      <c r="E2499" s="78"/>
      <c r="F2499" s="5"/>
      <c r="G2499" s="5"/>
      <c r="H2499" s="5"/>
      <c r="K2499" s="5"/>
      <c r="L2499" s="5"/>
      <c r="M2499" s="18"/>
      <c r="N2499" s="18"/>
      <c r="T2499" s="70"/>
      <c r="U2499" s="70"/>
    </row>
    <row r="2500" spans="1:21" x14ac:dyDescent="0.25">
      <c r="A2500" s="18"/>
      <c r="B2500" s="18"/>
      <c r="C2500" s="77"/>
      <c r="D2500" s="77"/>
      <c r="E2500" s="78"/>
      <c r="F2500" s="5"/>
      <c r="G2500" s="5"/>
      <c r="H2500" s="5"/>
      <c r="K2500" s="5"/>
      <c r="L2500" s="5"/>
      <c r="M2500" s="18"/>
      <c r="N2500" s="18"/>
      <c r="T2500" s="70"/>
      <c r="U2500" s="70"/>
    </row>
    <row r="2501" spans="1:21" x14ac:dyDescent="0.25">
      <c r="A2501" s="18"/>
      <c r="B2501" s="18"/>
      <c r="C2501" s="77"/>
      <c r="D2501" s="77"/>
      <c r="E2501" s="78"/>
      <c r="F2501" s="5"/>
      <c r="G2501" s="5"/>
      <c r="H2501" s="5"/>
      <c r="K2501" s="5"/>
      <c r="L2501" s="5"/>
      <c r="M2501" s="18"/>
      <c r="N2501" s="18"/>
      <c r="T2501" s="70"/>
      <c r="U2501" s="70"/>
    </row>
    <row r="2502" spans="1:21" x14ac:dyDescent="0.25">
      <c r="A2502" s="18"/>
      <c r="B2502" s="18"/>
      <c r="C2502" s="77"/>
      <c r="D2502" s="77"/>
      <c r="E2502" s="78"/>
      <c r="F2502" s="5"/>
      <c r="G2502" s="5"/>
      <c r="H2502" s="5"/>
      <c r="K2502" s="5"/>
      <c r="L2502" s="5"/>
      <c r="M2502" s="18"/>
      <c r="N2502" s="18"/>
      <c r="T2502" s="70"/>
      <c r="U2502" s="70"/>
    </row>
    <row r="2503" spans="1:21" x14ac:dyDescent="0.25">
      <c r="A2503" s="18"/>
      <c r="B2503" s="18"/>
      <c r="C2503" s="77"/>
      <c r="D2503" s="77"/>
      <c r="E2503" s="78"/>
      <c r="F2503" s="5"/>
      <c r="G2503" s="5"/>
      <c r="H2503" s="5"/>
      <c r="K2503" s="5"/>
      <c r="L2503" s="5"/>
      <c r="M2503" s="18"/>
      <c r="N2503" s="18"/>
      <c r="T2503" s="70"/>
      <c r="U2503" s="70"/>
    </row>
    <row r="2504" spans="1:21" x14ac:dyDescent="0.25">
      <c r="A2504" s="18"/>
      <c r="B2504" s="18"/>
      <c r="C2504" s="77"/>
      <c r="D2504" s="77"/>
      <c r="E2504" s="78"/>
      <c r="F2504" s="5"/>
      <c r="G2504" s="5"/>
      <c r="H2504" s="5"/>
      <c r="K2504" s="5"/>
      <c r="L2504" s="5"/>
      <c r="M2504" s="18"/>
      <c r="N2504" s="18"/>
      <c r="T2504" s="70"/>
      <c r="U2504" s="70"/>
    </row>
    <row r="2505" spans="1:21" x14ac:dyDescent="0.25">
      <c r="A2505" s="18"/>
      <c r="B2505" s="18"/>
      <c r="C2505" s="77"/>
      <c r="D2505" s="77"/>
      <c r="E2505" s="78"/>
      <c r="F2505" s="5"/>
      <c r="G2505" s="5"/>
      <c r="H2505" s="5"/>
      <c r="K2505" s="5"/>
      <c r="L2505" s="5"/>
      <c r="M2505" s="18"/>
      <c r="N2505" s="18"/>
      <c r="T2505" s="70"/>
      <c r="U2505" s="70"/>
    </row>
    <row r="2506" spans="1:21" x14ac:dyDescent="0.25">
      <c r="A2506" s="18"/>
      <c r="B2506" s="18"/>
      <c r="C2506" s="77"/>
      <c r="D2506" s="77"/>
      <c r="E2506" s="78"/>
      <c r="F2506" s="5"/>
      <c r="G2506" s="5"/>
      <c r="H2506" s="5"/>
      <c r="K2506" s="5"/>
      <c r="L2506" s="5"/>
      <c r="M2506" s="18"/>
      <c r="N2506" s="18"/>
      <c r="T2506" s="70"/>
      <c r="U2506" s="70"/>
    </row>
    <row r="2507" spans="1:21" x14ac:dyDescent="0.25">
      <c r="A2507" s="18"/>
      <c r="B2507" s="18"/>
      <c r="C2507" s="77"/>
      <c r="D2507" s="77"/>
      <c r="E2507" s="78"/>
      <c r="F2507" s="5"/>
      <c r="G2507" s="5"/>
      <c r="H2507" s="5"/>
      <c r="K2507" s="5"/>
      <c r="L2507" s="5"/>
      <c r="M2507" s="18"/>
      <c r="N2507" s="18"/>
      <c r="T2507" s="70"/>
      <c r="U2507" s="70"/>
    </row>
    <row r="2508" spans="1:21" x14ac:dyDescent="0.25">
      <c r="A2508" s="18"/>
      <c r="B2508" s="18"/>
      <c r="C2508" s="77"/>
      <c r="D2508" s="77"/>
      <c r="E2508" s="78"/>
      <c r="F2508" s="5"/>
      <c r="G2508" s="5"/>
      <c r="H2508" s="5"/>
      <c r="K2508" s="5"/>
      <c r="L2508" s="5"/>
      <c r="M2508" s="18"/>
      <c r="N2508" s="18"/>
      <c r="T2508" s="70"/>
      <c r="U2508" s="70"/>
    </row>
    <row r="2509" spans="1:21" x14ac:dyDescent="0.25">
      <c r="A2509" s="18"/>
      <c r="B2509" s="18"/>
      <c r="C2509" s="77"/>
      <c r="D2509" s="77"/>
      <c r="E2509" s="78"/>
      <c r="F2509" s="5"/>
      <c r="G2509" s="5"/>
      <c r="H2509" s="5"/>
      <c r="K2509" s="5"/>
      <c r="L2509" s="5"/>
      <c r="M2509" s="18"/>
      <c r="N2509" s="18"/>
      <c r="T2509" s="70"/>
      <c r="U2509" s="70"/>
    </row>
    <row r="2510" spans="1:21" x14ac:dyDescent="0.25">
      <c r="A2510" s="18"/>
      <c r="B2510" s="18"/>
      <c r="C2510" s="77"/>
      <c r="D2510" s="77"/>
      <c r="E2510" s="78"/>
      <c r="F2510" s="5"/>
      <c r="G2510" s="5"/>
      <c r="H2510" s="5"/>
      <c r="K2510" s="5"/>
      <c r="L2510" s="5"/>
      <c r="M2510" s="18"/>
      <c r="N2510" s="18"/>
      <c r="T2510" s="70"/>
      <c r="U2510" s="70"/>
    </row>
    <row r="2511" spans="1:21" x14ac:dyDescent="0.25">
      <c r="A2511" s="18"/>
      <c r="B2511" s="18"/>
      <c r="C2511" s="77"/>
      <c r="D2511" s="77"/>
      <c r="E2511" s="78"/>
      <c r="F2511" s="5"/>
      <c r="G2511" s="5"/>
      <c r="H2511" s="5"/>
      <c r="K2511" s="5"/>
      <c r="L2511" s="5"/>
      <c r="M2511" s="18"/>
      <c r="N2511" s="18"/>
      <c r="T2511" s="70"/>
      <c r="U2511" s="70"/>
    </row>
    <row r="2512" spans="1:21" x14ac:dyDescent="0.25">
      <c r="A2512" s="18"/>
      <c r="B2512" s="18"/>
      <c r="C2512" s="77"/>
      <c r="D2512" s="77"/>
      <c r="E2512" s="78"/>
      <c r="F2512" s="5"/>
      <c r="G2512" s="5"/>
      <c r="H2512" s="5"/>
      <c r="K2512" s="5"/>
      <c r="L2512" s="5"/>
      <c r="M2512" s="18"/>
      <c r="N2512" s="18"/>
      <c r="T2512" s="70"/>
      <c r="U2512" s="70"/>
    </row>
    <row r="2513" spans="1:21" x14ac:dyDescent="0.25">
      <c r="A2513" s="18"/>
      <c r="B2513" s="18"/>
      <c r="C2513" s="77"/>
      <c r="D2513" s="77"/>
      <c r="E2513" s="78"/>
      <c r="F2513" s="5"/>
      <c r="G2513" s="5"/>
      <c r="H2513" s="5"/>
      <c r="K2513" s="5"/>
      <c r="L2513" s="5"/>
      <c r="M2513" s="18"/>
      <c r="N2513" s="18"/>
      <c r="T2513" s="70"/>
      <c r="U2513" s="70"/>
    </row>
    <row r="2514" spans="1:21" x14ac:dyDescent="0.25">
      <c r="A2514" s="18"/>
      <c r="B2514" s="18"/>
      <c r="C2514" s="77"/>
      <c r="D2514" s="77"/>
      <c r="E2514" s="78"/>
      <c r="F2514" s="5"/>
      <c r="G2514" s="5"/>
      <c r="H2514" s="5"/>
      <c r="K2514" s="5"/>
      <c r="L2514" s="5"/>
      <c r="M2514" s="18"/>
      <c r="N2514" s="18"/>
      <c r="T2514" s="70"/>
      <c r="U2514" s="70"/>
    </row>
    <row r="2515" spans="1:21" x14ac:dyDescent="0.25">
      <c r="A2515" s="18"/>
      <c r="B2515" s="18"/>
      <c r="C2515" s="77"/>
      <c r="D2515" s="77"/>
      <c r="E2515" s="78"/>
      <c r="F2515" s="5"/>
      <c r="G2515" s="5"/>
      <c r="H2515" s="5"/>
      <c r="K2515" s="5"/>
      <c r="L2515" s="5"/>
      <c r="M2515" s="18"/>
      <c r="N2515" s="18"/>
      <c r="T2515" s="70"/>
      <c r="U2515" s="70"/>
    </row>
    <row r="2516" spans="1:21" x14ac:dyDescent="0.25">
      <c r="A2516" s="18"/>
      <c r="B2516" s="18"/>
      <c r="C2516" s="77"/>
      <c r="D2516" s="77"/>
      <c r="E2516" s="78"/>
      <c r="F2516" s="5"/>
      <c r="G2516" s="5"/>
      <c r="H2516" s="5"/>
      <c r="K2516" s="5"/>
      <c r="L2516" s="5"/>
      <c r="M2516" s="18"/>
      <c r="N2516" s="18"/>
      <c r="T2516" s="70"/>
      <c r="U2516" s="70"/>
    </row>
    <row r="2517" spans="1:21" x14ac:dyDescent="0.25">
      <c r="A2517" s="18"/>
      <c r="B2517" s="18"/>
      <c r="C2517" s="77"/>
      <c r="D2517" s="77"/>
      <c r="E2517" s="78"/>
      <c r="F2517" s="5"/>
      <c r="G2517" s="5"/>
      <c r="H2517" s="5"/>
      <c r="K2517" s="5"/>
      <c r="L2517" s="5"/>
      <c r="M2517" s="18"/>
      <c r="N2517" s="18"/>
      <c r="T2517" s="70"/>
      <c r="U2517" s="70"/>
    </row>
    <row r="2518" spans="1:21" x14ac:dyDescent="0.25">
      <c r="A2518" s="18"/>
      <c r="B2518" s="18"/>
      <c r="C2518" s="77"/>
      <c r="D2518" s="77"/>
      <c r="E2518" s="78"/>
      <c r="F2518" s="5"/>
      <c r="G2518" s="5"/>
      <c r="H2518" s="5"/>
      <c r="K2518" s="5"/>
      <c r="L2518" s="5"/>
      <c r="M2518" s="18"/>
      <c r="N2518" s="18"/>
      <c r="T2518" s="70"/>
      <c r="U2518" s="70"/>
    </row>
    <row r="2519" spans="1:21" x14ac:dyDescent="0.25">
      <c r="A2519" s="18"/>
      <c r="B2519" s="18"/>
      <c r="C2519" s="77"/>
      <c r="D2519" s="77"/>
      <c r="E2519" s="78"/>
      <c r="F2519" s="5"/>
      <c r="G2519" s="5"/>
      <c r="H2519" s="5"/>
      <c r="K2519" s="5"/>
      <c r="L2519" s="5"/>
      <c r="M2519" s="18"/>
      <c r="N2519" s="18"/>
      <c r="T2519" s="70"/>
      <c r="U2519" s="70"/>
    </row>
    <row r="2520" spans="1:21" x14ac:dyDescent="0.25">
      <c r="A2520" s="18"/>
      <c r="B2520" s="18"/>
      <c r="C2520" s="77"/>
      <c r="D2520" s="77"/>
      <c r="E2520" s="78"/>
      <c r="F2520" s="5"/>
      <c r="G2520" s="5"/>
      <c r="H2520" s="5"/>
      <c r="K2520" s="5"/>
      <c r="L2520" s="5"/>
      <c r="M2520" s="18"/>
      <c r="N2520" s="18"/>
      <c r="T2520" s="70"/>
      <c r="U2520" s="70"/>
    </row>
    <row r="2521" spans="1:21" x14ac:dyDescent="0.25">
      <c r="A2521" s="18"/>
      <c r="B2521" s="18"/>
      <c r="C2521" s="77"/>
      <c r="D2521" s="77"/>
      <c r="E2521" s="78"/>
      <c r="F2521" s="5"/>
      <c r="G2521" s="5"/>
      <c r="H2521" s="5"/>
      <c r="K2521" s="5"/>
      <c r="L2521" s="5"/>
      <c r="M2521" s="18"/>
      <c r="N2521" s="18"/>
      <c r="T2521" s="70"/>
      <c r="U2521" s="70"/>
    </row>
    <row r="2522" spans="1:21" x14ac:dyDescent="0.25">
      <c r="A2522" s="18"/>
      <c r="B2522" s="18"/>
      <c r="C2522" s="77"/>
      <c r="D2522" s="77"/>
      <c r="E2522" s="78"/>
      <c r="F2522" s="5"/>
      <c r="G2522" s="5"/>
      <c r="H2522" s="5"/>
      <c r="K2522" s="5"/>
      <c r="L2522" s="5"/>
      <c r="M2522" s="18"/>
      <c r="N2522" s="18"/>
      <c r="T2522" s="70"/>
      <c r="U2522" s="70"/>
    </row>
    <row r="2523" spans="1:21" x14ac:dyDescent="0.25">
      <c r="A2523" s="18"/>
      <c r="B2523" s="18"/>
      <c r="C2523" s="77"/>
      <c r="D2523" s="77"/>
      <c r="E2523" s="78"/>
      <c r="F2523" s="5"/>
      <c r="G2523" s="5"/>
      <c r="H2523" s="5"/>
      <c r="K2523" s="5"/>
      <c r="L2523" s="5"/>
      <c r="M2523" s="18"/>
      <c r="N2523" s="18"/>
      <c r="T2523" s="70"/>
      <c r="U2523" s="70"/>
    </row>
    <row r="2524" spans="1:21" x14ac:dyDescent="0.25">
      <c r="A2524" s="18"/>
      <c r="B2524" s="18"/>
      <c r="C2524" s="77"/>
      <c r="D2524" s="77"/>
      <c r="E2524" s="78"/>
      <c r="F2524" s="5"/>
      <c r="G2524" s="5"/>
      <c r="H2524" s="5"/>
      <c r="K2524" s="5"/>
      <c r="L2524" s="5"/>
      <c r="M2524" s="18"/>
      <c r="N2524" s="18"/>
      <c r="T2524" s="70"/>
      <c r="U2524" s="70"/>
    </row>
    <row r="2525" spans="1:21" x14ac:dyDescent="0.25">
      <c r="A2525" s="18"/>
      <c r="B2525" s="18"/>
      <c r="C2525" s="77"/>
      <c r="D2525" s="77"/>
      <c r="E2525" s="78"/>
      <c r="F2525" s="5"/>
      <c r="G2525" s="5"/>
      <c r="H2525" s="5"/>
      <c r="K2525" s="5"/>
      <c r="L2525" s="5"/>
      <c r="M2525" s="18"/>
      <c r="N2525" s="18"/>
      <c r="T2525" s="70"/>
      <c r="U2525" s="70"/>
    </row>
    <row r="2526" spans="1:21" x14ac:dyDescent="0.25">
      <c r="A2526" s="18"/>
      <c r="B2526" s="18"/>
      <c r="C2526" s="77"/>
      <c r="D2526" s="77"/>
      <c r="E2526" s="78"/>
      <c r="F2526" s="5"/>
      <c r="G2526" s="5"/>
      <c r="H2526" s="5"/>
      <c r="K2526" s="5"/>
      <c r="L2526" s="5"/>
      <c r="M2526" s="18"/>
      <c r="N2526" s="18"/>
      <c r="T2526" s="70"/>
      <c r="U2526" s="70"/>
    </row>
    <row r="2527" spans="1:21" x14ac:dyDescent="0.25">
      <c r="A2527" s="18"/>
      <c r="B2527" s="18"/>
      <c r="C2527" s="77"/>
      <c r="D2527" s="77"/>
      <c r="E2527" s="78"/>
      <c r="F2527" s="5"/>
      <c r="G2527" s="5"/>
      <c r="H2527" s="5"/>
      <c r="K2527" s="5"/>
      <c r="L2527" s="5"/>
      <c r="M2527" s="18"/>
      <c r="N2527" s="18"/>
      <c r="T2527" s="70"/>
      <c r="U2527" s="70"/>
    </row>
    <row r="2528" spans="1:21" x14ac:dyDescent="0.25">
      <c r="A2528" s="18"/>
      <c r="B2528" s="18"/>
      <c r="C2528" s="77"/>
      <c r="D2528" s="77"/>
      <c r="E2528" s="78"/>
      <c r="F2528" s="5"/>
      <c r="G2528" s="5"/>
      <c r="H2528" s="5"/>
      <c r="K2528" s="5"/>
      <c r="L2528" s="5"/>
      <c r="M2528" s="18"/>
      <c r="N2528" s="18"/>
      <c r="T2528" s="70"/>
      <c r="U2528" s="70"/>
    </row>
    <row r="2529" spans="1:21" x14ac:dyDescent="0.25">
      <c r="A2529" s="18"/>
      <c r="B2529" s="18"/>
      <c r="C2529" s="77"/>
      <c r="D2529" s="77"/>
      <c r="E2529" s="78"/>
      <c r="F2529" s="5"/>
      <c r="G2529" s="5"/>
      <c r="H2529" s="5"/>
      <c r="K2529" s="5"/>
      <c r="L2529" s="5"/>
      <c r="M2529" s="18"/>
      <c r="N2529" s="18"/>
      <c r="T2529" s="70"/>
      <c r="U2529" s="70"/>
    </row>
    <row r="2530" spans="1:21" x14ac:dyDescent="0.25">
      <c r="A2530" s="18"/>
      <c r="B2530" s="18"/>
      <c r="C2530" s="77"/>
      <c r="D2530" s="77"/>
      <c r="E2530" s="78"/>
      <c r="F2530" s="5"/>
      <c r="G2530" s="5"/>
      <c r="H2530" s="5"/>
      <c r="K2530" s="5"/>
      <c r="L2530" s="5"/>
      <c r="M2530" s="18"/>
      <c r="N2530" s="18"/>
      <c r="T2530" s="70"/>
      <c r="U2530" s="70"/>
    </row>
    <row r="2531" spans="1:21" x14ac:dyDescent="0.25">
      <c r="A2531" s="18"/>
      <c r="B2531" s="18"/>
      <c r="C2531" s="77"/>
      <c r="D2531" s="77"/>
      <c r="E2531" s="78"/>
      <c r="F2531" s="5"/>
      <c r="G2531" s="5"/>
      <c r="H2531" s="5"/>
      <c r="K2531" s="5"/>
      <c r="L2531" s="5"/>
      <c r="M2531" s="18"/>
      <c r="N2531" s="18"/>
      <c r="T2531" s="70"/>
      <c r="U2531" s="70"/>
    </row>
    <row r="2532" spans="1:21" x14ac:dyDescent="0.25">
      <c r="A2532" s="18"/>
      <c r="B2532" s="18"/>
      <c r="C2532" s="77"/>
      <c r="D2532" s="77"/>
      <c r="E2532" s="78"/>
      <c r="F2532" s="5"/>
      <c r="G2532" s="5"/>
      <c r="H2532" s="5"/>
      <c r="K2532" s="5"/>
      <c r="L2532" s="5"/>
      <c r="M2532" s="18"/>
      <c r="N2532" s="18"/>
      <c r="T2532" s="70"/>
      <c r="U2532" s="70"/>
    </row>
    <row r="2533" spans="1:21" x14ac:dyDescent="0.25">
      <c r="A2533" s="18"/>
      <c r="B2533" s="18"/>
      <c r="C2533" s="77"/>
      <c r="D2533" s="77"/>
      <c r="E2533" s="78"/>
      <c r="F2533" s="5"/>
      <c r="G2533" s="5"/>
      <c r="H2533" s="5"/>
      <c r="K2533" s="5"/>
      <c r="L2533" s="5"/>
      <c r="M2533" s="18"/>
      <c r="N2533" s="18"/>
      <c r="T2533" s="70"/>
      <c r="U2533" s="70"/>
    </row>
    <row r="2534" spans="1:21" x14ac:dyDescent="0.25">
      <c r="A2534" s="18"/>
      <c r="B2534" s="18"/>
      <c r="C2534" s="77"/>
      <c r="D2534" s="77"/>
      <c r="E2534" s="78"/>
      <c r="F2534" s="5"/>
      <c r="G2534" s="5"/>
      <c r="H2534" s="5"/>
      <c r="K2534" s="5"/>
      <c r="L2534" s="5"/>
      <c r="M2534" s="18"/>
      <c r="N2534" s="18"/>
      <c r="T2534" s="70"/>
      <c r="U2534" s="70"/>
    </row>
    <row r="2535" spans="1:21" x14ac:dyDescent="0.25">
      <c r="A2535" s="18"/>
      <c r="B2535" s="18"/>
      <c r="C2535" s="77"/>
      <c r="D2535" s="77"/>
      <c r="E2535" s="78"/>
      <c r="F2535" s="5"/>
      <c r="G2535" s="5"/>
      <c r="H2535" s="5"/>
      <c r="K2535" s="5"/>
      <c r="L2535" s="5"/>
      <c r="M2535" s="18"/>
      <c r="N2535" s="18"/>
      <c r="T2535" s="70"/>
      <c r="U2535" s="70"/>
    </row>
    <row r="2536" spans="1:21" x14ac:dyDescent="0.25">
      <c r="A2536" s="18"/>
      <c r="B2536" s="18"/>
      <c r="C2536" s="77"/>
      <c r="D2536" s="77"/>
      <c r="E2536" s="78"/>
      <c r="F2536" s="5"/>
      <c r="G2536" s="5"/>
      <c r="H2536" s="5"/>
      <c r="K2536" s="5"/>
      <c r="L2536" s="5"/>
      <c r="M2536" s="18"/>
      <c r="N2536" s="18"/>
      <c r="T2536" s="70"/>
      <c r="U2536" s="70"/>
    </row>
    <row r="2537" spans="1:21" x14ac:dyDescent="0.25">
      <c r="A2537" s="18"/>
      <c r="B2537" s="18"/>
      <c r="C2537" s="77"/>
      <c r="D2537" s="77"/>
      <c r="E2537" s="78"/>
      <c r="F2537" s="5"/>
      <c r="G2537" s="5"/>
      <c r="H2537" s="5"/>
      <c r="K2537" s="5"/>
      <c r="L2537" s="5"/>
      <c r="M2537" s="18"/>
      <c r="N2537" s="18"/>
      <c r="T2537" s="70"/>
      <c r="U2537" s="70"/>
    </row>
    <row r="2538" spans="1:21" x14ac:dyDescent="0.25">
      <c r="A2538" s="18"/>
      <c r="B2538" s="18"/>
      <c r="C2538" s="77"/>
      <c r="D2538" s="77"/>
      <c r="E2538" s="78"/>
      <c r="F2538" s="5"/>
      <c r="G2538" s="5"/>
      <c r="H2538" s="5"/>
      <c r="K2538" s="5"/>
      <c r="L2538" s="5"/>
      <c r="M2538" s="18"/>
      <c r="N2538" s="18"/>
      <c r="T2538" s="70"/>
      <c r="U2538" s="70"/>
    </row>
    <row r="2539" spans="1:21" x14ac:dyDescent="0.25">
      <c r="A2539" s="18"/>
      <c r="B2539" s="18"/>
      <c r="C2539" s="77"/>
      <c r="D2539" s="77"/>
      <c r="E2539" s="78"/>
      <c r="F2539" s="5"/>
      <c r="G2539" s="5"/>
      <c r="H2539" s="5"/>
      <c r="K2539" s="5"/>
      <c r="L2539" s="5"/>
      <c r="M2539" s="18"/>
      <c r="N2539" s="18"/>
      <c r="T2539" s="70"/>
      <c r="U2539" s="70"/>
    </row>
    <row r="2540" spans="1:21" x14ac:dyDescent="0.25">
      <c r="A2540" s="18"/>
      <c r="B2540" s="18"/>
      <c r="C2540" s="77"/>
      <c r="D2540" s="77"/>
      <c r="E2540" s="78"/>
      <c r="F2540" s="5"/>
      <c r="G2540" s="5"/>
      <c r="H2540" s="5"/>
      <c r="K2540" s="5"/>
      <c r="L2540" s="5"/>
      <c r="M2540" s="18"/>
      <c r="N2540" s="18"/>
      <c r="T2540" s="70"/>
      <c r="U2540" s="70"/>
    </row>
    <row r="2541" spans="1:21" x14ac:dyDescent="0.25">
      <c r="A2541" s="18"/>
      <c r="B2541" s="18"/>
      <c r="C2541" s="77"/>
      <c r="D2541" s="77"/>
      <c r="E2541" s="78"/>
      <c r="F2541" s="5"/>
      <c r="G2541" s="5"/>
      <c r="H2541" s="5"/>
      <c r="K2541" s="5"/>
      <c r="L2541" s="5"/>
      <c r="M2541" s="18"/>
      <c r="N2541" s="18"/>
      <c r="T2541" s="70"/>
      <c r="U2541" s="70"/>
    </row>
    <row r="2542" spans="1:21" x14ac:dyDescent="0.25">
      <c r="A2542" s="18"/>
      <c r="B2542" s="18"/>
      <c r="C2542" s="77"/>
      <c r="D2542" s="77"/>
      <c r="E2542" s="78"/>
      <c r="F2542" s="5"/>
      <c r="G2542" s="5"/>
      <c r="H2542" s="5"/>
      <c r="K2542" s="5"/>
      <c r="L2542" s="5"/>
      <c r="M2542" s="18"/>
      <c r="N2542" s="18"/>
      <c r="T2542" s="70"/>
      <c r="U2542" s="70"/>
    </row>
    <row r="2543" spans="1:21" x14ac:dyDescent="0.25">
      <c r="A2543" s="18"/>
      <c r="B2543" s="18"/>
      <c r="C2543" s="77"/>
      <c r="D2543" s="77"/>
      <c r="E2543" s="78"/>
      <c r="F2543" s="5"/>
      <c r="G2543" s="5"/>
      <c r="H2543" s="5"/>
      <c r="K2543" s="5"/>
      <c r="L2543" s="5"/>
      <c r="M2543" s="18"/>
      <c r="N2543" s="18"/>
      <c r="T2543" s="70"/>
      <c r="U2543" s="70"/>
    </row>
    <row r="2544" spans="1:21" x14ac:dyDescent="0.25">
      <c r="A2544" s="18"/>
      <c r="B2544" s="18"/>
      <c r="C2544" s="77"/>
      <c r="D2544" s="77"/>
      <c r="E2544" s="78"/>
      <c r="F2544" s="5"/>
      <c r="G2544" s="5"/>
      <c r="H2544" s="5"/>
      <c r="K2544" s="5"/>
      <c r="L2544" s="5"/>
      <c r="M2544" s="18"/>
      <c r="N2544" s="18"/>
      <c r="T2544" s="70"/>
      <c r="U2544" s="70"/>
    </row>
    <row r="2545" spans="1:21" x14ac:dyDescent="0.25">
      <c r="A2545" s="18"/>
      <c r="B2545" s="18"/>
      <c r="C2545" s="77"/>
      <c r="D2545" s="77"/>
      <c r="E2545" s="78"/>
      <c r="F2545" s="5"/>
      <c r="G2545" s="5"/>
      <c r="H2545" s="5"/>
      <c r="K2545" s="5"/>
      <c r="L2545" s="5"/>
      <c r="M2545" s="18"/>
      <c r="N2545" s="18"/>
      <c r="T2545" s="70"/>
      <c r="U2545" s="70"/>
    </row>
    <row r="2546" spans="1:21" x14ac:dyDescent="0.25">
      <c r="A2546" s="18"/>
      <c r="B2546" s="18"/>
      <c r="C2546" s="77"/>
      <c r="D2546" s="77"/>
      <c r="E2546" s="78"/>
      <c r="F2546" s="5"/>
      <c r="G2546" s="5"/>
      <c r="H2546" s="5"/>
      <c r="K2546" s="5"/>
      <c r="L2546" s="5"/>
      <c r="M2546" s="18"/>
      <c r="N2546" s="18"/>
      <c r="T2546" s="70"/>
      <c r="U2546" s="70"/>
    </row>
    <row r="2547" spans="1:21" x14ac:dyDescent="0.25">
      <c r="A2547" s="18"/>
      <c r="B2547" s="18"/>
      <c r="C2547" s="77"/>
      <c r="D2547" s="77"/>
      <c r="E2547" s="78"/>
      <c r="F2547" s="5"/>
      <c r="G2547" s="5"/>
      <c r="H2547" s="5"/>
      <c r="K2547" s="5"/>
      <c r="L2547" s="5"/>
      <c r="M2547" s="18"/>
      <c r="N2547" s="18"/>
      <c r="T2547" s="70"/>
      <c r="U2547" s="70"/>
    </row>
    <row r="2548" spans="1:21" x14ac:dyDescent="0.25">
      <c r="A2548" s="18"/>
      <c r="B2548" s="18"/>
      <c r="C2548" s="77"/>
      <c r="D2548" s="77"/>
      <c r="E2548" s="78"/>
      <c r="F2548" s="5"/>
      <c r="G2548" s="5"/>
      <c r="H2548" s="5"/>
      <c r="K2548" s="5"/>
      <c r="L2548" s="5"/>
      <c r="M2548" s="18"/>
      <c r="N2548" s="18"/>
      <c r="T2548" s="70"/>
      <c r="U2548" s="70"/>
    </row>
    <row r="2549" spans="1:21" x14ac:dyDescent="0.25">
      <c r="A2549" s="18"/>
      <c r="B2549" s="18"/>
      <c r="C2549" s="77"/>
      <c r="D2549" s="77"/>
      <c r="E2549" s="78"/>
      <c r="F2549" s="5"/>
      <c r="G2549" s="5"/>
      <c r="H2549" s="5"/>
      <c r="K2549" s="5"/>
      <c r="L2549" s="5"/>
      <c r="M2549" s="18"/>
      <c r="N2549" s="18"/>
      <c r="T2549" s="70"/>
      <c r="U2549" s="70"/>
    </row>
    <row r="2550" spans="1:21" x14ac:dyDescent="0.25">
      <c r="A2550" s="18"/>
      <c r="B2550" s="18"/>
      <c r="C2550" s="77"/>
      <c r="D2550" s="77"/>
      <c r="E2550" s="78"/>
      <c r="F2550" s="5"/>
      <c r="G2550" s="5"/>
      <c r="H2550" s="5"/>
      <c r="K2550" s="5"/>
      <c r="L2550" s="5"/>
      <c r="M2550" s="18"/>
      <c r="N2550" s="18"/>
      <c r="T2550" s="70"/>
      <c r="U2550" s="70"/>
    </row>
    <row r="2551" spans="1:21" x14ac:dyDescent="0.25">
      <c r="A2551" s="18"/>
      <c r="B2551" s="18"/>
      <c r="C2551" s="77"/>
      <c r="D2551" s="77"/>
      <c r="E2551" s="78"/>
      <c r="F2551" s="5"/>
      <c r="G2551" s="5"/>
      <c r="H2551" s="5"/>
      <c r="K2551" s="5"/>
      <c r="L2551" s="5"/>
      <c r="M2551" s="18"/>
      <c r="N2551" s="18"/>
      <c r="T2551" s="70"/>
      <c r="U2551" s="70"/>
    </row>
    <row r="2552" spans="1:21" x14ac:dyDescent="0.25">
      <c r="A2552" s="18"/>
      <c r="B2552" s="18"/>
      <c r="C2552" s="77"/>
      <c r="D2552" s="77"/>
      <c r="E2552" s="78"/>
      <c r="F2552" s="5"/>
      <c r="G2552" s="5"/>
      <c r="H2552" s="5"/>
      <c r="K2552" s="5"/>
      <c r="L2552" s="5"/>
      <c r="M2552" s="18"/>
      <c r="N2552" s="18"/>
      <c r="T2552" s="70"/>
      <c r="U2552" s="70"/>
    </row>
    <row r="2553" spans="1:21" x14ac:dyDescent="0.25">
      <c r="A2553" s="18"/>
      <c r="B2553" s="18"/>
      <c r="C2553" s="77"/>
      <c r="D2553" s="77"/>
      <c r="E2553" s="78"/>
      <c r="F2553" s="5"/>
      <c r="G2553" s="5"/>
      <c r="H2553" s="5"/>
      <c r="K2553" s="5"/>
      <c r="L2553" s="5"/>
      <c r="M2553" s="18"/>
      <c r="N2553" s="18"/>
      <c r="T2553" s="70"/>
      <c r="U2553" s="70"/>
    </row>
    <row r="2554" spans="1:21" x14ac:dyDescent="0.25">
      <c r="A2554" s="18"/>
      <c r="B2554" s="18"/>
      <c r="C2554" s="77"/>
      <c r="D2554" s="77"/>
      <c r="E2554" s="78"/>
      <c r="F2554" s="5"/>
      <c r="G2554" s="5"/>
      <c r="H2554" s="5"/>
      <c r="K2554" s="5"/>
      <c r="L2554" s="5"/>
      <c r="M2554" s="18"/>
      <c r="N2554" s="18"/>
      <c r="T2554" s="70"/>
      <c r="U2554" s="70"/>
    </row>
    <row r="2555" spans="1:21" x14ac:dyDescent="0.25">
      <c r="A2555" s="18"/>
      <c r="B2555" s="18"/>
      <c r="C2555" s="77"/>
      <c r="D2555" s="77"/>
      <c r="E2555" s="78"/>
      <c r="F2555" s="5"/>
      <c r="G2555" s="5"/>
      <c r="H2555" s="5"/>
      <c r="K2555" s="5"/>
      <c r="L2555" s="5"/>
      <c r="M2555" s="18"/>
      <c r="N2555" s="18"/>
      <c r="T2555" s="70"/>
      <c r="U2555" s="70"/>
    </row>
    <row r="2556" spans="1:21" x14ac:dyDescent="0.25">
      <c r="A2556" s="18"/>
      <c r="B2556" s="18"/>
      <c r="C2556" s="77"/>
      <c r="D2556" s="77"/>
      <c r="E2556" s="78"/>
      <c r="F2556" s="5"/>
      <c r="G2556" s="5"/>
      <c r="H2556" s="5"/>
      <c r="K2556" s="5"/>
      <c r="L2556" s="5"/>
      <c r="M2556" s="18"/>
      <c r="N2556" s="18"/>
      <c r="T2556" s="70"/>
      <c r="U2556" s="70"/>
    </row>
    <row r="2557" spans="1:21" x14ac:dyDescent="0.25">
      <c r="A2557" s="18"/>
      <c r="B2557" s="18"/>
      <c r="C2557" s="77"/>
      <c r="D2557" s="77"/>
      <c r="E2557" s="78"/>
      <c r="F2557" s="5"/>
      <c r="G2557" s="5"/>
      <c r="H2557" s="5"/>
      <c r="K2557" s="5"/>
      <c r="L2557" s="5"/>
      <c r="M2557" s="18"/>
      <c r="N2557" s="18"/>
      <c r="T2557" s="70"/>
      <c r="U2557" s="70"/>
    </row>
    <row r="2558" spans="1:21" x14ac:dyDescent="0.25">
      <c r="A2558" s="18"/>
      <c r="B2558" s="18"/>
      <c r="C2558" s="77"/>
      <c r="D2558" s="77"/>
      <c r="E2558" s="78"/>
      <c r="F2558" s="5"/>
      <c r="G2558" s="5"/>
      <c r="H2558" s="5"/>
      <c r="K2558" s="5"/>
      <c r="L2558" s="5"/>
      <c r="M2558" s="18"/>
      <c r="N2558" s="18"/>
      <c r="T2558" s="70"/>
      <c r="U2558" s="70"/>
    </row>
    <row r="2559" spans="1:21" x14ac:dyDescent="0.25">
      <c r="A2559" s="18"/>
      <c r="B2559" s="18"/>
      <c r="C2559" s="77"/>
      <c r="D2559" s="77"/>
      <c r="E2559" s="78"/>
      <c r="F2559" s="5"/>
      <c r="G2559" s="5"/>
      <c r="H2559" s="5"/>
      <c r="K2559" s="5"/>
      <c r="L2559" s="5"/>
      <c r="M2559" s="18"/>
      <c r="N2559" s="18"/>
      <c r="T2559" s="70"/>
      <c r="U2559" s="70"/>
    </row>
    <row r="2560" spans="1:21" x14ac:dyDescent="0.25">
      <c r="A2560" s="18"/>
      <c r="B2560" s="18"/>
      <c r="C2560" s="77"/>
      <c r="D2560" s="77"/>
      <c r="E2560" s="78"/>
      <c r="F2560" s="5"/>
      <c r="G2560" s="5"/>
      <c r="H2560" s="5"/>
      <c r="K2560" s="5"/>
      <c r="L2560" s="5"/>
      <c r="M2560" s="18"/>
      <c r="N2560" s="18"/>
      <c r="T2560" s="70"/>
      <c r="U2560" s="70"/>
    </row>
    <row r="2561" spans="1:21" x14ac:dyDescent="0.25">
      <c r="A2561" s="18"/>
      <c r="B2561" s="18"/>
      <c r="C2561" s="77"/>
      <c r="D2561" s="77"/>
      <c r="E2561" s="78"/>
      <c r="F2561" s="5"/>
      <c r="G2561" s="5"/>
      <c r="H2561" s="5"/>
      <c r="K2561" s="5"/>
      <c r="L2561" s="5"/>
      <c r="M2561" s="18"/>
      <c r="N2561" s="18"/>
      <c r="T2561" s="70"/>
      <c r="U2561" s="70"/>
    </row>
    <row r="2562" spans="1:21" x14ac:dyDescent="0.25">
      <c r="A2562" s="18"/>
      <c r="B2562" s="18"/>
      <c r="C2562" s="77"/>
      <c r="D2562" s="77"/>
      <c r="E2562" s="78"/>
      <c r="F2562" s="5"/>
      <c r="G2562" s="5"/>
      <c r="H2562" s="5"/>
      <c r="K2562" s="5"/>
      <c r="L2562" s="5"/>
      <c r="M2562" s="18"/>
      <c r="N2562" s="18"/>
      <c r="T2562" s="70"/>
      <c r="U2562" s="92"/>
    </row>
    <row r="2563" spans="1:21" x14ac:dyDescent="0.25">
      <c r="A2563" s="18"/>
      <c r="B2563" s="18"/>
      <c r="C2563" s="77"/>
      <c r="D2563" s="77"/>
      <c r="E2563" s="78"/>
      <c r="F2563" s="5"/>
      <c r="G2563" s="5"/>
      <c r="H2563" s="5"/>
      <c r="K2563" s="5"/>
      <c r="L2563" s="5"/>
      <c r="M2563" s="18"/>
      <c r="N2563" s="18"/>
      <c r="T2563" s="70"/>
      <c r="U2563" s="92"/>
    </row>
    <row r="2564" spans="1:21" x14ac:dyDescent="0.25">
      <c r="A2564" s="18"/>
      <c r="B2564" s="18"/>
      <c r="C2564" s="77"/>
      <c r="D2564" s="77"/>
      <c r="E2564" s="78"/>
      <c r="F2564" s="5"/>
      <c r="G2564" s="5"/>
      <c r="H2564" s="5"/>
      <c r="K2564" s="5"/>
      <c r="L2564" s="5"/>
      <c r="M2564" s="18"/>
      <c r="N2564" s="18"/>
      <c r="T2564" s="70"/>
      <c r="U2564" s="92"/>
    </row>
    <row r="2565" spans="1:21" x14ac:dyDescent="0.25">
      <c r="A2565" s="18"/>
      <c r="B2565" s="18"/>
      <c r="C2565" s="77"/>
      <c r="D2565" s="77"/>
      <c r="E2565" s="78"/>
      <c r="F2565" s="5"/>
      <c r="G2565" s="5"/>
      <c r="H2565" s="5"/>
      <c r="K2565" s="5"/>
      <c r="L2565" s="5"/>
      <c r="M2565" s="18"/>
      <c r="N2565" s="18"/>
      <c r="T2565" s="70"/>
      <c r="U2565" s="92"/>
    </row>
    <row r="2566" spans="1:21" x14ac:dyDescent="0.25">
      <c r="A2566" s="18"/>
      <c r="B2566" s="18"/>
      <c r="C2566" s="77"/>
      <c r="D2566" s="77"/>
      <c r="E2566" s="78"/>
      <c r="F2566" s="5"/>
      <c r="G2566" s="5"/>
      <c r="H2566" s="5"/>
      <c r="K2566" s="5"/>
      <c r="L2566" s="5"/>
      <c r="M2566" s="18"/>
      <c r="N2566" s="18"/>
      <c r="T2566" s="70"/>
      <c r="U2566" s="92"/>
    </row>
    <row r="2567" spans="1:21" x14ac:dyDescent="0.25">
      <c r="A2567" s="18"/>
      <c r="B2567" s="18"/>
      <c r="C2567" s="77"/>
      <c r="D2567" s="77"/>
      <c r="E2567" s="78"/>
      <c r="F2567" s="5"/>
      <c r="G2567" s="5"/>
      <c r="H2567" s="5"/>
      <c r="K2567" s="5"/>
      <c r="L2567" s="5"/>
      <c r="M2567" s="18"/>
      <c r="N2567" s="18"/>
      <c r="T2567" s="70"/>
      <c r="U2567" s="92"/>
    </row>
    <row r="2568" spans="1:21" x14ac:dyDescent="0.25">
      <c r="A2568" s="18"/>
      <c r="B2568" s="18"/>
      <c r="C2568" s="77"/>
      <c r="D2568" s="77"/>
      <c r="E2568" s="78"/>
      <c r="F2568" s="5"/>
      <c r="G2568" s="5"/>
      <c r="H2568" s="5"/>
      <c r="K2568" s="5"/>
      <c r="L2568" s="5"/>
      <c r="M2568" s="18"/>
      <c r="N2568" s="18"/>
      <c r="T2568" s="70"/>
      <c r="U2568" s="92"/>
    </row>
    <row r="2569" spans="1:21" x14ac:dyDescent="0.25">
      <c r="A2569" s="18"/>
      <c r="B2569" s="18"/>
      <c r="C2569" s="77"/>
      <c r="D2569" s="77"/>
      <c r="E2569" s="78"/>
      <c r="F2569" s="5"/>
      <c r="G2569" s="5"/>
      <c r="H2569" s="5"/>
      <c r="K2569" s="5"/>
      <c r="L2569" s="5"/>
      <c r="M2569" s="18"/>
      <c r="N2569" s="18"/>
      <c r="T2569" s="70"/>
      <c r="U2569" s="92"/>
    </row>
    <row r="2570" spans="1:21" x14ac:dyDescent="0.25">
      <c r="A2570" s="18"/>
      <c r="B2570" s="18"/>
      <c r="C2570" s="77"/>
      <c r="D2570" s="77"/>
      <c r="E2570" s="78"/>
      <c r="F2570" s="5"/>
      <c r="G2570" s="5"/>
      <c r="H2570" s="5"/>
      <c r="K2570" s="5"/>
      <c r="L2570" s="5"/>
      <c r="M2570" s="18"/>
      <c r="N2570" s="18"/>
      <c r="T2570" s="70"/>
      <c r="U2570" s="92"/>
    </row>
    <row r="2571" spans="1:21" x14ac:dyDescent="0.25">
      <c r="A2571" s="18"/>
      <c r="B2571" s="18"/>
      <c r="C2571" s="77"/>
      <c r="D2571" s="77"/>
      <c r="E2571" s="78"/>
      <c r="F2571" s="5"/>
      <c r="G2571" s="5"/>
      <c r="H2571" s="5"/>
      <c r="K2571" s="5"/>
      <c r="L2571" s="5"/>
      <c r="M2571" s="18"/>
      <c r="N2571" s="18"/>
      <c r="T2571" s="70"/>
      <c r="U2571" s="92"/>
    </row>
    <row r="2572" spans="1:21" x14ac:dyDescent="0.25">
      <c r="A2572" s="18"/>
      <c r="B2572" s="18"/>
      <c r="C2572" s="77"/>
      <c r="D2572" s="77"/>
      <c r="E2572" s="78"/>
      <c r="F2572" s="5"/>
      <c r="G2572" s="5"/>
      <c r="H2572" s="5"/>
      <c r="K2572" s="5"/>
      <c r="L2572" s="5"/>
      <c r="M2572" s="18"/>
      <c r="N2572" s="18"/>
      <c r="T2572" s="70"/>
      <c r="U2572" s="92"/>
    </row>
    <row r="2573" spans="1:21" x14ac:dyDescent="0.25">
      <c r="A2573" s="18"/>
      <c r="B2573" s="18"/>
      <c r="C2573" s="77"/>
      <c r="D2573" s="77"/>
      <c r="E2573" s="78"/>
      <c r="F2573" s="5"/>
      <c r="G2573" s="5"/>
      <c r="H2573" s="5"/>
      <c r="K2573" s="5"/>
      <c r="L2573" s="5"/>
      <c r="M2573" s="18"/>
      <c r="N2573" s="18"/>
      <c r="T2573" s="70"/>
      <c r="U2573" s="92"/>
    </row>
    <row r="2574" spans="1:21" x14ac:dyDescent="0.25">
      <c r="A2574" s="18"/>
      <c r="B2574" s="18"/>
      <c r="C2574" s="77"/>
      <c r="D2574" s="77"/>
      <c r="E2574" s="78"/>
      <c r="F2574" s="5"/>
      <c r="G2574" s="5"/>
      <c r="H2574" s="5"/>
      <c r="K2574" s="5"/>
      <c r="L2574" s="5"/>
      <c r="M2574" s="18"/>
      <c r="N2574" s="18"/>
      <c r="T2574" s="70"/>
      <c r="U2574" s="92"/>
    </row>
    <row r="2575" spans="1:21" x14ac:dyDescent="0.25">
      <c r="A2575" s="18"/>
      <c r="B2575" s="18"/>
      <c r="C2575" s="77"/>
      <c r="D2575" s="77"/>
      <c r="E2575" s="78"/>
      <c r="F2575" s="5"/>
      <c r="G2575" s="5"/>
      <c r="H2575" s="5"/>
      <c r="K2575" s="5"/>
      <c r="L2575" s="5"/>
      <c r="M2575" s="18"/>
      <c r="N2575" s="18"/>
      <c r="T2575" s="70"/>
      <c r="U2575" s="92"/>
    </row>
    <row r="2576" spans="1:21" x14ac:dyDescent="0.25">
      <c r="A2576" s="18"/>
      <c r="B2576" s="18"/>
      <c r="C2576" s="77"/>
      <c r="D2576" s="77"/>
      <c r="E2576" s="78"/>
      <c r="F2576" s="5"/>
      <c r="G2576" s="5"/>
      <c r="H2576" s="5"/>
      <c r="K2576" s="5"/>
      <c r="L2576" s="5"/>
      <c r="M2576" s="18"/>
      <c r="N2576" s="18"/>
      <c r="T2576" s="70"/>
      <c r="U2576" s="92"/>
    </row>
    <row r="2577" spans="1:21" x14ac:dyDescent="0.25">
      <c r="A2577" s="18"/>
      <c r="B2577" s="18"/>
      <c r="C2577" s="77"/>
      <c r="D2577" s="77"/>
      <c r="E2577" s="78"/>
      <c r="F2577" s="5"/>
      <c r="G2577" s="5"/>
      <c r="H2577" s="5"/>
      <c r="K2577" s="5"/>
      <c r="L2577" s="5"/>
      <c r="M2577" s="18"/>
      <c r="N2577" s="18"/>
      <c r="T2577" s="70"/>
      <c r="U2577" s="92"/>
    </row>
    <row r="2578" spans="1:21" x14ac:dyDescent="0.25">
      <c r="A2578" s="18"/>
      <c r="B2578" s="18"/>
      <c r="C2578" s="77"/>
      <c r="D2578" s="77"/>
      <c r="E2578" s="78"/>
      <c r="F2578" s="5"/>
      <c r="G2578" s="5"/>
      <c r="H2578" s="5"/>
      <c r="K2578" s="5"/>
      <c r="L2578" s="5"/>
      <c r="M2578" s="18"/>
      <c r="N2578" s="18"/>
      <c r="T2578" s="70"/>
      <c r="U2578" s="92"/>
    </row>
    <row r="2579" spans="1:21" x14ac:dyDescent="0.25">
      <c r="A2579" s="18"/>
      <c r="B2579" s="18"/>
      <c r="C2579" s="77"/>
      <c r="D2579" s="77"/>
      <c r="E2579" s="78"/>
      <c r="F2579" s="5"/>
      <c r="G2579" s="5"/>
      <c r="H2579" s="5"/>
      <c r="K2579" s="5"/>
      <c r="L2579" s="5"/>
      <c r="M2579" s="18"/>
      <c r="N2579" s="18"/>
      <c r="T2579" s="70"/>
      <c r="U2579" s="92"/>
    </row>
    <row r="2580" spans="1:21" x14ac:dyDescent="0.25">
      <c r="A2580" s="18"/>
      <c r="B2580" s="18"/>
      <c r="C2580" s="77"/>
      <c r="D2580" s="77"/>
      <c r="E2580" s="78"/>
      <c r="F2580" s="5"/>
      <c r="G2580" s="5"/>
      <c r="H2580" s="5"/>
      <c r="K2580" s="5"/>
      <c r="L2580" s="5"/>
      <c r="M2580" s="18"/>
      <c r="N2580" s="18"/>
      <c r="T2580" s="70"/>
      <c r="U2580" s="92"/>
    </row>
    <row r="2581" spans="1:21" x14ac:dyDescent="0.25">
      <c r="A2581" s="18"/>
      <c r="B2581" s="18"/>
      <c r="C2581" s="77"/>
      <c r="D2581" s="77"/>
      <c r="E2581" s="78"/>
      <c r="F2581" s="5"/>
      <c r="G2581" s="5"/>
      <c r="H2581" s="5"/>
      <c r="K2581" s="5"/>
      <c r="L2581" s="5"/>
      <c r="M2581" s="18"/>
      <c r="N2581" s="18"/>
      <c r="T2581" s="70"/>
      <c r="U2581" s="92"/>
    </row>
    <row r="2582" spans="1:21" x14ac:dyDescent="0.25">
      <c r="A2582" s="18"/>
      <c r="B2582" s="18"/>
      <c r="C2582" s="77"/>
      <c r="D2582" s="77"/>
      <c r="E2582" s="78"/>
      <c r="F2582" s="5"/>
      <c r="G2582" s="5"/>
      <c r="H2582" s="5"/>
      <c r="K2582" s="5"/>
      <c r="L2582" s="5"/>
      <c r="M2582" s="18"/>
      <c r="N2582" s="18"/>
      <c r="T2582" s="70"/>
      <c r="U2582" s="92"/>
    </row>
    <row r="2583" spans="1:21" x14ac:dyDescent="0.25">
      <c r="A2583" s="18"/>
      <c r="B2583" s="18"/>
      <c r="C2583" s="77"/>
      <c r="D2583" s="77"/>
      <c r="E2583" s="78"/>
      <c r="F2583" s="5"/>
      <c r="G2583" s="5"/>
      <c r="H2583" s="5"/>
      <c r="K2583" s="5"/>
      <c r="L2583" s="5"/>
      <c r="M2583" s="18"/>
      <c r="N2583" s="18"/>
      <c r="T2583" s="70"/>
      <c r="U2583" s="92"/>
    </row>
    <row r="2584" spans="1:21" x14ac:dyDescent="0.25">
      <c r="A2584" s="18"/>
      <c r="B2584" s="18"/>
      <c r="C2584" s="77"/>
      <c r="D2584" s="77"/>
      <c r="E2584" s="78"/>
      <c r="F2584" s="5"/>
      <c r="G2584" s="5"/>
      <c r="H2584" s="5"/>
      <c r="K2584" s="5"/>
      <c r="L2584" s="5"/>
      <c r="M2584" s="18"/>
      <c r="N2584" s="18"/>
      <c r="T2584" s="70"/>
      <c r="U2584" s="92"/>
    </row>
    <row r="2585" spans="1:21" x14ac:dyDescent="0.25">
      <c r="A2585" s="18"/>
      <c r="B2585" s="18"/>
      <c r="C2585" s="77"/>
      <c r="D2585" s="77"/>
      <c r="E2585" s="78"/>
      <c r="F2585" s="5"/>
      <c r="G2585" s="5"/>
      <c r="H2585" s="5"/>
      <c r="K2585" s="5"/>
      <c r="L2585" s="5"/>
      <c r="M2585" s="18"/>
      <c r="N2585" s="18"/>
      <c r="T2585" s="70"/>
      <c r="U2585" s="92"/>
    </row>
    <row r="2586" spans="1:21" x14ac:dyDescent="0.25">
      <c r="A2586" s="18"/>
      <c r="B2586" s="18"/>
      <c r="C2586" s="77"/>
      <c r="D2586" s="77"/>
      <c r="E2586" s="78"/>
      <c r="F2586" s="5"/>
      <c r="G2586" s="5"/>
      <c r="H2586" s="5"/>
      <c r="K2586" s="5"/>
      <c r="L2586" s="5"/>
      <c r="M2586" s="18"/>
      <c r="N2586" s="18"/>
      <c r="T2586" s="70"/>
      <c r="U2586" s="92"/>
    </row>
    <row r="2587" spans="1:21" x14ac:dyDescent="0.25">
      <c r="A2587" s="18"/>
      <c r="B2587" s="18"/>
      <c r="C2587" s="77"/>
      <c r="D2587" s="77"/>
      <c r="E2587" s="78"/>
      <c r="F2587" s="5"/>
      <c r="G2587" s="5"/>
      <c r="H2587" s="5"/>
      <c r="K2587" s="5"/>
      <c r="L2587" s="5"/>
      <c r="M2587" s="18"/>
      <c r="N2587" s="18"/>
      <c r="T2587" s="70"/>
      <c r="U2587" s="92"/>
    </row>
    <row r="2588" spans="1:21" x14ac:dyDescent="0.25">
      <c r="A2588" s="18"/>
      <c r="B2588" s="18"/>
      <c r="C2588" s="77"/>
      <c r="D2588" s="77"/>
      <c r="E2588" s="78"/>
      <c r="F2588" s="5"/>
      <c r="G2588" s="5"/>
      <c r="H2588" s="5"/>
      <c r="K2588" s="5"/>
      <c r="L2588" s="5"/>
      <c r="M2588" s="18"/>
      <c r="N2588" s="18"/>
      <c r="T2588" s="70"/>
      <c r="U2588" s="92"/>
    </row>
    <row r="2589" spans="1:21" x14ac:dyDescent="0.25">
      <c r="A2589" s="18"/>
      <c r="B2589" s="18"/>
      <c r="C2589" s="77"/>
      <c r="D2589" s="77"/>
      <c r="E2589" s="78"/>
      <c r="F2589" s="5"/>
      <c r="G2589" s="5"/>
      <c r="H2589" s="5"/>
      <c r="K2589" s="5"/>
      <c r="L2589" s="5"/>
      <c r="M2589" s="18"/>
      <c r="N2589" s="18"/>
      <c r="T2589" s="70"/>
      <c r="U2589" s="92"/>
    </row>
    <row r="2590" spans="1:21" x14ac:dyDescent="0.25">
      <c r="A2590" s="18"/>
      <c r="B2590" s="18"/>
      <c r="C2590" s="77"/>
      <c r="D2590" s="77"/>
      <c r="E2590" s="78"/>
      <c r="F2590" s="5"/>
      <c r="G2590" s="5"/>
      <c r="H2590" s="5"/>
      <c r="K2590" s="5"/>
      <c r="L2590" s="5"/>
      <c r="M2590" s="18"/>
      <c r="N2590" s="18"/>
      <c r="T2590" s="70"/>
      <c r="U2590" s="92"/>
    </row>
    <row r="2591" spans="1:21" x14ac:dyDescent="0.25">
      <c r="A2591" s="18"/>
      <c r="B2591" s="18"/>
      <c r="C2591" s="77"/>
      <c r="D2591" s="77"/>
      <c r="E2591" s="78"/>
      <c r="F2591" s="5"/>
      <c r="G2591" s="5"/>
      <c r="H2591" s="5"/>
      <c r="K2591" s="5"/>
      <c r="L2591" s="5"/>
      <c r="M2591" s="18"/>
      <c r="N2591" s="18"/>
      <c r="T2591" s="70"/>
      <c r="U2591" s="92"/>
    </row>
    <row r="2592" spans="1:21" x14ac:dyDescent="0.25">
      <c r="A2592" s="18"/>
      <c r="B2592" s="18"/>
      <c r="C2592" s="77"/>
      <c r="D2592" s="77"/>
      <c r="E2592" s="78"/>
      <c r="F2592" s="5"/>
      <c r="G2592" s="5"/>
      <c r="H2592" s="5"/>
      <c r="K2592" s="5"/>
      <c r="L2592" s="5"/>
      <c r="M2592" s="18"/>
      <c r="N2592" s="18"/>
      <c r="T2592" s="70"/>
      <c r="U2592" s="92"/>
    </row>
    <row r="2593" spans="1:21" x14ac:dyDescent="0.25">
      <c r="A2593" s="18"/>
      <c r="B2593" s="18"/>
      <c r="C2593" s="77"/>
      <c r="D2593" s="77"/>
      <c r="E2593" s="78"/>
      <c r="F2593" s="5"/>
      <c r="G2593" s="5"/>
      <c r="H2593" s="5"/>
      <c r="K2593" s="5"/>
      <c r="L2593" s="5"/>
      <c r="M2593" s="18"/>
      <c r="N2593" s="18"/>
      <c r="T2593" s="70"/>
      <c r="U2593" s="92"/>
    </row>
    <row r="2594" spans="1:21" x14ac:dyDescent="0.25">
      <c r="A2594" s="18"/>
      <c r="B2594" s="18"/>
      <c r="C2594" s="77"/>
      <c r="D2594" s="77"/>
      <c r="E2594" s="78"/>
      <c r="F2594" s="5"/>
      <c r="G2594" s="5"/>
      <c r="H2594" s="5"/>
      <c r="K2594" s="5"/>
      <c r="L2594" s="5"/>
      <c r="M2594" s="18"/>
      <c r="N2594" s="18"/>
      <c r="T2594" s="70"/>
      <c r="U2594" s="92"/>
    </row>
    <row r="2595" spans="1:21" x14ac:dyDescent="0.25">
      <c r="A2595" s="18"/>
      <c r="B2595" s="18"/>
      <c r="C2595" s="77"/>
      <c r="D2595" s="77"/>
      <c r="E2595" s="78"/>
      <c r="F2595" s="5"/>
      <c r="G2595" s="5"/>
      <c r="H2595" s="5"/>
      <c r="K2595" s="5"/>
      <c r="L2595" s="5"/>
      <c r="M2595" s="18"/>
      <c r="N2595" s="18"/>
      <c r="T2595" s="70"/>
      <c r="U2595" s="92"/>
    </row>
    <row r="2596" spans="1:21" x14ac:dyDescent="0.25">
      <c r="A2596" s="18"/>
      <c r="B2596" s="18"/>
      <c r="C2596" s="77"/>
      <c r="D2596" s="77"/>
      <c r="E2596" s="78"/>
      <c r="F2596" s="5"/>
      <c r="G2596" s="5"/>
      <c r="H2596" s="5"/>
      <c r="K2596" s="5"/>
      <c r="L2596" s="5"/>
      <c r="M2596" s="18"/>
      <c r="N2596" s="18"/>
      <c r="T2596" s="70"/>
      <c r="U2596" s="92"/>
    </row>
    <row r="2597" spans="1:21" x14ac:dyDescent="0.25">
      <c r="A2597" s="18"/>
      <c r="B2597" s="18"/>
      <c r="C2597" s="77"/>
      <c r="D2597" s="77"/>
      <c r="E2597" s="78"/>
      <c r="F2597" s="5"/>
      <c r="G2597" s="5"/>
      <c r="H2597" s="5"/>
      <c r="K2597" s="5"/>
      <c r="L2597" s="5"/>
      <c r="M2597" s="18"/>
      <c r="N2597" s="18"/>
      <c r="T2597" s="70"/>
      <c r="U2597" s="92"/>
    </row>
    <row r="2598" spans="1:21" x14ac:dyDescent="0.25">
      <c r="A2598" s="18"/>
      <c r="B2598" s="18"/>
      <c r="C2598" s="77"/>
      <c r="D2598" s="77"/>
      <c r="E2598" s="78"/>
      <c r="F2598" s="5"/>
      <c r="G2598" s="5"/>
      <c r="H2598" s="5"/>
      <c r="K2598" s="5"/>
      <c r="L2598" s="5"/>
      <c r="M2598" s="18"/>
      <c r="N2598" s="18"/>
      <c r="T2598" s="70"/>
      <c r="U2598" s="92"/>
    </row>
    <row r="2599" spans="1:21" x14ac:dyDescent="0.25">
      <c r="A2599" s="18"/>
      <c r="B2599" s="18"/>
      <c r="C2599" s="77"/>
      <c r="D2599" s="77"/>
      <c r="E2599" s="78"/>
      <c r="F2599" s="5"/>
      <c r="G2599" s="5"/>
      <c r="H2599" s="5"/>
      <c r="K2599" s="5"/>
      <c r="L2599" s="5"/>
      <c r="M2599" s="18"/>
      <c r="N2599" s="18"/>
      <c r="T2599" s="70"/>
      <c r="U2599" s="92"/>
    </row>
    <row r="2600" spans="1:21" x14ac:dyDescent="0.25">
      <c r="A2600" s="18"/>
      <c r="B2600" s="18"/>
      <c r="C2600" s="77"/>
      <c r="D2600" s="77"/>
      <c r="E2600" s="78"/>
      <c r="F2600" s="5"/>
      <c r="G2600" s="5"/>
      <c r="H2600" s="5"/>
      <c r="K2600" s="5"/>
      <c r="L2600" s="5"/>
      <c r="M2600" s="18"/>
      <c r="N2600" s="18"/>
      <c r="T2600" s="70"/>
      <c r="U2600" s="92"/>
    </row>
    <row r="2601" spans="1:21" x14ac:dyDescent="0.25">
      <c r="A2601" s="18"/>
      <c r="B2601" s="18"/>
      <c r="C2601" s="77"/>
      <c r="D2601" s="77"/>
      <c r="E2601" s="78"/>
      <c r="F2601" s="5"/>
      <c r="G2601" s="5"/>
      <c r="H2601" s="5"/>
      <c r="K2601" s="5"/>
      <c r="L2601" s="5"/>
      <c r="M2601" s="18"/>
      <c r="N2601" s="18"/>
      <c r="T2601" s="70"/>
      <c r="U2601" s="92"/>
    </row>
    <row r="2602" spans="1:21" x14ac:dyDescent="0.25">
      <c r="A2602" s="18"/>
      <c r="B2602" s="18"/>
      <c r="C2602" s="77"/>
      <c r="D2602" s="77"/>
      <c r="E2602" s="78"/>
      <c r="F2602" s="5"/>
      <c r="G2602" s="5"/>
      <c r="H2602" s="5"/>
      <c r="K2602" s="5"/>
      <c r="L2602" s="5"/>
      <c r="M2602" s="18"/>
      <c r="N2602" s="18"/>
      <c r="T2602" s="70"/>
      <c r="U2602" s="92"/>
    </row>
    <row r="2603" spans="1:21" x14ac:dyDescent="0.25">
      <c r="A2603" s="18"/>
      <c r="B2603" s="18"/>
      <c r="C2603" s="77"/>
      <c r="D2603" s="77"/>
      <c r="E2603" s="78"/>
      <c r="F2603" s="5"/>
      <c r="G2603" s="5"/>
      <c r="H2603" s="5"/>
      <c r="K2603" s="5"/>
      <c r="L2603" s="5"/>
      <c r="M2603" s="18"/>
      <c r="N2603" s="18"/>
      <c r="T2603" s="70"/>
      <c r="U2603" s="92"/>
    </row>
    <row r="2604" spans="1:21" x14ac:dyDescent="0.25">
      <c r="A2604" s="18"/>
      <c r="B2604" s="18"/>
      <c r="C2604" s="77"/>
      <c r="D2604" s="77"/>
      <c r="E2604" s="78"/>
      <c r="F2604" s="5"/>
      <c r="G2604" s="5"/>
      <c r="H2604" s="5"/>
      <c r="K2604" s="5"/>
      <c r="L2604" s="5"/>
      <c r="M2604" s="18"/>
      <c r="N2604" s="18"/>
      <c r="T2604" s="70"/>
      <c r="U2604" s="92"/>
    </row>
    <row r="2605" spans="1:21" x14ac:dyDescent="0.25">
      <c r="A2605" s="18"/>
      <c r="B2605" s="18"/>
      <c r="C2605" s="77"/>
      <c r="D2605" s="77"/>
      <c r="E2605" s="78"/>
      <c r="F2605" s="5"/>
      <c r="G2605" s="5"/>
      <c r="H2605" s="5"/>
      <c r="K2605" s="5"/>
      <c r="L2605" s="5"/>
      <c r="M2605" s="18"/>
      <c r="N2605" s="18"/>
      <c r="T2605" s="70"/>
      <c r="U2605" s="92"/>
    </row>
    <row r="2606" spans="1:21" x14ac:dyDescent="0.25">
      <c r="A2606" s="18"/>
      <c r="B2606" s="18"/>
      <c r="C2606" s="77"/>
      <c r="D2606" s="77"/>
      <c r="E2606" s="78"/>
      <c r="F2606" s="5"/>
      <c r="G2606" s="5"/>
      <c r="H2606" s="5"/>
      <c r="K2606" s="5"/>
      <c r="L2606" s="5"/>
      <c r="M2606" s="18"/>
      <c r="N2606" s="18"/>
      <c r="T2606" s="70"/>
      <c r="U2606" s="92"/>
    </row>
    <row r="2607" spans="1:21" x14ac:dyDescent="0.25">
      <c r="A2607" s="18"/>
      <c r="B2607" s="18"/>
      <c r="C2607" s="77"/>
      <c r="D2607" s="77"/>
      <c r="E2607" s="78"/>
      <c r="F2607" s="5"/>
      <c r="G2607" s="5"/>
      <c r="H2607" s="5"/>
      <c r="K2607" s="5"/>
      <c r="L2607" s="5"/>
      <c r="M2607" s="18"/>
      <c r="N2607" s="18"/>
      <c r="T2607" s="70"/>
      <c r="U2607" s="92"/>
    </row>
    <row r="2608" spans="1:21" x14ac:dyDescent="0.25">
      <c r="A2608" s="18"/>
      <c r="B2608" s="18"/>
      <c r="C2608" s="77"/>
      <c r="D2608" s="77"/>
      <c r="E2608" s="78"/>
      <c r="F2608" s="5"/>
      <c r="G2608" s="5"/>
      <c r="H2608" s="5"/>
      <c r="K2608" s="5"/>
      <c r="L2608" s="5"/>
      <c r="M2608" s="18"/>
      <c r="N2608" s="18"/>
      <c r="T2608" s="70"/>
      <c r="U2608" s="92"/>
    </row>
    <row r="2609" spans="1:21" x14ac:dyDescent="0.25">
      <c r="A2609" s="18"/>
      <c r="B2609" s="18"/>
      <c r="C2609" s="77"/>
      <c r="D2609" s="77"/>
      <c r="E2609" s="78"/>
      <c r="F2609" s="5"/>
      <c r="G2609" s="5"/>
      <c r="H2609" s="5"/>
      <c r="K2609" s="5"/>
      <c r="L2609" s="5"/>
      <c r="M2609" s="18"/>
      <c r="N2609" s="18"/>
      <c r="T2609" s="70"/>
      <c r="U2609" s="92"/>
    </row>
    <row r="2610" spans="1:21" x14ac:dyDescent="0.25">
      <c r="A2610" s="18"/>
      <c r="B2610" s="18"/>
      <c r="C2610" s="77"/>
      <c r="D2610" s="77"/>
      <c r="E2610" s="78"/>
      <c r="F2610" s="5"/>
      <c r="G2610" s="5"/>
      <c r="H2610" s="5"/>
      <c r="K2610" s="5"/>
      <c r="L2610" s="5"/>
      <c r="M2610" s="18"/>
      <c r="N2610" s="18"/>
      <c r="T2610" s="70"/>
      <c r="U2610" s="92"/>
    </row>
    <row r="2611" spans="1:21" x14ac:dyDescent="0.25">
      <c r="A2611" s="18"/>
      <c r="B2611" s="18"/>
      <c r="C2611" s="77"/>
      <c r="D2611" s="77"/>
      <c r="E2611" s="78"/>
      <c r="F2611" s="5"/>
      <c r="G2611" s="5"/>
      <c r="H2611" s="5"/>
      <c r="K2611" s="5"/>
      <c r="L2611" s="5"/>
      <c r="M2611" s="18"/>
      <c r="N2611" s="18"/>
      <c r="T2611" s="70"/>
      <c r="U2611" s="92"/>
    </row>
    <row r="2612" spans="1:21" x14ac:dyDescent="0.25">
      <c r="A2612" s="18"/>
      <c r="B2612" s="18"/>
      <c r="C2612" s="77"/>
      <c r="D2612" s="77"/>
      <c r="E2612" s="78"/>
      <c r="F2612" s="5"/>
      <c r="G2612" s="5"/>
      <c r="H2612" s="5"/>
      <c r="K2612" s="5"/>
      <c r="L2612" s="5"/>
      <c r="M2612" s="18"/>
      <c r="N2612" s="18"/>
      <c r="T2612" s="70"/>
      <c r="U2612" s="92"/>
    </row>
    <row r="2613" spans="1:21" x14ac:dyDescent="0.25">
      <c r="A2613" s="18"/>
      <c r="B2613" s="18"/>
      <c r="C2613" s="77"/>
      <c r="D2613" s="77"/>
      <c r="E2613" s="78"/>
      <c r="F2613" s="5"/>
      <c r="G2613" s="5"/>
      <c r="H2613" s="5"/>
      <c r="K2613" s="5"/>
      <c r="L2613" s="5"/>
      <c r="M2613" s="18"/>
      <c r="N2613" s="18"/>
      <c r="T2613" s="70"/>
      <c r="U2613" s="92"/>
    </row>
    <row r="2614" spans="1:21" x14ac:dyDescent="0.25">
      <c r="A2614" s="18"/>
      <c r="B2614" s="18"/>
      <c r="C2614" s="77"/>
      <c r="D2614" s="77"/>
      <c r="E2614" s="78"/>
      <c r="F2614" s="5"/>
      <c r="G2614" s="5"/>
      <c r="H2614" s="5"/>
      <c r="K2614" s="5"/>
      <c r="L2614" s="5"/>
      <c r="M2614" s="18"/>
      <c r="N2614" s="18"/>
      <c r="T2614" s="70"/>
      <c r="U2614" s="92"/>
    </row>
    <row r="2615" spans="1:21" x14ac:dyDescent="0.25">
      <c r="A2615" s="18"/>
      <c r="B2615" s="18"/>
      <c r="C2615" s="77"/>
      <c r="D2615" s="77"/>
      <c r="E2615" s="78"/>
      <c r="F2615" s="5"/>
      <c r="G2615" s="5"/>
      <c r="H2615" s="5"/>
      <c r="K2615" s="5"/>
      <c r="L2615" s="5"/>
      <c r="M2615" s="18"/>
      <c r="N2615" s="18"/>
      <c r="T2615" s="70"/>
      <c r="U2615" s="92"/>
    </row>
    <row r="2616" spans="1:21" x14ac:dyDescent="0.25">
      <c r="A2616" s="18"/>
      <c r="B2616" s="18"/>
      <c r="C2616" s="77"/>
      <c r="D2616" s="77"/>
      <c r="E2616" s="78"/>
      <c r="F2616" s="5"/>
      <c r="G2616" s="5"/>
      <c r="H2616" s="5"/>
      <c r="K2616" s="5"/>
      <c r="L2616" s="5"/>
      <c r="M2616" s="18"/>
      <c r="N2616" s="18"/>
      <c r="T2616" s="70"/>
      <c r="U2616" s="92"/>
    </row>
    <row r="2617" spans="1:21" x14ac:dyDescent="0.25">
      <c r="A2617" s="18"/>
      <c r="B2617" s="18"/>
      <c r="C2617" s="77"/>
      <c r="D2617" s="77"/>
      <c r="E2617" s="78"/>
      <c r="F2617" s="5"/>
      <c r="G2617" s="5"/>
      <c r="H2617" s="5"/>
      <c r="K2617" s="5"/>
      <c r="L2617" s="5"/>
      <c r="M2617" s="18"/>
      <c r="N2617" s="18"/>
      <c r="T2617" s="70"/>
      <c r="U2617" s="92"/>
    </row>
    <row r="2618" spans="1:21" x14ac:dyDescent="0.25">
      <c r="A2618" s="18"/>
      <c r="B2618" s="18"/>
      <c r="C2618" s="77"/>
      <c r="D2618" s="77"/>
      <c r="E2618" s="78"/>
      <c r="F2618" s="5"/>
      <c r="G2618" s="5"/>
      <c r="H2618" s="5"/>
      <c r="K2618" s="5"/>
      <c r="L2618" s="5"/>
      <c r="M2618" s="18"/>
      <c r="N2618" s="18"/>
      <c r="T2618" s="70"/>
      <c r="U2618" s="92"/>
    </row>
    <row r="2619" spans="1:21" x14ac:dyDescent="0.25">
      <c r="A2619" s="18"/>
      <c r="B2619" s="18"/>
      <c r="C2619" s="77"/>
      <c r="D2619" s="77"/>
      <c r="E2619" s="78"/>
      <c r="F2619" s="5"/>
      <c r="G2619" s="5"/>
      <c r="H2619" s="5"/>
      <c r="K2619" s="5"/>
      <c r="L2619" s="5"/>
      <c r="M2619" s="18"/>
      <c r="N2619" s="18"/>
      <c r="T2619" s="70"/>
      <c r="U2619" s="92"/>
    </row>
    <row r="2620" spans="1:21" x14ac:dyDescent="0.25">
      <c r="A2620" s="18"/>
      <c r="B2620" s="18"/>
      <c r="C2620" s="77"/>
      <c r="D2620" s="77"/>
      <c r="E2620" s="78"/>
      <c r="F2620" s="5"/>
      <c r="G2620" s="5"/>
      <c r="H2620" s="5"/>
      <c r="K2620" s="5"/>
      <c r="L2620" s="5"/>
      <c r="M2620" s="18"/>
      <c r="N2620" s="18"/>
      <c r="T2620" s="70"/>
      <c r="U2620" s="92"/>
    </row>
    <row r="2621" spans="1:21" x14ac:dyDescent="0.25">
      <c r="A2621" s="18"/>
      <c r="B2621" s="18"/>
      <c r="C2621" s="77"/>
      <c r="D2621" s="77"/>
      <c r="E2621" s="78"/>
      <c r="F2621" s="5"/>
      <c r="G2621" s="5"/>
      <c r="H2621" s="5"/>
      <c r="K2621" s="5"/>
      <c r="L2621" s="5"/>
      <c r="M2621" s="18"/>
      <c r="N2621" s="18"/>
      <c r="T2621" s="70"/>
      <c r="U2621" s="92"/>
    </row>
    <row r="2622" spans="1:21" x14ac:dyDescent="0.25">
      <c r="A2622" s="18"/>
      <c r="B2622" s="18"/>
      <c r="C2622" s="77"/>
      <c r="D2622" s="77"/>
      <c r="E2622" s="78"/>
      <c r="F2622" s="5"/>
      <c r="G2622" s="5"/>
      <c r="H2622" s="5"/>
      <c r="K2622" s="5"/>
      <c r="L2622" s="5"/>
      <c r="M2622" s="18"/>
      <c r="N2622" s="18"/>
      <c r="T2622" s="70"/>
      <c r="U2622" s="92"/>
    </row>
    <row r="2623" spans="1:21" x14ac:dyDescent="0.25">
      <c r="A2623" s="18"/>
      <c r="B2623" s="18"/>
      <c r="C2623" s="77"/>
      <c r="D2623" s="77"/>
      <c r="E2623" s="78"/>
      <c r="F2623" s="5"/>
      <c r="G2623" s="5"/>
      <c r="H2623" s="5"/>
      <c r="K2623" s="5"/>
      <c r="L2623" s="5"/>
      <c r="M2623" s="18"/>
      <c r="N2623" s="18"/>
      <c r="T2623" s="70"/>
      <c r="U2623" s="92"/>
    </row>
    <row r="2624" spans="1:21" x14ac:dyDescent="0.25">
      <c r="A2624" s="18"/>
      <c r="B2624" s="18"/>
      <c r="C2624" s="77"/>
      <c r="D2624" s="77"/>
      <c r="E2624" s="78"/>
      <c r="F2624" s="5"/>
      <c r="G2624" s="5"/>
      <c r="H2624" s="5"/>
      <c r="K2624" s="5"/>
      <c r="L2624" s="5"/>
      <c r="M2624" s="18"/>
      <c r="N2624" s="18"/>
      <c r="T2624" s="70"/>
      <c r="U2624" s="92"/>
    </row>
    <row r="2625" spans="1:21" x14ac:dyDescent="0.25">
      <c r="A2625" s="18"/>
      <c r="B2625" s="18"/>
      <c r="C2625" s="77"/>
      <c r="D2625" s="77"/>
      <c r="E2625" s="78"/>
      <c r="F2625" s="5"/>
      <c r="G2625" s="5"/>
      <c r="H2625" s="5"/>
      <c r="K2625" s="5"/>
      <c r="L2625" s="5"/>
      <c r="M2625" s="18"/>
      <c r="N2625" s="18"/>
      <c r="T2625" s="70"/>
      <c r="U2625" s="92"/>
    </row>
    <row r="2626" spans="1:21" x14ac:dyDescent="0.25">
      <c r="A2626" s="18"/>
      <c r="B2626" s="18"/>
      <c r="C2626" s="77"/>
      <c r="D2626" s="77"/>
      <c r="E2626" s="78"/>
      <c r="F2626" s="5"/>
      <c r="G2626" s="5"/>
      <c r="H2626" s="5"/>
      <c r="K2626" s="5"/>
      <c r="L2626" s="5"/>
      <c r="M2626" s="18"/>
      <c r="N2626" s="18"/>
      <c r="T2626" s="70"/>
      <c r="U2626" s="92"/>
    </row>
    <row r="2627" spans="1:21" x14ac:dyDescent="0.25">
      <c r="A2627" s="18"/>
      <c r="B2627" s="18"/>
      <c r="C2627" s="77"/>
      <c r="D2627" s="77"/>
      <c r="E2627" s="78"/>
      <c r="F2627" s="5"/>
      <c r="G2627" s="5"/>
      <c r="H2627" s="5"/>
      <c r="K2627" s="5"/>
      <c r="L2627" s="5"/>
      <c r="M2627" s="18"/>
      <c r="N2627" s="18"/>
      <c r="T2627" s="70"/>
      <c r="U2627" s="92"/>
    </row>
    <row r="2628" spans="1:21" x14ac:dyDescent="0.25">
      <c r="A2628" s="18"/>
      <c r="B2628" s="18"/>
      <c r="C2628" s="77"/>
      <c r="D2628" s="77"/>
      <c r="E2628" s="78"/>
      <c r="F2628" s="5"/>
      <c r="G2628" s="5"/>
      <c r="H2628" s="5"/>
      <c r="K2628" s="5"/>
      <c r="L2628" s="5"/>
      <c r="M2628" s="18"/>
      <c r="N2628" s="18"/>
      <c r="T2628" s="70"/>
      <c r="U2628" s="92"/>
    </row>
    <row r="2629" spans="1:21" x14ac:dyDescent="0.25">
      <c r="A2629" s="18"/>
      <c r="B2629" s="18"/>
      <c r="C2629" s="77"/>
      <c r="D2629" s="77"/>
      <c r="E2629" s="78"/>
      <c r="F2629" s="5"/>
      <c r="G2629" s="5"/>
      <c r="H2629" s="5"/>
      <c r="K2629" s="5"/>
      <c r="L2629" s="5"/>
      <c r="M2629" s="18"/>
      <c r="N2629" s="18"/>
      <c r="T2629" s="70"/>
      <c r="U2629" s="92"/>
    </row>
    <row r="2630" spans="1:21" x14ac:dyDescent="0.25">
      <c r="A2630" s="18"/>
      <c r="B2630" s="18"/>
      <c r="C2630" s="77"/>
      <c r="D2630" s="77"/>
      <c r="E2630" s="78"/>
      <c r="F2630" s="5"/>
      <c r="G2630" s="5"/>
      <c r="H2630" s="5"/>
      <c r="K2630" s="5"/>
      <c r="L2630" s="5"/>
      <c r="M2630" s="18"/>
      <c r="N2630" s="18"/>
      <c r="T2630" s="70"/>
      <c r="U2630" s="92"/>
    </row>
    <row r="2631" spans="1:21" x14ac:dyDescent="0.25">
      <c r="A2631" s="18"/>
      <c r="B2631" s="18"/>
      <c r="C2631" s="77"/>
      <c r="D2631" s="77"/>
      <c r="E2631" s="78"/>
      <c r="F2631" s="5"/>
      <c r="G2631" s="5"/>
      <c r="H2631" s="5"/>
      <c r="K2631" s="5"/>
      <c r="L2631" s="5"/>
      <c r="M2631" s="18"/>
      <c r="N2631" s="18"/>
      <c r="T2631" s="70"/>
      <c r="U2631" s="92"/>
    </row>
    <row r="2632" spans="1:21" x14ac:dyDescent="0.25">
      <c r="A2632" s="18"/>
      <c r="B2632" s="18"/>
      <c r="C2632" s="77"/>
      <c r="D2632" s="77"/>
      <c r="E2632" s="78"/>
      <c r="F2632" s="5"/>
      <c r="G2632" s="5"/>
      <c r="H2632" s="5"/>
      <c r="K2632" s="5"/>
      <c r="L2632" s="5"/>
      <c r="M2632" s="18"/>
      <c r="N2632" s="18"/>
      <c r="T2632" s="70"/>
      <c r="U2632" s="92"/>
    </row>
    <row r="2633" spans="1:21" x14ac:dyDescent="0.25">
      <c r="A2633" s="18"/>
      <c r="B2633" s="18"/>
      <c r="C2633" s="77"/>
      <c r="D2633" s="77"/>
      <c r="E2633" s="78"/>
      <c r="F2633" s="5"/>
      <c r="G2633" s="5"/>
      <c r="H2633" s="5"/>
      <c r="K2633" s="5"/>
      <c r="L2633" s="5"/>
      <c r="M2633" s="18"/>
      <c r="N2633" s="18"/>
      <c r="T2633" s="70"/>
      <c r="U2633" s="92"/>
    </row>
    <row r="2634" spans="1:21" x14ac:dyDescent="0.25">
      <c r="A2634" s="18"/>
      <c r="B2634" s="18"/>
      <c r="C2634" s="77"/>
      <c r="D2634" s="77"/>
      <c r="E2634" s="78"/>
      <c r="F2634" s="5"/>
      <c r="G2634" s="5"/>
      <c r="H2634" s="5"/>
      <c r="K2634" s="5"/>
      <c r="L2634" s="5"/>
      <c r="M2634" s="18"/>
      <c r="N2634" s="18"/>
      <c r="T2634" s="70"/>
      <c r="U2634" s="92"/>
    </row>
    <row r="2635" spans="1:21" x14ac:dyDescent="0.25">
      <c r="A2635" s="18"/>
      <c r="B2635" s="18"/>
      <c r="C2635" s="77"/>
      <c r="D2635" s="77"/>
      <c r="E2635" s="78"/>
      <c r="F2635" s="5"/>
      <c r="G2635" s="5"/>
      <c r="H2635" s="5"/>
      <c r="K2635" s="5"/>
      <c r="L2635" s="5"/>
      <c r="M2635" s="18"/>
      <c r="N2635" s="18"/>
      <c r="T2635" s="70"/>
      <c r="U2635" s="92"/>
    </row>
    <row r="2636" spans="1:21" x14ac:dyDescent="0.25">
      <c r="A2636" s="18"/>
      <c r="B2636" s="18"/>
      <c r="C2636" s="77"/>
      <c r="D2636" s="77"/>
      <c r="E2636" s="78"/>
      <c r="F2636" s="5"/>
      <c r="G2636" s="5"/>
      <c r="H2636" s="5"/>
      <c r="K2636" s="5"/>
      <c r="L2636" s="5"/>
      <c r="M2636" s="18"/>
      <c r="N2636" s="18"/>
      <c r="T2636" s="70"/>
      <c r="U2636" s="92"/>
    </row>
    <row r="2637" spans="1:21" x14ac:dyDescent="0.25">
      <c r="A2637" s="18"/>
      <c r="B2637" s="18"/>
      <c r="C2637" s="77"/>
      <c r="D2637" s="77"/>
      <c r="E2637" s="78"/>
      <c r="F2637" s="5"/>
      <c r="G2637" s="5"/>
      <c r="H2637" s="5"/>
      <c r="K2637" s="5"/>
      <c r="L2637" s="5"/>
      <c r="M2637" s="18"/>
      <c r="N2637" s="18"/>
      <c r="T2637" s="70"/>
      <c r="U2637" s="92"/>
    </row>
    <row r="2638" spans="1:21" x14ac:dyDescent="0.25">
      <c r="A2638" s="18"/>
      <c r="B2638" s="18"/>
      <c r="C2638" s="77"/>
      <c r="D2638" s="77"/>
      <c r="E2638" s="78"/>
      <c r="F2638" s="5"/>
      <c r="G2638" s="5"/>
      <c r="H2638" s="5"/>
      <c r="K2638" s="5"/>
      <c r="L2638" s="5"/>
      <c r="M2638" s="18"/>
      <c r="N2638" s="18"/>
      <c r="T2638" s="70"/>
      <c r="U2638" s="92"/>
    </row>
    <row r="2639" spans="1:21" x14ac:dyDescent="0.25">
      <c r="A2639" s="18"/>
      <c r="B2639" s="18"/>
      <c r="C2639" s="77"/>
      <c r="D2639" s="77"/>
      <c r="E2639" s="78"/>
      <c r="F2639" s="5"/>
      <c r="G2639" s="5"/>
      <c r="H2639" s="5"/>
      <c r="K2639" s="5"/>
      <c r="L2639" s="5"/>
      <c r="M2639" s="18"/>
      <c r="N2639" s="18"/>
      <c r="T2639" s="70"/>
      <c r="U2639" s="92"/>
    </row>
    <row r="2640" spans="1:21" x14ac:dyDescent="0.25">
      <c r="A2640" s="18"/>
      <c r="B2640" s="18"/>
      <c r="C2640" s="77"/>
      <c r="D2640" s="77"/>
      <c r="E2640" s="78"/>
      <c r="F2640" s="5"/>
      <c r="G2640" s="5"/>
      <c r="H2640" s="5"/>
      <c r="K2640" s="5"/>
      <c r="L2640" s="5"/>
      <c r="M2640" s="18"/>
      <c r="N2640" s="18"/>
      <c r="T2640" s="70"/>
      <c r="U2640" s="92"/>
    </row>
    <row r="2641" spans="1:21" x14ac:dyDescent="0.25">
      <c r="A2641" s="18"/>
      <c r="B2641" s="18"/>
      <c r="C2641" s="77"/>
      <c r="D2641" s="77"/>
      <c r="E2641" s="78"/>
      <c r="F2641" s="5"/>
      <c r="G2641" s="5"/>
      <c r="H2641" s="5"/>
      <c r="K2641" s="5"/>
      <c r="L2641" s="5"/>
      <c r="M2641" s="18"/>
      <c r="N2641" s="18"/>
      <c r="T2641" s="70"/>
      <c r="U2641" s="92"/>
    </row>
    <row r="2642" spans="1:21" x14ac:dyDescent="0.25">
      <c r="A2642" s="18"/>
      <c r="B2642" s="18"/>
      <c r="C2642" s="77"/>
      <c r="D2642" s="77"/>
      <c r="E2642" s="78"/>
      <c r="F2642" s="5"/>
      <c r="G2642" s="5"/>
      <c r="H2642" s="5"/>
      <c r="K2642" s="5"/>
      <c r="L2642" s="5"/>
      <c r="M2642" s="18"/>
      <c r="N2642" s="18"/>
      <c r="T2642" s="70"/>
      <c r="U2642" s="92"/>
    </row>
    <row r="2643" spans="1:21" x14ac:dyDescent="0.25">
      <c r="A2643" s="18"/>
      <c r="B2643" s="18"/>
      <c r="C2643" s="77"/>
      <c r="D2643" s="77"/>
      <c r="E2643" s="78"/>
      <c r="F2643" s="5"/>
      <c r="G2643" s="5"/>
      <c r="H2643" s="5"/>
      <c r="K2643" s="5"/>
      <c r="L2643" s="5"/>
      <c r="M2643" s="18"/>
      <c r="N2643" s="18"/>
      <c r="T2643" s="70"/>
      <c r="U2643" s="92"/>
    </row>
    <row r="2644" spans="1:21" x14ac:dyDescent="0.25">
      <c r="A2644" s="18"/>
      <c r="B2644" s="18"/>
      <c r="C2644" s="77"/>
      <c r="D2644" s="77"/>
      <c r="E2644" s="78"/>
      <c r="F2644" s="5"/>
      <c r="G2644" s="5"/>
      <c r="H2644" s="5"/>
      <c r="K2644" s="5"/>
      <c r="L2644" s="5"/>
      <c r="M2644" s="18"/>
      <c r="N2644" s="18"/>
      <c r="T2644" s="70"/>
      <c r="U2644" s="92"/>
    </row>
    <row r="2645" spans="1:21" x14ac:dyDescent="0.25">
      <c r="A2645" s="18"/>
      <c r="B2645" s="18"/>
      <c r="C2645" s="77"/>
      <c r="D2645" s="77"/>
      <c r="E2645" s="78"/>
      <c r="F2645" s="5"/>
      <c r="G2645" s="5"/>
      <c r="H2645" s="5"/>
      <c r="K2645" s="5"/>
      <c r="L2645" s="5"/>
      <c r="M2645" s="18"/>
      <c r="N2645" s="18"/>
      <c r="T2645" s="70"/>
      <c r="U2645" s="92"/>
    </row>
    <row r="2646" spans="1:21" x14ac:dyDescent="0.25">
      <c r="A2646" s="18"/>
      <c r="B2646" s="18"/>
      <c r="C2646" s="77"/>
      <c r="D2646" s="77"/>
      <c r="E2646" s="78"/>
      <c r="F2646" s="5"/>
      <c r="G2646" s="5"/>
      <c r="H2646" s="5"/>
      <c r="K2646" s="5"/>
      <c r="L2646" s="5"/>
      <c r="M2646" s="18"/>
      <c r="N2646" s="18"/>
      <c r="T2646" s="70"/>
      <c r="U2646" s="92"/>
    </row>
    <row r="2647" spans="1:21" x14ac:dyDescent="0.25">
      <c r="A2647" s="18"/>
      <c r="B2647" s="18"/>
      <c r="C2647" s="77"/>
      <c r="D2647" s="77"/>
      <c r="E2647" s="78"/>
      <c r="F2647" s="5"/>
      <c r="G2647" s="5"/>
      <c r="H2647" s="5"/>
      <c r="K2647" s="5"/>
      <c r="L2647" s="5"/>
      <c r="M2647" s="18"/>
      <c r="N2647" s="18"/>
      <c r="T2647" s="70"/>
      <c r="U2647" s="92"/>
    </row>
    <row r="2648" spans="1:21" x14ac:dyDescent="0.25">
      <c r="A2648" s="18"/>
      <c r="B2648" s="18"/>
      <c r="C2648" s="77"/>
      <c r="D2648" s="77"/>
      <c r="E2648" s="78"/>
      <c r="F2648" s="5"/>
      <c r="G2648" s="5"/>
      <c r="H2648" s="5"/>
      <c r="K2648" s="5"/>
      <c r="L2648" s="5"/>
      <c r="M2648" s="18"/>
      <c r="N2648" s="18"/>
      <c r="T2648" s="70"/>
      <c r="U2648" s="92"/>
    </row>
    <row r="2649" spans="1:21" x14ac:dyDescent="0.25">
      <c r="A2649" s="18"/>
      <c r="B2649" s="18"/>
      <c r="C2649" s="77"/>
      <c r="D2649" s="77"/>
      <c r="E2649" s="78"/>
      <c r="F2649" s="5"/>
      <c r="G2649" s="5"/>
      <c r="H2649" s="5"/>
      <c r="K2649" s="5"/>
      <c r="L2649" s="5"/>
      <c r="M2649" s="18"/>
      <c r="N2649" s="18"/>
      <c r="T2649" s="70"/>
      <c r="U2649" s="92"/>
    </row>
    <row r="2650" spans="1:21" x14ac:dyDescent="0.25">
      <c r="A2650" s="18"/>
      <c r="B2650" s="18"/>
      <c r="C2650" s="77"/>
      <c r="D2650" s="77"/>
      <c r="E2650" s="78"/>
      <c r="F2650" s="5"/>
      <c r="G2650" s="5"/>
      <c r="H2650" s="5"/>
      <c r="K2650" s="5"/>
      <c r="L2650" s="5"/>
      <c r="M2650" s="18"/>
      <c r="N2650" s="18"/>
      <c r="T2650" s="70"/>
      <c r="U2650" s="92"/>
    </row>
    <row r="2651" spans="1:21" x14ac:dyDescent="0.25">
      <c r="A2651" s="18"/>
      <c r="B2651" s="18"/>
      <c r="C2651" s="77"/>
      <c r="D2651" s="77"/>
      <c r="E2651" s="78"/>
      <c r="F2651" s="5"/>
      <c r="G2651" s="5"/>
      <c r="H2651" s="5"/>
      <c r="K2651" s="5"/>
      <c r="L2651" s="5"/>
      <c r="M2651" s="18"/>
      <c r="N2651" s="18"/>
      <c r="T2651" s="70"/>
      <c r="U2651" s="92"/>
    </row>
    <row r="2652" spans="1:21" x14ac:dyDescent="0.25">
      <c r="A2652" s="18"/>
      <c r="B2652" s="18"/>
      <c r="C2652" s="77"/>
      <c r="D2652" s="77"/>
      <c r="E2652" s="78"/>
      <c r="F2652" s="5"/>
      <c r="G2652" s="5"/>
      <c r="H2652" s="5"/>
      <c r="K2652" s="5"/>
      <c r="L2652" s="5"/>
      <c r="M2652" s="18"/>
      <c r="N2652" s="18"/>
      <c r="T2652" s="70"/>
      <c r="U2652" s="92"/>
    </row>
    <row r="2653" spans="1:21" x14ac:dyDescent="0.25">
      <c r="A2653" s="18"/>
      <c r="B2653" s="18"/>
      <c r="C2653" s="77"/>
      <c r="D2653" s="77"/>
      <c r="E2653" s="78"/>
      <c r="F2653" s="5"/>
      <c r="G2653" s="5"/>
      <c r="H2653" s="5"/>
      <c r="K2653" s="5"/>
      <c r="L2653" s="5"/>
      <c r="M2653" s="18"/>
      <c r="N2653" s="18"/>
      <c r="T2653" s="70"/>
      <c r="U2653" s="92"/>
    </row>
    <row r="2654" spans="1:21" x14ac:dyDescent="0.25">
      <c r="A2654" s="18"/>
      <c r="B2654" s="18"/>
      <c r="C2654" s="77"/>
      <c r="D2654" s="77"/>
      <c r="E2654" s="78"/>
      <c r="F2654" s="5"/>
      <c r="G2654" s="5"/>
      <c r="H2654" s="5"/>
      <c r="K2654" s="5"/>
      <c r="L2654" s="5"/>
      <c r="M2654" s="18"/>
      <c r="N2654" s="18"/>
      <c r="T2654" s="70"/>
      <c r="U2654" s="92"/>
    </row>
    <row r="2655" spans="1:21" x14ac:dyDescent="0.25">
      <c r="A2655" s="18"/>
      <c r="B2655" s="18"/>
      <c r="C2655" s="77"/>
      <c r="D2655" s="77"/>
      <c r="E2655" s="78"/>
      <c r="F2655" s="5"/>
      <c r="G2655" s="5"/>
      <c r="H2655" s="5"/>
      <c r="K2655" s="5"/>
      <c r="L2655" s="5"/>
      <c r="M2655" s="18"/>
      <c r="N2655" s="18"/>
      <c r="T2655" s="70"/>
      <c r="U2655" s="92"/>
    </row>
    <row r="2656" spans="1:21" x14ac:dyDescent="0.25">
      <c r="A2656" s="18"/>
      <c r="B2656" s="18"/>
      <c r="C2656" s="77"/>
      <c r="D2656" s="77"/>
      <c r="E2656" s="78"/>
      <c r="F2656" s="5"/>
      <c r="G2656" s="5"/>
      <c r="H2656" s="5"/>
      <c r="K2656" s="5"/>
      <c r="L2656" s="5"/>
      <c r="M2656" s="18"/>
      <c r="N2656" s="18"/>
      <c r="T2656" s="70"/>
      <c r="U2656" s="92"/>
    </row>
    <row r="2657" spans="1:21" x14ac:dyDescent="0.25">
      <c r="A2657" s="18"/>
      <c r="B2657" s="18"/>
      <c r="C2657" s="77"/>
      <c r="D2657" s="77"/>
      <c r="E2657" s="78"/>
      <c r="F2657" s="5"/>
      <c r="G2657" s="5"/>
      <c r="H2657" s="5"/>
      <c r="K2657" s="5"/>
      <c r="L2657" s="5"/>
      <c r="M2657" s="18"/>
      <c r="N2657" s="18"/>
      <c r="T2657" s="70"/>
      <c r="U2657" s="92"/>
    </row>
    <row r="2658" spans="1:21" x14ac:dyDescent="0.25">
      <c r="A2658" s="18"/>
      <c r="B2658" s="18"/>
      <c r="C2658" s="77"/>
      <c r="D2658" s="77"/>
      <c r="E2658" s="78"/>
      <c r="F2658" s="5"/>
      <c r="G2658" s="5"/>
      <c r="H2658" s="5"/>
      <c r="K2658" s="5"/>
      <c r="L2658" s="5"/>
      <c r="M2658" s="18"/>
      <c r="N2658" s="18"/>
      <c r="T2658" s="70"/>
      <c r="U2658" s="92"/>
    </row>
    <row r="2659" spans="1:21" x14ac:dyDescent="0.25">
      <c r="A2659" s="18"/>
      <c r="B2659" s="18"/>
      <c r="C2659" s="77"/>
      <c r="D2659" s="77"/>
      <c r="E2659" s="78"/>
      <c r="F2659" s="5"/>
      <c r="G2659" s="5"/>
      <c r="H2659" s="5"/>
      <c r="K2659" s="5"/>
      <c r="L2659" s="5"/>
      <c r="M2659" s="18"/>
      <c r="N2659" s="18"/>
      <c r="T2659" s="70"/>
      <c r="U2659" s="92"/>
    </row>
    <row r="2660" spans="1:21" x14ac:dyDescent="0.25">
      <c r="A2660" s="18"/>
      <c r="B2660" s="18"/>
      <c r="C2660" s="77"/>
      <c r="D2660" s="77"/>
      <c r="E2660" s="78"/>
      <c r="F2660" s="5"/>
      <c r="G2660" s="5"/>
      <c r="H2660" s="5"/>
      <c r="K2660" s="5"/>
      <c r="L2660" s="5"/>
      <c r="M2660" s="18"/>
      <c r="N2660" s="18"/>
      <c r="T2660" s="70"/>
      <c r="U2660" s="92"/>
    </row>
    <row r="2661" spans="1:21" x14ac:dyDescent="0.25">
      <c r="A2661" s="18"/>
      <c r="B2661" s="18"/>
      <c r="C2661" s="77"/>
      <c r="D2661" s="77"/>
      <c r="E2661" s="78"/>
      <c r="F2661" s="5"/>
      <c r="G2661" s="5"/>
      <c r="H2661" s="5"/>
      <c r="K2661" s="5"/>
      <c r="L2661" s="5"/>
      <c r="M2661" s="18"/>
      <c r="N2661" s="18"/>
      <c r="T2661" s="70"/>
      <c r="U2661" s="92"/>
    </row>
    <row r="2662" spans="1:21" x14ac:dyDescent="0.25">
      <c r="A2662" s="18"/>
      <c r="B2662" s="18"/>
      <c r="C2662" s="77"/>
      <c r="D2662" s="77"/>
      <c r="E2662" s="78"/>
      <c r="F2662" s="5"/>
      <c r="G2662" s="5"/>
      <c r="H2662" s="5"/>
      <c r="K2662" s="5"/>
      <c r="L2662" s="5"/>
      <c r="M2662" s="18"/>
      <c r="N2662" s="18"/>
      <c r="T2662" s="70"/>
      <c r="U2662" s="92"/>
    </row>
    <row r="2663" spans="1:21" x14ac:dyDescent="0.25">
      <c r="A2663" s="18"/>
      <c r="B2663" s="18"/>
      <c r="C2663" s="77"/>
      <c r="D2663" s="77"/>
      <c r="E2663" s="78"/>
      <c r="F2663" s="5"/>
      <c r="G2663" s="5"/>
      <c r="H2663" s="5"/>
      <c r="K2663" s="5"/>
      <c r="L2663" s="5"/>
      <c r="M2663" s="18"/>
      <c r="N2663" s="18"/>
      <c r="T2663" s="70"/>
      <c r="U2663" s="92"/>
    </row>
    <row r="2664" spans="1:21" x14ac:dyDescent="0.25">
      <c r="A2664" s="18"/>
      <c r="B2664" s="18"/>
      <c r="C2664" s="77"/>
      <c r="D2664" s="77"/>
      <c r="E2664" s="78"/>
      <c r="F2664" s="5"/>
      <c r="G2664" s="5"/>
      <c r="H2664" s="5"/>
      <c r="K2664" s="5"/>
      <c r="L2664" s="5"/>
      <c r="M2664" s="18"/>
      <c r="N2664" s="18"/>
      <c r="T2664" s="70"/>
      <c r="U2664" s="92"/>
    </row>
    <row r="2665" spans="1:21" x14ac:dyDescent="0.25">
      <c r="A2665" s="18"/>
      <c r="B2665" s="18"/>
      <c r="C2665" s="77"/>
      <c r="D2665" s="77"/>
      <c r="E2665" s="78"/>
      <c r="F2665" s="5"/>
      <c r="G2665" s="5"/>
      <c r="H2665" s="5"/>
      <c r="K2665" s="5"/>
      <c r="L2665" s="5"/>
      <c r="M2665" s="18"/>
      <c r="N2665" s="18"/>
      <c r="T2665" s="70"/>
      <c r="U2665" s="92"/>
    </row>
    <row r="2666" spans="1:21" x14ac:dyDescent="0.25">
      <c r="A2666" s="18"/>
      <c r="B2666" s="18"/>
      <c r="C2666" s="77"/>
      <c r="D2666" s="77"/>
      <c r="E2666" s="78"/>
      <c r="F2666" s="5"/>
      <c r="G2666" s="5"/>
      <c r="H2666" s="5"/>
      <c r="K2666" s="5"/>
      <c r="L2666" s="5"/>
      <c r="M2666" s="18"/>
      <c r="N2666" s="18"/>
      <c r="T2666" s="70"/>
      <c r="U2666" s="92"/>
    </row>
    <row r="2667" spans="1:21" x14ac:dyDescent="0.25">
      <c r="A2667" s="18"/>
      <c r="B2667" s="18"/>
      <c r="C2667" s="77"/>
      <c r="D2667" s="77"/>
      <c r="E2667" s="78"/>
      <c r="F2667" s="5"/>
      <c r="G2667" s="5"/>
      <c r="H2667" s="5"/>
      <c r="K2667" s="5"/>
      <c r="L2667" s="5"/>
      <c r="M2667" s="18"/>
      <c r="N2667" s="18"/>
      <c r="T2667" s="70"/>
      <c r="U2667" s="92"/>
    </row>
    <row r="2668" spans="1:21" x14ac:dyDescent="0.25">
      <c r="A2668" s="18"/>
      <c r="B2668" s="18"/>
      <c r="C2668" s="77"/>
      <c r="D2668" s="77"/>
      <c r="E2668" s="78"/>
      <c r="F2668" s="5"/>
      <c r="G2668" s="5"/>
      <c r="H2668" s="5"/>
      <c r="K2668" s="5"/>
      <c r="L2668" s="5"/>
      <c r="M2668" s="18"/>
      <c r="N2668" s="18"/>
      <c r="T2668" s="70"/>
      <c r="U2668" s="92"/>
    </row>
    <row r="2669" spans="1:21" x14ac:dyDescent="0.25">
      <c r="A2669" s="18"/>
      <c r="B2669" s="18"/>
      <c r="C2669" s="77"/>
      <c r="D2669" s="77"/>
      <c r="E2669" s="78"/>
      <c r="F2669" s="5"/>
      <c r="G2669" s="5"/>
      <c r="H2669" s="5"/>
      <c r="K2669" s="5"/>
      <c r="L2669" s="5"/>
      <c r="M2669" s="18"/>
      <c r="N2669" s="18"/>
      <c r="T2669" s="70"/>
      <c r="U2669" s="92"/>
    </row>
    <row r="2670" spans="1:21" x14ac:dyDescent="0.25">
      <c r="A2670" s="18"/>
      <c r="B2670" s="18"/>
      <c r="C2670" s="77"/>
      <c r="D2670" s="77"/>
      <c r="E2670" s="78"/>
      <c r="F2670" s="5"/>
      <c r="G2670" s="5"/>
      <c r="H2670" s="5"/>
      <c r="K2670" s="5"/>
      <c r="L2670" s="5"/>
      <c r="M2670" s="18"/>
      <c r="N2670" s="18"/>
      <c r="T2670" s="70"/>
      <c r="U2670" s="92"/>
    </row>
    <row r="2671" spans="1:21" x14ac:dyDescent="0.25">
      <c r="A2671" s="18"/>
      <c r="B2671" s="18"/>
      <c r="C2671" s="77"/>
      <c r="D2671" s="77"/>
      <c r="E2671" s="78"/>
      <c r="F2671" s="5"/>
      <c r="G2671" s="5"/>
      <c r="H2671" s="5"/>
      <c r="K2671" s="5"/>
      <c r="L2671" s="5"/>
      <c r="M2671" s="18"/>
      <c r="N2671" s="18"/>
      <c r="T2671" s="70"/>
      <c r="U2671" s="92"/>
    </row>
    <row r="2672" spans="1:21" x14ac:dyDescent="0.25">
      <c r="A2672" s="18"/>
      <c r="B2672" s="18"/>
      <c r="C2672" s="77"/>
      <c r="D2672" s="77"/>
      <c r="E2672" s="78"/>
      <c r="F2672" s="5"/>
      <c r="G2672" s="5"/>
      <c r="H2672" s="5"/>
      <c r="K2672" s="5"/>
      <c r="L2672" s="5"/>
      <c r="M2672" s="18"/>
      <c r="N2672" s="18"/>
      <c r="T2672" s="70"/>
      <c r="U2672" s="92"/>
    </row>
    <row r="2673" spans="1:21" x14ac:dyDescent="0.25">
      <c r="A2673" s="18"/>
      <c r="B2673" s="18"/>
      <c r="C2673" s="77"/>
      <c r="D2673" s="77"/>
      <c r="E2673" s="78"/>
      <c r="F2673" s="5"/>
      <c r="G2673" s="5"/>
      <c r="H2673" s="5"/>
      <c r="K2673" s="5"/>
      <c r="L2673" s="5"/>
      <c r="M2673" s="18"/>
      <c r="N2673" s="18"/>
      <c r="T2673" s="70"/>
      <c r="U2673" s="92"/>
    </row>
    <row r="2674" spans="1:21" x14ac:dyDescent="0.25">
      <c r="A2674" s="18"/>
      <c r="B2674" s="18"/>
      <c r="C2674" s="77"/>
      <c r="D2674" s="77"/>
      <c r="E2674" s="78"/>
      <c r="F2674" s="5"/>
      <c r="G2674" s="5"/>
      <c r="H2674" s="5"/>
      <c r="K2674" s="5"/>
      <c r="L2674" s="5"/>
      <c r="M2674" s="18"/>
      <c r="N2674" s="18"/>
      <c r="T2674" s="70"/>
      <c r="U2674" s="92"/>
    </row>
    <row r="2675" spans="1:21" x14ac:dyDescent="0.25">
      <c r="A2675" s="18"/>
      <c r="B2675" s="18"/>
      <c r="C2675" s="77"/>
      <c r="D2675" s="77"/>
      <c r="E2675" s="78"/>
      <c r="F2675" s="5"/>
      <c r="G2675" s="5"/>
      <c r="H2675" s="5"/>
      <c r="K2675" s="5"/>
      <c r="L2675" s="5"/>
      <c r="M2675" s="18"/>
      <c r="N2675" s="18"/>
      <c r="T2675" s="70"/>
      <c r="U2675" s="92"/>
    </row>
    <row r="2676" spans="1:21" x14ac:dyDescent="0.25">
      <c r="A2676" s="18"/>
      <c r="B2676" s="18"/>
      <c r="C2676" s="77"/>
      <c r="D2676" s="77"/>
      <c r="E2676" s="78"/>
      <c r="F2676" s="5"/>
      <c r="G2676" s="5"/>
      <c r="H2676" s="5"/>
      <c r="K2676" s="5"/>
      <c r="L2676" s="5"/>
      <c r="M2676" s="18"/>
      <c r="N2676" s="18"/>
      <c r="T2676" s="70"/>
      <c r="U2676" s="92"/>
    </row>
    <row r="2677" spans="1:21" x14ac:dyDescent="0.25">
      <c r="A2677" s="18"/>
      <c r="B2677" s="18"/>
      <c r="C2677" s="77"/>
      <c r="D2677" s="77"/>
      <c r="E2677" s="78"/>
      <c r="F2677" s="5"/>
      <c r="G2677" s="5"/>
      <c r="H2677" s="5"/>
      <c r="K2677" s="5"/>
      <c r="L2677" s="5"/>
      <c r="M2677" s="18"/>
      <c r="N2677" s="18"/>
      <c r="T2677" s="70"/>
      <c r="U2677" s="92"/>
    </row>
    <row r="2678" spans="1:21" x14ac:dyDescent="0.25">
      <c r="A2678" s="18"/>
      <c r="B2678" s="18"/>
      <c r="C2678" s="77"/>
      <c r="D2678" s="77"/>
      <c r="E2678" s="78"/>
      <c r="F2678" s="5"/>
      <c r="G2678" s="5"/>
      <c r="H2678" s="5"/>
      <c r="K2678" s="5"/>
      <c r="L2678" s="5"/>
      <c r="M2678" s="18"/>
      <c r="N2678" s="18"/>
      <c r="T2678" s="70"/>
      <c r="U2678" s="92"/>
    </row>
    <row r="2679" spans="1:21" x14ac:dyDescent="0.25">
      <c r="A2679" s="18"/>
      <c r="B2679" s="18"/>
      <c r="C2679" s="77"/>
      <c r="D2679" s="77"/>
      <c r="E2679" s="78"/>
      <c r="F2679" s="5"/>
      <c r="G2679" s="5"/>
      <c r="H2679" s="5"/>
      <c r="K2679" s="5"/>
      <c r="L2679" s="5"/>
      <c r="M2679" s="18"/>
      <c r="N2679" s="18"/>
      <c r="T2679" s="70"/>
      <c r="U2679" s="92"/>
    </row>
    <row r="2680" spans="1:21" x14ac:dyDescent="0.25">
      <c r="A2680" s="18"/>
      <c r="B2680" s="18"/>
      <c r="C2680" s="77"/>
      <c r="D2680" s="77"/>
      <c r="E2680" s="78"/>
      <c r="F2680" s="5"/>
      <c r="G2680" s="5"/>
      <c r="H2680" s="5"/>
      <c r="K2680" s="5"/>
      <c r="L2680" s="5"/>
      <c r="M2680" s="18"/>
      <c r="N2680" s="18"/>
      <c r="T2680" s="70"/>
      <c r="U2680" s="92"/>
    </row>
    <row r="2681" spans="1:21" x14ac:dyDescent="0.25">
      <c r="A2681" s="18"/>
      <c r="B2681" s="18"/>
      <c r="C2681" s="77"/>
      <c r="D2681" s="77"/>
      <c r="E2681" s="78"/>
      <c r="F2681" s="5"/>
      <c r="G2681" s="5"/>
      <c r="H2681" s="5"/>
      <c r="K2681" s="5"/>
      <c r="L2681" s="5"/>
      <c r="M2681" s="18"/>
      <c r="N2681" s="18"/>
      <c r="T2681" s="70"/>
      <c r="U2681" s="92"/>
    </row>
    <row r="2682" spans="1:21" x14ac:dyDescent="0.25">
      <c r="A2682" s="18"/>
      <c r="B2682" s="18"/>
      <c r="C2682" s="77"/>
      <c r="D2682" s="77"/>
      <c r="E2682" s="78"/>
      <c r="F2682" s="5"/>
      <c r="G2682" s="5"/>
      <c r="H2682" s="5"/>
      <c r="K2682" s="5"/>
      <c r="L2682" s="5"/>
      <c r="M2682" s="18"/>
      <c r="N2682" s="18"/>
      <c r="T2682" s="70"/>
      <c r="U2682" s="92"/>
    </row>
    <row r="2683" spans="1:21" x14ac:dyDescent="0.25">
      <c r="A2683" s="18"/>
      <c r="B2683" s="18"/>
      <c r="C2683" s="77"/>
      <c r="D2683" s="77"/>
      <c r="E2683" s="78"/>
      <c r="F2683" s="5"/>
      <c r="G2683" s="5"/>
      <c r="H2683" s="5"/>
      <c r="K2683" s="5"/>
      <c r="L2683" s="5"/>
      <c r="M2683" s="18"/>
      <c r="N2683" s="18"/>
      <c r="T2683" s="70"/>
      <c r="U2683" s="92"/>
    </row>
    <row r="2684" spans="1:21" x14ac:dyDescent="0.25">
      <c r="A2684" s="18"/>
      <c r="B2684" s="18"/>
      <c r="C2684" s="77"/>
      <c r="D2684" s="77"/>
      <c r="E2684" s="78"/>
      <c r="F2684" s="5"/>
      <c r="G2684" s="5"/>
      <c r="H2684" s="5"/>
      <c r="K2684" s="5"/>
      <c r="L2684" s="5"/>
      <c r="M2684" s="18"/>
      <c r="N2684" s="18"/>
      <c r="T2684" s="70"/>
      <c r="U2684" s="92"/>
    </row>
    <row r="2685" spans="1:21" x14ac:dyDescent="0.25">
      <c r="A2685" s="18"/>
      <c r="B2685" s="18"/>
      <c r="C2685" s="77"/>
      <c r="D2685" s="77"/>
      <c r="E2685" s="78"/>
      <c r="F2685" s="5"/>
      <c r="G2685" s="5"/>
      <c r="H2685" s="5"/>
      <c r="K2685" s="5"/>
      <c r="L2685" s="5"/>
      <c r="M2685" s="18"/>
      <c r="N2685" s="18"/>
      <c r="T2685" s="70"/>
      <c r="U2685" s="92"/>
    </row>
    <row r="2686" spans="1:21" x14ac:dyDescent="0.25">
      <c r="A2686" s="18"/>
      <c r="B2686" s="18"/>
      <c r="C2686" s="77"/>
      <c r="D2686" s="77"/>
      <c r="E2686" s="78"/>
      <c r="F2686" s="5"/>
      <c r="G2686" s="5"/>
      <c r="H2686" s="5"/>
      <c r="K2686" s="5"/>
      <c r="L2686" s="5"/>
      <c r="M2686" s="18"/>
      <c r="N2686" s="18"/>
      <c r="T2686" s="70"/>
      <c r="U2686" s="92"/>
    </row>
    <row r="2687" spans="1:21" x14ac:dyDescent="0.25">
      <c r="A2687" s="18"/>
      <c r="B2687" s="18"/>
      <c r="C2687" s="77"/>
      <c r="D2687" s="77"/>
      <c r="E2687" s="78"/>
      <c r="F2687" s="5"/>
      <c r="G2687" s="5"/>
      <c r="H2687" s="5"/>
      <c r="K2687" s="5"/>
      <c r="L2687" s="5"/>
      <c r="M2687" s="18"/>
      <c r="N2687" s="18"/>
      <c r="T2687" s="70"/>
      <c r="U2687" s="92"/>
    </row>
    <row r="2688" spans="1:21" x14ac:dyDescent="0.25">
      <c r="A2688" s="18"/>
      <c r="B2688" s="18"/>
      <c r="C2688" s="77"/>
      <c r="D2688" s="77"/>
      <c r="E2688" s="78"/>
      <c r="F2688" s="5"/>
      <c r="G2688" s="5"/>
      <c r="H2688" s="5"/>
      <c r="K2688" s="5"/>
      <c r="L2688" s="5"/>
      <c r="M2688" s="18"/>
      <c r="N2688" s="18"/>
      <c r="T2688" s="70"/>
      <c r="U2688" s="92"/>
    </row>
    <row r="2689" spans="1:21" x14ac:dyDescent="0.25">
      <c r="A2689" s="18"/>
      <c r="B2689" s="18"/>
      <c r="C2689" s="77"/>
      <c r="D2689" s="77"/>
      <c r="E2689" s="78"/>
      <c r="F2689" s="5"/>
      <c r="G2689" s="5"/>
      <c r="H2689" s="5"/>
      <c r="K2689" s="5"/>
      <c r="L2689" s="5"/>
      <c r="M2689" s="18"/>
      <c r="N2689" s="18"/>
      <c r="T2689" s="70"/>
      <c r="U2689" s="92"/>
    </row>
    <row r="2690" spans="1:21" x14ac:dyDescent="0.25">
      <c r="A2690" s="18"/>
      <c r="B2690" s="18"/>
      <c r="C2690" s="77"/>
      <c r="D2690" s="77"/>
      <c r="E2690" s="78"/>
      <c r="F2690" s="5"/>
      <c r="G2690" s="5"/>
      <c r="H2690" s="5"/>
      <c r="K2690" s="5"/>
      <c r="L2690" s="5"/>
      <c r="M2690" s="18"/>
      <c r="N2690" s="18"/>
      <c r="T2690" s="70"/>
      <c r="U2690" s="92"/>
    </row>
    <row r="2691" spans="1:21" x14ac:dyDescent="0.25">
      <c r="A2691" s="18"/>
      <c r="B2691" s="18"/>
      <c r="C2691" s="77"/>
      <c r="D2691" s="77"/>
      <c r="E2691" s="78"/>
      <c r="F2691" s="5"/>
      <c r="G2691" s="5"/>
      <c r="H2691" s="5"/>
      <c r="K2691" s="5"/>
      <c r="L2691" s="5"/>
      <c r="M2691" s="18"/>
      <c r="N2691" s="18"/>
      <c r="T2691" s="70"/>
      <c r="U2691" s="92"/>
    </row>
    <row r="2692" spans="1:21" x14ac:dyDescent="0.25">
      <c r="A2692" s="18"/>
      <c r="B2692" s="18"/>
      <c r="C2692" s="77"/>
      <c r="D2692" s="77"/>
      <c r="E2692" s="78"/>
      <c r="F2692" s="5"/>
      <c r="G2692" s="5"/>
      <c r="H2692" s="5"/>
      <c r="K2692" s="5"/>
      <c r="L2692" s="5"/>
      <c r="M2692" s="18"/>
      <c r="N2692" s="18"/>
      <c r="T2692" s="70"/>
      <c r="U2692" s="92"/>
    </row>
    <row r="2693" spans="1:21" x14ac:dyDescent="0.25">
      <c r="A2693" s="18"/>
      <c r="B2693" s="18"/>
      <c r="C2693" s="77"/>
      <c r="D2693" s="77"/>
      <c r="E2693" s="78"/>
      <c r="F2693" s="5"/>
      <c r="G2693" s="5"/>
      <c r="H2693" s="5"/>
      <c r="K2693" s="5"/>
      <c r="L2693" s="5"/>
      <c r="M2693" s="18"/>
      <c r="N2693" s="18"/>
      <c r="T2693" s="70"/>
      <c r="U2693" s="92"/>
    </row>
    <row r="2694" spans="1:21" x14ac:dyDescent="0.25">
      <c r="A2694" s="18"/>
      <c r="B2694" s="18"/>
      <c r="C2694" s="77"/>
      <c r="D2694" s="77"/>
      <c r="E2694" s="78"/>
      <c r="F2694" s="5"/>
      <c r="G2694" s="5"/>
      <c r="H2694" s="5"/>
      <c r="K2694" s="5"/>
      <c r="L2694" s="5"/>
      <c r="M2694" s="18"/>
      <c r="N2694" s="18"/>
      <c r="T2694" s="70"/>
      <c r="U2694" s="92"/>
    </row>
    <row r="2695" spans="1:21" x14ac:dyDescent="0.25">
      <c r="A2695" s="18"/>
      <c r="B2695" s="18"/>
      <c r="C2695" s="77"/>
      <c r="D2695" s="77"/>
      <c r="E2695" s="78"/>
      <c r="F2695" s="5"/>
      <c r="G2695" s="5"/>
      <c r="H2695" s="5"/>
      <c r="K2695" s="5"/>
      <c r="L2695" s="5"/>
      <c r="M2695" s="18"/>
      <c r="N2695" s="18"/>
      <c r="T2695" s="70"/>
      <c r="U2695" s="92"/>
    </row>
    <row r="2696" spans="1:21" x14ac:dyDescent="0.25">
      <c r="A2696" s="18"/>
      <c r="B2696" s="18"/>
      <c r="C2696" s="77"/>
      <c r="D2696" s="77"/>
      <c r="E2696" s="78"/>
      <c r="F2696" s="5"/>
      <c r="G2696" s="5"/>
      <c r="H2696" s="5"/>
      <c r="K2696" s="5"/>
      <c r="L2696" s="5"/>
      <c r="M2696" s="18"/>
      <c r="N2696" s="18"/>
      <c r="T2696" s="70"/>
      <c r="U2696" s="92"/>
    </row>
    <row r="2697" spans="1:21" x14ac:dyDescent="0.25">
      <c r="A2697" s="18"/>
      <c r="B2697" s="18"/>
      <c r="C2697" s="77"/>
      <c r="D2697" s="77"/>
      <c r="E2697" s="78"/>
      <c r="F2697" s="5"/>
      <c r="G2697" s="5"/>
      <c r="H2697" s="5"/>
      <c r="K2697" s="5"/>
      <c r="L2697" s="5"/>
      <c r="M2697" s="18"/>
      <c r="N2697" s="18"/>
      <c r="T2697" s="70"/>
      <c r="U2697" s="92"/>
    </row>
    <row r="2698" spans="1:21" x14ac:dyDescent="0.25">
      <c r="A2698" s="18"/>
      <c r="B2698" s="18"/>
      <c r="C2698" s="77"/>
      <c r="D2698" s="77"/>
      <c r="E2698" s="78"/>
      <c r="F2698" s="5"/>
      <c r="G2698" s="5"/>
      <c r="H2698" s="5"/>
      <c r="K2698" s="5"/>
      <c r="L2698" s="5"/>
      <c r="M2698" s="18"/>
      <c r="N2698" s="18"/>
      <c r="T2698" s="70"/>
      <c r="U2698" s="92"/>
    </row>
    <row r="2699" spans="1:21" x14ac:dyDescent="0.25">
      <c r="A2699" s="18"/>
      <c r="B2699" s="18"/>
      <c r="C2699" s="77"/>
      <c r="D2699" s="77"/>
      <c r="E2699" s="78"/>
      <c r="F2699" s="5"/>
      <c r="G2699" s="5"/>
      <c r="H2699" s="5"/>
      <c r="K2699" s="5"/>
      <c r="L2699" s="5"/>
      <c r="M2699" s="18"/>
      <c r="N2699" s="18"/>
      <c r="T2699" s="70"/>
      <c r="U2699" s="92"/>
    </row>
    <row r="2700" spans="1:21" x14ac:dyDescent="0.25">
      <c r="A2700" s="18"/>
      <c r="B2700" s="18"/>
      <c r="C2700" s="77"/>
      <c r="D2700" s="77"/>
      <c r="E2700" s="78"/>
      <c r="F2700" s="5"/>
      <c r="G2700" s="5"/>
      <c r="H2700" s="5"/>
      <c r="K2700" s="5"/>
      <c r="L2700" s="5"/>
      <c r="M2700" s="18"/>
      <c r="N2700" s="18"/>
      <c r="T2700" s="70"/>
      <c r="U2700" s="92"/>
    </row>
    <row r="2701" spans="1:21" x14ac:dyDescent="0.25">
      <c r="A2701" s="18"/>
      <c r="B2701" s="18"/>
      <c r="C2701" s="77"/>
      <c r="D2701" s="77"/>
      <c r="E2701" s="78"/>
      <c r="F2701" s="5"/>
      <c r="G2701" s="5"/>
      <c r="H2701" s="5"/>
      <c r="K2701" s="5"/>
      <c r="L2701" s="5"/>
      <c r="M2701" s="18"/>
      <c r="N2701" s="18"/>
      <c r="T2701" s="70"/>
      <c r="U2701" s="92"/>
    </row>
    <row r="2702" spans="1:21" x14ac:dyDescent="0.25">
      <c r="A2702" s="18"/>
      <c r="B2702" s="18"/>
      <c r="C2702" s="77"/>
      <c r="D2702" s="77"/>
      <c r="E2702" s="78"/>
      <c r="F2702" s="5"/>
      <c r="G2702" s="5"/>
      <c r="H2702" s="5"/>
      <c r="K2702" s="5"/>
      <c r="L2702" s="5"/>
      <c r="M2702" s="18"/>
      <c r="N2702" s="18"/>
      <c r="T2702" s="70"/>
      <c r="U2702" s="92"/>
    </row>
    <row r="2703" spans="1:21" x14ac:dyDescent="0.25">
      <c r="A2703" s="18"/>
      <c r="B2703" s="18"/>
      <c r="C2703" s="77"/>
      <c r="D2703" s="77"/>
      <c r="E2703" s="78"/>
      <c r="F2703" s="5"/>
      <c r="G2703" s="5"/>
      <c r="H2703" s="5"/>
      <c r="K2703" s="5"/>
      <c r="L2703" s="5"/>
      <c r="M2703" s="18"/>
      <c r="N2703" s="18"/>
      <c r="T2703" s="70"/>
      <c r="U2703" s="92"/>
    </row>
    <row r="2704" spans="1:21" x14ac:dyDescent="0.25">
      <c r="A2704" s="18"/>
      <c r="B2704" s="18"/>
      <c r="C2704" s="77"/>
      <c r="D2704" s="77"/>
      <c r="E2704" s="78"/>
      <c r="F2704" s="5"/>
      <c r="G2704" s="5"/>
      <c r="H2704" s="5"/>
      <c r="K2704" s="5"/>
      <c r="L2704" s="5"/>
      <c r="M2704" s="18"/>
      <c r="N2704" s="18"/>
      <c r="T2704" s="70"/>
      <c r="U2704" s="92"/>
    </row>
    <row r="2705" spans="1:21" x14ac:dyDescent="0.25">
      <c r="A2705" s="18"/>
      <c r="B2705" s="18"/>
      <c r="C2705" s="77"/>
      <c r="D2705" s="77"/>
      <c r="E2705" s="78"/>
      <c r="F2705" s="5"/>
      <c r="G2705" s="5"/>
      <c r="H2705" s="5"/>
      <c r="K2705" s="5"/>
      <c r="L2705" s="5"/>
      <c r="M2705" s="18"/>
      <c r="N2705" s="18"/>
      <c r="T2705" s="70"/>
      <c r="U2705" s="92"/>
    </row>
    <row r="2706" spans="1:21" x14ac:dyDescent="0.25">
      <c r="A2706" s="18"/>
      <c r="B2706" s="18"/>
      <c r="C2706" s="77"/>
      <c r="D2706" s="77"/>
      <c r="E2706" s="78"/>
      <c r="F2706" s="5"/>
      <c r="G2706" s="5"/>
      <c r="H2706" s="5"/>
      <c r="K2706" s="5"/>
      <c r="L2706" s="5"/>
      <c r="M2706" s="18"/>
      <c r="N2706" s="18"/>
      <c r="T2706" s="70"/>
      <c r="U2706" s="92"/>
    </row>
    <row r="2707" spans="1:21" x14ac:dyDescent="0.25">
      <c r="A2707" s="18"/>
      <c r="B2707" s="18"/>
      <c r="C2707" s="77"/>
      <c r="D2707" s="77"/>
      <c r="E2707" s="78"/>
      <c r="F2707" s="5"/>
      <c r="G2707" s="5"/>
      <c r="H2707" s="5"/>
      <c r="K2707" s="5"/>
      <c r="L2707" s="5"/>
      <c r="M2707" s="18"/>
      <c r="N2707" s="18"/>
      <c r="T2707" s="70"/>
      <c r="U2707" s="92"/>
    </row>
    <row r="2708" spans="1:21" x14ac:dyDescent="0.25">
      <c r="A2708" s="18"/>
      <c r="B2708" s="18"/>
      <c r="C2708" s="77"/>
      <c r="D2708" s="77"/>
      <c r="E2708" s="78"/>
      <c r="F2708" s="5"/>
      <c r="G2708" s="5"/>
      <c r="H2708" s="5"/>
      <c r="K2708" s="5"/>
      <c r="L2708" s="5"/>
      <c r="M2708" s="18"/>
      <c r="N2708" s="18"/>
      <c r="T2708" s="70"/>
      <c r="U2708" s="92"/>
    </row>
    <row r="2709" spans="1:21" x14ac:dyDescent="0.25">
      <c r="A2709" s="18"/>
      <c r="B2709" s="18"/>
      <c r="C2709" s="77"/>
      <c r="D2709" s="77"/>
      <c r="E2709" s="78"/>
      <c r="F2709" s="5"/>
      <c r="G2709" s="5"/>
      <c r="H2709" s="5"/>
      <c r="K2709" s="5"/>
      <c r="L2709" s="5"/>
      <c r="M2709" s="18"/>
      <c r="N2709" s="18"/>
      <c r="T2709" s="70"/>
      <c r="U2709" s="92"/>
    </row>
    <row r="2710" spans="1:21" x14ac:dyDescent="0.25">
      <c r="A2710" s="18"/>
      <c r="B2710" s="18"/>
      <c r="C2710" s="77"/>
      <c r="D2710" s="77"/>
      <c r="E2710" s="78"/>
      <c r="F2710" s="5"/>
      <c r="G2710" s="5"/>
      <c r="H2710" s="5"/>
      <c r="K2710" s="5"/>
      <c r="L2710" s="5"/>
      <c r="M2710" s="18"/>
      <c r="N2710" s="18"/>
      <c r="T2710" s="70"/>
      <c r="U2710" s="92"/>
    </row>
    <row r="2711" spans="1:21" x14ac:dyDescent="0.25">
      <c r="A2711" s="18"/>
      <c r="B2711" s="18"/>
      <c r="C2711" s="77"/>
      <c r="D2711" s="77"/>
      <c r="E2711" s="78"/>
      <c r="F2711" s="5"/>
      <c r="G2711" s="5"/>
      <c r="H2711" s="5"/>
      <c r="K2711" s="5"/>
      <c r="L2711" s="5"/>
      <c r="M2711" s="18"/>
      <c r="N2711" s="18"/>
      <c r="T2711" s="70"/>
      <c r="U2711" s="92"/>
    </row>
    <row r="2712" spans="1:21" x14ac:dyDescent="0.25">
      <c r="A2712" s="18"/>
      <c r="B2712" s="18"/>
      <c r="C2712" s="77"/>
      <c r="D2712" s="77"/>
      <c r="E2712" s="78"/>
      <c r="F2712" s="5"/>
      <c r="G2712" s="5"/>
      <c r="H2712" s="5"/>
      <c r="K2712" s="5"/>
      <c r="L2712" s="5"/>
      <c r="M2712" s="18"/>
      <c r="N2712" s="18"/>
      <c r="T2712" s="70"/>
      <c r="U2712" s="92"/>
    </row>
    <row r="2713" spans="1:21" x14ac:dyDescent="0.25">
      <c r="A2713" s="18"/>
      <c r="B2713" s="18"/>
      <c r="C2713" s="77"/>
      <c r="D2713" s="77"/>
      <c r="E2713" s="78"/>
      <c r="F2713" s="5"/>
      <c r="G2713" s="5"/>
      <c r="H2713" s="5"/>
      <c r="K2713" s="5"/>
      <c r="L2713" s="5"/>
      <c r="M2713" s="18"/>
      <c r="N2713" s="18"/>
      <c r="T2713" s="70"/>
      <c r="U2713" s="92"/>
    </row>
    <row r="2714" spans="1:21" x14ac:dyDescent="0.25">
      <c r="A2714" s="18"/>
      <c r="B2714" s="18"/>
      <c r="C2714" s="77"/>
      <c r="D2714" s="77"/>
      <c r="E2714" s="78"/>
      <c r="F2714" s="5"/>
      <c r="G2714" s="5"/>
      <c r="H2714" s="5"/>
      <c r="K2714" s="5"/>
      <c r="L2714" s="5"/>
      <c r="M2714" s="18"/>
      <c r="N2714" s="18"/>
      <c r="T2714" s="70"/>
      <c r="U2714" s="92"/>
    </row>
    <row r="2715" spans="1:21" x14ac:dyDescent="0.25">
      <c r="A2715" s="18"/>
      <c r="B2715" s="18"/>
      <c r="C2715" s="77"/>
      <c r="D2715" s="77"/>
      <c r="E2715" s="78"/>
      <c r="F2715" s="5"/>
      <c r="G2715" s="5"/>
      <c r="H2715" s="5"/>
      <c r="K2715" s="5"/>
      <c r="L2715" s="5"/>
      <c r="M2715" s="18"/>
      <c r="N2715" s="18"/>
      <c r="T2715" s="70"/>
      <c r="U2715" s="92"/>
    </row>
    <row r="2716" spans="1:21" x14ac:dyDescent="0.25">
      <c r="A2716" s="18"/>
      <c r="B2716" s="18"/>
      <c r="C2716" s="77"/>
      <c r="D2716" s="77"/>
      <c r="E2716" s="78"/>
      <c r="F2716" s="5"/>
      <c r="G2716" s="5"/>
      <c r="H2716" s="5"/>
      <c r="K2716" s="5"/>
      <c r="L2716" s="5"/>
      <c r="M2716" s="18"/>
      <c r="N2716" s="18"/>
      <c r="T2716" s="70"/>
      <c r="U2716" s="92"/>
    </row>
    <row r="2717" spans="1:21" x14ac:dyDescent="0.25">
      <c r="A2717" s="18"/>
      <c r="B2717" s="18"/>
      <c r="C2717" s="77"/>
      <c r="D2717" s="77"/>
      <c r="E2717" s="78"/>
      <c r="F2717" s="5"/>
      <c r="G2717" s="5"/>
      <c r="H2717" s="5"/>
      <c r="K2717" s="5"/>
      <c r="L2717" s="5"/>
      <c r="M2717" s="18"/>
      <c r="N2717" s="18"/>
      <c r="T2717" s="70"/>
      <c r="U2717" s="92"/>
    </row>
    <row r="2718" spans="1:21" x14ac:dyDescent="0.25">
      <c r="A2718" s="18"/>
      <c r="B2718" s="18"/>
      <c r="C2718" s="77"/>
      <c r="D2718" s="77"/>
      <c r="E2718" s="78"/>
      <c r="F2718" s="5"/>
      <c r="G2718" s="5"/>
      <c r="H2718" s="5"/>
      <c r="K2718" s="5"/>
      <c r="L2718" s="5"/>
      <c r="M2718" s="18"/>
      <c r="N2718" s="18"/>
      <c r="T2718" s="70"/>
      <c r="U2718" s="92"/>
    </row>
    <row r="2719" spans="1:21" x14ac:dyDescent="0.25">
      <c r="A2719" s="18"/>
      <c r="B2719" s="18"/>
      <c r="C2719" s="77"/>
      <c r="D2719" s="77"/>
      <c r="E2719" s="78"/>
      <c r="F2719" s="5"/>
      <c r="G2719" s="5"/>
      <c r="H2719" s="5"/>
      <c r="K2719" s="5"/>
      <c r="L2719" s="5"/>
      <c r="M2719" s="18"/>
      <c r="N2719" s="18"/>
      <c r="T2719" s="70"/>
      <c r="U2719" s="92"/>
    </row>
    <row r="2720" spans="1:21" x14ac:dyDescent="0.25">
      <c r="A2720" s="18"/>
      <c r="B2720" s="18"/>
      <c r="C2720" s="77"/>
      <c r="D2720" s="77"/>
      <c r="E2720" s="78"/>
      <c r="F2720" s="5"/>
      <c r="G2720" s="5"/>
      <c r="H2720" s="5"/>
      <c r="K2720" s="5"/>
      <c r="L2720" s="5"/>
      <c r="M2720" s="18"/>
      <c r="N2720" s="18"/>
      <c r="T2720" s="70"/>
      <c r="U2720" s="92"/>
    </row>
    <row r="2721" spans="1:21" x14ac:dyDescent="0.25">
      <c r="A2721" s="18"/>
      <c r="B2721" s="18"/>
      <c r="C2721" s="77"/>
      <c r="D2721" s="77"/>
      <c r="E2721" s="78"/>
      <c r="F2721" s="5"/>
      <c r="G2721" s="5"/>
      <c r="H2721" s="5"/>
      <c r="K2721" s="5"/>
      <c r="L2721" s="5"/>
      <c r="M2721" s="18"/>
      <c r="N2721" s="18"/>
      <c r="T2721" s="70"/>
      <c r="U2721" s="92"/>
    </row>
    <row r="2722" spans="1:21" x14ac:dyDescent="0.25">
      <c r="A2722" s="18"/>
      <c r="B2722" s="18"/>
      <c r="C2722" s="77"/>
      <c r="D2722" s="77"/>
      <c r="E2722" s="78"/>
      <c r="F2722" s="5"/>
      <c r="G2722" s="5"/>
      <c r="H2722" s="5"/>
      <c r="K2722" s="5"/>
      <c r="L2722" s="5"/>
      <c r="M2722" s="18"/>
      <c r="N2722" s="18"/>
      <c r="T2722" s="70"/>
      <c r="U2722" s="92"/>
    </row>
    <row r="2723" spans="1:21" x14ac:dyDescent="0.25">
      <c r="A2723" s="18"/>
      <c r="B2723" s="18"/>
      <c r="C2723" s="77"/>
      <c r="D2723" s="77"/>
      <c r="E2723" s="78"/>
      <c r="F2723" s="5"/>
      <c r="G2723" s="5"/>
      <c r="H2723" s="5"/>
      <c r="K2723" s="5"/>
      <c r="L2723" s="5"/>
      <c r="M2723" s="18"/>
      <c r="N2723" s="18"/>
      <c r="T2723" s="70"/>
      <c r="U2723" s="92"/>
    </row>
    <row r="2724" spans="1:21" x14ac:dyDescent="0.25">
      <c r="A2724" s="18"/>
      <c r="B2724" s="18"/>
      <c r="C2724" s="77"/>
      <c r="D2724" s="77"/>
      <c r="E2724" s="78"/>
      <c r="F2724" s="5"/>
      <c r="G2724" s="5"/>
      <c r="H2724" s="5"/>
      <c r="K2724" s="5"/>
      <c r="L2724" s="5"/>
      <c r="M2724" s="18"/>
      <c r="N2724" s="18"/>
      <c r="T2724" s="70"/>
      <c r="U2724" s="92"/>
    </row>
    <row r="2725" spans="1:21" x14ac:dyDescent="0.25">
      <c r="A2725" s="18"/>
      <c r="B2725" s="18"/>
      <c r="C2725" s="77"/>
      <c r="D2725" s="77"/>
      <c r="E2725" s="78"/>
      <c r="F2725" s="5"/>
      <c r="G2725" s="5"/>
      <c r="H2725" s="5"/>
      <c r="K2725" s="5"/>
      <c r="L2725" s="5"/>
      <c r="M2725" s="18"/>
      <c r="N2725" s="18"/>
      <c r="T2725" s="70"/>
      <c r="U2725" s="92"/>
    </row>
    <row r="2726" spans="1:21" x14ac:dyDescent="0.25">
      <c r="A2726" s="18"/>
      <c r="B2726" s="18"/>
      <c r="C2726" s="77"/>
      <c r="D2726" s="77"/>
      <c r="E2726" s="78"/>
      <c r="F2726" s="5"/>
      <c r="G2726" s="5"/>
      <c r="H2726" s="5"/>
      <c r="K2726" s="5"/>
      <c r="L2726" s="5"/>
      <c r="M2726" s="18"/>
      <c r="N2726" s="18"/>
      <c r="T2726" s="70"/>
      <c r="U2726" s="92"/>
    </row>
    <row r="2727" spans="1:21" x14ac:dyDescent="0.25">
      <c r="A2727" s="18"/>
      <c r="B2727" s="18"/>
      <c r="C2727" s="77"/>
      <c r="D2727" s="77"/>
      <c r="E2727" s="78"/>
      <c r="F2727" s="5"/>
      <c r="G2727" s="5"/>
      <c r="H2727" s="5"/>
      <c r="K2727" s="5"/>
      <c r="L2727" s="5"/>
      <c r="M2727" s="18"/>
      <c r="N2727" s="18"/>
      <c r="T2727" s="70"/>
      <c r="U2727" s="92"/>
    </row>
    <row r="2728" spans="1:21" x14ac:dyDescent="0.25">
      <c r="A2728" s="18"/>
      <c r="B2728" s="18"/>
      <c r="C2728" s="77"/>
      <c r="D2728" s="77"/>
      <c r="E2728" s="78"/>
      <c r="F2728" s="5"/>
      <c r="G2728" s="5"/>
      <c r="H2728" s="5"/>
      <c r="K2728" s="5"/>
      <c r="L2728" s="5"/>
      <c r="M2728" s="18"/>
      <c r="N2728" s="18"/>
      <c r="T2728" s="70"/>
      <c r="U2728" s="92"/>
    </row>
    <row r="2729" spans="1:21" x14ac:dyDescent="0.25">
      <c r="A2729" s="18"/>
      <c r="B2729" s="18"/>
      <c r="C2729" s="77"/>
      <c r="D2729" s="77"/>
      <c r="E2729" s="78"/>
      <c r="F2729" s="5"/>
      <c r="G2729" s="5"/>
      <c r="H2729" s="5"/>
      <c r="K2729" s="5"/>
      <c r="L2729" s="5"/>
      <c r="M2729" s="18"/>
      <c r="N2729" s="18"/>
      <c r="T2729" s="70"/>
      <c r="U2729" s="92"/>
    </row>
    <row r="2730" spans="1:21" x14ac:dyDescent="0.25">
      <c r="A2730" s="18"/>
      <c r="B2730" s="18"/>
      <c r="C2730" s="77"/>
      <c r="D2730" s="77"/>
      <c r="E2730" s="78"/>
      <c r="F2730" s="5"/>
      <c r="G2730" s="5"/>
      <c r="H2730" s="5"/>
      <c r="K2730" s="5"/>
      <c r="L2730" s="5"/>
      <c r="M2730" s="18"/>
      <c r="N2730" s="18"/>
      <c r="T2730" s="70"/>
      <c r="U2730" s="92"/>
    </row>
    <row r="2731" spans="1:21" x14ac:dyDescent="0.25">
      <c r="A2731" s="18"/>
      <c r="B2731" s="18"/>
      <c r="C2731" s="77"/>
      <c r="D2731" s="77"/>
      <c r="E2731" s="78"/>
      <c r="F2731" s="5"/>
      <c r="G2731" s="5"/>
      <c r="H2731" s="5"/>
      <c r="K2731" s="5"/>
      <c r="L2731" s="5"/>
      <c r="M2731" s="18"/>
      <c r="N2731" s="18"/>
      <c r="T2731" s="70"/>
      <c r="U2731" s="92"/>
    </row>
    <row r="2732" spans="1:21" x14ac:dyDescent="0.25">
      <c r="A2732" s="18"/>
      <c r="B2732" s="18"/>
      <c r="C2732" s="77"/>
      <c r="D2732" s="77"/>
      <c r="E2732" s="78"/>
      <c r="F2732" s="5"/>
      <c r="G2732" s="5"/>
      <c r="H2732" s="5"/>
      <c r="K2732" s="5"/>
      <c r="L2732" s="5"/>
      <c r="M2732" s="18"/>
      <c r="N2732" s="18"/>
      <c r="T2732" s="70"/>
      <c r="U2732" s="92"/>
    </row>
    <row r="2733" spans="1:21" x14ac:dyDescent="0.25">
      <c r="A2733" s="18"/>
      <c r="B2733" s="18"/>
      <c r="C2733" s="77"/>
      <c r="D2733" s="77"/>
      <c r="E2733" s="78"/>
      <c r="F2733" s="5"/>
      <c r="G2733" s="5"/>
      <c r="H2733" s="5"/>
      <c r="K2733" s="5"/>
      <c r="L2733" s="5"/>
      <c r="M2733" s="18"/>
      <c r="N2733" s="18"/>
      <c r="T2733" s="70"/>
      <c r="U2733" s="92"/>
    </row>
    <row r="2734" spans="1:21" x14ac:dyDescent="0.25">
      <c r="A2734" s="18"/>
      <c r="B2734" s="18"/>
      <c r="C2734" s="77"/>
      <c r="D2734" s="77"/>
      <c r="E2734" s="78"/>
      <c r="F2734" s="5"/>
      <c r="G2734" s="5"/>
      <c r="H2734" s="5"/>
      <c r="K2734" s="5"/>
      <c r="L2734" s="5"/>
      <c r="M2734" s="18"/>
      <c r="N2734" s="18"/>
      <c r="T2734" s="70"/>
      <c r="U2734" s="92"/>
    </row>
    <row r="2735" spans="1:21" x14ac:dyDescent="0.25">
      <c r="A2735" s="18"/>
      <c r="B2735" s="18"/>
      <c r="C2735" s="77"/>
      <c r="D2735" s="77"/>
      <c r="E2735" s="78"/>
      <c r="F2735" s="5"/>
      <c r="G2735" s="5"/>
      <c r="H2735" s="5"/>
      <c r="K2735" s="5"/>
      <c r="L2735" s="5"/>
      <c r="M2735" s="18"/>
      <c r="N2735" s="18"/>
      <c r="T2735" s="70"/>
      <c r="U2735" s="92"/>
    </row>
    <row r="2736" spans="1:21" x14ac:dyDescent="0.25">
      <c r="A2736" s="18"/>
      <c r="B2736" s="18"/>
      <c r="C2736" s="77"/>
      <c r="D2736" s="77"/>
      <c r="E2736" s="78"/>
      <c r="F2736" s="5"/>
      <c r="G2736" s="5"/>
      <c r="H2736" s="5"/>
      <c r="K2736" s="5"/>
      <c r="L2736" s="5"/>
      <c r="M2736" s="18"/>
      <c r="N2736" s="18"/>
      <c r="T2736" s="70"/>
      <c r="U2736" s="92"/>
    </row>
    <row r="2737" spans="1:21" x14ac:dyDescent="0.25">
      <c r="A2737" s="18"/>
      <c r="B2737" s="18"/>
      <c r="C2737" s="77"/>
      <c r="D2737" s="77"/>
      <c r="E2737" s="78"/>
      <c r="F2737" s="5"/>
      <c r="G2737" s="5"/>
      <c r="H2737" s="5"/>
      <c r="K2737" s="5"/>
      <c r="L2737" s="5"/>
      <c r="M2737" s="18"/>
      <c r="N2737" s="18"/>
      <c r="T2737" s="70"/>
      <c r="U2737" s="92"/>
    </row>
    <row r="2738" spans="1:21" x14ac:dyDescent="0.25">
      <c r="A2738" s="18"/>
      <c r="B2738" s="18"/>
      <c r="C2738" s="77"/>
      <c r="D2738" s="77"/>
      <c r="E2738" s="78"/>
      <c r="F2738" s="5"/>
      <c r="G2738" s="5"/>
      <c r="H2738" s="5"/>
      <c r="K2738" s="5"/>
      <c r="L2738" s="5"/>
      <c r="M2738" s="18"/>
      <c r="N2738" s="18"/>
      <c r="T2738" s="70"/>
      <c r="U2738" s="92"/>
    </row>
    <row r="2739" spans="1:21" x14ac:dyDescent="0.25">
      <c r="A2739" s="18"/>
      <c r="B2739" s="18"/>
      <c r="C2739" s="77"/>
      <c r="D2739" s="77"/>
      <c r="E2739" s="78"/>
      <c r="F2739" s="5"/>
      <c r="G2739" s="5"/>
      <c r="H2739" s="5"/>
      <c r="K2739" s="5"/>
      <c r="L2739" s="5"/>
      <c r="M2739" s="18"/>
      <c r="N2739" s="18"/>
      <c r="T2739" s="70"/>
      <c r="U2739" s="92"/>
    </row>
    <row r="2740" spans="1:21" x14ac:dyDescent="0.25">
      <c r="A2740" s="18"/>
      <c r="B2740" s="18"/>
      <c r="C2740" s="77"/>
      <c r="D2740" s="77"/>
      <c r="E2740" s="78"/>
      <c r="F2740" s="5"/>
      <c r="G2740" s="5"/>
      <c r="H2740" s="5"/>
      <c r="K2740" s="5"/>
      <c r="L2740" s="5"/>
      <c r="M2740" s="18"/>
      <c r="N2740" s="18"/>
      <c r="T2740" s="70"/>
      <c r="U2740" s="92"/>
    </row>
    <row r="2741" spans="1:21" x14ac:dyDescent="0.25">
      <c r="A2741" s="18"/>
      <c r="B2741" s="18"/>
      <c r="C2741" s="77"/>
      <c r="D2741" s="77"/>
      <c r="E2741" s="78"/>
      <c r="F2741" s="5"/>
      <c r="G2741" s="5"/>
      <c r="H2741" s="5"/>
      <c r="K2741" s="5"/>
      <c r="L2741" s="5"/>
      <c r="M2741" s="18"/>
      <c r="N2741" s="18"/>
      <c r="T2741" s="70"/>
      <c r="U2741" s="92"/>
    </row>
    <row r="2742" spans="1:21" x14ac:dyDescent="0.25">
      <c r="A2742" s="18"/>
      <c r="B2742" s="18"/>
      <c r="C2742" s="77"/>
      <c r="D2742" s="77"/>
      <c r="E2742" s="78"/>
      <c r="F2742" s="5"/>
      <c r="G2742" s="5"/>
      <c r="H2742" s="5"/>
      <c r="K2742" s="5"/>
      <c r="L2742" s="5"/>
      <c r="M2742" s="18"/>
      <c r="N2742" s="18"/>
      <c r="T2742" s="70"/>
      <c r="U2742" s="92"/>
    </row>
    <row r="2743" spans="1:21" x14ac:dyDescent="0.25">
      <c r="A2743" s="18"/>
      <c r="B2743" s="18"/>
      <c r="C2743" s="77"/>
      <c r="D2743" s="77"/>
      <c r="E2743" s="78"/>
      <c r="F2743" s="5"/>
      <c r="G2743" s="5"/>
      <c r="H2743" s="5"/>
      <c r="K2743" s="5"/>
      <c r="L2743" s="5"/>
      <c r="M2743" s="18"/>
      <c r="N2743" s="18"/>
      <c r="T2743" s="70"/>
      <c r="U2743" s="92"/>
    </row>
    <row r="2744" spans="1:21" x14ac:dyDescent="0.25">
      <c r="A2744" s="18"/>
      <c r="B2744" s="18"/>
      <c r="C2744" s="77"/>
      <c r="D2744" s="77"/>
      <c r="E2744" s="78"/>
      <c r="F2744" s="5"/>
      <c r="G2744" s="5"/>
      <c r="H2744" s="5"/>
      <c r="K2744" s="5"/>
      <c r="L2744" s="5"/>
      <c r="M2744" s="18"/>
      <c r="N2744" s="18"/>
      <c r="T2744" s="70"/>
      <c r="U2744" s="92"/>
    </row>
    <row r="2745" spans="1:21" x14ac:dyDescent="0.25">
      <c r="A2745" s="18"/>
      <c r="B2745" s="18"/>
      <c r="C2745" s="77"/>
      <c r="D2745" s="77"/>
      <c r="E2745" s="78"/>
      <c r="F2745" s="5"/>
      <c r="G2745" s="5"/>
      <c r="H2745" s="5"/>
      <c r="K2745" s="5"/>
      <c r="L2745" s="5"/>
      <c r="M2745" s="18"/>
      <c r="N2745" s="18"/>
      <c r="T2745" s="70"/>
      <c r="U2745" s="92"/>
    </row>
    <row r="2746" spans="1:21" x14ac:dyDescent="0.25">
      <c r="A2746" s="18"/>
      <c r="B2746" s="18"/>
      <c r="C2746" s="77"/>
      <c r="D2746" s="77"/>
      <c r="E2746" s="78"/>
      <c r="F2746" s="5"/>
      <c r="G2746" s="5"/>
      <c r="H2746" s="5"/>
      <c r="K2746" s="5"/>
      <c r="L2746" s="5"/>
      <c r="M2746" s="18"/>
      <c r="N2746" s="18"/>
      <c r="T2746" s="70"/>
      <c r="U2746" s="93"/>
    </row>
    <row r="2747" spans="1:21" x14ac:dyDescent="0.25">
      <c r="A2747" s="18"/>
      <c r="B2747" s="18"/>
      <c r="C2747" s="77"/>
      <c r="D2747" s="77"/>
      <c r="E2747" s="78"/>
      <c r="F2747" s="5"/>
      <c r="G2747" s="5"/>
      <c r="H2747" s="5"/>
      <c r="K2747" s="5"/>
      <c r="L2747" s="5"/>
      <c r="M2747" s="18"/>
      <c r="N2747" s="18"/>
      <c r="T2747" s="70"/>
      <c r="U2747" s="93"/>
    </row>
    <row r="2748" spans="1:21" x14ac:dyDescent="0.25">
      <c r="A2748" s="18"/>
      <c r="B2748" s="18"/>
      <c r="C2748" s="77"/>
      <c r="D2748" s="77"/>
      <c r="E2748" s="78"/>
      <c r="F2748" s="5"/>
      <c r="G2748" s="5"/>
      <c r="H2748" s="5"/>
      <c r="K2748" s="5"/>
      <c r="L2748" s="5"/>
      <c r="M2748" s="18"/>
      <c r="N2748" s="18"/>
      <c r="T2748" s="70"/>
      <c r="U2748" s="93"/>
    </row>
    <row r="2749" spans="1:21" x14ac:dyDescent="0.25">
      <c r="A2749" s="18"/>
      <c r="B2749" s="18"/>
      <c r="C2749" s="77"/>
      <c r="D2749" s="77"/>
      <c r="E2749" s="78"/>
      <c r="F2749" s="5"/>
      <c r="G2749" s="5"/>
      <c r="H2749" s="5"/>
      <c r="K2749" s="5"/>
      <c r="L2749" s="5"/>
      <c r="M2749" s="18"/>
      <c r="N2749" s="18"/>
      <c r="T2749" s="70"/>
      <c r="U2749" s="93"/>
    </row>
    <row r="2750" spans="1:21" x14ac:dyDescent="0.25">
      <c r="A2750" s="18"/>
      <c r="B2750" s="18"/>
      <c r="C2750" s="77"/>
      <c r="D2750" s="77"/>
      <c r="E2750" s="78"/>
      <c r="F2750" s="5"/>
      <c r="G2750" s="5"/>
      <c r="H2750" s="5"/>
      <c r="K2750" s="5"/>
      <c r="L2750" s="5"/>
      <c r="M2750" s="18"/>
      <c r="N2750" s="18"/>
      <c r="T2750" s="70"/>
      <c r="U2750" s="93"/>
    </row>
    <row r="2751" spans="1:21" x14ac:dyDescent="0.25">
      <c r="A2751" s="18"/>
      <c r="B2751" s="18"/>
      <c r="C2751" s="77"/>
      <c r="D2751" s="77"/>
      <c r="E2751" s="78"/>
      <c r="F2751" s="5"/>
      <c r="G2751" s="5"/>
      <c r="H2751" s="5"/>
      <c r="K2751" s="5"/>
      <c r="L2751" s="5"/>
      <c r="M2751" s="18"/>
      <c r="N2751" s="18"/>
      <c r="T2751" s="70"/>
      <c r="U2751" s="93"/>
    </row>
    <row r="2752" spans="1:21" x14ac:dyDescent="0.25">
      <c r="A2752" s="18"/>
      <c r="B2752" s="18"/>
      <c r="C2752" s="77"/>
      <c r="D2752" s="77"/>
      <c r="E2752" s="78"/>
      <c r="F2752" s="5"/>
      <c r="G2752" s="5"/>
      <c r="H2752" s="5"/>
      <c r="K2752" s="5"/>
      <c r="L2752" s="5"/>
      <c r="M2752" s="18"/>
      <c r="N2752" s="18"/>
      <c r="T2752" s="70"/>
      <c r="U2752" s="93"/>
    </row>
    <row r="2753" spans="1:22" x14ac:dyDescent="0.25">
      <c r="A2753" s="18"/>
      <c r="B2753" s="18"/>
      <c r="C2753" s="77"/>
      <c r="D2753" s="77"/>
      <c r="E2753" s="78"/>
      <c r="F2753" s="5"/>
      <c r="G2753" s="5"/>
      <c r="H2753" s="5"/>
      <c r="K2753" s="5"/>
      <c r="L2753" s="5"/>
      <c r="M2753" s="18"/>
      <c r="N2753" s="18"/>
      <c r="T2753" s="70"/>
      <c r="U2753" s="93"/>
    </row>
    <row r="2754" spans="1:22" x14ac:dyDescent="0.25">
      <c r="A2754" s="18"/>
      <c r="B2754" s="18"/>
      <c r="C2754" s="77"/>
      <c r="D2754" s="77"/>
      <c r="E2754" s="78"/>
      <c r="F2754" s="5"/>
      <c r="G2754" s="5"/>
      <c r="H2754" s="5"/>
      <c r="K2754" s="5"/>
      <c r="L2754" s="5"/>
      <c r="M2754" s="18"/>
      <c r="N2754" s="18"/>
      <c r="T2754" s="70"/>
      <c r="U2754" s="93"/>
    </row>
    <row r="2755" spans="1:22" x14ac:dyDescent="0.25">
      <c r="A2755" s="18"/>
      <c r="B2755" s="18"/>
      <c r="C2755" s="77"/>
      <c r="D2755" s="77"/>
      <c r="E2755" s="78"/>
      <c r="F2755" s="5"/>
      <c r="G2755" s="5"/>
      <c r="H2755" s="5"/>
      <c r="K2755" s="5"/>
      <c r="L2755" s="5"/>
      <c r="M2755" s="18"/>
      <c r="N2755" s="18"/>
      <c r="T2755" s="70"/>
      <c r="U2755" s="93"/>
    </row>
    <row r="2756" spans="1:22" x14ac:dyDescent="0.25">
      <c r="A2756" s="18"/>
      <c r="B2756" s="18"/>
      <c r="C2756" s="77"/>
      <c r="D2756" s="77"/>
      <c r="E2756" s="78"/>
      <c r="F2756" s="5"/>
      <c r="G2756" s="5"/>
      <c r="H2756" s="5"/>
      <c r="K2756" s="5"/>
      <c r="L2756" s="5"/>
      <c r="M2756" s="18"/>
      <c r="N2756" s="18"/>
      <c r="T2756" s="70"/>
      <c r="U2756" s="93"/>
    </row>
    <row r="2757" spans="1:22" x14ac:dyDescent="0.25">
      <c r="A2757" s="18"/>
      <c r="B2757" s="18"/>
      <c r="C2757" s="77"/>
      <c r="D2757" s="77"/>
      <c r="E2757" s="78"/>
      <c r="F2757" s="5"/>
      <c r="G2757" s="5"/>
      <c r="H2757" s="5"/>
      <c r="K2757" s="5"/>
      <c r="L2757" s="5"/>
      <c r="M2757" s="18"/>
      <c r="N2757" s="18"/>
      <c r="T2757" s="70"/>
      <c r="U2757" s="93"/>
    </row>
    <row r="2758" spans="1:22" x14ac:dyDescent="0.25">
      <c r="A2758" s="18"/>
      <c r="B2758" s="18"/>
      <c r="C2758" s="77"/>
      <c r="D2758" s="77"/>
      <c r="E2758" s="78"/>
      <c r="F2758" s="5"/>
      <c r="G2758" s="5"/>
      <c r="H2758" s="5"/>
      <c r="K2758" s="5"/>
      <c r="L2758" s="5"/>
      <c r="M2758" s="18"/>
      <c r="N2758" s="18"/>
      <c r="T2758" s="70"/>
      <c r="U2758" s="93"/>
    </row>
    <row r="2759" spans="1:22" x14ac:dyDescent="0.25">
      <c r="A2759" s="18"/>
      <c r="B2759" s="18"/>
      <c r="C2759" s="77"/>
      <c r="D2759" s="77"/>
      <c r="E2759" s="78"/>
      <c r="F2759" s="5"/>
      <c r="G2759" s="5"/>
      <c r="H2759" s="5"/>
      <c r="K2759" s="5"/>
      <c r="L2759" s="5"/>
      <c r="M2759" s="18"/>
      <c r="N2759" s="18"/>
      <c r="T2759" s="70"/>
      <c r="U2759" s="93"/>
    </row>
    <row r="2760" spans="1:22" x14ac:dyDescent="0.25">
      <c r="A2760" s="18"/>
      <c r="B2760" s="18"/>
      <c r="C2760" s="77"/>
      <c r="D2760" s="77"/>
      <c r="E2760" s="78"/>
      <c r="F2760" s="5"/>
      <c r="G2760" s="5"/>
      <c r="H2760" s="5"/>
      <c r="K2760" s="5"/>
      <c r="L2760" s="5"/>
      <c r="M2760" s="18"/>
      <c r="N2760" s="18"/>
      <c r="T2760" s="70"/>
      <c r="U2760" s="93"/>
    </row>
    <row r="2761" spans="1:22" x14ac:dyDescent="0.25">
      <c r="A2761" s="18"/>
      <c r="B2761" s="18"/>
      <c r="C2761" s="77"/>
      <c r="D2761" s="77"/>
      <c r="E2761" s="78"/>
      <c r="F2761" s="5"/>
      <c r="G2761" s="5"/>
      <c r="H2761" s="5"/>
      <c r="K2761" s="5"/>
      <c r="L2761" s="5"/>
      <c r="M2761" s="18"/>
      <c r="N2761" s="18"/>
      <c r="T2761" s="70"/>
      <c r="U2761" s="93"/>
    </row>
    <row r="2762" spans="1:22" x14ac:dyDescent="0.25">
      <c r="A2762" s="18"/>
      <c r="B2762" s="18"/>
      <c r="C2762" s="77"/>
      <c r="D2762" s="77"/>
      <c r="E2762" s="78"/>
      <c r="F2762" s="5"/>
      <c r="G2762" s="5"/>
      <c r="H2762" s="5"/>
      <c r="K2762" s="5"/>
      <c r="L2762" s="5"/>
      <c r="M2762" s="18"/>
      <c r="N2762" s="18"/>
      <c r="T2762" s="70"/>
      <c r="U2762" s="70"/>
    </row>
    <row r="2763" spans="1:22" x14ac:dyDescent="0.25">
      <c r="A2763" s="18"/>
      <c r="B2763" s="18"/>
      <c r="C2763" s="77"/>
      <c r="D2763" s="77"/>
      <c r="E2763" s="78"/>
      <c r="F2763" s="5"/>
      <c r="G2763" s="5"/>
      <c r="H2763" s="5"/>
      <c r="K2763" s="5"/>
      <c r="L2763" s="5"/>
      <c r="M2763" s="18"/>
      <c r="N2763" s="18"/>
      <c r="T2763" s="70"/>
      <c r="U2763" s="70"/>
    </row>
    <row r="2764" spans="1:22" x14ac:dyDescent="0.25">
      <c r="A2764" s="18"/>
      <c r="B2764" s="18"/>
      <c r="C2764" s="77"/>
      <c r="D2764" s="77"/>
      <c r="E2764" s="78"/>
      <c r="F2764" s="5"/>
      <c r="G2764" s="5"/>
      <c r="H2764" s="5"/>
      <c r="K2764" s="5"/>
      <c r="L2764" s="5"/>
      <c r="M2764" s="18"/>
      <c r="N2764" s="18"/>
      <c r="T2764" s="70"/>
      <c r="U2764" s="70"/>
    </row>
    <row r="2765" spans="1:22" x14ac:dyDescent="0.25">
      <c r="A2765" s="18"/>
      <c r="B2765" s="18"/>
      <c r="C2765" s="77"/>
      <c r="D2765" s="77"/>
      <c r="E2765" s="78"/>
      <c r="F2765" s="5"/>
      <c r="G2765" s="5"/>
      <c r="H2765" s="5"/>
      <c r="K2765" s="5"/>
      <c r="L2765" s="5"/>
      <c r="M2765" s="18"/>
      <c r="N2765" s="18"/>
      <c r="T2765" s="70"/>
      <c r="U2765" s="70"/>
    </row>
    <row r="2766" spans="1:22" x14ac:dyDescent="0.25">
      <c r="A2766" s="18"/>
      <c r="B2766" s="18"/>
      <c r="C2766" s="77"/>
      <c r="D2766" s="77"/>
      <c r="E2766" s="78"/>
      <c r="F2766" s="5"/>
      <c r="G2766" s="5"/>
      <c r="H2766" s="5"/>
      <c r="K2766" s="5"/>
      <c r="L2766" s="5"/>
      <c r="M2766" s="18"/>
      <c r="N2766" s="18"/>
      <c r="T2766" s="70"/>
      <c r="U2766" s="70"/>
    </row>
    <row r="2767" spans="1:22" x14ac:dyDescent="0.25">
      <c r="A2767" s="18"/>
      <c r="B2767" s="18"/>
      <c r="C2767" s="77"/>
      <c r="D2767" s="77"/>
      <c r="E2767" s="78"/>
      <c r="F2767" s="5"/>
      <c r="G2767" s="5"/>
      <c r="H2767" s="5"/>
      <c r="K2767" s="5"/>
      <c r="L2767" s="5"/>
      <c r="M2767" s="18"/>
      <c r="N2767" s="18"/>
      <c r="T2767" s="70"/>
      <c r="U2767" s="70"/>
      <c r="V2767" s="20"/>
    </row>
    <row r="2768" spans="1:22" x14ac:dyDescent="0.25">
      <c r="A2768" s="18"/>
      <c r="B2768" s="18"/>
      <c r="C2768" s="77"/>
      <c r="D2768" s="77"/>
      <c r="E2768" s="78"/>
      <c r="F2768" s="5"/>
      <c r="G2768" s="5"/>
      <c r="H2768" s="5"/>
      <c r="K2768" s="5"/>
      <c r="L2768" s="5"/>
      <c r="M2768" s="18"/>
      <c r="N2768" s="18"/>
      <c r="T2768" s="70"/>
      <c r="U2768" s="70"/>
      <c r="V2768" s="20"/>
    </row>
    <row r="2769" spans="1:24" x14ac:dyDescent="0.25">
      <c r="A2769" s="18"/>
      <c r="B2769" s="18"/>
      <c r="C2769" s="77"/>
      <c r="D2769" s="77"/>
      <c r="E2769" s="78"/>
      <c r="F2769" s="5"/>
      <c r="G2769" s="5"/>
      <c r="H2769" s="5"/>
      <c r="K2769" s="5"/>
      <c r="L2769" s="5"/>
      <c r="M2769" s="18"/>
      <c r="N2769" s="18"/>
      <c r="T2769" s="70"/>
      <c r="U2769" s="70"/>
      <c r="V2769" s="20"/>
      <c r="X2769" s="97"/>
    </row>
    <row r="2770" spans="1:24" x14ac:dyDescent="0.25">
      <c r="A2770" s="18"/>
      <c r="B2770" s="18"/>
      <c r="C2770" s="77"/>
      <c r="D2770" s="77"/>
      <c r="E2770" s="78"/>
      <c r="F2770" s="5"/>
      <c r="G2770" s="5"/>
      <c r="H2770" s="5"/>
      <c r="K2770" s="5"/>
      <c r="L2770" s="5"/>
      <c r="M2770" s="18"/>
      <c r="N2770" s="18"/>
      <c r="T2770" s="70"/>
      <c r="U2770" s="70"/>
      <c r="V2770" s="20"/>
    </row>
    <row r="2771" spans="1:24" x14ac:dyDescent="0.25">
      <c r="A2771" s="18"/>
      <c r="B2771" s="18"/>
      <c r="C2771" s="77"/>
      <c r="D2771" s="77"/>
      <c r="E2771" s="78"/>
      <c r="F2771" s="5"/>
      <c r="G2771" s="5"/>
      <c r="H2771" s="5"/>
      <c r="K2771" s="5"/>
      <c r="L2771" s="5"/>
      <c r="M2771" s="18"/>
      <c r="N2771" s="18"/>
      <c r="T2771" s="70"/>
      <c r="U2771" s="70"/>
      <c r="V2771" s="20"/>
    </row>
    <row r="2772" spans="1:24" x14ac:dyDescent="0.25">
      <c r="A2772" s="18"/>
      <c r="B2772" s="18"/>
      <c r="C2772" s="77"/>
      <c r="D2772" s="77"/>
      <c r="E2772" s="78"/>
      <c r="F2772" s="5"/>
      <c r="G2772" s="5"/>
      <c r="H2772" s="5"/>
      <c r="K2772" s="5"/>
      <c r="L2772" s="5"/>
      <c r="M2772" s="18"/>
      <c r="N2772" s="18"/>
      <c r="T2772" s="70"/>
      <c r="U2772" s="70"/>
      <c r="V2772" s="20"/>
      <c r="X2772" s="97"/>
    </row>
    <row r="2773" spans="1:24" x14ac:dyDescent="0.25">
      <c r="A2773" s="18"/>
      <c r="B2773" s="18"/>
      <c r="C2773" s="77"/>
      <c r="D2773" s="77"/>
      <c r="E2773" s="78"/>
      <c r="F2773" s="5"/>
      <c r="G2773" s="5"/>
      <c r="H2773" s="5"/>
      <c r="K2773" s="5"/>
      <c r="L2773" s="5"/>
      <c r="M2773" s="18"/>
      <c r="N2773" s="18"/>
      <c r="T2773" s="70"/>
      <c r="U2773" s="70"/>
      <c r="V2773" s="20"/>
    </row>
    <row r="2774" spans="1:24" x14ac:dyDescent="0.25">
      <c r="A2774" s="18"/>
      <c r="B2774" s="18"/>
      <c r="C2774" s="77"/>
      <c r="D2774" s="77"/>
      <c r="E2774" s="78"/>
      <c r="F2774" s="5"/>
      <c r="G2774" s="5"/>
      <c r="H2774" s="5"/>
      <c r="K2774" s="5"/>
      <c r="L2774" s="5"/>
      <c r="M2774" s="18"/>
      <c r="N2774" s="18"/>
      <c r="T2774" s="70"/>
      <c r="U2774" s="70"/>
      <c r="V2774" s="20"/>
    </row>
    <row r="2775" spans="1:24" x14ac:dyDescent="0.25">
      <c r="A2775" s="18"/>
      <c r="B2775" s="18"/>
      <c r="C2775" s="77"/>
      <c r="D2775" s="77"/>
      <c r="E2775" s="78"/>
      <c r="F2775" s="5"/>
      <c r="G2775" s="5"/>
      <c r="H2775" s="5"/>
      <c r="K2775" s="5"/>
      <c r="L2775" s="5"/>
      <c r="M2775" s="18"/>
      <c r="N2775" s="18"/>
      <c r="T2775" s="70"/>
      <c r="U2775" s="70"/>
      <c r="V2775" s="20"/>
    </row>
    <row r="2776" spans="1:24" x14ac:dyDescent="0.25">
      <c r="A2776" s="18"/>
      <c r="B2776" s="18"/>
      <c r="C2776" s="77"/>
      <c r="D2776" s="77"/>
      <c r="E2776" s="78"/>
      <c r="F2776" s="5"/>
      <c r="G2776" s="5"/>
      <c r="H2776" s="5"/>
      <c r="K2776" s="5"/>
      <c r="L2776" s="5"/>
      <c r="M2776" s="18"/>
      <c r="N2776" s="18"/>
      <c r="T2776" s="70"/>
      <c r="U2776" s="70"/>
      <c r="V2776" s="20"/>
    </row>
    <row r="2777" spans="1:24" x14ac:dyDescent="0.25">
      <c r="A2777" s="18"/>
      <c r="B2777" s="18"/>
      <c r="C2777" s="77"/>
      <c r="D2777" s="77"/>
      <c r="E2777" s="78"/>
      <c r="F2777" s="5"/>
      <c r="G2777" s="5"/>
      <c r="H2777" s="5"/>
      <c r="K2777" s="5"/>
      <c r="L2777" s="5"/>
      <c r="M2777" s="18"/>
      <c r="N2777" s="18"/>
      <c r="T2777" s="70"/>
      <c r="U2777" s="70"/>
      <c r="V2777" s="20"/>
    </row>
    <row r="2778" spans="1:24" x14ac:dyDescent="0.25">
      <c r="A2778" s="18"/>
      <c r="B2778" s="18"/>
      <c r="C2778" s="77"/>
      <c r="D2778" s="77"/>
      <c r="E2778" s="78"/>
      <c r="F2778" s="5"/>
      <c r="G2778" s="5"/>
      <c r="H2778" s="5"/>
      <c r="K2778" s="5"/>
      <c r="L2778" s="5"/>
      <c r="M2778" s="18"/>
      <c r="N2778" s="18"/>
      <c r="T2778" s="70"/>
      <c r="U2778" s="70"/>
      <c r="V2778" s="20"/>
    </row>
    <row r="2779" spans="1:24" x14ac:dyDescent="0.25">
      <c r="A2779" s="18"/>
      <c r="B2779" s="18"/>
      <c r="C2779" s="77"/>
      <c r="D2779" s="77"/>
      <c r="E2779" s="78"/>
      <c r="F2779" s="5"/>
      <c r="G2779" s="5"/>
      <c r="H2779" s="5"/>
      <c r="K2779" s="5"/>
      <c r="L2779" s="5"/>
      <c r="M2779" s="18"/>
      <c r="N2779" s="18"/>
      <c r="T2779" s="70"/>
      <c r="U2779" s="70"/>
      <c r="V2779" s="20"/>
    </row>
    <row r="2780" spans="1:24" x14ac:dyDescent="0.25">
      <c r="A2780" s="18"/>
      <c r="B2780" s="18"/>
      <c r="C2780" s="77"/>
      <c r="D2780" s="77"/>
      <c r="E2780" s="78"/>
      <c r="F2780" s="5"/>
      <c r="G2780" s="5"/>
      <c r="H2780" s="5"/>
      <c r="K2780" s="5"/>
      <c r="L2780" s="5"/>
      <c r="M2780" s="18"/>
      <c r="N2780" s="18"/>
      <c r="T2780" s="70"/>
      <c r="U2780" s="70"/>
      <c r="V2780" s="20"/>
    </row>
    <row r="2781" spans="1:24" x14ac:dyDescent="0.25">
      <c r="A2781" s="18"/>
      <c r="B2781" s="18"/>
      <c r="C2781" s="77"/>
      <c r="D2781" s="77"/>
      <c r="E2781" s="78"/>
      <c r="F2781" s="5"/>
      <c r="G2781" s="5"/>
      <c r="H2781" s="5"/>
      <c r="K2781" s="5"/>
      <c r="L2781" s="5"/>
      <c r="M2781" s="18"/>
      <c r="N2781" s="18"/>
      <c r="T2781" s="70"/>
      <c r="U2781" s="70"/>
      <c r="V2781" s="20"/>
    </row>
    <row r="2782" spans="1:24" x14ac:dyDescent="0.25">
      <c r="A2782" s="18"/>
      <c r="B2782" s="18"/>
      <c r="C2782" s="77"/>
      <c r="D2782" s="77"/>
      <c r="E2782" s="78"/>
      <c r="F2782" s="5"/>
      <c r="G2782" s="5"/>
      <c r="H2782" s="5"/>
      <c r="K2782" s="5"/>
      <c r="L2782" s="5"/>
      <c r="M2782" s="18"/>
      <c r="N2782" s="18"/>
      <c r="T2782" s="70"/>
      <c r="U2782" s="70"/>
      <c r="V2782" s="20"/>
    </row>
    <row r="2783" spans="1:24" x14ac:dyDescent="0.25">
      <c r="A2783" s="18"/>
      <c r="B2783" s="18"/>
      <c r="C2783" s="77"/>
      <c r="D2783" s="77"/>
      <c r="E2783" s="78"/>
      <c r="F2783" s="5"/>
      <c r="G2783" s="5"/>
      <c r="H2783" s="5"/>
      <c r="K2783" s="5"/>
      <c r="L2783" s="5"/>
      <c r="M2783" s="18"/>
      <c r="N2783" s="18"/>
      <c r="T2783" s="70"/>
      <c r="U2783" s="70"/>
      <c r="V2783" s="20"/>
    </row>
    <row r="2784" spans="1:24" x14ac:dyDescent="0.25">
      <c r="A2784" s="18"/>
      <c r="B2784" s="18"/>
      <c r="C2784" s="77"/>
      <c r="D2784" s="77"/>
      <c r="E2784" s="78"/>
      <c r="F2784" s="5"/>
      <c r="G2784" s="5"/>
      <c r="H2784" s="5"/>
      <c r="K2784" s="5"/>
      <c r="L2784" s="5"/>
      <c r="M2784" s="18"/>
      <c r="N2784" s="18"/>
      <c r="T2784" s="70"/>
      <c r="U2784" s="70"/>
      <c r="V2784" s="20"/>
    </row>
    <row r="2785" spans="1:24" x14ac:dyDescent="0.25">
      <c r="A2785" s="18"/>
      <c r="B2785" s="18"/>
      <c r="C2785" s="77"/>
      <c r="D2785" s="77"/>
      <c r="E2785" s="78"/>
      <c r="F2785" s="5"/>
      <c r="G2785" s="5"/>
      <c r="H2785" s="5"/>
      <c r="K2785" s="5"/>
      <c r="L2785" s="5"/>
      <c r="M2785" s="18"/>
      <c r="N2785" s="18"/>
      <c r="T2785" s="70"/>
      <c r="U2785" s="70"/>
      <c r="V2785" s="20"/>
    </row>
    <row r="2786" spans="1:24" x14ac:dyDescent="0.25">
      <c r="A2786" s="18"/>
      <c r="B2786" s="18"/>
      <c r="C2786" s="77"/>
      <c r="D2786" s="77"/>
      <c r="E2786" s="78"/>
      <c r="F2786" s="5"/>
      <c r="G2786" s="5"/>
      <c r="H2786" s="5"/>
      <c r="K2786" s="5"/>
      <c r="L2786" s="5"/>
      <c r="M2786" s="18"/>
      <c r="N2786" s="18"/>
      <c r="T2786" s="70"/>
      <c r="U2786" s="70"/>
      <c r="V2786" s="20"/>
    </row>
    <row r="2787" spans="1:24" x14ac:dyDescent="0.25">
      <c r="A2787" s="18"/>
      <c r="B2787" s="18"/>
      <c r="C2787" s="77"/>
      <c r="D2787" s="77"/>
      <c r="E2787" s="78"/>
      <c r="F2787" s="5"/>
      <c r="G2787" s="5"/>
      <c r="H2787" s="5"/>
      <c r="K2787" s="5"/>
      <c r="L2787" s="5"/>
      <c r="M2787" s="18"/>
      <c r="N2787" s="18"/>
      <c r="T2787" s="70"/>
      <c r="U2787" s="70"/>
      <c r="V2787" s="20"/>
    </row>
    <row r="2788" spans="1:24" x14ac:dyDescent="0.25">
      <c r="A2788" s="18"/>
      <c r="B2788" s="18"/>
      <c r="C2788" s="77"/>
      <c r="D2788" s="77"/>
      <c r="E2788" s="78"/>
      <c r="F2788" s="5"/>
      <c r="G2788" s="5"/>
      <c r="H2788" s="5"/>
      <c r="K2788" s="5"/>
      <c r="L2788" s="5"/>
      <c r="M2788" s="18"/>
      <c r="N2788" s="18"/>
      <c r="T2788" s="70"/>
      <c r="U2788" s="70"/>
      <c r="V2788" s="20"/>
    </row>
    <row r="2789" spans="1:24" x14ac:dyDescent="0.25">
      <c r="A2789" s="18"/>
      <c r="B2789" s="18"/>
      <c r="C2789" s="77"/>
      <c r="D2789" s="77"/>
      <c r="E2789" s="78"/>
      <c r="F2789" s="5"/>
      <c r="G2789" s="5"/>
      <c r="H2789" s="5"/>
      <c r="K2789" s="5"/>
      <c r="L2789" s="5"/>
      <c r="M2789" s="18"/>
      <c r="N2789" s="18"/>
      <c r="T2789" s="70"/>
      <c r="U2789" s="70"/>
      <c r="V2789" s="20"/>
    </row>
    <row r="2790" spans="1:24" x14ac:dyDescent="0.25">
      <c r="A2790" s="18"/>
      <c r="B2790" s="18"/>
      <c r="C2790" s="77"/>
      <c r="D2790" s="77"/>
      <c r="E2790" s="78"/>
      <c r="F2790" s="5"/>
      <c r="G2790" s="5"/>
      <c r="H2790" s="5"/>
      <c r="K2790" s="5"/>
      <c r="L2790" s="5"/>
      <c r="M2790" s="18"/>
      <c r="N2790" s="18"/>
      <c r="T2790" s="70"/>
      <c r="U2790" s="70"/>
      <c r="V2790" s="20"/>
    </row>
    <row r="2791" spans="1:24" x14ac:dyDescent="0.25">
      <c r="A2791" s="18"/>
      <c r="B2791" s="18"/>
      <c r="C2791" s="77"/>
      <c r="D2791" s="77"/>
      <c r="E2791" s="78"/>
      <c r="F2791" s="5"/>
      <c r="G2791" s="5"/>
      <c r="H2791" s="5"/>
      <c r="K2791" s="5"/>
      <c r="L2791" s="5"/>
      <c r="M2791" s="18"/>
      <c r="N2791" s="18"/>
      <c r="T2791" s="70"/>
      <c r="U2791" s="70"/>
      <c r="V2791" s="20"/>
    </row>
    <row r="2792" spans="1:24" x14ac:dyDescent="0.25">
      <c r="A2792" s="18"/>
      <c r="B2792" s="18"/>
      <c r="C2792" s="77"/>
      <c r="D2792" s="77"/>
      <c r="E2792" s="78"/>
      <c r="F2792" s="5"/>
      <c r="G2792" s="5"/>
      <c r="H2792" s="5"/>
      <c r="K2792" s="5"/>
      <c r="L2792" s="5"/>
      <c r="M2792" s="18"/>
      <c r="N2792" s="18"/>
      <c r="T2792" s="70"/>
      <c r="U2792" s="70"/>
      <c r="V2792" s="20"/>
    </row>
    <row r="2793" spans="1:24" x14ac:dyDescent="0.25">
      <c r="A2793" s="18"/>
      <c r="B2793" s="18"/>
      <c r="C2793" s="77"/>
      <c r="D2793" s="77"/>
      <c r="E2793" s="78"/>
      <c r="F2793" s="5"/>
      <c r="G2793" s="5"/>
      <c r="H2793" s="5"/>
      <c r="K2793" s="5"/>
      <c r="L2793" s="5"/>
      <c r="M2793" s="18"/>
      <c r="N2793" s="18"/>
      <c r="T2793" s="70"/>
      <c r="U2793" s="70"/>
      <c r="V2793" s="20"/>
    </row>
    <row r="2794" spans="1:24" x14ac:dyDescent="0.25">
      <c r="A2794" s="18"/>
      <c r="B2794" s="18"/>
      <c r="C2794" s="77"/>
      <c r="D2794" s="77"/>
      <c r="E2794" s="78"/>
      <c r="F2794" s="5"/>
      <c r="G2794" s="5"/>
      <c r="H2794" s="5"/>
      <c r="K2794" s="5"/>
      <c r="L2794" s="5"/>
      <c r="M2794" s="18"/>
      <c r="N2794" s="18"/>
      <c r="T2794" s="70"/>
      <c r="U2794" s="70"/>
      <c r="V2794" s="20"/>
      <c r="X2794" s="97"/>
    </row>
    <row r="2795" spans="1:24" x14ac:dyDescent="0.25">
      <c r="A2795" s="18"/>
      <c r="B2795" s="18"/>
      <c r="C2795" s="77"/>
      <c r="D2795" s="77"/>
      <c r="E2795" s="78"/>
      <c r="F2795" s="5"/>
      <c r="G2795" s="5"/>
      <c r="H2795" s="5"/>
      <c r="K2795" s="5"/>
      <c r="L2795" s="5"/>
      <c r="M2795" s="18"/>
      <c r="N2795" s="18"/>
      <c r="T2795" s="70"/>
      <c r="U2795" s="70"/>
      <c r="V2795" s="20"/>
      <c r="X2795" s="97"/>
    </row>
    <row r="2796" spans="1:24" x14ac:dyDescent="0.25">
      <c r="A2796" s="18"/>
      <c r="B2796" s="18"/>
      <c r="C2796" s="77"/>
      <c r="D2796" s="77"/>
      <c r="E2796" s="78"/>
      <c r="F2796" s="5"/>
      <c r="G2796" s="5"/>
      <c r="H2796" s="5"/>
      <c r="K2796" s="5"/>
      <c r="L2796" s="5"/>
      <c r="M2796" s="18"/>
      <c r="N2796" s="18"/>
      <c r="T2796" s="70"/>
      <c r="U2796" s="70"/>
      <c r="V2796" s="20"/>
      <c r="X2796" s="97"/>
    </row>
    <row r="2797" spans="1:24" x14ac:dyDescent="0.25">
      <c r="A2797" s="18"/>
      <c r="B2797" s="18"/>
      <c r="C2797" s="77"/>
      <c r="D2797" s="77"/>
      <c r="E2797" s="78"/>
      <c r="F2797" s="5"/>
      <c r="G2797" s="5"/>
      <c r="H2797" s="5"/>
      <c r="K2797" s="5"/>
      <c r="L2797" s="5"/>
      <c r="M2797" s="18"/>
      <c r="N2797" s="18"/>
      <c r="T2797" s="70"/>
      <c r="U2797" s="70"/>
      <c r="V2797" s="20"/>
      <c r="X2797" s="97"/>
    </row>
    <row r="2798" spans="1:24" x14ac:dyDescent="0.25">
      <c r="A2798" s="18"/>
      <c r="B2798" s="18"/>
      <c r="C2798" s="77"/>
      <c r="D2798" s="77"/>
      <c r="E2798" s="78"/>
      <c r="F2798" s="5"/>
      <c r="G2798" s="5"/>
      <c r="H2798" s="5"/>
      <c r="K2798" s="5"/>
      <c r="L2798" s="5"/>
      <c r="M2798" s="18"/>
      <c r="N2798" s="18"/>
      <c r="T2798" s="70"/>
      <c r="U2798" s="70"/>
      <c r="V2798" s="20"/>
    </row>
    <row r="2799" spans="1:24" x14ac:dyDescent="0.25">
      <c r="A2799" s="18"/>
      <c r="B2799" s="18"/>
      <c r="C2799" s="77"/>
      <c r="D2799" s="77"/>
      <c r="E2799" s="78"/>
      <c r="F2799" s="5"/>
      <c r="G2799" s="5"/>
      <c r="H2799" s="5"/>
      <c r="K2799" s="5"/>
      <c r="L2799" s="5"/>
      <c r="M2799" s="18"/>
      <c r="N2799" s="18"/>
      <c r="T2799" s="70"/>
      <c r="U2799" s="70"/>
      <c r="V2799" s="20"/>
    </row>
    <row r="2800" spans="1:24" x14ac:dyDescent="0.25">
      <c r="A2800" s="18"/>
      <c r="B2800" s="18"/>
      <c r="C2800" s="77"/>
      <c r="D2800" s="77"/>
      <c r="E2800" s="78"/>
      <c r="F2800" s="5"/>
      <c r="G2800" s="5"/>
      <c r="H2800" s="5"/>
      <c r="K2800" s="5"/>
      <c r="L2800" s="5"/>
      <c r="M2800" s="18"/>
      <c r="N2800" s="18"/>
      <c r="T2800" s="70"/>
      <c r="U2800" s="70"/>
      <c r="V2800" s="20"/>
    </row>
    <row r="2801" spans="1:22" x14ac:dyDescent="0.25">
      <c r="A2801" s="18"/>
      <c r="B2801" s="18"/>
      <c r="C2801" s="77"/>
      <c r="D2801" s="77"/>
      <c r="E2801" s="78"/>
      <c r="F2801" s="5"/>
      <c r="G2801" s="5"/>
      <c r="H2801" s="5"/>
      <c r="K2801" s="5"/>
      <c r="L2801" s="5"/>
      <c r="M2801" s="18"/>
      <c r="N2801" s="18"/>
      <c r="T2801" s="70"/>
      <c r="U2801" s="70"/>
      <c r="V2801" s="20"/>
    </row>
    <row r="2802" spans="1:22" x14ac:dyDescent="0.25">
      <c r="A2802" s="18"/>
      <c r="B2802" s="18"/>
      <c r="C2802" s="77"/>
      <c r="D2802" s="77"/>
      <c r="E2802" s="78"/>
      <c r="F2802" s="5"/>
      <c r="G2802" s="5"/>
      <c r="H2802" s="5"/>
      <c r="K2802" s="5"/>
      <c r="L2802" s="5"/>
      <c r="M2802" s="18"/>
      <c r="N2802" s="18"/>
      <c r="T2802" s="70"/>
      <c r="U2802" s="70"/>
      <c r="V2802" s="20"/>
    </row>
    <row r="2803" spans="1:22" x14ac:dyDescent="0.25">
      <c r="A2803" s="18"/>
      <c r="B2803" s="18"/>
      <c r="C2803" s="77"/>
      <c r="D2803" s="77"/>
      <c r="E2803" s="78"/>
      <c r="F2803" s="5"/>
      <c r="G2803" s="5"/>
      <c r="H2803" s="5"/>
      <c r="K2803" s="5"/>
      <c r="L2803" s="5"/>
      <c r="M2803" s="18"/>
      <c r="N2803" s="18"/>
      <c r="T2803" s="70"/>
      <c r="U2803" s="70"/>
      <c r="V2803" s="20"/>
    </row>
    <row r="2804" spans="1:22" x14ac:dyDescent="0.25">
      <c r="A2804" s="18"/>
      <c r="B2804" s="18"/>
      <c r="C2804" s="77"/>
      <c r="D2804" s="77"/>
      <c r="E2804" s="78"/>
      <c r="F2804" s="5"/>
      <c r="G2804" s="5"/>
      <c r="H2804" s="5"/>
      <c r="K2804" s="5"/>
      <c r="L2804" s="5"/>
      <c r="M2804" s="18"/>
      <c r="N2804" s="18"/>
      <c r="T2804" s="70"/>
      <c r="U2804" s="70"/>
      <c r="V2804" s="20"/>
    </row>
    <row r="2805" spans="1:22" x14ac:dyDescent="0.25">
      <c r="A2805" s="18"/>
      <c r="B2805" s="18"/>
      <c r="C2805" s="77"/>
      <c r="D2805" s="77"/>
      <c r="E2805" s="78"/>
      <c r="F2805" s="5"/>
      <c r="G2805" s="5"/>
      <c r="H2805" s="5"/>
      <c r="K2805" s="5"/>
      <c r="L2805" s="5"/>
      <c r="M2805" s="18"/>
      <c r="N2805" s="18"/>
      <c r="T2805" s="70"/>
      <c r="U2805" s="70"/>
      <c r="V2805" s="20"/>
    </row>
    <row r="2806" spans="1:22" x14ac:dyDescent="0.25">
      <c r="A2806" s="18"/>
      <c r="B2806" s="18"/>
      <c r="C2806" s="77"/>
      <c r="D2806" s="77"/>
      <c r="E2806" s="78"/>
      <c r="F2806" s="5"/>
      <c r="G2806" s="5"/>
      <c r="H2806" s="5"/>
      <c r="K2806" s="5"/>
      <c r="L2806" s="5"/>
      <c r="M2806" s="18"/>
      <c r="N2806" s="18"/>
      <c r="T2806" s="70"/>
      <c r="U2806" s="70"/>
      <c r="V2806" s="20"/>
    </row>
    <row r="2807" spans="1:22" x14ac:dyDescent="0.25">
      <c r="A2807" s="18"/>
      <c r="B2807" s="18"/>
      <c r="C2807" s="77"/>
      <c r="D2807" s="77"/>
      <c r="E2807" s="78"/>
      <c r="F2807" s="5"/>
      <c r="G2807" s="5"/>
      <c r="H2807" s="5"/>
      <c r="K2807" s="5"/>
      <c r="L2807" s="5"/>
      <c r="M2807" s="18"/>
      <c r="N2807" s="18"/>
      <c r="T2807" s="70"/>
      <c r="U2807" s="70"/>
      <c r="V2807" s="20"/>
    </row>
    <row r="2808" spans="1:22" x14ac:dyDescent="0.25">
      <c r="A2808" s="18"/>
      <c r="B2808" s="18"/>
      <c r="C2808" s="77"/>
      <c r="D2808" s="77"/>
      <c r="E2808" s="78"/>
      <c r="F2808" s="5"/>
      <c r="G2808" s="5"/>
      <c r="H2808" s="5"/>
      <c r="K2808" s="5"/>
      <c r="L2808" s="5"/>
      <c r="M2808" s="18"/>
      <c r="N2808" s="18"/>
      <c r="T2808" s="70"/>
      <c r="U2808" s="70"/>
      <c r="V2808" s="20"/>
    </row>
    <row r="2809" spans="1:22" x14ac:dyDescent="0.25">
      <c r="A2809" s="18"/>
      <c r="B2809" s="18"/>
      <c r="C2809" s="77"/>
      <c r="D2809" s="77"/>
      <c r="E2809" s="78"/>
      <c r="F2809" s="5"/>
      <c r="G2809" s="5"/>
      <c r="H2809" s="5"/>
      <c r="K2809" s="5"/>
      <c r="L2809" s="5"/>
      <c r="M2809" s="18"/>
      <c r="N2809" s="18"/>
      <c r="T2809" s="70"/>
      <c r="U2809" s="70"/>
      <c r="V2809" s="20"/>
    </row>
    <row r="2810" spans="1:22" x14ac:dyDescent="0.25">
      <c r="A2810" s="18"/>
      <c r="B2810" s="18"/>
      <c r="C2810" s="77"/>
      <c r="D2810" s="77"/>
      <c r="E2810" s="78"/>
      <c r="F2810" s="5"/>
      <c r="G2810" s="5"/>
      <c r="H2810" s="5"/>
      <c r="K2810" s="5"/>
      <c r="L2810" s="5"/>
      <c r="M2810" s="18"/>
      <c r="N2810" s="18"/>
      <c r="T2810" s="70"/>
      <c r="U2810" s="70"/>
      <c r="V2810" s="20"/>
    </row>
    <row r="2811" spans="1:22" x14ac:dyDescent="0.25">
      <c r="A2811" s="18"/>
      <c r="B2811" s="18"/>
      <c r="C2811" s="77"/>
      <c r="D2811" s="77"/>
      <c r="E2811" s="78"/>
      <c r="F2811" s="5"/>
      <c r="G2811" s="5"/>
      <c r="H2811" s="5"/>
      <c r="K2811" s="5"/>
      <c r="L2811" s="5"/>
      <c r="M2811" s="18"/>
      <c r="N2811" s="18"/>
      <c r="T2811" s="70"/>
      <c r="U2811" s="70"/>
      <c r="V2811" s="20"/>
    </row>
    <row r="2812" spans="1:22" x14ac:dyDescent="0.25">
      <c r="A2812" s="18"/>
      <c r="B2812" s="18"/>
      <c r="C2812" s="77"/>
      <c r="D2812" s="77"/>
      <c r="E2812" s="78"/>
      <c r="F2812" s="5"/>
      <c r="G2812" s="5"/>
      <c r="H2812" s="5"/>
      <c r="K2812" s="5"/>
      <c r="L2812" s="5"/>
      <c r="M2812" s="18"/>
      <c r="N2812" s="18"/>
      <c r="T2812" s="70"/>
      <c r="U2812" s="70"/>
      <c r="V2812" s="20"/>
    </row>
    <row r="2813" spans="1:22" x14ac:dyDescent="0.25">
      <c r="A2813" s="18"/>
      <c r="B2813" s="18"/>
      <c r="C2813" s="77"/>
      <c r="D2813" s="77"/>
      <c r="E2813" s="78"/>
      <c r="F2813" s="5"/>
      <c r="G2813" s="5"/>
      <c r="H2813" s="5"/>
      <c r="K2813" s="5"/>
      <c r="L2813" s="5"/>
      <c r="M2813" s="18"/>
      <c r="N2813" s="18"/>
      <c r="T2813" s="70"/>
      <c r="U2813" s="70"/>
      <c r="V2813" s="20"/>
    </row>
    <row r="2814" spans="1:22" x14ac:dyDescent="0.25">
      <c r="A2814" s="18"/>
      <c r="B2814" s="18"/>
      <c r="C2814" s="77"/>
      <c r="D2814" s="77"/>
      <c r="E2814" s="78"/>
      <c r="F2814" s="5"/>
      <c r="G2814" s="5"/>
      <c r="H2814" s="5"/>
      <c r="K2814" s="5"/>
      <c r="L2814" s="5"/>
      <c r="M2814" s="18"/>
      <c r="N2814" s="18"/>
      <c r="T2814" s="70"/>
      <c r="U2814" s="70"/>
      <c r="V2814" s="20"/>
    </row>
    <row r="2815" spans="1:22" x14ac:dyDescent="0.25">
      <c r="A2815" s="18"/>
      <c r="B2815" s="18"/>
      <c r="C2815" s="77"/>
      <c r="D2815" s="77"/>
      <c r="E2815" s="78"/>
      <c r="F2815" s="5"/>
      <c r="G2815" s="5"/>
      <c r="H2815" s="5"/>
      <c r="K2815" s="5"/>
      <c r="L2815" s="5"/>
      <c r="M2815" s="18"/>
      <c r="N2815" s="18"/>
      <c r="T2815" s="70"/>
      <c r="U2815" s="70"/>
      <c r="V2815" s="20"/>
    </row>
    <row r="2816" spans="1:22" x14ac:dyDescent="0.25">
      <c r="A2816" s="18"/>
      <c r="B2816" s="18"/>
      <c r="C2816" s="77"/>
      <c r="D2816" s="77"/>
      <c r="E2816" s="78"/>
      <c r="F2816" s="5"/>
      <c r="G2816" s="5"/>
      <c r="H2816" s="5"/>
      <c r="K2816" s="5"/>
      <c r="L2816" s="5"/>
      <c r="M2816" s="18"/>
      <c r="N2816" s="18"/>
      <c r="T2816" s="70"/>
      <c r="U2816" s="70"/>
      <c r="V2816" s="20"/>
    </row>
    <row r="2817" spans="1:24" x14ac:dyDescent="0.25">
      <c r="A2817" s="18"/>
      <c r="B2817" s="18"/>
      <c r="C2817" s="77"/>
      <c r="D2817" s="77"/>
      <c r="E2817" s="78"/>
      <c r="F2817" s="5"/>
      <c r="G2817" s="5"/>
      <c r="H2817" s="5"/>
      <c r="K2817" s="5"/>
      <c r="L2817" s="5"/>
      <c r="M2817" s="18"/>
      <c r="N2817" s="18"/>
      <c r="T2817" s="70"/>
      <c r="U2817" s="70"/>
      <c r="V2817" s="20"/>
    </row>
    <row r="2818" spans="1:24" x14ac:dyDescent="0.25">
      <c r="A2818" s="18"/>
      <c r="B2818" s="18"/>
      <c r="C2818" s="77"/>
      <c r="D2818" s="77"/>
      <c r="E2818" s="78"/>
      <c r="F2818" s="5"/>
      <c r="G2818" s="5"/>
      <c r="H2818" s="5"/>
      <c r="K2818" s="5"/>
      <c r="L2818" s="5"/>
      <c r="M2818" s="18"/>
      <c r="N2818" s="18"/>
      <c r="T2818" s="70"/>
      <c r="U2818" s="70"/>
      <c r="V2818" s="20"/>
    </row>
    <row r="2819" spans="1:24" x14ac:dyDescent="0.25">
      <c r="A2819" s="18"/>
      <c r="B2819" s="18"/>
      <c r="C2819" s="77"/>
      <c r="D2819" s="77"/>
      <c r="E2819" s="78"/>
      <c r="F2819" s="5"/>
      <c r="G2819" s="5"/>
      <c r="H2819" s="5"/>
      <c r="K2819" s="5"/>
      <c r="L2819" s="5"/>
      <c r="M2819" s="18"/>
      <c r="N2819" s="18"/>
      <c r="T2819" s="70"/>
      <c r="U2819" s="70"/>
      <c r="V2819" s="20"/>
    </row>
    <row r="2820" spans="1:24" x14ac:dyDescent="0.25">
      <c r="A2820" s="18"/>
      <c r="B2820" s="18"/>
      <c r="C2820" s="77"/>
      <c r="D2820" s="77"/>
      <c r="E2820" s="78"/>
      <c r="F2820" s="5"/>
      <c r="G2820" s="5"/>
      <c r="H2820" s="5"/>
      <c r="K2820" s="5"/>
      <c r="L2820" s="5"/>
      <c r="M2820" s="18"/>
      <c r="N2820" s="18"/>
      <c r="T2820" s="70"/>
      <c r="U2820" s="70"/>
      <c r="V2820" s="20"/>
    </row>
    <row r="2821" spans="1:24" x14ac:dyDescent="0.25">
      <c r="A2821" s="18"/>
      <c r="B2821" s="18"/>
      <c r="C2821" s="77"/>
      <c r="D2821" s="77"/>
      <c r="E2821" s="78"/>
      <c r="F2821" s="5"/>
      <c r="G2821" s="5"/>
      <c r="H2821" s="5"/>
      <c r="K2821" s="5"/>
      <c r="L2821" s="5"/>
      <c r="M2821" s="18"/>
      <c r="N2821" s="18"/>
      <c r="T2821" s="70"/>
      <c r="U2821" s="70"/>
      <c r="V2821" s="20"/>
    </row>
    <row r="2822" spans="1:24" x14ac:dyDescent="0.25">
      <c r="A2822" s="18"/>
      <c r="B2822" s="18"/>
      <c r="C2822" s="77"/>
      <c r="D2822" s="77"/>
      <c r="E2822" s="78"/>
      <c r="F2822" s="5"/>
      <c r="G2822" s="5"/>
      <c r="H2822" s="5"/>
      <c r="K2822" s="5"/>
      <c r="L2822" s="5"/>
      <c r="M2822" s="18"/>
      <c r="N2822" s="18"/>
      <c r="T2822" s="70"/>
      <c r="U2822" s="70"/>
      <c r="V2822" s="20"/>
    </row>
    <row r="2823" spans="1:24" x14ac:dyDescent="0.25">
      <c r="A2823" s="18"/>
      <c r="B2823" s="18"/>
      <c r="C2823" s="77"/>
      <c r="D2823" s="77"/>
      <c r="E2823" s="78"/>
      <c r="F2823" s="5"/>
      <c r="G2823" s="5"/>
      <c r="H2823" s="5"/>
      <c r="K2823" s="5"/>
      <c r="L2823" s="5"/>
      <c r="M2823" s="18"/>
      <c r="N2823" s="18"/>
      <c r="T2823" s="70"/>
      <c r="U2823" s="70"/>
      <c r="V2823" s="20"/>
    </row>
    <row r="2824" spans="1:24" x14ac:dyDescent="0.25">
      <c r="A2824" s="18"/>
      <c r="B2824" s="18"/>
      <c r="C2824" s="77"/>
      <c r="D2824" s="77"/>
      <c r="E2824" s="78"/>
      <c r="F2824" s="5"/>
      <c r="G2824" s="5"/>
      <c r="H2824" s="5"/>
      <c r="K2824" s="5"/>
      <c r="L2824" s="5"/>
      <c r="M2824" s="18"/>
      <c r="N2824" s="18"/>
      <c r="T2824" s="70"/>
      <c r="U2824" s="70"/>
      <c r="V2824" s="20"/>
      <c r="X2824" s="97"/>
    </row>
    <row r="2825" spans="1:24" x14ac:dyDescent="0.25">
      <c r="A2825" s="18"/>
      <c r="B2825" s="18"/>
      <c r="C2825" s="77"/>
      <c r="D2825" s="77"/>
      <c r="E2825" s="78"/>
      <c r="F2825" s="5"/>
      <c r="G2825" s="5"/>
      <c r="H2825" s="5"/>
      <c r="K2825" s="5"/>
      <c r="L2825" s="5"/>
      <c r="M2825" s="18"/>
      <c r="N2825" s="18"/>
      <c r="T2825" s="70"/>
      <c r="U2825" s="70"/>
      <c r="V2825" s="20"/>
    </row>
    <row r="2826" spans="1:24" x14ac:dyDescent="0.25">
      <c r="A2826" s="18"/>
      <c r="B2826" s="18"/>
      <c r="C2826" s="77"/>
      <c r="D2826" s="77"/>
      <c r="E2826" s="78"/>
      <c r="F2826" s="5"/>
      <c r="G2826" s="5"/>
      <c r="H2826" s="5"/>
      <c r="K2826" s="5"/>
      <c r="L2826" s="5"/>
      <c r="M2826" s="18"/>
      <c r="N2826" s="18"/>
      <c r="T2826" s="70"/>
      <c r="U2826" s="70"/>
      <c r="V2826" s="20"/>
    </row>
    <row r="2827" spans="1:24" x14ac:dyDescent="0.25">
      <c r="A2827" s="18"/>
      <c r="B2827" s="18"/>
      <c r="C2827" s="77"/>
      <c r="D2827" s="77"/>
      <c r="E2827" s="78"/>
      <c r="F2827" s="5"/>
      <c r="G2827" s="5"/>
      <c r="H2827" s="5"/>
      <c r="K2827" s="5"/>
      <c r="L2827" s="5"/>
      <c r="M2827" s="18"/>
      <c r="N2827" s="18"/>
      <c r="T2827" s="70"/>
      <c r="U2827" s="70"/>
      <c r="V2827" s="20"/>
    </row>
    <row r="2828" spans="1:24" x14ac:dyDescent="0.25">
      <c r="A2828" s="18"/>
      <c r="B2828" s="18"/>
      <c r="C2828" s="77"/>
      <c r="D2828" s="77"/>
      <c r="E2828" s="78"/>
      <c r="F2828" s="5"/>
      <c r="G2828" s="5"/>
      <c r="H2828" s="5"/>
      <c r="K2828" s="5"/>
      <c r="L2828" s="5"/>
      <c r="M2828" s="18"/>
      <c r="N2828" s="18"/>
      <c r="T2828" s="70"/>
      <c r="U2828" s="70"/>
      <c r="V2828" s="20"/>
    </row>
    <row r="2829" spans="1:24" x14ac:dyDescent="0.25">
      <c r="A2829" s="18"/>
      <c r="B2829" s="18"/>
      <c r="C2829" s="77"/>
      <c r="D2829" s="77"/>
      <c r="E2829" s="78"/>
      <c r="F2829" s="5"/>
      <c r="G2829" s="5"/>
      <c r="H2829" s="5"/>
      <c r="K2829" s="5"/>
      <c r="L2829" s="5"/>
      <c r="M2829" s="18"/>
      <c r="N2829" s="18"/>
      <c r="T2829" s="70"/>
      <c r="U2829" s="70"/>
      <c r="V2829" s="20"/>
    </row>
    <row r="2830" spans="1:24" x14ac:dyDescent="0.25">
      <c r="A2830" s="18"/>
      <c r="B2830" s="18"/>
      <c r="C2830" s="77"/>
      <c r="D2830" s="77"/>
      <c r="E2830" s="78"/>
      <c r="F2830" s="5"/>
      <c r="G2830" s="5"/>
      <c r="H2830" s="5"/>
      <c r="K2830" s="5"/>
      <c r="L2830" s="5"/>
      <c r="M2830" s="18"/>
      <c r="N2830" s="18"/>
      <c r="T2830" s="70"/>
      <c r="U2830" s="70"/>
      <c r="V2830" s="20"/>
    </row>
    <row r="2831" spans="1:24" x14ac:dyDescent="0.25">
      <c r="A2831" s="18"/>
      <c r="B2831" s="18"/>
      <c r="C2831" s="77"/>
      <c r="D2831" s="77"/>
      <c r="E2831" s="78"/>
      <c r="F2831" s="5"/>
      <c r="G2831" s="5"/>
      <c r="H2831" s="5"/>
      <c r="K2831" s="5"/>
      <c r="L2831" s="5"/>
      <c r="M2831" s="18"/>
      <c r="N2831" s="18"/>
      <c r="T2831" s="70"/>
      <c r="U2831" s="70"/>
      <c r="V2831" s="20"/>
    </row>
    <row r="2832" spans="1:24" x14ac:dyDescent="0.25">
      <c r="A2832" s="18"/>
      <c r="B2832" s="18"/>
      <c r="C2832" s="77"/>
      <c r="D2832" s="77"/>
      <c r="E2832" s="78"/>
      <c r="F2832" s="5"/>
      <c r="G2832" s="5"/>
      <c r="H2832" s="5"/>
      <c r="K2832" s="5"/>
      <c r="L2832" s="5"/>
      <c r="M2832" s="18"/>
      <c r="N2832" s="18"/>
      <c r="T2832" s="70"/>
      <c r="U2832" s="70"/>
      <c r="V2832" s="20"/>
    </row>
    <row r="2833" spans="1:25" x14ac:dyDescent="0.25">
      <c r="A2833" s="18"/>
      <c r="B2833" s="18"/>
      <c r="C2833" s="77"/>
      <c r="D2833" s="77"/>
      <c r="E2833" s="78"/>
      <c r="F2833" s="5"/>
      <c r="G2833" s="5"/>
      <c r="H2833" s="5"/>
      <c r="K2833" s="5"/>
      <c r="L2833" s="5"/>
      <c r="M2833" s="18"/>
      <c r="N2833" s="18"/>
      <c r="T2833" s="70"/>
      <c r="U2833" s="70"/>
      <c r="V2833" s="20"/>
      <c r="X2833" s="97"/>
    </row>
    <row r="2834" spans="1:25" x14ac:dyDescent="0.25">
      <c r="A2834" s="18"/>
      <c r="B2834" s="18"/>
      <c r="C2834" s="77"/>
      <c r="D2834" s="77"/>
      <c r="E2834" s="78"/>
      <c r="F2834" s="5"/>
      <c r="G2834" s="5"/>
      <c r="H2834" s="5"/>
      <c r="K2834" s="5"/>
      <c r="L2834" s="5"/>
      <c r="M2834" s="18"/>
      <c r="N2834" s="18"/>
      <c r="T2834" s="70"/>
      <c r="U2834" s="70"/>
      <c r="V2834" s="20"/>
    </row>
    <row r="2835" spans="1:25" x14ac:dyDescent="0.25">
      <c r="A2835" s="18"/>
      <c r="B2835" s="18"/>
      <c r="C2835" s="77"/>
      <c r="D2835" s="77"/>
      <c r="E2835" s="78"/>
      <c r="F2835" s="5"/>
      <c r="G2835" s="5"/>
      <c r="H2835" s="5"/>
      <c r="K2835" s="5"/>
      <c r="L2835" s="5"/>
      <c r="M2835" s="18"/>
      <c r="N2835" s="18"/>
      <c r="T2835" s="70"/>
      <c r="U2835" s="70"/>
      <c r="V2835" s="20"/>
    </row>
    <row r="2836" spans="1:25" x14ac:dyDescent="0.25">
      <c r="A2836" s="18"/>
      <c r="B2836" s="18"/>
      <c r="C2836" s="77"/>
      <c r="D2836" s="77"/>
      <c r="E2836" s="78"/>
      <c r="F2836" s="5"/>
      <c r="G2836" s="5"/>
      <c r="H2836" s="5"/>
      <c r="K2836" s="5"/>
      <c r="L2836" s="5"/>
      <c r="M2836" s="18"/>
      <c r="N2836" s="18"/>
      <c r="T2836" s="70"/>
      <c r="U2836" s="70"/>
      <c r="V2836" s="20"/>
      <c r="X2836" s="97"/>
    </row>
    <row r="2837" spans="1:25" x14ac:dyDescent="0.25">
      <c r="A2837" s="18"/>
      <c r="B2837" s="18"/>
      <c r="C2837" s="77"/>
      <c r="D2837" s="77"/>
      <c r="E2837" s="78"/>
      <c r="F2837" s="5"/>
      <c r="G2837" s="5"/>
      <c r="H2837" s="5"/>
      <c r="K2837" s="5"/>
      <c r="L2837" s="5"/>
      <c r="M2837" s="18"/>
      <c r="N2837" s="18"/>
      <c r="T2837" s="70"/>
      <c r="U2837" s="70"/>
      <c r="V2837" s="20"/>
    </row>
    <row r="2838" spans="1:25" x14ac:dyDescent="0.25">
      <c r="A2838" s="18"/>
      <c r="B2838" s="18"/>
      <c r="C2838" s="77"/>
      <c r="D2838" s="77"/>
      <c r="E2838" s="78"/>
      <c r="F2838" s="5"/>
      <c r="G2838" s="5"/>
      <c r="H2838" s="5"/>
      <c r="K2838" s="5"/>
      <c r="L2838" s="5"/>
      <c r="M2838" s="18"/>
      <c r="N2838" s="18"/>
      <c r="T2838" s="70"/>
      <c r="U2838" s="70"/>
      <c r="V2838" s="20"/>
    </row>
    <row r="2839" spans="1:25" x14ac:dyDescent="0.25">
      <c r="A2839" s="18"/>
      <c r="B2839" s="18"/>
      <c r="C2839" s="77"/>
      <c r="D2839" s="77"/>
      <c r="E2839" s="78"/>
      <c r="F2839" s="5"/>
      <c r="G2839" s="5"/>
      <c r="H2839" s="5"/>
      <c r="K2839" s="5"/>
      <c r="L2839" s="5"/>
      <c r="M2839" s="18"/>
      <c r="N2839" s="18"/>
      <c r="T2839" s="70"/>
      <c r="U2839" s="70"/>
      <c r="V2839" s="20"/>
      <c r="X2839" s="97"/>
    </row>
    <row r="2840" spans="1:25" x14ac:dyDescent="0.25">
      <c r="A2840" s="18"/>
      <c r="B2840" s="18"/>
      <c r="C2840" s="77"/>
      <c r="D2840" s="77"/>
      <c r="E2840" s="78"/>
      <c r="F2840" s="5"/>
      <c r="G2840" s="5"/>
      <c r="H2840" s="5"/>
      <c r="K2840" s="5"/>
      <c r="L2840" s="5"/>
      <c r="M2840" s="18"/>
      <c r="N2840" s="18"/>
      <c r="T2840" s="70"/>
      <c r="U2840" s="70"/>
      <c r="V2840" s="20"/>
    </row>
    <row r="2841" spans="1:25" x14ac:dyDescent="0.25">
      <c r="A2841" s="18"/>
      <c r="B2841" s="18"/>
      <c r="C2841" s="77"/>
      <c r="D2841" s="77"/>
      <c r="E2841" s="78"/>
      <c r="F2841" s="5"/>
      <c r="G2841" s="5"/>
      <c r="H2841" s="5"/>
      <c r="K2841" s="5"/>
      <c r="L2841" s="5"/>
      <c r="M2841" s="18"/>
      <c r="N2841" s="18"/>
      <c r="T2841" s="70"/>
      <c r="U2841" s="70"/>
      <c r="V2841" s="20"/>
    </row>
    <row r="2842" spans="1:25" x14ac:dyDescent="0.25">
      <c r="A2842" s="18"/>
      <c r="B2842" s="18"/>
      <c r="C2842" s="77"/>
      <c r="D2842" s="77"/>
      <c r="E2842" s="78"/>
      <c r="F2842" s="5"/>
      <c r="G2842" s="5"/>
      <c r="H2842" s="5"/>
      <c r="K2842" s="5"/>
      <c r="L2842" s="5"/>
      <c r="M2842" s="18"/>
      <c r="N2842" s="18"/>
      <c r="T2842" s="70"/>
      <c r="U2842" s="70"/>
      <c r="V2842" s="20"/>
    </row>
    <row r="2843" spans="1:25" x14ac:dyDescent="0.25">
      <c r="A2843" s="18"/>
      <c r="B2843" s="18"/>
      <c r="C2843" s="77"/>
      <c r="D2843" s="77"/>
      <c r="E2843" s="78"/>
      <c r="F2843" s="5"/>
      <c r="G2843" s="5"/>
      <c r="H2843" s="5"/>
      <c r="K2843" s="5"/>
      <c r="L2843" s="5"/>
      <c r="M2843" s="18"/>
      <c r="N2843" s="18"/>
      <c r="T2843" s="70"/>
      <c r="U2843" s="70"/>
      <c r="V2843" s="20"/>
    </row>
    <row r="2844" spans="1:25" x14ac:dyDescent="0.25">
      <c r="A2844" s="18"/>
      <c r="B2844" s="18"/>
      <c r="C2844" s="77"/>
      <c r="D2844" s="77"/>
      <c r="E2844" s="78"/>
      <c r="F2844" s="5"/>
      <c r="G2844" s="5"/>
      <c r="H2844" s="5"/>
      <c r="K2844" s="5"/>
      <c r="L2844" s="5"/>
      <c r="M2844" s="18"/>
      <c r="N2844" s="18"/>
      <c r="T2844" s="70"/>
      <c r="U2844" s="70"/>
      <c r="V2844" s="20"/>
      <c r="X2844" s="97"/>
    </row>
    <row r="2845" spans="1:25" x14ac:dyDescent="0.25">
      <c r="A2845" s="18"/>
      <c r="B2845" s="18"/>
      <c r="C2845" s="77"/>
      <c r="D2845" s="77"/>
      <c r="E2845" s="78"/>
      <c r="F2845" s="5"/>
      <c r="G2845" s="5"/>
      <c r="H2845" s="5"/>
      <c r="K2845" s="5"/>
      <c r="L2845" s="5"/>
      <c r="M2845" s="18"/>
      <c r="N2845" s="18"/>
      <c r="T2845" s="70"/>
      <c r="U2845" s="70"/>
      <c r="V2845" s="20"/>
      <c r="X2845" s="99"/>
      <c r="Y2845" s="24"/>
    </row>
    <row r="2846" spans="1:25" x14ac:dyDescent="0.25">
      <c r="A2846" s="18"/>
      <c r="B2846" s="18"/>
      <c r="C2846" s="77"/>
      <c r="D2846" s="77"/>
      <c r="E2846" s="78"/>
      <c r="F2846" s="5"/>
      <c r="G2846" s="5"/>
      <c r="H2846" s="5"/>
      <c r="K2846" s="5"/>
      <c r="L2846" s="5"/>
      <c r="M2846" s="18"/>
      <c r="N2846" s="18"/>
      <c r="T2846" s="70"/>
      <c r="U2846" s="70"/>
      <c r="V2846" s="20"/>
      <c r="X2846" s="97"/>
      <c r="Y2846" s="24"/>
    </row>
    <row r="2847" spans="1:25" x14ac:dyDescent="0.25">
      <c r="A2847" s="18"/>
      <c r="B2847" s="18"/>
      <c r="C2847" s="77"/>
      <c r="D2847" s="77"/>
      <c r="E2847" s="78"/>
      <c r="F2847" s="5"/>
      <c r="G2847" s="5"/>
      <c r="H2847" s="5"/>
      <c r="K2847" s="5"/>
      <c r="L2847" s="5"/>
      <c r="M2847" s="18"/>
      <c r="N2847" s="18"/>
      <c r="T2847" s="70"/>
      <c r="U2847" s="70"/>
      <c r="V2847" s="20"/>
      <c r="Y2847" s="24"/>
    </row>
    <row r="2848" spans="1:25" x14ac:dyDescent="0.25">
      <c r="A2848" s="18"/>
      <c r="B2848" s="18"/>
      <c r="C2848" s="77"/>
      <c r="D2848" s="77"/>
      <c r="E2848" s="78"/>
      <c r="F2848" s="5"/>
      <c r="G2848" s="5"/>
      <c r="H2848" s="5"/>
      <c r="K2848" s="5"/>
      <c r="L2848" s="5"/>
      <c r="M2848" s="18"/>
      <c r="N2848" s="18"/>
      <c r="T2848" s="70"/>
      <c r="U2848" s="70"/>
      <c r="V2848" s="20"/>
      <c r="X2848" s="97"/>
      <c r="Y2848" s="24"/>
    </row>
    <row r="2849" spans="1:25" x14ac:dyDescent="0.25">
      <c r="A2849" s="18"/>
      <c r="B2849" s="18"/>
      <c r="C2849" s="77"/>
      <c r="D2849" s="77"/>
      <c r="E2849" s="78"/>
      <c r="F2849" s="5"/>
      <c r="G2849" s="5"/>
      <c r="H2849" s="5"/>
      <c r="K2849" s="5"/>
      <c r="L2849" s="5"/>
      <c r="M2849" s="18"/>
      <c r="N2849" s="18"/>
      <c r="T2849" s="70"/>
      <c r="U2849" s="70"/>
      <c r="V2849" s="20"/>
      <c r="Y2849" s="24"/>
    </row>
    <row r="2850" spans="1:25" x14ac:dyDescent="0.25">
      <c r="A2850" s="18"/>
      <c r="B2850" s="18"/>
      <c r="C2850" s="77"/>
      <c r="D2850" s="77"/>
      <c r="E2850" s="78"/>
      <c r="F2850" s="5"/>
      <c r="G2850" s="5"/>
      <c r="H2850" s="5"/>
      <c r="K2850" s="5"/>
      <c r="L2850" s="5"/>
      <c r="M2850" s="18"/>
      <c r="N2850" s="18"/>
      <c r="T2850" s="70"/>
      <c r="U2850" s="70"/>
      <c r="V2850" s="20"/>
      <c r="X2850" s="97"/>
      <c r="Y2850" s="24"/>
    </row>
    <row r="2851" spans="1:25" x14ac:dyDescent="0.25">
      <c r="A2851" s="18"/>
      <c r="B2851" s="18"/>
      <c r="C2851" s="77"/>
      <c r="D2851" s="77"/>
      <c r="E2851" s="78"/>
      <c r="F2851" s="5"/>
      <c r="G2851" s="5"/>
      <c r="H2851" s="5"/>
      <c r="K2851" s="5"/>
      <c r="L2851" s="5"/>
      <c r="M2851" s="18"/>
      <c r="N2851" s="18"/>
      <c r="T2851" s="70"/>
      <c r="U2851" s="70"/>
      <c r="V2851" s="20"/>
      <c r="Y2851" s="24"/>
    </row>
    <row r="2852" spans="1:25" x14ac:dyDescent="0.25">
      <c r="A2852" s="18"/>
      <c r="B2852" s="18"/>
      <c r="C2852" s="77"/>
      <c r="D2852" s="77"/>
      <c r="E2852" s="78"/>
      <c r="F2852" s="5"/>
      <c r="G2852" s="5"/>
      <c r="H2852" s="5"/>
      <c r="K2852" s="5"/>
      <c r="L2852" s="5"/>
      <c r="M2852" s="18"/>
      <c r="N2852" s="18"/>
      <c r="T2852" s="70"/>
      <c r="U2852" s="70"/>
      <c r="V2852" s="20"/>
      <c r="X2852" s="97"/>
      <c r="Y2852" s="24"/>
    </row>
    <row r="2853" spans="1:25" x14ac:dyDescent="0.25">
      <c r="A2853" s="18"/>
      <c r="B2853" s="18"/>
      <c r="C2853" s="77"/>
      <c r="D2853" s="77"/>
      <c r="E2853" s="78"/>
      <c r="F2853" s="5"/>
      <c r="G2853" s="5"/>
      <c r="H2853" s="5"/>
      <c r="K2853" s="5"/>
      <c r="L2853" s="5"/>
      <c r="M2853" s="18"/>
      <c r="N2853" s="18"/>
      <c r="T2853" s="70"/>
      <c r="U2853" s="70"/>
      <c r="V2853" s="20"/>
      <c r="Y2853" s="24"/>
    </row>
    <row r="2854" spans="1:25" x14ac:dyDescent="0.25">
      <c r="A2854" s="18"/>
      <c r="B2854" s="18"/>
      <c r="C2854" s="77"/>
      <c r="D2854" s="77"/>
      <c r="E2854" s="78"/>
      <c r="F2854" s="5"/>
      <c r="G2854" s="5"/>
      <c r="H2854" s="5"/>
      <c r="K2854" s="5"/>
      <c r="L2854" s="5"/>
      <c r="M2854" s="18"/>
      <c r="N2854" s="18"/>
      <c r="T2854" s="70"/>
      <c r="U2854" s="70"/>
      <c r="V2854" s="20"/>
      <c r="X2854" s="97"/>
      <c r="Y2854" s="24"/>
    </row>
    <row r="2855" spans="1:25" x14ac:dyDescent="0.25">
      <c r="A2855" s="18"/>
      <c r="B2855" s="18"/>
      <c r="C2855" s="77"/>
      <c r="D2855" s="77"/>
      <c r="E2855" s="78"/>
      <c r="F2855" s="5"/>
      <c r="G2855" s="5"/>
      <c r="H2855" s="5"/>
      <c r="K2855" s="5"/>
      <c r="L2855" s="5"/>
      <c r="M2855" s="18"/>
      <c r="N2855" s="18"/>
      <c r="T2855" s="70"/>
      <c r="U2855" s="70"/>
      <c r="V2855" s="20"/>
      <c r="Y2855" s="24"/>
    </row>
    <row r="2856" spans="1:25" x14ac:dyDescent="0.25">
      <c r="A2856" s="18"/>
      <c r="B2856" s="18"/>
      <c r="C2856" s="77"/>
      <c r="D2856" s="77"/>
      <c r="E2856" s="78"/>
      <c r="F2856" s="5"/>
      <c r="G2856" s="5"/>
      <c r="H2856" s="5"/>
      <c r="K2856" s="5"/>
      <c r="L2856" s="5"/>
      <c r="M2856" s="18"/>
      <c r="N2856" s="18"/>
      <c r="T2856" s="70"/>
      <c r="U2856" s="70"/>
      <c r="V2856" s="20"/>
      <c r="X2856" s="97"/>
      <c r="Y2856" s="24"/>
    </row>
    <row r="2857" spans="1:25" x14ac:dyDescent="0.25">
      <c r="A2857" s="18"/>
      <c r="B2857" s="18"/>
      <c r="C2857" s="77"/>
      <c r="D2857" s="77"/>
      <c r="E2857" s="78"/>
      <c r="F2857" s="5"/>
      <c r="G2857" s="5"/>
      <c r="H2857" s="5"/>
      <c r="K2857" s="5"/>
      <c r="L2857" s="5"/>
      <c r="M2857" s="18"/>
      <c r="N2857" s="18"/>
      <c r="T2857" s="70"/>
      <c r="U2857" s="70"/>
      <c r="V2857" s="20"/>
      <c r="Y2857" s="24"/>
    </row>
    <row r="2858" spans="1:25" x14ac:dyDescent="0.25">
      <c r="A2858" s="18"/>
      <c r="B2858" s="18"/>
      <c r="C2858" s="77"/>
      <c r="D2858" s="77"/>
      <c r="E2858" s="78"/>
      <c r="F2858" s="5"/>
      <c r="G2858" s="5"/>
      <c r="H2858" s="5"/>
      <c r="K2858" s="5"/>
      <c r="L2858" s="5"/>
      <c r="M2858" s="18"/>
      <c r="N2858" s="18"/>
      <c r="T2858" s="70"/>
      <c r="U2858" s="70"/>
      <c r="V2858" s="20"/>
      <c r="X2858" s="97"/>
      <c r="Y2858" s="24"/>
    </row>
    <row r="2859" spans="1:25" x14ac:dyDescent="0.25">
      <c r="A2859" s="18"/>
      <c r="B2859" s="18"/>
      <c r="C2859" s="77"/>
      <c r="D2859" s="77"/>
      <c r="E2859" s="78"/>
      <c r="F2859" s="5"/>
      <c r="G2859" s="5"/>
      <c r="H2859" s="5"/>
      <c r="K2859" s="5"/>
      <c r="L2859" s="5"/>
      <c r="M2859" s="18"/>
      <c r="N2859" s="18"/>
      <c r="T2859" s="70"/>
      <c r="U2859" s="70"/>
      <c r="V2859" s="20"/>
      <c r="Y2859" s="24"/>
    </row>
    <row r="2860" spans="1:25" x14ac:dyDescent="0.25">
      <c r="A2860" s="18"/>
      <c r="B2860" s="18"/>
      <c r="C2860" s="77"/>
      <c r="D2860" s="77"/>
      <c r="E2860" s="78"/>
      <c r="F2860" s="5"/>
      <c r="G2860" s="5"/>
      <c r="H2860" s="5"/>
      <c r="K2860" s="5"/>
      <c r="L2860" s="5"/>
      <c r="M2860" s="18"/>
      <c r="N2860" s="18"/>
      <c r="T2860" s="70"/>
      <c r="U2860" s="70"/>
      <c r="V2860" s="20"/>
      <c r="X2860" s="97"/>
      <c r="Y2860" s="24"/>
    </row>
    <row r="2861" spans="1:25" x14ac:dyDescent="0.25">
      <c r="A2861" s="18"/>
      <c r="B2861" s="18"/>
      <c r="C2861" s="77"/>
      <c r="D2861" s="77"/>
      <c r="E2861" s="78"/>
      <c r="F2861" s="5"/>
      <c r="G2861" s="5"/>
      <c r="H2861" s="5"/>
      <c r="K2861" s="5"/>
      <c r="L2861" s="5"/>
      <c r="M2861" s="18"/>
      <c r="N2861" s="18"/>
      <c r="T2861" s="70"/>
      <c r="U2861" s="70"/>
      <c r="V2861" s="20"/>
      <c r="Y2861" s="24"/>
    </row>
    <row r="2862" spans="1:25" x14ac:dyDescent="0.25">
      <c r="A2862" s="18"/>
      <c r="B2862" s="18"/>
      <c r="C2862" s="77"/>
      <c r="D2862" s="77"/>
      <c r="E2862" s="78"/>
      <c r="F2862" s="5"/>
      <c r="G2862" s="5"/>
      <c r="H2862" s="5"/>
      <c r="K2862" s="5"/>
      <c r="L2862" s="5"/>
      <c r="M2862" s="18"/>
      <c r="N2862" s="18"/>
      <c r="T2862" s="70"/>
      <c r="U2862" s="70"/>
      <c r="V2862" s="20"/>
      <c r="X2862" s="97"/>
      <c r="Y2862" s="24"/>
    </row>
    <row r="2863" spans="1:25" x14ac:dyDescent="0.25">
      <c r="A2863" s="18"/>
      <c r="B2863" s="18"/>
      <c r="C2863" s="77"/>
      <c r="D2863" s="77"/>
      <c r="E2863" s="78"/>
      <c r="F2863" s="5"/>
      <c r="G2863" s="5"/>
      <c r="H2863" s="5"/>
      <c r="K2863" s="5"/>
      <c r="L2863" s="5"/>
      <c r="M2863" s="18"/>
      <c r="N2863" s="18"/>
      <c r="T2863" s="70"/>
      <c r="U2863" s="70"/>
      <c r="V2863" s="20"/>
      <c r="Y2863" s="24"/>
    </row>
    <row r="2864" spans="1:25" x14ac:dyDescent="0.25">
      <c r="A2864" s="18"/>
      <c r="B2864" s="18"/>
      <c r="C2864" s="77"/>
      <c r="D2864" s="77"/>
      <c r="E2864" s="78"/>
      <c r="F2864" s="5"/>
      <c r="G2864" s="5"/>
      <c r="H2864" s="5"/>
      <c r="K2864" s="5"/>
      <c r="L2864" s="5"/>
      <c r="M2864" s="18"/>
      <c r="N2864" s="18"/>
      <c r="T2864" s="70"/>
      <c r="U2864" s="70"/>
      <c r="V2864" s="20"/>
      <c r="Y2864" s="24"/>
    </row>
    <row r="2865" spans="1:25" x14ac:dyDescent="0.25">
      <c r="A2865" s="18"/>
      <c r="B2865" s="18"/>
      <c r="C2865" s="77"/>
      <c r="D2865" s="77"/>
      <c r="E2865" s="78"/>
      <c r="F2865" s="5"/>
      <c r="G2865" s="5"/>
      <c r="H2865" s="5"/>
      <c r="K2865" s="5"/>
      <c r="L2865" s="5"/>
      <c r="M2865" s="18"/>
      <c r="N2865" s="18"/>
      <c r="T2865" s="70"/>
      <c r="U2865" s="70"/>
      <c r="V2865" s="20"/>
      <c r="Y2865" s="24"/>
    </row>
    <row r="2866" spans="1:25" x14ac:dyDescent="0.25">
      <c r="A2866" s="18"/>
      <c r="B2866" s="18"/>
      <c r="C2866" s="77"/>
      <c r="D2866" s="77"/>
      <c r="E2866" s="78"/>
      <c r="F2866" s="5"/>
      <c r="G2866" s="5"/>
      <c r="H2866" s="5"/>
      <c r="K2866" s="5"/>
      <c r="L2866" s="5"/>
      <c r="M2866" s="18"/>
      <c r="N2866" s="18"/>
      <c r="T2866" s="70"/>
      <c r="U2866" s="70"/>
      <c r="V2866" s="20"/>
      <c r="Y2866" s="24"/>
    </row>
    <row r="2867" spans="1:25" x14ac:dyDescent="0.25">
      <c r="A2867" s="18"/>
      <c r="B2867" s="18"/>
      <c r="C2867" s="77"/>
      <c r="D2867" s="77"/>
      <c r="E2867" s="78"/>
      <c r="F2867" s="5"/>
      <c r="G2867" s="5"/>
      <c r="H2867" s="5"/>
      <c r="K2867" s="5"/>
      <c r="L2867" s="5"/>
      <c r="M2867" s="18"/>
      <c r="N2867" s="18"/>
      <c r="T2867" s="70"/>
      <c r="U2867" s="70"/>
      <c r="V2867" s="20"/>
      <c r="Y2867" s="24"/>
    </row>
    <row r="2868" spans="1:25" x14ac:dyDescent="0.25">
      <c r="A2868" s="18"/>
      <c r="B2868" s="18"/>
      <c r="C2868" s="77"/>
      <c r="D2868" s="77"/>
      <c r="E2868" s="78"/>
      <c r="F2868" s="5"/>
      <c r="G2868" s="5"/>
      <c r="H2868" s="5"/>
      <c r="K2868" s="5"/>
      <c r="L2868" s="5"/>
      <c r="M2868" s="18"/>
      <c r="N2868" s="18"/>
      <c r="T2868" s="70"/>
      <c r="U2868" s="70"/>
      <c r="V2868" s="20"/>
      <c r="Y2868" s="24"/>
    </row>
    <row r="2869" spans="1:25" x14ac:dyDescent="0.25">
      <c r="A2869" s="18"/>
      <c r="B2869" s="18"/>
      <c r="C2869" s="77"/>
      <c r="D2869" s="77"/>
      <c r="E2869" s="78"/>
      <c r="F2869" s="5"/>
      <c r="G2869" s="5"/>
      <c r="H2869" s="5"/>
      <c r="K2869" s="5"/>
      <c r="L2869" s="5"/>
      <c r="M2869" s="18"/>
      <c r="N2869" s="18"/>
      <c r="T2869" s="70"/>
      <c r="U2869" s="70"/>
      <c r="V2869" s="20"/>
      <c r="Y2869" s="24"/>
    </row>
    <row r="2870" spans="1:25" x14ac:dyDescent="0.25">
      <c r="A2870" s="18"/>
      <c r="B2870" s="18"/>
      <c r="C2870" s="77"/>
      <c r="D2870" s="77"/>
      <c r="E2870" s="78"/>
      <c r="F2870" s="5"/>
      <c r="G2870" s="5"/>
      <c r="H2870" s="5"/>
      <c r="K2870" s="5"/>
      <c r="L2870" s="5"/>
      <c r="M2870" s="18"/>
      <c r="N2870" s="18"/>
      <c r="T2870" s="70"/>
      <c r="U2870" s="70"/>
      <c r="V2870" s="20"/>
      <c r="X2870" s="99"/>
      <c r="Y2870" s="24"/>
    </row>
    <row r="2871" spans="1:25" x14ac:dyDescent="0.25">
      <c r="A2871" s="18"/>
      <c r="B2871" s="18"/>
      <c r="C2871" s="77"/>
      <c r="D2871" s="77"/>
      <c r="E2871" s="78"/>
      <c r="F2871" s="5"/>
      <c r="G2871" s="5"/>
      <c r="H2871" s="5"/>
      <c r="K2871" s="5"/>
      <c r="L2871" s="5"/>
      <c r="M2871" s="18"/>
      <c r="N2871" s="18"/>
      <c r="T2871" s="70"/>
      <c r="U2871" s="70"/>
      <c r="V2871" s="20"/>
      <c r="Y2871" s="24"/>
    </row>
    <row r="2872" spans="1:25" x14ac:dyDescent="0.25">
      <c r="A2872" s="18"/>
      <c r="B2872" s="18"/>
      <c r="C2872" s="77"/>
      <c r="D2872" s="77"/>
      <c r="E2872" s="78"/>
      <c r="F2872" s="5"/>
      <c r="G2872" s="5"/>
      <c r="H2872" s="5"/>
      <c r="K2872" s="5"/>
      <c r="L2872" s="5"/>
      <c r="M2872" s="18"/>
      <c r="N2872" s="18"/>
      <c r="T2872" s="70"/>
      <c r="U2872" s="70"/>
      <c r="V2872" s="20"/>
      <c r="Y2872" s="24"/>
    </row>
    <row r="2873" spans="1:25" x14ac:dyDescent="0.25">
      <c r="A2873" s="18"/>
      <c r="B2873" s="18"/>
      <c r="C2873" s="77"/>
      <c r="D2873" s="77"/>
      <c r="E2873" s="78"/>
      <c r="F2873" s="5"/>
      <c r="G2873" s="5"/>
      <c r="H2873" s="5"/>
      <c r="K2873" s="5"/>
      <c r="L2873" s="5"/>
      <c r="M2873" s="18"/>
      <c r="N2873" s="18"/>
      <c r="T2873" s="70"/>
      <c r="U2873" s="70"/>
      <c r="V2873" s="20"/>
      <c r="Y2873" s="24"/>
    </row>
    <row r="2874" spans="1:25" x14ac:dyDescent="0.25">
      <c r="A2874" s="18"/>
      <c r="B2874" s="18"/>
      <c r="C2874" s="77"/>
      <c r="D2874" s="77"/>
      <c r="E2874" s="78"/>
      <c r="F2874" s="5"/>
      <c r="G2874" s="5"/>
      <c r="H2874" s="5"/>
      <c r="K2874" s="5"/>
      <c r="L2874" s="5"/>
      <c r="M2874" s="18"/>
      <c r="N2874" s="18"/>
      <c r="T2874" s="70"/>
      <c r="U2874" s="70"/>
      <c r="V2874" s="20"/>
      <c r="Y2874" s="24"/>
    </row>
    <row r="2875" spans="1:25" x14ac:dyDescent="0.25">
      <c r="A2875" s="18"/>
      <c r="B2875" s="18"/>
      <c r="C2875" s="77"/>
      <c r="D2875" s="77"/>
      <c r="E2875" s="78"/>
      <c r="F2875" s="5"/>
      <c r="G2875" s="5"/>
      <c r="H2875" s="5"/>
      <c r="K2875" s="5"/>
      <c r="L2875" s="5"/>
      <c r="M2875" s="18"/>
      <c r="N2875" s="18"/>
      <c r="T2875" s="70"/>
      <c r="U2875" s="70"/>
      <c r="V2875" s="20"/>
      <c r="Y2875" s="24"/>
    </row>
    <row r="2876" spans="1:25" x14ac:dyDescent="0.25">
      <c r="A2876" s="18"/>
      <c r="B2876" s="18"/>
      <c r="C2876" s="77"/>
      <c r="D2876" s="77"/>
      <c r="E2876" s="78"/>
      <c r="F2876" s="5"/>
      <c r="G2876" s="5"/>
      <c r="H2876" s="5"/>
      <c r="K2876" s="5"/>
      <c r="L2876" s="5"/>
      <c r="M2876" s="18"/>
      <c r="N2876" s="18"/>
      <c r="T2876" s="70"/>
      <c r="U2876" s="70"/>
      <c r="V2876" s="20"/>
      <c r="Y2876" s="24"/>
    </row>
    <row r="2877" spans="1:25" x14ac:dyDescent="0.25">
      <c r="A2877" s="18"/>
      <c r="B2877" s="18"/>
      <c r="C2877" s="77"/>
      <c r="D2877" s="77"/>
      <c r="E2877" s="78"/>
      <c r="F2877" s="5"/>
      <c r="G2877" s="5"/>
      <c r="H2877" s="5"/>
      <c r="K2877" s="5"/>
      <c r="L2877" s="5"/>
      <c r="M2877" s="18"/>
      <c r="N2877" s="18"/>
      <c r="T2877" s="70"/>
      <c r="U2877" s="70"/>
      <c r="V2877" s="20"/>
      <c r="Y2877" s="24"/>
    </row>
    <row r="2878" spans="1:25" x14ac:dyDescent="0.25">
      <c r="A2878" s="18"/>
      <c r="B2878" s="18"/>
      <c r="C2878" s="77"/>
      <c r="D2878" s="77"/>
      <c r="E2878" s="78"/>
      <c r="F2878" s="5"/>
      <c r="G2878" s="5"/>
      <c r="H2878" s="5"/>
      <c r="K2878" s="5"/>
      <c r="L2878" s="5"/>
      <c r="M2878" s="18"/>
      <c r="N2878" s="18"/>
      <c r="T2878" s="70"/>
      <c r="U2878" s="70"/>
      <c r="V2878" s="20"/>
      <c r="Y2878" s="24"/>
    </row>
    <row r="2879" spans="1:25" x14ac:dyDescent="0.25">
      <c r="A2879" s="18"/>
      <c r="B2879" s="18"/>
      <c r="C2879" s="77"/>
      <c r="D2879" s="77"/>
      <c r="E2879" s="78"/>
      <c r="F2879" s="5"/>
      <c r="G2879" s="5"/>
      <c r="H2879" s="5"/>
      <c r="K2879" s="5"/>
      <c r="L2879" s="5"/>
      <c r="M2879" s="18"/>
      <c r="N2879" s="18"/>
      <c r="T2879" s="70"/>
      <c r="U2879" s="70"/>
      <c r="V2879" s="20"/>
      <c r="Y2879" s="24"/>
    </row>
    <row r="2880" spans="1:25" x14ac:dyDescent="0.25">
      <c r="A2880" s="18"/>
      <c r="B2880" s="18"/>
      <c r="C2880" s="77"/>
      <c r="D2880" s="77"/>
      <c r="E2880" s="78"/>
      <c r="F2880" s="5"/>
      <c r="G2880" s="5"/>
      <c r="H2880" s="5"/>
      <c r="K2880" s="5"/>
      <c r="L2880" s="5"/>
      <c r="M2880" s="18"/>
      <c r="N2880" s="18"/>
      <c r="T2880" s="70"/>
      <c r="U2880" s="70"/>
      <c r="V2880" s="20"/>
      <c r="Y2880" s="24"/>
    </row>
    <row r="2881" spans="1:25" x14ac:dyDescent="0.25">
      <c r="A2881" s="18"/>
      <c r="B2881" s="18"/>
      <c r="C2881" s="77"/>
      <c r="D2881" s="77"/>
      <c r="E2881" s="78"/>
      <c r="F2881" s="5"/>
      <c r="G2881" s="5"/>
      <c r="H2881" s="5"/>
      <c r="K2881" s="5"/>
      <c r="L2881" s="5"/>
      <c r="M2881" s="18"/>
      <c r="N2881" s="18"/>
      <c r="T2881" s="70"/>
      <c r="U2881" s="70"/>
      <c r="V2881" s="20"/>
      <c r="Y2881" s="24"/>
    </row>
    <row r="2882" spans="1:25" x14ac:dyDescent="0.25">
      <c r="A2882" s="18"/>
      <c r="B2882" s="18"/>
      <c r="C2882" s="77"/>
      <c r="D2882" s="77"/>
      <c r="E2882" s="78"/>
      <c r="F2882" s="5"/>
      <c r="G2882" s="5"/>
      <c r="H2882" s="5"/>
      <c r="K2882" s="5"/>
      <c r="L2882" s="5"/>
      <c r="M2882" s="18"/>
      <c r="N2882" s="18"/>
      <c r="T2882" s="70"/>
      <c r="U2882" s="70"/>
      <c r="V2882" s="20"/>
      <c r="Y2882" s="24"/>
    </row>
    <row r="2883" spans="1:25" x14ac:dyDescent="0.25">
      <c r="A2883" s="18"/>
      <c r="B2883" s="18"/>
      <c r="C2883" s="77"/>
      <c r="D2883" s="77"/>
      <c r="E2883" s="78"/>
      <c r="F2883" s="5"/>
      <c r="G2883" s="5"/>
      <c r="H2883" s="5"/>
      <c r="K2883" s="5"/>
      <c r="L2883" s="5"/>
      <c r="M2883" s="18"/>
      <c r="N2883" s="18"/>
      <c r="T2883" s="70"/>
      <c r="U2883" s="70"/>
      <c r="V2883" s="20"/>
      <c r="Y2883" s="24"/>
    </row>
    <row r="2884" spans="1:25" x14ac:dyDescent="0.25">
      <c r="A2884" s="18"/>
      <c r="B2884" s="18"/>
      <c r="C2884" s="77"/>
      <c r="D2884" s="77"/>
      <c r="E2884" s="78"/>
      <c r="F2884" s="5"/>
      <c r="G2884" s="5"/>
      <c r="H2884" s="5"/>
      <c r="K2884" s="5"/>
      <c r="L2884" s="5"/>
      <c r="M2884" s="18"/>
      <c r="N2884" s="18"/>
      <c r="T2884" s="70"/>
      <c r="U2884" s="70"/>
      <c r="V2884" s="20"/>
      <c r="Y2884" s="24"/>
    </row>
    <row r="2885" spans="1:25" x14ac:dyDescent="0.25">
      <c r="A2885" s="18"/>
      <c r="B2885" s="18"/>
      <c r="C2885" s="77"/>
      <c r="D2885" s="77"/>
      <c r="E2885" s="78"/>
      <c r="F2885" s="5"/>
      <c r="G2885" s="5"/>
      <c r="H2885" s="5"/>
      <c r="K2885" s="5"/>
      <c r="L2885" s="5"/>
      <c r="M2885" s="18"/>
      <c r="N2885" s="18"/>
      <c r="T2885" s="70"/>
      <c r="U2885" s="70"/>
      <c r="V2885" s="20"/>
      <c r="Y2885" s="24"/>
    </row>
    <row r="2886" spans="1:25" x14ac:dyDescent="0.25">
      <c r="A2886" s="18"/>
      <c r="B2886" s="18"/>
      <c r="C2886" s="77"/>
      <c r="D2886" s="77"/>
      <c r="E2886" s="78"/>
      <c r="F2886" s="5"/>
      <c r="G2886" s="5"/>
      <c r="H2886" s="5"/>
      <c r="K2886" s="5"/>
      <c r="L2886" s="5"/>
      <c r="M2886" s="18"/>
      <c r="N2886" s="18"/>
      <c r="T2886" s="70"/>
      <c r="U2886" s="70"/>
      <c r="V2886" s="20"/>
      <c r="Y2886" s="24"/>
    </row>
    <row r="2887" spans="1:25" x14ac:dyDescent="0.25">
      <c r="A2887" s="18"/>
      <c r="B2887" s="18"/>
      <c r="C2887" s="77"/>
      <c r="D2887" s="77"/>
      <c r="E2887" s="78"/>
      <c r="F2887" s="5"/>
      <c r="G2887" s="5"/>
      <c r="H2887" s="5"/>
      <c r="K2887" s="5"/>
      <c r="L2887" s="5"/>
      <c r="M2887" s="18"/>
      <c r="N2887" s="18"/>
      <c r="T2887" s="70"/>
      <c r="U2887" s="70"/>
      <c r="V2887" s="20"/>
      <c r="Y2887" s="24"/>
    </row>
    <row r="2888" spans="1:25" x14ac:dyDescent="0.25">
      <c r="A2888" s="18"/>
      <c r="B2888" s="18"/>
      <c r="C2888" s="77"/>
      <c r="D2888" s="77"/>
      <c r="E2888" s="78"/>
      <c r="F2888" s="5"/>
      <c r="G2888" s="5"/>
      <c r="H2888" s="5"/>
      <c r="K2888" s="5"/>
      <c r="L2888" s="5"/>
      <c r="M2888" s="18"/>
      <c r="N2888" s="18"/>
      <c r="T2888" s="70"/>
      <c r="U2888" s="70"/>
      <c r="V2888" s="20"/>
      <c r="Y2888" s="24"/>
    </row>
    <row r="2889" spans="1:25" x14ac:dyDescent="0.25">
      <c r="A2889" s="18"/>
      <c r="B2889" s="18"/>
      <c r="C2889" s="77"/>
      <c r="D2889" s="77"/>
      <c r="E2889" s="78"/>
      <c r="F2889" s="5"/>
      <c r="G2889" s="5"/>
      <c r="H2889" s="5"/>
      <c r="K2889" s="5"/>
      <c r="L2889" s="5"/>
      <c r="M2889" s="18"/>
      <c r="N2889" s="18"/>
      <c r="T2889" s="70"/>
      <c r="U2889" s="70"/>
      <c r="V2889" s="20"/>
      <c r="Y2889" s="24"/>
    </row>
    <row r="2890" spans="1:25" x14ac:dyDescent="0.25">
      <c r="A2890" s="18"/>
      <c r="B2890" s="18"/>
      <c r="C2890" s="77"/>
      <c r="D2890" s="77"/>
      <c r="E2890" s="78"/>
      <c r="F2890" s="5"/>
      <c r="G2890" s="5"/>
      <c r="H2890" s="5"/>
      <c r="K2890" s="5"/>
      <c r="L2890" s="5"/>
      <c r="M2890" s="18"/>
      <c r="N2890" s="18"/>
      <c r="T2890" s="70"/>
      <c r="U2890" s="70"/>
      <c r="V2890" s="20"/>
      <c r="Y2890" s="24"/>
    </row>
    <row r="2891" spans="1:25" x14ac:dyDescent="0.25">
      <c r="A2891" s="18"/>
      <c r="B2891" s="18"/>
      <c r="C2891" s="77"/>
      <c r="D2891" s="77"/>
      <c r="E2891" s="78"/>
      <c r="F2891" s="5"/>
      <c r="G2891" s="5"/>
      <c r="H2891" s="5"/>
      <c r="K2891" s="5"/>
      <c r="L2891" s="5"/>
      <c r="M2891" s="18"/>
      <c r="N2891" s="18"/>
      <c r="T2891" s="70"/>
      <c r="U2891" s="70"/>
      <c r="V2891" s="20"/>
      <c r="Y2891" s="24"/>
    </row>
    <row r="2892" spans="1:25" x14ac:dyDescent="0.25">
      <c r="A2892" s="18"/>
      <c r="B2892" s="18"/>
      <c r="C2892" s="77"/>
      <c r="D2892" s="77"/>
      <c r="E2892" s="78"/>
      <c r="F2892" s="5"/>
      <c r="G2892" s="5"/>
      <c r="H2892" s="5"/>
      <c r="K2892" s="5"/>
      <c r="L2892" s="5"/>
      <c r="M2892" s="18"/>
      <c r="N2892" s="18"/>
      <c r="T2892" s="70"/>
      <c r="U2892" s="70"/>
      <c r="V2892" s="20"/>
      <c r="Y2892" s="24"/>
    </row>
    <row r="2893" spans="1:25" x14ac:dyDescent="0.25">
      <c r="A2893" s="18"/>
      <c r="B2893" s="18"/>
      <c r="C2893" s="77"/>
      <c r="D2893" s="77"/>
      <c r="E2893" s="78"/>
      <c r="F2893" s="5"/>
      <c r="G2893" s="5"/>
      <c r="H2893" s="5"/>
      <c r="K2893" s="5"/>
      <c r="L2893" s="5"/>
      <c r="M2893" s="18"/>
      <c r="N2893" s="18"/>
      <c r="T2893" s="70"/>
      <c r="U2893" s="70"/>
      <c r="V2893" s="20"/>
      <c r="Y2893" s="24"/>
    </row>
    <row r="2894" spans="1:25" x14ac:dyDescent="0.25">
      <c r="A2894" s="18"/>
      <c r="B2894" s="18"/>
      <c r="C2894" s="77"/>
      <c r="D2894" s="77"/>
      <c r="E2894" s="78"/>
      <c r="F2894" s="5"/>
      <c r="G2894" s="5"/>
      <c r="H2894" s="5"/>
      <c r="K2894" s="5"/>
      <c r="L2894" s="5"/>
      <c r="M2894" s="18"/>
      <c r="N2894" s="18"/>
      <c r="T2894" s="70"/>
      <c r="U2894" s="70"/>
      <c r="V2894" s="20"/>
      <c r="Y2894" s="24"/>
    </row>
    <row r="2895" spans="1:25" x14ac:dyDescent="0.25">
      <c r="A2895" s="18"/>
      <c r="B2895" s="18"/>
      <c r="C2895" s="77"/>
      <c r="D2895" s="77"/>
      <c r="E2895" s="78"/>
      <c r="F2895" s="5"/>
      <c r="G2895" s="5"/>
      <c r="H2895" s="5"/>
      <c r="K2895" s="5"/>
      <c r="L2895" s="5"/>
      <c r="M2895" s="18"/>
      <c r="N2895" s="18"/>
      <c r="T2895" s="70"/>
      <c r="U2895" s="70"/>
      <c r="V2895" s="20"/>
      <c r="Y2895" s="24"/>
    </row>
    <row r="2896" spans="1:25" x14ac:dyDescent="0.25">
      <c r="A2896" s="18"/>
      <c r="B2896" s="18"/>
      <c r="C2896" s="77"/>
      <c r="D2896" s="77"/>
      <c r="E2896" s="78"/>
      <c r="F2896" s="5"/>
      <c r="G2896" s="5"/>
      <c r="H2896" s="5"/>
      <c r="K2896" s="5"/>
      <c r="L2896" s="5"/>
      <c r="M2896" s="18"/>
      <c r="N2896" s="18"/>
      <c r="T2896" s="70"/>
      <c r="U2896" s="70"/>
      <c r="V2896" s="20"/>
      <c r="Y2896" s="24"/>
    </row>
    <row r="2897" spans="1:25" x14ac:dyDescent="0.25">
      <c r="A2897" s="18"/>
      <c r="B2897" s="18"/>
      <c r="C2897" s="77"/>
      <c r="D2897" s="77"/>
      <c r="E2897" s="78"/>
      <c r="F2897" s="5"/>
      <c r="G2897" s="5"/>
      <c r="H2897" s="5"/>
      <c r="K2897" s="5"/>
      <c r="L2897" s="5"/>
      <c r="M2897" s="18"/>
      <c r="N2897" s="18"/>
      <c r="T2897" s="70"/>
      <c r="U2897" s="70"/>
      <c r="V2897" s="20"/>
      <c r="Y2897" s="24"/>
    </row>
    <row r="2898" spans="1:25" x14ac:dyDescent="0.25">
      <c r="A2898" s="18"/>
      <c r="B2898" s="18"/>
      <c r="C2898" s="77"/>
      <c r="D2898" s="77"/>
      <c r="E2898" s="78"/>
      <c r="F2898" s="5"/>
      <c r="G2898" s="5"/>
      <c r="H2898" s="5"/>
      <c r="K2898" s="5"/>
      <c r="L2898" s="5"/>
      <c r="M2898" s="18"/>
      <c r="N2898" s="18"/>
      <c r="T2898" s="70"/>
      <c r="U2898" s="70"/>
      <c r="V2898" s="20"/>
      <c r="Y2898" s="24"/>
    </row>
    <row r="2899" spans="1:25" x14ac:dyDescent="0.25">
      <c r="A2899" s="18"/>
      <c r="B2899" s="18"/>
      <c r="C2899" s="77"/>
      <c r="D2899" s="77"/>
      <c r="E2899" s="78"/>
      <c r="F2899" s="5"/>
      <c r="G2899" s="5"/>
      <c r="H2899" s="5"/>
      <c r="K2899" s="5"/>
      <c r="L2899" s="5"/>
      <c r="M2899" s="18"/>
      <c r="N2899" s="18"/>
      <c r="T2899" s="70"/>
      <c r="U2899" s="70"/>
      <c r="V2899" s="20"/>
      <c r="Y2899" s="24"/>
    </row>
    <row r="2900" spans="1:25" x14ac:dyDescent="0.25">
      <c r="A2900" s="18"/>
      <c r="B2900" s="18"/>
      <c r="C2900" s="77"/>
      <c r="D2900" s="77"/>
      <c r="E2900" s="78"/>
      <c r="F2900" s="5"/>
      <c r="G2900" s="5"/>
      <c r="H2900" s="5"/>
      <c r="K2900" s="5"/>
      <c r="L2900" s="5"/>
      <c r="M2900" s="18"/>
      <c r="N2900" s="18"/>
      <c r="T2900" s="70"/>
      <c r="U2900" s="70"/>
      <c r="V2900" s="20"/>
      <c r="Y2900" s="24"/>
    </row>
    <row r="2901" spans="1:25" x14ac:dyDescent="0.25">
      <c r="A2901" s="18"/>
      <c r="B2901" s="18"/>
      <c r="C2901" s="77"/>
      <c r="D2901" s="77"/>
      <c r="E2901" s="78"/>
      <c r="F2901" s="5"/>
      <c r="G2901" s="5"/>
      <c r="H2901" s="5"/>
      <c r="K2901" s="5"/>
      <c r="L2901" s="5"/>
      <c r="M2901" s="18"/>
      <c r="N2901" s="18"/>
      <c r="T2901" s="70"/>
      <c r="U2901" s="70"/>
      <c r="V2901" s="20"/>
      <c r="Y2901" s="24"/>
    </row>
    <row r="2902" spans="1:25" x14ac:dyDescent="0.25">
      <c r="A2902" s="18"/>
      <c r="B2902" s="18"/>
      <c r="C2902" s="77"/>
      <c r="D2902" s="77"/>
      <c r="E2902" s="78"/>
      <c r="F2902" s="5"/>
      <c r="G2902" s="5"/>
      <c r="H2902" s="5"/>
      <c r="K2902" s="5"/>
      <c r="L2902" s="5"/>
      <c r="M2902" s="18"/>
      <c r="N2902" s="18"/>
      <c r="T2902" s="70"/>
      <c r="U2902" s="70"/>
      <c r="V2902" s="20"/>
      <c r="Y2902" s="24"/>
    </row>
    <row r="2903" spans="1:25" x14ac:dyDescent="0.25">
      <c r="A2903" s="18"/>
      <c r="B2903" s="18"/>
      <c r="C2903" s="77"/>
      <c r="D2903" s="77"/>
      <c r="E2903" s="78"/>
      <c r="F2903" s="5"/>
      <c r="G2903" s="5"/>
      <c r="H2903" s="5"/>
      <c r="K2903" s="5"/>
      <c r="L2903" s="5"/>
      <c r="M2903" s="18"/>
      <c r="N2903" s="18"/>
      <c r="T2903" s="70"/>
      <c r="U2903" s="70"/>
      <c r="V2903" s="20"/>
      <c r="Y2903" s="24"/>
    </row>
    <row r="2904" spans="1:25" x14ac:dyDescent="0.25">
      <c r="A2904" s="18"/>
      <c r="B2904" s="18"/>
      <c r="C2904" s="77"/>
      <c r="D2904" s="77"/>
      <c r="E2904" s="78"/>
      <c r="F2904" s="5"/>
      <c r="G2904" s="5"/>
      <c r="H2904" s="5"/>
      <c r="K2904" s="5"/>
      <c r="L2904" s="5"/>
      <c r="M2904" s="18"/>
      <c r="N2904" s="18"/>
      <c r="T2904" s="70"/>
      <c r="U2904" s="70"/>
      <c r="V2904" s="20"/>
      <c r="Y2904" s="24"/>
    </row>
    <row r="2905" spans="1:25" x14ac:dyDescent="0.25">
      <c r="A2905" s="18"/>
      <c r="B2905" s="18"/>
      <c r="C2905" s="77"/>
      <c r="D2905" s="77"/>
      <c r="E2905" s="78"/>
      <c r="F2905" s="5"/>
      <c r="G2905" s="5"/>
      <c r="H2905" s="5"/>
      <c r="K2905" s="5"/>
      <c r="L2905" s="5"/>
      <c r="M2905" s="18"/>
      <c r="N2905" s="18"/>
      <c r="T2905" s="70"/>
      <c r="U2905" s="70"/>
      <c r="V2905" s="20"/>
      <c r="Y2905" s="24"/>
    </row>
    <row r="2906" spans="1:25" x14ac:dyDescent="0.25">
      <c r="A2906" s="18"/>
      <c r="B2906" s="18"/>
      <c r="C2906" s="77"/>
      <c r="D2906" s="77"/>
      <c r="E2906" s="78"/>
      <c r="F2906" s="5"/>
      <c r="G2906" s="5"/>
      <c r="H2906" s="5"/>
      <c r="K2906" s="5"/>
      <c r="L2906" s="5"/>
      <c r="M2906" s="18"/>
      <c r="N2906" s="18"/>
      <c r="T2906" s="70"/>
      <c r="U2906" s="70"/>
      <c r="V2906" s="20"/>
      <c r="Y2906" s="24"/>
    </row>
    <row r="2907" spans="1:25" x14ac:dyDescent="0.25">
      <c r="A2907" s="18"/>
      <c r="B2907" s="18"/>
      <c r="C2907" s="77"/>
      <c r="D2907" s="77"/>
      <c r="E2907" s="78"/>
      <c r="F2907" s="5"/>
      <c r="G2907" s="5"/>
      <c r="H2907" s="5"/>
      <c r="K2907" s="5"/>
      <c r="L2907" s="5"/>
      <c r="M2907" s="18"/>
      <c r="N2907" s="18"/>
      <c r="T2907" s="70"/>
      <c r="U2907" s="70"/>
      <c r="V2907" s="20"/>
      <c r="Y2907" s="24"/>
    </row>
    <row r="2908" spans="1:25" x14ac:dyDescent="0.25">
      <c r="A2908" s="18"/>
      <c r="B2908" s="18"/>
      <c r="C2908" s="77"/>
      <c r="D2908" s="77"/>
      <c r="E2908" s="78"/>
      <c r="F2908" s="5"/>
      <c r="G2908" s="5"/>
      <c r="H2908" s="5"/>
      <c r="K2908" s="5"/>
      <c r="L2908" s="5"/>
      <c r="M2908" s="18"/>
      <c r="N2908" s="18"/>
      <c r="T2908" s="70"/>
      <c r="U2908" s="70"/>
      <c r="V2908" s="20"/>
      <c r="Y2908" s="24"/>
    </row>
    <row r="2909" spans="1:25" x14ac:dyDescent="0.25">
      <c r="A2909" s="18"/>
      <c r="B2909" s="18"/>
      <c r="C2909" s="77"/>
      <c r="D2909" s="77"/>
      <c r="E2909" s="78"/>
      <c r="F2909" s="5"/>
      <c r="G2909" s="5"/>
      <c r="H2909" s="5"/>
      <c r="K2909" s="5"/>
      <c r="L2909" s="5"/>
      <c r="M2909" s="18"/>
      <c r="N2909" s="18"/>
      <c r="T2909" s="70"/>
      <c r="U2909" s="70"/>
      <c r="V2909" s="20"/>
      <c r="Y2909" s="24"/>
    </row>
    <row r="2910" spans="1:25" x14ac:dyDescent="0.25">
      <c r="A2910" s="18"/>
      <c r="B2910" s="18"/>
      <c r="C2910" s="77"/>
      <c r="D2910" s="77"/>
      <c r="E2910" s="78"/>
      <c r="F2910" s="5"/>
      <c r="G2910" s="5"/>
      <c r="H2910" s="5"/>
      <c r="K2910" s="5"/>
      <c r="L2910" s="5"/>
      <c r="M2910" s="18"/>
      <c r="N2910" s="18"/>
      <c r="T2910" s="70"/>
      <c r="U2910" s="70"/>
      <c r="V2910" s="20"/>
      <c r="Y2910" s="24"/>
    </row>
    <row r="2911" spans="1:25" x14ac:dyDescent="0.25">
      <c r="A2911" s="18"/>
      <c r="B2911" s="18"/>
      <c r="C2911" s="77"/>
      <c r="D2911" s="77"/>
      <c r="E2911" s="78"/>
      <c r="F2911" s="5"/>
      <c r="G2911" s="5"/>
      <c r="H2911" s="5"/>
      <c r="K2911" s="5"/>
      <c r="L2911" s="5"/>
      <c r="M2911" s="18"/>
      <c r="N2911" s="18"/>
      <c r="T2911" s="70"/>
      <c r="U2911" s="70"/>
      <c r="V2911" s="20"/>
      <c r="Y2911" s="24"/>
    </row>
    <row r="2912" spans="1:25" x14ac:dyDescent="0.25">
      <c r="A2912" s="18"/>
      <c r="B2912" s="18"/>
      <c r="C2912" s="77"/>
      <c r="D2912" s="77"/>
      <c r="E2912" s="78"/>
      <c r="F2912" s="5"/>
      <c r="G2912" s="5"/>
      <c r="H2912" s="5"/>
      <c r="K2912" s="5"/>
      <c r="L2912" s="5"/>
      <c r="M2912" s="18"/>
      <c r="N2912" s="18"/>
      <c r="T2912" s="70"/>
      <c r="U2912" s="70"/>
      <c r="V2912" s="20"/>
      <c r="Y2912" s="24"/>
    </row>
    <row r="2913" spans="1:25" x14ac:dyDescent="0.25">
      <c r="A2913" s="18"/>
      <c r="B2913" s="18"/>
      <c r="C2913" s="77"/>
      <c r="D2913" s="77"/>
      <c r="E2913" s="78"/>
      <c r="F2913" s="5"/>
      <c r="G2913" s="5"/>
      <c r="H2913" s="5"/>
      <c r="K2913" s="5"/>
      <c r="L2913" s="5"/>
      <c r="M2913" s="18"/>
      <c r="N2913" s="18"/>
      <c r="T2913" s="70"/>
      <c r="U2913" s="70"/>
      <c r="V2913" s="20"/>
      <c r="Y2913" s="24"/>
    </row>
    <row r="2914" spans="1:25" x14ac:dyDescent="0.25">
      <c r="A2914" s="18"/>
      <c r="B2914" s="18"/>
      <c r="C2914" s="77"/>
      <c r="D2914" s="77"/>
      <c r="E2914" s="78"/>
      <c r="F2914" s="5"/>
      <c r="G2914" s="5"/>
      <c r="H2914" s="5"/>
      <c r="K2914" s="5"/>
      <c r="L2914" s="5"/>
      <c r="M2914" s="18"/>
      <c r="N2914" s="18"/>
      <c r="T2914" s="70"/>
      <c r="U2914" s="70"/>
      <c r="V2914" s="20"/>
      <c r="Y2914" s="24"/>
    </row>
    <row r="2915" spans="1:25" x14ac:dyDescent="0.25">
      <c r="A2915" s="18"/>
      <c r="B2915" s="18"/>
      <c r="C2915" s="77"/>
      <c r="D2915" s="77"/>
      <c r="E2915" s="78"/>
      <c r="F2915" s="5"/>
      <c r="G2915" s="5"/>
      <c r="H2915" s="5"/>
      <c r="K2915" s="5"/>
      <c r="L2915" s="5"/>
      <c r="M2915" s="18"/>
      <c r="N2915" s="18"/>
      <c r="T2915" s="70"/>
      <c r="U2915" s="70"/>
      <c r="V2915" s="20"/>
      <c r="Y2915" s="24"/>
    </row>
    <row r="2916" spans="1:25" x14ac:dyDescent="0.25">
      <c r="A2916" s="18"/>
      <c r="B2916" s="18"/>
      <c r="C2916" s="77"/>
      <c r="D2916" s="77"/>
      <c r="E2916" s="78"/>
      <c r="F2916" s="5"/>
      <c r="G2916" s="5"/>
      <c r="H2916" s="5"/>
      <c r="K2916" s="5"/>
      <c r="L2916" s="5"/>
      <c r="M2916" s="18"/>
      <c r="N2916" s="18"/>
      <c r="T2916" s="70"/>
      <c r="U2916" s="70"/>
      <c r="V2916" s="20"/>
      <c r="Y2916" s="24"/>
    </row>
    <row r="2917" spans="1:25" x14ac:dyDescent="0.25">
      <c r="A2917" s="18"/>
      <c r="B2917" s="18"/>
      <c r="C2917" s="77"/>
      <c r="D2917" s="77"/>
      <c r="E2917" s="78"/>
      <c r="F2917" s="5"/>
      <c r="G2917" s="5"/>
      <c r="H2917" s="5"/>
      <c r="K2917" s="5"/>
      <c r="L2917" s="5"/>
      <c r="M2917" s="18"/>
      <c r="N2917" s="18"/>
      <c r="T2917" s="70"/>
      <c r="U2917" s="70"/>
      <c r="V2917" s="20"/>
      <c r="Y2917" s="24"/>
    </row>
    <row r="2918" spans="1:25" x14ac:dyDescent="0.25">
      <c r="A2918" s="18"/>
      <c r="B2918" s="18"/>
      <c r="C2918" s="77"/>
      <c r="D2918" s="77"/>
      <c r="E2918" s="78"/>
      <c r="F2918" s="5"/>
      <c r="G2918" s="5"/>
      <c r="H2918" s="5"/>
      <c r="K2918" s="5"/>
      <c r="L2918" s="5"/>
      <c r="M2918" s="18"/>
      <c r="N2918" s="18"/>
      <c r="T2918" s="70"/>
      <c r="U2918" s="70"/>
      <c r="V2918" s="20"/>
      <c r="Y2918" s="24"/>
    </row>
    <row r="2919" spans="1:25" x14ac:dyDescent="0.25">
      <c r="A2919" s="18"/>
      <c r="B2919" s="18"/>
      <c r="C2919" s="77"/>
      <c r="D2919" s="77"/>
      <c r="E2919" s="78"/>
      <c r="F2919" s="5"/>
      <c r="G2919" s="5"/>
      <c r="H2919" s="5"/>
      <c r="K2919" s="5"/>
      <c r="L2919" s="5"/>
      <c r="M2919" s="18"/>
      <c r="N2919" s="18"/>
      <c r="T2919" s="70"/>
      <c r="U2919" s="70"/>
      <c r="V2919" s="20"/>
      <c r="Y2919" s="24"/>
    </row>
    <row r="2920" spans="1:25" x14ac:dyDescent="0.25">
      <c r="A2920" s="18"/>
      <c r="B2920" s="18"/>
      <c r="C2920" s="77"/>
      <c r="D2920" s="77"/>
      <c r="E2920" s="78"/>
      <c r="F2920" s="5"/>
      <c r="G2920" s="5"/>
      <c r="H2920" s="5"/>
      <c r="K2920" s="5"/>
      <c r="L2920" s="5"/>
      <c r="M2920" s="18"/>
      <c r="N2920" s="18"/>
      <c r="T2920" s="70"/>
      <c r="U2920" s="70"/>
      <c r="V2920" s="20"/>
      <c r="Y2920" s="24"/>
    </row>
    <row r="2921" spans="1:25" x14ac:dyDescent="0.25">
      <c r="A2921" s="18"/>
      <c r="B2921" s="18"/>
      <c r="C2921" s="77"/>
      <c r="D2921" s="77"/>
      <c r="E2921" s="78"/>
      <c r="F2921" s="5"/>
      <c r="G2921" s="5"/>
      <c r="H2921" s="5"/>
      <c r="K2921" s="5"/>
      <c r="L2921" s="5"/>
      <c r="M2921" s="18"/>
      <c r="N2921" s="18"/>
      <c r="T2921" s="70"/>
      <c r="U2921" s="70"/>
      <c r="V2921" s="20"/>
      <c r="Y2921" s="24"/>
    </row>
    <row r="2922" spans="1:25" x14ac:dyDescent="0.25">
      <c r="A2922" s="18"/>
      <c r="B2922" s="18"/>
      <c r="C2922" s="77"/>
      <c r="D2922" s="77"/>
      <c r="E2922" s="78"/>
      <c r="F2922" s="5"/>
      <c r="G2922" s="5"/>
      <c r="H2922" s="5"/>
      <c r="K2922" s="5"/>
      <c r="L2922" s="5"/>
      <c r="M2922" s="18"/>
      <c r="N2922" s="18"/>
      <c r="T2922" s="70"/>
      <c r="U2922" s="70"/>
      <c r="V2922" s="20"/>
      <c r="Y2922" s="24"/>
    </row>
    <row r="2923" spans="1:25" x14ac:dyDescent="0.25">
      <c r="A2923" s="18"/>
      <c r="B2923" s="18"/>
      <c r="C2923" s="77"/>
      <c r="D2923" s="77"/>
      <c r="E2923" s="78"/>
      <c r="F2923" s="5"/>
      <c r="G2923" s="5"/>
      <c r="H2923" s="5"/>
      <c r="K2923" s="5"/>
      <c r="L2923" s="5"/>
      <c r="M2923" s="18"/>
      <c r="N2923" s="18"/>
      <c r="T2923" s="70"/>
      <c r="U2923" s="70"/>
      <c r="V2923" s="20"/>
      <c r="Y2923" s="24"/>
    </row>
    <row r="2924" spans="1:25" x14ac:dyDescent="0.25">
      <c r="A2924" s="18"/>
      <c r="B2924" s="18"/>
      <c r="C2924" s="77"/>
      <c r="D2924" s="77"/>
      <c r="E2924" s="78"/>
      <c r="F2924" s="5"/>
      <c r="G2924" s="5"/>
      <c r="H2924" s="5"/>
      <c r="K2924" s="5"/>
      <c r="L2924" s="5"/>
      <c r="M2924" s="18"/>
      <c r="N2924" s="18"/>
      <c r="T2924" s="70"/>
      <c r="U2924" s="70"/>
      <c r="V2924" s="20"/>
      <c r="Y2924" s="24"/>
    </row>
    <row r="2925" spans="1:25" x14ac:dyDescent="0.25">
      <c r="A2925" s="18"/>
      <c r="B2925" s="18"/>
      <c r="C2925" s="77"/>
      <c r="D2925" s="77"/>
      <c r="E2925" s="78"/>
      <c r="F2925" s="5"/>
      <c r="G2925" s="5"/>
      <c r="H2925" s="5"/>
      <c r="K2925" s="5"/>
      <c r="L2925" s="5"/>
      <c r="M2925" s="18"/>
      <c r="N2925" s="18"/>
      <c r="T2925" s="70"/>
      <c r="U2925" s="70"/>
      <c r="V2925" s="20"/>
      <c r="X2925" s="99"/>
      <c r="Y2925" s="24"/>
    </row>
    <row r="2926" spans="1:25" x14ac:dyDescent="0.25">
      <c r="A2926" s="18"/>
      <c r="B2926" s="18"/>
      <c r="C2926" s="77"/>
      <c r="D2926" s="77"/>
      <c r="E2926" s="78"/>
      <c r="F2926" s="5"/>
      <c r="G2926" s="5"/>
      <c r="H2926" s="5"/>
      <c r="K2926" s="5"/>
      <c r="L2926" s="5"/>
      <c r="M2926" s="18"/>
      <c r="N2926" s="18"/>
      <c r="T2926" s="70"/>
      <c r="U2926" s="70"/>
      <c r="V2926" s="20"/>
      <c r="Y2926" s="24"/>
    </row>
    <row r="2927" spans="1:25" x14ac:dyDescent="0.25">
      <c r="A2927" s="18"/>
      <c r="B2927" s="18"/>
      <c r="C2927" s="77"/>
      <c r="D2927" s="77"/>
      <c r="E2927" s="78"/>
      <c r="F2927" s="5"/>
      <c r="G2927" s="5"/>
      <c r="H2927" s="5"/>
      <c r="K2927" s="5"/>
      <c r="L2927" s="5"/>
      <c r="M2927" s="18"/>
      <c r="N2927" s="18"/>
      <c r="T2927" s="70"/>
      <c r="U2927" s="70"/>
      <c r="V2927" s="20"/>
      <c r="Y2927" s="24"/>
    </row>
    <row r="2928" spans="1:25" x14ac:dyDescent="0.25">
      <c r="A2928" s="18"/>
      <c r="B2928" s="18"/>
      <c r="C2928" s="77"/>
      <c r="D2928" s="77"/>
      <c r="E2928" s="78"/>
      <c r="F2928" s="5"/>
      <c r="G2928" s="5"/>
      <c r="H2928" s="5"/>
      <c r="K2928" s="5"/>
      <c r="L2928" s="5"/>
      <c r="M2928" s="18"/>
      <c r="N2928" s="18"/>
      <c r="T2928" s="70"/>
      <c r="U2928" s="70"/>
      <c r="V2928" s="20"/>
      <c r="Y2928" s="24"/>
    </row>
    <row r="2929" spans="1:25" x14ac:dyDescent="0.25">
      <c r="A2929" s="18"/>
      <c r="B2929" s="18"/>
      <c r="C2929" s="77"/>
      <c r="D2929" s="77"/>
      <c r="E2929" s="78"/>
      <c r="F2929" s="5"/>
      <c r="G2929" s="5"/>
      <c r="H2929" s="5"/>
      <c r="K2929" s="5"/>
      <c r="L2929" s="5"/>
      <c r="M2929" s="18"/>
      <c r="N2929" s="18"/>
      <c r="T2929" s="70"/>
      <c r="U2929" s="70"/>
      <c r="V2929" s="20"/>
      <c r="Y2929" s="24"/>
    </row>
    <row r="2930" spans="1:25" x14ac:dyDescent="0.25">
      <c r="A2930" s="18"/>
      <c r="B2930" s="18"/>
      <c r="C2930" s="77"/>
      <c r="D2930" s="77"/>
      <c r="E2930" s="78"/>
      <c r="F2930" s="5"/>
      <c r="G2930" s="5"/>
      <c r="H2930" s="5"/>
      <c r="K2930" s="5"/>
      <c r="L2930" s="5"/>
      <c r="M2930" s="18"/>
      <c r="N2930" s="18"/>
      <c r="T2930" s="70"/>
      <c r="U2930" s="70"/>
      <c r="V2930" s="20"/>
      <c r="Y2930" s="24"/>
    </row>
    <row r="2931" spans="1:25" x14ac:dyDescent="0.25">
      <c r="A2931" s="18"/>
      <c r="B2931" s="18"/>
      <c r="C2931" s="77"/>
      <c r="D2931" s="77"/>
      <c r="E2931" s="78"/>
      <c r="F2931" s="5"/>
      <c r="G2931" s="5"/>
      <c r="H2931" s="5"/>
      <c r="K2931" s="5"/>
      <c r="L2931" s="5"/>
      <c r="M2931" s="18"/>
      <c r="N2931" s="18"/>
      <c r="T2931" s="70"/>
      <c r="U2931" s="70"/>
      <c r="V2931" s="20"/>
      <c r="Y2931" s="24"/>
    </row>
    <row r="2932" spans="1:25" x14ac:dyDescent="0.25">
      <c r="A2932" s="18"/>
      <c r="B2932" s="18"/>
      <c r="C2932" s="77"/>
      <c r="D2932" s="77"/>
      <c r="E2932" s="78"/>
      <c r="F2932" s="5"/>
      <c r="G2932" s="5"/>
      <c r="H2932" s="5"/>
      <c r="K2932" s="5"/>
      <c r="L2932" s="5"/>
      <c r="M2932" s="18"/>
      <c r="N2932" s="18"/>
      <c r="T2932" s="70"/>
      <c r="U2932" s="70"/>
      <c r="V2932" s="20"/>
      <c r="Y2932" s="24"/>
    </row>
    <row r="2933" spans="1:25" x14ac:dyDescent="0.25">
      <c r="A2933" s="18"/>
      <c r="B2933" s="18"/>
      <c r="C2933" s="77"/>
      <c r="D2933" s="77"/>
      <c r="E2933" s="78"/>
      <c r="F2933" s="5"/>
      <c r="G2933" s="5"/>
      <c r="H2933" s="5"/>
      <c r="K2933" s="5"/>
      <c r="L2933" s="5"/>
      <c r="M2933" s="18"/>
      <c r="N2933" s="18"/>
      <c r="T2933" s="70"/>
      <c r="U2933" s="70"/>
      <c r="V2933" s="20"/>
      <c r="Y2933" s="24"/>
    </row>
    <row r="2934" spans="1:25" x14ac:dyDescent="0.25">
      <c r="A2934" s="18"/>
      <c r="B2934" s="18"/>
      <c r="C2934" s="77"/>
      <c r="D2934" s="77"/>
      <c r="E2934" s="78"/>
      <c r="F2934" s="5"/>
      <c r="G2934" s="5"/>
      <c r="H2934" s="5"/>
      <c r="K2934" s="5"/>
      <c r="L2934" s="5"/>
      <c r="M2934" s="18"/>
      <c r="N2934" s="18"/>
      <c r="T2934" s="70"/>
      <c r="U2934" s="70"/>
      <c r="V2934" s="20"/>
      <c r="Y2934" s="24"/>
    </row>
    <row r="2935" spans="1:25" x14ac:dyDescent="0.25">
      <c r="A2935" s="18"/>
      <c r="B2935" s="18"/>
      <c r="C2935" s="77"/>
      <c r="D2935" s="77"/>
      <c r="E2935" s="78"/>
      <c r="F2935" s="5"/>
      <c r="G2935" s="5"/>
      <c r="H2935" s="5"/>
      <c r="K2935" s="5"/>
      <c r="L2935" s="5"/>
      <c r="M2935" s="18"/>
      <c r="N2935" s="18"/>
      <c r="T2935" s="70"/>
      <c r="U2935" s="70"/>
      <c r="V2935" s="20"/>
      <c r="Y2935" s="24"/>
    </row>
    <row r="2936" spans="1:25" x14ac:dyDescent="0.25">
      <c r="A2936" s="18"/>
      <c r="B2936" s="18"/>
      <c r="C2936" s="77"/>
      <c r="D2936" s="77"/>
      <c r="E2936" s="78"/>
      <c r="F2936" s="5"/>
      <c r="G2936" s="5"/>
      <c r="H2936" s="5"/>
      <c r="K2936" s="5"/>
      <c r="L2936" s="5"/>
      <c r="M2936" s="18"/>
      <c r="N2936" s="18"/>
      <c r="T2936" s="70"/>
      <c r="U2936" s="70"/>
      <c r="V2936" s="20"/>
      <c r="Y2936" s="24"/>
    </row>
    <row r="2937" spans="1:25" x14ac:dyDescent="0.25">
      <c r="A2937" s="18"/>
      <c r="B2937" s="18"/>
      <c r="C2937" s="77"/>
      <c r="D2937" s="77"/>
      <c r="E2937" s="78"/>
      <c r="F2937" s="5"/>
      <c r="G2937" s="5"/>
      <c r="H2937" s="5"/>
      <c r="K2937" s="5"/>
      <c r="L2937" s="5"/>
      <c r="M2937" s="18"/>
      <c r="N2937" s="18"/>
      <c r="T2937" s="70"/>
      <c r="U2937" s="70"/>
      <c r="V2937" s="20"/>
      <c r="Y2937" s="24"/>
    </row>
    <row r="2938" spans="1:25" x14ac:dyDescent="0.25">
      <c r="A2938" s="18"/>
      <c r="B2938" s="18"/>
      <c r="C2938" s="77"/>
      <c r="D2938" s="77"/>
      <c r="E2938" s="78"/>
      <c r="F2938" s="5"/>
      <c r="G2938" s="5"/>
      <c r="H2938" s="5"/>
      <c r="K2938" s="5"/>
      <c r="L2938" s="5"/>
      <c r="M2938" s="18"/>
      <c r="N2938" s="18"/>
      <c r="T2938" s="70"/>
      <c r="U2938" s="70"/>
      <c r="V2938" s="20"/>
      <c r="Y2938" s="24"/>
    </row>
    <row r="2939" spans="1:25" x14ac:dyDescent="0.25">
      <c r="A2939" s="18"/>
      <c r="B2939" s="18"/>
      <c r="C2939" s="77"/>
      <c r="D2939" s="77"/>
      <c r="E2939" s="78"/>
      <c r="F2939" s="5"/>
      <c r="G2939" s="5"/>
      <c r="H2939" s="5"/>
      <c r="K2939" s="5"/>
      <c r="L2939" s="5"/>
      <c r="M2939" s="18"/>
      <c r="N2939" s="18"/>
      <c r="T2939" s="70"/>
      <c r="U2939" s="70"/>
      <c r="V2939" s="20"/>
      <c r="Y2939" s="24"/>
    </row>
    <row r="2940" spans="1:25" x14ac:dyDescent="0.25">
      <c r="A2940" s="18"/>
      <c r="B2940" s="18"/>
      <c r="C2940" s="77"/>
      <c r="D2940" s="77"/>
      <c r="E2940" s="78"/>
      <c r="F2940" s="5"/>
      <c r="G2940" s="5"/>
      <c r="H2940" s="5"/>
      <c r="K2940" s="5"/>
      <c r="L2940" s="5"/>
      <c r="M2940" s="18"/>
      <c r="N2940" s="18"/>
      <c r="T2940" s="70"/>
      <c r="U2940" s="70"/>
      <c r="V2940" s="20"/>
      <c r="Y2940" s="24"/>
    </row>
    <row r="2941" spans="1:25" x14ac:dyDescent="0.25">
      <c r="A2941" s="18"/>
      <c r="B2941" s="18"/>
      <c r="C2941" s="77"/>
      <c r="D2941" s="77"/>
      <c r="E2941" s="78"/>
      <c r="F2941" s="5"/>
      <c r="G2941" s="5"/>
      <c r="H2941" s="5"/>
      <c r="K2941" s="5"/>
      <c r="L2941" s="5"/>
      <c r="M2941" s="18"/>
      <c r="N2941" s="18"/>
      <c r="T2941" s="70"/>
      <c r="U2941" s="70"/>
      <c r="V2941" s="20"/>
      <c r="Y2941" s="24"/>
    </row>
    <row r="2942" spans="1:25" x14ac:dyDescent="0.25">
      <c r="A2942" s="18"/>
      <c r="B2942" s="18"/>
      <c r="C2942" s="77"/>
      <c r="D2942" s="77"/>
      <c r="E2942" s="78"/>
      <c r="F2942" s="5"/>
      <c r="G2942" s="5"/>
      <c r="H2942" s="5"/>
      <c r="K2942" s="5"/>
      <c r="L2942" s="5"/>
      <c r="M2942" s="18"/>
      <c r="N2942" s="18"/>
      <c r="T2942" s="70"/>
      <c r="U2942" s="70"/>
      <c r="V2942" s="20"/>
      <c r="Y2942" s="24"/>
    </row>
    <row r="2943" spans="1:25" x14ac:dyDescent="0.25">
      <c r="A2943" s="18"/>
      <c r="B2943" s="18"/>
      <c r="C2943" s="77"/>
      <c r="D2943" s="77"/>
      <c r="E2943" s="78"/>
      <c r="F2943" s="5"/>
      <c r="G2943" s="5"/>
      <c r="H2943" s="5"/>
      <c r="K2943" s="5"/>
      <c r="L2943" s="5"/>
      <c r="M2943" s="18"/>
      <c r="N2943" s="18"/>
      <c r="T2943" s="70"/>
      <c r="U2943" s="70"/>
      <c r="V2943" s="20"/>
      <c r="Y2943" s="24"/>
    </row>
    <row r="2944" spans="1:25" x14ac:dyDescent="0.25">
      <c r="A2944" s="18"/>
      <c r="B2944" s="18"/>
      <c r="C2944" s="77"/>
      <c r="D2944" s="77"/>
      <c r="E2944" s="78"/>
      <c r="F2944" s="5"/>
      <c r="G2944" s="5"/>
      <c r="H2944" s="5"/>
      <c r="K2944" s="5"/>
      <c r="L2944" s="5"/>
      <c r="M2944" s="18"/>
      <c r="N2944" s="18"/>
      <c r="T2944" s="70"/>
      <c r="U2944" s="70"/>
      <c r="V2944" s="20"/>
      <c r="Y2944" s="24"/>
    </row>
    <row r="2945" spans="1:25" x14ac:dyDescent="0.25">
      <c r="A2945" s="18"/>
      <c r="B2945" s="18"/>
      <c r="C2945" s="77"/>
      <c r="D2945" s="77"/>
      <c r="E2945" s="78"/>
      <c r="F2945" s="5"/>
      <c r="G2945" s="5"/>
      <c r="H2945" s="5"/>
      <c r="K2945" s="5"/>
      <c r="L2945" s="5"/>
      <c r="M2945" s="18"/>
      <c r="N2945" s="18"/>
      <c r="T2945" s="70"/>
      <c r="U2945" s="70"/>
      <c r="V2945" s="20"/>
      <c r="Y2945" s="24"/>
    </row>
    <row r="2946" spans="1:25" x14ac:dyDescent="0.25">
      <c r="A2946" s="18"/>
      <c r="B2946" s="18"/>
      <c r="C2946" s="77"/>
      <c r="D2946" s="77"/>
      <c r="E2946" s="78"/>
      <c r="F2946" s="5"/>
      <c r="G2946" s="5"/>
      <c r="H2946" s="5"/>
      <c r="K2946" s="5"/>
      <c r="L2946" s="5"/>
      <c r="M2946" s="18"/>
      <c r="N2946" s="18"/>
      <c r="T2946" s="70"/>
      <c r="U2946" s="70"/>
      <c r="V2946" s="20"/>
      <c r="Y2946" s="24"/>
    </row>
    <row r="2947" spans="1:25" x14ac:dyDescent="0.25">
      <c r="A2947" s="18"/>
      <c r="B2947" s="18"/>
      <c r="C2947" s="77"/>
      <c r="D2947" s="77"/>
      <c r="E2947" s="78"/>
      <c r="F2947" s="5"/>
      <c r="G2947" s="5"/>
      <c r="H2947" s="5"/>
      <c r="K2947" s="5"/>
      <c r="L2947" s="5"/>
      <c r="M2947" s="18"/>
      <c r="N2947" s="18"/>
      <c r="T2947" s="70"/>
      <c r="U2947" s="70"/>
      <c r="V2947" s="20"/>
      <c r="Y2947" s="24"/>
    </row>
    <row r="2948" spans="1:25" x14ac:dyDescent="0.25">
      <c r="A2948" s="18"/>
      <c r="B2948" s="18"/>
      <c r="C2948" s="77"/>
      <c r="D2948" s="77"/>
      <c r="E2948" s="78"/>
      <c r="F2948" s="5"/>
      <c r="G2948" s="5"/>
      <c r="H2948" s="5"/>
      <c r="K2948" s="5"/>
      <c r="L2948" s="5"/>
      <c r="M2948" s="18"/>
      <c r="N2948" s="18"/>
      <c r="T2948" s="70"/>
      <c r="U2948" s="70"/>
      <c r="V2948" s="20"/>
      <c r="Y2948" s="24"/>
    </row>
    <row r="2949" spans="1:25" x14ac:dyDescent="0.25">
      <c r="A2949" s="18"/>
      <c r="B2949" s="18"/>
      <c r="C2949" s="77"/>
      <c r="D2949" s="77"/>
      <c r="E2949" s="78"/>
      <c r="F2949" s="5"/>
      <c r="G2949" s="5"/>
      <c r="H2949" s="5"/>
      <c r="K2949" s="5"/>
      <c r="L2949" s="5"/>
      <c r="M2949" s="18"/>
      <c r="N2949" s="18"/>
      <c r="T2949" s="70"/>
      <c r="U2949" s="70"/>
      <c r="V2949" s="20"/>
      <c r="Y2949" s="24"/>
    </row>
    <row r="2950" spans="1:25" x14ac:dyDescent="0.25">
      <c r="A2950" s="18"/>
      <c r="B2950" s="18"/>
      <c r="C2950" s="77"/>
      <c r="D2950" s="77"/>
      <c r="E2950" s="78"/>
      <c r="F2950" s="5"/>
      <c r="G2950" s="5"/>
      <c r="H2950" s="5"/>
      <c r="K2950" s="5"/>
      <c r="L2950" s="5"/>
      <c r="M2950" s="18"/>
      <c r="N2950" s="18"/>
      <c r="T2950" s="70"/>
      <c r="U2950" s="70"/>
      <c r="V2950" s="20"/>
      <c r="Y2950" s="24"/>
    </row>
    <row r="2951" spans="1:25" x14ac:dyDescent="0.25">
      <c r="A2951" s="18"/>
      <c r="B2951" s="18"/>
      <c r="C2951" s="77"/>
      <c r="D2951" s="77"/>
      <c r="E2951" s="78"/>
      <c r="F2951" s="5"/>
      <c r="G2951" s="5"/>
      <c r="H2951" s="5"/>
      <c r="K2951" s="5"/>
      <c r="L2951" s="5"/>
      <c r="M2951" s="18"/>
      <c r="N2951" s="18"/>
      <c r="T2951" s="70"/>
      <c r="U2951" s="70"/>
      <c r="V2951" s="20"/>
      <c r="Y2951" s="24"/>
    </row>
    <row r="2952" spans="1:25" x14ac:dyDescent="0.25">
      <c r="A2952" s="18"/>
      <c r="B2952" s="18"/>
      <c r="C2952" s="77"/>
      <c r="D2952" s="77"/>
      <c r="E2952" s="78"/>
      <c r="F2952" s="5"/>
      <c r="G2952" s="5"/>
      <c r="H2952" s="5"/>
      <c r="K2952" s="5"/>
      <c r="L2952" s="5"/>
      <c r="M2952" s="18"/>
      <c r="N2952" s="18"/>
      <c r="T2952" s="70"/>
      <c r="U2952" s="70"/>
      <c r="V2952" s="20"/>
      <c r="Y2952" s="24"/>
    </row>
    <row r="2953" spans="1:25" x14ac:dyDescent="0.25">
      <c r="A2953" s="18"/>
      <c r="B2953" s="18"/>
      <c r="C2953" s="77"/>
      <c r="D2953" s="77"/>
      <c r="E2953" s="78"/>
      <c r="F2953" s="5"/>
      <c r="G2953" s="5"/>
      <c r="H2953" s="5"/>
      <c r="K2953" s="5"/>
      <c r="L2953" s="5"/>
      <c r="M2953" s="18"/>
      <c r="N2953" s="18"/>
      <c r="T2953" s="70"/>
      <c r="U2953" s="70"/>
      <c r="V2953" s="20"/>
      <c r="Y2953" s="24"/>
    </row>
    <row r="2954" spans="1:25" x14ac:dyDescent="0.25">
      <c r="A2954" s="18"/>
      <c r="B2954" s="18"/>
      <c r="C2954" s="77"/>
      <c r="D2954" s="77"/>
      <c r="E2954" s="78"/>
      <c r="F2954" s="5"/>
      <c r="G2954" s="5"/>
      <c r="H2954" s="5"/>
      <c r="K2954" s="5"/>
      <c r="L2954" s="5"/>
      <c r="M2954" s="18"/>
      <c r="N2954" s="18"/>
      <c r="T2954" s="70"/>
      <c r="U2954" s="70"/>
      <c r="V2954" s="20"/>
      <c r="Y2954" s="24"/>
    </row>
    <row r="2955" spans="1:25" x14ac:dyDescent="0.25">
      <c r="A2955" s="18"/>
      <c r="B2955" s="18"/>
      <c r="C2955" s="77"/>
      <c r="D2955" s="77"/>
      <c r="E2955" s="78"/>
      <c r="F2955" s="5"/>
      <c r="G2955" s="5"/>
      <c r="H2955" s="5"/>
      <c r="K2955" s="5"/>
      <c r="L2955" s="5"/>
      <c r="M2955" s="18"/>
      <c r="N2955" s="18"/>
      <c r="T2955" s="70"/>
      <c r="U2955" s="70"/>
      <c r="V2955" s="20"/>
      <c r="Y2955" s="24"/>
    </row>
    <row r="2956" spans="1:25" x14ac:dyDescent="0.25">
      <c r="A2956" s="18"/>
      <c r="B2956" s="18"/>
      <c r="C2956" s="77"/>
      <c r="D2956" s="77"/>
      <c r="E2956" s="78"/>
      <c r="F2956" s="5"/>
      <c r="G2956" s="5"/>
      <c r="H2956" s="5"/>
      <c r="K2956" s="5"/>
      <c r="L2956" s="5"/>
      <c r="M2956" s="18"/>
      <c r="N2956" s="18"/>
      <c r="T2956" s="70"/>
      <c r="U2956" s="70"/>
      <c r="V2956" s="20"/>
      <c r="Y2956" s="24"/>
    </row>
    <row r="2957" spans="1:25" x14ac:dyDescent="0.25">
      <c r="A2957" s="18"/>
      <c r="B2957" s="18"/>
      <c r="C2957" s="77"/>
      <c r="D2957" s="77"/>
      <c r="E2957" s="78"/>
      <c r="F2957" s="5"/>
      <c r="G2957" s="5"/>
      <c r="H2957" s="5"/>
      <c r="K2957" s="5"/>
      <c r="L2957" s="5"/>
      <c r="M2957" s="18"/>
      <c r="N2957" s="18"/>
      <c r="T2957" s="70"/>
      <c r="U2957" s="70"/>
      <c r="V2957" s="20"/>
      <c r="Y2957" s="24"/>
    </row>
    <row r="2958" spans="1:25" x14ac:dyDescent="0.25">
      <c r="A2958" s="18"/>
      <c r="B2958" s="18"/>
      <c r="C2958" s="77"/>
      <c r="D2958" s="77"/>
      <c r="E2958" s="78"/>
      <c r="F2958" s="5"/>
      <c r="G2958" s="5"/>
      <c r="H2958" s="5"/>
      <c r="K2958" s="5"/>
      <c r="L2958" s="5"/>
      <c r="M2958" s="18"/>
      <c r="N2958" s="18"/>
      <c r="T2958" s="70"/>
      <c r="U2958" s="70"/>
      <c r="V2958" s="20"/>
      <c r="Y2958" s="24"/>
    </row>
    <row r="2959" spans="1:25" x14ac:dyDescent="0.25">
      <c r="A2959" s="18"/>
      <c r="B2959" s="18"/>
      <c r="C2959" s="77"/>
      <c r="D2959" s="77"/>
      <c r="E2959" s="78"/>
      <c r="F2959" s="5"/>
      <c r="G2959" s="5"/>
      <c r="H2959" s="5"/>
      <c r="K2959" s="5"/>
      <c r="L2959" s="5"/>
      <c r="M2959" s="18"/>
      <c r="N2959" s="18"/>
      <c r="T2959" s="70"/>
      <c r="U2959" s="70"/>
      <c r="V2959" s="20"/>
      <c r="Y2959" s="24"/>
    </row>
    <row r="2960" spans="1:25" x14ac:dyDescent="0.25">
      <c r="A2960" s="18"/>
      <c r="B2960" s="18"/>
      <c r="C2960" s="77"/>
      <c r="D2960" s="77"/>
      <c r="E2960" s="78"/>
      <c r="F2960" s="5"/>
      <c r="G2960" s="5"/>
      <c r="H2960" s="5"/>
      <c r="K2960" s="5"/>
      <c r="L2960" s="5"/>
      <c r="M2960" s="18"/>
      <c r="N2960" s="18"/>
      <c r="T2960" s="70"/>
      <c r="U2960" s="70"/>
      <c r="V2960" s="20"/>
      <c r="Y2960" s="24"/>
    </row>
    <row r="2961" spans="1:25" x14ac:dyDescent="0.25">
      <c r="A2961" s="18"/>
      <c r="B2961" s="18"/>
      <c r="C2961" s="77"/>
      <c r="D2961" s="77"/>
      <c r="E2961" s="78"/>
      <c r="F2961" s="5"/>
      <c r="G2961" s="5"/>
      <c r="H2961" s="5"/>
      <c r="K2961" s="5"/>
      <c r="L2961" s="5"/>
      <c r="M2961" s="18"/>
      <c r="N2961" s="18"/>
      <c r="T2961" s="70"/>
      <c r="U2961" s="70"/>
      <c r="V2961" s="20"/>
      <c r="Y2961" s="24"/>
    </row>
    <row r="2962" spans="1:25" x14ac:dyDescent="0.25">
      <c r="A2962" s="18"/>
      <c r="B2962" s="18"/>
      <c r="C2962" s="77"/>
      <c r="D2962" s="77"/>
      <c r="E2962" s="78"/>
      <c r="F2962" s="5"/>
      <c r="G2962" s="5"/>
      <c r="H2962" s="5"/>
      <c r="K2962" s="5"/>
      <c r="L2962" s="5"/>
      <c r="M2962" s="18"/>
      <c r="N2962" s="18"/>
      <c r="T2962" s="70"/>
      <c r="U2962" s="70"/>
      <c r="V2962" s="20"/>
      <c r="Y2962" s="24"/>
    </row>
    <row r="2963" spans="1:25" x14ac:dyDescent="0.25">
      <c r="A2963" s="18"/>
      <c r="B2963" s="18"/>
      <c r="C2963" s="77"/>
      <c r="D2963" s="77"/>
      <c r="E2963" s="78"/>
      <c r="F2963" s="5"/>
      <c r="G2963" s="5"/>
      <c r="H2963" s="5"/>
      <c r="K2963" s="5"/>
      <c r="L2963" s="5"/>
      <c r="M2963" s="18"/>
      <c r="N2963" s="18"/>
      <c r="T2963" s="70"/>
      <c r="U2963" s="70"/>
      <c r="V2963" s="20"/>
      <c r="Y2963" s="24"/>
    </row>
    <row r="2964" spans="1:25" x14ac:dyDescent="0.25">
      <c r="A2964" s="18"/>
      <c r="B2964" s="18"/>
      <c r="C2964" s="77"/>
      <c r="D2964" s="77"/>
      <c r="E2964" s="78"/>
      <c r="F2964" s="5"/>
      <c r="G2964" s="5"/>
      <c r="H2964" s="5"/>
      <c r="K2964" s="5"/>
      <c r="L2964" s="5"/>
      <c r="M2964" s="18"/>
      <c r="N2964" s="18"/>
      <c r="T2964" s="70"/>
      <c r="U2964" s="70"/>
      <c r="V2964" s="20"/>
      <c r="Y2964" s="24"/>
    </row>
    <row r="2965" spans="1:25" x14ac:dyDescent="0.25">
      <c r="A2965" s="18"/>
      <c r="B2965" s="18"/>
      <c r="C2965" s="77"/>
      <c r="D2965" s="77"/>
      <c r="E2965" s="78"/>
      <c r="F2965" s="5"/>
      <c r="G2965" s="5"/>
      <c r="H2965" s="5"/>
      <c r="K2965" s="5"/>
      <c r="L2965" s="5"/>
      <c r="M2965" s="18"/>
      <c r="N2965" s="18"/>
      <c r="T2965" s="70"/>
      <c r="U2965" s="70"/>
      <c r="V2965" s="20"/>
      <c r="Y2965" s="24"/>
    </row>
    <row r="2966" spans="1:25" x14ac:dyDescent="0.25">
      <c r="A2966" s="18"/>
      <c r="B2966" s="18"/>
      <c r="C2966" s="77"/>
      <c r="D2966" s="77"/>
      <c r="E2966" s="78"/>
      <c r="F2966" s="5"/>
      <c r="G2966" s="5"/>
      <c r="H2966" s="5"/>
      <c r="K2966" s="5"/>
      <c r="L2966" s="5"/>
      <c r="M2966" s="18"/>
      <c r="N2966" s="18"/>
      <c r="T2966" s="70"/>
      <c r="U2966" s="70"/>
      <c r="V2966" s="20"/>
      <c r="Y2966" s="24"/>
    </row>
    <row r="2967" spans="1:25" x14ac:dyDescent="0.25">
      <c r="A2967" s="18"/>
      <c r="B2967" s="18"/>
      <c r="C2967" s="77"/>
      <c r="D2967" s="77"/>
      <c r="E2967" s="78"/>
      <c r="F2967" s="5"/>
      <c r="G2967" s="5"/>
      <c r="H2967" s="5"/>
      <c r="K2967" s="5"/>
      <c r="L2967" s="5"/>
      <c r="M2967" s="18"/>
      <c r="N2967" s="18"/>
      <c r="T2967" s="70"/>
      <c r="U2967" s="70"/>
      <c r="V2967" s="20"/>
      <c r="Y2967" s="24"/>
    </row>
    <row r="2968" spans="1:25" x14ac:dyDescent="0.25">
      <c r="A2968" s="18"/>
      <c r="B2968" s="18"/>
      <c r="C2968" s="77"/>
      <c r="D2968" s="77"/>
      <c r="E2968" s="78"/>
      <c r="F2968" s="5"/>
      <c r="G2968" s="5"/>
      <c r="H2968" s="5"/>
      <c r="K2968" s="5"/>
      <c r="L2968" s="5"/>
      <c r="M2968" s="18"/>
      <c r="N2968" s="18"/>
      <c r="T2968" s="70"/>
      <c r="U2968" s="70"/>
      <c r="V2968" s="20"/>
      <c r="Y2968" s="24"/>
    </row>
    <row r="2969" spans="1:25" x14ac:dyDescent="0.25">
      <c r="A2969" s="18"/>
      <c r="B2969" s="18"/>
      <c r="C2969" s="77"/>
      <c r="D2969" s="77"/>
      <c r="E2969" s="78"/>
      <c r="F2969" s="5"/>
      <c r="G2969" s="5"/>
      <c r="H2969" s="5"/>
      <c r="K2969" s="5"/>
      <c r="L2969" s="5"/>
      <c r="M2969" s="18"/>
      <c r="N2969" s="18"/>
      <c r="T2969" s="70"/>
      <c r="U2969" s="70"/>
      <c r="V2969" s="20"/>
      <c r="Y2969" s="24"/>
    </row>
    <row r="2970" spans="1:25" x14ac:dyDescent="0.25">
      <c r="A2970" s="18"/>
      <c r="B2970" s="18"/>
      <c r="C2970" s="77"/>
      <c r="D2970" s="77"/>
      <c r="E2970" s="78"/>
      <c r="F2970" s="5"/>
      <c r="G2970" s="5"/>
      <c r="H2970" s="5"/>
      <c r="K2970" s="5"/>
      <c r="L2970" s="5"/>
      <c r="M2970" s="18"/>
      <c r="N2970" s="18"/>
      <c r="T2970" s="70"/>
      <c r="U2970" s="70"/>
      <c r="V2970" s="20"/>
      <c r="Y2970" s="24"/>
    </row>
    <row r="2971" spans="1:25" x14ac:dyDescent="0.25">
      <c r="A2971" s="18"/>
      <c r="B2971" s="18"/>
      <c r="C2971" s="77"/>
      <c r="D2971" s="77"/>
      <c r="E2971" s="78"/>
      <c r="F2971" s="5"/>
      <c r="G2971" s="5"/>
      <c r="H2971" s="5"/>
      <c r="K2971" s="5"/>
      <c r="L2971" s="5"/>
      <c r="M2971" s="18"/>
      <c r="N2971" s="18"/>
      <c r="T2971" s="70"/>
      <c r="U2971" s="70"/>
      <c r="V2971" s="20"/>
      <c r="Y2971" s="24"/>
    </row>
    <row r="2972" spans="1:25" x14ac:dyDescent="0.25">
      <c r="A2972" s="18"/>
      <c r="B2972" s="18"/>
      <c r="C2972" s="77"/>
      <c r="D2972" s="77"/>
      <c r="E2972" s="78"/>
      <c r="F2972" s="5"/>
      <c r="G2972" s="5"/>
      <c r="H2972" s="5"/>
      <c r="K2972" s="5"/>
      <c r="L2972" s="5"/>
      <c r="M2972" s="18"/>
      <c r="N2972" s="18"/>
      <c r="T2972" s="70"/>
      <c r="U2972" s="70"/>
      <c r="V2972" s="20"/>
      <c r="Y2972" s="24"/>
    </row>
    <row r="2973" spans="1:25" x14ac:dyDescent="0.25">
      <c r="A2973" s="18"/>
      <c r="B2973" s="18"/>
      <c r="C2973" s="77"/>
      <c r="D2973" s="77"/>
      <c r="E2973" s="78"/>
      <c r="F2973" s="5"/>
      <c r="G2973" s="5"/>
      <c r="H2973" s="5"/>
      <c r="K2973" s="5"/>
      <c r="L2973" s="5"/>
      <c r="M2973" s="18"/>
      <c r="N2973" s="18"/>
      <c r="T2973" s="70"/>
      <c r="U2973" s="70"/>
      <c r="V2973" s="20"/>
      <c r="Y2973" s="24"/>
    </row>
    <row r="2974" spans="1:25" x14ac:dyDescent="0.25">
      <c r="A2974" s="18"/>
      <c r="B2974" s="18"/>
      <c r="C2974" s="77"/>
      <c r="D2974" s="77"/>
      <c r="E2974" s="78"/>
      <c r="F2974" s="5"/>
      <c r="G2974" s="5"/>
      <c r="H2974" s="5"/>
      <c r="K2974" s="5"/>
      <c r="L2974" s="5"/>
      <c r="M2974" s="18"/>
      <c r="N2974" s="18"/>
      <c r="T2974" s="70"/>
      <c r="U2974" s="70"/>
      <c r="V2974" s="20"/>
      <c r="Y2974" s="24"/>
    </row>
    <row r="2975" spans="1:25" x14ac:dyDescent="0.25">
      <c r="A2975" s="18"/>
      <c r="B2975" s="18"/>
      <c r="C2975" s="77"/>
      <c r="D2975" s="77"/>
      <c r="E2975" s="78"/>
      <c r="F2975" s="5"/>
      <c r="G2975" s="5"/>
      <c r="H2975" s="5"/>
      <c r="K2975" s="5"/>
      <c r="L2975" s="5"/>
      <c r="M2975" s="18"/>
      <c r="N2975" s="18"/>
      <c r="T2975" s="70"/>
      <c r="U2975" s="70"/>
      <c r="V2975" s="20"/>
      <c r="Y2975" s="24"/>
    </row>
    <row r="2976" spans="1:25" x14ac:dyDescent="0.25">
      <c r="A2976" s="18"/>
      <c r="B2976" s="18"/>
      <c r="C2976" s="77"/>
      <c r="D2976" s="77"/>
      <c r="E2976" s="78"/>
      <c r="F2976" s="5"/>
      <c r="G2976" s="5"/>
      <c r="H2976" s="5"/>
      <c r="K2976" s="5"/>
      <c r="L2976" s="5"/>
      <c r="M2976" s="18"/>
      <c r="N2976" s="18"/>
      <c r="T2976" s="70"/>
      <c r="U2976" s="70"/>
      <c r="V2976" s="20"/>
      <c r="Y2976" s="24"/>
    </row>
    <row r="2977" spans="1:25" x14ac:dyDescent="0.25">
      <c r="A2977" s="18"/>
      <c r="B2977" s="18"/>
      <c r="C2977" s="77"/>
      <c r="D2977" s="77"/>
      <c r="E2977" s="78"/>
      <c r="F2977" s="5"/>
      <c r="G2977" s="5"/>
      <c r="H2977" s="5"/>
      <c r="K2977" s="5"/>
      <c r="L2977" s="5"/>
      <c r="M2977" s="18"/>
      <c r="N2977" s="18"/>
      <c r="T2977" s="70"/>
      <c r="U2977" s="70"/>
      <c r="V2977" s="20"/>
      <c r="Y2977" s="24"/>
    </row>
    <row r="2978" spans="1:25" x14ac:dyDescent="0.25">
      <c r="A2978" s="18"/>
      <c r="B2978" s="18"/>
      <c r="C2978" s="77"/>
      <c r="D2978" s="77"/>
      <c r="E2978" s="78"/>
      <c r="F2978" s="5"/>
      <c r="G2978" s="5"/>
      <c r="H2978" s="5"/>
      <c r="K2978" s="5"/>
      <c r="L2978" s="5"/>
      <c r="M2978" s="18"/>
      <c r="N2978" s="18"/>
      <c r="T2978" s="70"/>
      <c r="U2978" s="70"/>
      <c r="V2978" s="20"/>
      <c r="Y2978" s="24"/>
    </row>
    <row r="2979" spans="1:25" x14ac:dyDescent="0.25">
      <c r="A2979" s="18"/>
      <c r="B2979" s="18"/>
      <c r="C2979" s="77"/>
      <c r="D2979" s="77"/>
      <c r="E2979" s="78"/>
      <c r="F2979" s="5"/>
      <c r="G2979" s="5"/>
      <c r="H2979" s="5"/>
      <c r="K2979" s="5"/>
      <c r="L2979" s="5"/>
      <c r="M2979" s="18"/>
      <c r="N2979" s="18"/>
      <c r="T2979" s="70"/>
      <c r="U2979" s="70"/>
      <c r="V2979" s="20"/>
      <c r="Y2979" s="24"/>
    </row>
    <row r="2980" spans="1:25" x14ac:dyDescent="0.25">
      <c r="A2980" s="18"/>
      <c r="B2980" s="18"/>
      <c r="C2980" s="77"/>
      <c r="D2980" s="77"/>
      <c r="E2980" s="78"/>
      <c r="F2980" s="5"/>
      <c r="G2980" s="5"/>
      <c r="H2980" s="5"/>
      <c r="K2980" s="5"/>
      <c r="L2980" s="5"/>
      <c r="M2980" s="18"/>
      <c r="N2980" s="18"/>
      <c r="T2980" s="70"/>
      <c r="U2980" s="70"/>
      <c r="V2980" s="20"/>
      <c r="Y2980" s="24"/>
    </row>
    <row r="2981" spans="1:25" x14ac:dyDescent="0.25">
      <c r="A2981" s="18"/>
      <c r="B2981" s="18"/>
      <c r="C2981" s="77"/>
      <c r="D2981" s="77"/>
      <c r="E2981" s="78"/>
      <c r="F2981" s="5"/>
      <c r="G2981" s="5"/>
      <c r="H2981" s="5"/>
      <c r="K2981" s="5"/>
      <c r="L2981" s="5"/>
      <c r="M2981" s="18"/>
      <c r="N2981" s="18"/>
      <c r="T2981" s="70"/>
      <c r="U2981" s="70"/>
      <c r="V2981" s="20"/>
      <c r="Y2981" s="24"/>
    </row>
    <row r="2982" spans="1:25" x14ac:dyDescent="0.25">
      <c r="A2982" s="18"/>
      <c r="B2982" s="18"/>
      <c r="C2982" s="77"/>
      <c r="D2982" s="77"/>
      <c r="E2982" s="78"/>
      <c r="F2982" s="5"/>
      <c r="G2982" s="5"/>
      <c r="H2982" s="5"/>
      <c r="K2982" s="5"/>
      <c r="L2982" s="5"/>
      <c r="M2982" s="18"/>
      <c r="N2982" s="18"/>
      <c r="T2982" s="70"/>
      <c r="U2982" s="70"/>
      <c r="V2982" s="20"/>
      <c r="Y2982" s="24"/>
    </row>
    <row r="2983" spans="1:25" x14ac:dyDescent="0.25">
      <c r="A2983" s="18"/>
      <c r="B2983" s="18"/>
      <c r="C2983" s="77"/>
      <c r="D2983" s="77"/>
      <c r="E2983" s="78"/>
      <c r="F2983" s="5"/>
      <c r="G2983" s="5"/>
      <c r="H2983" s="5"/>
      <c r="K2983" s="5"/>
      <c r="L2983" s="5"/>
      <c r="M2983" s="18"/>
      <c r="N2983" s="18"/>
      <c r="T2983" s="70"/>
      <c r="U2983" s="70"/>
      <c r="V2983" s="20"/>
      <c r="Y2983" s="24"/>
    </row>
    <row r="2984" spans="1:25" x14ac:dyDescent="0.25">
      <c r="A2984" s="18"/>
      <c r="B2984" s="18"/>
      <c r="C2984" s="77"/>
      <c r="D2984" s="77"/>
      <c r="E2984" s="78"/>
      <c r="F2984" s="5"/>
      <c r="G2984" s="5"/>
      <c r="H2984" s="5"/>
      <c r="K2984" s="5"/>
      <c r="L2984" s="5"/>
      <c r="M2984" s="18"/>
      <c r="N2984" s="18"/>
      <c r="T2984" s="70"/>
      <c r="U2984" s="70"/>
      <c r="V2984" s="20"/>
      <c r="Y2984" s="24"/>
    </row>
    <row r="2985" spans="1:25" x14ac:dyDescent="0.25">
      <c r="A2985" s="18"/>
      <c r="B2985" s="18"/>
      <c r="C2985" s="77"/>
      <c r="D2985" s="77"/>
      <c r="E2985" s="78"/>
      <c r="F2985" s="5"/>
      <c r="G2985" s="5"/>
      <c r="H2985" s="5"/>
      <c r="K2985" s="5"/>
      <c r="L2985" s="5"/>
      <c r="M2985" s="18"/>
      <c r="N2985" s="18"/>
      <c r="T2985" s="70"/>
      <c r="U2985" s="70"/>
      <c r="V2985" s="20"/>
      <c r="Y2985" s="24"/>
    </row>
    <row r="2986" spans="1:25" x14ac:dyDescent="0.25">
      <c r="A2986" s="18"/>
      <c r="B2986" s="18"/>
      <c r="C2986" s="77"/>
      <c r="D2986" s="77"/>
      <c r="E2986" s="78"/>
      <c r="F2986" s="5"/>
      <c r="G2986" s="5"/>
      <c r="H2986" s="5"/>
      <c r="K2986" s="5"/>
      <c r="L2986" s="5"/>
      <c r="M2986" s="18"/>
      <c r="N2986" s="18"/>
      <c r="T2986" s="70"/>
      <c r="U2986" s="70"/>
      <c r="V2986" s="20"/>
      <c r="Y2986" s="24"/>
    </row>
    <row r="2987" spans="1:25" x14ac:dyDescent="0.25">
      <c r="A2987" s="18"/>
      <c r="B2987" s="18"/>
      <c r="C2987" s="77"/>
      <c r="D2987" s="77"/>
      <c r="E2987" s="78"/>
      <c r="F2987" s="5"/>
      <c r="G2987" s="5"/>
      <c r="H2987" s="5"/>
      <c r="K2987" s="5"/>
      <c r="L2987" s="5"/>
      <c r="M2987" s="18"/>
      <c r="N2987" s="18"/>
      <c r="T2987" s="70"/>
      <c r="U2987" s="70"/>
      <c r="V2987" s="20"/>
      <c r="Y2987" s="24"/>
    </row>
    <row r="2988" spans="1:25" x14ac:dyDescent="0.25">
      <c r="A2988" s="18"/>
      <c r="B2988" s="18"/>
      <c r="C2988" s="77"/>
      <c r="D2988" s="77"/>
      <c r="E2988" s="78"/>
      <c r="F2988" s="5"/>
      <c r="G2988" s="5"/>
      <c r="H2988" s="5"/>
      <c r="K2988" s="5"/>
      <c r="L2988" s="5"/>
      <c r="M2988" s="18"/>
      <c r="N2988" s="18"/>
      <c r="T2988" s="70"/>
      <c r="U2988" s="70"/>
      <c r="V2988" s="20"/>
      <c r="Y2988" s="24"/>
    </row>
    <row r="2989" spans="1:25" x14ac:dyDescent="0.25">
      <c r="A2989" s="18"/>
      <c r="B2989" s="18"/>
      <c r="C2989" s="77"/>
      <c r="D2989" s="77"/>
      <c r="E2989" s="78"/>
      <c r="F2989" s="5"/>
      <c r="G2989" s="5"/>
      <c r="H2989" s="5"/>
      <c r="K2989" s="5"/>
      <c r="L2989" s="5"/>
      <c r="M2989" s="18"/>
      <c r="N2989" s="18"/>
      <c r="T2989" s="70"/>
      <c r="U2989" s="70"/>
      <c r="V2989" s="20"/>
      <c r="Y2989" s="24"/>
    </row>
    <row r="2990" spans="1:25" x14ac:dyDescent="0.25">
      <c r="A2990" s="18"/>
      <c r="B2990" s="18"/>
      <c r="C2990" s="77"/>
      <c r="D2990" s="77"/>
      <c r="E2990" s="78"/>
      <c r="F2990" s="5"/>
      <c r="G2990" s="5"/>
      <c r="H2990" s="5"/>
      <c r="K2990" s="5"/>
      <c r="L2990" s="5"/>
      <c r="M2990" s="18"/>
      <c r="N2990" s="18"/>
      <c r="T2990" s="70"/>
      <c r="U2990" s="70"/>
      <c r="V2990" s="20"/>
      <c r="Y2990" s="24"/>
    </row>
    <row r="2991" spans="1:25" x14ac:dyDescent="0.25">
      <c r="A2991" s="18"/>
      <c r="B2991" s="18"/>
      <c r="C2991" s="77"/>
      <c r="D2991" s="77"/>
      <c r="E2991" s="78"/>
      <c r="F2991" s="5"/>
      <c r="G2991" s="5"/>
      <c r="H2991" s="5"/>
      <c r="K2991" s="5"/>
      <c r="L2991" s="5"/>
      <c r="M2991" s="18"/>
      <c r="N2991" s="18"/>
      <c r="T2991" s="70"/>
      <c r="U2991" s="70"/>
      <c r="V2991" s="20"/>
      <c r="Y2991" s="24"/>
    </row>
    <row r="2992" spans="1:25" x14ac:dyDescent="0.25">
      <c r="A2992" s="18"/>
      <c r="B2992" s="18"/>
      <c r="C2992" s="77"/>
      <c r="D2992" s="77"/>
      <c r="E2992" s="78"/>
      <c r="F2992" s="5"/>
      <c r="G2992" s="5"/>
      <c r="H2992" s="5"/>
      <c r="K2992" s="5"/>
      <c r="L2992" s="5"/>
      <c r="M2992" s="18"/>
      <c r="N2992" s="18"/>
      <c r="T2992" s="70"/>
      <c r="U2992" s="70"/>
      <c r="V2992" s="20"/>
      <c r="Y2992" s="24"/>
    </row>
    <row r="2993" spans="1:25" x14ac:dyDescent="0.25">
      <c r="A2993" s="18"/>
      <c r="B2993" s="18"/>
      <c r="C2993" s="77"/>
      <c r="D2993" s="77"/>
      <c r="E2993" s="78"/>
      <c r="F2993" s="5"/>
      <c r="G2993" s="5"/>
      <c r="H2993" s="5"/>
      <c r="K2993" s="5"/>
      <c r="L2993" s="5"/>
      <c r="M2993" s="18"/>
      <c r="N2993" s="18"/>
      <c r="T2993" s="70"/>
      <c r="U2993" s="70"/>
      <c r="V2993" s="20"/>
      <c r="Y2993" s="24"/>
    </row>
    <row r="2994" spans="1:25" x14ac:dyDescent="0.25">
      <c r="A2994" s="18"/>
      <c r="B2994" s="18"/>
      <c r="C2994" s="77"/>
      <c r="D2994" s="77"/>
      <c r="E2994" s="78"/>
      <c r="F2994" s="5"/>
      <c r="G2994" s="5"/>
      <c r="H2994" s="5"/>
      <c r="K2994" s="5"/>
      <c r="L2994" s="5"/>
      <c r="M2994" s="18"/>
      <c r="N2994" s="18"/>
      <c r="T2994" s="70"/>
      <c r="U2994" s="70"/>
      <c r="V2994" s="20"/>
      <c r="Y2994" s="24"/>
    </row>
    <row r="2995" spans="1:25" x14ac:dyDescent="0.25">
      <c r="A2995" s="18"/>
      <c r="B2995" s="18"/>
      <c r="C2995" s="77"/>
      <c r="D2995" s="77"/>
      <c r="E2995" s="78"/>
      <c r="F2995" s="5"/>
      <c r="G2995" s="5"/>
      <c r="H2995" s="5"/>
      <c r="K2995" s="5"/>
      <c r="L2995" s="5"/>
      <c r="M2995" s="18"/>
      <c r="N2995" s="18"/>
      <c r="T2995" s="70"/>
      <c r="U2995" s="70"/>
      <c r="V2995" s="20"/>
      <c r="Y2995" s="24"/>
    </row>
    <row r="2996" spans="1:25" x14ac:dyDescent="0.25">
      <c r="A2996" s="18"/>
      <c r="B2996" s="18"/>
      <c r="C2996" s="77"/>
      <c r="D2996" s="77"/>
      <c r="E2996" s="78"/>
      <c r="F2996" s="5"/>
      <c r="G2996" s="5"/>
      <c r="H2996" s="5"/>
      <c r="K2996" s="5"/>
      <c r="L2996" s="5"/>
      <c r="M2996" s="18"/>
      <c r="N2996" s="18"/>
      <c r="T2996" s="70"/>
      <c r="U2996" s="70"/>
      <c r="V2996" s="20"/>
      <c r="Y2996" s="24"/>
    </row>
    <row r="2997" spans="1:25" x14ac:dyDescent="0.25">
      <c r="A2997" s="18"/>
      <c r="B2997" s="18"/>
      <c r="C2997" s="77"/>
      <c r="D2997" s="77"/>
      <c r="E2997" s="78"/>
      <c r="F2997" s="5"/>
      <c r="G2997" s="5"/>
      <c r="H2997" s="5"/>
      <c r="K2997" s="5"/>
      <c r="L2997" s="5"/>
      <c r="M2997" s="18"/>
      <c r="N2997" s="18"/>
      <c r="T2997" s="70"/>
      <c r="U2997" s="70"/>
      <c r="V2997" s="20"/>
      <c r="Y2997" s="24"/>
    </row>
    <row r="2998" spans="1:25" x14ac:dyDescent="0.25">
      <c r="A2998" s="18"/>
      <c r="B2998" s="18"/>
      <c r="C2998" s="77"/>
      <c r="D2998" s="77"/>
      <c r="E2998" s="78"/>
      <c r="F2998" s="5"/>
      <c r="G2998" s="5"/>
      <c r="H2998" s="5"/>
      <c r="K2998" s="5"/>
      <c r="L2998" s="5"/>
      <c r="M2998" s="18"/>
      <c r="N2998" s="18"/>
      <c r="T2998" s="70"/>
      <c r="U2998" s="70"/>
      <c r="V2998" s="20"/>
      <c r="Y2998" s="24"/>
    </row>
    <row r="2999" spans="1:25" x14ac:dyDescent="0.25">
      <c r="A2999" s="18"/>
      <c r="B2999" s="18"/>
      <c r="C2999" s="77"/>
      <c r="D2999" s="77"/>
      <c r="E2999" s="78"/>
      <c r="F2999" s="5"/>
      <c r="G2999" s="5"/>
      <c r="H2999" s="5"/>
      <c r="K2999" s="5"/>
      <c r="L2999" s="5"/>
      <c r="M2999" s="18"/>
      <c r="N2999" s="18"/>
      <c r="T2999" s="70"/>
      <c r="U2999" s="70"/>
      <c r="V2999" s="20"/>
      <c r="Y2999" s="24"/>
    </row>
    <row r="3000" spans="1:25" x14ac:dyDescent="0.25">
      <c r="A3000" s="18"/>
      <c r="B3000" s="18"/>
      <c r="C3000" s="77"/>
      <c r="D3000" s="77"/>
      <c r="E3000" s="78"/>
      <c r="F3000" s="5"/>
      <c r="G3000" s="5"/>
      <c r="H3000" s="5"/>
      <c r="K3000" s="5"/>
      <c r="L3000" s="5"/>
      <c r="M3000" s="18"/>
      <c r="N3000" s="18"/>
      <c r="T3000" s="70"/>
      <c r="U3000" s="70"/>
      <c r="V3000" s="20"/>
      <c r="Y3000" s="24"/>
    </row>
    <row r="3001" spans="1:25" x14ac:dyDescent="0.25">
      <c r="A3001" s="18"/>
      <c r="B3001" s="18"/>
      <c r="C3001" s="77"/>
      <c r="D3001" s="77"/>
      <c r="E3001" s="78"/>
      <c r="F3001" s="5"/>
      <c r="G3001" s="5"/>
      <c r="H3001" s="5"/>
      <c r="K3001" s="5"/>
      <c r="L3001" s="5"/>
      <c r="M3001" s="18"/>
      <c r="N3001" s="18"/>
      <c r="T3001" s="70"/>
      <c r="U3001" s="70"/>
      <c r="V3001" s="20"/>
      <c r="Y3001" s="24"/>
    </row>
    <row r="3002" spans="1:25" x14ac:dyDescent="0.25">
      <c r="A3002" s="18"/>
      <c r="B3002" s="18"/>
      <c r="C3002" s="77"/>
      <c r="D3002" s="77"/>
      <c r="E3002" s="78"/>
      <c r="F3002" s="5"/>
      <c r="G3002" s="5"/>
      <c r="H3002" s="5"/>
      <c r="K3002" s="5"/>
      <c r="L3002" s="5"/>
      <c r="M3002" s="18"/>
      <c r="N3002" s="18"/>
      <c r="T3002" s="70"/>
      <c r="U3002" s="70"/>
      <c r="V3002" s="20"/>
      <c r="Y3002" s="24"/>
    </row>
    <row r="3003" spans="1:25" x14ac:dyDescent="0.25">
      <c r="A3003" s="18"/>
      <c r="B3003" s="18"/>
      <c r="C3003" s="77"/>
      <c r="D3003" s="77"/>
      <c r="E3003" s="78"/>
      <c r="F3003" s="5"/>
      <c r="G3003" s="5"/>
      <c r="H3003" s="5"/>
      <c r="K3003" s="5"/>
      <c r="L3003" s="5"/>
      <c r="M3003" s="18"/>
      <c r="N3003" s="18"/>
      <c r="T3003" s="70"/>
      <c r="U3003" s="70"/>
      <c r="V3003" s="20"/>
      <c r="Y3003" s="24"/>
    </row>
    <row r="3004" spans="1:25" x14ac:dyDescent="0.25">
      <c r="A3004" s="18"/>
      <c r="B3004" s="18"/>
      <c r="C3004" s="77"/>
      <c r="D3004" s="77"/>
      <c r="E3004" s="78"/>
      <c r="F3004" s="5"/>
      <c r="G3004" s="5"/>
      <c r="H3004" s="5"/>
      <c r="K3004" s="5"/>
      <c r="L3004" s="5"/>
      <c r="M3004" s="18"/>
      <c r="N3004" s="18"/>
      <c r="T3004" s="70"/>
      <c r="U3004" s="70"/>
      <c r="V3004" s="20"/>
      <c r="Y3004" s="24"/>
    </row>
    <row r="3005" spans="1:25" x14ac:dyDescent="0.25">
      <c r="A3005" s="18"/>
      <c r="B3005" s="18"/>
      <c r="C3005" s="77"/>
      <c r="D3005" s="77"/>
      <c r="E3005" s="78"/>
      <c r="F3005" s="5"/>
      <c r="G3005" s="5"/>
      <c r="H3005" s="5"/>
      <c r="K3005" s="5"/>
      <c r="L3005" s="5"/>
      <c r="M3005" s="18"/>
      <c r="N3005" s="18"/>
      <c r="T3005" s="70"/>
      <c r="U3005" s="70"/>
      <c r="V3005" s="20"/>
      <c r="Y3005" s="24"/>
    </row>
    <row r="3006" spans="1:25" x14ac:dyDescent="0.25">
      <c r="A3006" s="18"/>
      <c r="B3006" s="18"/>
      <c r="C3006" s="77"/>
      <c r="D3006" s="77"/>
      <c r="E3006" s="78"/>
      <c r="F3006" s="5"/>
      <c r="G3006" s="5"/>
      <c r="H3006" s="5"/>
      <c r="K3006" s="5"/>
      <c r="L3006" s="5"/>
      <c r="M3006" s="18"/>
      <c r="N3006" s="18"/>
      <c r="T3006" s="70"/>
      <c r="U3006" s="70"/>
      <c r="V3006" s="20"/>
      <c r="Y3006" s="24"/>
    </row>
    <row r="3007" spans="1:25" x14ac:dyDescent="0.25">
      <c r="A3007" s="18"/>
      <c r="B3007" s="18"/>
      <c r="C3007" s="77"/>
      <c r="D3007" s="77"/>
      <c r="E3007" s="78"/>
      <c r="F3007" s="5"/>
      <c r="G3007" s="5"/>
      <c r="H3007" s="5"/>
      <c r="K3007" s="5"/>
      <c r="L3007" s="5"/>
      <c r="M3007" s="18"/>
      <c r="N3007" s="18"/>
      <c r="T3007" s="70"/>
      <c r="U3007" s="70"/>
      <c r="V3007" s="20"/>
      <c r="Y3007" s="24"/>
    </row>
    <row r="3008" spans="1:25" x14ac:dyDescent="0.25">
      <c r="A3008" s="18"/>
      <c r="B3008" s="18"/>
      <c r="C3008" s="77"/>
      <c r="D3008" s="77"/>
      <c r="E3008" s="78"/>
      <c r="F3008" s="5"/>
      <c r="G3008" s="5"/>
      <c r="H3008" s="5"/>
      <c r="K3008" s="5"/>
      <c r="L3008" s="5"/>
      <c r="M3008" s="18"/>
      <c r="N3008" s="18"/>
      <c r="T3008" s="70"/>
      <c r="U3008" s="70"/>
      <c r="V3008" s="20"/>
      <c r="Y3008" s="24"/>
    </row>
    <row r="3009" spans="1:25" x14ac:dyDescent="0.25">
      <c r="A3009" s="18"/>
      <c r="B3009" s="18"/>
      <c r="C3009" s="77"/>
      <c r="D3009" s="77"/>
      <c r="E3009" s="78"/>
      <c r="F3009" s="5"/>
      <c r="G3009" s="5"/>
      <c r="H3009" s="5"/>
      <c r="K3009" s="5"/>
      <c r="L3009" s="5"/>
      <c r="M3009" s="18"/>
      <c r="N3009" s="18"/>
      <c r="T3009" s="70"/>
      <c r="U3009" s="70"/>
      <c r="V3009" s="20"/>
      <c r="Y3009" s="24"/>
    </row>
    <row r="3010" spans="1:25" x14ac:dyDescent="0.25">
      <c r="A3010" s="18"/>
      <c r="B3010" s="18"/>
      <c r="C3010" s="77"/>
      <c r="D3010" s="77"/>
      <c r="E3010" s="78"/>
      <c r="F3010" s="5"/>
      <c r="G3010" s="5"/>
      <c r="H3010" s="5"/>
      <c r="K3010" s="5"/>
      <c r="L3010" s="5"/>
      <c r="M3010" s="18"/>
      <c r="N3010" s="18"/>
      <c r="T3010" s="70"/>
      <c r="U3010" s="70"/>
      <c r="V3010" s="20"/>
      <c r="X3010" s="106"/>
      <c r="Y3010" s="107"/>
    </row>
    <row r="3011" spans="1:25" x14ac:dyDescent="0.25">
      <c r="A3011" s="18"/>
      <c r="B3011" s="18"/>
      <c r="C3011" s="77"/>
      <c r="D3011" s="77"/>
      <c r="E3011" s="78"/>
      <c r="F3011" s="5"/>
      <c r="G3011" s="5"/>
      <c r="H3011" s="5"/>
      <c r="K3011" s="5"/>
      <c r="L3011" s="5"/>
      <c r="M3011" s="18"/>
      <c r="N3011" s="18"/>
      <c r="T3011" s="70"/>
      <c r="U3011" s="70"/>
      <c r="V3011" s="20"/>
      <c r="Y3011" s="24"/>
    </row>
    <row r="3012" spans="1:25" x14ac:dyDescent="0.25">
      <c r="A3012" s="18"/>
      <c r="B3012" s="18"/>
      <c r="C3012" s="77"/>
      <c r="D3012" s="77"/>
      <c r="E3012" s="78"/>
      <c r="F3012" s="5"/>
      <c r="G3012" s="5"/>
      <c r="H3012" s="5"/>
      <c r="K3012" s="5"/>
      <c r="L3012" s="5"/>
      <c r="M3012" s="18"/>
      <c r="N3012" s="18"/>
      <c r="T3012" s="70"/>
      <c r="U3012" s="70"/>
      <c r="V3012" s="20"/>
      <c r="Y3012" s="24"/>
    </row>
    <row r="3013" spans="1:25" x14ac:dyDescent="0.25">
      <c r="A3013" s="18"/>
      <c r="B3013" s="18"/>
      <c r="C3013" s="77"/>
      <c r="D3013" s="77"/>
      <c r="E3013" s="78"/>
      <c r="F3013" s="5"/>
      <c r="G3013" s="5"/>
      <c r="H3013" s="5"/>
      <c r="K3013" s="5"/>
      <c r="L3013" s="5"/>
      <c r="M3013" s="18"/>
      <c r="N3013" s="18"/>
      <c r="T3013" s="70"/>
      <c r="U3013" s="70"/>
      <c r="V3013" s="20"/>
      <c r="Y3013" s="24"/>
    </row>
    <row r="3014" spans="1:25" x14ac:dyDescent="0.25">
      <c r="A3014" s="18"/>
      <c r="B3014" s="18"/>
      <c r="C3014" s="77"/>
      <c r="D3014" s="77"/>
      <c r="E3014" s="78"/>
      <c r="F3014" s="5"/>
      <c r="G3014" s="5"/>
      <c r="H3014" s="5"/>
      <c r="K3014" s="5"/>
      <c r="L3014" s="5"/>
      <c r="M3014" s="18"/>
      <c r="N3014" s="18"/>
      <c r="T3014" s="70"/>
      <c r="U3014" s="70"/>
      <c r="V3014" s="20"/>
      <c r="Y3014" s="24"/>
    </row>
    <row r="3015" spans="1:25" x14ac:dyDescent="0.25">
      <c r="A3015" s="18"/>
      <c r="B3015" s="18"/>
      <c r="C3015" s="77"/>
      <c r="D3015" s="77"/>
      <c r="E3015" s="78"/>
      <c r="F3015" s="5"/>
      <c r="G3015" s="5"/>
      <c r="H3015" s="5"/>
      <c r="K3015" s="5"/>
      <c r="L3015" s="5"/>
      <c r="M3015" s="18"/>
      <c r="N3015" s="18"/>
      <c r="T3015" s="70"/>
      <c r="U3015" s="70"/>
      <c r="V3015" s="20"/>
      <c r="Y3015" s="24"/>
    </row>
    <row r="3016" spans="1:25" x14ac:dyDescent="0.25">
      <c r="A3016" s="18"/>
      <c r="B3016" s="18"/>
      <c r="C3016" s="77"/>
      <c r="D3016" s="77"/>
      <c r="E3016" s="78"/>
      <c r="F3016" s="5"/>
      <c r="G3016" s="5"/>
      <c r="H3016" s="5"/>
      <c r="K3016" s="5"/>
      <c r="L3016" s="5"/>
      <c r="M3016" s="18"/>
      <c r="N3016" s="18"/>
      <c r="T3016" s="70"/>
      <c r="U3016" s="70"/>
      <c r="V3016" s="20"/>
      <c r="Y3016" s="24"/>
    </row>
    <row r="3017" spans="1:25" x14ac:dyDescent="0.25">
      <c r="A3017" s="18"/>
      <c r="B3017" s="18"/>
      <c r="C3017" s="77"/>
      <c r="D3017" s="77"/>
      <c r="E3017" s="78"/>
      <c r="F3017" s="5"/>
      <c r="G3017" s="5"/>
      <c r="H3017" s="5"/>
      <c r="K3017" s="5"/>
      <c r="L3017" s="5"/>
      <c r="M3017" s="18"/>
      <c r="N3017" s="18"/>
      <c r="T3017" s="70"/>
      <c r="U3017" s="70"/>
      <c r="V3017" s="20"/>
      <c r="Y3017" s="24"/>
    </row>
    <row r="3018" spans="1:25" x14ac:dyDescent="0.25">
      <c r="A3018" s="18"/>
      <c r="B3018" s="18"/>
      <c r="C3018" s="77"/>
      <c r="D3018" s="77"/>
      <c r="E3018" s="78"/>
      <c r="F3018" s="5"/>
      <c r="G3018" s="5"/>
      <c r="H3018" s="5"/>
      <c r="K3018" s="5"/>
      <c r="L3018" s="5"/>
      <c r="M3018" s="18"/>
      <c r="N3018" s="18"/>
      <c r="T3018" s="70"/>
      <c r="U3018" s="70"/>
      <c r="V3018" s="20"/>
      <c r="Y3018" s="24"/>
    </row>
    <row r="3019" spans="1:25" x14ac:dyDescent="0.25">
      <c r="A3019" s="18"/>
      <c r="B3019" s="18"/>
      <c r="C3019" s="77"/>
      <c r="D3019" s="77"/>
      <c r="E3019" s="78"/>
      <c r="F3019" s="5"/>
      <c r="G3019" s="5"/>
      <c r="H3019" s="5"/>
      <c r="K3019" s="5"/>
      <c r="L3019" s="5"/>
      <c r="M3019" s="18"/>
      <c r="N3019" s="18"/>
      <c r="T3019" s="70"/>
      <c r="U3019" s="70"/>
      <c r="V3019" s="20"/>
      <c r="Y3019" s="24"/>
    </row>
    <row r="3020" spans="1:25" x14ac:dyDescent="0.25">
      <c r="A3020" s="18"/>
      <c r="B3020" s="18"/>
      <c r="C3020" s="77"/>
      <c r="D3020" s="77"/>
      <c r="E3020" s="78"/>
      <c r="F3020" s="5"/>
      <c r="G3020" s="5"/>
      <c r="H3020" s="5"/>
      <c r="K3020" s="5"/>
      <c r="L3020" s="5"/>
      <c r="M3020" s="18"/>
      <c r="N3020" s="18"/>
      <c r="T3020" s="70"/>
      <c r="U3020" s="70"/>
      <c r="V3020" s="20"/>
      <c r="Y3020" s="24"/>
    </row>
    <row r="3021" spans="1:25" x14ac:dyDescent="0.25">
      <c r="A3021" s="18"/>
      <c r="B3021" s="18"/>
      <c r="C3021" s="77"/>
      <c r="D3021" s="77"/>
      <c r="E3021" s="78"/>
      <c r="F3021" s="5"/>
      <c r="G3021" s="5"/>
      <c r="H3021" s="5"/>
      <c r="K3021" s="5"/>
      <c r="L3021" s="5"/>
      <c r="M3021" s="18"/>
      <c r="N3021" s="18"/>
      <c r="T3021" s="70"/>
      <c r="U3021" s="70"/>
      <c r="V3021" s="20"/>
      <c r="Y3021" s="24"/>
    </row>
    <row r="3022" spans="1:25" x14ac:dyDescent="0.25">
      <c r="A3022" s="18"/>
      <c r="B3022" s="18"/>
      <c r="C3022" s="77"/>
      <c r="D3022" s="77"/>
      <c r="E3022" s="78"/>
      <c r="F3022" s="5"/>
      <c r="G3022" s="5"/>
      <c r="H3022" s="5"/>
      <c r="K3022" s="5"/>
      <c r="L3022" s="5"/>
      <c r="M3022" s="18"/>
      <c r="N3022" s="18"/>
      <c r="T3022" s="70"/>
      <c r="U3022" s="70"/>
      <c r="V3022" s="20"/>
      <c r="Y3022" s="24"/>
    </row>
    <row r="3023" spans="1:25" x14ac:dyDescent="0.25">
      <c r="A3023" s="18"/>
      <c r="B3023" s="18"/>
      <c r="C3023" s="77"/>
      <c r="D3023" s="77"/>
      <c r="E3023" s="78"/>
      <c r="F3023" s="5"/>
      <c r="G3023" s="5"/>
      <c r="H3023" s="5"/>
      <c r="K3023" s="5"/>
      <c r="L3023" s="5"/>
      <c r="M3023" s="18"/>
      <c r="N3023" s="18"/>
      <c r="T3023" s="70"/>
      <c r="U3023" s="70"/>
      <c r="V3023" s="20"/>
      <c r="Y3023" s="24"/>
    </row>
    <row r="3024" spans="1:25" x14ac:dyDescent="0.25">
      <c r="A3024" s="18"/>
      <c r="B3024" s="18"/>
      <c r="C3024" s="77"/>
      <c r="D3024" s="77"/>
      <c r="E3024" s="78"/>
      <c r="F3024" s="5"/>
      <c r="G3024" s="5"/>
      <c r="H3024" s="5"/>
      <c r="K3024" s="5"/>
      <c r="L3024" s="5"/>
      <c r="M3024" s="18"/>
      <c r="N3024" s="18"/>
      <c r="T3024" s="70"/>
      <c r="U3024" s="70"/>
      <c r="V3024" s="20"/>
      <c r="Y3024" s="24"/>
    </row>
    <row r="3025" spans="1:25" x14ac:dyDescent="0.25">
      <c r="A3025" s="18"/>
      <c r="B3025" s="18"/>
      <c r="C3025" s="77"/>
      <c r="D3025" s="77"/>
      <c r="E3025" s="78"/>
      <c r="F3025" s="5"/>
      <c r="G3025" s="5"/>
      <c r="H3025" s="5"/>
      <c r="K3025" s="5"/>
      <c r="L3025" s="5"/>
      <c r="M3025" s="18"/>
      <c r="N3025" s="18"/>
      <c r="T3025" s="70"/>
      <c r="U3025" s="70"/>
      <c r="V3025" s="20"/>
      <c r="Y3025" s="24"/>
    </row>
    <row r="3026" spans="1:25" x14ac:dyDescent="0.25">
      <c r="A3026" s="18"/>
      <c r="B3026" s="18"/>
      <c r="C3026" s="77"/>
      <c r="D3026" s="77"/>
      <c r="E3026" s="78"/>
      <c r="F3026" s="5"/>
      <c r="G3026" s="5"/>
      <c r="H3026" s="5"/>
      <c r="K3026" s="5"/>
      <c r="L3026" s="5"/>
      <c r="M3026" s="18"/>
      <c r="N3026" s="18"/>
      <c r="T3026" s="70"/>
      <c r="U3026" s="70"/>
      <c r="V3026" s="20"/>
      <c r="Y3026" s="24"/>
    </row>
    <row r="3027" spans="1:25" x14ac:dyDescent="0.25">
      <c r="A3027" s="18"/>
      <c r="B3027" s="18"/>
      <c r="C3027" s="77"/>
      <c r="D3027" s="77"/>
      <c r="E3027" s="78"/>
      <c r="F3027" s="5"/>
      <c r="G3027" s="5"/>
      <c r="H3027" s="5"/>
      <c r="K3027" s="5"/>
      <c r="L3027" s="5"/>
      <c r="M3027" s="18"/>
      <c r="N3027" s="18"/>
      <c r="T3027" s="70"/>
      <c r="U3027" s="70"/>
      <c r="V3027" s="20"/>
      <c r="Y3027" s="24"/>
    </row>
    <row r="3028" spans="1:25" x14ac:dyDescent="0.25">
      <c r="A3028" s="18"/>
      <c r="B3028" s="18"/>
      <c r="C3028" s="77"/>
      <c r="D3028" s="77"/>
      <c r="E3028" s="78"/>
      <c r="F3028" s="5"/>
      <c r="G3028" s="5"/>
      <c r="H3028" s="5"/>
      <c r="K3028" s="5"/>
      <c r="L3028" s="5"/>
      <c r="M3028" s="18"/>
      <c r="N3028" s="18"/>
      <c r="T3028" s="70"/>
      <c r="U3028" s="70"/>
      <c r="V3028" s="20"/>
      <c r="Y3028" s="24"/>
    </row>
    <row r="3029" spans="1:25" x14ac:dyDescent="0.25">
      <c r="A3029" s="18"/>
      <c r="B3029" s="18"/>
      <c r="C3029" s="77"/>
      <c r="D3029" s="77"/>
      <c r="E3029" s="78"/>
      <c r="F3029" s="5"/>
      <c r="G3029" s="5"/>
      <c r="H3029" s="5"/>
      <c r="K3029" s="5"/>
      <c r="L3029" s="5"/>
      <c r="M3029" s="18"/>
      <c r="N3029" s="18"/>
      <c r="T3029" s="70"/>
      <c r="U3029" s="70"/>
      <c r="V3029" s="20"/>
      <c r="Y3029" s="24"/>
    </row>
    <row r="3030" spans="1:25" x14ac:dyDescent="0.25">
      <c r="A3030" s="18"/>
      <c r="B3030" s="18"/>
      <c r="C3030" s="77"/>
      <c r="D3030" s="77"/>
      <c r="E3030" s="78"/>
      <c r="F3030" s="5"/>
      <c r="G3030" s="5"/>
      <c r="H3030" s="5"/>
      <c r="K3030" s="5"/>
      <c r="L3030" s="5"/>
      <c r="M3030" s="18"/>
      <c r="N3030" s="18"/>
      <c r="T3030" s="70"/>
      <c r="U3030" s="70"/>
      <c r="V3030" s="20"/>
      <c r="Y3030" s="24"/>
    </row>
    <row r="3031" spans="1:25" x14ac:dyDescent="0.25">
      <c r="A3031" s="18"/>
      <c r="B3031" s="18"/>
      <c r="C3031" s="77"/>
      <c r="D3031" s="77"/>
      <c r="E3031" s="78"/>
      <c r="F3031" s="5"/>
      <c r="G3031" s="5"/>
      <c r="H3031" s="5"/>
      <c r="K3031" s="5"/>
      <c r="L3031" s="5"/>
      <c r="M3031" s="18"/>
      <c r="N3031" s="18"/>
      <c r="T3031" s="70"/>
      <c r="U3031" s="70"/>
      <c r="V3031" s="20"/>
      <c r="Y3031" s="24"/>
    </row>
    <row r="3032" spans="1:25" x14ac:dyDescent="0.25">
      <c r="A3032" s="18"/>
      <c r="B3032" s="18"/>
      <c r="C3032" s="77"/>
      <c r="D3032" s="77"/>
      <c r="E3032" s="78"/>
      <c r="F3032" s="5"/>
      <c r="G3032" s="5"/>
      <c r="H3032" s="5"/>
      <c r="K3032" s="5"/>
      <c r="L3032" s="5"/>
      <c r="M3032" s="18"/>
      <c r="N3032" s="18"/>
      <c r="T3032" s="70"/>
      <c r="U3032" s="70"/>
      <c r="V3032" s="20"/>
      <c r="Y3032" s="24"/>
    </row>
    <row r="3033" spans="1:25" x14ac:dyDescent="0.25">
      <c r="A3033" s="18"/>
      <c r="B3033" s="18"/>
      <c r="C3033" s="77"/>
      <c r="D3033" s="77"/>
      <c r="E3033" s="78"/>
      <c r="F3033" s="5"/>
      <c r="G3033" s="5"/>
      <c r="H3033" s="5"/>
      <c r="K3033" s="5"/>
      <c r="L3033" s="5"/>
      <c r="M3033" s="18"/>
      <c r="N3033" s="18"/>
      <c r="T3033" s="70"/>
      <c r="U3033" s="70"/>
      <c r="V3033" s="20"/>
      <c r="Y3033" s="24"/>
    </row>
    <row r="3034" spans="1:25" x14ac:dyDescent="0.25">
      <c r="A3034" s="18"/>
      <c r="B3034" s="18"/>
      <c r="C3034" s="77"/>
      <c r="D3034" s="77"/>
      <c r="E3034" s="78"/>
      <c r="F3034" s="5"/>
      <c r="G3034" s="5"/>
      <c r="H3034" s="5"/>
      <c r="K3034" s="5"/>
      <c r="L3034" s="5"/>
      <c r="M3034" s="18"/>
      <c r="N3034" s="18"/>
      <c r="T3034" s="70"/>
      <c r="U3034" s="70"/>
      <c r="V3034" s="20"/>
      <c r="Y3034" s="24"/>
    </row>
    <row r="3035" spans="1:25" x14ac:dyDescent="0.25">
      <c r="A3035" s="18"/>
      <c r="B3035" s="18"/>
      <c r="C3035" s="77"/>
      <c r="D3035" s="77"/>
      <c r="E3035" s="78"/>
      <c r="F3035" s="5"/>
      <c r="G3035" s="5"/>
      <c r="H3035" s="5"/>
      <c r="K3035" s="5"/>
      <c r="L3035" s="5"/>
      <c r="M3035" s="18"/>
      <c r="N3035" s="18"/>
      <c r="T3035" s="70"/>
      <c r="U3035" s="70"/>
      <c r="V3035" s="20"/>
      <c r="Y3035" s="24"/>
    </row>
    <row r="3036" spans="1:25" x14ac:dyDescent="0.25">
      <c r="A3036" s="18"/>
      <c r="B3036" s="18"/>
      <c r="C3036" s="77"/>
      <c r="D3036" s="77"/>
      <c r="E3036" s="78"/>
      <c r="F3036" s="5"/>
      <c r="G3036" s="5"/>
      <c r="H3036" s="5"/>
      <c r="K3036" s="5"/>
      <c r="L3036" s="5"/>
      <c r="M3036" s="18"/>
      <c r="N3036" s="18"/>
      <c r="T3036" s="70"/>
      <c r="U3036" s="70"/>
      <c r="V3036" s="20"/>
      <c r="Y3036" s="24"/>
    </row>
    <row r="3037" spans="1:25" x14ac:dyDescent="0.25">
      <c r="A3037" s="18"/>
      <c r="B3037" s="18"/>
      <c r="C3037" s="77"/>
      <c r="D3037" s="77"/>
      <c r="E3037" s="78"/>
      <c r="F3037" s="5"/>
      <c r="G3037" s="5"/>
      <c r="H3037" s="5"/>
      <c r="K3037" s="5"/>
      <c r="L3037" s="5"/>
      <c r="M3037" s="18"/>
      <c r="N3037" s="18"/>
      <c r="T3037" s="70"/>
      <c r="U3037" s="70"/>
      <c r="V3037" s="20"/>
      <c r="Y3037" s="24"/>
    </row>
    <row r="3038" spans="1:25" x14ac:dyDescent="0.25">
      <c r="A3038" s="18"/>
      <c r="B3038" s="18"/>
      <c r="C3038" s="77"/>
      <c r="D3038" s="77"/>
      <c r="E3038" s="78"/>
      <c r="F3038" s="5"/>
      <c r="G3038" s="5"/>
      <c r="H3038" s="5"/>
      <c r="K3038" s="5"/>
      <c r="L3038" s="5"/>
      <c r="M3038" s="18"/>
      <c r="N3038" s="18"/>
      <c r="T3038" s="70"/>
      <c r="U3038" s="70"/>
      <c r="V3038" s="20"/>
      <c r="Y3038" s="24"/>
    </row>
    <row r="3039" spans="1:25" x14ac:dyDescent="0.25">
      <c r="A3039" s="18"/>
      <c r="B3039" s="18"/>
      <c r="C3039" s="77"/>
      <c r="D3039" s="77"/>
      <c r="E3039" s="78"/>
      <c r="F3039" s="5"/>
      <c r="G3039" s="5"/>
      <c r="H3039" s="5"/>
      <c r="K3039" s="5"/>
      <c r="L3039" s="5"/>
      <c r="M3039" s="18"/>
      <c r="N3039" s="18"/>
      <c r="T3039" s="70"/>
      <c r="U3039" s="70"/>
      <c r="V3039" s="20"/>
      <c r="Y3039" s="24"/>
    </row>
    <row r="3040" spans="1:25" x14ac:dyDescent="0.25">
      <c r="A3040" s="18"/>
      <c r="B3040" s="18"/>
      <c r="C3040" s="77"/>
      <c r="D3040" s="77"/>
      <c r="E3040" s="78"/>
      <c r="F3040" s="5"/>
      <c r="G3040" s="5"/>
      <c r="H3040" s="5"/>
      <c r="K3040" s="5"/>
      <c r="L3040" s="5"/>
      <c r="M3040" s="18"/>
      <c r="N3040" s="18"/>
      <c r="T3040" s="70"/>
      <c r="U3040" s="70"/>
      <c r="V3040" s="20"/>
      <c r="Y3040" s="24"/>
    </row>
    <row r="3041" spans="1:25" x14ac:dyDescent="0.25">
      <c r="A3041" s="18"/>
      <c r="B3041" s="18"/>
      <c r="C3041" s="77"/>
      <c r="D3041" s="77"/>
      <c r="E3041" s="78"/>
      <c r="F3041" s="5"/>
      <c r="G3041" s="5"/>
      <c r="H3041" s="5"/>
      <c r="K3041" s="5"/>
      <c r="L3041" s="5"/>
      <c r="M3041" s="18"/>
      <c r="N3041" s="18"/>
      <c r="T3041" s="70"/>
      <c r="U3041" s="70"/>
      <c r="V3041" s="20"/>
      <c r="Y3041" s="24"/>
    </row>
    <row r="3042" spans="1:25" x14ac:dyDescent="0.25">
      <c r="A3042" s="18"/>
      <c r="B3042" s="18"/>
      <c r="C3042" s="77"/>
      <c r="D3042" s="77"/>
      <c r="E3042" s="78"/>
      <c r="F3042" s="5"/>
      <c r="G3042" s="5"/>
      <c r="H3042" s="5"/>
      <c r="K3042" s="5"/>
      <c r="L3042" s="5"/>
      <c r="M3042" s="18"/>
      <c r="N3042" s="18"/>
      <c r="T3042" s="70"/>
      <c r="U3042" s="70"/>
      <c r="V3042" s="20"/>
      <c r="Y3042" s="24"/>
    </row>
    <row r="3043" spans="1:25" x14ac:dyDescent="0.25">
      <c r="A3043" s="18"/>
      <c r="B3043" s="18"/>
      <c r="C3043" s="77"/>
      <c r="D3043" s="77"/>
      <c r="E3043" s="78"/>
      <c r="F3043" s="5"/>
      <c r="G3043" s="5"/>
      <c r="H3043" s="5"/>
      <c r="K3043" s="5"/>
      <c r="L3043" s="5"/>
      <c r="M3043" s="18"/>
      <c r="N3043" s="18"/>
      <c r="T3043" s="70"/>
      <c r="U3043" s="70"/>
      <c r="V3043" s="20"/>
      <c r="Y3043" s="24"/>
    </row>
    <row r="3044" spans="1:25" x14ac:dyDescent="0.25">
      <c r="A3044" s="18"/>
      <c r="B3044" s="18"/>
      <c r="C3044" s="77"/>
      <c r="D3044" s="77"/>
      <c r="E3044" s="78"/>
      <c r="F3044" s="5"/>
      <c r="G3044" s="5"/>
      <c r="H3044" s="5"/>
      <c r="K3044" s="5"/>
      <c r="L3044" s="5"/>
      <c r="M3044" s="18"/>
      <c r="N3044" s="18"/>
      <c r="T3044" s="70"/>
      <c r="U3044" s="70"/>
      <c r="V3044" s="20"/>
      <c r="Y3044" s="24"/>
    </row>
    <row r="3045" spans="1:25" x14ac:dyDescent="0.25">
      <c r="A3045" s="18"/>
      <c r="B3045" s="18"/>
      <c r="C3045" s="77"/>
      <c r="D3045" s="77"/>
      <c r="E3045" s="78"/>
      <c r="F3045" s="5"/>
      <c r="G3045" s="5"/>
      <c r="H3045" s="5"/>
      <c r="K3045" s="5"/>
      <c r="L3045" s="5"/>
      <c r="M3045" s="18"/>
      <c r="N3045" s="18"/>
      <c r="T3045" s="70"/>
      <c r="U3045" s="70"/>
      <c r="V3045" s="20"/>
      <c r="Y3045" s="24"/>
    </row>
    <row r="3046" spans="1:25" x14ac:dyDescent="0.25">
      <c r="A3046" s="18"/>
      <c r="B3046" s="18"/>
      <c r="C3046" s="77"/>
      <c r="D3046" s="77"/>
      <c r="E3046" s="78"/>
      <c r="F3046" s="5"/>
      <c r="G3046" s="5"/>
      <c r="H3046" s="5"/>
      <c r="K3046" s="5"/>
      <c r="L3046" s="5"/>
      <c r="M3046" s="18"/>
      <c r="N3046" s="18"/>
      <c r="T3046" s="70"/>
      <c r="U3046" s="70"/>
      <c r="V3046" s="20"/>
      <c r="Y3046" s="24"/>
    </row>
    <row r="3047" spans="1:25" x14ac:dyDescent="0.25">
      <c r="A3047" s="18"/>
      <c r="B3047" s="18"/>
      <c r="C3047" s="77"/>
      <c r="D3047" s="77"/>
      <c r="E3047" s="78"/>
      <c r="F3047" s="5"/>
      <c r="G3047" s="5"/>
      <c r="H3047" s="5"/>
      <c r="K3047" s="5"/>
      <c r="L3047" s="5"/>
      <c r="M3047" s="18"/>
      <c r="N3047" s="18"/>
      <c r="T3047" s="70"/>
      <c r="U3047" s="70"/>
      <c r="V3047" s="20"/>
      <c r="Y3047" s="24"/>
    </row>
    <row r="3048" spans="1:25" x14ac:dyDescent="0.25">
      <c r="A3048" s="18"/>
      <c r="B3048" s="18"/>
      <c r="C3048" s="77"/>
      <c r="D3048" s="77"/>
      <c r="E3048" s="78"/>
      <c r="F3048" s="5"/>
      <c r="G3048" s="5"/>
      <c r="H3048" s="5"/>
      <c r="K3048" s="5"/>
      <c r="L3048" s="5"/>
      <c r="M3048" s="18"/>
      <c r="N3048" s="18"/>
      <c r="T3048" s="70"/>
      <c r="U3048" s="70"/>
      <c r="V3048" s="20"/>
      <c r="Y3048" s="24"/>
    </row>
    <row r="3049" spans="1:25" x14ac:dyDescent="0.25">
      <c r="A3049" s="18"/>
      <c r="B3049" s="18"/>
      <c r="C3049" s="77"/>
      <c r="D3049" s="77"/>
      <c r="E3049" s="78"/>
      <c r="F3049" s="5"/>
      <c r="G3049" s="5"/>
      <c r="H3049" s="5"/>
      <c r="K3049" s="5"/>
      <c r="L3049" s="5"/>
      <c r="M3049" s="18"/>
      <c r="N3049" s="18"/>
      <c r="T3049" s="70"/>
      <c r="U3049" s="70"/>
      <c r="V3049" s="20"/>
      <c r="X3049" s="99"/>
      <c r="Y3049" s="24"/>
    </row>
    <row r="3050" spans="1:25" x14ac:dyDescent="0.25">
      <c r="A3050" s="18"/>
      <c r="B3050" s="18"/>
      <c r="C3050" s="77"/>
      <c r="D3050" s="77"/>
      <c r="E3050" s="78"/>
      <c r="F3050" s="5"/>
      <c r="G3050" s="5"/>
      <c r="H3050" s="5"/>
      <c r="K3050" s="5"/>
      <c r="L3050" s="5"/>
      <c r="M3050" s="18"/>
      <c r="N3050" s="18"/>
      <c r="T3050" s="70"/>
      <c r="U3050" s="70"/>
      <c r="V3050" s="20"/>
      <c r="Y3050" s="24"/>
    </row>
    <row r="3051" spans="1:25" x14ac:dyDescent="0.25">
      <c r="A3051" s="18"/>
      <c r="B3051" s="18"/>
      <c r="C3051" s="77"/>
      <c r="D3051" s="77"/>
      <c r="E3051" s="78"/>
      <c r="F3051" s="5"/>
      <c r="G3051" s="5"/>
      <c r="H3051" s="5"/>
      <c r="K3051" s="5"/>
      <c r="L3051" s="5"/>
      <c r="M3051" s="18"/>
      <c r="N3051" s="18"/>
      <c r="T3051" s="70"/>
      <c r="U3051" s="70"/>
      <c r="V3051" s="20"/>
      <c r="Y3051" s="24"/>
    </row>
    <row r="3052" spans="1:25" x14ac:dyDescent="0.25">
      <c r="A3052" s="18"/>
      <c r="B3052" s="18"/>
      <c r="C3052" s="77"/>
      <c r="D3052" s="77"/>
      <c r="E3052" s="78"/>
      <c r="F3052" s="5"/>
      <c r="G3052" s="5"/>
      <c r="H3052" s="5"/>
      <c r="K3052" s="5"/>
      <c r="L3052" s="5"/>
      <c r="M3052" s="18"/>
      <c r="N3052" s="18"/>
      <c r="T3052" s="70"/>
      <c r="U3052" s="70"/>
      <c r="V3052" s="20"/>
      <c r="Y3052" s="24"/>
    </row>
    <row r="3053" spans="1:25" x14ac:dyDescent="0.25">
      <c r="A3053" s="18"/>
      <c r="B3053" s="18"/>
      <c r="C3053" s="77"/>
      <c r="D3053" s="77"/>
      <c r="E3053" s="78"/>
      <c r="F3053" s="5"/>
      <c r="G3053" s="5"/>
      <c r="H3053" s="5"/>
      <c r="K3053" s="5"/>
      <c r="L3053" s="5"/>
      <c r="M3053" s="18"/>
      <c r="N3053" s="18"/>
      <c r="T3053" s="70"/>
      <c r="U3053" s="70"/>
      <c r="V3053" s="20"/>
      <c r="Y3053" s="24"/>
    </row>
    <row r="3054" spans="1:25" x14ac:dyDescent="0.25">
      <c r="A3054" s="18"/>
      <c r="B3054" s="18"/>
      <c r="C3054" s="77"/>
      <c r="D3054" s="77"/>
      <c r="E3054" s="78"/>
      <c r="F3054" s="5"/>
      <c r="G3054" s="5"/>
      <c r="H3054" s="5"/>
      <c r="K3054" s="5"/>
      <c r="L3054" s="5"/>
      <c r="M3054" s="18"/>
      <c r="N3054" s="18"/>
      <c r="T3054" s="70"/>
      <c r="U3054" s="70"/>
      <c r="V3054" s="20"/>
      <c r="Y3054" s="24"/>
    </row>
    <row r="3055" spans="1:25" x14ac:dyDescent="0.25">
      <c r="A3055" s="18"/>
      <c r="B3055" s="18"/>
      <c r="C3055" s="77"/>
      <c r="D3055" s="77"/>
      <c r="E3055" s="78"/>
      <c r="F3055" s="5"/>
      <c r="G3055" s="5"/>
      <c r="H3055" s="5"/>
      <c r="K3055" s="5"/>
      <c r="L3055" s="5"/>
      <c r="M3055" s="18"/>
      <c r="N3055" s="18"/>
      <c r="T3055" s="70"/>
      <c r="U3055" s="70"/>
      <c r="V3055" s="20"/>
      <c r="Y3055" s="24"/>
    </row>
    <row r="3056" spans="1:25" x14ac:dyDescent="0.25">
      <c r="A3056" s="18"/>
      <c r="B3056" s="18"/>
      <c r="C3056" s="77"/>
      <c r="D3056" s="77"/>
      <c r="E3056" s="78"/>
      <c r="F3056" s="5"/>
      <c r="G3056" s="5"/>
      <c r="H3056" s="5"/>
      <c r="K3056" s="5"/>
      <c r="L3056" s="5"/>
      <c r="M3056" s="18"/>
      <c r="N3056" s="18"/>
      <c r="T3056" s="70"/>
      <c r="U3056" s="70"/>
      <c r="V3056" s="20"/>
      <c r="Y3056" s="24"/>
    </row>
    <row r="3057" spans="1:25" x14ac:dyDescent="0.25">
      <c r="A3057" s="18"/>
      <c r="B3057" s="18"/>
      <c r="C3057" s="77"/>
      <c r="D3057" s="77"/>
      <c r="E3057" s="78"/>
      <c r="F3057" s="5"/>
      <c r="G3057" s="5"/>
      <c r="H3057" s="5"/>
      <c r="K3057" s="5"/>
      <c r="L3057" s="5"/>
      <c r="M3057" s="18"/>
      <c r="N3057" s="18"/>
      <c r="T3057" s="70"/>
      <c r="U3057" s="70"/>
      <c r="V3057" s="20"/>
      <c r="Y3057" s="24"/>
    </row>
    <row r="3058" spans="1:25" x14ac:dyDescent="0.25">
      <c r="A3058" s="18"/>
      <c r="B3058" s="18"/>
      <c r="C3058" s="77"/>
      <c r="D3058" s="77"/>
      <c r="E3058" s="78"/>
      <c r="F3058" s="5"/>
      <c r="G3058" s="5"/>
      <c r="H3058" s="5"/>
      <c r="K3058" s="5"/>
      <c r="L3058" s="5"/>
      <c r="M3058" s="18"/>
      <c r="N3058" s="18"/>
      <c r="T3058" s="70"/>
      <c r="U3058" s="70"/>
      <c r="V3058" s="20"/>
      <c r="Y3058" s="24"/>
    </row>
    <row r="3059" spans="1:25" x14ac:dyDescent="0.25">
      <c r="A3059" s="18"/>
      <c r="B3059" s="18"/>
      <c r="C3059" s="77"/>
      <c r="D3059" s="77"/>
      <c r="E3059" s="78"/>
      <c r="F3059" s="5"/>
      <c r="G3059" s="5"/>
      <c r="H3059" s="5"/>
      <c r="K3059" s="5"/>
      <c r="L3059" s="5"/>
      <c r="M3059" s="18"/>
      <c r="N3059" s="18"/>
      <c r="T3059" s="70"/>
      <c r="U3059" s="70"/>
      <c r="V3059" s="20"/>
      <c r="Y3059" s="24"/>
    </row>
    <row r="3060" spans="1:25" x14ac:dyDescent="0.25">
      <c r="A3060" s="18"/>
      <c r="B3060" s="18"/>
      <c r="C3060" s="77"/>
      <c r="D3060" s="77"/>
      <c r="E3060" s="78"/>
      <c r="F3060" s="5"/>
      <c r="G3060" s="5"/>
      <c r="H3060" s="5"/>
      <c r="K3060" s="5"/>
      <c r="L3060" s="5"/>
      <c r="M3060" s="18"/>
      <c r="N3060" s="18"/>
      <c r="T3060" s="70"/>
      <c r="U3060" s="70"/>
      <c r="V3060" s="20"/>
      <c r="Y3060" s="24"/>
    </row>
    <row r="3061" spans="1:25" x14ac:dyDescent="0.25">
      <c r="A3061" s="18"/>
      <c r="B3061" s="18"/>
      <c r="C3061" s="77"/>
      <c r="D3061" s="77"/>
      <c r="E3061" s="78"/>
      <c r="F3061" s="5"/>
      <c r="G3061" s="5"/>
      <c r="H3061" s="5"/>
      <c r="K3061" s="5"/>
      <c r="L3061" s="5"/>
      <c r="M3061" s="18"/>
      <c r="N3061" s="18"/>
      <c r="T3061" s="70"/>
      <c r="U3061" s="70"/>
      <c r="V3061" s="20"/>
      <c r="Y3061" s="24"/>
    </row>
    <row r="3062" spans="1:25" x14ac:dyDescent="0.25">
      <c r="A3062" s="18"/>
      <c r="B3062" s="18"/>
      <c r="C3062" s="77"/>
      <c r="D3062" s="77"/>
      <c r="E3062" s="78"/>
      <c r="F3062" s="5"/>
      <c r="G3062" s="5"/>
      <c r="H3062" s="5"/>
      <c r="K3062" s="5"/>
      <c r="L3062" s="5"/>
      <c r="M3062" s="18"/>
      <c r="N3062" s="18"/>
      <c r="T3062" s="70"/>
      <c r="U3062" s="70"/>
      <c r="V3062" s="20"/>
      <c r="Y3062" s="24"/>
    </row>
    <row r="3063" spans="1:25" x14ac:dyDescent="0.25">
      <c r="A3063" s="18"/>
      <c r="B3063" s="18"/>
      <c r="C3063" s="77"/>
      <c r="D3063" s="77"/>
      <c r="E3063" s="78"/>
      <c r="F3063" s="5"/>
      <c r="G3063" s="5"/>
      <c r="H3063" s="5"/>
      <c r="K3063" s="5"/>
      <c r="L3063" s="5"/>
      <c r="M3063" s="18"/>
      <c r="N3063" s="18"/>
      <c r="T3063" s="70"/>
      <c r="U3063" s="70"/>
      <c r="V3063" s="20"/>
      <c r="Y3063" s="24"/>
    </row>
    <row r="3064" spans="1:25" x14ac:dyDescent="0.25">
      <c r="A3064" s="18"/>
      <c r="B3064" s="18"/>
      <c r="C3064" s="77"/>
      <c r="D3064" s="77"/>
      <c r="E3064" s="78"/>
      <c r="F3064" s="5"/>
      <c r="G3064" s="5"/>
      <c r="H3064" s="5"/>
      <c r="K3064" s="5"/>
      <c r="L3064" s="5"/>
      <c r="M3064" s="18"/>
      <c r="N3064" s="18"/>
      <c r="T3064" s="70"/>
      <c r="U3064" s="70"/>
      <c r="V3064" s="20"/>
      <c r="Y3064" s="24"/>
    </row>
    <row r="3065" spans="1:25" x14ac:dyDescent="0.25">
      <c r="A3065" s="18"/>
      <c r="B3065" s="18"/>
      <c r="C3065" s="77"/>
      <c r="D3065" s="77"/>
      <c r="E3065" s="78"/>
      <c r="F3065" s="5"/>
      <c r="G3065" s="5"/>
      <c r="H3065" s="5"/>
      <c r="K3065" s="5"/>
      <c r="L3065" s="5"/>
      <c r="M3065" s="18"/>
      <c r="N3065" s="18"/>
      <c r="T3065" s="70"/>
      <c r="U3065" s="70"/>
      <c r="V3065" s="20"/>
      <c r="Y3065" s="24"/>
    </row>
    <row r="3066" spans="1:25" x14ac:dyDescent="0.25">
      <c r="A3066" s="18"/>
      <c r="B3066" s="18"/>
      <c r="C3066" s="77"/>
      <c r="D3066" s="77"/>
      <c r="E3066" s="78"/>
      <c r="F3066" s="5"/>
      <c r="G3066" s="5"/>
      <c r="H3066" s="5"/>
      <c r="K3066" s="5"/>
      <c r="L3066" s="5"/>
      <c r="M3066" s="18"/>
      <c r="N3066" s="18"/>
      <c r="T3066" s="70"/>
      <c r="U3066" s="70"/>
      <c r="V3066" s="20"/>
      <c r="Y3066" s="24"/>
    </row>
    <row r="3067" spans="1:25" x14ac:dyDescent="0.25">
      <c r="A3067" s="18"/>
      <c r="B3067" s="18"/>
      <c r="C3067" s="77"/>
      <c r="D3067" s="77"/>
      <c r="E3067" s="78"/>
      <c r="F3067" s="5"/>
      <c r="G3067" s="5"/>
      <c r="H3067" s="5"/>
      <c r="K3067" s="5"/>
      <c r="L3067" s="5"/>
      <c r="M3067" s="18"/>
      <c r="N3067" s="18"/>
      <c r="T3067" s="70"/>
      <c r="U3067" s="70"/>
      <c r="V3067" s="20"/>
      <c r="Y3067" s="24"/>
    </row>
    <row r="3068" spans="1:25" x14ac:dyDescent="0.25">
      <c r="A3068" s="18"/>
      <c r="B3068" s="18"/>
      <c r="C3068" s="77"/>
      <c r="D3068" s="77"/>
      <c r="E3068" s="78"/>
      <c r="F3068" s="5"/>
      <c r="G3068" s="5"/>
      <c r="H3068" s="5"/>
      <c r="K3068" s="5"/>
      <c r="L3068" s="5"/>
      <c r="M3068" s="18"/>
      <c r="N3068" s="18"/>
      <c r="T3068" s="70"/>
      <c r="U3068" s="70"/>
      <c r="V3068" s="20"/>
      <c r="Y3068" s="24"/>
    </row>
    <row r="3069" spans="1:25" x14ac:dyDescent="0.25">
      <c r="A3069" s="18"/>
      <c r="B3069" s="18"/>
      <c r="C3069" s="77"/>
      <c r="D3069" s="77"/>
      <c r="E3069" s="78"/>
      <c r="F3069" s="5"/>
      <c r="G3069" s="5"/>
      <c r="H3069" s="5"/>
      <c r="K3069" s="5"/>
      <c r="L3069" s="5"/>
      <c r="M3069" s="18"/>
      <c r="N3069" s="18"/>
      <c r="T3069" s="70"/>
      <c r="U3069" s="70"/>
      <c r="V3069" s="20"/>
      <c r="Y3069" s="24"/>
    </row>
    <row r="3070" spans="1:25" x14ac:dyDescent="0.25">
      <c r="A3070" s="18"/>
      <c r="B3070" s="18"/>
      <c r="C3070" s="77"/>
      <c r="D3070" s="77"/>
      <c r="E3070" s="78"/>
      <c r="F3070" s="5"/>
      <c r="G3070" s="5"/>
      <c r="H3070" s="5"/>
      <c r="K3070" s="5"/>
      <c r="L3070" s="5"/>
      <c r="M3070" s="18"/>
      <c r="N3070" s="18"/>
      <c r="T3070" s="70"/>
      <c r="U3070" s="70"/>
      <c r="V3070" s="20"/>
      <c r="Y3070" s="24"/>
    </row>
    <row r="3071" spans="1:25" x14ac:dyDescent="0.25">
      <c r="A3071" s="18"/>
      <c r="B3071" s="18"/>
      <c r="C3071" s="77"/>
      <c r="D3071" s="77"/>
      <c r="E3071" s="78"/>
      <c r="F3071" s="5"/>
      <c r="G3071" s="5"/>
      <c r="H3071" s="5"/>
      <c r="K3071" s="5"/>
      <c r="L3071" s="5"/>
      <c r="M3071" s="18"/>
      <c r="N3071" s="18"/>
      <c r="T3071" s="70"/>
      <c r="U3071" s="70"/>
      <c r="V3071" s="20"/>
      <c r="Y3071" s="24"/>
    </row>
    <row r="3072" spans="1:25" x14ac:dyDescent="0.25">
      <c r="A3072" s="18"/>
      <c r="B3072" s="18"/>
      <c r="C3072" s="77"/>
      <c r="D3072" s="77"/>
      <c r="E3072" s="78"/>
      <c r="F3072" s="5"/>
      <c r="G3072" s="5"/>
      <c r="H3072" s="5"/>
      <c r="K3072" s="5"/>
      <c r="L3072" s="5"/>
      <c r="M3072" s="18"/>
      <c r="N3072" s="18"/>
      <c r="T3072" s="70"/>
      <c r="U3072" s="70"/>
      <c r="V3072" s="20"/>
      <c r="Y3072" s="24"/>
    </row>
    <row r="3073" spans="1:25" x14ac:dyDescent="0.25">
      <c r="A3073" s="18"/>
      <c r="B3073" s="18"/>
      <c r="C3073" s="77"/>
      <c r="D3073" s="77"/>
      <c r="E3073" s="78"/>
      <c r="F3073" s="5"/>
      <c r="G3073" s="5"/>
      <c r="H3073" s="5"/>
      <c r="K3073" s="5"/>
      <c r="L3073" s="5"/>
      <c r="M3073" s="18"/>
      <c r="N3073" s="18"/>
      <c r="T3073" s="70"/>
      <c r="U3073" s="70"/>
      <c r="V3073" s="20"/>
      <c r="Y3073" s="24"/>
    </row>
    <row r="3074" spans="1:25" x14ac:dyDescent="0.25">
      <c r="A3074" s="18"/>
      <c r="B3074" s="18"/>
      <c r="C3074" s="77"/>
      <c r="D3074" s="77"/>
      <c r="E3074" s="78"/>
      <c r="F3074" s="5"/>
      <c r="G3074" s="5"/>
      <c r="H3074" s="5"/>
      <c r="K3074" s="5"/>
      <c r="L3074" s="5"/>
      <c r="M3074" s="18"/>
      <c r="N3074" s="18"/>
      <c r="T3074" s="70"/>
      <c r="U3074" s="70"/>
      <c r="V3074" s="20"/>
      <c r="Y3074" s="24"/>
    </row>
    <row r="3075" spans="1:25" x14ac:dyDescent="0.25">
      <c r="A3075" s="18"/>
      <c r="B3075" s="18"/>
      <c r="C3075" s="77"/>
      <c r="D3075" s="77"/>
      <c r="E3075" s="78"/>
      <c r="F3075" s="5"/>
      <c r="G3075" s="5"/>
      <c r="H3075" s="5"/>
      <c r="K3075" s="5"/>
      <c r="L3075" s="5"/>
      <c r="M3075" s="18"/>
      <c r="N3075" s="18"/>
      <c r="T3075" s="70"/>
      <c r="U3075" s="70"/>
      <c r="V3075" s="20"/>
      <c r="Y3075" s="24"/>
    </row>
    <row r="3076" spans="1:25" x14ac:dyDescent="0.25">
      <c r="A3076" s="18"/>
      <c r="B3076" s="18"/>
      <c r="C3076" s="77"/>
      <c r="D3076" s="77"/>
      <c r="E3076" s="78"/>
      <c r="F3076" s="5"/>
      <c r="G3076" s="5"/>
      <c r="H3076" s="5"/>
      <c r="K3076" s="5"/>
      <c r="L3076" s="5"/>
      <c r="M3076" s="18"/>
      <c r="N3076" s="18"/>
      <c r="T3076" s="70"/>
      <c r="U3076" s="70"/>
      <c r="V3076" s="20"/>
      <c r="Y3076" s="24"/>
    </row>
    <row r="3077" spans="1:25" x14ac:dyDescent="0.25">
      <c r="A3077" s="18"/>
      <c r="B3077" s="18"/>
      <c r="C3077" s="77"/>
      <c r="D3077" s="77"/>
      <c r="E3077" s="78"/>
      <c r="F3077" s="5"/>
      <c r="G3077" s="5"/>
      <c r="H3077" s="5"/>
      <c r="K3077" s="5"/>
      <c r="L3077" s="5"/>
      <c r="M3077" s="18"/>
      <c r="N3077" s="18"/>
      <c r="T3077" s="70"/>
      <c r="U3077" s="70"/>
      <c r="V3077" s="20"/>
      <c r="Y3077" s="24"/>
    </row>
    <row r="3078" spans="1:25" x14ac:dyDescent="0.25">
      <c r="A3078" s="18"/>
      <c r="B3078" s="18"/>
      <c r="C3078" s="77"/>
      <c r="D3078" s="77"/>
      <c r="E3078" s="78"/>
      <c r="F3078" s="5"/>
      <c r="G3078" s="5"/>
      <c r="H3078" s="5"/>
      <c r="K3078" s="5"/>
      <c r="L3078" s="5"/>
      <c r="M3078" s="18"/>
      <c r="N3078" s="18"/>
      <c r="T3078" s="70"/>
      <c r="U3078" s="70"/>
      <c r="V3078" s="20"/>
      <c r="Y3078" s="24"/>
    </row>
    <row r="3079" spans="1:25" x14ac:dyDescent="0.25">
      <c r="A3079" s="18"/>
      <c r="B3079" s="18"/>
      <c r="C3079" s="77"/>
      <c r="D3079" s="77"/>
      <c r="E3079" s="78"/>
      <c r="F3079" s="5"/>
      <c r="G3079" s="5"/>
      <c r="H3079" s="5"/>
      <c r="K3079" s="5"/>
      <c r="L3079" s="5"/>
      <c r="M3079" s="18"/>
      <c r="N3079" s="18"/>
      <c r="T3079" s="70"/>
      <c r="U3079" s="70"/>
      <c r="V3079" s="20"/>
    </row>
    <row r="3080" spans="1:25" x14ac:dyDescent="0.25">
      <c r="A3080" s="18"/>
      <c r="B3080" s="18"/>
      <c r="C3080" s="77"/>
      <c r="D3080" s="77"/>
      <c r="E3080" s="78"/>
      <c r="F3080" s="5"/>
      <c r="G3080" s="5"/>
      <c r="H3080" s="5"/>
      <c r="K3080" s="5"/>
      <c r="L3080" s="5"/>
      <c r="M3080" s="18"/>
      <c r="N3080" s="18"/>
      <c r="T3080" s="70"/>
      <c r="U3080" s="70"/>
      <c r="V3080" s="20"/>
    </row>
    <row r="3081" spans="1:25" x14ac:dyDescent="0.25">
      <c r="A3081" s="18"/>
      <c r="B3081" s="18"/>
      <c r="C3081" s="77"/>
      <c r="D3081" s="77"/>
      <c r="E3081" s="78"/>
      <c r="F3081" s="5"/>
      <c r="G3081" s="5"/>
      <c r="H3081" s="5"/>
      <c r="K3081" s="5"/>
      <c r="L3081" s="5"/>
      <c r="M3081" s="18"/>
      <c r="N3081" s="18"/>
      <c r="T3081" s="70"/>
      <c r="U3081" s="70"/>
      <c r="V3081" s="20"/>
    </row>
    <row r="3082" spans="1:25" x14ac:dyDescent="0.25">
      <c r="A3082" s="18"/>
      <c r="B3082" s="18"/>
      <c r="C3082" s="77"/>
      <c r="D3082" s="77"/>
      <c r="E3082" s="78"/>
      <c r="F3082" s="5"/>
      <c r="G3082" s="5"/>
      <c r="H3082" s="5"/>
      <c r="K3082" s="5"/>
      <c r="L3082" s="5"/>
      <c r="M3082" s="18"/>
      <c r="N3082" s="18"/>
      <c r="T3082" s="70"/>
      <c r="U3082" s="70"/>
      <c r="V3082" s="20"/>
    </row>
    <row r="3083" spans="1:25" x14ac:dyDescent="0.25">
      <c r="A3083" s="18"/>
      <c r="B3083" s="18"/>
      <c r="C3083" s="77"/>
      <c r="D3083" s="77"/>
      <c r="E3083" s="78"/>
      <c r="F3083" s="5"/>
      <c r="G3083" s="5"/>
      <c r="H3083" s="5"/>
      <c r="K3083" s="5"/>
      <c r="L3083" s="5"/>
      <c r="M3083" s="18"/>
      <c r="N3083" s="18"/>
      <c r="T3083" s="70"/>
      <c r="U3083" s="70"/>
      <c r="V3083" s="20"/>
    </row>
    <row r="3084" spans="1:25" x14ac:dyDescent="0.25">
      <c r="A3084" s="18"/>
      <c r="B3084" s="18"/>
      <c r="C3084" s="77"/>
      <c r="D3084" s="77"/>
      <c r="E3084" s="78"/>
      <c r="F3084" s="5"/>
      <c r="G3084" s="5"/>
      <c r="H3084" s="5"/>
      <c r="K3084" s="5"/>
      <c r="L3084" s="5"/>
      <c r="M3084" s="18"/>
      <c r="N3084" s="18"/>
      <c r="T3084" s="70"/>
      <c r="U3084" s="70"/>
      <c r="V3084" s="20"/>
    </row>
    <row r="3085" spans="1:25" x14ac:dyDescent="0.25">
      <c r="A3085" s="18"/>
      <c r="B3085" s="18"/>
      <c r="C3085" s="77"/>
      <c r="D3085" s="77"/>
      <c r="E3085" s="78"/>
      <c r="F3085" s="5"/>
      <c r="G3085" s="5"/>
      <c r="H3085" s="5"/>
      <c r="K3085" s="5"/>
      <c r="L3085" s="5"/>
      <c r="M3085" s="18"/>
      <c r="N3085" s="18"/>
      <c r="T3085" s="70"/>
      <c r="U3085" s="70"/>
      <c r="V3085" s="20"/>
    </row>
    <row r="3086" spans="1:25" x14ac:dyDescent="0.25">
      <c r="A3086" s="18"/>
      <c r="B3086" s="18"/>
      <c r="C3086" s="77"/>
      <c r="D3086" s="77"/>
      <c r="E3086" s="78"/>
      <c r="F3086" s="5"/>
      <c r="G3086" s="5"/>
      <c r="H3086" s="5"/>
      <c r="K3086" s="5"/>
      <c r="L3086" s="5"/>
      <c r="M3086" s="18"/>
      <c r="N3086" s="18"/>
      <c r="T3086" s="70"/>
      <c r="U3086" s="70"/>
      <c r="V3086" s="20"/>
    </row>
    <row r="3087" spans="1:25" x14ac:dyDescent="0.25">
      <c r="A3087" s="18"/>
      <c r="B3087" s="18"/>
      <c r="C3087" s="77"/>
      <c r="D3087" s="77"/>
      <c r="E3087" s="78"/>
      <c r="F3087" s="5"/>
      <c r="G3087" s="5"/>
      <c r="H3087" s="5"/>
      <c r="K3087" s="5"/>
      <c r="L3087" s="5"/>
      <c r="M3087" s="18"/>
      <c r="N3087" s="18"/>
      <c r="T3087" s="70"/>
      <c r="U3087" s="70"/>
      <c r="V3087" s="20"/>
    </row>
    <row r="3088" spans="1:25" x14ac:dyDescent="0.25">
      <c r="A3088" s="18"/>
      <c r="B3088" s="18"/>
      <c r="C3088" s="77"/>
      <c r="D3088" s="77"/>
      <c r="E3088" s="78"/>
      <c r="F3088" s="5"/>
      <c r="G3088" s="5"/>
      <c r="H3088" s="5"/>
      <c r="K3088" s="5"/>
      <c r="L3088" s="5"/>
      <c r="M3088" s="18"/>
      <c r="N3088" s="18"/>
      <c r="T3088" s="70"/>
      <c r="U3088" s="70"/>
      <c r="V3088" s="20"/>
    </row>
    <row r="3089" spans="1:22" x14ac:dyDescent="0.25">
      <c r="A3089" s="18"/>
      <c r="B3089" s="18"/>
      <c r="C3089" s="77"/>
      <c r="D3089" s="77"/>
      <c r="E3089" s="78"/>
      <c r="F3089" s="5"/>
      <c r="G3089" s="5"/>
      <c r="H3089" s="5"/>
      <c r="K3089" s="5"/>
      <c r="L3089" s="5"/>
      <c r="M3089" s="18"/>
      <c r="N3089" s="18"/>
      <c r="T3089" s="70"/>
      <c r="U3089" s="70"/>
      <c r="V3089" s="20"/>
    </row>
    <row r="3090" spans="1:22" x14ac:dyDescent="0.25">
      <c r="A3090" s="18"/>
      <c r="B3090" s="18"/>
      <c r="C3090" s="77"/>
      <c r="D3090" s="77"/>
      <c r="E3090" s="78"/>
      <c r="F3090" s="5"/>
      <c r="G3090" s="5"/>
      <c r="H3090" s="5"/>
      <c r="K3090" s="5"/>
      <c r="L3090" s="5"/>
      <c r="M3090" s="18"/>
      <c r="N3090" s="18"/>
      <c r="T3090" s="70"/>
      <c r="U3090" s="70"/>
      <c r="V3090" s="20"/>
    </row>
    <row r="3091" spans="1:22" x14ac:dyDescent="0.25">
      <c r="A3091" s="18"/>
      <c r="B3091" s="18"/>
      <c r="C3091" s="77"/>
      <c r="D3091" s="77"/>
      <c r="E3091" s="78"/>
      <c r="F3091" s="5"/>
      <c r="G3091" s="5"/>
      <c r="H3091" s="5"/>
      <c r="K3091" s="5"/>
      <c r="L3091" s="5"/>
      <c r="M3091" s="18"/>
      <c r="N3091" s="18"/>
      <c r="T3091" s="70"/>
      <c r="U3091" s="70"/>
      <c r="V3091" s="20"/>
    </row>
    <row r="3092" spans="1:22" x14ac:dyDescent="0.25">
      <c r="A3092" s="18"/>
      <c r="B3092" s="18"/>
      <c r="C3092" s="77"/>
      <c r="D3092" s="77"/>
      <c r="E3092" s="78"/>
      <c r="F3092" s="5"/>
      <c r="G3092" s="5"/>
      <c r="H3092" s="5"/>
      <c r="K3092" s="5"/>
      <c r="L3092" s="5"/>
      <c r="M3092" s="18"/>
      <c r="N3092" s="18"/>
      <c r="T3092" s="70"/>
      <c r="U3092" s="70"/>
      <c r="V3092" s="20"/>
    </row>
    <row r="3093" spans="1:22" x14ac:dyDescent="0.25">
      <c r="A3093" s="18"/>
      <c r="B3093" s="18"/>
      <c r="C3093" s="77"/>
      <c r="D3093" s="77"/>
      <c r="E3093" s="78"/>
      <c r="F3093" s="5"/>
      <c r="G3093" s="5"/>
      <c r="H3093" s="5"/>
      <c r="K3093" s="5"/>
      <c r="L3093" s="5"/>
      <c r="M3093" s="18"/>
      <c r="N3093" s="18"/>
      <c r="T3093" s="70"/>
      <c r="U3093" s="70"/>
      <c r="V3093" s="20"/>
    </row>
    <row r="3094" spans="1:22" x14ac:dyDescent="0.25">
      <c r="A3094" s="18"/>
      <c r="B3094" s="18"/>
      <c r="C3094" s="77"/>
      <c r="D3094" s="77"/>
      <c r="E3094" s="78"/>
      <c r="F3094" s="5"/>
      <c r="G3094" s="5"/>
      <c r="H3094" s="5"/>
      <c r="K3094" s="5"/>
      <c r="L3094" s="5"/>
      <c r="M3094" s="18"/>
      <c r="N3094" s="18"/>
      <c r="T3094" s="70"/>
      <c r="U3094" s="70"/>
      <c r="V3094" s="20"/>
    </row>
    <row r="3095" spans="1:22" x14ac:dyDescent="0.25">
      <c r="A3095" s="18"/>
      <c r="B3095" s="18"/>
      <c r="C3095" s="77"/>
      <c r="D3095" s="77"/>
      <c r="E3095" s="78"/>
      <c r="F3095" s="5"/>
      <c r="G3095" s="5"/>
      <c r="H3095" s="5"/>
      <c r="K3095" s="5"/>
      <c r="L3095" s="5"/>
      <c r="M3095" s="18"/>
      <c r="N3095" s="18"/>
      <c r="T3095" s="70"/>
      <c r="U3095" s="70"/>
      <c r="V3095" s="20"/>
    </row>
    <row r="3096" spans="1:22" x14ac:dyDescent="0.25">
      <c r="A3096" s="18"/>
      <c r="B3096" s="18"/>
      <c r="C3096" s="77"/>
      <c r="D3096" s="77"/>
      <c r="E3096" s="78"/>
      <c r="F3096" s="5"/>
      <c r="G3096" s="5"/>
      <c r="H3096" s="5"/>
      <c r="K3096" s="5"/>
      <c r="L3096" s="5"/>
      <c r="M3096" s="18"/>
      <c r="N3096" s="18"/>
      <c r="T3096" s="70"/>
      <c r="U3096" s="70"/>
      <c r="V3096" s="20"/>
    </row>
    <row r="3097" spans="1:22" x14ac:dyDescent="0.25">
      <c r="A3097" s="18"/>
      <c r="B3097" s="18"/>
      <c r="C3097" s="77"/>
      <c r="D3097" s="77"/>
      <c r="E3097" s="78"/>
      <c r="F3097" s="5"/>
      <c r="G3097" s="5"/>
      <c r="H3097" s="5"/>
      <c r="K3097" s="5"/>
      <c r="L3097" s="5"/>
      <c r="M3097" s="18"/>
      <c r="N3097" s="18"/>
      <c r="T3097" s="70"/>
      <c r="U3097" s="70"/>
      <c r="V3097" s="20"/>
    </row>
    <row r="3098" spans="1:22" x14ac:dyDescent="0.25">
      <c r="A3098" s="18"/>
      <c r="B3098" s="18"/>
      <c r="C3098" s="77"/>
      <c r="D3098" s="77"/>
      <c r="E3098" s="78"/>
      <c r="F3098" s="5"/>
      <c r="G3098" s="5"/>
      <c r="H3098" s="5"/>
      <c r="K3098" s="5"/>
      <c r="L3098" s="5"/>
      <c r="M3098" s="18"/>
      <c r="N3098" s="18"/>
      <c r="T3098" s="70"/>
      <c r="U3098" s="70"/>
      <c r="V3098" s="20"/>
    </row>
    <row r="3099" spans="1:22" x14ac:dyDescent="0.25">
      <c r="A3099" s="18"/>
      <c r="B3099" s="18"/>
      <c r="C3099" s="77"/>
      <c r="D3099" s="77"/>
      <c r="E3099" s="78"/>
      <c r="F3099" s="5"/>
      <c r="G3099" s="5"/>
      <c r="H3099" s="5"/>
      <c r="K3099" s="5"/>
      <c r="L3099" s="5"/>
      <c r="M3099" s="18"/>
      <c r="N3099" s="18"/>
      <c r="T3099" s="70"/>
      <c r="U3099" s="70"/>
      <c r="V3099" s="20"/>
    </row>
    <row r="3100" spans="1:22" x14ac:dyDescent="0.25">
      <c r="A3100" s="18"/>
      <c r="B3100" s="18"/>
      <c r="C3100" s="77"/>
      <c r="D3100" s="77"/>
      <c r="E3100" s="78"/>
      <c r="F3100" s="5"/>
      <c r="G3100" s="5"/>
      <c r="H3100" s="5"/>
      <c r="K3100" s="5"/>
      <c r="L3100" s="5"/>
      <c r="M3100" s="18"/>
      <c r="N3100" s="18"/>
      <c r="T3100" s="70"/>
      <c r="U3100" s="70"/>
      <c r="V3100" s="20"/>
    </row>
    <row r="3101" spans="1:22" x14ac:dyDescent="0.25">
      <c r="A3101" s="18"/>
      <c r="B3101" s="18"/>
      <c r="C3101" s="77"/>
      <c r="D3101" s="77"/>
      <c r="E3101" s="78"/>
      <c r="F3101" s="5"/>
      <c r="G3101" s="5"/>
      <c r="H3101" s="5"/>
      <c r="K3101" s="5"/>
      <c r="L3101" s="5"/>
      <c r="M3101" s="18"/>
      <c r="N3101" s="18"/>
      <c r="T3101" s="70"/>
      <c r="U3101" s="70"/>
      <c r="V3101" s="20"/>
    </row>
    <row r="3102" spans="1:22" x14ac:dyDescent="0.25">
      <c r="A3102" s="18"/>
      <c r="B3102" s="18"/>
      <c r="C3102" s="77"/>
      <c r="D3102" s="77"/>
      <c r="E3102" s="78"/>
      <c r="F3102" s="5"/>
      <c r="G3102" s="5"/>
      <c r="H3102" s="5"/>
      <c r="K3102" s="5"/>
      <c r="L3102" s="5"/>
      <c r="M3102" s="18"/>
      <c r="N3102" s="18"/>
      <c r="T3102" s="70"/>
      <c r="U3102" s="70"/>
      <c r="V3102" s="20"/>
    </row>
    <row r="3103" spans="1:22" x14ac:dyDescent="0.25">
      <c r="A3103" s="18"/>
      <c r="B3103" s="18"/>
      <c r="C3103" s="77"/>
      <c r="D3103" s="77"/>
      <c r="E3103" s="78"/>
      <c r="F3103" s="5"/>
      <c r="G3103" s="5"/>
      <c r="H3103" s="5"/>
      <c r="K3103" s="5"/>
      <c r="L3103" s="5"/>
      <c r="M3103" s="18"/>
      <c r="N3103" s="18"/>
      <c r="T3103" s="70"/>
      <c r="U3103" s="70"/>
      <c r="V3103" s="20"/>
    </row>
    <row r="3104" spans="1:22" x14ac:dyDescent="0.25">
      <c r="A3104" s="18"/>
      <c r="B3104" s="18"/>
      <c r="C3104" s="77"/>
      <c r="D3104" s="77"/>
      <c r="E3104" s="78"/>
      <c r="F3104" s="5"/>
      <c r="G3104" s="5"/>
      <c r="H3104" s="5"/>
      <c r="K3104" s="5"/>
      <c r="L3104" s="5"/>
      <c r="M3104" s="18"/>
      <c r="N3104" s="18"/>
      <c r="T3104" s="70"/>
      <c r="U3104" s="70"/>
      <c r="V3104" s="20"/>
    </row>
    <row r="3105" spans="1:22" x14ac:dyDescent="0.25">
      <c r="A3105" s="18"/>
      <c r="B3105" s="18"/>
      <c r="C3105" s="77"/>
      <c r="D3105" s="77"/>
      <c r="E3105" s="78"/>
      <c r="F3105" s="5"/>
      <c r="G3105" s="5"/>
      <c r="H3105" s="5"/>
      <c r="K3105" s="5"/>
      <c r="L3105" s="5"/>
      <c r="M3105" s="18"/>
      <c r="N3105" s="18"/>
      <c r="T3105" s="70"/>
      <c r="U3105" s="70"/>
      <c r="V3105" s="20"/>
    </row>
    <row r="3106" spans="1:22" x14ac:dyDescent="0.25">
      <c r="A3106" s="18"/>
      <c r="B3106" s="18"/>
      <c r="C3106" s="77"/>
      <c r="D3106" s="77"/>
      <c r="E3106" s="78"/>
      <c r="F3106" s="5"/>
      <c r="G3106" s="5"/>
      <c r="H3106" s="5"/>
      <c r="K3106" s="5"/>
      <c r="L3106" s="5"/>
      <c r="M3106" s="18"/>
      <c r="N3106" s="18"/>
      <c r="T3106" s="70"/>
      <c r="U3106" s="70"/>
      <c r="V3106" s="20"/>
    </row>
    <row r="3107" spans="1:22" x14ac:dyDescent="0.25">
      <c r="A3107" s="18"/>
      <c r="B3107" s="18"/>
      <c r="C3107" s="77"/>
      <c r="D3107" s="77"/>
      <c r="E3107" s="78"/>
      <c r="F3107" s="5"/>
      <c r="G3107" s="5"/>
      <c r="H3107" s="5"/>
      <c r="K3107" s="5"/>
      <c r="L3107" s="5"/>
      <c r="M3107" s="18"/>
      <c r="N3107" s="18"/>
      <c r="T3107" s="70"/>
      <c r="U3107" s="70"/>
      <c r="V3107" s="20"/>
    </row>
    <row r="3108" spans="1:22" x14ac:dyDescent="0.25">
      <c r="A3108" s="18"/>
      <c r="B3108" s="18"/>
      <c r="C3108" s="77"/>
      <c r="D3108" s="77"/>
      <c r="E3108" s="78"/>
      <c r="F3108" s="5"/>
      <c r="G3108" s="5"/>
      <c r="H3108" s="5"/>
      <c r="K3108" s="5"/>
      <c r="L3108" s="5"/>
      <c r="M3108" s="18"/>
      <c r="N3108" s="18"/>
      <c r="T3108" s="70"/>
      <c r="U3108" s="70"/>
      <c r="V3108" s="20"/>
    </row>
    <row r="3109" spans="1:22" x14ac:dyDescent="0.25">
      <c r="A3109" s="18"/>
      <c r="B3109" s="18"/>
      <c r="C3109" s="77"/>
      <c r="D3109" s="77"/>
      <c r="E3109" s="78"/>
      <c r="F3109" s="5"/>
      <c r="G3109" s="5"/>
      <c r="H3109" s="5"/>
      <c r="K3109" s="5"/>
      <c r="L3109" s="5"/>
      <c r="M3109" s="18"/>
      <c r="N3109" s="18"/>
      <c r="T3109" s="70"/>
      <c r="U3109" s="70"/>
      <c r="V3109" s="20"/>
    </row>
    <row r="3110" spans="1:22" x14ac:dyDescent="0.25">
      <c r="A3110" s="18"/>
      <c r="B3110" s="18"/>
      <c r="C3110" s="77"/>
      <c r="D3110" s="77"/>
      <c r="E3110" s="78"/>
      <c r="F3110" s="5"/>
      <c r="G3110" s="5"/>
      <c r="H3110" s="5"/>
      <c r="K3110" s="5"/>
      <c r="L3110" s="5"/>
      <c r="M3110" s="18"/>
      <c r="N3110" s="18"/>
      <c r="T3110" s="70"/>
      <c r="U3110" s="70"/>
      <c r="V3110" s="20"/>
    </row>
    <row r="3111" spans="1:22" x14ac:dyDescent="0.25">
      <c r="A3111" s="18"/>
      <c r="B3111" s="18"/>
      <c r="C3111" s="77"/>
      <c r="D3111" s="77"/>
      <c r="E3111" s="78"/>
      <c r="F3111" s="5"/>
      <c r="G3111" s="5"/>
      <c r="H3111" s="5"/>
      <c r="K3111" s="5"/>
      <c r="L3111" s="5"/>
      <c r="M3111" s="18"/>
      <c r="N3111" s="18"/>
      <c r="T3111" s="70"/>
      <c r="U3111" s="70"/>
      <c r="V3111" s="20"/>
    </row>
    <row r="3112" spans="1:22" x14ac:dyDescent="0.25">
      <c r="A3112" s="18"/>
      <c r="B3112" s="18"/>
      <c r="C3112" s="77"/>
      <c r="D3112" s="77"/>
      <c r="E3112" s="78"/>
      <c r="F3112" s="5"/>
      <c r="G3112" s="5"/>
      <c r="H3112" s="5"/>
      <c r="K3112" s="5"/>
      <c r="L3112" s="5"/>
      <c r="M3112" s="18"/>
      <c r="N3112" s="18"/>
      <c r="T3112" s="70"/>
      <c r="U3112" s="70"/>
      <c r="V3112" s="20"/>
    </row>
    <row r="3113" spans="1:22" x14ac:dyDescent="0.25">
      <c r="A3113" s="18"/>
      <c r="B3113" s="18"/>
      <c r="C3113" s="77"/>
      <c r="D3113" s="77"/>
      <c r="E3113" s="78"/>
      <c r="F3113" s="5"/>
      <c r="G3113" s="5"/>
      <c r="H3113" s="5"/>
      <c r="K3113" s="5"/>
      <c r="L3113" s="5"/>
      <c r="M3113" s="18"/>
      <c r="N3113" s="18"/>
      <c r="T3113" s="70"/>
      <c r="U3113" s="70"/>
      <c r="V3113" s="20"/>
    </row>
    <row r="3114" spans="1:22" x14ac:dyDescent="0.25">
      <c r="A3114" s="18"/>
      <c r="B3114" s="18"/>
      <c r="C3114" s="77"/>
      <c r="D3114" s="77"/>
      <c r="E3114" s="78"/>
      <c r="F3114" s="5"/>
      <c r="G3114" s="5"/>
      <c r="H3114" s="5"/>
      <c r="K3114" s="5"/>
      <c r="L3114" s="5"/>
      <c r="M3114" s="18"/>
      <c r="N3114" s="18"/>
      <c r="T3114" s="70"/>
      <c r="U3114" s="70"/>
      <c r="V3114" s="20"/>
    </row>
    <row r="3115" spans="1:22" x14ac:dyDescent="0.25">
      <c r="A3115" s="18"/>
      <c r="B3115" s="18"/>
      <c r="C3115" s="77"/>
      <c r="D3115" s="77"/>
      <c r="E3115" s="78"/>
      <c r="F3115" s="5"/>
      <c r="G3115" s="5"/>
      <c r="H3115" s="5"/>
      <c r="K3115" s="5"/>
      <c r="L3115" s="5"/>
      <c r="M3115" s="18"/>
      <c r="N3115" s="18"/>
      <c r="T3115" s="70"/>
      <c r="U3115" s="70"/>
      <c r="V3115" s="20"/>
    </row>
    <row r="3116" spans="1:22" x14ac:dyDescent="0.25">
      <c r="A3116" s="18"/>
      <c r="B3116" s="18"/>
      <c r="C3116" s="77"/>
      <c r="D3116" s="77"/>
      <c r="E3116" s="78"/>
      <c r="F3116" s="5"/>
      <c r="G3116" s="5"/>
      <c r="H3116" s="5"/>
      <c r="K3116" s="5"/>
      <c r="L3116" s="5"/>
      <c r="M3116" s="18"/>
      <c r="N3116" s="18"/>
      <c r="T3116" s="70"/>
      <c r="U3116" s="70"/>
      <c r="V3116" s="20"/>
    </row>
    <row r="3117" spans="1:22" x14ac:dyDescent="0.25">
      <c r="A3117" s="18"/>
      <c r="B3117" s="18"/>
      <c r="C3117" s="77"/>
      <c r="D3117" s="77"/>
      <c r="E3117" s="78"/>
      <c r="F3117" s="5"/>
      <c r="G3117" s="5"/>
      <c r="H3117" s="5"/>
      <c r="K3117" s="5"/>
      <c r="L3117" s="5"/>
      <c r="M3117" s="18"/>
      <c r="N3117" s="18"/>
      <c r="T3117" s="70"/>
      <c r="U3117" s="70"/>
      <c r="V3117" s="20"/>
    </row>
    <row r="3118" spans="1:22" x14ac:dyDescent="0.25">
      <c r="A3118" s="18"/>
      <c r="B3118" s="18"/>
      <c r="C3118" s="77"/>
      <c r="D3118" s="77"/>
      <c r="E3118" s="78"/>
      <c r="F3118" s="5"/>
      <c r="G3118" s="5"/>
      <c r="H3118" s="5"/>
      <c r="K3118" s="5"/>
      <c r="L3118" s="5"/>
      <c r="M3118" s="18"/>
      <c r="N3118" s="18"/>
      <c r="T3118" s="70"/>
      <c r="U3118" s="70"/>
      <c r="V3118" s="20"/>
    </row>
    <row r="3119" spans="1:22" x14ac:dyDescent="0.25">
      <c r="A3119" s="18"/>
      <c r="B3119" s="18"/>
      <c r="C3119" s="77"/>
      <c r="D3119" s="77"/>
      <c r="E3119" s="78"/>
      <c r="F3119" s="5"/>
      <c r="G3119" s="5"/>
      <c r="H3119" s="5"/>
      <c r="K3119" s="5"/>
      <c r="L3119" s="5"/>
      <c r="M3119" s="18"/>
      <c r="N3119" s="18"/>
      <c r="T3119" s="70"/>
      <c r="U3119" s="70"/>
      <c r="V3119" s="20"/>
    </row>
    <row r="3120" spans="1:22" x14ac:dyDescent="0.25">
      <c r="A3120" s="18"/>
      <c r="B3120" s="18"/>
      <c r="C3120" s="77"/>
      <c r="D3120" s="77"/>
      <c r="E3120" s="78"/>
      <c r="F3120" s="5"/>
      <c r="G3120" s="5"/>
      <c r="H3120" s="5"/>
      <c r="K3120" s="5"/>
      <c r="L3120" s="5"/>
      <c r="M3120" s="18"/>
      <c r="N3120" s="18"/>
      <c r="T3120" s="70"/>
      <c r="U3120" s="70"/>
      <c r="V3120" s="20"/>
    </row>
    <row r="3121" spans="1:22" x14ac:dyDescent="0.25">
      <c r="A3121" s="18"/>
      <c r="B3121" s="18"/>
      <c r="C3121" s="77"/>
      <c r="D3121" s="77"/>
      <c r="E3121" s="78"/>
      <c r="F3121" s="5"/>
      <c r="G3121" s="5"/>
      <c r="H3121" s="5"/>
      <c r="K3121" s="5"/>
      <c r="L3121" s="5"/>
      <c r="M3121" s="18"/>
      <c r="N3121" s="18"/>
      <c r="T3121" s="70"/>
      <c r="U3121" s="70"/>
      <c r="V3121" s="20"/>
    </row>
    <row r="3122" spans="1:22" x14ac:dyDescent="0.25">
      <c r="A3122" s="18"/>
      <c r="B3122" s="18"/>
      <c r="C3122" s="77"/>
      <c r="D3122" s="77"/>
      <c r="E3122" s="78"/>
      <c r="F3122" s="5"/>
      <c r="G3122" s="5"/>
      <c r="H3122" s="5"/>
      <c r="K3122" s="5"/>
      <c r="L3122" s="5"/>
      <c r="M3122" s="18"/>
      <c r="N3122" s="18"/>
      <c r="T3122" s="70"/>
      <c r="U3122" s="70"/>
      <c r="V3122" s="20"/>
    </row>
    <row r="3123" spans="1:22" x14ac:dyDescent="0.25">
      <c r="A3123" s="18"/>
      <c r="B3123" s="18"/>
      <c r="C3123" s="77"/>
      <c r="D3123" s="77"/>
      <c r="E3123" s="78"/>
      <c r="F3123" s="5"/>
      <c r="G3123" s="5"/>
      <c r="H3123" s="5"/>
      <c r="K3123" s="5"/>
      <c r="L3123" s="5"/>
      <c r="M3123" s="18"/>
      <c r="N3123" s="18"/>
      <c r="T3123" s="70"/>
      <c r="U3123" s="70"/>
      <c r="V3123" s="20"/>
    </row>
    <row r="3124" spans="1:22" x14ac:dyDescent="0.25">
      <c r="A3124" s="18"/>
      <c r="B3124" s="18"/>
      <c r="C3124" s="77"/>
      <c r="D3124" s="77"/>
      <c r="E3124" s="78"/>
      <c r="F3124" s="5"/>
      <c r="G3124" s="5"/>
      <c r="H3124" s="5"/>
      <c r="K3124" s="5"/>
      <c r="L3124" s="5"/>
      <c r="M3124" s="18"/>
      <c r="N3124" s="18"/>
      <c r="T3124" s="70"/>
      <c r="U3124" s="70"/>
      <c r="V3124" s="20"/>
    </row>
    <row r="3125" spans="1:22" x14ac:dyDescent="0.25">
      <c r="A3125" s="18"/>
      <c r="B3125" s="18"/>
      <c r="C3125" s="77"/>
      <c r="D3125" s="77"/>
      <c r="E3125" s="78"/>
      <c r="F3125" s="5"/>
      <c r="G3125" s="5"/>
      <c r="H3125" s="5"/>
      <c r="K3125" s="5"/>
      <c r="L3125" s="5"/>
      <c r="M3125" s="18"/>
      <c r="N3125" s="18"/>
      <c r="T3125" s="70"/>
      <c r="U3125" s="70"/>
      <c r="V3125" s="20"/>
    </row>
    <row r="3126" spans="1:22" x14ac:dyDescent="0.25">
      <c r="A3126" s="18"/>
      <c r="B3126" s="18"/>
      <c r="C3126" s="77"/>
      <c r="D3126" s="77"/>
      <c r="E3126" s="78"/>
      <c r="F3126" s="5"/>
      <c r="G3126" s="5"/>
      <c r="H3126" s="5"/>
      <c r="K3126" s="5"/>
      <c r="L3126" s="5"/>
      <c r="M3126" s="18"/>
      <c r="N3126" s="18"/>
      <c r="T3126" s="70"/>
      <c r="U3126" s="70"/>
      <c r="V3126" s="20"/>
    </row>
    <row r="3127" spans="1:22" x14ac:dyDescent="0.25">
      <c r="A3127" s="18"/>
      <c r="B3127" s="18"/>
      <c r="C3127" s="77"/>
      <c r="D3127" s="77"/>
      <c r="E3127" s="78"/>
      <c r="F3127" s="5"/>
      <c r="G3127" s="5"/>
      <c r="H3127" s="5"/>
      <c r="K3127" s="5"/>
      <c r="L3127" s="5"/>
      <c r="M3127" s="18"/>
      <c r="N3127" s="18"/>
      <c r="T3127" s="70"/>
      <c r="U3127" s="70"/>
      <c r="V3127" s="20"/>
    </row>
    <row r="3128" spans="1:22" x14ac:dyDescent="0.25">
      <c r="A3128" s="18"/>
      <c r="B3128" s="18"/>
      <c r="C3128" s="77"/>
      <c r="D3128" s="77"/>
      <c r="E3128" s="78"/>
      <c r="F3128" s="5"/>
      <c r="G3128" s="5"/>
      <c r="H3128" s="5"/>
      <c r="K3128" s="5"/>
      <c r="L3128" s="5"/>
      <c r="M3128" s="18"/>
      <c r="N3128" s="18"/>
      <c r="T3128" s="70"/>
      <c r="U3128" s="70"/>
      <c r="V3128" s="20"/>
    </row>
    <row r="3129" spans="1:22" x14ac:dyDescent="0.25">
      <c r="A3129" s="18"/>
      <c r="B3129" s="18"/>
      <c r="C3129" s="77"/>
      <c r="D3129" s="77"/>
      <c r="E3129" s="78"/>
      <c r="F3129" s="5"/>
      <c r="G3129" s="5"/>
      <c r="H3129" s="5"/>
      <c r="K3129" s="5"/>
      <c r="L3129" s="5"/>
      <c r="M3129" s="18"/>
      <c r="N3129" s="18"/>
      <c r="T3129" s="70"/>
      <c r="U3129" s="70"/>
      <c r="V3129" s="20"/>
    </row>
    <row r="3130" spans="1:22" x14ac:dyDescent="0.25">
      <c r="A3130" s="18"/>
      <c r="B3130" s="18"/>
      <c r="C3130" s="77"/>
      <c r="D3130" s="77"/>
      <c r="E3130" s="78"/>
      <c r="F3130" s="5"/>
      <c r="G3130" s="5"/>
      <c r="H3130" s="5"/>
      <c r="K3130" s="5"/>
      <c r="L3130" s="5"/>
      <c r="M3130" s="18"/>
      <c r="N3130" s="18"/>
      <c r="T3130" s="70"/>
      <c r="U3130" s="70"/>
      <c r="V3130" s="20"/>
    </row>
    <row r="3131" spans="1:22" x14ac:dyDescent="0.25">
      <c r="A3131" s="18"/>
      <c r="B3131" s="18"/>
      <c r="C3131" s="77"/>
      <c r="D3131" s="77"/>
      <c r="E3131" s="78"/>
      <c r="F3131" s="5"/>
      <c r="G3131" s="5"/>
      <c r="H3131" s="5"/>
      <c r="K3131" s="5"/>
      <c r="L3131" s="5"/>
      <c r="M3131" s="18"/>
      <c r="N3131" s="18"/>
      <c r="T3131" s="70"/>
      <c r="U3131" s="70"/>
      <c r="V3131" s="20"/>
    </row>
    <row r="3132" spans="1:22" x14ac:dyDescent="0.25">
      <c r="A3132" s="18"/>
      <c r="B3132" s="18"/>
      <c r="C3132" s="77"/>
      <c r="D3132" s="77"/>
      <c r="E3132" s="78"/>
      <c r="F3132" s="5"/>
      <c r="G3132" s="5"/>
      <c r="H3132" s="5"/>
      <c r="K3132" s="5"/>
      <c r="L3132" s="5"/>
      <c r="M3132" s="18"/>
      <c r="N3132" s="18"/>
      <c r="T3132" s="70"/>
      <c r="U3132" s="70"/>
      <c r="V3132" s="20"/>
    </row>
    <row r="3133" spans="1:22" x14ac:dyDescent="0.25">
      <c r="A3133" s="18"/>
      <c r="B3133" s="18"/>
      <c r="C3133" s="77"/>
      <c r="D3133" s="77"/>
      <c r="E3133" s="78"/>
      <c r="F3133" s="5"/>
      <c r="G3133" s="5"/>
      <c r="H3133" s="5"/>
      <c r="K3133" s="5"/>
      <c r="L3133" s="5"/>
      <c r="M3133" s="18"/>
      <c r="N3133" s="18"/>
      <c r="T3133" s="70"/>
      <c r="U3133" s="70"/>
      <c r="V3133" s="20"/>
    </row>
    <row r="3134" spans="1:22" x14ac:dyDescent="0.25">
      <c r="A3134" s="18"/>
      <c r="B3134" s="18"/>
      <c r="C3134" s="77"/>
      <c r="D3134" s="77"/>
      <c r="E3134" s="78"/>
      <c r="F3134" s="5"/>
      <c r="G3134" s="5"/>
      <c r="H3134" s="5"/>
      <c r="K3134" s="5"/>
      <c r="L3134" s="5"/>
      <c r="M3134" s="18"/>
      <c r="N3134" s="18"/>
      <c r="T3134" s="70"/>
      <c r="U3134" s="70"/>
      <c r="V3134" s="20"/>
    </row>
    <row r="3135" spans="1:22" x14ac:dyDescent="0.25">
      <c r="A3135" s="18"/>
      <c r="B3135" s="18"/>
      <c r="C3135" s="77"/>
      <c r="D3135" s="77"/>
      <c r="E3135" s="78"/>
      <c r="F3135" s="5"/>
      <c r="G3135" s="5"/>
      <c r="H3135" s="5"/>
      <c r="K3135" s="5"/>
      <c r="L3135" s="5"/>
      <c r="M3135" s="18"/>
      <c r="N3135" s="18"/>
      <c r="T3135" s="70"/>
      <c r="U3135" s="70"/>
      <c r="V3135" s="20"/>
    </row>
    <row r="3136" spans="1:22" x14ac:dyDescent="0.25">
      <c r="A3136" s="18"/>
      <c r="B3136" s="18"/>
      <c r="C3136" s="77"/>
      <c r="D3136" s="77"/>
      <c r="E3136" s="78"/>
      <c r="F3136" s="5"/>
      <c r="G3136" s="5"/>
      <c r="H3136" s="5"/>
      <c r="K3136" s="5"/>
      <c r="L3136" s="5"/>
      <c r="M3136" s="18"/>
      <c r="N3136" s="18"/>
      <c r="T3136" s="70"/>
      <c r="U3136" s="70"/>
      <c r="V3136" s="20"/>
    </row>
    <row r="3137" spans="1:22" x14ac:dyDescent="0.25">
      <c r="A3137" s="18"/>
      <c r="B3137" s="18"/>
      <c r="C3137" s="77"/>
      <c r="D3137" s="77"/>
      <c r="E3137" s="78"/>
      <c r="F3137" s="5"/>
      <c r="G3137" s="5"/>
      <c r="H3137" s="5"/>
      <c r="K3137" s="5"/>
      <c r="L3137" s="5"/>
      <c r="M3137" s="18"/>
      <c r="N3137" s="18"/>
      <c r="T3137" s="70"/>
      <c r="U3137" s="70"/>
      <c r="V3137" s="20"/>
    </row>
    <row r="3138" spans="1:22" x14ac:dyDescent="0.25">
      <c r="A3138" s="18"/>
      <c r="B3138" s="18"/>
      <c r="C3138" s="77"/>
      <c r="D3138" s="77"/>
      <c r="E3138" s="78"/>
      <c r="F3138" s="5"/>
      <c r="G3138" s="5"/>
      <c r="H3138" s="5"/>
      <c r="K3138" s="5"/>
      <c r="L3138" s="5"/>
      <c r="M3138" s="18"/>
      <c r="N3138" s="18"/>
      <c r="T3138" s="70"/>
      <c r="U3138" s="70"/>
      <c r="V3138" s="20"/>
    </row>
    <row r="3139" spans="1:22" x14ac:dyDescent="0.25">
      <c r="A3139" s="18"/>
      <c r="B3139" s="18"/>
      <c r="C3139" s="77"/>
      <c r="D3139" s="77"/>
      <c r="E3139" s="78"/>
      <c r="F3139" s="5"/>
      <c r="G3139" s="5"/>
      <c r="H3139" s="5"/>
      <c r="K3139" s="5"/>
      <c r="L3139" s="5"/>
      <c r="M3139" s="18"/>
      <c r="N3139" s="18"/>
      <c r="T3139" s="70"/>
      <c r="U3139" s="70"/>
      <c r="V3139" s="20"/>
    </row>
    <row r="3140" spans="1:22" x14ac:dyDescent="0.25">
      <c r="A3140" s="18"/>
      <c r="B3140" s="18"/>
      <c r="C3140" s="77"/>
      <c r="D3140" s="77"/>
      <c r="E3140" s="78"/>
      <c r="F3140" s="5"/>
      <c r="G3140" s="5"/>
      <c r="H3140" s="5"/>
      <c r="K3140" s="5"/>
      <c r="L3140" s="5"/>
      <c r="M3140" s="18"/>
      <c r="N3140" s="18"/>
      <c r="T3140" s="70"/>
      <c r="U3140" s="70"/>
      <c r="V3140" s="20"/>
    </row>
    <row r="3141" spans="1:22" x14ac:dyDescent="0.25">
      <c r="A3141" s="18"/>
      <c r="B3141" s="18"/>
      <c r="C3141" s="77"/>
      <c r="D3141" s="77"/>
      <c r="E3141" s="78"/>
      <c r="F3141" s="5"/>
      <c r="G3141" s="5"/>
      <c r="H3141" s="5"/>
      <c r="K3141" s="5"/>
      <c r="L3141" s="5"/>
      <c r="M3141" s="18"/>
      <c r="N3141" s="18"/>
      <c r="T3141" s="70"/>
      <c r="U3141" s="70"/>
      <c r="V3141" s="20"/>
    </row>
    <row r="3142" spans="1:22" x14ac:dyDescent="0.25">
      <c r="A3142" s="18"/>
      <c r="B3142" s="18"/>
      <c r="C3142" s="77"/>
      <c r="D3142" s="77"/>
      <c r="E3142" s="78"/>
      <c r="F3142" s="5"/>
      <c r="G3142" s="5"/>
      <c r="H3142" s="5"/>
      <c r="K3142" s="5"/>
      <c r="L3142" s="5"/>
      <c r="M3142" s="18"/>
      <c r="N3142" s="18"/>
      <c r="T3142" s="70"/>
      <c r="U3142" s="70"/>
      <c r="V3142" s="20"/>
    </row>
    <row r="3143" spans="1:22" x14ac:dyDescent="0.25">
      <c r="A3143" s="18"/>
      <c r="B3143" s="18"/>
      <c r="C3143" s="77"/>
      <c r="D3143" s="77"/>
      <c r="E3143" s="78"/>
      <c r="F3143" s="5"/>
      <c r="G3143" s="5"/>
      <c r="H3143" s="5"/>
      <c r="K3143" s="5"/>
      <c r="L3143" s="5"/>
      <c r="M3143" s="18"/>
      <c r="N3143" s="18"/>
      <c r="T3143" s="70"/>
      <c r="U3143" s="70"/>
      <c r="V3143" s="20"/>
    </row>
    <row r="3144" spans="1:22" x14ac:dyDescent="0.25">
      <c r="A3144" s="18"/>
      <c r="B3144" s="18"/>
      <c r="C3144" s="77"/>
      <c r="D3144" s="77"/>
      <c r="E3144" s="78"/>
      <c r="F3144" s="5"/>
      <c r="G3144" s="5"/>
      <c r="H3144" s="5"/>
      <c r="K3144" s="5"/>
      <c r="L3144" s="5"/>
      <c r="M3144" s="18"/>
      <c r="N3144" s="18"/>
      <c r="T3144" s="70"/>
      <c r="U3144" s="70"/>
      <c r="V3144" s="20"/>
    </row>
    <row r="3145" spans="1:22" x14ac:dyDescent="0.25">
      <c r="A3145" s="18"/>
      <c r="B3145" s="18"/>
      <c r="C3145" s="77"/>
      <c r="D3145" s="77"/>
      <c r="E3145" s="78"/>
      <c r="F3145" s="5"/>
      <c r="G3145" s="5"/>
      <c r="H3145" s="5"/>
      <c r="K3145" s="5"/>
      <c r="L3145" s="5"/>
      <c r="M3145" s="18"/>
      <c r="N3145" s="18"/>
      <c r="T3145" s="70"/>
      <c r="U3145" s="70"/>
      <c r="V3145" s="20"/>
    </row>
    <row r="3146" spans="1:22" x14ac:dyDescent="0.25">
      <c r="A3146" s="18"/>
      <c r="B3146" s="18"/>
      <c r="C3146" s="77"/>
      <c r="D3146" s="77"/>
      <c r="E3146" s="78"/>
      <c r="F3146" s="5"/>
      <c r="G3146" s="5"/>
      <c r="H3146" s="5"/>
      <c r="K3146" s="5"/>
      <c r="L3146" s="5"/>
      <c r="M3146" s="18"/>
      <c r="N3146" s="18"/>
      <c r="T3146" s="70"/>
      <c r="U3146" s="70"/>
      <c r="V3146" s="20"/>
    </row>
    <row r="3147" spans="1:22" x14ac:dyDescent="0.25">
      <c r="A3147" s="18"/>
      <c r="B3147" s="18"/>
      <c r="C3147" s="77"/>
      <c r="D3147" s="77"/>
      <c r="E3147" s="78"/>
      <c r="F3147" s="5"/>
      <c r="G3147" s="5"/>
      <c r="H3147" s="5"/>
      <c r="K3147" s="5"/>
      <c r="L3147" s="5"/>
      <c r="M3147" s="18"/>
      <c r="N3147" s="18"/>
      <c r="T3147" s="70"/>
      <c r="U3147" s="70"/>
      <c r="V3147" s="20"/>
    </row>
    <row r="3148" spans="1:22" x14ac:dyDescent="0.25">
      <c r="A3148" s="18"/>
      <c r="B3148" s="18"/>
      <c r="C3148" s="77"/>
      <c r="D3148" s="77"/>
      <c r="E3148" s="78"/>
      <c r="F3148" s="5"/>
      <c r="G3148" s="5"/>
      <c r="H3148" s="5"/>
      <c r="K3148" s="5"/>
      <c r="L3148" s="5"/>
      <c r="M3148" s="18"/>
      <c r="N3148" s="18"/>
      <c r="T3148" s="70"/>
      <c r="U3148" s="70"/>
      <c r="V3148" s="20"/>
    </row>
    <row r="3149" spans="1:22" x14ac:dyDescent="0.25">
      <c r="A3149" s="18"/>
      <c r="B3149" s="18"/>
      <c r="C3149" s="77"/>
      <c r="D3149" s="77"/>
      <c r="E3149" s="78"/>
      <c r="F3149" s="5"/>
      <c r="G3149" s="5"/>
      <c r="H3149" s="5"/>
      <c r="K3149" s="5"/>
      <c r="L3149" s="5"/>
      <c r="M3149" s="18"/>
      <c r="N3149" s="18"/>
      <c r="T3149" s="70"/>
      <c r="U3149" s="70"/>
      <c r="V3149" s="20"/>
    </row>
    <row r="3150" spans="1:22" x14ac:dyDescent="0.25">
      <c r="A3150" s="18"/>
      <c r="B3150" s="18"/>
      <c r="C3150" s="77"/>
      <c r="D3150" s="77"/>
      <c r="E3150" s="78"/>
      <c r="F3150" s="5"/>
      <c r="G3150" s="5"/>
      <c r="H3150" s="5"/>
      <c r="K3150" s="5"/>
      <c r="L3150" s="5"/>
      <c r="M3150" s="18"/>
      <c r="N3150" s="18"/>
      <c r="T3150" s="70"/>
      <c r="U3150" s="70"/>
      <c r="V3150" s="20"/>
    </row>
    <row r="3151" spans="1:22" x14ac:dyDescent="0.25">
      <c r="A3151" s="18"/>
      <c r="B3151" s="18"/>
      <c r="C3151" s="77"/>
      <c r="D3151" s="77"/>
      <c r="E3151" s="78"/>
      <c r="F3151" s="5"/>
      <c r="G3151" s="5"/>
      <c r="H3151" s="5"/>
      <c r="K3151" s="5"/>
      <c r="L3151" s="5"/>
      <c r="M3151" s="18"/>
      <c r="N3151" s="18"/>
      <c r="T3151" s="70"/>
      <c r="U3151" s="70"/>
      <c r="V3151" s="20"/>
    </row>
    <row r="3152" spans="1:22" x14ac:dyDescent="0.25">
      <c r="A3152" s="18"/>
      <c r="B3152" s="18"/>
      <c r="C3152" s="77"/>
      <c r="D3152" s="77"/>
      <c r="E3152" s="78"/>
      <c r="F3152" s="5"/>
      <c r="G3152" s="5"/>
      <c r="H3152" s="5"/>
      <c r="K3152" s="5"/>
      <c r="L3152" s="5"/>
      <c r="M3152" s="18"/>
      <c r="N3152" s="18"/>
      <c r="T3152" s="70"/>
      <c r="U3152" s="70"/>
      <c r="V3152" s="20"/>
    </row>
    <row r="3153" spans="1:22" x14ac:dyDescent="0.25">
      <c r="A3153" s="18"/>
      <c r="B3153" s="18"/>
      <c r="C3153" s="77"/>
      <c r="D3153" s="77"/>
      <c r="E3153" s="78"/>
      <c r="F3153" s="5"/>
      <c r="G3153" s="5"/>
      <c r="H3153" s="5"/>
      <c r="K3153" s="5"/>
      <c r="L3153" s="5"/>
      <c r="M3153" s="18"/>
      <c r="N3153" s="18"/>
      <c r="T3153" s="70"/>
      <c r="U3153" s="70"/>
      <c r="V3153" s="20"/>
    </row>
    <row r="3154" spans="1:22" x14ac:dyDescent="0.25">
      <c r="A3154" s="18"/>
      <c r="B3154" s="18"/>
      <c r="C3154" s="77"/>
      <c r="D3154" s="77"/>
      <c r="E3154" s="78"/>
      <c r="F3154" s="5"/>
      <c r="G3154" s="5"/>
      <c r="H3154" s="5"/>
      <c r="K3154" s="5"/>
      <c r="L3154" s="5"/>
      <c r="M3154" s="18"/>
      <c r="N3154" s="18"/>
      <c r="T3154" s="70"/>
      <c r="U3154" s="70"/>
      <c r="V3154" s="20"/>
    </row>
    <row r="3155" spans="1:22" x14ac:dyDescent="0.25">
      <c r="A3155" s="18"/>
      <c r="B3155" s="18"/>
      <c r="C3155" s="77"/>
      <c r="D3155" s="77"/>
      <c r="E3155" s="78"/>
      <c r="F3155" s="5"/>
      <c r="G3155" s="5"/>
      <c r="H3155" s="5"/>
      <c r="K3155" s="5"/>
      <c r="L3155" s="5"/>
      <c r="M3155" s="18"/>
      <c r="N3155" s="18"/>
      <c r="T3155" s="70"/>
      <c r="U3155" s="70"/>
      <c r="V3155" s="20"/>
    </row>
    <row r="3156" spans="1:22" x14ac:dyDescent="0.25">
      <c r="A3156" s="18"/>
      <c r="B3156" s="18"/>
      <c r="C3156" s="77"/>
      <c r="D3156" s="77"/>
      <c r="E3156" s="78"/>
      <c r="F3156" s="5"/>
      <c r="G3156" s="5"/>
      <c r="H3156" s="5"/>
      <c r="K3156" s="5"/>
      <c r="L3156" s="5"/>
      <c r="M3156" s="18"/>
      <c r="N3156" s="18"/>
      <c r="T3156" s="70"/>
      <c r="U3156" s="70"/>
      <c r="V3156" s="20"/>
    </row>
    <row r="3157" spans="1:22" x14ac:dyDescent="0.25">
      <c r="A3157" s="18"/>
      <c r="B3157" s="18"/>
      <c r="C3157" s="77"/>
      <c r="D3157" s="77"/>
      <c r="E3157" s="78"/>
      <c r="F3157" s="5"/>
      <c r="G3157" s="5"/>
      <c r="H3157" s="5"/>
      <c r="K3157" s="5"/>
      <c r="L3157" s="5"/>
      <c r="M3157" s="18"/>
      <c r="N3157" s="18"/>
      <c r="T3157" s="70"/>
      <c r="U3157" s="70"/>
      <c r="V3157" s="20"/>
    </row>
    <row r="3158" spans="1:22" x14ac:dyDescent="0.25">
      <c r="A3158" s="18"/>
      <c r="B3158" s="18"/>
      <c r="C3158" s="77"/>
      <c r="D3158" s="77"/>
      <c r="E3158" s="78"/>
      <c r="F3158" s="5"/>
      <c r="G3158" s="5"/>
      <c r="H3158" s="5"/>
      <c r="K3158" s="5"/>
      <c r="L3158" s="5"/>
      <c r="M3158" s="18"/>
      <c r="N3158" s="18"/>
      <c r="T3158" s="70"/>
      <c r="U3158" s="70"/>
      <c r="V3158" s="20"/>
    </row>
    <row r="3159" spans="1:22" x14ac:dyDescent="0.25">
      <c r="A3159" s="18"/>
      <c r="B3159" s="18"/>
      <c r="C3159" s="77"/>
      <c r="D3159" s="77"/>
      <c r="E3159" s="78"/>
      <c r="F3159" s="5"/>
      <c r="G3159" s="5"/>
      <c r="H3159" s="5"/>
      <c r="K3159" s="5"/>
      <c r="L3159" s="5"/>
      <c r="M3159" s="18"/>
      <c r="N3159" s="18"/>
      <c r="T3159" s="70"/>
      <c r="U3159" s="70"/>
      <c r="V3159" s="20"/>
    </row>
    <row r="3160" spans="1:22" x14ac:dyDescent="0.25">
      <c r="A3160" s="18"/>
      <c r="B3160" s="18"/>
      <c r="C3160" s="77"/>
      <c r="D3160" s="77"/>
      <c r="E3160" s="78"/>
      <c r="F3160" s="5"/>
      <c r="G3160" s="5"/>
      <c r="H3160" s="5"/>
      <c r="K3160" s="5"/>
      <c r="L3160" s="5"/>
      <c r="M3160" s="18"/>
      <c r="N3160" s="18"/>
      <c r="T3160" s="70"/>
      <c r="U3160" s="70"/>
      <c r="V3160" s="20"/>
    </row>
    <row r="3161" spans="1:22" x14ac:dyDescent="0.25">
      <c r="A3161" s="18"/>
      <c r="B3161" s="18"/>
      <c r="C3161" s="77"/>
      <c r="D3161" s="77"/>
      <c r="E3161" s="78"/>
      <c r="F3161" s="5"/>
      <c r="G3161" s="5"/>
      <c r="H3161" s="5"/>
      <c r="K3161" s="5"/>
      <c r="L3161" s="5"/>
      <c r="M3161" s="18"/>
      <c r="N3161" s="18"/>
      <c r="T3161" s="70"/>
      <c r="U3161" s="70"/>
      <c r="V3161" s="20"/>
    </row>
    <row r="3162" spans="1:22" x14ac:dyDescent="0.25">
      <c r="A3162" s="18"/>
      <c r="B3162" s="18"/>
      <c r="C3162" s="77"/>
      <c r="D3162" s="77"/>
      <c r="E3162" s="78"/>
      <c r="F3162" s="5"/>
      <c r="G3162" s="5"/>
      <c r="H3162" s="5"/>
      <c r="K3162" s="5"/>
      <c r="L3162" s="5"/>
      <c r="M3162" s="18"/>
      <c r="N3162" s="18"/>
      <c r="T3162" s="70"/>
      <c r="U3162" s="70"/>
      <c r="V3162" s="20"/>
    </row>
    <row r="3163" spans="1:22" x14ac:dyDescent="0.25">
      <c r="A3163" s="18"/>
      <c r="B3163" s="18"/>
      <c r="C3163" s="77"/>
      <c r="D3163" s="77"/>
      <c r="E3163" s="78"/>
      <c r="F3163" s="5"/>
      <c r="G3163" s="5"/>
      <c r="H3163" s="5"/>
      <c r="K3163" s="5"/>
      <c r="L3163" s="5"/>
      <c r="M3163" s="18"/>
      <c r="N3163" s="18"/>
      <c r="T3163" s="70"/>
      <c r="U3163" s="70"/>
      <c r="V3163" s="20"/>
    </row>
    <row r="3164" spans="1:22" x14ac:dyDescent="0.25">
      <c r="A3164" s="18"/>
      <c r="B3164" s="18"/>
      <c r="C3164" s="77"/>
      <c r="D3164" s="77"/>
      <c r="E3164" s="78"/>
      <c r="F3164" s="5"/>
      <c r="G3164" s="5"/>
      <c r="H3164" s="5"/>
      <c r="K3164" s="5"/>
      <c r="L3164" s="5"/>
      <c r="M3164" s="18"/>
      <c r="N3164" s="18"/>
      <c r="T3164" s="70"/>
      <c r="U3164" s="70"/>
      <c r="V3164" s="20"/>
    </row>
    <row r="3165" spans="1:22" x14ac:dyDescent="0.25">
      <c r="A3165" s="18"/>
      <c r="B3165" s="18"/>
      <c r="C3165" s="77"/>
      <c r="D3165" s="77"/>
      <c r="E3165" s="78"/>
      <c r="F3165" s="5"/>
      <c r="G3165" s="5"/>
      <c r="H3165" s="5"/>
      <c r="K3165" s="5"/>
      <c r="L3165" s="5"/>
      <c r="M3165" s="18"/>
      <c r="N3165" s="18"/>
      <c r="T3165" s="70"/>
      <c r="U3165" s="70"/>
      <c r="V3165" s="20"/>
    </row>
    <row r="3166" spans="1:22" x14ac:dyDescent="0.25">
      <c r="A3166" s="18"/>
      <c r="B3166" s="18"/>
      <c r="C3166" s="77"/>
      <c r="D3166" s="77"/>
      <c r="E3166" s="78"/>
      <c r="F3166" s="5"/>
      <c r="G3166" s="5"/>
      <c r="H3166" s="5"/>
      <c r="K3166" s="5"/>
      <c r="L3166" s="5"/>
      <c r="M3166" s="18"/>
      <c r="N3166" s="18"/>
      <c r="T3166" s="70"/>
      <c r="U3166" s="70"/>
      <c r="V3166" s="20"/>
    </row>
    <row r="3167" spans="1:22" x14ac:dyDescent="0.25">
      <c r="A3167" s="18"/>
      <c r="B3167" s="18"/>
      <c r="C3167" s="77"/>
      <c r="D3167" s="77"/>
      <c r="E3167" s="78"/>
      <c r="F3167" s="5"/>
      <c r="G3167" s="5"/>
      <c r="H3167" s="5"/>
      <c r="K3167" s="5"/>
      <c r="L3167" s="5"/>
      <c r="M3167" s="18"/>
      <c r="N3167" s="18"/>
      <c r="T3167" s="70"/>
      <c r="U3167" s="70"/>
      <c r="V3167" s="20"/>
    </row>
    <row r="3168" spans="1:22" x14ac:dyDescent="0.25">
      <c r="A3168" s="18"/>
      <c r="B3168" s="18"/>
      <c r="C3168" s="77"/>
      <c r="D3168" s="77"/>
      <c r="E3168" s="78"/>
      <c r="F3168" s="5"/>
      <c r="G3168" s="5"/>
      <c r="H3168" s="5"/>
      <c r="K3168" s="5"/>
      <c r="L3168" s="5"/>
      <c r="M3168" s="18"/>
      <c r="N3168" s="18"/>
      <c r="T3168" s="70"/>
      <c r="U3168" s="70"/>
      <c r="V3168" s="20"/>
    </row>
    <row r="3169" spans="1:22" x14ac:dyDescent="0.25">
      <c r="A3169" s="18"/>
      <c r="B3169" s="18"/>
      <c r="C3169" s="77"/>
      <c r="D3169" s="77"/>
      <c r="E3169" s="78"/>
      <c r="F3169" s="5"/>
      <c r="G3169" s="5"/>
      <c r="H3169" s="5"/>
      <c r="K3169" s="5"/>
      <c r="L3169" s="5"/>
      <c r="M3169" s="18"/>
      <c r="N3169" s="18"/>
      <c r="T3169" s="70"/>
      <c r="U3169" s="70"/>
      <c r="V3169" s="20"/>
    </row>
    <row r="3170" spans="1:22" x14ac:dyDescent="0.25">
      <c r="A3170" s="18"/>
      <c r="B3170" s="18"/>
      <c r="C3170" s="77"/>
      <c r="D3170" s="77"/>
      <c r="E3170" s="78"/>
      <c r="F3170" s="5"/>
      <c r="G3170" s="5"/>
      <c r="H3170" s="5"/>
      <c r="K3170" s="5"/>
      <c r="L3170" s="5"/>
      <c r="M3170" s="18"/>
      <c r="N3170" s="18"/>
      <c r="T3170" s="70"/>
      <c r="U3170" s="70"/>
      <c r="V3170" s="20"/>
    </row>
    <row r="3171" spans="1:22" x14ac:dyDescent="0.25">
      <c r="A3171" s="18"/>
      <c r="B3171" s="18"/>
      <c r="C3171" s="77"/>
      <c r="D3171" s="77"/>
      <c r="E3171" s="78"/>
      <c r="F3171" s="5"/>
      <c r="G3171" s="5"/>
      <c r="H3171" s="5"/>
      <c r="K3171" s="5"/>
      <c r="L3171" s="5"/>
      <c r="M3171" s="18"/>
      <c r="N3171" s="18"/>
      <c r="T3171" s="70"/>
      <c r="U3171" s="70"/>
      <c r="V3171" s="20"/>
    </row>
    <row r="3172" spans="1:22" x14ac:dyDescent="0.25">
      <c r="A3172" s="18"/>
      <c r="B3172" s="18"/>
      <c r="C3172" s="77"/>
      <c r="D3172" s="77"/>
      <c r="E3172" s="78"/>
      <c r="F3172" s="5"/>
      <c r="G3172" s="5"/>
      <c r="H3172" s="5"/>
      <c r="K3172" s="5"/>
      <c r="L3172" s="5"/>
      <c r="M3172" s="18"/>
      <c r="N3172" s="18"/>
      <c r="T3172" s="70"/>
      <c r="U3172" s="70"/>
      <c r="V3172" s="20"/>
    </row>
    <row r="3173" spans="1:22" x14ac:dyDescent="0.25">
      <c r="A3173" s="18"/>
      <c r="B3173" s="18"/>
      <c r="C3173" s="77"/>
      <c r="D3173" s="77"/>
      <c r="E3173" s="78"/>
      <c r="F3173" s="5"/>
      <c r="G3173" s="5"/>
      <c r="H3173" s="5"/>
      <c r="K3173" s="5"/>
      <c r="L3173" s="5"/>
      <c r="M3173" s="18"/>
      <c r="N3173" s="18"/>
      <c r="T3173" s="70"/>
      <c r="U3173" s="70"/>
      <c r="V3173" s="20"/>
    </row>
    <row r="3174" spans="1:22" x14ac:dyDescent="0.25">
      <c r="A3174" s="18"/>
      <c r="B3174" s="18"/>
      <c r="C3174" s="77"/>
      <c r="D3174" s="77"/>
      <c r="E3174" s="78"/>
      <c r="F3174" s="5"/>
      <c r="G3174" s="5"/>
      <c r="H3174" s="5"/>
      <c r="K3174" s="5"/>
      <c r="L3174" s="5"/>
      <c r="M3174" s="18"/>
      <c r="N3174" s="18"/>
      <c r="T3174" s="70"/>
      <c r="U3174" s="70"/>
      <c r="V3174" s="20"/>
    </row>
    <row r="3175" spans="1:22" x14ac:dyDescent="0.25">
      <c r="A3175" s="18"/>
      <c r="B3175" s="18"/>
      <c r="C3175" s="77"/>
      <c r="D3175" s="77"/>
      <c r="E3175" s="78"/>
      <c r="F3175" s="5"/>
      <c r="G3175" s="5"/>
      <c r="H3175" s="5"/>
      <c r="K3175" s="5"/>
      <c r="L3175" s="5"/>
      <c r="M3175" s="18"/>
      <c r="N3175" s="18"/>
      <c r="T3175" s="70"/>
      <c r="U3175" s="70"/>
      <c r="V3175" s="20"/>
    </row>
    <row r="3176" spans="1:22" x14ac:dyDescent="0.25">
      <c r="A3176" s="18"/>
      <c r="B3176" s="18"/>
      <c r="C3176" s="77"/>
      <c r="D3176" s="77"/>
      <c r="E3176" s="78"/>
      <c r="F3176" s="5"/>
      <c r="G3176" s="5"/>
      <c r="H3176" s="5"/>
      <c r="K3176" s="5"/>
      <c r="L3176" s="5"/>
      <c r="M3176" s="18"/>
      <c r="N3176" s="18"/>
      <c r="T3176" s="70"/>
      <c r="U3176" s="70"/>
      <c r="V3176" s="20"/>
    </row>
    <row r="3177" spans="1:22" x14ac:dyDescent="0.25">
      <c r="A3177" s="18"/>
      <c r="B3177" s="18"/>
      <c r="C3177" s="77"/>
      <c r="D3177" s="77"/>
      <c r="E3177" s="78"/>
      <c r="F3177" s="5"/>
      <c r="G3177" s="5"/>
      <c r="H3177" s="5"/>
      <c r="K3177" s="5"/>
      <c r="L3177" s="5"/>
      <c r="M3177" s="18"/>
      <c r="N3177" s="18"/>
      <c r="T3177" s="70"/>
      <c r="U3177" s="70"/>
      <c r="V3177" s="20"/>
    </row>
    <row r="3178" spans="1:22" x14ac:dyDescent="0.25">
      <c r="A3178" s="18"/>
      <c r="B3178" s="18"/>
      <c r="C3178" s="77"/>
      <c r="D3178" s="77"/>
      <c r="E3178" s="78"/>
      <c r="F3178" s="5"/>
      <c r="G3178" s="5"/>
      <c r="H3178" s="5"/>
      <c r="K3178" s="5"/>
      <c r="L3178" s="5"/>
      <c r="M3178" s="18"/>
      <c r="N3178" s="18"/>
      <c r="T3178" s="70"/>
      <c r="U3178" s="70"/>
      <c r="V3178" s="20"/>
    </row>
    <row r="3179" spans="1:22" x14ac:dyDescent="0.25">
      <c r="A3179" s="18"/>
      <c r="B3179" s="18"/>
      <c r="C3179" s="77"/>
      <c r="D3179" s="77"/>
      <c r="E3179" s="78"/>
      <c r="F3179" s="5"/>
      <c r="G3179" s="5"/>
      <c r="H3179" s="5"/>
      <c r="K3179" s="5"/>
      <c r="L3179" s="5"/>
      <c r="M3179" s="18"/>
      <c r="N3179" s="18"/>
      <c r="T3179" s="70"/>
      <c r="U3179" s="70"/>
      <c r="V3179" s="20"/>
    </row>
    <row r="3180" spans="1:22" x14ac:dyDescent="0.25">
      <c r="A3180" s="18"/>
      <c r="B3180" s="18"/>
      <c r="C3180" s="77"/>
      <c r="D3180" s="77"/>
      <c r="E3180" s="78"/>
      <c r="F3180" s="5"/>
      <c r="G3180" s="5"/>
      <c r="H3180" s="5"/>
      <c r="K3180" s="5"/>
      <c r="L3180" s="5"/>
      <c r="M3180" s="18"/>
      <c r="N3180" s="18"/>
      <c r="T3180" s="70"/>
      <c r="U3180" s="70"/>
      <c r="V3180" s="20"/>
    </row>
    <row r="3181" spans="1:22" x14ac:dyDescent="0.25">
      <c r="A3181" s="18"/>
      <c r="B3181" s="18"/>
      <c r="C3181" s="77"/>
      <c r="D3181" s="77"/>
      <c r="E3181" s="78"/>
      <c r="F3181" s="5"/>
      <c r="G3181" s="5"/>
      <c r="H3181" s="5"/>
      <c r="K3181" s="5"/>
      <c r="L3181" s="5"/>
      <c r="M3181" s="18"/>
      <c r="N3181" s="18"/>
      <c r="T3181" s="70"/>
      <c r="U3181" s="70"/>
      <c r="V3181" s="20"/>
    </row>
    <row r="3182" spans="1:22" x14ac:dyDescent="0.25">
      <c r="A3182" s="18"/>
      <c r="B3182" s="18"/>
      <c r="C3182" s="77"/>
      <c r="D3182" s="77"/>
      <c r="E3182" s="78"/>
      <c r="F3182" s="5"/>
      <c r="G3182" s="5"/>
      <c r="H3182" s="5"/>
      <c r="K3182" s="5"/>
      <c r="L3182" s="5"/>
      <c r="M3182" s="18"/>
      <c r="N3182" s="18"/>
      <c r="T3182" s="70"/>
      <c r="U3182" s="70"/>
      <c r="V3182" s="20"/>
    </row>
    <row r="3183" spans="1:22" x14ac:dyDescent="0.25">
      <c r="A3183" s="18"/>
      <c r="B3183" s="18"/>
      <c r="C3183" s="77"/>
      <c r="D3183" s="77"/>
      <c r="E3183" s="78"/>
      <c r="F3183" s="5"/>
      <c r="G3183" s="5"/>
      <c r="H3183" s="5"/>
      <c r="K3183" s="5"/>
      <c r="L3183" s="5"/>
      <c r="M3183" s="18"/>
      <c r="N3183" s="18"/>
      <c r="T3183" s="70"/>
      <c r="U3183" s="70"/>
      <c r="V3183" s="20"/>
    </row>
    <row r="3184" spans="1:22" x14ac:dyDescent="0.25">
      <c r="A3184" s="18"/>
      <c r="B3184" s="18"/>
      <c r="C3184" s="77"/>
      <c r="D3184" s="77"/>
      <c r="E3184" s="78"/>
      <c r="F3184" s="5"/>
      <c r="G3184" s="5"/>
      <c r="H3184" s="5"/>
      <c r="K3184" s="5"/>
      <c r="L3184" s="5"/>
      <c r="M3184" s="18"/>
      <c r="N3184" s="18"/>
      <c r="T3184" s="70"/>
      <c r="U3184" s="70"/>
      <c r="V3184" s="20"/>
    </row>
    <row r="3185" spans="1:22" x14ac:dyDescent="0.25">
      <c r="A3185" s="18"/>
      <c r="B3185" s="18"/>
      <c r="C3185" s="77"/>
      <c r="D3185" s="77"/>
      <c r="E3185" s="78"/>
      <c r="F3185" s="5"/>
      <c r="G3185" s="5"/>
      <c r="H3185" s="5"/>
      <c r="K3185" s="5"/>
      <c r="L3185" s="5"/>
      <c r="M3185" s="18"/>
      <c r="N3185" s="18"/>
      <c r="T3185" s="70"/>
      <c r="U3185" s="70"/>
      <c r="V3185" s="20"/>
    </row>
    <row r="3186" spans="1:22" x14ac:dyDescent="0.25">
      <c r="A3186" s="18"/>
      <c r="B3186" s="18"/>
      <c r="C3186" s="77"/>
      <c r="D3186" s="77"/>
      <c r="E3186" s="78"/>
      <c r="F3186" s="5"/>
      <c r="G3186" s="5"/>
      <c r="H3186" s="5"/>
      <c r="K3186" s="5"/>
      <c r="L3186" s="5"/>
      <c r="M3186" s="18"/>
      <c r="N3186" s="18"/>
      <c r="T3186" s="70"/>
      <c r="U3186" s="70"/>
      <c r="V3186" s="20"/>
    </row>
    <row r="3187" spans="1:22" x14ac:dyDescent="0.25">
      <c r="A3187" s="18"/>
      <c r="B3187" s="18"/>
      <c r="C3187" s="77"/>
      <c r="D3187" s="77"/>
      <c r="E3187" s="78"/>
      <c r="F3187" s="5"/>
      <c r="G3187" s="5"/>
      <c r="H3187" s="5"/>
      <c r="K3187" s="5"/>
      <c r="L3187" s="5"/>
      <c r="M3187" s="18"/>
      <c r="N3187" s="18"/>
      <c r="T3187" s="70"/>
      <c r="U3187" s="70"/>
      <c r="V3187" s="20"/>
    </row>
    <row r="3188" spans="1:22" x14ac:dyDescent="0.25">
      <c r="A3188" s="18"/>
      <c r="B3188" s="18"/>
      <c r="C3188" s="77"/>
      <c r="D3188" s="77"/>
      <c r="E3188" s="78"/>
      <c r="F3188" s="5"/>
      <c r="G3188" s="5"/>
      <c r="H3188" s="5"/>
      <c r="K3188" s="5"/>
      <c r="L3188" s="5"/>
      <c r="M3188" s="18"/>
      <c r="N3188" s="18"/>
      <c r="T3188" s="70"/>
      <c r="U3188" s="70"/>
      <c r="V3188" s="20"/>
    </row>
    <row r="3189" spans="1:22" x14ac:dyDescent="0.25">
      <c r="A3189" s="18"/>
      <c r="B3189" s="18"/>
      <c r="C3189" s="77"/>
      <c r="D3189" s="77"/>
      <c r="E3189" s="78"/>
      <c r="F3189" s="5"/>
      <c r="G3189" s="5"/>
      <c r="H3189" s="5"/>
      <c r="K3189" s="5"/>
      <c r="L3189" s="5"/>
      <c r="M3189" s="18"/>
      <c r="N3189" s="18"/>
      <c r="T3189" s="70"/>
      <c r="U3189" s="70"/>
      <c r="V3189" s="20"/>
    </row>
    <row r="3190" spans="1:22" x14ac:dyDescent="0.25">
      <c r="A3190" s="18"/>
      <c r="B3190" s="18"/>
      <c r="C3190" s="77"/>
      <c r="D3190" s="77"/>
      <c r="E3190" s="78"/>
      <c r="F3190" s="5"/>
      <c r="G3190" s="5"/>
      <c r="H3190" s="5"/>
      <c r="K3190" s="5"/>
      <c r="L3190" s="5"/>
      <c r="M3190" s="18"/>
      <c r="N3190" s="18"/>
      <c r="T3190" s="70"/>
      <c r="U3190" s="70"/>
      <c r="V3190" s="20"/>
    </row>
    <row r="3191" spans="1:22" x14ac:dyDescent="0.25">
      <c r="A3191" s="18"/>
      <c r="B3191" s="18"/>
      <c r="C3191" s="77"/>
      <c r="D3191" s="77"/>
      <c r="E3191" s="78"/>
      <c r="F3191" s="5"/>
      <c r="G3191" s="5"/>
      <c r="H3191" s="5"/>
      <c r="K3191" s="5"/>
      <c r="L3191" s="5"/>
      <c r="M3191" s="18"/>
      <c r="N3191" s="18"/>
      <c r="T3191" s="70"/>
      <c r="U3191" s="70"/>
      <c r="V3191" s="20"/>
    </row>
    <row r="3192" spans="1:22" x14ac:dyDescent="0.25">
      <c r="A3192" s="18"/>
      <c r="B3192" s="18"/>
      <c r="C3192" s="77"/>
      <c r="D3192" s="77"/>
      <c r="E3192" s="78"/>
      <c r="F3192" s="5"/>
      <c r="G3192" s="5"/>
      <c r="H3192" s="5"/>
      <c r="K3192" s="5"/>
      <c r="L3192" s="5"/>
      <c r="M3192" s="18"/>
      <c r="N3192" s="18"/>
      <c r="T3192" s="70"/>
      <c r="U3192" s="70"/>
      <c r="V3192" s="20"/>
    </row>
    <row r="3193" spans="1:22" x14ac:dyDescent="0.25">
      <c r="A3193" s="18"/>
      <c r="B3193" s="18"/>
      <c r="C3193" s="77"/>
      <c r="D3193" s="77"/>
      <c r="E3193" s="78"/>
      <c r="F3193" s="5"/>
      <c r="G3193" s="5"/>
      <c r="H3193" s="5"/>
      <c r="K3193" s="5"/>
      <c r="L3193" s="5"/>
      <c r="M3193" s="18"/>
      <c r="N3193" s="18"/>
      <c r="T3193" s="70"/>
      <c r="U3193" s="70"/>
      <c r="V3193" s="20"/>
    </row>
    <row r="3194" spans="1:22" x14ac:dyDescent="0.25">
      <c r="A3194" s="18"/>
      <c r="B3194" s="18"/>
      <c r="C3194" s="77"/>
      <c r="D3194" s="77"/>
      <c r="E3194" s="78"/>
      <c r="F3194" s="5"/>
      <c r="G3194" s="5"/>
      <c r="H3194" s="5"/>
      <c r="K3194" s="5"/>
      <c r="L3194" s="5"/>
      <c r="M3194" s="18"/>
      <c r="N3194" s="18"/>
      <c r="T3194" s="70"/>
      <c r="U3194" s="70"/>
      <c r="V3194" s="20"/>
    </row>
    <row r="3195" spans="1:22" x14ac:dyDescent="0.25">
      <c r="A3195" s="18"/>
      <c r="B3195" s="18"/>
      <c r="C3195" s="77"/>
      <c r="D3195" s="77"/>
      <c r="E3195" s="78"/>
      <c r="F3195" s="5"/>
      <c r="G3195" s="5"/>
      <c r="H3195" s="5"/>
      <c r="K3195" s="5"/>
      <c r="L3195" s="5"/>
      <c r="M3195" s="18"/>
      <c r="N3195" s="18"/>
      <c r="T3195" s="70"/>
      <c r="U3195" s="70"/>
      <c r="V3195" s="20"/>
    </row>
    <row r="3196" spans="1:22" x14ac:dyDescent="0.25">
      <c r="A3196" s="18"/>
      <c r="B3196" s="18"/>
      <c r="C3196" s="77"/>
      <c r="D3196" s="77"/>
      <c r="E3196" s="78"/>
      <c r="F3196" s="5"/>
      <c r="G3196" s="5"/>
      <c r="H3196" s="5"/>
      <c r="K3196" s="5"/>
      <c r="L3196" s="5"/>
      <c r="M3196" s="18"/>
      <c r="N3196" s="18"/>
      <c r="T3196" s="70"/>
      <c r="U3196" s="70"/>
      <c r="V3196" s="20"/>
    </row>
    <row r="3197" spans="1:22" x14ac:dyDescent="0.25">
      <c r="A3197" s="18"/>
      <c r="B3197" s="18"/>
      <c r="C3197" s="77"/>
      <c r="D3197" s="77"/>
      <c r="E3197" s="78"/>
      <c r="F3197" s="5"/>
      <c r="G3197" s="5"/>
      <c r="H3197" s="5"/>
      <c r="K3197" s="5"/>
      <c r="L3197" s="5"/>
      <c r="M3197" s="18"/>
      <c r="N3197" s="18"/>
      <c r="T3197" s="70"/>
      <c r="U3197" s="70"/>
      <c r="V3197" s="20"/>
    </row>
    <row r="3198" spans="1:22" x14ac:dyDescent="0.25">
      <c r="A3198" s="18"/>
      <c r="B3198" s="18"/>
      <c r="C3198" s="77"/>
      <c r="D3198" s="77"/>
      <c r="E3198" s="78"/>
      <c r="F3198" s="5"/>
      <c r="G3198" s="5"/>
      <c r="H3198" s="5"/>
      <c r="K3198" s="5"/>
      <c r="L3198" s="5"/>
      <c r="M3198" s="18"/>
      <c r="N3198" s="18"/>
      <c r="T3198" s="70"/>
      <c r="U3198" s="70"/>
      <c r="V3198" s="20"/>
    </row>
    <row r="3199" spans="1:22" x14ac:dyDescent="0.25">
      <c r="A3199" s="18"/>
      <c r="B3199" s="18"/>
      <c r="C3199" s="77"/>
      <c r="D3199" s="77"/>
      <c r="E3199" s="78"/>
      <c r="F3199" s="5"/>
      <c r="G3199" s="5"/>
      <c r="H3199" s="5"/>
      <c r="K3199" s="5"/>
      <c r="L3199" s="5"/>
      <c r="M3199" s="18"/>
      <c r="N3199" s="18"/>
      <c r="T3199" s="70"/>
      <c r="U3199" s="70"/>
      <c r="V3199" s="20"/>
    </row>
    <row r="3200" spans="1:22" x14ac:dyDescent="0.25">
      <c r="A3200" s="18"/>
      <c r="B3200" s="18"/>
      <c r="C3200" s="77"/>
      <c r="D3200" s="77"/>
      <c r="E3200" s="78"/>
      <c r="F3200" s="5"/>
      <c r="G3200" s="5"/>
      <c r="H3200" s="5"/>
      <c r="K3200" s="5"/>
      <c r="L3200" s="5"/>
      <c r="M3200" s="18"/>
      <c r="N3200" s="18"/>
      <c r="T3200" s="70"/>
      <c r="U3200" s="70"/>
      <c r="V3200" s="20"/>
    </row>
    <row r="3201" spans="1:22" x14ac:dyDescent="0.25">
      <c r="A3201" s="18"/>
      <c r="B3201" s="18"/>
      <c r="C3201" s="77"/>
      <c r="D3201" s="77"/>
      <c r="E3201" s="78"/>
      <c r="F3201" s="5"/>
      <c r="G3201" s="5"/>
      <c r="H3201" s="5"/>
      <c r="K3201" s="5"/>
      <c r="L3201" s="5"/>
      <c r="M3201" s="18"/>
      <c r="N3201" s="18"/>
      <c r="T3201" s="70"/>
      <c r="U3201" s="70"/>
      <c r="V3201" s="20"/>
    </row>
    <row r="3202" spans="1:22" x14ac:dyDescent="0.25">
      <c r="A3202" s="18"/>
      <c r="B3202" s="18"/>
      <c r="C3202" s="77"/>
      <c r="D3202" s="77"/>
      <c r="E3202" s="78"/>
      <c r="F3202" s="5"/>
      <c r="G3202" s="5"/>
      <c r="H3202" s="5"/>
      <c r="K3202" s="5"/>
      <c r="L3202" s="5"/>
      <c r="M3202" s="18"/>
      <c r="N3202" s="18"/>
      <c r="T3202" s="70"/>
      <c r="U3202" s="70"/>
      <c r="V3202" s="20"/>
    </row>
    <row r="3203" spans="1:22" x14ac:dyDescent="0.25">
      <c r="A3203" s="18"/>
      <c r="B3203" s="18"/>
      <c r="C3203" s="77"/>
      <c r="D3203" s="77"/>
      <c r="E3203" s="78"/>
      <c r="F3203" s="5"/>
      <c r="G3203" s="5"/>
      <c r="H3203" s="5"/>
      <c r="K3203" s="5"/>
      <c r="L3203" s="5"/>
      <c r="M3203" s="18"/>
      <c r="N3203" s="18"/>
      <c r="T3203" s="70"/>
      <c r="U3203" s="70"/>
      <c r="V3203" s="20"/>
    </row>
    <row r="3204" spans="1:22" x14ac:dyDescent="0.25">
      <c r="A3204" s="18"/>
      <c r="B3204" s="18"/>
      <c r="C3204" s="77"/>
      <c r="D3204" s="77"/>
      <c r="E3204" s="78"/>
      <c r="F3204" s="5"/>
      <c r="G3204" s="5"/>
      <c r="H3204" s="5"/>
      <c r="K3204" s="5"/>
      <c r="L3204" s="5"/>
      <c r="M3204" s="18"/>
      <c r="N3204" s="18"/>
      <c r="T3204" s="70"/>
      <c r="U3204" s="70"/>
      <c r="V3204" s="20"/>
    </row>
    <row r="3205" spans="1:22" x14ac:dyDescent="0.25">
      <c r="A3205" s="18"/>
      <c r="B3205" s="18"/>
      <c r="C3205" s="77"/>
      <c r="D3205" s="77"/>
      <c r="E3205" s="78"/>
      <c r="F3205" s="5"/>
      <c r="G3205" s="5"/>
      <c r="H3205" s="5"/>
      <c r="K3205" s="5"/>
      <c r="L3205" s="5"/>
      <c r="M3205" s="18"/>
      <c r="N3205" s="18"/>
      <c r="T3205" s="70"/>
      <c r="U3205" s="70"/>
      <c r="V3205" s="20"/>
    </row>
    <row r="3206" spans="1:22" x14ac:dyDescent="0.25">
      <c r="A3206" s="18"/>
      <c r="B3206" s="18"/>
      <c r="C3206" s="77"/>
      <c r="D3206" s="77"/>
      <c r="E3206" s="78"/>
      <c r="F3206" s="5"/>
      <c r="G3206" s="5"/>
      <c r="H3206" s="5"/>
      <c r="K3206" s="5"/>
      <c r="L3206" s="5"/>
      <c r="M3206" s="18"/>
      <c r="N3206" s="18"/>
      <c r="T3206" s="70"/>
      <c r="U3206" s="70"/>
      <c r="V3206" s="20"/>
    </row>
    <row r="3207" spans="1:22" x14ac:dyDescent="0.25">
      <c r="A3207" s="18"/>
      <c r="B3207" s="18"/>
      <c r="C3207" s="77"/>
      <c r="D3207" s="77"/>
      <c r="E3207" s="78"/>
      <c r="F3207" s="5"/>
      <c r="G3207" s="5"/>
      <c r="H3207" s="5"/>
      <c r="K3207" s="5"/>
      <c r="L3207" s="5"/>
      <c r="M3207" s="18"/>
      <c r="N3207" s="18"/>
      <c r="T3207" s="70"/>
      <c r="U3207" s="70"/>
      <c r="V3207" s="20"/>
    </row>
    <row r="3208" spans="1:22" x14ac:dyDescent="0.25">
      <c r="A3208" s="18"/>
      <c r="B3208" s="18"/>
      <c r="C3208" s="77"/>
      <c r="D3208" s="77"/>
      <c r="E3208" s="78"/>
      <c r="F3208" s="5"/>
      <c r="G3208" s="5"/>
      <c r="H3208" s="5"/>
      <c r="K3208" s="5"/>
      <c r="L3208" s="5"/>
      <c r="M3208" s="18"/>
      <c r="N3208" s="18"/>
      <c r="T3208" s="70"/>
      <c r="U3208" s="70"/>
      <c r="V3208" s="20"/>
    </row>
    <row r="3209" spans="1:22" x14ac:dyDescent="0.25">
      <c r="A3209" s="18"/>
      <c r="B3209" s="18"/>
      <c r="C3209" s="77"/>
      <c r="D3209" s="77"/>
      <c r="E3209" s="78"/>
      <c r="F3209" s="5"/>
      <c r="G3209" s="5"/>
      <c r="H3209" s="5"/>
      <c r="K3209" s="5"/>
      <c r="L3209" s="5"/>
      <c r="M3209" s="18"/>
      <c r="N3209" s="18"/>
      <c r="T3209" s="70"/>
      <c r="U3209" s="70"/>
      <c r="V3209" s="20"/>
    </row>
    <row r="3210" spans="1:22" x14ac:dyDescent="0.25">
      <c r="A3210" s="18"/>
      <c r="B3210" s="18"/>
      <c r="C3210" s="77"/>
      <c r="D3210" s="77"/>
      <c r="E3210" s="78"/>
      <c r="F3210" s="5"/>
      <c r="G3210" s="5"/>
      <c r="H3210" s="5"/>
      <c r="K3210" s="5"/>
      <c r="L3210" s="5"/>
      <c r="M3210" s="18"/>
      <c r="N3210" s="18"/>
      <c r="T3210" s="70"/>
      <c r="U3210" s="70"/>
      <c r="V3210" s="20"/>
    </row>
    <row r="3211" spans="1:22" x14ac:dyDescent="0.25">
      <c r="A3211" s="18"/>
      <c r="B3211" s="18"/>
      <c r="C3211" s="77"/>
      <c r="D3211" s="77"/>
      <c r="E3211" s="78"/>
      <c r="F3211" s="5"/>
      <c r="G3211" s="5"/>
      <c r="H3211" s="5"/>
      <c r="K3211" s="5"/>
      <c r="L3211" s="5"/>
      <c r="M3211" s="18"/>
      <c r="N3211" s="18"/>
      <c r="T3211" s="70"/>
      <c r="U3211" s="70"/>
      <c r="V3211" s="20"/>
    </row>
    <row r="3212" spans="1:22" x14ac:dyDescent="0.25">
      <c r="A3212" s="18"/>
      <c r="B3212" s="18"/>
      <c r="C3212" s="77"/>
      <c r="D3212" s="77"/>
      <c r="E3212" s="78"/>
      <c r="F3212" s="5"/>
      <c r="G3212" s="5"/>
      <c r="H3212" s="5"/>
      <c r="K3212" s="5"/>
      <c r="L3212" s="5"/>
      <c r="M3212" s="18"/>
      <c r="N3212" s="18"/>
      <c r="T3212" s="70"/>
      <c r="U3212" s="70"/>
      <c r="V3212" s="20"/>
    </row>
    <row r="3213" spans="1:22" x14ac:dyDescent="0.25">
      <c r="A3213" s="18"/>
      <c r="B3213" s="18"/>
      <c r="C3213" s="77"/>
      <c r="D3213" s="77"/>
      <c r="E3213" s="78"/>
      <c r="F3213" s="5"/>
      <c r="G3213" s="5"/>
      <c r="H3213" s="5"/>
      <c r="K3213" s="5"/>
      <c r="L3213" s="5"/>
      <c r="M3213" s="18"/>
      <c r="N3213" s="18"/>
      <c r="T3213" s="70"/>
      <c r="U3213" s="70"/>
      <c r="V3213" s="20"/>
    </row>
    <row r="3214" spans="1:22" x14ac:dyDescent="0.25">
      <c r="A3214" s="18"/>
      <c r="B3214" s="18"/>
      <c r="C3214" s="77"/>
      <c r="D3214" s="77"/>
      <c r="E3214" s="78"/>
      <c r="F3214" s="5"/>
      <c r="G3214" s="5"/>
      <c r="H3214" s="5"/>
      <c r="K3214" s="5"/>
      <c r="L3214" s="5"/>
      <c r="M3214" s="18"/>
      <c r="N3214" s="18"/>
      <c r="T3214" s="70"/>
      <c r="U3214" s="70"/>
      <c r="V3214" s="20"/>
    </row>
    <row r="3215" spans="1:22" x14ac:dyDescent="0.25">
      <c r="A3215" s="18"/>
      <c r="B3215" s="18"/>
      <c r="C3215" s="77"/>
      <c r="D3215" s="77"/>
      <c r="E3215" s="78"/>
      <c r="F3215" s="5"/>
      <c r="G3215" s="5"/>
      <c r="H3215" s="5"/>
      <c r="K3215" s="5"/>
      <c r="L3215" s="5"/>
      <c r="M3215" s="18"/>
      <c r="N3215" s="18"/>
      <c r="T3215" s="70"/>
      <c r="U3215" s="70"/>
      <c r="V3215" s="20"/>
    </row>
    <row r="3216" spans="1:22" x14ac:dyDescent="0.25">
      <c r="A3216" s="18"/>
      <c r="B3216" s="18"/>
      <c r="C3216" s="77"/>
      <c r="D3216" s="77"/>
      <c r="E3216" s="78"/>
      <c r="F3216" s="5"/>
      <c r="G3216" s="5"/>
      <c r="H3216" s="5"/>
      <c r="K3216" s="5"/>
      <c r="L3216" s="5"/>
      <c r="M3216" s="18"/>
      <c r="N3216" s="18"/>
      <c r="T3216" s="70"/>
      <c r="U3216" s="70"/>
      <c r="V3216" s="20"/>
    </row>
    <row r="3217" spans="1:22" x14ac:dyDescent="0.25">
      <c r="A3217" s="18"/>
      <c r="B3217" s="18"/>
      <c r="C3217" s="77"/>
      <c r="D3217" s="77"/>
      <c r="E3217" s="78"/>
      <c r="F3217" s="5"/>
      <c r="G3217" s="5"/>
      <c r="H3217" s="5"/>
      <c r="K3217" s="5"/>
      <c r="L3217" s="5"/>
      <c r="M3217" s="18"/>
      <c r="N3217" s="18"/>
      <c r="T3217" s="70"/>
      <c r="U3217" s="70"/>
      <c r="V3217" s="20"/>
    </row>
    <row r="3218" spans="1:22" x14ac:dyDescent="0.25">
      <c r="A3218" s="18"/>
      <c r="B3218" s="18"/>
      <c r="C3218" s="77"/>
      <c r="D3218" s="77"/>
      <c r="E3218" s="78"/>
      <c r="F3218" s="5"/>
      <c r="G3218" s="5"/>
      <c r="H3218" s="5"/>
      <c r="K3218" s="5"/>
      <c r="L3218" s="5"/>
      <c r="M3218" s="18"/>
      <c r="N3218" s="18"/>
      <c r="T3218" s="70"/>
      <c r="U3218" s="70"/>
      <c r="V3218" s="20"/>
    </row>
    <row r="3219" spans="1:22" x14ac:dyDescent="0.25">
      <c r="A3219" s="18"/>
      <c r="B3219" s="18"/>
      <c r="C3219" s="77"/>
      <c r="D3219" s="77"/>
      <c r="E3219" s="78"/>
      <c r="F3219" s="5"/>
      <c r="G3219" s="5"/>
      <c r="H3219" s="5"/>
      <c r="K3219" s="5"/>
      <c r="L3219" s="5"/>
      <c r="M3219" s="18"/>
      <c r="N3219" s="18"/>
      <c r="T3219" s="70"/>
      <c r="U3219" s="70"/>
      <c r="V3219" s="20"/>
    </row>
    <row r="3220" spans="1:22" x14ac:dyDescent="0.25">
      <c r="A3220" s="18"/>
      <c r="B3220" s="18"/>
      <c r="C3220" s="77"/>
      <c r="D3220" s="77"/>
      <c r="E3220" s="78"/>
      <c r="F3220" s="5"/>
      <c r="G3220" s="5"/>
      <c r="H3220" s="5"/>
      <c r="K3220" s="5"/>
      <c r="L3220" s="5"/>
      <c r="M3220" s="18"/>
      <c r="N3220" s="18"/>
      <c r="T3220" s="70"/>
      <c r="U3220" s="70"/>
      <c r="V3220" s="20"/>
    </row>
    <row r="3221" spans="1:22" x14ac:dyDescent="0.25">
      <c r="A3221" s="18"/>
      <c r="B3221" s="18"/>
      <c r="C3221" s="77"/>
      <c r="D3221" s="77"/>
      <c r="E3221" s="78"/>
      <c r="F3221" s="5"/>
      <c r="G3221" s="5"/>
      <c r="H3221" s="5"/>
      <c r="K3221" s="5"/>
      <c r="L3221" s="5"/>
      <c r="M3221" s="18"/>
      <c r="N3221" s="18"/>
      <c r="T3221" s="70"/>
      <c r="U3221" s="70"/>
      <c r="V3221" s="20"/>
    </row>
    <row r="3222" spans="1:22" x14ac:dyDescent="0.25">
      <c r="A3222" s="18"/>
      <c r="B3222" s="18"/>
      <c r="C3222" s="77"/>
      <c r="D3222" s="77"/>
      <c r="E3222" s="78"/>
      <c r="F3222" s="5"/>
      <c r="G3222" s="5"/>
      <c r="H3222" s="5"/>
      <c r="K3222" s="5"/>
      <c r="L3222" s="5"/>
      <c r="M3222" s="18"/>
      <c r="N3222" s="18"/>
      <c r="T3222" s="70"/>
      <c r="U3222" s="70"/>
      <c r="V3222" s="20"/>
    </row>
    <row r="3223" spans="1:22" x14ac:dyDescent="0.25">
      <c r="A3223" s="18"/>
      <c r="B3223" s="18"/>
      <c r="C3223" s="77"/>
      <c r="D3223" s="77"/>
      <c r="E3223" s="78"/>
      <c r="F3223" s="5"/>
      <c r="G3223" s="5"/>
      <c r="H3223" s="5"/>
      <c r="K3223" s="5"/>
      <c r="L3223" s="5"/>
      <c r="M3223" s="18"/>
      <c r="N3223" s="18"/>
      <c r="T3223" s="70"/>
      <c r="U3223" s="70"/>
      <c r="V3223" s="20"/>
    </row>
    <row r="3224" spans="1:22" x14ac:dyDescent="0.25">
      <c r="A3224" s="18"/>
      <c r="B3224" s="18"/>
      <c r="C3224" s="77"/>
      <c r="D3224" s="77"/>
      <c r="E3224" s="78"/>
      <c r="F3224" s="5"/>
      <c r="G3224" s="5"/>
      <c r="H3224" s="5"/>
      <c r="K3224" s="5"/>
      <c r="L3224" s="5"/>
      <c r="M3224" s="18"/>
      <c r="N3224" s="18"/>
      <c r="T3224" s="70"/>
      <c r="U3224" s="70"/>
      <c r="V3224" s="20"/>
    </row>
    <row r="3225" spans="1:22" x14ac:dyDescent="0.25">
      <c r="A3225" s="18"/>
      <c r="B3225" s="18"/>
      <c r="C3225" s="77"/>
      <c r="D3225" s="77"/>
      <c r="E3225" s="78"/>
      <c r="F3225" s="5"/>
      <c r="G3225" s="5"/>
      <c r="H3225" s="5"/>
      <c r="K3225" s="5"/>
      <c r="L3225" s="5"/>
      <c r="M3225" s="18"/>
      <c r="N3225" s="18"/>
      <c r="T3225" s="70"/>
      <c r="U3225" s="70"/>
      <c r="V3225" s="20"/>
    </row>
    <row r="3226" spans="1:22" x14ac:dyDescent="0.25">
      <c r="A3226" s="18"/>
      <c r="B3226" s="18"/>
      <c r="C3226" s="77"/>
      <c r="D3226" s="77"/>
      <c r="E3226" s="78"/>
      <c r="F3226" s="5"/>
      <c r="G3226" s="5"/>
      <c r="H3226" s="5"/>
      <c r="K3226" s="5"/>
      <c r="L3226" s="5"/>
      <c r="M3226" s="18"/>
      <c r="N3226" s="18"/>
      <c r="T3226" s="70"/>
      <c r="U3226" s="70"/>
      <c r="V3226" s="20"/>
    </row>
    <row r="3227" spans="1:22" x14ac:dyDescent="0.25">
      <c r="A3227" s="18"/>
      <c r="B3227" s="18"/>
      <c r="C3227" s="77"/>
      <c r="D3227" s="77"/>
      <c r="E3227" s="78"/>
      <c r="F3227" s="5"/>
      <c r="G3227" s="5"/>
      <c r="H3227" s="5"/>
      <c r="K3227" s="5"/>
      <c r="L3227" s="5"/>
      <c r="M3227" s="18"/>
      <c r="N3227" s="18"/>
      <c r="T3227" s="70"/>
      <c r="U3227" s="70"/>
      <c r="V3227" s="20"/>
    </row>
    <row r="3228" spans="1:22" x14ac:dyDescent="0.25">
      <c r="A3228" s="18"/>
      <c r="B3228" s="18"/>
      <c r="C3228" s="77"/>
      <c r="D3228" s="77"/>
      <c r="E3228" s="78"/>
      <c r="F3228" s="5"/>
      <c r="G3228" s="5"/>
      <c r="H3228" s="5"/>
      <c r="K3228" s="5"/>
      <c r="L3228" s="5"/>
      <c r="M3228" s="18"/>
      <c r="N3228" s="18"/>
      <c r="T3228" s="70"/>
      <c r="U3228" s="70"/>
      <c r="V3228" s="20"/>
    </row>
    <row r="3229" spans="1:22" x14ac:dyDescent="0.25">
      <c r="A3229" s="18"/>
      <c r="B3229" s="18"/>
      <c r="C3229" s="77"/>
      <c r="D3229" s="77"/>
      <c r="E3229" s="78"/>
      <c r="F3229" s="5"/>
      <c r="G3229" s="5"/>
      <c r="H3229" s="5"/>
      <c r="K3229" s="5"/>
      <c r="L3229" s="5"/>
      <c r="M3229" s="18"/>
      <c r="N3229" s="18"/>
      <c r="T3229" s="70"/>
      <c r="U3229" s="70"/>
      <c r="V3229" s="20"/>
    </row>
    <row r="3230" spans="1:22" x14ac:dyDescent="0.25">
      <c r="A3230" s="18"/>
      <c r="B3230" s="18"/>
      <c r="C3230" s="77"/>
      <c r="D3230" s="77"/>
      <c r="E3230" s="78"/>
      <c r="F3230" s="5"/>
      <c r="G3230" s="5"/>
      <c r="H3230" s="5"/>
      <c r="K3230" s="5"/>
      <c r="L3230" s="5"/>
      <c r="M3230" s="18"/>
      <c r="N3230" s="18"/>
      <c r="T3230" s="70"/>
      <c r="U3230" s="70"/>
      <c r="V3230" s="20"/>
    </row>
    <row r="3231" spans="1:22" x14ac:dyDescent="0.25">
      <c r="A3231" s="18"/>
      <c r="B3231" s="18"/>
      <c r="C3231" s="77"/>
      <c r="D3231" s="77"/>
      <c r="E3231" s="78"/>
      <c r="F3231" s="5"/>
      <c r="G3231" s="5"/>
      <c r="H3231" s="5"/>
      <c r="K3231" s="5"/>
      <c r="L3231" s="5"/>
      <c r="M3231" s="18"/>
      <c r="N3231" s="18"/>
      <c r="T3231" s="70"/>
      <c r="U3231" s="70"/>
      <c r="V3231" s="20"/>
    </row>
    <row r="3232" spans="1:22" x14ac:dyDescent="0.25">
      <c r="A3232" s="18"/>
      <c r="B3232" s="18"/>
      <c r="C3232" s="77"/>
      <c r="D3232" s="77"/>
      <c r="E3232" s="78"/>
      <c r="F3232" s="5"/>
      <c r="G3232" s="5"/>
      <c r="H3232" s="5"/>
      <c r="K3232" s="5"/>
      <c r="L3232" s="5"/>
      <c r="M3232" s="18"/>
      <c r="N3232" s="18"/>
      <c r="T3232" s="70"/>
      <c r="U3232" s="70"/>
      <c r="V3232" s="20"/>
    </row>
    <row r="3233" spans="1:22" x14ac:dyDescent="0.25">
      <c r="A3233" s="18"/>
      <c r="B3233" s="18"/>
      <c r="C3233" s="77"/>
      <c r="D3233" s="77"/>
      <c r="E3233" s="78"/>
      <c r="F3233" s="5"/>
      <c r="G3233" s="5"/>
      <c r="H3233" s="5"/>
      <c r="K3233" s="5"/>
      <c r="L3233" s="5"/>
      <c r="M3233" s="18"/>
      <c r="N3233" s="18"/>
      <c r="T3233" s="70"/>
      <c r="U3233" s="70"/>
      <c r="V3233" s="20"/>
    </row>
    <row r="3234" spans="1:22" x14ac:dyDescent="0.25">
      <c r="A3234" s="18"/>
      <c r="B3234" s="18"/>
      <c r="C3234" s="77"/>
      <c r="D3234" s="77"/>
      <c r="E3234" s="78"/>
      <c r="F3234" s="5"/>
      <c r="G3234" s="5"/>
      <c r="H3234" s="5"/>
      <c r="K3234" s="5"/>
      <c r="L3234" s="5"/>
      <c r="M3234" s="18"/>
      <c r="N3234" s="18"/>
      <c r="T3234" s="70"/>
      <c r="U3234" s="70"/>
      <c r="V3234" s="20"/>
    </row>
    <row r="3235" spans="1:22" x14ac:dyDescent="0.25">
      <c r="A3235" s="18"/>
      <c r="B3235" s="18"/>
      <c r="C3235" s="77"/>
      <c r="D3235" s="77"/>
      <c r="E3235" s="78"/>
      <c r="F3235" s="5"/>
      <c r="G3235" s="5"/>
      <c r="H3235" s="5"/>
      <c r="K3235" s="5"/>
      <c r="L3235" s="5"/>
      <c r="M3235" s="18"/>
      <c r="N3235" s="18"/>
      <c r="T3235" s="70"/>
      <c r="U3235" s="70"/>
      <c r="V3235" s="20"/>
    </row>
    <row r="3236" spans="1:22" x14ac:dyDescent="0.25">
      <c r="A3236" s="18"/>
      <c r="B3236" s="18"/>
      <c r="C3236" s="77"/>
      <c r="D3236" s="77"/>
      <c r="E3236" s="78"/>
      <c r="F3236" s="5"/>
      <c r="G3236" s="5"/>
      <c r="H3236" s="5"/>
      <c r="K3236" s="5"/>
      <c r="L3236" s="5"/>
      <c r="M3236" s="18"/>
      <c r="N3236" s="18"/>
      <c r="T3236" s="70"/>
      <c r="U3236" s="70"/>
      <c r="V3236" s="20"/>
    </row>
    <row r="3237" spans="1:22" x14ac:dyDescent="0.25">
      <c r="A3237" s="18"/>
      <c r="B3237" s="18"/>
      <c r="C3237" s="77"/>
      <c r="D3237" s="77"/>
      <c r="E3237" s="78"/>
      <c r="F3237" s="5"/>
      <c r="G3237" s="5"/>
      <c r="H3237" s="5"/>
      <c r="K3237" s="5"/>
      <c r="L3237" s="5"/>
      <c r="M3237" s="18"/>
      <c r="N3237" s="18"/>
      <c r="T3237" s="70"/>
      <c r="U3237" s="70"/>
      <c r="V3237" s="20"/>
    </row>
    <row r="3238" spans="1:22" x14ac:dyDescent="0.25">
      <c r="A3238" s="18"/>
      <c r="B3238" s="18"/>
      <c r="C3238" s="77"/>
      <c r="D3238" s="77"/>
      <c r="E3238" s="78"/>
      <c r="F3238" s="5"/>
      <c r="G3238" s="5"/>
      <c r="H3238" s="5"/>
      <c r="K3238" s="5"/>
      <c r="L3238" s="5"/>
      <c r="M3238" s="18"/>
      <c r="N3238" s="18"/>
      <c r="T3238" s="70"/>
      <c r="U3238" s="70"/>
      <c r="V3238" s="20"/>
    </row>
    <row r="3239" spans="1:22" x14ac:dyDescent="0.25">
      <c r="A3239" s="18"/>
      <c r="B3239" s="18"/>
      <c r="C3239" s="77"/>
      <c r="D3239" s="77"/>
      <c r="E3239" s="78"/>
      <c r="F3239" s="5"/>
      <c r="G3239" s="5"/>
      <c r="H3239" s="5"/>
      <c r="K3239" s="5"/>
      <c r="L3239" s="5"/>
      <c r="M3239" s="18"/>
      <c r="N3239" s="18"/>
      <c r="T3239" s="70"/>
      <c r="U3239" s="70"/>
      <c r="V3239" s="20"/>
    </row>
    <row r="3240" spans="1:22" x14ac:dyDescent="0.25">
      <c r="A3240" s="18"/>
      <c r="B3240" s="18"/>
      <c r="C3240" s="77"/>
      <c r="D3240" s="77"/>
      <c r="E3240" s="78"/>
      <c r="F3240" s="5"/>
      <c r="G3240" s="5"/>
      <c r="H3240" s="5"/>
      <c r="K3240" s="5"/>
      <c r="L3240" s="5"/>
      <c r="M3240" s="18"/>
      <c r="N3240" s="18"/>
      <c r="T3240" s="70"/>
      <c r="U3240" s="70"/>
      <c r="V3240" s="20"/>
    </row>
    <row r="3241" spans="1:22" x14ac:dyDescent="0.25">
      <c r="A3241" s="18"/>
      <c r="B3241" s="18"/>
      <c r="C3241" s="77"/>
      <c r="D3241" s="77"/>
      <c r="E3241" s="78"/>
      <c r="F3241" s="5"/>
      <c r="G3241" s="5"/>
      <c r="H3241" s="5"/>
      <c r="K3241" s="5"/>
      <c r="L3241" s="5"/>
      <c r="M3241" s="18"/>
      <c r="N3241" s="18"/>
      <c r="T3241" s="70"/>
      <c r="U3241" s="70"/>
      <c r="V3241" s="20"/>
    </row>
    <row r="3242" spans="1:22" x14ac:dyDescent="0.25">
      <c r="A3242" s="18"/>
      <c r="B3242" s="18"/>
      <c r="C3242" s="77"/>
      <c r="D3242" s="77"/>
      <c r="E3242" s="78"/>
      <c r="F3242" s="5"/>
      <c r="G3242" s="5"/>
      <c r="H3242" s="5"/>
      <c r="K3242" s="5"/>
      <c r="L3242" s="5"/>
      <c r="M3242" s="18"/>
      <c r="N3242" s="18"/>
      <c r="T3242" s="70"/>
      <c r="U3242" s="70"/>
      <c r="V3242" s="20"/>
    </row>
    <row r="3243" spans="1:22" x14ac:dyDescent="0.25">
      <c r="A3243" s="18"/>
      <c r="B3243" s="18"/>
      <c r="C3243" s="77"/>
      <c r="D3243" s="77"/>
      <c r="E3243" s="78"/>
      <c r="F3243" s="5"/>
      <c r="G3243" s="5"/>
      <c r="H3243" s="5"/>
      <c r="K3243" s="5"/>
      <c r="L3243" s="5"/>
      <c r="M3243" s="18"/>
      <c r="N3243" s="18"/>
      <c r="T3243" s="70"/>
      <c r="U3243" s="70"/>
      <c r="V3243" s="20"/>
    </row>
    <row r="3244" spans="1:22" x14ac:dyDescent="0.25">
      <c r="A3244" s="18"/>
      <c r="B3244" s="18"/>
      <c r="C3244" s="77"/>
      <c r="D3244" s="77"/>
      <c r="E3244" s="78"/>
      <c r="F3244" s="5"/>
      <c r="G3244" s="5"/>
      <c r="H3244" s="5"/>
      <c r="K3244" s="5"/>
      <c r="L3244" s="5"/>
      <c r="M3244" s="18"/>
      <c r="N3244" s="18"/>
      <c r="T3244" s="70"/>
      <c r="U3244" s="70"/>
      <c r="V3244" s="20"/>
    </row>
    <row r="3245" spans="1:22" x14ac:dyDescent="0.25">
      <c r="A3245" s="18"/>
      <c r="B3245" s="18"/>
      <c r="C3245" s="77"/>
      <c r="D3245" s="77"/>
      <c r="E3245" s="78"/>
      <c r="F3245" s="5"/>
      <c r="G3245" s="5"/>
      <c r="H3245" s="5"/>
      <c r="K3245" s="5"/>
      <c r="L3245" s="5"/>
      <c r="M3245" s="18"/>
      <c r="N3245" s="18"/>
      <c r="T3245" s="70"/>
      <c r="U3245" s="70"/>
      <c r="V3245" s="20"/>
    </row>
    <row r="3246" spans="1:22" x14ac:dyDescent="0.25">
      <c r="A3246" s="18"/>
      <c r="B3246" s="18"/>
      <c r="C3246" s="77"/>
      <c r="D3246" s="77"/>
      <c r="E3246" s="78"/>
      <c r="F3246" s="5"/>
      <c r="G3246" s="5"/>
      <c r="H3246" s="5"/>
      <c r="K3246" s="5"/>
      <c r="L3246" s="5"/>
      <c r="M3246" s="18"/>
      <c r="N3246" s="18"/>
      <c r="T3246" s="70"/>
      <c r="U3246" s="70"/>
      <c r="V3246" s="20"/>
    </row>
    <row r="3247" spans="1:22" x14ac:dyDescent="0.25">
      <c r="A3247" s="18"/>
      <c r="B3247" s="18"/>
      <c r="C3247" s="77"/>
      <c r="D3247" s="77"/>
      <c r="E3247" s="78"/>
      <c r="F3247" s="5"/>
      <c r="G3247" s="5"/>
      <c r="H3247" s="5"/>
      <c r="K3247" s="5"/>
      <c r="L3247" s="5"/>
      <c r="M3247" s="18"/>
      <c r="N3247" s="18"/>
      <c r="T3247" s="70"/>
      <c r="U3247" s="70"/>
      <c r="V3247" s="20"/>
    </row>
    <row r="3248" spans="1:22" x14ac:dyDescent="0.25">
      <c r="A3248" s="18"/>
      <c r="B3248" s="18"/>
      <c r="C3248" s="77"/>
      <c r="D3248" s="77"/>
      <c r="E3248" s="78"/>
      <c r="F3248" s="5"/>
      <c r="G3248" s="5"/>
      <c r="H3248" s="5"/>
      <c r="K3248" s="5"/>
      <c r="L3248" s="5"/>
      <c r="M3248" s="18"/>
      <c r="N3248" s="18"/>
      <c r="T3248" s="70"/>
      <c r="U3248" s="70"/>
      <c r="V3248" s="20"/>
    </row>
    <row r="3249" spans="1:22" x14ac:dyDescent="0.25">
      <c r="A3249" s="18"/>
      <c r="B3249" s="18"/>
      <c r="C3249" s="77"/>
      <c r="D3249" s="77"/>
      <c r="E3249" s="78"/>
      <c r="F3249" s="5"/>
      <c r="G3249" s="5"/>
      <c r="H3249" s="5"/>
      <c r="K3249" s="5"/>
      <c r="L3249" s="5"/>
      <c r="M3249" s="18"/>
      <c r="N3249" s="18"/>
      <c r="T3249" s="70"/>
      <c r="U3249" s="70"/>
      <c r="V3249" s="20"/>
    </row>
    <row r="3250" spans="1:22" x14ac:dyDescent="0.25">
      <c r="A3250" s="18"/>
      <c r="B3250" s="18"/>
      <c r="C3250" s="77"/>
      <c r="D3250" s="77"/>
      <c r="E3250" s="78"/>
      <c r="F3250" s="5"/>
      <c r="G3250" s="5"/>
      <c r="H3250" s="5"/>
      <c r="K3250" s="5"/>
      <c r="L3250" s="5"/>
      <c r="M3250" s="18"/>
      <c r="N3250" s="18"/>
      <c r="T3250" s="70"/>
      <c r="U3250" s="70"/>
      <c r="V3250" s="20"/>
    </row>
    <row r="3251" spans="1:22" x14ac:dyDescent="0.25">
      <c r="A3251" s="18"/>
      <c r="B3251" s="18"/>
      <c r="C3251" s="77"/>
      <c r="D3251" s="77"/>
      <c r="E3251" s="78"/>
      <c r="F3251" s="5"/>
      <c r="G3251" s="5"/>
      <c r="H3251" s="5"/>
      <c r="K3251" s="5"/>
      <c r="L3251" s="5"/>
      <c r="M3251" s="18"/>
      <c r="N3251" s="18"/>
      <c r="T3251" s="70"/>
      <c r="U3251" s="70"/>
      <c r="V3251" s="20"/>
    </row>
    <row r="3252" spans="1:22" x14ac:dyDescent="0.25">
      <c r="A3252" s="18"/>
      <c r="B3252" s="18"/>
      <c r="C3252" s="77"/>
      <c r="D3252" s="77"/>
      <c r="E3252" s="78"/>
      <c r="F3252" s="5"/>
      <c r="G3252" s="5"/>
      <c r="H3252" s="5"/>
      <c r="K3252" s="5"/>
      <c r="L3252" s="5"/>
      <c r="M3252" s="18"/>
      <c r="N3252" s="18"/>
      <c r="T3252" s="70"/>
      <c r="U3252" s="70"/>
      <c r="V3252" s="20"/>
    </row>
    <row r="3253" spans="1:22" x14ac:dyDescent="0.25">
      <c r="A3253" s="18"/>
      <c r="B3253" s="18"/>
      <c r="C3253" s="77"/>
      <c r="D3253" s="77"/>
      <c r="E3253" s="78"/>
      <c r="F3253" s="5"/>
      <c r="G3253" s="5"/>
      <c r="H3253" s="5"/>
      <c r="K3253" s="5"/>
      <c r="L3253" s="5"/>
      <c r="M3253" s="18"/>
      <c r="N3253" s="18"/>
      <c r="T3253" s="70"/>
      <c r="U3253" s="70"/>
      <c r="V3253" s="20"/>
    </row>
    <row r="3254" spans="1:22" x14ac:dyDescent="0.25">
      <c r="A3254" s="18"/>
      <c r="B3254" s="18"/>
      <c r="C3254" s="77"/>
      <c r="D3254" s="77"/>
      <c r="E3254" s="78"/>
      <c r="F3254" s="5"/>
      <c r="G3254" s="5"/>
      <c r="H3254" s="5"/>
      <c r="K3254" s="5"/>
      <c r="L3254" s="5"/>
      <c r="M3254" s="18"/>
      <c r="N3254" s="18"/>
      <c r="T3254" s="70"/>
      <c r="U3254" s="70"/>
      <c r="V3254" s="20"/>
    </row>
    <row r="3255" spans="1:22" x14ac:dyDescent="0.25">
      <c r="A3255" s="18"/>
      <c r="B3255" s="18"/>
      <c r="C3255" s="77"/>
      <c r="D3255" s="77"/>
      <c r="E3255" s="78"/>
      <c r="F3255" s="5"/>
      <c r="G3255" s="5"/>
      <c r="H3255" s="5"/>
      <c r="K3255" s="5"/>
      <c r="L3255" s="5"/>
      <c r="M3255" s="18"/>
      <c r="N3255" s="18"/>
      <c r="T3255" s="70"/>
      <c r="U3255" s="70"/>
      <c r="V3255" s="20"/>
    </row>
    <row r="3256" spans="1:22" x14ac:dyDescent="0.25">
      <c r="A3256" s="18"/>
      <c r="B3256" s="18"/>
      <c r="C3256" s="77"/>
      <c r="D3256" s="77"/>
      <c r="E3256" s="78"/>
      <c r="F3256" s="5"/>
      <c r="G3256" s="5"/>
      <c r="H3256" s="5"/>
      <c r="K3256" s="5"/>
      <c r="L3256" s="5"/>
      <c r="M3256" s="18"/>
      <c r="N3256" s="18"/>
      <c r="T3256" s="70"/>
      <c r="U3256" s="70"/>
      <c r="V3256" s="20"/>
    </row>
    <row r="3257" spans="1:22" x14ac:dyDescent="0.25">
      <c r="A3257" s="18"/>
      <c r="B3257" s="18"/>
      <c r="C3257" s="77"/>
      <c r="D3257" s="77"/>
      <c r="E3257" s="78"/>
      <c r="F3257" s="5"/>
      <c r="G3257" s="5"/>
      <c r="H3257" s="5"/>
      <c r="K3257" s="5"/>
      <c r="L3257" s="5"/>
      <c r="M3257" s="18"/>
      <c r="N3257" s="18"/>
      <c r="T3257" s="70"/>
      <c r="U3257" s="70"/>
      <c r="V3257" s="20"/>
    </row>
    <row r="3258" spans="1:22" x14ac:dyDescent="0.25">
      <c r="A3258" s="18"/>
      <c r="B3258" s="18"/>
      <c r="C3258" s="77"/>
      <c r="D3258" s="77"/>
      <c r="E3258" s="78"/>
      <c r="F3258" s="5"/>
      <c r="G3258" s="5"/>
      <c r="H3258" s="5"/>
      <c r="K3258" s="5"/>
      <c r="L3258" s="5"/>
      <c r="M3258" s="18"/>
      <c r="N3258" s="18"/>
      <c r="T3258" s="70"/>
      <c r="U3258" s="70"/>
      <c r="V3258" s="20"/>
    </row>
    <row r="3259" spans="1:22" x14ac:dyDescent="0.25">
      <c r="A3259" s="18"/>
      <c r="B3259" s="18"/>
      <c r="C3259" s="77"/>
      <c r="D3259" s="77"/>
      <c r="E3259" s="78"/>
      <c r="F3259" s="5"/>
      <c r="G3259" s="5"/>
      <c r="H3259" s="5"/>
      <c r="K3259" s="5"/>
      <c r="L3259" s="5"/>
      <c r="M3259" s="18"/>
      <c r="N3259" s="18"/>
      <c r="T3259" s="70"/>
      <c r="U3259" s="70"/>
      <c r="V3259" s="20"/>
    </row>
    <row r="3260" spans="1:22" x14ac:dyDescent="0.25">
      <c r="A3260" s="18"/>
      <c r="B3260" s="18"/>
      <c r="C3260" s="77"/>
      <c r="D3260" s="77"/>
      <c r="E3260" s="78"/>
      <c r="F3260" s="5"/>
      <c r="G3260" s="5"/>
      <c r="H3260" s="5"/>
      <c r="K3260" s="5"/>
      <c r="L3260" s="5"/>
      <c r="M3260" s="18"/>
      <c r="N3260" s="18"/>
      <c r="T3260" s="70"/>
      <c r="U3260" s="70"/>
      <c r="V3260" s="20"/>
    </row>
    <row r="3261" spans="1:22" x14ac:dyDescent="0.25">
      <c r="A3261" s="18"/>
      <c r="B3261" s="18"/>
      <c r="C3261" s="77"/>
      <c r="D3261" s="77"/>
      <c r="E3261" s="78"/>
      <c r="F3261" s="5"/>
      <c r="G3261" s="5"/>
      <c r="H3261" s="5"/>
      <c r="K3261" s="5"/>
      <c r="L3261" s="5"/>
      <c r="M3261" s="18"/>
      <c r="N3261" s="18"/>
      <c r="T3261" s="70"/>
      <c r="U3261" s="70"/>
      <c r="V3261" s="20"/>
    </row>
    <row r="3262" spans="1:22" x14ac:dyDescent="0.25">
      <c r="A3262" s="18"/>
      <c r="B3262" s="18"/>
      <c r="C3262" s="77"/>
      <c r="D3262" s="77"/>
      <c r="E3262" s="78"/>
      <c r="F3262" s="5"/>
      <c r="G3262" s="5"/>
      <c r="H3262" s="5"/>
      <c r="K3262" s="5"/>
      <c r="L3262" s="5"/>
      <c r="M3262" s="18"/>
      <c r="N3262" s="18"/>
      <c r="T3262" s="70"/>
      <c r="U3262" s="70"/>
      <c r="V3262" s="20"/>
    </row>
    <row r="3263" spans="1:22" x14ac:dyDescent="0.25">
      <c r="A3263" s="18"/>
      <c r="B3263" s="18"/>
      <c r="C3263" s="77"/>
      <c r="D3263" s="77"/>
      <c r="E3263" s="78"/>
      <c r="F3263" s="5"/>
      <c r="G3263" s="5"/>
      <c r="H3263" s="5"/>
      <c r="K3263" s="5"/>
      <c r="L3263" s="5"/>
      <c r="M3263" s="18"/>
      <c r="N3263" s="18"/>
      <c r="T3263" s="70"/>
      <c r="U3263" s="70"/>
      <c r="V3263" s="20"/>
    </row>
    <row r="3264" spans="1:22" x14ac:dyDescent="0.25">
      <c r="A3264" s="18"/>
      <c r="B3264" s="18"/>
      <c r="C3264" s="77"/>
      <c r="D3264" s="77"/>
      <c r="E3264" s="78"/>
      <c r="F3264" s="5"/>
      <c r="G3264" s="5"/>
      <c r="H3264" s="5"/>
      <c r="K3264" s="5"/>
      <c r="L3264" s="5"/>
      <c r="M3264" s="18"/>
      <c r="N3264" s="18"/>
      <c r="T3264" s="70"/>
      <c r="U3264" s="70"/>
      <c r="V3264" s="20"/>
    </row>
    <row r="3265" spans="1:22" x14ac:dyDescent="0.25">
      <c r="A3265" s="18"/>
      <c r="B3265" s="18"/>
      <c r="C3265" s="77"/>
      <c r="D3265" s="77"/>
      <c r="E3265" s="78"/>
      <c r="F3265" s="5"/>
      <c r="G3265" s="5"/>
      <c r="H3265" s="5"/>
      <c r="K3265" s="5"/>
      <c r="L3265" s="5"/>
      <c r="M3265" s="18"/>
      <c r="N3265" s="18"/>
      <c r="T3265" s="70"/>
      <c r="U3265" s="70"/>
      <c r="V3265" s="20"/>
    </row>
    <row r="3266" spans="1:22" x14ac:dyDescent="0.25">
      <c r="A3266" s="18"/>
      <c r="B3266" s="18"/>
      <c r="C3266" s="77"/>
      <c r="D3266" s="77"/>
      <c r="E3266" s="78"/>
      <c r="F3266" s="5"/>
      <c r="G3266" s="5"/>
      <c r="H3266" s="5"/>
      <c r="K3266" s="5"/>
      <c r="L3266" s="5"/>
      <c r="M3266" s="18"/>
      <c r="N3266" s="18"/>
      <c r="T3266" s="70"/>
      <c r="U3266" s="70"/>
      <c r="V3266" s="20"/>
    </row>
    <row r="3267" spans="1:22" x14ac:dyDescent="0.25">
      <c r="A3267" s="18"/>
      <c r="B3267" s="18"/>
      <c r="C3267" s="77"/>
      <c r="D3267" s="77"/>
      <c r="E3267" s="78"/>
      <c r="F3267" s="5"/>
      <c r="G3267" s="5"/>
      <c r="H3267" s="5"/>
      <c r="K3267" s="5"/>
      <c r="L3267" s="5"/>
      <c r="M3267" s="18"/>
      <c r="N3267" s="18"/>
      <c r="T3267" s="70"/>
      <c r="U3267" s="70"/>
      <c r="V3267" s="20"/>
    </row>
    <row r="3268" spans="1:22" x14ac:dyDescent="0.25">
      <c r="A3268" s="18"/>
      <c r="B3268" s="18"/>
      <c r="C3268" s="77"/>
      <c r="D3268" s="77"/>
      <c r="E3268" s="78"/>
      <c r="F3268" s="5"/>
      <c r="G3268" s="5"/>
      <c r="H3268" s="5"/>
      <c r="K3268" s="5"/>
      <c r="L3268" s="5"/>
      <c r="M3268" s="18"/>
      <c r="N3268" s="18"/>
      <c r="T3268" s="70"/>
      <c r="U3268" s="70"/>
      <c r="V3268" s="20"/>
    </row>
    <row r="3269" spans="1:22" x14ac:dyDescent="0.25">
      <c r="A3269" s="18"/>
      <c r="B3269" s="18"/>
      <c r="C3269" s="77"/>
      <c r="D3269" s="77"/>
      <c r="E3269" s="78"/>
      <c r="F3269" s="5"/>
      <c r="G3269" s="5"/>
      <c r="H3269" s="5"/>
      <c r="K3269" s="5"/>
      <c r="L3269" s="5"/>
      <c r="M3269" s="18"/>
      <c r="N3269" s="18"/>
      <c r="T3269" s="70"/>
      <c r="U3269" s="70"/>
      <c r="V3269" s="20"/>
    </row>
    <row r="3270" spans="1:22" x14ac:dyDescent="0.25">
      <c r="A3270" s="18"/>
      <c r="B3270" s="18"/>
      <c r="C3270" s="77"/>
      <c r="D3270" s="77"/>
      <c r="E3270" s="78"/>
      <c r="F3270" s="5"/>
      <c r="G3270" s="5"/>
      <c r="H3270" s="5"/>
      <c r="K3270" s="5"/>
      <c r="L3270" s="5"/>
      <c r="M3270" s="18"/>
      <c r="N3270" s="18"/>
      <c r="T3270" s="70"/>
      <c r="U3270" s="70"/>
      <c r="V3270" s="20"/>
    </row>
    <row r="3271" spans="1:22" x14ac:dyDescent="0.25">
      <c r="A3271" s="18"/>
      <c r="B3271" s="18"/>
      <c r="C3271" s="77"/>
      <c r="D3271" s="77"/>
      <c r="E3271" s="78"/>
      <c r="F3271" s="5"/>
      <c r="G3271" s="5"/>
      <c r="H3271" s="5"/>
      <c r="K3271" s="5"/>
      <c r="L3271" s="5"/>
      <c r="M3271" s="18"/>
      <c r="N3271" s="18"/>
      <c r="T3271" s="70"/>
      <c r="U3271" s="70"/>
      <c r="V3271" s="20"/>
    </row>
    <row r="3272" spans="1:22" x14ac:dyDescent="0.25">
      <c r="A3272" s="18"/>
      <c r="B3272" s="18"/>
      <c r="C3272" s="77"/>
      <c r="D3272" s="77"/>
      <c r="E3272" s="78"/>
      <c r="F3272" s="5"/>
      <c r="G3272" s="5"/>
      <c r="H3272" s="5"/>
      <c r="K3272" s="5"/>
      <c r="L3272" s="5"/>
      <c r="M3272" s="18"/>
      <c r="N3272" s="18"/>
      <c r="T3272" s="70"/>
      <c r="U3272" s="70"/>
      <c r="V3272" s="20"/>
    </row>
    <row r="3273" spans="1:22" x14ac:dyDescent="0.25">
      <c r="A3273" s="18"/>
      <c r="B3273" s="18"/>
      <c r="C3273" s="77"/>
      <c r="D3273" s="77"/>
      <c r="E3273" s="78"/>
      <c r="F3273" s="5"/>
      <c r="G3273" s="5"/>
      <c r="H3273" s="5"/>
      <c r="K3273" s="5"/>
      <c r="L3273" s="5"/>
      <c r="M3273" s="18"/>
      <c r="N3273" s="18"/>
      <c r="T3273" s="70"/>
      <c r="U3273" s="70"/>
      <c r="V3273" s="20"/>
    </row>
    <row r="3274" spans="1:22" x14ac:dyDescent="0.25">
      <c r="A3274" s="18"/>
      <c r="B3274" s="18"/>
      <c r="C3274" s="77"/>
      <c r="D3274" s="77"/>
      <c r="E3274" s="78"/>
      <c r="F3274" s="5"/>
      <c r="G3274" s="5"/>
      <c r="H3274" s="5"/>
      <c r="K3274" s="5"/>
      <c r="L3274" s="5"/>
      <c r="M3274" s="18"/>
      <c r="N3274" s="18"/>
      <c r="T3274" s="70"/>
      <c r="U3274" s="70"/>
      <c r="V3274" s="20"/>
    </row>
    <row r="3275" spans="1:22" x14ac:dyDescent="0.25">
      <c r="A3275" s="18"/>
      <c r="B3275" s="18"/>
      <c r="C3275" s="77"/>
      <c r="D3275" s="77"/>
      <c r="E3275" s="78"/>
      <c r="F3275" s="5"/>
      <c r="G3275" s="5"/>
      <c r="H3275" s="5"/>
      <c r="K3275" s="5"/>
      <c r="L3275" s="5"/>
      <c r="M3275" s="18"/>
      <c r="N3275" s="18"/>
      <c r="T3275" s="70"/>
      <c r="U3275" s="70"/>
      <c r="V3275" s="20"/>
    </row>
    <row r="3276" spans="1:22" x14ac:dyDescent="0.25">
      <c r="A3276" s="18"/>
      <c r="B3276" s="18"/>
      <c r="C3276" s="77"/>
      <c r="D3276" s="77"/>
      <c r="E3276" s="78"/>
      <c r="F3276" s="5"/>
      <c r="G3276" s="5"/>
      <c r="H3276" s="5"/>
      <c r="K3276" s="5"/>
      <c r="L3276" s="5"/>
      <c r="M3276" s="18"/>
      <c r="N3276" s="18"/>
      <c r="T3276" s="70"/>
      <c r="U3276" s="70"/>
      <c r="V3276" s="20"/>
    </row>
    <row r="3277" spans="1:22" x14ac:dyDescent="0.25">
      <c r="A3277" s="18"/>
      <c r="B3277" s="18"/>
      <c r="C3277" s="77"/>
      <c r="D3277" s="77"/>
      <c r="E3277" s="78"/>
      <c r="F3277" s="5"/>
      <c r="G3277" s="5"/>
      <c r="H3277" s="5"/>
      <c r="K3277" s="5"/>
      <c r="L3277" s="5"/>
      <c r="M3277" s="18"/>
      <c r="N3277" s="18"/>
      <c r="T3277" s="70"/>
      <c r="U3277" s="70"/>
      <c r="V3277" s="20"/>
    </row>
    <row r="3278" spans="1:22" x14ac:dyDescent="0.25">
      <c r="A3278" s="18"/>
      <c r="B3278" s="18"/>
      <c r="C3278" s="77"/>
      <c r="D3278" s="77"/>
      <c r="E3278" s="78"/>
      <c r="F3278" s="5"/>
      <c r="G3278" s="5"/>
      <c r="H3278" s="5"/>
      <c r="K3278" s="5"/>
      <c r="L3278" s="5"/>
      <c r="M3278" s="18"/>
      <c r="N3278" s="18"/>
      <c r="T3278" s="70"/>
      <c r="U3278" s="70"/>
      <c r="V3278" s="20"/>
    </row>
    <row r="3279" spans="1:22" x14ac:dyDescent="0.25">
      <c r="A3279" s="18"/>
      <c r="B3279" s="18"/>
      <c r="C3279" s="77"/>
      <c r="D3279" s="77"/>
      <c r="E3279" s="78"/>
      <c r="F3279" s="5"/>
      <c r="G3279" s="5"/>
      <c r="H3279" s="5"/>
      <c r="K3279" s="5"/>
      <c r="L3279" s="5"/>
      <c r="M3279" s="18"/>
      <c r="N3279" s="18"/>
      <c r="T3279" s="70"/>
      <c r="U3279" s="70"/>
      <c r="V3279" s="20"/>
    </row>
    <row r="3280" spans="1:22" x14ac:dyDescent="0.25">
      <c r="A3280" s="18"/>
      <c r="B3280" s="18"/>
      <c r="C3280" s="77"/>
      <c r="D3280" s="77"/>
      <c r="E3280" s="78"/>
      <c r="F3280" s="5"/>
      <c r="G3280" s="5"/>
      <c r="H3280" s="5"/>
      <c r="K3280" s="5"/>
      <c r="L3280" s="5"/>
      <c r="M3280" s="18"/>
      <c r="N3280" s="18"/>
      <c r="T3280" s="70"/>
      <c r="U3280" s="70"/>
      <c r="V3280" s="20"/>
    </row>
    <row r="3281" spans="1:22" x14ac:dyDescent="0.25">
      <c r="A3281" s="18"/>
      <c r="B3281" s="18"/>
      <c r="C3281" s="77"/>
      <c r="D3281" s="77"/>
      <c r="E3281" s="78"/>
      <c r="F3281" s="5"/>
      <c r="G3281" s="5"/>
      <c r="H3281" s="5"/>
      <c r="K3281" s="5"/>
      <c r="L3281" s="5"/>
      <c r="M3281" s="18"/>
      <c r="N3281" s="18"/>
      <c r="T3281" s="70"/>
      <c r="U3281" s="70"/>
      <c r="V3281" s="20"/>
    </row>
    <row r="3282" spans="1:22" x14ac:dyDescent="0.25">
      <c r="A3282" s="18"/>
      <c r="B3282" s="18"/>
      <c r="C3282" s="77"/>
      <c r="D3282" s="77"/>
      <c r="E3282" s="78"/>
      <c r="F3282" s="5"/>
      <c r="G3282" s="5"/>
      <c r="H3282" s="5"/>
      <c r="K3282" s="5"/>
      <c r="L3282" s="5"/>
      <c r="M3282" s="18"/>
      <c r="N3282" s="18"/>
      <c r="T3282" s="70"/>
      <c r="U3282" s="70"/>
      <c r="V3282" s="20"/>
    </row>
    <row r="3283" spans="1:22" x14ac:dyDescent="0.25">
      <c r="A3283" s="18"/>
      <c r="B3283" s="18"/>
      <c r="C3283" s="77"/>
      <c r="D3283" s="77"/>
      <c r="E3283" s="78"/>
      <c r="F3283" s="5"/>
      <c r="G3283" s="5"/>
      <c r="H3283" s="5"/>
      <c r="K3283" s="5"/>
      <c r="L3283" s="5"/>
      <c r="M3283" s="18"/>
      <c r="N3283" s="18"/>
      <c r="T3283" s="70"/>
      <c r="U3283" s="70"/>
      <c r="V3283" s="20"/>
    </row>
    <row r="3284" spans="1:22" x14ac:dyDescent="0.25">
      <c r="A3284" s="18"/>
      <c r="B3284" s="18"/>
      <c r="C3284" s="77"/>
      <c r="D3284" s="77"/>
      <c r="E3284" s="78"/>
      <c r="F3284" s="5"/>
      <c r="G3284" s="5"/>
      <c r="H3284" s="5"/>
      <c r="K3284" s="5"/>
      <c r="L3284" s="5"/>
      <c r="M3284" s="18"/>
      <c r="N3284" s="18"/>
      <c r="T3284" s="70"/>
      <c r="U3284" s="70"/>
      <c r="V3284" s="20"/>
    </row>
    <row r="3285" spans="1:22" x14ac:dyDescent="0.25">
      <c r="A3285" s="18"/>
      <c r="B3285" s="18"/>
      <c r="C3285" s="77"/>
      <c r="D3285" s="77"/>
      <c r="E3285" s="78"/>
      <c r="F3285" s="5"/>
      <c r="G3285" s="5"/>
      <c r="H3285" s="5"/>
      <c r="K3285" s="5"/>
      <c r="L3285" s="5"/>
      <c r="M3285" s="18"/>
      <c r="N3285" s="18"/>
      <c r="T3285" s="70"/>
      <c r="U3285" s="70"/>
      <c r="V3285" s="20"/>
    </row>
    <row r="3286" spans="1:22" x14ac:dyDescent="0.25">
      <c r="A3286" s="18"/>
      <c r="B3286" s="18"/>
      <c r="C3286" s="77"/>
      <c r="D3286" s="77"/>
      <c r="E3286" s="78"/>
      <c r="F3286" s="5"/>
      <c r="G3286" s="5"/>
      <c r="H3286" s="5"/>
      <c r="K3286" s="5"/>
      <c r="L3286" s="5"/>
      <c r="M3286" s="18"/>
      <c r="N3286" s="18"/>
      <c r="T3286" s="70"/>
      <c r="U3286" s="70"/>
      <c r="V3286" s="20"/>
    </row>
    <row r="3287" spans="1:22" x14ac:dyDescent="0.25">
      <c r="A3287" s="18"/>
      <c r="B3287" s="18"/>
      <c r="C3287" s="77"/>
      <c r="D3287" s="77"/>
      <c r="E3287" s="78"/>
      <c r="F3287" s="5"/>
      <c r="G3287" s="5"/>
      <c r="H3287" s="5"/>
      <c r="K3287" s="5"/>
      <c r="L3287" s="5"/>
      <c r="M3287" s="18"/>
      <c r="N3287" s="18"/>
      <c r="T3287" s="70"/>
      <c r="U3287" s="70"/>
      <c r="V3287" s="20"/>
    </row>
    <row r="3288" spans="1:22" x14ac:dyDescent="0.25">
      <c r="A3288" s="18"/>
      <c r="B3288" s="18"/>
      <c r="C3288" s="77"/>
      <c r="D3288" s="77"/>
      <c r="E3288" s="78"/>
      <c r="F3288" s="5"/>
      <c r="G3288" s="5"/>
      <c r="H3288" s="5"/>
      <c r="K3288" s="5"/>
      <c r="L3288" s="5"/>
      <c r="M3288" s="18"/>
      <c r="N3288" s="18"/>
      <c r="T3288" s="70"/>
      <c r="U3288" s="70"/>
      <c r="V3288" s="20"/>
    </row>
    <row r="3289" spans="1:22" x14ac:dyDescent="0.25">
      <c r="A3289" s="18"/>
      <c r="B3289" s="18"/>
      <c r="C3289" s="77"/>
      <c r="D3289" s="77"/>
      <c r="E3289" s="78"/>
      <c r="F3289" s="5"/>
      <c r="G3289" s="5"/>
      <c r="H3289" s="5"/>
      <c r="K3289" s="5"/>
      <c r="L3289" s="5"/>
      <c r="M3289" s="18"/>
      <c r="N3289" s="18"/>
      <c r="T3289" s="70"/>
      <c r="U3289" s="70"/>
      <c r="V3289" s="20"/>
    </row>
    <row r="3290" spans="1:22" x14ac:dyDescent="0.25">
      <c r="A3290" s="18"/>
      <c r="B3290" s="18"/>
      <c r="C3290" s="77"/>
      <c r="D3290" s="77"/>
      <c r="E3290" s="78"/>
      <c r="F3290" s="5"/>
      <c r="G3290" s="5"/>
      <c r="H3290" s="5"/>
      <c r="K3290" s="5"/>
      <c r="L3290" s="5"/>
      <c r="M3290" s="18"/>
      <c r="N3290" s="18"/>
      <c r="T3290" s="70"/>
      <c r="U3290" s="70"/>
      <c r="V3290" s="20"/>
    </row>
    <row r="3291" spans="1:22" x14ac:dyDescent="0.25">
      <c r="A3291" s="18"/>
      <c r="B3291" s="18"/>
      <c r="C3291" s="77"/>
      <c r="D3291" s="77"/>
      <c r="E3291" s="78"/>
      <c r="F3291" s="5"/>
      <c r="G3291" s="5"/>
      <c r="H3291" s="5"/>
      <c r="K3291" s="5"/>
      <c r="L3291" s="5"/>
      <c r="M3291" s="18"/>
      <c r="N3291" s="18"/>
      <c r="T3291" s="70"/>
      <c r="U3291" s="70"/>
      <c r="V3291" s="20"/>
    </row>
    <row r="3292" spans="1:22" x14ac:dyDescent="0.25">
      <c r="A3292" s="18"/>
      <c r="B3292" s="18"/>
      <c r="C3292" s="77"/>
      <c r="D3292" s="77"/>
      <c r="E3292" s="78"/>
      <c r="F3292" s="5"/>
      <c r="G3292" s="5"/>
      <c r="H3292" s="5"/>
      <c r="K3292" s="5"/>
      <c r="L3292" s="5"/>
      <c r="M3292" s="18"/>
      <c r="N3292" s="18"/>
      <c r="T3292" s="70"/>
      <c r="U3292" s="70"/>
      <c r="V3292" s="20"/>
    </row>
    <row r="3293" spans="1:22" x14ac:dyDescent="0.25">
      <c r="A3293" s="18"/>
      <c r="B3293" s="18"/>
      <c r="C3293" s="77"/>
      <c r="D3293" s="77"/>
      <c r="E3293" s="78"/>
      <c r="F3293" s="5"/>
      <c r="G3293" s="5"/>
      <c r="H3293" s="5"/>
      <c r="K3293" s="5"/>
      <c r="L3293" s="5"/>
      <c r="M3293" s="18"/>
      <c r="N3293" s="18"/>
      <c r="T3293" s="70"/>
      <c r="U3293" s="70"/>
      <c r="V3293" s="20"/>
    </row>
    <row r="3294" spans="1:22" x14ac:dyDescent="0.25">
      <c r="A3294" s="18"/>
      <c r="B3294" s="18"/>
      <c r="C3294" s="77"/>
      <c r="D3294" s="77"/>
      <c r="E3294" s="78"/>
      <c r="F3294" s="5"/>
      <c r="G3294" s="5"/>
      <c r="H3294" s="5"/>
      <c r="K3294" s="5"/>
      <c r="L3294" s="5"/>
      <c r="M3294" s="18"/>
      <c r="N3294" s="18"/>
      <c r="T3294" s="70"/>
      <c r="U3294" s="70"/>
      <c r="V3294" s="20"/>
    </row>
    <row r="3295" spans="1:22" x14ac:dyDescent="0.25">
      <c r="A3295" s="18"/>
      <c r="B3295" s="18"/>
      <c r="C3295" s="77"/>
      <c r="D3295" s="77"/>
      <c r="E3295" s="78"/>
      <c r="F3295" s="5"/>
      <c r="G3295" s="5"/>
      <c r="H3295" s="5"/>
      <c r="K3295" s="5"/>
      <c r="L3295" s="5"/>
      <c r="M3295" s="18"/>
      <c r="N3295" s="18"/>
      <c r="T3295" s="70"/>
      <c r="U3295" s="70"/>
      <c r="V3295" s="20"/>
    </row>
    <row r="3296" spans="1:22" x14ac:dyDescent="0.25">
      <c r="A3296" s="18"/>
      <c r="B3296" s="18"/>
      <c r="C3296" s="77"/>
      <c r="D3296" s="77"/>
      <c r="E3296" s="78"/>
      <c r="F3296" s="5"/>
      <c r="G3296" s="5"/>
      <c r="H3296" s="5"/>
      <c r="K3296" s="5"/>
      <c r="L3296" s="5"/>
      <c r="M3296" s="18"/>
      <c r="N3296" s="18"/>
      <c r="T3296" s="70"/>
      <c r="U3296" s="70"/>
      <c r="V3296" s="20"/>
    </row>
    <row r="3297" spans="1:22" x14ac:dyDescent="0.25">
      <c r="A3297" s="18"/>
      <c r="B3297" s="18"/>
      <c r="C3297" s="77"/>
      <c r="D3297" s="77"/>
      <c r="E3297" s="78"/>
      <c r="F3297" s="5"/>
      <c r="G3297" s="5"/>
      <c r="H3297" s="5"/>
      <c r="K3297" s="5"/>
      <c r="L3297" s="5"/>
      <c r="M3297" s="18"/>
      <c r="N3297" s="18"/>
      <c r="T3297" s="70"/>
      <c r="U3297" s="70"/>
      <c r="V3297" s="20"/>
    </row>
    <row r="3298" spans="1:22" x14ac:dyDescent="0.25">
      <c r="A3298" s="18"/>
      <c r="B3298" s="18"/>
      <c r="C3298" s="77"/>
      <c r="D3298" s="77"/>
      <c r="E3298" s="78"/>
      <c r="F3298" s="5"/>
      <c r="G3298" s="5"/>
      <c r="H3298" s="5"/>
      <c r="K3298" s="5"/>
      <c r="L3298" s="5"/>
      <c r="M3298" s="18"/>
      <c r="N3298" s="18"/>
      <c r="T3298" s="70"/>
      <c r="U3298" s="70"/>
      <c r="V3298" s="20"/>
    </row>
    <row r="3299" spans="1:22" x14ac:dyDescent="0.25">
      <c r="A3299" s="18"/>
      <c r="B3299" s="18"/>
      <c r="C3299" s="77"/>
      <c r="D3299" s="77"/>
      <c r="E3299" s="78"/>
      <c r="F3299" s="5"/>
      <c r="G3299" s="5"/>
      <c r="H3299" s="5"/>
      <c r="K3299" s="5"/>
      <c r="L3299" s="5"/>
      <c r="M3299" s="18"/>
      <c r="N3299" s="18"/>
      <c r="T3299" s="70"/>
      <c r="U3299" s="70"/>
      <c r="V3299" s="20"/>
    </row>
    <row r="3300" spans="1:22" x14ac:dyDescent="0.25">
      <c r="A3300" s="18"/>
      <c r="B3300" s="18"/>
      <c r="C3300" s="77"/>
      <c r="D3300" s="77"/>
      <c r="E3300" s="78"/>
      <c r="F3300" s="5"/>
      <c r="G3300" s="5"/>
      <c r="H3300" s="5"/>
      <c r="K3300" s="5"/>
      <c r="L3300" s="5"/>
      <c r="M3300" s="18"/>
      <c r="N3300" s="18"/>
      <c r="T3300" s="70"/>
      <c r="U3300" s="70"/>
      <c r="V3300" s="20"/>
    </row>
    <row r="3301" spans="1:22" x14ac:dyDescent="0.25">
      <c r="A3301" s="18"/>
      <c r="B3301" s="18"/>
      <c r="C3301" s="77"/>
      <c r="D3301" s="77"/>
      <c r="E3301" s="78"/>
      <c r="F3301" s="5"/>
      <c r="G3301" s="5"/>
      <c r="H3301" s="5"/>
      <c r="K3301" s="5"/>
      <c r="L3301" s="5"/>
      <c r="M3301" s="18"/>
      <c r="N3301" s="18"/>
      <c r="T3301" s="70"/>
      <c r="U3301" s="70"/>
      <c r="V3301" s="20"/>
    </row>
    <row r="3302" spans="1:22" x14ac:dyDescent="0.25">
      <c r="A3302" s="18"/>
      <c r="B3302" s="18"/>
      <c r="C3302" s="77"/>
      <c r="D3302" s="77"/>
      <c r="E3302" s="78"/>
      <c r="F3302" s="5"/>
      <c r="G3302" s="5"/>
      <c r="H3302" s="5"/>
      <c r="K3302" s="5"/>
      <c r="L3302" s="5"/>
      <c r="M3302" s="18"/>
      <c r="N3302" s="18"/>
      <c r="T3302" s="70"/>
      <c r="U3302" s="70"/>
      <c r="V3302" s="20"/>
    </row>
    <row r="3303" spans="1:22" x14ac:dyDescent="0.25">
      <c r="A3303" s="18"/>
      <c r="B3303" s="18"/>
      <c r="C3303" s="77"/>
      <c r="D3303" s="77"/>
      <c r="E3303" s="78"/>
      <c r="F3303" s="5"/>
      <c r="G3303" s="5"/>
      <c r="H3303" s="5"/>
      <c r="K3303" s="5"/>
      <c r="L3303" s="5"/>
      <c r="M3303" s="18"/>
      <c r="N3303" s="18"/>
      <c r="T3303" s="70"/>
      <c r="U3303" s="70"/>
      <c r="V3303" s="20"/>
    </row>
    <row r="3304" spans="1:22" x14ac:dyDescent="0.25">
      <c r="A3304" s="18"/>
      <c r="B3304" s="18"/>
      <c r="C3304" s="77"/>
      <c r="D3304" s="77"/>
      <c r="E3304" s="78"/>
      <c r="F3304" s="5"/>
      <c r="G3304" s="5"/>
      <c r="H3304" s="5"/>
      <c r="K3304" s="5"/>
      <c r="L3304" s="5"/>
      <c r="M3304" s="18"/>
      <c r="N3304" s="18"/>
      <c r="T3304" s="70"/>
      <c r="U3304" s="70"/>
      <c r="V3304" s="20"/>
    </row>
    <row r="3305" spans="1:22" x14ac:dyDescent="0.25">
      <c r="A3305" s="18"/>
      <c r="B3305" s="18"/>
      <c r="C3305" s="77"/>
      <c r="D3305" s="77"/>
      <c r="E3305" s="78"/>
      <c r="F3305" s="5"/>
      <c r="G3305" s="5"/>
      <c r="H3305" s="5"/>
      <c r="K3305" s="5"/>
      <c r="L3305" s="5"/>
      <c r="M3305" s="18"/>
      <c r="N3305" s="18"/>
      <c r="T3305" s="70"/>
      <c r="U3305" s="70"/>
      <c r="V3305" s="20"/>
    </row>
    <row r="3306" spans="1:22" x14ac:dyDescent="0.25">
      <c r="A3306" s="18"/>
      <c r="B3306" s="18"/>
      <c r="C3306" s="77"/>
      <c r="D3306" s="77"/>
      <c r="E3306" s="78"/>
      <c r="F3306" s="5"/>
      <c r="G3306" s="5"/>
      <c r="H3306" s="5"/>
      <c r="K3306" s="5"/>
      <c r="L3306" s="5"/>
      <c r="M3306" s="18"/>
      <c r="N3306" s="18"/>
      <c r="T3306" s="70"/>
      <c r="U3306" s="70"/>
      <c r="V3306" s="20"/>
    </row>
    <row r="3307" spans="1:22" x14ac:dyDescent="0.25">
      <c r="A3307" s="18"/>
      <c r="B3307" s="18"/>
      <c r="C3307" s="77"/>
      <c r="D3307" s="77"/>
      <c r="E3307" s="78"/>
      <c r="F3307" s="5"/>
      <c r="G3307" s="5"/>
      <c r="H3307" s="5"/>
      <c r="K3307" s="5"/>
      <c r="L3307" s="5"/>
      <c r="M3307" s="18"/>
      <c r="N3307" s="18"/>
      <c r="T3307" s="70"/>
      <c r="U3307" s="70"/>
    </row>
    <row r="3308" spans="1:22" x14ac:dyDescent="0.25">
      <c r="A3308" s="18"/>
      <c r="B3308" s="18"/>
      <c r="C3308" s="77"/>
      <c r="D3308" s="77"/>
      <c r="E3308" s="78"/>
      <c r="F3308" s="5"/>
      <c r="G3308" s="5"/>
      <c r="H3308" s="5"/>
      <c r="K3308" s="5"/>
      <c r="L3308" s="5"/>
      <c r="M3308" s="18"/>
      <c r="N3308" s="18"/>
      <c r="T3308" s="70"/>
      <c r="U3308" s="70"/>
    </row>
    <row r="3309" spans="1:22" x14ac:dyDescent="0.25">
      <c r="A3309" s="18"/>
      <c r="B3309" s="18"/>
      <c r="C3309" s="77"/>
      <c r="D3309" s="77"/>
      <c r="E3309" s="78"/>
      <c r="F3309" s="5"/>
      <c r="G3309" s="5"/>
      <c r="H3309" s="5"/>
      <c r="K3309" s="5"/>
      <c r="L3309" s="5"/>
      <c r="M3309" s="18"/>
      <c r="N3309" s="18"/>
      <c r="T3309" s="70"/>
      <c r="U3309" s="70"/>
    </row>
    <row r="3310" spans="1:22" x14ac:dyDescent="0.25">
      <c r="A3310" s="18"/>
      <c r="B3310" s="18"/>
      <c r="C3310" s="77"/>
      <c r="D3310" s="77"/>
      <c r="E3310" s="78"/>
      <c r="F3310" s="5"/>
      <c r="G3310" s="5"/>
      <c r="H3310" s="5"/>
      <c r="K3310" s="5"/>
      <c r="L3310" s="5"/>
      <c r="M3310" s="18"/>
      <c r="N3310" s="18"/>
      <c r="T3310" s="70"/>
      <c r="U3310" s="70"/>
    </row>
    <row r="3311" spans="1:22" x14ac:dyDescent="0.25">
      <c r="A3311" s="18"/>
      <c r="B3311" s="18"/>
      <c r="C3311" s="77"/>
      <c r="D3311" s="77"/>
      <c r="E3311" s="78"/>
      <c r="F3311" s="5"/>
      <c r="G3311" s="5"/>
      <c r="H3311" s="5"/>
      <c r="K3311" s="5"/>
      <c r="L3311" s="5"/>
      <c r="M3311" s="18"/>
      <c r="N3311" s="18"/>
      <c r="T3311" s="70"/>
      <c r="U3311" s="70"/>
    </row>
    <row r="3312" spans="1:22" x14ac:dyDescent="0.25">
      <c r="A3312" s="18"/>
      <c r="B3312" s="18"/>
      <c r="C3312" s="77"/>
      <c r="D3312" s="77"/>
      <c r="E3312" s="78"/>
      <c r="F3312" s="5"/>
      <c r="G3312" s="5"/>
      <c r="H3312" s="5"/>
      <c r="K3312" s="5"/>
      <c r="L3312" s="5"/>
      <c r="M3312" s="18"/>
      <c r="N3312" s="18"/>
      <c r="T3312" s="70"/>
      <c r="U3312" s="70"/>
    </row>
    <row r="3313" spans="1:21" x14ac:dyDescent="0.25">
      <c r="A3313" s="18"/>
      <c r="B3313" s="18"/>
      <c r="C3313" s="77"/>
      <c r="D3313" s="77"/>
      <c r="E3313" s="78"/>
      <c r="F3313" s="5"/>
      <c r="G3313" s="5"/>
      <c r="H3313" s="5"/>
      <c r="K3313" s="5"/>
      <c r="L3313" s="5"/>
      <c r="M3313" s="18"/>
      <c r="N3313" s="18"/>
      <c r="T3313" s="70"/>
      <c r="U3313" s="70"/>
    </row>
    <row r="3314" spans="1:21" x14ac:dyDescent="0.25">
      <c r="A3314" s="18"/>
      <c r="B3314" s="18"/>
      <c r="C3314" s="77"/>
      <c r="D3314" s="77"/>
      <c r="E3314" s="78"/>
      <c r="F3314" s="5"/>
      <c r="G3314" s="5"/>
      <c r="H3314" s="5"/>
      <c r="K3314" s="5"/>
      <c r="L3314" s="5"/>
      <c r="M3314" s="18"/>
      <c r="N3314" s="18"/>
      <c r="T3314" s="70"/>
      <c r="U3314" s="70"/>
    </row>
    <row r="3315" spans="1:21" x14ac:dyDescent="0.25">
      <c r="A3315" s="18"/>
      <c r="B3315" s="18"/>
      <c r="C3315" s="77"/>
      <c r="D3315" s="77"/>
      <c r="E3315" s="78"/>
      <c r="F3315" s="5"/>
      <c r="G3315" s="5"/>
      <c r="H3315" s="5"/>
      <c r="K3315" s="5"/>
      <c r="L3315" s="5"/>
      <c r="M3315" s="18"/>
      <c r="N3315" s="18"/>
      <c r="T3315" s="70"/>
      <c r="U3315" s="70"/>
    </row>
    <row r="3316" spans="1:21" x14ac:dyDescent="0.25">
      <c r="A3316" s="18"/>
      <c r="B3316" s="18"/>
      <c r="C3316" s="77"/>
      <c r="D3316" s="77"/>
      <c r="E3316" s="78"/>
      <c r="F3316" s="5"/>
      <c r="G3316" s="5"/>
      <c r="H3316" s="5"/>
      <c r="K3316" s="5"/>
      <c r="L3316" s="5"/>
      <c r="M3316" s="18"/>
      <c r="N3316" s="18"/>
      <c r="T3316" s="70"/>
      <c r="U3316" s="70"/>
    </row>
    <row r="3317" spans="1:21" x14ac:dyDescent="0.25">
      <c r="A3317" s="18"/>
      <c r="B3317" s="18"/>
      <c r="C3317" s="77"/>
      <c r="D3317" s="77"/>
      <c r="E3317" s="78"/>
      <c r="F3317" s="5"/>
      <c r="G3317" s="5"/>
      <c r="H3317" s="5"/>
      <c r="K3317" s="5"/>
      <c r="L3317" s="5"/>
      <c r="M3317" s="18"/>
      <c r="N3317" s="18"/>
      <c r="T3317" s="70"/>
      <c r="U3317" s="70"/>
    </row>
    <row r="3318" spans="1:21" x14ac:dyDescent="0.25">
      <c r="A3318" s="18"/>
      <c r="B3318" s="18"/>
      <c r="C3318" s="77"/>
      <c r="D3318" s="77"/>
      <c r="E3318" s="78"/>
      <c r="F3318" s="5"/>
      <c r="G3318" s="5"/>
      <c r="H3318" s="5"/>
      <c r="K3318" s="5"/>
      <c r="L3318" s="5"/>
      <c r="M3318" s="18"/>
      <c r="N3318" s="18"/>
      <c r="T3318" s="70"/>
      <c r="U3318" s="70"/>
    </row>
    <row r="3319" spans="1:21" x14ac:dyDescent="0.25">
      <c r="A3319" s="18"/>
      <c r="B3319" s="18"/>
      <c r="C3319" s="77"/>
      <c r="D3319" s="77"/>
      <c r="E3319" s="78"/>
      <c r="F3319" s="5"/>
      <c r="G3319" s="5"/>
      <c r="H3319" s="5"/>
      <c r="K3319" s="5"/>
      <c r="L3319" s="5"/>
      <c r="M3319" s="18"/>
      <c r="N3319" s="18"/>
      <c r="T3319" s="70"/>
      <c r="U3319" s="70"/>
    </row>
    <row r="3320" spans="1:21" x14ac:dyDescent="0.25">
      <c r="A3320" s="18"/>
      <c r="B3320" s="18"/>
      <c r="C3320" s="77"/>
      <c r="D3320" s="77"/>
      <c r="E3320" s="78"/>
      <c r="F3320" s="5"/>
      <c r="G3320" s="5"/>
      <c r="H3320" s="5"/>
      <c r="K3320" s="5"/>
      <c r="L3320" s="5"/>
      <c r="M3320" s="18"/>
      <c r="N3320" s="18"/>
      <c r="T3320" s="70"/>
      <c r="U3320" s="70"/>
    </row>
    <row r="3321" spans="1:21" x14ac:dyDescent="0.25">
      <c r="A3321" s="18"/>
      <c r="B3321" s="18"/>
      <c r="C3321" s="77"/>
      <c r="D3321" s="77"/>
      <c r="E3321" s="78"/>
      <c r="F3321" s="5"/>
      <c r="G3321" s="5"/>
      <c r="H3321" s="5"/>
      <c r="K3321" s="5"/>
      <c r="L3321" s="5"/>
      <c r="M3321" s="18"/>
      <c r="N3321" s="18"/>
      <c r="T3321" s="70"/>
      <c r="U3321" s="70"/>
    </row>
    <row r="3322" spans="1:21" x14ac:dyDescent="0.25">
      <c r="A3322" s="18"/>
      <c r="B3322" s="18"/>
      <c r="C3322" s="77"/>
      <c r="D3322" s="77"/>
      <c r="E3322" s="78"/>
      <c r="F3322" s="5"/>
      <c r="G3322" s="5"/>
      <c r="H3322" s="5"/>
      <c r="K3322" s="5"/>
      <c r="L3322" s="5"/>
      <c r="M3322" s="18"/>
      <c r="N3322" s="18"/>
      <c r="T3322" s="70"/>
      <c r="U3322" s="70"/>
    </row>
    <row r="3323" spans="1:21" x14ac:dyDescent="0.25">
      <c r="A3323" s="18"/>
      <c r="B3323" s="18"/>
      <c r="C3323" s="77"/>
      <c r="D3323" s="77"/>
      <c r="E3323" s="78"/>
      <c r="F3323" s="5"/>
      <c r="G3323" s="5"/>
      <c r="H3323" s="5"/>
      <c r="K3323" s="5"/>
      <c r="L3323" s="5"/>
      <c r="M3323" s="18"/>
      <c r="N3323" s="18"/>
      <c r="T3323" s="70"/>
      <c r="U3323" s="70"/>
    </row>
    <row r="3324" spans="1:21" x14ac:dyDescent="0.25">
      <c r="A3324" s="18"/>
      <c r="B3324" s="18"/>
      <c r="C3324" s="77"/>
      <c r="D3324" s="77"/>
      <c r="E3324" s="78"/>
      <c r="F3324" s="5"/>
      <c r="G3324" s="5"/>
      <c r="H3324" s="5"/>
      <c r="K3324" s="5"/>
      <c r="L3324" s="5"/>
      <c r="M3324" s="18"/>
      <c r="N3324" s="18"/>
      <c r="T3324" s="70"/>
      <c r="U3324" s="70"/>
    </row>
    <row r="3325" spans="1:21" x14ac:dyDescent="0.25">
      <c r="A3325" s="18"/>
      <c r="B3325" s="18"/>
      <c r="C3325" s="77"/>
      <c r="D3325" s="77"/>
      <c r="E3325" s="78"/>
      <c r="F3325" s="5"/>
      <c r="G3325" s="5"/>
      <c r="H3325" s="5"/>
      <c r="K3325" s="5"/>
      <c r="L3325" s="5"/>
      <c r="M3325" s="18"/>
      <c r="N3325" s="18"/>
      <c r="T3325" s="70"/>
      <c r="U3325" s="70"/>
    </row>
    <row r="3326" spans="1:21" x14ac:dyDescent="0.25">
      <c r="A3326" s="18"/>
      <c r="B3326" s="18"/>
      <c r="C3326" s="77"/>
      <c r="D3326" s="77"/>
      <c r="E3326" s="78"/>
      <c r="F3326" s="5"/>
      <c r="G3326" s="5"/>
      <c r="H3326" s="5"/>
      <c r="K3326" s="5"/>
      <c r="L3326" s="5"/>
      <c r="M3326" s="18"/>
      <c r="N3326" s="18"/>
      <c r="T3326" s="70"/>
      <c r="U3326" s="70"/>
    </row>
    <row r="3327" spans="1:21" x14ac:dyDescent="0.25">
      <c r="A3327" s="18"/>
      <c r="B3327" s="18"/>
      <c r="C3327" s="77"/>
      <c r="D3327" s="77"/>
      <c r="E3327" s="78"/>
      <c r="F3327" s="5"/>
      <c r="G3327" s="5"/>
      <c r="H3327" s="5"/>
      <c r="K3327" s="5"/>
      <c r="L3327" s="5"/>
      <c r="M3327" s="18"/>
      <c r="N3327" s="18"/>
      <c r="T3327" s="70"/>
      <c r="U3327" s="70"/>
    </row>
    <row r="3328" spans="1:21" x14ac:dyDescent="0.25">
      <c r="A3328" s="18"/>
      <c r="B3328" s="18"/>
      <c r="C3328" s="77"/>
      <c r="D3328" s="77"/>
      <c r="E3328" s="78"/>
      <c r="F3328" s="5"/>
      <c r="G3328" s="5"/>
      <c r="H3328" s="5"/>
      <c r="K3328" s="5"/>
      <c r="L3328" s="5"/>
      <c r="M3328" s="18"/>
      <c r="N3328" s="18"/>
      <c r="T3328" s="70"/>
      <c r="U3328" s="70"/>
    </row>
    <row r="3329" spans="1:21" x14ac:dyDescent="0.25">
      <c r="A3329" s="18"/>
      <c r="B3329" s="18"/>
      <c r="C3329" s="77"/>
      <c r="D3329" s="77"/>
      <c r="E3329" s="78"/>
      <c r="F3329" s="5"/>
      <c r="G3329" s="5"/>
      <c r="H3329" s="5"/>
      <c r="K3329" s="5"/>
      <c r="L3329" s="5"/>
      <c r="M3329" s="18"/>
      <c r="N3329" s="18"/>
      <c r="T3329" s="70"/>
      <c r="U3329" s="70"/>
    </row>
    <row r="3330" spans="1:21" x14ac:dyDescent="0.25">
      <c r="A3330" s="18"/>
      <c r="B3330" s="18"/>
      <c r="C3330" s="77"/>
      <c r="D3330" s="77"/>
      <c r="E3330" s="78"/>
      <c r="F3330" s="5"/>
      <c r="G3330" s="5"/>
      <c r="H3330" s="5"/>
      <c r="K3330" s="5"/>
      <c r="L3330" s="5"/>
      <c r="M3330" s="18"/>
      <c r="N3330" s="18"/>
      <c r="T3330" s="70"/>
      <c r="U3330" s="70"/>
    </row>
    <row r="3331" spans="1:21" x14ac:dyDescent="0.25">
      <c r="A3331" s="18"/>
      <c r="B3331" s="18"/>
      <c r="C3331" s="77"/>
      <c r="D3331" s="77"/>
      <c r="E3331" s="78"/>
      <c r="F3331" s="5"/>
      <c r="G3331" s="5"/>
      <c r="H3331" s="5"/>
      <c r="K3331" s="5"/>
      <c r="L3331" s="5"/>
      <c r="M3331" s="18"/>
      <c r="N3331" s="18"/>
      <c r="T3331" s="70"/>
      <c r="U3331" s="70"/>
    </row>
    <row r="3332" spans="1:21" x14ac:dyDescent="0.25">
      <c r="A3332" s="18"/>
      <c r="B3332" s="18"/>
      <c r="C3332" s="77"/>
      <c r="D3332" s="77"/>
      <c r="E3332" s="78"/>
      <c r="F3332" s="5"/>
      <c r="G3332" s="5"/>
      <c r="H3332" s="5"/>
      <c r="K3332" s="5"/>
      <c r="L3332" s="5"/>
      <c r="M3332" s="18"/>
      <c r="N3332" s="18"/>
      <c r="T3332" s="70"/>
      <c r="U3332" s="70"/>
    </row>
    <row r="3333" spans="1:21" x14ac:dyDescent="0.25">
      <c r="A3333" s="18"/>
      <c r="B3333" s="18"/>
      <c r="C3333" s="77"/>
      <c r="D3333" s="77"/>
      <c r="E3333" s="78"/>
      <c r="F3333" s="5"/>
      <c r="G3333" s="5"/>
      <c r="H3333" s="5"/>
      <c r="K3333" s="5"/>
      <c r="L3333" s="5"/>
      <c r="M3333" s="18"/>
      <c r="N3333" s="18"/>
      <c r="T3333" s="70"/>
      <c r="U3333" s="70"/>
    </row>
    <row r="3334" spans="1:21" x14ac:dyDescent="0.25">
      <c r="A3334" s="18"/>
      <c r="B3334" s="18"/>
      <c r="C3334" s="77"/>
      <c r="D3334" s="77"/>
      <c r="E3334" s="78"/>
      <c r="F3334" s="5"/>
      <c r="G3334" s="5"/>
      <c r="H3334" s="5"/>
      <c r="K3334" s="5"/>
      <c r="L3334" s="5"/>
      <c r="M3334" s="18"/>
      <c r="N3334" s="18"/>
      <c r="T3334" s="70"/>
      <c r="U3334" s="70"/>
    </row>
    <row r="3335" spans="1:21" x14ac:dyDescent="0.25">
      <c r="A3335" s="18"/>
      <c r="B3335" s="18"/>
      <c r="C3335" s="77"/>
      <c r="D3335" s="77"/>
      <c r="E3335" s="78"/>
      <c r="F3335" s="5"/>
      <c r="G3335" s="5"/>
      <c r="H3335" s="5"/>
      <c r="K3335" s="5"/>
      <c r="L3335" s="5"/>
      <c r="M3335" s="18"/>
      <c r="N3335" s="18"/>
      <c r="T3335" s="70"/>
      <c r="U3335" s="70"/>
    </row>
    <row r="3336" spans="1:21" x14ac:dyDescent="0.25">
      <c r="A3336" s="18"/>
      <c r="B3336" s="18"/>
      <c r="C3336" s="77"/>
      <c r="D3336" s="77"/>
      <c r="E3336" s="78"/>
      <c r="F3336" s="5"/>
      <c r="G3336" s="5"/>
      <c r="H3336" s="5"/>
      <c r="K3336" s="5"/>
      <c r="L3336" s="5"/>
      <c r="M3336" s="18"/>
      <c r="N3336" s="18"/>
      <c r="T3336" s="70"/>
      <c r="U3336" s="70"/>
    </row>
    <row r="3337" spans="1:21" x14ac:dyDescent="0.25">
      <c r="A3337" s="18"/>
      <c r="B3337" s="18"/>
      <c r="C3337" s="77"/>
      <c r="D3337" s="77"/>
      <c r="E3337" s="78"/>
      <c r="F3337" s="5"/>
      <c r="G3337" s="5"/>
      <c r="H3337" s="5"/>
      <c r="K3337" s="5"/>
      <c r="L3337" s="5"/>
      <c r="M3337" s="18"/>
      <c r="N3337" s="18"/>
      <c r="T3337" s="70"/>
      <c r="U3337" s="70"/>
    </row>
    <row r="3338" spans="1:21" x14ac:dyDescent="0.25">
      <c r="A3338" s="18"/>
      <c r="B3338" s="18"/>
      <c r="C3338" s="77"/>
      <c r="D3338" s="77"/>
      <c r="E3338" s="78"/>
      <c r="F3338" s="5"/>
      <c r="G3338" s="5"/>
      <c r="H3338" s="5"/>
      <c r="K3338" s="5"/>
      <c r="L3338" s="5"/>
      <c r="M3338" s="18"/>
      <c r="N3338" s="18"/>
      <c r="T3338" s="70"/>
      <c r="U3338" s="70"/>
    </row>
    <row r="3339" spans="1:21" x14ac:dyDescent="0.25">
      <c r="A3339" s="18"/>
      <c r="B3339" s="18"/>
      <c r="C3339" s="77"/>
      <c r="D3339" s="77"/>
      <c r="E3339" s="78"/>
      <c r="F3339" s="5"/>
      <c r="G3339" s="5"/>
      <c r="H3339" s="5"/>
      <c r="K3339" s="5"/>
      <c r="L3339" s="5"/>
      <c r="M3339" s="18"/>
      <c r="N3339" s="18"/>
      <c r="T3339" s="70"/>
      <c r="U3339" s="70"/>
    </row>
    <row r="3340" spans="1:21" x14ac:dyDescent="0.25">
      <c r="A3340" s="18"/>
      <c r="B3340" s="18"/>
      <c r="C3340" s="77"/>
      <c r="D3340" s="77"/>
      <c r="E3340" s="78"/>
      <c r="F3340" s="5"/>
      <c r="G3340" s="5"/>
      <c r="H3340" s="5"/>
      <c r="K3340" s="5"/>
      <c r="L3340" s="5"/>
      <c r="M3340" s="18"/>
      <c r="N3340" s="18"/>
      <c r="T3340" s="70"/>
      <c r="U3340" s="70"/>
    </row>
    <row r="3341" spans="1:21" x14ac:dyDescent="0.25">
      <c r="A3341" s="18"/>
      <c r="B3341" s="18"/>
      <c r="C3341" s="77"/>
      <c r="D3341" s="77"/>
      <c r="E3341" s="78"/>
      <c r="F3341" s="5"/>
      <c r="G3341" s="5"/>
      <c r="H3341" s="5"/>
      <c r="K3341" s="5"/>
      <c r="L3341" s="5"/>
      <c r="M3341" s="18"/>
      <c r="N3341" s="18"/>
      <c r="T3341" s="70"/>
      <c r="U3341" s="70"/>
    </row>
    <row r="3342" spans="1:21" x14ac:dyDescent="0.25">
      <c r="A3342" s="18"/>
      <c r="B3342" s="18"/>
      <c r="C3342" s="77"/>
      <c r="D3342" s="77"/>
      <c r="E3342" s="78"/>
      <c r="F3342" s="5"/>
      <c r="G3342" s="5"/>
      <c r="H3342" s="5"/>
      <c r="K3342" s="5"/>
      <c r="L3342" s="5"/>
      <c r="M3342" s="18"/>
      <c r="N3342" s="18"/>
      <c r="T3342" s="70"/>
      <c r="U3342" s="70"/>
    </row>
    <row r="3343" spans="1:21" x14ac:dyDescent="0.25">
      <c r="A3343" s="18"/>
      <c r="B3343" s="18"/>
      <c r="C3343" s="77"/>
      <c r="D3343" s="77"/>
      <c r="E3343" s="78"/>
      <c r="F3343" s="5"/>
      <c r="G3343" s="5"/>
      <c r="H3343" s="5"/>
      <c r="K3343" s="5"/>
      <c r="L3343" s="5"/>
      <c r="M3343" s="18"/>
      <c r="N3343" s="18"/>
      <c r="T3343" s="70"/>
      <c r="U3343" s="70"/>
    </row>
    <row r="3344" spans="1:21" x14ac:dyDescent="0.25">
      <c r="A3344" s="18"/>
      <c r="B3344" s="18"/>
      <c r="C3344" s="77"/>
      <c r="D3344" s="77"/>
      <c r="E3344" s="78"/>
      <c r="F3344" s="5"/>
      <c r="G3344" s="5"/>
      <c r="H3344" s="5"/>
      <c r="K3344" s="5"/>
      <c r="L3344" s="5"/>
      <c r="M3344" s="18"/>
      <c r="N3344" s="18"/>
      <c r="T3344" s="70"/>
      <c r="U3344" s="70"/>
    </row>
    <row r="3345" spans="1:21" x14ac:dyDescent="0.25">
      <c r="A3345" s="18"/>
      <c r="B3345" s="18"/>
      <c r="C3345" s="77"/>
      <c r="D3345" s="77"/>
      <c r="E3345" s="78"/>
      <c r="F3345" s="5"/>
      <c r="G3345" s="5"/>
      <c r="H3345" s="5"/>
      <c r="K3345" s="5"/>
      <c r="L3345" s="5"/>
      <c r="M3345" s="18"/>
      <c r="N3345" s="18"/>
      <c r="T3345" s="70"/>
      <c r="U3345" s="70"/>
    </row>
    <row r="3346" spans="1:21" x14ac:dyDescent="0.25">
      <c r="A3346" s="18"/>
      <c r="B3346" s="18"/>
      <c r="C3346" s="77"/>
      <c r="D3346" s="77"/>
      <c r="E3346" s="78"/>
      <c r="F3346" s="5"/>
      <c r="G3346" s="5"/>
      <c r="H3346" s="5"/>
      <c r="K3346" s="5"/>
      <c r="L3346" s="5"/>
      <c r="M3346" s="18"/>
      <c r="N3346" s="18"/>
      <c r="T3346" s="70"/>
      <c r="U3346" s="70"/>
    </row>
    <row r="3347" spans="1:21" x14ac:dyDescent="0.25">
      <c r="A3347" s="18"/>
      <c r="B3347" s="18"/>
      <c r="C3347" s="77"/>
      <c r="D3347" s="77"/>
      <c r="E3347" s="78"/>
      <c r="F3347" s="5"/>
      <c r="G3347" s="5"/>
      <c r="H3347" s="5"/>
      <c r="K3347" s="5"/>
      <c r="L3347" s="5"/>
      <c r="M3347" s="18"/>
      <c r="N3347" s="18"/>
      <c r="T3347" s="70"/>
      <c r="U3347" s="70"/>
    </row>
    <row r="3348" spans="1:21" x14ac:dyDescent="0.25">
      <c r="A3348" s="18"/>
      <c r="B3348" s="18"/>
      <c r="C3348" s="77"/>
      <c r="D3348" s="77"/>
      <c r="E3348" s="78"/>
      <c r="F3348" s="5"/>
      <c r="G3348" s="5"/>
      <c r="H3348" s="5"/>
      <c r="K3348" s="5"/>
      <c r="L3348" s="5"/>
      <c r="M3348" s="18"/>
      <c r="N3348" s="18"/>
      <c r="T3348" s="70"/>
      <c r="U3348" s="70"/>
    </row>
    <row r="3349" spans="1:21" x14ac:dyDescent="0.25">
      <c r="A3349" s="18"/>
      <c r="B3349" s="18"/>
      <c r="C3349" s="77"/>
      <c r="D3349" s="77"/>
      <c r="E3349" s="78"/>
      <c r="F3349" s="5"/>
      <c r="G3349" s="5"/>
      <c r="H3349" s="5"/>
      <c r="K3349" s="5"/>
      <c r="L3349" s="5"/>
      <c r="M3349" s="18"/>
      <c r="N3349" s="18"/>
      <c r="T3349" s="70"/>
      <c r="U3349" s="70"/>
    </row>
    <row r="3350" spans="1:21" x14ac:dyDescent="0.25">
      <c r="A3350" s="18"/>
      <c r="B3350" s="18"/>
      <c r="C3350" s="77"/>
      <c r="D3350" s="77"/>
      <c r="E3350" s="78"/>
      <c r="F3350" s="5"/>
      <c r="G3350" s="5"/>
      <c r="H3350" s="5"/>
      <c r="K3350" s="5"/>
      <c r="L3350" s="5"/>
      <c r="M3350" s="18"/>
      <c r="N3350" s="18"/>
      <c r="T3350" s="70"/>
      <c r="U3350" s="70"/>
    </row>
    <row r="3351" spans="1:21" x14ac:dyDescent="0.25">
      <c r="A3351" s="18"/>
      <c r="B3351" s="18"/>
      <c r="C3351" s="77"/>
      <c r="D3351" s="77"/>
      <c r="E3351" s="78"/>
      <c r="F3351" s="5"/>
      <c r="G3351" s="5"/>
      <c r="H3351" s="5"/>
      <c r="K3351" s="5"/>
      <c r="L3351" s="5"/>
      <c r="M3351" s="18"/>
      <c r="N3351" s="18"/>
      <c r="T3351" s="70"/>
      <c r="U3351" s="70"/>
    </row>
    <row r="3352" spans="1:21" x14ac:dyDescent="0.25">
      <c r="A3352" s="18"/>
      <c r="B3352" s="18"/>
      <c r="C3352" s="77"/>
      <c r="D3352" s="77"/>
      <c r="E3352" s="78"/>
      <c r="F3352" s="5"/>
      <c r="G3352" s="5"/>
      <c r="H3352" s="5"/>
      <c r="K3352" s="5"/>
      <c r="L3352" s="5"/>
      <c r="M3352" s="18"/>
      <c r="N3352" s="18"/>
      <c r="T3352" s="70"/>
      <c r="U3352" s="70"/>
    </row>
    <row r="3353" spans="1:21" x14ac:dyDescent="0.25">
      <c r="A3353" s="18"/>
      <c r="B3353" s="18"/>
      <c r="C3353" s="77"/>
      <c r="D3353" s="77"/>
      <c r="E3353" s="78"/>
      <c r="F3353" s="5"/>
      <c r="G3353" s="5"/>
      <c r="H3353" s="5"/>
      <c r="K3353" s="5"/>
      <c r="L3353" s="5"/>
      <c r="M3353" s="18"/>
      <c r="N3353" s="18"/>
      <c r="T3353" s="70"/>
      <c r="U3353" s="70"/>
    </row>
    <row r="3354" spans="1:21" x14ac:dyDescent="0.25">
      <c r="A3354" s="18"/>
      <c r="B3354" s="18"/>
      <c r="C3354" s="77"/>
      <c r="D3354" s="77"/>
      <c r="E3354" s="78"/>
      <c r="F3354" s="5"/>
      <c r="G3354" s="5"/>
      <c r="H3354" s="5"/>
      <c r="K3354" s="5"/>
      <c r="L3354" s="5"/>
      <c r="M3354" s="18"/>
      <c r="N3354" s="18"/>
      <c r="T3354" s="70"/>
      <c r="U3354" s="70"/>
    </row>
    <row r="3355" spans="1:21" x14ac:dyDescent="0.25">
      <c r="A3355" s="18"/>
      <c r="B3355" s="18"/>
      <c r="C3355" s="77"/>
      <c r="D3355" s="77"/>
      <c r="E3355" s="78"/>
      <c r="F3355" s="5"/>
      <c r="G3355" s="5"/>
      <c r="H3355" s="5"/>
      <c r="K3355" s="5"/>
      <c r="L3355" s="5"/>
      <c r="M3355" s="18"/>
      <c r="N3355" s="18"/>
      <c r="T3355" s="70"/>
      <c r="U3355" s="70"/>
    </row>
    <row r="3356" spans="1:21" x14ac:dyDescent="0.25">
      <c r="A3356" s="18"/>
      <c r="B3356" s="18"/>
      <c r="C3356" s="77"/>
      <c r="D3356" s="77"/>
      <c r="E3356" s="78"/>
      <c r="F3356" s="5"/>
      <c r="G3356" s="5"/>
      <c r="H3356" s="5"/>
      <c r="K3356" s="5"/>
      <c r="L3356" s="5"/>
      <c r="M3356" s="18"/>
      <c r="N3356" s="18"/>
      <c r="T3356" s="70"/>
      <c r="U3356" s="70"/>
    </row>
    <row r="3357" spans="1:21" x14ac:dyDescent="0.25">
      <c r="A3357" s="18"/>
      <c r="B3357" s="18"/>
      <c r="C3357" s="77"/>
      <c r="D3357" s="77"/>
      <c r="E3357" s="78"/>
      <c r="F3357" s="5"/>
      <c r="G3357" s="5"/>
      <c r="H3357" s="5"/>
      <c r="K3357" s="5"/>
      <c r="L3357" s="5"/>
      <c r="M3357" s="18"/>
      <c r="N3357" s="18"/>
      <c r="T3357" s="70"/>
      <c r="U3357" s="70"/>
    </row>
    <row r="3358" spans="1:21" x14ac:dyDescent="0.25">
      <c r="A3358" s="18"/>
      <c r="B3358" s="18"/>
      <c r="C3358" s="77"/>
      <c r="D3358" s="77"/>
      <c r="E3358" s="78"/>
      <c r="F3358" s="5"/>
      <c r="G3358" s="5"/>
      <c r="H3358" s="5"/>
      <c r="K3358" s="5"/>
      <c r="L3358" s="5"/>
      <c r="M3358" s="18"/>
      <c r="N3358" s="18"/>
      <c r="T3358" s="70"/>
      <c r="U3358" s="70"/>
    </row>
    <row r="3359" spans="1:21" x14ac:dyDescent="0.25">
      <c r="A3359" s="18"/>
      <c r="B3359" s="18"/>
      <c r="C3359" s="77"/>
      <c r="D3359" s="77"/>
      <c r="E3359" s="78"/>
      <c r="F3359" s="5"/>
      <c r="G3359" s="5"/>
      <c r="H3359" s="5"/>
      <c r="K3359" s="5"/>
      <c r="L3359" s="5"/>
      <c r="M3359" s="18"/>
      <c r="N3359" s="18"/>
      <c r="T3359" s="70"/>
      <c r="U3359" s="70"/>
    </row>
    <row r="3360" spans="1:21" x14ac:dyDescent="0.25">
      <c r="A3360" s="18"/>
      <c r="B3360" s="18"/>
      <c r="C3360" s="77"/>
      <c r="D3360" s="77"/>
      <c r="E3360" s="78"/>
      <c r="F3360" s="5"/>
      <c r="G3360" s="5"/>
      <c r="H3360" s="5"/>
      <c r="K3360" s="5"/>
      <c r="L3360" s="5"/>
      <c r="M3360" s="18"/>
      <c r="N3360" s="18"/>
      <c r="T3360" s="70"/>
      <c r="U3360" s="70"/>
    </row>
    <row r="3361" spans="1:21" x14ac:dyDescent="0.25">
      <c r="A3361" s="18"/>
      <c r="B3361" s="18"/>
      <c r="C3361" s="77"/>
      <c r="D3361" s="77"/>
      <c r="E3361" s="78"/>
      <c r="F3361" s="5"/>
      <c r="G3361" s="5"/>
      <c r="H3361" s="5"/>
      <c r="K3361" s="5"/>
      <c r="L3361" s="5"/>
      <c r="M3361" s="18"/>
      <c r="N3361" s="18"/>
      <c r="T3361" s="70"/>
      <c r="U3361" s="70"/>
    </row>
    <row r="3362" spans="1:21" x14ac:dyDescent="0.25">
      <c r="A3362" s="18"/>
      <c r="B3362" s="18"/>
      <c r="C3362" s="77"/>
      <c r="D3362" s="77"/>
      <c r="E3362" s="78"/>
      <c r="F3362" s="5"/>
      <c r="G3362" s="5"/>
      <c r="H3362" s="5"/>
      <c r="K3362" s="5"/>
      <c r="L3362" s="5"/>
      <c r="M3362" s="18"/>
      <c r="N3362" s="18"/>
      <c r="T3362" s="70"/>
      <c r="U3362" s="70"/>
    </row>
    <row r="3363" spans="1:21" x14ac:dyDescent="0.25">
      <c r="A3363" s="18"/>
      <c r="B3363" s="18"/>
      <c r="C3363" s="77"/>
      <c r="D3363" s="77"/>
      <c r="E3363" s="78"/>
      <c r="F3363" s="5"/>
      <c r="G3363" s="5"/>
      <c r="H3363" s="5"/>
      <c r="K3363" s="5"/>
      <c r="L3363" s="5"/>
      <c r="M3363" s="18"/>
      <c r="N3363" s="18"/>
      <c r="T3363" s="70"/>
      <c r="U3363" s="70"/>
    </row>
    <row r="3364" spans="1:21" x14ac:dyDescent="0.25">
      <c r="A3364" s="18"/>
      <c r="B3364" s="18"/>
      <c r="C3364" s="77"/>
      <c r="D3364" s="77"/>
      <c r="E3364" s="78"/>
      <c r="F3364" s="5"/>
      <c r="G3364" s="5"/>
      <c r="H3364" s="5"/>
      <c r="K3364" s="5"/>
      <c r="L3364" s="5"/>
      <c r="M3364" s="18"/>
      <c r="N3364" s="18"/>
      <c r="T3364" s="70"/>
      <c r="U3364" s="70"/>
    </row>
    <row r="3365" spans="1:21" x14ac:dyDescent="0.25">
      <c r="A3365" s="18"/>
      <c r="B3365" s="18"/>
      <c r="C3365" s="77"/>
      <c r="D3365" s="77"/>
      <c r="E3365" s="78"/>
      <c r="F3365" s="5"/>
      <c r="G3365" s="5"/>
      <c r="H3365" s="5"/>
      <c r="K3365" s="5"/>
      <c r="L3365" s="5"/>
      <c r="M3365" s="18"/>
      <c r="N3365" s="18"/>
      <c r="T3365" s="70"/>
      <c r="U3365" s="70"/>
    </row>
    <row r="3366" spans="1:21" x14ac:dyDescent="0.25">
      <c r="A3366" s="18"/>
      <c r="B3366" s="18"/>
      <c r="C3366" s="77"/>
      <c r="D3366" s="77"/>
      <c r="E3366" s="78"/>
      <c r="F3366" s="5"/>
      <c r="G3366" s="5"/>
      <c r="H3366" s="5"/>
      <c r="K3366" s="5"/>
      <c r="L3366" s="5"/>
      <c r="M3366" s="18"/>
      <c r="N3366" s="18"/>
      <c r="T3366" s="70"/>
      <c r="U3366" s="70"/>
    </row>
    <row r="3367" spans="1:21" x14ac:dyDescent="0.25">
      <c r="A3367" s="18"/>
      <c r="B3367" s="18"/>
      <c r="C3367" s="77"/>
      <c r="D3367" s="77"/>
      <c r="E3367" s="78"/>
      <c r="F3367" s="5"/>
      <c r="G3367" s="5"/>
      <c r="H3367" s="5"/>
      <c r="K3367" s="5"/>
      <c r="L3367" s="5"/>
      <c r="M3367" s="18"/>
      <c r="N3367" s="18"/>
      <c r="T3367" s="70"/>
      <c r="U3367" s="70"/>
    </row>
    <row r="3368" spans="1:21" x14ac:dyDescent="0.25">
      <c r="A3368" s="18"/>
      <c r="B3368" s="18"/>
      <c r="C3368" s="77"/>
      <c r="D3368" s="77"/>
      <c r="E3368" s="78"/>
      <c r="F3368" s="5"/>
      <c r="G3368" s="5"/>
      <c r="H3368" s="5"/>
      <c r="K3368" s="5"/>
      <c r="L3368" s="5"/>
      <c r="M3368" s="18"/>
      <c r="N3368" s="18"/>
      <c r="T3368" s="70"/>
      <c r="U3368" s="70"/>
    </row>
    <row r="3369" spans="1:21" x14ac:dyDescent="0.25">
      <c r="A3369" s="18"/>
      <c r="B3369" s="18"/>
      <c r="C3369" s="77"/>
      <c r="D3369" s="77"/>
      <c r="E3369" s="78"/>
      <c r="F3369" s="5"/>
      <c r="G3369" s="5"/>
      <c r="H3369" s="5"/>
      <c r="K3369" s="5"/>
      <c r="L3369" s="5"/>
      <c r="M3369" s="18"/>
      <c r="N3369" s="18"/>
      <c r="T3369" s="70"/>
      <c r="U3369" s="70"/>
    </row>
    <row r="3370" spans="1:21" x14ac:dyDescent="0.25">
      <c r="A3370" s="18"/>
      <c r="B3370" s="18"/>
      <c r="C3370" s="77"/>
      <c r="D3370" s="77"/>
      <c r="E3370" s="78"/>
      <c r="F3370" s="5"/>
      <c r="G3370" s="5"/>
      <c r="H3370" s="5"/>
      <c r="K3370" s="5"/>
      <c r="L3370" s="5"/>
      <c r="M3370" s="18"/>
      <c r="N3370" s="18"/>
      <c r="T3370" s="70"/>
      <c r="U3370" s="70"/>
    </row>
    <row r="3371" spans="1:21" x14ac:dyDescent="0.25">
      <c r="A3371" s="18"/>
      <c r="B3371" s="18"/>
      <c r="C3371" s="77"/>
      <c r="D3371" s="77"/>
      <c r="E3371" s="78"/>
      <c r="F3371" s="5"/>
      <c r="G3371" s="5"/>
      <c r="H3371" s="5"/>
      <c r="K3371" s="5"/>
      <c r="L3371" s="5"/>
      <c r="M3371" s="18"/>
      <c r="N3371" s="18"/>
      <c r="T3371" s="70"/>
      <c r="U3371" s="70"/>
    </row>
    <row r="3372" spans="1:21" x14ac:dyDescent="0.25">
      <c r="A3372" s="18"/>
      <c r="B3372" s="18"/>
      <c r="C3372" s="77"/>
      <c r="D3372" s="77"/>
      <c r="E3372" s="78"/>
      <c r="F3372" s="5"/>
      <c r="G3372" s="5"/>
      <c r="H3372" s="5"/>
      <c r="K3372" s="5"/>
      <c r="L3372" s="5"/>
      <c r="M3372" s="18"/>
      <c r="N3372" s="18"/>
      <c r="T3372" s="70"/>
      <c r="U3372" s="70"/>
    </row>
    <row r="3373" spans="1:21" x14ac:dyDescent="0.25">
      <c r="A3373" s="18"/>
      <c r="B3373" s="18"/>
      <c r="C3373" s="77"/>
      <c r="D3373" s="77"/>
      <c r="E3373" s="78"/>
      <c r="F3373" s="5"/>
      <c r="G3373" s="5"/>
      <c r="H3373" s="5"/>
      <c r="K3373" s="5"/>
      <c r="L3373" s="5"/>
      <c r="M3373" s="18"/>
      <c r="N3373" s="18"/>
      <c r="T3373" s="70"/>
      <c r="U3373" s="70"/>
    </row>
    <row r="3374" spans="1:21" x14ac:dyDescent="0.25">
      <c r="A3374" s="18"/>
      <c r="B3374" s="18"/>
      <c r="C3374" s="77"/>
      <c r="D3374" s="77"/>
      <c r="E3374" s="78"/>
      <c r="F3374" s="5"/>
      <c r="G3374" s="5"/>
      <c r="H3374" s="5"/>
      <c r="K3374" s="5"/>
      <c r="L3374" s="5"/>
      <c r="M3374" s="18"/>
      <c r="N3374" s="18"/>
      <c r="T3374" s="70"/>
      <c r="U3374" s="70"/>
    </row>
    <row r="3375" spans="1:21" x14ac:dyDescent="0.25">
      <c r="A3375" s="18"/>
      <c r="B3375" s="18"/>
      <c r="C3375" s="77"/>
      <c r="D3375" s="77"/>
      <c r="E3375" s="78"/>
      <c r="F3375" s="5"/>
      <c r="G3375" s="5"/>
      <c r="H3375" s="5"/>
      <c r="K3375" s="5"/>
      <c r="L3375" s="5"/>
      <c r="M3375" s="18"/>
      <c r="N3375" s="18"/>
      <c r="T3375" s="70"/>
      <c r="U3375" s="70"/>
    </row>
    <row r="3376" spans="1:21" x14ac:dyDescent="0.25">
      <c r="A3376" s="18"/>
      <c r="B3376" s="18"/>
      <c r="C3376" s="77"/>
      <c r="D3376" s="77"/>
      <c r="E3376" s="78"/>
      <c r="F3376" s="5"/>
      <c r="G3376" s="5"/>
      <c r="H3376" s="5"/>
      <c r="K3376" s="5"/>
      <c r="L3376" s="5"/>
      <c r="M3376" s="18"/>
      <c r="N3376" s="18"/>
      <c r="T3376" s="70"/>
      <c r="U3376" s="70"/>
    </row>
    <row r="3377" spans="1:21" x14ac:dyDescent="0.25">
      <c r="A3377" s="18"/>
      <c r="B3377" s="18"/>
      <c r="C3377" s="77"/>
      <c r="D3377" s="77"/>
      <c r="E3377" s="78"/>
      <c r="F3377" s="5"/>
      <c r="G3377" s="5"/>
      <c r="H3377" s="5"/>
      <c r="K3377" s="5"/>
      <c r="L3377" s="5"/>
      <c r="M3377" s="18"/>
      <c r="N3377" s="18"/>
      <c r="T3377" s="70"/>
      <c r="U3377" s="70"/>
    </row>
    <row r="3378" spans="1:21" x14ac:dyDescent="0.25">
      <c r="A3378" s="18"/>
      <c r="B3378" s="18"/>
      <c r="C3378" s="77"/>
      <c r="D3378" s="77"/>
      <c r="E3378" s="78"/>
      <c r="F3378" s="5"/>
      <c r="G3378" s="5"/>
      <c r="H3378" s="5"/>
      <c r="K3378" s="5"/>
      <c r="L3378" s="5"/>
      <c r="M3378" s="18"/>
      <c r="N3378" s="18"/>
      <c r="T3378" s="70"/>
      <c r="U3378" s="70"/>
    </row>
    <row r="3379" spans="1:21" x14ac:dyDescent="0.25">
      <c r="A3379" s="18"/>
      <c r="B3379" s="18"/>
      <c r="C3379" s="77"/>
      <c r="D3379" s="77"/>
      <c r="E3379" s="78"/>
      <c r="F3379" s="5"/>
      <c r="G3379" s="5"/>
      <c r="H3379" s="5"/>
      <c r="K3379" s="5"/>
      <c r="L3379" s="5"/>
      <c r="M3379" s="18"/>
      <c r="N3379" s="18"/>
      <c r="T3379" s="70"/>
      <c r="U3379" s="70"/>
    </row>
    <row r="3380" spans="1:21" x14ac:dyDescent="0.25">
      <c r="A3380" s="18"/>
      <c r="B3380" s="18"/>
      <c r="C3380" s="77"/>
      <c r="D3380" s="77"/>
      <c r="E3380" s="78"/>
      <c r="F3380" s="5"/>
      <c r="G3380" s="5"/>
      <c r="H3380" s="5"/>
      <c r="K3380" s="5"/>
      <c r="L3380" s="5"/>
      <c r="M3380" s="18"/>
      <c r="N3380" s="18"/>
      <c r="T3380" s="70"/>
      <c r="U3380" s="70"/>
    </row>
    <row r="3381" spans="1:21" x14ac:dyDescent="0.25">
      <c r="A3381" s="18"/>
      <c r="B3381" s="18"/>
      <c r="C3381" s="77"/>
      <c r="D3381" s="77"/>
      <c r="E3381" s="78"/>
      <c r="F3381" s="5"/>
      <c r="G3381" s="5"/>
      <c r="H3381" s="5"/>
      <c r="K3381" s="5"/>
      <c r="L3381" s="5"/>
      <c r="M3381" s="18"/>
      <c r="N3381" s="18"/>
      <c r="T3381" s="70"/>
      <c r="U3381" s="70"/>
    </row>
    <row r="3382" spans="1:21" x14ac:dyDescent="0.25">
      <c r="A3382" s="18"/>
      <c r="B3382" s="18"/>
      <c r="C3382" s="77"/>
      <c r="D3382" s="77"/>
      <c r="E3382" s="78"/>
      <c r="F3382" s="5"/>
      <c r="G3382" s="5"/>
      <c r="H3382" s="5"/>
      <c r="K3382" s="5"/>
      <c r="L3382" s="5"/>
      <c r="M3382" s="18"/>
      <c r="N3382" s="18"/>
      <c r="T3382" s="70"/>
      <c r="U3382" s="70"/>
    </row>
    <row r="3383" spans="1:21" x14ac:dyDescent="0.25">
      <c r="A3383" s="18"/>
      <c r="B3383" s="18"/>
      <c r="C3383" s="77"/>
      <c r="D3383" s="77"/>
      <c r="E3383" s="78"/>
      <c r="F3383" s="5"/>
      <c r="G3383" s="5"/>
      <c r="H3383" s="5"/>
      <c r="K3383" s="5"/>
      <c r="L3383" s="5"/>
      <c r="M3383" s="18"/>
      <c r="N3383" s="18"/>
      <c r="T3383" s="70"/>
      <c r="U3383" s="70"/>
    </row>
    <row r="3384" spans="1:21" x14ac:dyDescent="0.25">
      <c r="A3384" s="18"/>
      <c r="B3384" s="18"/>
      <c r="C3384" s="77"/>
      <c r="D3384" s="77"/>
      <c r="E3384" s="78"/>
      <c r="F3384" s="5"/>
      <c r="G3384" s="5"/>
      <c r="H3384" s="5"/>
      <c r="K3384" s="5"/>
      <c r="L3384" s="5"/>
      <c r="M3384" s="18"/>
      <c r="N3384" s="18"/>
      <c r="T3384" s="70"/>
      <c r="U3384" s="70"/>
    </row>
    <row r="3385" spans="1:21" x14ac:dyDescent="0.25">
      <c r="A3385" s="18"/>
      <c r="B3385" s="18"/>
      <c r="C3385" s="77"/>
      <c r="D3385" s="77"/>
      <c r="E3385" s="78"/>
      <c r="F3385" s="5"/>
      <c r="G3385" s="5"/>
      <c r="H3385" s="5"/>
      <c r="K3385" s="5"/>
      <c r="L3385" s="5"/>
      <c r="M3385" s="18"/>
      <c r="N3385" s="18"/>
      <c r="T3385" s="70"/>
      <c r="U3385" s="70"/>
    </row>
    <row r="3386" spans="1:21" x14ac:dyDescent="0.25">
      <c r="A3386" s="18"/>
      <c r="B3386" s="18"/>
      <c r="C3386" s="77"/>
      <c r="D3386" s="77"/>
      <c r="E3386" s="78"/>
      <c r="F3386" s="5"/>
      <c r="G3386" s="5"/>
      <c r="H3386" s="5"/>
      <c r="K3386" s="5"/>
      <c r="L3386" s="5"/>
      <c r="M3386" s="18"/>
      <c r="N3386" s="18"/>
      <c r="T3386" s="70"/>
      <c r="U3386" s="70"/>
    </row>
    <row r="3387" spans="1:21" x14ac:dyDescent="0.25">
      <c r="A3387" s="18"/>
      <c r="B3387" s="18"/>
      <c r="C3387" s="77"/>
      <c r="D3387" s="77"/>
      <c r="E3387" s="78"/>
      <c r="F3387" s="5"/>
      <c r="G3387" s="5"/>
      <c r="H3387" s="5"/>
      <c r="K3387" s="5"/>
      <c r="L3387" s="5"/>
      <c r="M3387" s="18"/>
      <c r="N3387" s="18"/>
      <c r="T3387" s="70"/>
      <c r="U3387" s="70"/>
    </row>
    <row r="3388" spans="1:21" x14ac:dyDescent="0.25">
      <c r="A3388" s="18"/>
      <c r="B3388" s="18"/>
      <c r="C3388" s="77"/>
      <c r="D3388" s="77"/>
      <c r="E3388" s="78"/>
      <c r="F3388" s="5"/>
      <c r="G3388" s="5"/>
      <c r="H3388" s="5"/>
      <c r="K3388" s="5"/>
      <c r="L3388" s="5"/>
      <c r="M3388" s="18"/>
      <c r="N3388" s="18"/>
      <c r="T3388" s="70"/>
      <c r="U3388" s="70"/>
    </row>
    <row r="3389" spans="1:21" x14ac:dyDescent="0.25">
      <c r="A3389" s="18"/>
      <c r="B3389" s="18"/>
      <c r="C3389" s="77"/>
      <c r="D3389" s="77"/>
      <c r="E3389" s="78"/>
      <c r="F3389" s="5"/>
      <c r="G3389" s="5"/>
      <c r="H3389" s="5"/>
      <c r="K3389" s="5"/>
      <c r="L3389" s="5"/>
      <c r="M3389" s="18"/>
      <c r="N3389" s="18"/>
      <c r="T3389" s="70"/>
      <c r="U3389" s="70"/>
    </row>
    <row r="3390" spans="1:21" x14ac:dyDescent="0.25">
      <c r="A3390" s="18"/>
      <c r="B3390" s="18"/>
      <c r="C3390" s="77"/>
      <c r="D3390" s="77"/>
      <c r="E3390" s="78"/>
      <c r="F3390" s="5"/>
      <c r="G3390" s="5"/>
      <c r="H3390" s="5"/>
      <c r="K3390" s="5"/>
      <c r="L3390" s="5"/>
      <c r="M3390" s="18"/>
      <c r="N3390" s="18"/>
      <c r="T3390" s="70"/>
      <c r="U3390" s="70"/>
    </row>
    <row r="3391" spans="1:21" x14ac:dyDescent="0.25">
      <c r="A3391" s="18"/>
      <c r="B3391" s="18"/>
      <c r="C3391" s="77"/>
      <c r="D3391" s="77"/>
      <c r="E3391" s="78"/>
      <c r="F3391" s="5"/>
      <c r="G3391" s="5"/>
      <c r="H3391" s="5"/>
      <c r="K3391" s="5"/>
      <c r="L3391" s="5"/>
      <c r="M3391" s="18"/>
      <c r="N3391" s="18"/>
      <c r="T3391" s="70"/>
      <c r="U3391" s="70"/>
    </row>
    <row r="3392" spans="1:21" x14ac:dyDescent="0.25">
      <c r="A3392" s="18"/>
      <c r="B3392" s="18"/>
      <c r="C3392" s="77"/>
      <c r="D3392" s="77"/>
      <c r="E3392" s="78"/>
      <c r="F3392" s="5"/>
      <c r="G3392" s="5"/>
      <c r="H3392" s="5"/>
      <c r="K3392" s="5"/>
      <c r="L3392" s="5"/>
      <c r="M3392" s="18"/>
      <c r="N3392" s="18"/>
      <c r="T3392" s="70"/>
      <c r="U3392" s="70"/>
    </row>
    <row r="3393" spans="1:21" x14ac:dyDescent="0.25">
      <c r="A3393" s="18"/>
      <c r="B3393" s="18"/>
      <c r="C3393" s="77"/>
      <c r="D3393" s="77"/>
      <c r="E3393" s="78"/>
      <c r="F3393" s="5"/>
      <c r="G3393" s="5"/>
      <c r="H3393" s="5"/>
      <c r="K3393" s="5"/>
      <c r="L3393" s="5"/>
      <c r="M3393" s="18"/>
      <c r="N3393" s="18"/>
      <c r="T3393" s="70"/>
      <c r="U3393" s="70"/>
    </row>
    <row r="3394" spans="1:21" x14ac:dyDescent="0.25">
      <c r="A3394" s="18"/>
      <c r="B3394" s="18"/>
      <c r="C3394" s="77"/>
      <c r="D3394" s="77"/>
      <c r="E3394" s="78"/>
      <c r="F3394" s="5"/>
      <c r="G3394" s="5"/>
      <c r="H3394" s="5"/>
      <c r="K3394" s="5"/>
      <c r="L3394" s="5"/>
      <c r="M3394" s="18"/>
      <c r="N3394" s="18"/>
      <c r="T3394" s="70"/>
      <c r="U3394" s="70"/>
    </row>
    <row r="3395" spans="1:21" x14ac:dyDescent="0.25">
      <c r="A3395" s="18"/>
      <c r="B3395" s="18"/>
      <c r="C3395" s="77"/>
      <c r="D3395" s="77"/>
      <c r="E3395" s="78"/>
      <c r="F3395" s="5"/>
      <c r="G3395" s="5"/>
      <c r="H3395" s="5"/>
      <c r="K3395" s="5"/>
      <c r="L3395" s="5"/>
      <c r="M3395" s="18"/>
      <c r="N3395" s="18"/>
      <c r="T3395" s="70"/>
      <c r="U3395" s="70"/>
    </row>
    <row r="3396" spans="1:21" x14ac:dyDescent="0.25">
      <c r="A3396" s="18"/>
      <c r="B3396" s="18"/>
      <c r="C3396" s="77"/>
      <c r="D3396" s="77"/>
      <c r="E3396" s="78"/>
      <c r="F3396" s="5"/>
      <c r="G3396" s="5"/>
      <c r="H3396" s="5"/>
      <c r="K3396" s="5"/>
      <c r="L3396" s="5"/>
      <c r="M3396" s="18"/>
      <c r="N3396" s="18"/>
      <c r="T3396" s="70"/>
      <c r="U3396" s="70"/>
    </row>
    <row r="3397" spans="1:21" x14ac:dyDescent="0.25">
      <c r="A3397" s="18"/>
      <c r="B3397" s="18"/>
      <c r="C3397" s="77"/>
      <c r="D3397" s="77"/>
      <c r="E3397" s="78"/>
      <c r="F3397" s="5"/>
      <c r="G3397" s="5"/>
      <c r="H3397" s="5"/>
      <c r="K3397" s="5"/>
      <c r="L3397" s="5"/>
      <c r="M3397" s="18"/>
      <c r="N3397" s="18"/>
      <c r="T3397" s="70"/>
      <c r="U3397" s="70"/>
    </row>
    <row r="3398" spans="1:21" x14ac:dyDescent="0.25">
      <c r="A3398" s="18"/>
      <c r="B3398" s="18"/>
      <c r="C3398" s="77"/>
      <c r="D3398" s="77"/>
      <c r="E3398" s="78"/>
      <c r="F3398" s="5"/>
      <c r="G3398" s="5"/>
      <c r="H3398" s="5"/>
      <c r="K3398" s="5"/>
      <c r="L3398" s="5"/>
      <c r="M3398" s="18"/>
      <c r="N3398" s="18"/>
      <c r="T3398" s="70"/>
      <c r="U3398" s="70"/>
    </row>
    <row r="3399" spans="1:21" x14ac:dyDescent="0.25">
      <c r="A3399" s="18"/>
      <c r="B3399" s="18"/>
      <c r="C3399" s="77"/>
      <c r="D3399" s="77"/>
      <c r="E3399" s="78"/>
      <c r="F3399" s="5"/>
      <c r="G3399" s="5"/>
      <c r="H3399" s="5"/>
      <c r="K3399" s="5"/>
      <c r="L3399" s="5"/>
      <c r="M3399" s="18"/>
      <c r="N3399" s="18"/>
      <c r="T3399" s="70"/>
      <c r="U3399" s="70"/>
    </row>
    <row r="3400" spans="1:21" x14ac:dyDescent="0.25">
      <c r="A3400" s="18"/>
      <c r="B3400" s="18"/>
      <c r="C3400" s="77"/>
      <c r="D3400" s="77"/>
      <c r="E3400" s="78"/>
      <c r="F3400" s="5"/>
      <c r="G3400" s="5"/>
      <c r="H3400" s="5"/>
      <c r="K3400" s="5"/>
      <c r="L3400" s="5"/>
      <c r="M3400" s="18"/>
      <c r="N3400" s="18"/>
      <c r="T3400" s="70"/>
      <c r="U3400" s="70"/>
    </row>
    <row r="3401" spans="1:21" x14ac:dyDescent="0.25">
      <c r="A3401" s="18"/>
      <c r="B3401" s="18"/>
      <c r="C3401" s="77"/>
      <c r="D3401" s="77"/>
      <c r="E3401" s="78"/>
      <c r="F3401" s="5"/>
      <c r="G3401" s="5"/>
      <c r="H3401" s="5"/>
      <c r="K3401" s="5"/>
      <c r="L3401" s="5"/>
      <c r="M3401" s="18"/>
      <c r="N3401" s="18"/>
      <c r="T3401" s="70"/>
      <c r="U3401" s="70"/>
    </row>
    <row r="3402" spans="1:21" x14ac:dyDescent="0.25">
      <c r="A3402" s="18"/>
      <c r="B3402" s="18"/>
      <c r="C3402" s="77"/>
      <c r="D3402" s="77"/>
      <c r="E3402" s="78"/>
      <c r="F3402" s="5"/>
      <c r="G3402" s="5"/>
      <c r="H3402" s="5"/>
      <c r="K3402" s="5"/>
      <c r="L3402" s="5"/>
      <c r="M3402" s="18"/>
      <c r="N3402" s="18"/>
      <c r="T3402" s="70"/>
      <c r="U3402" s="70"/>
    </row>
    <row r="3403" spans="1:21" x14ac:dyDescent="0.25">
      <c r="A3403" s="18"/>
      <c r="B3403" s="18"/>
      <c r="C3403" s="77"/>
      <c r="D3403" s="77"/>
      <c r="E3403" s="78"/>
      <c r="F3403" s="5"/>
      <c r="G3403" s="5"/>
      <c r="H3403" s="5"/>
      <c r="K3403" s="5"/>
      <c r="L3403" s="5"/>
      <c r="M3403" s="18"/>
      <c r="N3403" s="18"/>
      <c r="T3403" s="70"/>
      <c r="U3403" s="70"/>
    </row>
    <row r="3404" spans="1:21" x14ac:dyDescent="0.25">
      <c r="A3404" s="18"/>
      <c r="B3404" s="18"/>
      <c r="C3404" s="77"/>
      <c r="D3404" s="77"/>
      <c r="E3404" s="78"/>
      <c r="F3404" s="5"/>
      <c r="G3404" s="5"/>
      <c r="H3404" s="5"/>
      <c r="K3404" s="5"/>
      <c r="L3404" s="5"/>
      <c r="M3404" s="18"/>
      <c r="N3404" s="18"/>
      <c r="T3404" s="70"/>
      <c r="U3404" s="70"/>
    </row>
    <row r="3405" spans="1:21" x14ac:dyDescent="0.25">
      <c r="A3405" s="18"/>
      <c r="B3405" s="18"/>
      <c r="C3405" s="77"/>
      <c r="D3405" s="77"/>
      <c r="E3405" s="78"/>
      <c r="F3405" s="5"/>
      <c r="G3405" s="5"/>
      <c r="H3405" s="5"/>
      <c r="K3405" s="5"/>
      <c r="L3405" s="5"/>
      <c r="M3405" s="18"/>
      <c r="N3405" s="18"/>
      <c r="T3405" s="70"/>
      <c r="U3405" s="70"/>
    </row>
    <row r="3406" spans="1:21" x14ac:dyDescent="0.25">
      <c r="A3406" s="18"/>
      <c r="B3406" s="18"/>
      <c r="C3406" s="77"/>
      <c r="D3406" s="77"/>
      <c r="E3406" s="78"/>
      <c r="F3406" s="5"/>
      <c r="G3406" s="5"/>
      <c r="H3406" s="5"/>
      <c r="K3406" s="5"/>
      <c r="L3406" s="5"/>
      <c r="M3406" s="18"/>
      <c r="N3406" s="18"/>
      <c r="T3406" s="70"/>
      <c r="U3406" s="70"/>
    </row>
    <row r="3407" spans="1:21" x14ac:dyDescent="0.25">
      <c r="A3407" s="18"/>
      <c r="B3407" s="18"/>
      <c r="C3407" s="77"/>
      <c r="D3407" s="77"/>
      <c r="E3407" s="78"/>
      <c r="F3407" s="5"/>
      <c r="G3407" s="5"/>
      <c r="H3407" s="5"/>
      <c r="K3407" s="5"/>
      <c r="L3407" s="5"/>
      <c r="M3407" s="18"/>
      <c r="N3407" s="18"/>
      <c r="T3407" s="70"/>
      <c r="U3407" s="70"/>
    </row>
    <row r="3408" spans="1:21" x14ac:dyDescent="0.25">
      <c r="A3408" s="18"/>
      <c r="B3408" s="18"/>
      <c r="C3408" s="77"/>
      <c r="D3408" s="77"/>
      <c r="E3408" s="78"/>
      <c r="F3408" s="5"/>
      <c r="G3408" s="5"/>
      <c r="H3408" s="5"/>
      <c r="K3408" s="5"/>
      <c r="L3408" s="5"/>
      <c r="M3408" s="18"/>
      <c r="N3408" s="18"/>
      <c r="T3408" s="70"/>
      <c r="U3408" s="70"/>
    </row>
    <row r="3409" spans="1:21" x14ac:dyDescent="0.25">
      <c r="A3409" s="18"/>
      <c r="B3409" s="18"/>
      <c r="C3409" s="77"/>
      <c r="D3409" s="77"/>
      <c r="E3409" s="78"/>
      <c r="F3409" s="5"/>
      <c r="G3409" s="5"/>
      <c r="H3409" s="5"/>
      <c r="K3409" s="5"/>
      <c r="L3409" s="5"/>
      <c r="M3409" s="18"/>
      <c r="N3409" s="18"/>
      <c r="T3409" s="70"/>
      <c r="U3409" s="70"/>
    </row>
    <row r="3410" spans="1:21" x14ac:dyDescent="0.25">
      <c r="A3410" s="18"/>
      <c r="B3410" s="18"/>
      <c r="C3410" s="77"/>
      <c r="D3410" s="77"/>
      <c r="E3410" s="78"/>
      <c r="F3410" s="5"/>
      <c r="G3410" s="5"/>
      <c r="H3410" s="5"/>
      <c r="K3410" s="5"/>
      <c r="L3410" s="5"/>
      <c r="M3410" s="18"/>
      <c r="N3410" s="18"/>
      <c r="T3410" s="70"/>
      <c r="U3410" s="70"/>
    </row>
    <row r="3411" spans="1:21" x14ac:dyDescent="0.25">
      <c r="A3411" s="18"/>
      <c r="B3411" s="18"/>
      <c r="C3411" s="77"/>
      <c r="D3411" s="77"/>
      <c r="E3411" s="78"/>
      <c r="F3411" s="5"/>
      <c r="G3411" s="5"/>
      <c r="H3411" s="5"/>
      <c r="K3411" s="5"/>
      <c r="L3411" s="5"/>
      <c r="M3411" s="18"/>
      <c r="N3411" s="18"/>
      <c r="T3411" s="70"/>
      <c r="U3411" s="70"/>
    </row>
    <row r="3412" spans="1:21" x14ac:dyDescent="0.25">
      <c r="A3412" s="18"/>
      <c r="B3412" s="18"/>
      <c r="C3412" s="77"/>
      <c r="D3412" s="77"/>
      <c r="E3412" s="78"/>
      <c r="F3412" s="5"/>
      <c r="G3412" s="5"/>
      <c r="H3412" s="5"/>
      <c r="K3412" s="5"/>
      <c r="L3412" s="5"/>
      <c r="M3412" s="18"/>
      <c r="N3412" s="18"/>
      <c r="T3412" s="70"/>
      <c r="U3412" s="70"/>
    </row>
    <row r="3413" spans="1:21" x14ac:dyDescent="0.25">
      <c r="A3413" s="18"/>
      <c r="B3413" s="18"/>
      <c r="C3413" s="77"/>
      <c r="D3413" s="77"/>
      <c r="E3413" s="78"/>
      <c r="F3413" s="5"/>
      <c r="G3413" s="5"/>
      <c r="H3413" s="5"/>
      <c r="K3413" s="5"/>
      <c r="L3413" s="5"/>
      <c r="M3413" s="18"/>
      <c r="N3413" s="18"/>
      <c r="T3413" s="70"/>
      <c r="U3413" s="70"/>
    </row>
    <row r="3414" spans="1:21" x14ac:dyDescent="0.25">
      <c r="A3414" s="18"/>
      <c r="B3414" s="18"/>
      <c r="C3414" s="77"/>
      <c r="D3414" s="77"/>
      <c r="E3414" s="78"/>
      <c r="F3414" s="5"/>
      <c r="G3414" s="5"/>
      <c r="H3414" s="5"/>
      <c r="K3414" s="5"/>
      <c r="L3414" s="5"/>
      <c r="M3414" s="18"/>
      <c r="N3414" s="18"/>
      <c r="T3414" s="70"/>
      <c r="U3414" s="70"/>
    </row>
    <row r="3415" spans="1:21" x14ac:dyDescent="0.25">
      <c r="A3415" s="18"/>
      <c r="B3415" s="18"/>
      <c r="C3415" s="77"/>
      <c r="D3415" s="77"/>
      <c r="E3415" s="78"/>
      <c r="F3415" s="5"/>
      <c r="G3415" s="5"/>
      <c r="H3415" s="5"/>
      <c r="K3415" s="5"/>
      <c r="L3415" s="5"/>
      <c r="M3415" s="18"/>
      <c r="N3415" s="18"/>
      <c r="T3415" s="70"/>
      <c r="U3415" s="70"/>
    </row>
    <row r="3416" spans="1:21" x14ac:dyDescent="0.25">
      <c r="A3416" s="18"/>
      <c r="B3416" s="18"/>
      <c r="C3416" s="77"/>
      <c r="D3416" s="77"/>
      <c r="E3416" s="78"/>
      <c r="F3416" s="5"/>
      <c r="G3416" s="5"/>
      <c r="H3416" s="5"/>
      <c r="K3416" s="5"/>
      <c r="L3416" s="5"/>
      <c r="M3416" s="18"/>
      <c r="N3416" s="18"/>
      <c r="T3416" s="70"/>
      <c r="U3416" s="70"/>
    </row>
    <row r="3417" spans="1:21" x14ac:dyDescent="0.25">
      <c r="A3417" s="18"/>
      <c r="B3417" s="18"/>
      <c r="C3417" s="77"/>
      <c r="D3417" s="77"/>
      <c r="E3417" s="78"/>
      <c r="F3417" s="5"/>
      <c r="G3417" s="5"/>
      <c r="H3417" s="5"/>
      <c r="K3417" s="5"/>
      <c r="L3417" s="5"/>
      <c r="M3417" s="18"/>
      <c r="N3417" s="18"/>
      <c r="T3417" s="70"/>
      <c r="U3417" s="70"/>
    </row>
    <row r="3418" spans="1:21" x14ac:dyDescent="0.25">
      <c r="A3418" s="18"/>
      <c r="B3418" s="18"/>
      <c r="C3418" s="77"/>
      <c r="D3418" s="77"/>
      <c r="E3418" s="78"/>
      <c r="F3418" s="5"/>
      <c r="G3418" s="5"/>
      <c r="H3418" s="5"/>
      <c r="K3418" s="5"/>
      <c r="L3418" s="5"/>
      <c r="M3418" s="18"/>
      <c r="N3418" s="18"/>
      <c r="T3418" s="70"/>
      <c r="U3418" s="70"/>
    </row>
    <row r="3419" spans="1:21" x14ac:dyDescent="0.25">
      <c r="A3419" s="18"/>
      <c r="B3419" s="18"/>
      <c r="C3419" s="77"/>
      <c r="D3419" s="77"/>
      <c r="E3419" s="78"/>
      <c r="F3419" s="5"/>
      <c r="G3419" s="5"/>
      <c r="H3419" s="5"/>
      <c r="K3419" s="5"/>
      <c r="L3419" s="5"/>
      <c r="M3419" s="18"/>
      <c r="N3419" s="18"/>
      <c r="T3419" s="70"/>
      <c r="U3419" s="70"/>
    </row>
    <row r="3420" spans="1:21" x14ac:dyDescent="0.25">
      <c r="A3420" s="18"/>
      <c r="B3420" s="18"/>
      <c r="C3420" s="77"/>
      <c r="D3420" s="77"/>
      <c r="E3420" s="78"/>
      <c r="F3420" s="5"/>
      <c r="G3420" s="5"/>
      <c r="H3420" s="5"/>
      <c r="K3420" s="5"/>
      <c r="L3420" s="5"/>
      <c r="M3420" s="18"/>
      <c r="N3420" s="18"/>
      <c r="T3420" s="70"/>
      <c r="U3420" s="70"/>
    </row>
    <row r="3421" spans="1:21" x14ac:dyDescent="0.25">
      <c r="A3421" s="18"/>
      <c r="B3421" s="18"/>
      <c r="C3421" s="77"/>
      <c r="D3421" s="77"/>
      <c r="E3421" s="78"/>
      <c r="F3421" s="5"/>
      <c r="G3421" s="5"/>
      <c r="H3421" s="5"/>
      <c r="K3421" s="5"/>
      <c r="L3421" s="5"/>
      <c r="M3421" s="18"/>
      <c r="N3421" s="18"/>
      <c r="T3421" s="70"/>
      <c r="U3421" s="70"/>
    </row>
    <row r="3422" spans="1:21" x14ac:dyDescent="0.25">
      <c r="A3422" s="18"/>
      <c r="B3422" s="18"/>
      <c r="C3422" s="77"/>
      <c r="D3422" s="77"/>
      <c r="E3422" s="78"/>
      <c r="F3422" s="5"/>
      <c r="G3422" s="5"/>
      <c r="H3422" s="5"/>
      <c r="K3422" s="5"/>
      <c r="L3422" s="5"/>
      <c r="M3422" s="18"/>
      <c r="N3422" s="18"/>
      <c r="T3422" s="70"/>
      <c r="U3422" s="70"/>
    </row>
    <row r="3423" spans="1:21" x14ac:dyDescent="0.25">
      <c r="A3423" s="18"/>
      <c r="B3423" s="18"/>
      <c r="C3423" s="77"/>
      <c r="D3423" s="77"/>
      <c r="E3423" s="78"/>
      <c r="F3423" s="5"/>
      <c r="G3423" s="5"/>
      <c r="H3423" s="5"/>
      <c r="K3423" s="5"/>
      <c r="L3423" s="5"/>
      <c r="M3423" s="18"/>
      <c r="N3423" s="18"/>
      <c r="T3423" s="70"/>
      <c r="U3423" s="70"/>
    </row>
    <row r="3424" spans="1:21" x14ac:dyDescent="0.25">
      <c r="A3424" s="18"/>
      <c r="B3424" s="18"/>
      <c r="C3424" s="77"/>
      <c r="D3424" s="77"/>
      <c r="E3424" s="78"/>
      <c r="F3424" s="5"/>
      <c r="G3424" s="5"/>
      <c r="H3424" s="5"/>
      <c r="K3424" s="5"/>
      <c r="L3424" s="5"/>
      <c r="M3424" s="18"/>
      <c r="N3424" s="18"/>
      <c r="T3424" s="70"/>
      <c r="U3424" s="70"/>
    </row>
    <row r="3425" spans="1:21" x14ac:dyDescent="0.25">
      <c r="A3425" s="18"/>
      <c r="B3425" s="18"/>
      <c r="C3425" s="77"/>
      <c r="D3425" s="77"/>
      <c r="E3425" s="78"/>
      <c r="F3425" s="5"/>
      <c r="G3425" s="5"/>
      <c r="H3425" s="5"/>
      <c r="K3425" s="5"/>
      <c r="L3425" s="5"/>
      <c r="M3425" s="18"/>
      <c r="N3425" s="18"/>
      <c r="T3425" s="70"/>
      <c r="U3425" s="70"/>
    </row>
    <row r="3426" spans="1:21" x14ac:dyDescent="0.25">
      <c r="A3426" s="18"/>
      <c r="B3426" s="18"/>
      <c r="C3426" s="77"/>
      <c r="D3426" s="77"/>
      <c r="E3426" s="78"/>
      <c r="F3426" s="5"/>
      <c r="G3426" s="5"/>
      <c r="H3426" s="5"/>
      <c r="K3426" s="5"/>
      <c r="L3426" s="5"/>
      <c r="M3426" s="18"/>
      <c r="N3426" s="18"/>
      <c r="T3426" s="70"/>
      <c r="U3426" s="70"/>
    </row>
    <row r="3427" spans="1:21" x14ac:dyDescent="0.25">
      <c r="A3427" s="18"/>
      <c r="B3427" s="18"/>
      <c r="C3427" s="77"/>
      <c r="D3427" s="77"/>
      <c r="E3427" s="78"/>
      <c r="F3427" s="5"/>
      <c r="G3427" s="5"/>
      <c r="H3427" s="5"/>
      <c r="K3427" s="5"/>
      <c r="L3427" s="5"/>
      <c r="M3427" s="18"/>
      <c r="N3427" s="18"/>
      <c r="T3427" s="70"/>
      <c r="U3427" s="70"/>
    </row>
    <row r="3428" spans="1:21" x14ac:dyDescent="0.25">
      <c r="A3428" s="18"/>
      <c r="B3428" s="18"/>
      <c r="C3428" s="77"/>
      <c r="D3428" s="77"/>
      <c r="E3428" s="78"/>
      <c r="F3428" s="5"/>
      <c r="G3428" s="5"/>
      <c r="H3428" s="5"/>
      <c r="K3428" s="5"/>
      <c r="L3428" s="5"/>
      <c r="M3428" s="18"/>
      <c r="N3428" s="18"/>
      <c r="T3428" s="70"/>
      <c r="U3428" s="70"/>
    </row>
    <row r="3429" spans="1:21" x14ac:dyDescent="0.25">
      <c r="A3429" s="18"/>
      <c r="B3429" s="18"/>
      <c r="C3429" s="77"/>
      <c r="D3429" s="77"/>
      <c r="E3429" s="78"/>
      <c r="F3429" s="5"/>
      <c r="G3429" s="5"/>
      <c r="H3429" s="5"/>
      <c r="K3429" s="5"/>
      <c r="L3429" s="5"/>
      <c r="M3429" s="18"/>
      <c r="N3429" s="18"/>
      <c r="T3429" s="70"/>
      <c r="U3429" s="70"/>
    </row>
    <row r="3430" spans="1:21" x14ac:dyDescent="0.25">
      <c r="A3430" s="18"/>
      <c r="B3430" s="18"/>
      <c r="C3430" s="77"/>
      <c r="D3430" s="77"/>
      <c r="E3430" s="78"/>
      <c r="F3430" s="5"/>
      <c r="G3430" s="5"/>
      <c r="H3430" s="5"/>
      <c r="K3430" s="5"/>
      <c r="L3430" s="5"/>
      <c r="M3430" s="18"/>
      <c r="N3430" s="18"/>
      <c r="T3430" s="70"/>
      <c r="U3430" s="70"/>
    </row>
    <row r="3431" spans="1:21" x14ac:dyDescent="0.25">
      <c r="A3431" s="18"/>
      <c r="B3431" s="18"/>
      <c r="C3431" s="77"/>
      <c r="D3431" s="77"/>
      <c r="E3431" s="78"/>
      <c r="F3431" s="5"/>
      <c r="G3431" s="5"/>
      <c r="H3431" s="5"/>
      <c r="K3431" s="5"/>
      <c r="L3431" s="5"/>
      <c r="M3431" s="18"/>
      <c r="N3431" s="18"/>
      <c r="T3431" s="70"/>
      <c r="U3431" s="70"/>
    </row>
    <row r="3432" spans="1:21" x14ac:dyDescent="0.25">
      <c r="A3432" s="18"/>
      <c r="B3432" s="18"/>
      <c r="C3432" s="77"/>
      <c r="D3432" s="77"/>
      <c r="E3432" s="78"/>
      <c r="F3432" s="5"/>
      <c r="G3432" s="5"/>
      <c r="H3432" s="5"/>
      <c r="K3432" s="5"/>
      <c r="L3432" s="5"/>
      <c r="M3432" s="18"/>
      <c r="N3432" s="18"/>
      <c r="T3432" s="70"/>
      <c r="U3432" s="70"/>
    </row>
    <row r="3433" spans="1:21" x14ac:dyDescent="0.25">
      <c r="A3433" s="18"/>
      <c r="B3433" s="18"/>
      <c r="C3433" s="77"/>
      <c r="D3433" s="77"/>
      <c r="E3433" s="78"/>
      <c r="F3433" s="5"/>
      <c r="G3433" s="5"/>
      <c r="H3433" s="5"/>
      <c r="K3433" s="5"/>
      <c r="L3433" s="5"/>
      <c r="M3433" s="18"/>
      <c r="N3433" s="18"/>
      <c r="T3433" s="70"/>
      <c r="U3433" s="70"/>
    </row>
    <row r="3434" spans="1:21" x14ac:dyDescent="0.25">
      <c r="A3434" s="18"/>
      <c r="B3434" s="18"/>
      <c r="C3434" s="77"/>
      <c r="D3434" s="77"/>
      <c r="E3434" s="78"/>
      <c r="F3434" s="5"/>
      <c r="G3434" s="5"/>
      <c r="H3434" s="5"/>
      <c r="K3434" s="5"/>
      <c r="L3434" s="5"/>
      <c r="M3434" s="18"/>
      <c r="N3434" s="18"/>
      <c r="T3434" s="70"/>
      <c r="U3434" s="70"/>
    </row>
    <row r="3435" spans="1:21" x14ac:dyDescent="0.25">
      <c r="A3435" s="18"/>
      <c r="B3435" s="18"/>
      <c r="C3435" s="77"/>
      <c r="D3435" s="77"/>
      <c r="E3435" s="78"/>
      <c r="F3435" s="5"/>
      <c r="G3435" s="5"/>
      <c r="H3435" s="5"/>
      <c r="K3435" s="5"/>
      <c r="L3435" s="5"/>
      <c r="M3435" s="18"/>
      <c r="N3435" s="18"/>
      <c r="T3435" s="70"/>
      <c r="U3435" s="70"/>
    </row>
    <row r="3436" spans="1:21" x14ac:dyDescent="0.25">
      <c r="A3436" s="18"/>
      <c r="B3436" s="18"/>
      <c r="C3436" s="77"/>
      <c r="D3436" s="77"/>
      <c r="E3436" s="78"/>
      <c r="F3436" s="5"/>
      <c r="G3436" s="5"/>
      <c r="H3436" s="5"/>
      <c r="K3436" s="5"/>
      <c r="L3436" s="5"/>
      <c r="M3436" s="18"/>
      <c r="N3436" s="18"/>
      <c r="T3436" s="70"/>
      <c r="U3436" s="70"/>
    </row>
    <row r="3437" spans="1:21" x14ac:dyDescent="0.25">
      <c r="A3437" s="18"/>
      <c r="B3437" s="18"/>
      <c r="C3437" s="77"/>
      <c r="D3437" s="77"/>
      <c r="E3437" s="78"/>
      <c r="F3437" s="5"/>
      <c r="G3437" s="5"/>
      <c r="H3437" s="5"/>
      <c r="K3437" s="5"/>
      <c r="L3437" s="5"/>
      <c r="M3437" s="18"/>
      <c r="N3437" s="18"/>
      <c r="T3437" s="70"/>
      <c r="U3437" s="70"/>
    </row>
    <row r="3438" spans="1:21" x14ac:dyDescent="0.25">
      <c r="A3438" s="18"/>
      <c r="B3438" s="18"/>
      <c r="C3438" s="77"/>
      <c r="D3438" s="77"/>
      <c r="E3438" s="78"/>
      <c r="F3438" s="5"/>
      <c r="G3438" s="5"/>
      <c r="H3438" s="5"/>
      <c r="K3438" s="5"/>
      <c r="L3438" s="5"/>
      <c r="M3438" s="18"/>
      <c r="N3438" s="18"/>
      <c r="T3438" s="70"/>
      <c r="U3438" s="70"/>
    </row>
    <row r="3439" spans="1:21" x14ac:dyDescent="0.25">
      <c r="A3439" s="18"/>
      <c r="B3439" s="18"/>
      <c r="C3439" s="77"/>
      <c r="D3439" s="77"/>
      <c r="E3439" s="78"/>
      <c r="F3439" s="5"/>
      <c r="G3439" s="5"/>
      <c r="H3439" s="5"/>
      <c r="K3439" s="5"/>
      <c r="L3439" s="5"/>
      <c r="M3439" s="18"/>
      <c r="N3439" s="18"/>
      <c r="T3439" s="70"/>
      <c r="U3439" s="70"/>
    </row>
    <row r="3440" spans="1:21" x14ac:dyDescent="0.25">
      <c r="A3440" s="18"/>
      <c r="B3440" s="18"/>
      <c r="C3440" s="77"/>
      <c r="D3440" s="77"/>
      <c r="E3440" s="78"/>
      <c r="F3440" s="5"/>
      <c r="G3440" s="5"/>
      <c r="H3440" s="5"/>
      <c r="K3440" s="5"/>
      <c r="L3440" s="5"/>
      <c r="M3440" s="18"/>
      <c r="N3440" s="18"/>
      <c r="T3440" s="70"/>
      <c r="U3440" s="70"/>
    </row>
    <row r="3441" spans="1:21" x14ac:dyDescent="0.25">
      <c r="A3441" s="18"/>
      <c r="B3441" s="18"/>
      <c r="C3441" s="77"/>
      <c r="D3441" s="77"/>
      <c r="E3441" s="78"/>
      <c r="F3441" s="5"/>
      <c r="G3441" s="5"/>
      <c r="H3441" s="5"/>
      <c r="K3441" s="5"/>
      <c r="L3441" s="5"/>
      <c r="M3441" s="18"/>
      <c r="N3441" s="18"/>
      <c r="T3441" s="70"/>
      <c r="U3441" s="70"/>
    </row>
    <row r="3442" spans="1:21" x14ac:dyDescent="0.25">
      <c r="A3442" s="18"/>
      <c r="B3442" s="18"/>
      <c r="C3442" s="77"/>
      <c r="D3442" s="77"/>
      <c r="E3442" s="78"/>
      <c r="F3442" s="5"/>
      <c r="G3442" s="5"/>
      <c r="H3442" s="5"/>
      <c r="K3442" s="5"/>
      <c r="L3442" s="5"/>
      <c r="M3442" s="18"/>
      <c r="N3442" s="18"/>
      <c r="T3442" s="70"/>
      <c r="U3442" s="70"/>
    </row>
    <row r="3443" spans="1:21" x14ac:dyDescent="0.25">
      <c r="A3443" s="18"/>
      <c r="B3443" s="18"/>
      <c r="C3443" s="77"/>
      <c r="D3443" s="77"/>
      <c r="E3443" s="78"/>
      <c r="F3443" s="5"/>
      <c r="G3443" s="5"/>
      <c r="H3443" s="5"/>
      <c r="K3443" s="5"/>
      <c r="L3443" s="5"/>
      <c r="M3443" s="18"/>
      <c r="N3443" s="18"/>
      <c r="T3443" s="70"/>
      <c r="U3443" s="70"/>
    </row>
    <row r="3444" spans="1:21" x14ac:dyDescent="0.25">
      <c r="A3444" s="18"/>
      <c r="B3444" s="18"/>
      <c r="C3444" s="77"/>
      <c r="D3444" s="77"/>
      <c r="E3444" s="78"/>
      <c r="F3444" s="5"/>
      <c r="G3444" s="5"/>
      <c r="H3444" s="5"/>
      <c r="K3444" s="5"/>
      <c r="L3444" s="5"/>
      <c r="M3444" s="18"/>
      <c r="N3444" s="18"/>
      <c r="T3444" s="70"/>
      <c r="U3444" s="70"/>
    </row>
    <row r="3445" spans="1:21" x14ac:dyDescent="0.25">
      <c r="A3445" s="18"/>
      <c r="B3445" s="18"/>
      <c r="C3445" s="77"/>
      <c r="D3445" s="77"/>
      <c r="E3445" s="78"/>
      <c r="F3445" s="5"/>
      <c r="G3445" s="5"/>
      <c r="H3445" s="5"/>
      <c r="K3445" s="5"/>
      <c r="L3445" s="5"/>
      <c r="M3445" s="18"/>
      <c r="N3445" s="18"/>
      <c r="T3445" s="70"/>
      <c r="U3445" s="70"/>
    </row>
    <row r="3446" spans="1:21" x14ac:dyDescent="0.25">
      <c r="A3446" s="18"/>
      <c r="B3446" s="18"/>
      <c r="C3446" s="77"/>
      <c r="D3446" s="77"/>
      <c r="E3446" s="78"/>
      <c r="F3446" s="5"/>
      <c r="G3446" s="5"/>
      <c r="H3446" s="5"/>
      <c r="K3446" s="5"/>
      <c r="L3446" s="5"/>
      <c r="M3446" s="18"/>
      <c r="N3446" s="18"/>
      <c r="T3446" s="70"/>
      <c r="U3446" s="70"/>
    </row>
    <row r="3447" spans="1:21" x14ac:dyDescent="0.25">
      <c r="A3447" s="18"/>
      <c r="B3447" s="18"/>
      <c r="C3447" s="77"/>
      <c r="D3447" s="77"/>
      <c r="E3447" s="78"/>
      <c r="F3447" s="5"/>
      <c r="G3447" s="5"/>
      <c r="H3447" s="5"/>
      <c r="K3447" s="5"/>
      <c r="L3447" s="5"/>
      <c r="M3447" s="18"/>
      <c r="N3447" s="18"/>
      <c r="T3447" s="70"/>
      <c r="U3447" s="70"/>
    </row>
    <row r="3448" spans="1:21" x14ac:dyDescent="0.25">
      <c r="A3448" s="18"/>
      <c r="B3448" s="18"/>
      <c r="C3448" s="77"/>
      <c r="D3448" s="77"/>
      <c r="E3448" s="78"/>
      <c r="F3448" s="5"/>
      <c r="G3448" s="5"/>
      <c r="H3448" s="5"/>
      <c r="K3448" s="5"/>
      <c r="L3448" s="5"/>
      <c r="M3448" s="18"/>
      <c r="N3448" s="18"/>
      <c r="T3448" s="70"/>
      <c r="U3448" s="70"/>
    </row>
    <row r="3449" spans="1:21" x14ac:dyDescent="0.25">
      <c r="A3449" s="18"/>
      <c r="B3449" s="18"/>
      <c r="C3449" s="77"/>
      <c r="D3449" s="77"/>
      <c r="E3449" s="78"/>
      <c r="F3449" s="5"/>
      <c r="G3449" s="5"/>
      <c r="H3449" s="5"/>
      <c r="K3449" s="5"/>
      <c r="L3449" s="5"/>
      <c r="M3449" s="18"/>
      <c r="N3449" s="18"/>
      <c r="T3449" s="70"/>
      <c r="U3449" s="70"/>
    </row>
    <row r="3450" spans="1:21" x14ac:dyDescent="0.25">
      <c r="A3450" s="18"/>
      <c r="B3450" s="18"/>
      <c r="C3450" s="77"/>
      <c r="D3450" s="77"/>
      <c r="E3450" s="78"/>
      <c r="F3450" s="5"/>
      <c r="G3450" s="5"/>
      <c r="H3450" s="5"/>
      <c r="K3450" s="5"/>
      <c r="L3450" s="5"/>
      <c r="M3450" s="18"/>
      <c r="N3450" s="18"/>
      <c r="T3450" s="70"/>
      <c r="U3450" s="70"/>
    </row>
    <row r="3451" spans="1:21" x14ac:dyDescent="0.25">
      <c r="A3451" s="18"/>
      <c r="B3451" s="18"/>
      <c r="C3451" s="77"/>
      <c r="D3451" s="77"/>
      <c r="E3451" s="78"/>
      <c r="F3451" s="5"/>
      <c r="G3451" s="5"/>
      <c r="H3451" s="5"/>
      <c r="K3451" s="5"/>
      <c r="L3451" s="5"/>
      <c r="M3451" s="18"/>
      <c r="N3451" s="18"/>
      <c r="T3451" s="70"/>
      <c r="U3451" s="70"/>
    </row>
    <row r="3452" spans="1:21" x14ac:dyDescent="0.25">
      <c r="A3452" s="18"/>
      <c r="B3452" s="18"/>
      <c r="C3452" s="77"/>
      <c r="D3452" s="77"/>
      <c r="E3452" s="78"/>
      <c r="F3452" s="5"/>
      <c r="G3452" s="5"/>
      <c r="H3452" s="5"/>
      <c r="K3452" s="5"/>
      <c r="L3452" s="5"/>
      <c r="M3452" s="18"/>
      <c r="N3452" s="18"/>
      <c r="T3452" s="70"/>
      <c r="U3452" s="70"/>
    </row>
    <row r="3453" spans="1:21" x14ac:dyDescent="0.25">
      <c r="A3453" s="18"/>
      <c r="B3453" s="18"/>
      <c r="C3453" s="77"/>
      <c r="D3453" s="77"/>
      <c r="E3453" s="78"/>
      <c r="F3453" s="5"/>
      <c r="G3453" s="5"/>
      <c r="H3453" s="5"/>
      <c r="K3453" s="5"/>
      <c r="L3453" s="5"/>
      <c r="M3453" s="18"/>
      <c r="N3453" s="18"/>
      <c r="T3453" s="70"/>
      <c r="U3453" s="70"/>
    </row>
    <row r="3454" spans="1:21" x14ac:dyDescent="0.25">
      <c r="A3454" s="18"/>
      <c r="B3454" s="18"/>
      <c r="C3454" s="77"/>
      <c r="D3454" s="77"/>
      <c r="E3454" s="78"/>
      <c r="F3454" s="5"/>
      <c r="G3454" s="5"/>
      <c r="H3454" s="5"/>
      <c r="K3454" s="5"/>
      <c r="L3454" s="5"/>
      <c r="M3454" s="18"/>
      <c r="N3454" s="18"/>
      <c r="T3454" s="70"/>
      <c r="U3454" s="70"/>
    </row>
    <row r="3455" spans="1:21" x14ac:dyDescent="0.25">
      <c r="A3455" s="18"/>
      <c r="B3455" s="18"/>
      <c r="C3455" s="77"/>
      <c r="D3455" s="77"/>
      <c r="E3455" s="78"/>
      <c r="F3455" s="5"/>
      <c r="G3455" s="5"/>
      <c r="H3455" s="5"/>
      <c r="K3455" s="5"/>
      <c r="L3455" s="5"/>
      <c r="M3455" s="18"/>
      <c r="N3455" s="18"/>
      <c r="T3455" s="70"/>
      <c r="U3455" s="70"/>
    </row>
    <row r="3456" spans="1:21" x14ac:dyDescent="0.25">
      <c r="A3456" s="18"/>
      <c r="B3456" s="18"/>
      <c r="C3456" s="77"/>
      <c r="D3456" s="77"/>
      <c r="E3456" s="78"/>
      <c r="F3456" s="5"/>
      <c r="G3456" s="5"/>
      <c r="H3456" s="5"/>
      <c r="K3456" s="5"/>
      <c r="L3456" s="5"/>
      <c r="M3456" s="18"/>
      <c r="N3456" s="18"/>
      <c r="T3456" s="70"/>
      <c r="U3456" s="70"/>
    </row>
    <row r="3457" spans="1:21" x14ac:dyDescent="0.25">
      <c r="A3457" s="18"/>
      <c r="B3457" s="18"/>
      <c r="C3457" s="77"/>
      <c r="D3457" s="77"/>
      <c r="E3457" s="78"/>
      <c r="F3457" s="5"/>
      <c r="G3457" s="5"/>
      <c r="H3457" s="5"/>
      <c r="K3457" s="5"/>
      <c r="L3457" s="5"/>
      <c r="M3457" s="18"/>
      <c r="N3457" s="18"/>
      <c r="T3457" s="70"/>
      <c r="U3457" s="70"/>
    </row>
    <row r="3458" spans="1:21" x14ac:dyDescent="0.25">
      <c r="A3458" s="18"/>
      <c r="B3458" s="18"/>
      <c r="C3458" s="77"/>
      <c r="D3458" s="77"/>
      <c r="E3458" s="78"/>
      <c r="F3458" s="5"/>
      <c r="G3458" s="5"/>
      <c r="H3458" s="5"/>
      <c r="K3458" s="5"/>
      <c r="L3458" s="5"/>
      <c r="M3458" s="18"/>
      <c r="N3458" s="18"/>
      <c r="T3458" s="70"/>
      <c r="U3458" s="70"/>
    </row>
    <row r="3459" spans="1:21" x14ac:dyDescent="0.25">
      <c r="A3459" s="18"/>
      <c r="B3459" s="18"/>
      <c r="C3459" s="77"/>
      <c r="D3459" s="77"/>
      <c r="E3459" s="78"/>
      <c r="F3459" s="5"/>
      <c r="G3459" s="5"/>
      <c r="H3459" s="5"/>
      <c r="K3459" s="5"/>
      <c r="L3459" s="5"/>
      <c r="M3459" s="18"/>
      <c r="N3459" s="18"/>
      <c r="T3459" s="70"/>
      <c r="U3459" s="70"/>
    </row>
    <row r="3460" spans="1:21" x14ac:dyDescent="0.25">
      <c r="A3460" s="18"/>
      <c r="B3460" s="18"/>
      <c r="C3460" s="77"/>
      <c r="D3460" s="77"/>
      <c r="E3460" s="78"/>
      <c r="F3460" s="5"/>
      <c r="G3460" s="5"/>
      <c r="H3460" s="5"/>
      <c r="K3460" s="5"/>
      <c r="L3460" s="5"/>
      <c r="M3460" s="18"/>
      <c r="N3460" s="18"/>
      <c r="T3460" s="70"/>
      <c r="U3460" s="70"/>
    </row>
    <row r="3461" spans="1:21" x14ac:dyDescent="0.25">
      <c r="A3461" s="18"/>
      <c r="B3461" s="18"/>
      <c r="C3461" s="77"/>
      <c r="D3461" s="77"/>
      <c r="E3461" s="78"/>
      <c r="F3461" s="5"/>
      <c r="G3461" s="5"/>
      <c r="H3461" s="5"/>
      <c r="K3461" s="5"/>
      <c r="L3461" s="5"/>
      <c r="M3461" s="18"/>
      <c r="N3461" s="18"/>
      <c r="T3461" s="70"/>
      <c r="U3461" s="70"/>
    </row>
    <row r="3462" spans="1:21" x14ac:dyDescent="0.25">
      <c r="A3462" s="18"/>
      <c r="B3462" s="18"/>
      <c r="C3462" s="77"/>
      <c r="D3462" s="77"/>
      <c r="E3462" s="78"/>
      <c r="F3462" s="5"/>
      <c r="G3462" s="5"/>
      <c r="H3462" s="5"/>
      <c r="K3462" s="5"/>
      <c r="L3462" s="5"/>
      <c r="M3462" s="18"/>
      <c r="N3462" s="18"/>
      <c r="T3462" s="70"/>
      <c r="U3462" s="70"/>
    </row>
    <row r="3463" spans="1:21" x14ac:dyDescent="0.25">
      <c r="A3463" s="18"/>
      <c r="B3463" s="18"/>
      <c r="C3463" s="77"/>
      <c r="D3463" s="77"/>
      <c r="E3463" s="78"/>
      <c r="F3463" s="5"/>
      <c r="G3463" s="5"/>
      <c r="H3463" s="5"/>
      <c r="K3463" s="5"/>
      <c r="L3463" s="5"/>
      <c r="M3463" s="18"/>
      <c r="N3463" s="18"/>
      <c r="T3463" s="70"/>
      <c r="U3463" s="70"/>
    </row>
    <row r="3464" spans="1:21" x14ac:dyDescent="0.25">
      <c r="A3464" s="18"/>
      <c r="B3464" s="18"/>
      <c r="C3464" s="77"/>
      <c r="D3464" s="77"/>
      <c r="E3464" s="78"/>
      <c r="F3464" s="5"/>
      <c r="G3464" s="5"/>
      <c r="H3464" s="5"/>
      <c r="K3464" s="5"/>
      <c r="L3464" s="5"/>
      <c r="M3464" s="18"/>
      <c r="N3464" s="18"/>
      <c r="T3464" s="70"/>
      <c r="U3464" s="70"/>
    </row>
    <row r="3465" spans="1:21" x14ac:dyDescent="0.25">
      <c r="A3465" s="18"/>
      <c r="B3465" s="18"/>
      <c r="C3465" s="77"/>
      <c r="D3465" s="77"/>
      <c r="E3465" s="78"/>
      <c r="F3465" s="5"/>
      <c r="G3465" s="5"/>
      <c r="H3465" s="5"/>
      <c r="K3465" s="5"/>
      <c r="L3465" s="5"/>
      <c r="M3465" s="18"/>
      <c r="N3465" s="18"/>
      <c r="T3465" s="70"/>
      <c r="U3465" s="70"/>
    </row>
    <row r="3466" spans="1:21" x14ac:dyDescent="0.25">
      <c r="A3466" s="18"/>
      <c r="B3466" s="18"/>
      <c r="C3466" s="77"/>
      <c r="D3466" s="77"/>
      <c r="E3466" s="78"/>
      <c r="F3466" s="5"/>
      <c r="G3466" s="5"/>
      <c r="H3466" s="5"/>
      <c r="K3466" s="5"/>
      <c r="L3466" s="5"/>
      <c r="M3466" s="18"/>
      <c r="N3466" s="18"/>
      <c r="T3466" s="70"/>
      <c r="U3466" s="70"/>
    </row>
    <row r="3467" spans="1:21" x14ac:dyDescent="0.25">
      <c r="A3467" s="18"/>
      <c r="B3467" s="18"/>
      <c r="C3467" s="77"/>
      <c r="D3467" s="77"/>
      <c r="E3467" s="78"/>
      <c r="F3467" s="5"/>
      <c r="G3467" s="5"/>
      <c r="H3467" s="5"/>
      <c r="K3467" s="5"/>
      <c r="L3467" s="5"/>
      <c r="M3467" s="18"/>
      <c r="N3467" s="18"/>
      <c r="T3467" s="70"/>
      <c r="U3467" s="70"/>
    </row>
    <row r="3468" spans="1:21" x14ac:dyDescent="0.25">
      <c r="A3468" s="18"/>
      <c r="B3468" s="18"/>
      <c r="C3468" s="77"/>
      <c r="D3468" s="77"/>
      <c r="E3468" s="78"/>
      <c r="F3468" s="5"/>
      <c r="G3468" s="5"/>
      <c r="H3468" s="5"/>
      <c r="K3468" s="5"/>
      <c r="L3468" s="5"/>
      <c r="M3468" s="18"/>
      <c r="N3468" s="18"/>
      <c r="T3468" s="70"/>
      <c r="U3468" s="70"/>
    </row>
    <row r="3469" spans="1:21" x14ac:dyDescent="0.25">
      <c r="A3469" s="18"/>
      <c r="B3469" s="18"/>
      <c r="C3469" s="77"/>
      <c r="D3469" s="77"/>
      <c r="E3469" s="78"/>
      <c r="F3469" s="5"/>
      <c r="G3469" s="5"/>
      <c r="H3469" s="5"/>
      <c r="K3469" s="5"/>
      <c r="L3469" s="5"/>
      <c r="M3469" s="18"/>
      <c r="N3469" s="18"/>
      <c r="T3469" s="70"/>
      <c r="U3469" s="70"/>
    </row>
    <row r="3470" spans="1:21" x14ac:dyDescent="0.25">
      <c r="A3470" s="18"/>
      <c r="B3470" s="18"/>
      <c r="C3470" s="77"/>
      <c r="D3470" s="77"/>
      <c r="E3470" s="78"/>
      <c r="F3470" s="5"/>
      <c r="G3470" s="5"/>
      <c r="H3470" s="5"/>
      <c r="K3470" s="5"/>
      <c r="L3470" s="5"/>
      <c r="M3470" s="18"/>
      <c r="N3470" s="18"/>
      <c r="T3470" s="70"/>
      <c r="U3470" s="70"/>
    </row>
    <row r="3471" spans="1:21" x14ac:dyDescent="0.25">
      <c r="A3471" s="18"/>
      <c r="B3471" s="18"/>
      <c r="C3471" s="77"/>
      <c r="D3471" s="77"/>
      <c r="E3471" s="78"/>
      <c r="F3471" s="5"/>
      <c r="G3471" s="5"/>
      <c r="H3471" s="5"/>
      <c r="K3471" s="5"/>
      <c r="L3471" s="5"/>
      <c r="M3471" s="18"/>
      <c r="N3471" s="18"/>
      <c r="T3471" s="70"/>
      <c r="U3471" s="70"/>
    </row>
    <row r="3472" spans="1:21" x14ac:dyDescent="0.25">
      <c r="A3472" s="18"/>
      <c r="B3472" s="18"/>
      <c r="C3472" s="77"/>
      <c r="D3472" s="77"/>
      <c r="E3472" s="78"/>
      <c r="F3472" s="5"/>
      <c r="G3472" s="5"/>
      <c r="H3472" s="5"/>
      <c r="K3472" s="5"/>
      <c r="L3472" s="5"/>
      <c r="M3472" s="18"/>
      <c r="N3472" s="18"/>
      <c r="T3472" s="70"/>
      <c r="U3472" s="70"/>
    </row>
    <row r="3473" spans="1:21" x14ac:dyDescent="0.25">
      <c r="A3473" s="18"/>
      <c r="B3473" s="18"/>
      <c r="C3473" s="77"/>
      <c r="D3473" s="77"/>
      <c r="E3473" s="78"/>
      <c r="F3473" s="5"/>
      <c r="G3473" s="5"/>
      <c r="H3473" s="5"/>
      <c r="K3473" s="5"/>
      <c r="L3473" s="5"/>
      <c r="M3473" s="18"/>
      <c r="N3473" s="18"/>
      <c r="T3473" s="70"/>
      <c r="U3473" s="70"/>
    </row>
    <row r="3474" spans="1:21" x14ac:dyDescent="0.25">
      <c r="A3474" s="18"/>
      <c r="B3474" s="18"/>
      <c r="C3474" s="77"/>
      <c r="D3474" s="77"/>
      <c r="E3474" s="78"/>
      <c r="F3474" s="5"/>
      <c r="G3474" s="5"/>
      <c r="H3474" s="5"/>
      <c r="K3474" s="5"/>
      <c r="L3474" s="5"/>
      <c r="M3474" s="18"/>
      <c r="N3474" s="18"/>
      <c r="T3474" s="70"/>
      <c r="U3474" s="70"/>
    </row>
    <row r="3475" spans="1:21" x14ac:dyDescent="0.25">
      <c r="A3475" s="18"/>
      <c r="B3475" s="18"/>
      <c r="C3475" s="77"/>
      <c r="D3475" s="77"/>
      <c r="E3475" s="78"/>
      <c r="F3475" s="5"/>
      <c r="G3475" s="5"/>
      <c r="H3475" s="5"/>
      <c r="K3475" s="5"/>
      <c r="L3475" s="5"/>
      <c r="M3475" s="18"/>
      <c r="N3475" s="18"/>
      <c r="T3475" s="70"/>
      <c r="U3475" s="70"/>
    </row>
    <row r="3476" spans="1:21" x14ac:dyDescent="0.25">
      <c r="A3476" s="18"/>
      <c r="B3476" s="18"/>
      <c r="C3476" s="77"/>
      <c r="D3476" s="77"/>
      <c r="E3476" s="78"/>
      <c r="F3476" s="5"/>
      <c r="G3476" s="5"/>
      <c r="H3476" s="5"/>
      <c r="K3476" s="5"/>
      <c r="L3476" s="5"/>
      <c r="M3476" s="18"/>
      <c r="N3476" s="18"/>
      <c r="T3476" s="70"/>
      <c r="U3476" s="70"/>
    </row>
    <row r="3477" spans="1:21" x14ac:dyDescent="0.25">
      <c r="A3477" s="18"/>
      <c r="B3477" s="18"/>
      <c r="C3477" s="77"/>
      <c r="D3477" s="77"/>
      <c r="E3477" s="78"/>
      <c r="F3477" s="5"/>
      <c r="G3477" s="5"/>
      <c r="H3477" s="5"/>
      <c r="K3477" s="5"/>
      <c r="L3477" s="5"/>
      <c r="M3477" s="18"/>
      <c r="N3477" s="18"/>
      <c r="T3477" s="70"/>
      <c r="U3477" s="70"/>
    </row>
    <row r="3478" spans="1:21" x14ac:dyDescent="0.25">
      <c r="A3478" s="18"/>
      <c r="B3478" s="18"/>
      <c r="C3478" s="77"/>
      <c r="D3478" s="77"/>
      <c r="E3478" s="78"/>
      <c r="F3478" s="5"/>
      <c r="G3478" s="5"/>
      <c r="H3478" s="5"/>
      <c r="K3478" s="5"/>
      <c r="L3478" s="5"/>
      <c r="M3478" s="18"/>
      <c r="N3478" s="18"/>
      <c r="T3478" s="70"/>
      <c r="U3478" s="70"/>
    </row>
    <row r="3479" spans="1:21" x14ac:dyDescent="0.25">
      <c r="A3479" s="18"/>
      <c r="B3479" s="18"/>
      <c r="C3479" s="77"/>
      <c r="D3479" s="77"/>
      <c r="E3479" s="78"/>
      <c r="F3479" s="5"/>
      <c r="G3479" s="5"/>
      <c r="H3479" s="5"/>
      <c r="K3479" s="5"/>
      <c r="L3479" s="5"/>
      <c r="M3479" s="18"/>
      <c r="N3479" s="18"/>
      <c r="T3479" s="70"/>
      <c r="U3479" s="70"/>
    </row>
    <row r="3480" spans="1:21" x14ac:dyDescent="0.25">
      <c r="A3480" s="18"/>
      <c r="B3480" s="18"/>
      <c r="C3480" s="77"/>
      <c r="D3480" s="77"/>
      <c r="E3480" s="78"/>
      <c r="F3480" s="5"/>
      <c r="G3480" s="5"/>
      <c r="H3480" s="5"/>
      <c r="K3480" s="5"/>
      <c r="L3480" s="5"/>
      <c r="M3480" s="18"/>
      <c r="N3480" s="18"/>
      <c r="T3480" s="70"/>
      <c r="U3480" s="70"/>
    </row>
    <row r="3481" spans="1:21" x14ac:dyDescent="0.25">
      <c r="A3481" s="18"/>
      <c r="B3481" s="18"/>
      <c r="C3481" s="77"/>
      <c r="D3481" s="77"/>
      <c r="E3481" s="78"/>
      <c r="F3481" s="5"/>
      <c r="G3481" s="5"/>
      <c r="H3481" s="5"/>
      <c r="K3481" s="5"/>
      <c r="L3481" s="5"/>
      <c r="M3481" s="18"/>
      <c r="N3481" s="18"/>
      <c r="T3481" s="70"/>
      <c r="U3481" s="70"/>
    </row>
    <row r="3482" spans="1:21" x14ac:dyDescent="0.25">
      <c r="A3482" s="18"/>
      <c r="B3482" s="18"/>
      <c r="C3482" s="77"/>
      <c r="D3482" s="77"/>
      <c r="E3482" s="78"/>
      <c r="F3482" s="5"/>
      <c r="G3482" s="5"/>
      <c r="H3482" s="5"/>
      <c r="K3482" s="5"/>
      <c r="L3482" s="5"/>
      <c r="M3482" s="18"/>
      <c r="N3482" s="18"/>
      <c r="T3482" s="70"/>
      <c r="U3482" s="70"/>
    </row>
    <row r="3483" spans="1:21" x14ac:dyDescent="0.25">
      <c r="A3483" s="18"/>
      <c r="B3483" s="18"/>
      <c r="C3483" s="77"/>
      <c r="D3483" s="77"/>
      <c r="E3483" s="78"/>
      <c r="F3483" s="5"/>
      <c r="G3483" s="5"/>
      <c r="H3483" s="5"/>
      <c r="K3483" s="5"/>
      <c r="L3483" s="5"/>
      <c r="M3483" s="18"/>
      <c r="N3483" s="18"/>
      <c r="T3483" s="70"/>
      <c r="U3483" s="70"/>
    </row>
    <row r="3484" spans="1:21" x14ac:dyDescent="0.25">
      <c r="A3484" s="18"/>
      <c r="B3484" s="18"/>
      <c r="C3484" s="77"/>
      <c r="D3484" s="77"/>
      <c r="E3484" s="78"/>
      <c r="F3484" s="5"/>
      <c r="G3484" s="5"/>
      <c r="H3484" s="5"/>
      <c r="K3484" s="5"/>
      <c r="L3484" s="5"/>
      <c r="M3484" s="18"/>
      <c r="N3484" s="18"/>
      <c r="T3484" s="70"/>
      <c r="U3484" s="70"/>
    </row>
    <row r="3485" spans="1:21" x14ac:dyDescent="0.25">
      <c r="A3485" s="18"/>
      <c r="B3485" s="18"/>
      <c r="C3485" s="77"/>
      <c r="D3485" s="77"/>
      <c r="E3485" s="78"/>
      <c r="F3485" s="5"/>
      <c r="G3485" s="5"/>
      <c r="H3485" s="5"/>
      <c r="K3485" s="5"/>
      <c r="L3485" s="5"/>
      <c r="M3485" s="18"/>
      <c r="N3485" s="18"/>
      <c r="T3485" s="70"/>
      <c r="U3485" s="70"/>
    </row>
    <row r="3486" spans="1:21" x14ac:dyDescent="0.25">
      <c r="A3486" s="18"/>
      <c r="B3486" s="18"/>
      <c r="C3486" s="77"/>
      <c r="D3486" s="77"/>
      <c r="E3486" s="78"/>
      <c r="F3486" s="5"/>
      <c r="G3486" s="5"/>
      <c r="H3486" s="5"/>
      <c r="K3486" s="5"/>
      <c r="L3486" s="5"/>
      <c r="M3486" s="18"/>
      <c r="N3486" s="18"/>
      <c r="T3486" s="70"/>
      <c r="U3486" s="70"/>
    </row>
    <row r="3487" spans="1:21" x14ac:dyDescent="0.25">
      <c r="A3487" s="18"/>
      <c r="B3487" s="18"/>
      <c r="C3487" s="77"/>
      <c r="D3487" s="77"/>
      <c r="E3487" s="78"/>
      <c r="F3487" s="5"/>
      <c r="G3487" s="5"/>
      <c r="H3487" s="5"/>
      <c r="K3487" s="5"/>
      <c r="L3487" s="5"/>
      <c r="M3487" s="18"/>
      <c r="N3487" s="18"/>
      <c r="T3487" s="70"/>
      <c r="U3487" s="70"/>
    </row>
    <row r="3488" spans="1:21" x14ac:dyDescent="0.25">
      <c r="A3488" s="18"/>
      <c r="B3488" s="18"/>
      <c r="C3488" s="77"/>
      <c r="D3488" s="77"/>
      <c r="E3488" s="78"/>
      <c r="F3488" s="5"/>
      <c r="G3488" s="5"/>
      <c r="H3488" s="5"/>
      <c r="K3488" s="5"/>
      <c r="L3488" s="5"/>
      <c r="M3488" s="18"/>
      <c r="N3488" s="18"/>
      <c r="T3488" s="70"/>
      <c r="U3488" s="70"/>
    </row>
    <row r="3489" spans="1:21" x14ac:dyDescent="0.25">
      <c r="A3489" s="18"/>
      <c r="B3489" s="18"/>
      <c r="C3489" s="77"/>
      <c r="D3489" s="77"/>
      <c r="E3489" s="78"/>
      <c r="F3489" s="5"/>
      <c r="G3489" s="5"/>
      <c r="H3489" s="5"/>
      <c r="K3489" s="5"/>
      <c r="L3489" s="5"/>
      <c r="M3489" s="18"/>
      <c r="N3489" s="18"/>
      <c r="T3489" s="70"/>
      <c r="U3489" s="70"/>
    </row>
    <row r="3490" spans="1:21" x14ac:dyDescent="0.25">
      <c r="A3490" s="18"/>
      <c r="B3490" s="18"/>
      <c r="C3490" s="77"/>
      <c r="D3490" s="77"/>
      <c r="E3490" s="78"/>
      <c r="F3490" s="5"/>
      <c r="G3490" s="5"/>
      <c r="H3490" s="5"/>
      <c r="K3490" s="5"/>
      <c r="L3490" s="5"/>
      <c r="M3490" s="18"/>
      <c r="N3490" s="18"/>
      <c r="T3490" s="70"/>
      <c r="U3490" s="70"/>
    </row>
    <row r="3491" spans="1:21" x14ac:dyDescent="0.25">
      <c r="A3491" s="18"/>
      <c r="B3491" s="18"/>
      <c r="C3491" s="77"/>
      <c r="D3491" s="77"/>
      <c r="E3491" s="78"/>
      <c r="F3491" s="5"/>
      <c r="G3491" s="5"/>
      <c r="H3491" s="5"/>
      <c r="K3491" s="5"/>
      <c r="L3491" s="5"/>
      <c r="M3491" s="18"/>
      <c r="N3491" s="18"/>
      <c r="T3491" s="70"/>
      <c r="U3491" s="70"/>
    </row>
    <row r="3492" spans="1:21" x14ac:dyDescent="0.25">
      <c r="A3492" s="18"/>
      <c r="B3492" s="18"/>
      <c r="C3492" s="77"/>
      <c r="D3492" s="77"/>
      <c r="E3492" s="78"/>
      <c r="F3492" s="5"/>
      <c r="G3492" s="5"/>
      <c r="H3492" s="5"/>
      <c r="K3492" s="5"/>
      <c r="L3492" s="5"/>
      <c r="M3492" s="18"/>
      <c r="N3492" s="18"/>
      <c r="T3492" s="70"/>
      <c r="U3492" s="70"/>
    </row>
    <row r="3493" spans="1:21" x14ac:dyDescent="0.25">
      <c r="A3493" s="18"/>
      <c r="B3493" s="18"/>
      <c r="C3493" s="77"/>
      <c r="D3493" s="77"/>
      <c r="E3493" s="78"/>
      <c r="F3493" s="5"/>
      <c r="G3493" s="5"/>
      <c r="H3493" s="5"/>
      <c r="K3493" s="5"/>
      <c r="L3493" s="5"/>
      <c r="M3493" s="18"/>
      <c r="N3493" s="18"/>
      <c r="T3493" s="70"/>
      <c r="U3493" s="70"/>
    </row>
    <row r="3494" spans="1:21" x14ac:dyDescent="0.25">
      <c r="A3494" s="18"/>
      <c r="B3494" s="18"/>
      <c r="C3494" s="77"/>
      <c r="D3494" s="77"/>
      <c r="E3494" s="78"/>
      <c r="F3494" s="5"/>
      <c r="G3494" s="5"/>
      <c r="H3494" s="5"/>
      <c r="K3494" s="5"/>
      <c r="L3494" s="5"/>
      <c r="M3494" s="18"/>
      <c r="N3494" s="18"/>
      <c r="T3494" s="70"/>
      <c r="U3494" s="70"/>
    </row>
    <row r="3495" spans="1:21" x14ac:dyDescent="0.25">
      <c r="A3495" s="18"/>
      <c r="B3495" s="18"/>
      <c r="C3495" s="77"/>
      <c r="D3495" s="77"/>
      <c r="E3495" s="78"/>
      <c r="F3495" s="5"/>
      <c r="G3495" s="5"/>
      <c r="H3495" s="5"/>
      <c r="K3495" s="5"/>
      <c r="L3495" s="5"/>
      <c r="M3495" s="18"/>
      <c r="N3495" s="18"/>
      <c r="T3495" s="70"/>
      <c r="U3495" s="70"/>
    </row>
    <row r="3496" spans="1:21" x14ac:dyDescent="0.25">
      <c r="A3496" s="18"/>
      <c r="B3496" s="18"/>
      <c r="C3496" s="77"/>
      <c r="D3496" s="77"/>
      <c r="E3496" s="78"/>
      <c r="F3496" s="5"/>
      <c r="G3496" s="5"/>
      <c r="H3496" s="5"/>
      <c r="K3496" s="5"/>
      <c r="L3496" s="5"/>
      <c r="M3496" s="18"/>
      <c r="N3496" s="18"/>
      <c r="T3496" s="70"/>
      <c r="U3496" s="70"/>
    </row>
    <row r="3497" spans="1:21" x14ac:dyDescent="0.25">
      <c r="A3497" s="18"/>
      <c r="B3497" s="18"/>
      <c r="C3497" s="77"/>
      <c r="D3497" s="77"/>
      <c r="E3497" s="78"/>
      <c r="F3497" s="5"/>
      <c r="G3497" s="5"/>
      <c r="H3497" s="5"/>
      <c r="K3497" s="5"/>
      <c r="L3497" s="5"/>
      <c r="M3497" s="18"/>
      <c r="N3497" s="18"/>
      <c r="T3497" s="70"/>
      <c r="U3497" s="70"/>
    </row>
    <row r="3498" spans="1:21" x14ac:dyDescent="0.25">
      <c r="A3498" s="18"/>
      <c r="B3498" s="18"/>
      <c r="C3498" s="77"/>
      <c r="D3498" s="77"/>
      <c r="E3498" s="78"/>
      <c r="F3498" s="5"/>
      <c r="G3498" s="5"/>
      <c r="H3498" s="5"/>
      <c r="K3498" s="5"/>
      <c r="L3498" s="5"/>
      <c r="M3498" s="18"/>
      <c r="N3498" s="18"/>
      <c r="T3498" s="70"/>
      <c r="U3498" s="70"/>
    </row>
    <row r="3499" spans="1:21" x14ac:dyDescent="0.25">
      <c r="A3499" s="18"/>
      <c r="B3499" s="18"/>
      <c r="C3499" s="77"/>
      <c r="D3499" s="77"/>
      <c r="E3499" s="78"/>
      <c r="F3499" s="5"/>
      <c r="G3499" s="5"/>
      <c r="H3499" s="5"/>
      <c r="K3499" s="5"/>
      <c r="L3499" s="5"/>
      <c r="M3499" s="18"/>
      <c r="N3499" s="18"/>
      <c r="T3499" s="70"/>
      <c r="U3499" s="70"/>
    </row>
    <row r="3500" spans="1:21" x14ac:dyDescent="0.25">
      <c r="A3500" s="18"/>
      <c r="B3500" s="18"/>
      <c r="C3500" s="77"/>
      <c r="D3500" s="77"/>
      <c r="E3500" s="78"/>
      <c r="F3500" s="5"/>
      <c r="G3500" s="5"/>
      <c r="H3500" s="5"/>
      <c r="K3500" s="5"/>
      <c r="L3500" s="5"/>
      <c r="M3500" s="18"/>
      <c r="N3500" s="18"/>
      <c r="T3500" s="70"/>
      <c r="U3500" s="70"/>
    </row>
    <row r="3501" spans="1:21" x14ac:dyDescent="0.25">
      <c r="A3501" s="18"/>
      <c r="B3501" s="18"/>
      <c r="C3501" s="77"/>
      <c r="D3501" s="77"/>
      <c r="E3501" s="78"/>
      <c r="F3501" s="5"/>
      <c r="G3501" s="5"/>
      <c r="H3501" s="5"/>
      <c r="K3501" s="5"/>
      <c r="L3501" s="5"/>
      <c r="M3501" s="18"/>
      <c r="N3501" s="18"/>
      <c r="T3501" s="70"/>
      <c r="U3501" s="70"/>
    </row>
    <row r="3502" spans="1:21" x14ac:dyDescent="0.25">
      <c r="A3502" s="18"/>
      <c r="B3502" s="18"/>
      <c r="C3502" s="77"/>
      <c r="D3502" s="77"/>
      <c r="E3502" s="78"/>
      <c r="F3502" s="5"/>
      <c r="G3502" s="5"/>
      <c r="H3502" s="5"/>
      <c r="K3502" s="5"/>
      <c r="L3502" s="5"/>
      <c r="M3502" s="18"/>
      <c r="N3502" s="18"/>
      <c r="T3502" s="70"/>
      <c r="U3502" s="70"/>
    </row>
    <row r="3503" spans="1:21" x14ac:dyDescent="0.25">
      <c r="A3503" s="18"/>
      <c r="B3503" s="18"/>
      <c r="C3503" s="77"/>
      <c r="D3503" s="77"/>
      <c r="E3503" s="78"/>
      <c r="F3503" s="5"/>
      <c r="G3503" s="5"/>
      <c r="H3503" s="5"/>
      <c r="K3503" s="5"/>
      <c r="L3503" s="5"/>
      <c r="M3503" s="18"/>
      <c r="N3503" s="18"/>
      <c r="T3503" s="70"/>
      <c r="U3503" s="70"/>
    </row>
    <row r="3504" spans="1:21" x14ac:dyDescent="0.25">
      <c r="A3504" s="18"/>
      <c r="B3504" s="18"/>
      <c r="C3504" s="77"/>
      <c r="D3504" s="77"/>
      <c r="E3504" s="78"/>
      <c r="F3504" s="5"/>
      <c r="G3504" s="5"/>
      <c r="H3504" s="5"/>
      <c r="K3504" s="5"/>
      <c r="L3504" s="5"/>
      <c r="M3504" s="18"/>
      <c r="N3504" s="18"/>
      <c r="T3504" s="70"/>
      <c r="U3504" s="70"/>
    </row>
    <row r="3505" spans="1:21" x14ac:dyDescent="0.25">
      <c r="A3505" s="18"/>
      <c r="B3505" s="18"/>
      <c r="C3505" s="77"/>
      <c r="D3505" s="77"/>
      <c r="E3505" s="78"/>
      <c r="F3505" s="5"/>
      <c r="G3505" s="5"/>
      <c r="H3505" s="5"/>
      <c r="K3505" s="5"/>
      <c r="L3505" s="5"/>
      <c r="M3505" s="18"/>
      <c r="N3505" s="18"/>
      <c r="T3505" s="70"/>
      <c r="U3505" s="70"/>
    </row>
    <row r="3506" spans="1:21" x14ac:dyDescent="0.25">
      <c r="A3506" s="18"/>
      <c r="B3506" s="18"/>
      <c r="C3506" s="77"/>
      <c r="D3506" s="77"/>
      <c r="E3506" s="78"/>
      <c r="F3506" s="5"/>
      <c r="G3506" s="5"/>
      <c r="H3506" s="5"/>
      <c r="K3506" s="5"/>
      <c r="L3506" s="5"/>
      <c r="M3506" s="18"/>
      <c r="N3506" s="18"/>
      <c r="T3506" s="70"/>
      <c r="U3506" s="70"/>
    </row>
    <row r="3507" spans="1:21" x14ac:dyDescent="0.25">
      <c r="A3507" s="18"/>
      <c r="B3507" s="18"/>
      <c r="C3507" s="77"/>
      <c r="D3507" s="77"/>
      <c r="E3507" s="78"/>
      <c r="F3507" s="5"/>
      <c r="G3507" s="5"/>
      <c r="H3507" s="5"/>
      <c r="K3507" s="5"/>
      <c r="L3507" s="5"/>
      <c r="M3507" s="18"/>
      <c r="N3507" s="18"/>
      <c r="T3507" s="70"/>
      <c r="U3507" s="70"/>
    </row>
    <row r="3508" spans="1:21" x14ac:dyDescent="0.25">
      <c r="A3508" s="18"/>
      <c r="B3508" s="18"/>
      <c r="C3508" s="77"/>
      <c r="D3508" s="77"/>
      <c r="E3508" s="78"/>
      <c r="F3508" s="5"/>
      <c r="G3508" s="5"/>
      <c r="H3508" s="5"/>
      <c r="K3508" s="5"/>
      <c r="L3508" s="5"/>
      <c r="M3508" s="18"/>
      <c r="N3508" s="18"/>
      <c r="T3508" s="70"/>
      <c r="U3508" s="70"/>
    </row>
    <row r="3509" spans="1:21" x14ac:dyDescent="0.25">
      <c r="A3509" s="18"/>
      <c r="B3509" s="18"/>
      <c r="C3509" s="77"/>
      <c r="D3509" s="77"/>
      <c r="E3509" s="78"/>
      <c r="F3509" s="5"/>
      <c r="G3509" s="5"/>
      <c r="H3509" s="5"/>
      <c r="K3509" s="5"/>
      <c r="L3509" s="5"/>
      <c r="M3509" s="18"/>
      <c r="N3509" s="18"/>
      <c r="T3509" s="70"/>
      <c r="U3509" s="70"/>
    </row>
    <row r="3510" spans="1:21" x14ac:dyDescent="0.25">
      <c r="A3510" s="18"/>
      <c r="B3510" s="18"/>
      <c r="C3510" s="77"/>
      <c r="D3510" s="77"/>
      <c r="E3510" s="78"/>
      <c r="F3510" s="5"/>
      <c r="G3510" s="5"/>
      <c r="H3510" s="5"/>
      <c r="K3510" s="5"/>
      <c r="L3510" s="5"/>
      <c r="M3510" s="18"/>
      <c r="N3510" s="18"/>
      <c r="T3510" s="70"/>
      <c r="U3510" s="70"/>
    </row>
    <row r="3511" spans="1:21" x14ac:dyDescent="0.25">
      <c r="A3511" s="18"/>
      <c r="B3511" s="18"/>
      <c r="C3511" s="77"/>
      <c r="D3511" s="77"/>
      <c r="E3511" s="78"/>
      <c r="F3511" s="5"/>
      <c r="G3511" s="5"/>
      <c r="H3511" s="5"/>
      <c r="K3511" s="5"/>
      <c r="L3511" s="5"/>
      <c r="M3511" s="18"/>
      <c r="N3511" s="18"/>
      <c r="T3511" s="70"/>
      <c r="U3511" s="70"/>
    </row>
    <row r="3512" spans="1:21" x14ac:dyDescent="0.25">
      <c r="A3512" s="18"/>
      <c r="B3512" s="18"/>
      <c r="C3512" s="77"/>
      <c r="D3512" s="77"/>
      <c r="E3512" s="78"/>
      <c r="F3512" s="5"/>
      <c r="G3512" s="5"/>
      <c r="H3512" s="5"/>
      <c r="K3512" s="5"/>
      <c r="L3512" s="5"/>
      <c r="M3512" s="18"/>
      <c r="N3512" s="18"/>
      <c r="T3512" s="70"/>
      <c r="U3512" s="70"/>
    </row>
    <row r="3513" spans="1:21" x14ac:dyDescent="0.25">
      <c r="A3513" s="18"/>
      <c r="B3513" s="18"/>
      <c r="C3513" s="77"/>
      <c r="D3513" s="77"/>
      <c r="E3513" s="78"/>
      <c r="F3513" s="5"/>
      <c r="G3513" s="5"/>
      <c r="H3513" s="5"/>
      <c r="K3513" s="5"/>
      <c r="L3513" s="5"/>
      <c r="M3513" s="18"/>
      <c r="N3513" s="18"/>
      <c r="T3513" s="70"/>
      <c r="U3513" s="70"/>
    </row>
    <row r="3514" spans="1:21" x14ac:dyDescent="0.25">
      <c r="A3514" s="18"/>
      <c r="B3514" s="18"/>
      <c r="C3514" s="77"/>
      <c r="D3514" s="77"/>
      <c r="E3514" s="78"/>
      <c r="F3514" s="5"/>
      <c r="G3514" s="5"/>
      <c r="H3514" s="5"/>
      <c r="K3514" s="5"/>
      <c r="L3514" s="5"/>
      <c r="M3514" s="18"/>
      <c r="N3514" s="18"/>
      <c r="T3514" s="70"/>
      <c r="U3514" s="70"/>
    </row>
    <row r="3515" spans="1:21" x14ac:dyDescent="0.25">
      <c r="A3515" s="18"/>
      <c r="B3515" s="18"/>
      <c r="C3515" s="77"/>
      <c r="D3515" s="77"/>
      <c r="E3515" s="78"/>
      <c r="F3515" s="5"/>
      <c r="G3515" s="5"/>
      <c r="H3515" s="5"/>
      <c r="K3515" s="5"/>
      <c r="L3515" s="5"/>
      <c r="M3515" s="18"/>
      <c r="N3515" s="18"/>
      <c r="T3515" s="70"/>
      <c r="U3515" s="70"/>
    </row>
    <row r="3516" spans="1:21" x14ac:dyDescent="0.25">
      <c r="A3516" s="18"/>
      <c r="B3516" s="18"/>
      <c r="C3516" s="77"/>
      <c r="D3516" s="77"/>
      <c r="E3516" s="78"/>
      <c r="F3516" s="5"/>
      <c r="G3516" s="5"/>
      <c r="H3516" s="5"/>
      <c r="K3516" s="5"/>
      <c r="L3516" s="5"/>
      <c r="M3516" s="18"/>
      <c r="N3516" s="18"/>
      <c r="T3516" s="70"/>
      <c r="U3516" s="70"/>
    </row>
    <row r="3517" spans="1:21" x14ac:dyDescent="0.25">
      <c r="A3517" s="18"/>
      <c r="B3517" s="18"/>
      <c r="C3517" s="77"/>
      <c r="D3517" s="77"/>
      <c r="E3517" s="78"/>
      <c r="F3517" s="5"/>
      <c r="G3517" s="5"/>
      <c r="H3517" s="5"/>
      <c r="K3517" s="5"/>
      <c r="L3517" s="5"/>
      <c r="M3517" s="18"/>
      <c r="N3517" s="18"/>
      <c r="T3517" s="70"/>
      <c r="U3517" s="70"/>
    </row>
    <row r="3518" spans="1:21" x14ac:dyDescent="0.25">
      <c r="A3518" s="18"/>
      <c r="B3518" s="18"/>
      <c r="C3518" s="77"/>
      <c r="D3518" s="77"/>
      <c r="E3518" s="78"/>
      <c r="F3518" s="5"/>
      <c r="G3518" s="5"/>
      <c r="H3518" s="5"/>
      <c r="K3518" s="5"/>
      <c r="L3518" s="5"/>
      <c r="M3518" s="18"/>
      <c r="N3518" s="18"/>
      <c r="T3518" s="70"/>
      <c r="U3518" s="70"/>
    </row>
    <row r="3519" spans="1:21" x14ac:dyDescent="0.25">
      <c r="A3519" s="18"/>
      <c r="B3519" s="18"/>
      <c r="C3519" s="77"/>
      <c r="D3519" s="77"/>
      <c r="E3519" s="78"/>
      <c r="F3519" s="5"/>
      <c r="G3519" s="5"/>
      <c r="H3519" s="5"/>
      <c r="K3519" s="5"/>
      <c r="L3519" s="5"/>
      <c r="M3519" s="18"/>
      <c r="N3519" s="18"/>
      <c r="T3519" s="70"/>
      <c r="U3519" s="70"/>
    </row>
    <row r="3520" spans="1:21" x14ac:dyDescent="0.25">
      <c r="A3520" s="18"/>
      <c r="B3520" s="18"/>
      <c r="C3520" s="77"/>
      <c r="D3520" s="77"/>
      <c r="E3520" s="78"/>
      <c r="F3520" s="5"/>
      <c r="G3520" s="5"/>
      <c r="H3520" s="5"/>
      <c r="K3520" s="5"/>
      <c r="L3520" s="5"/>
      <c r="M3520" s="18"/>
      <c r="N3520" s="18"/>
      <c r="T3520" s="70"/>
      <c r="U3520" s="70"/>
    </row>
    <row r="3521" spans="1:21" x14ac:dyDescent="0.25">
      <c r="A3521" s="18"/>
      <c r="B3521" s="18"/>
      <c r="C3521" s="77"/>
      <c r="D3521" s="77"/>
      <c r="E3521" s="78"/>
      <c r="F3521" s="5"/>
      <c r="G3521" s="5"/>
      <c r="H3521" s="5"/>
      <c r="K3521" s="5"/>
      <c r="L3521" s="5"/>
      <c r="M3521" s="18"/>
      <c r="N3521" s="18"/>
      <c r="T3521" s="70"/>
      <c r="U3521" s="70"/>
    </row>
    <row r="3522" spans="1:21" x14ac:dyDescent="0.25">
      <c r="A3522" s="18"/>
      <c r="B3522" s="18"/>
      <c r="C3522" s="77"/>
      <c r="D3522" s="77"/>
      <c r="E3522" s="78"/>
      <c r="F3522" s="5"/>
      <c r="G3522" s="5"/>
      <c r="H3522" s="5"/>
      <c r="K3522" s="5"/>
      <c r="L3522" s="5"/>
      <c r="M3522" s="18"/>
      <c r="N3522" s="18"/>
      <c r="T3522" s="70"/>
      <c r="U3522" s="70"/>
    </row>
    <row r="3523" spans="1:21" x14ac:dyDescent="0.25">
      <c r="A3523" s="18"/>
      <c r="B3523" s="18"/>
      <c r="C3523" s="77"/>
      <c r="D3523" s="77"/>
      <c r="E3523" s="78"/>
      <c r="F3523" s="5"/>
      <c r="G3523" s="5"/>
      <c r="H3523" s="5"/>
      <c r="K3523" s="5"/>
      <c r="L3523" s="5"/>
      <c r="M3523" s="18"/>
      <c r="N3523" s="18"/>
      <c r="T3523" s="70"/>
      <c r="U3523" s="70"/>
    </row>
    <row r="3524" spans="1:21" x14ac:dyDescent="0.25">
      <c r="A3524" s="18"/>
      <c r="B3524" s="18"/>
      <c r="C3524" s="77"/>
      <c r="D3524" s="77"/>
      <c r="E3524" s="78"/>
      <c r="F3524" s="5"/>
      <c r="G3524" s="5"/>
      <c r="H3524" s="5"/>
      <c r="K3524" s="5"/>
      <c r="L3524" s="5"/>
      <c r="M3524" s="18"/>
      <c r="N3524" s="18"/>
      <c r="T3524" s="70"/>
      <c r="U3524" s="70"/>
    </row>
    <row r="3525" spans="1:21" x14ac:dyDescent="0.25">
      <c r="A3525" s="18"/>
      <c r="B3525" s="18"/>
      <c r="C3525" s="77"/>
      <c r="D3525" s="77"/>
      <c r="E3525" s="78"/>
      <c r="F3525" s="5"/>
      <c r="G3525" s="5"/>
      <c r="H3525" s="5"/>
      <c r="K3525" s="5"/>
      <c r="L3525" s="5"/>
      <c r="M3525" s="18"/>
      <c r="N3525" s="18"/>
      <c r="T3525" s="70"/>
      <c r="U3525" s="70"/>
    </row>
    <row r="3526" spans="1:21" x14ac:dyDescent="0.25">
      <c r="A3526" s="18"/>
      <c r="B3526" s="18"/>
      <c r="C3526" s="77"/>
      <c r="D3526" s="77"/>
      <c r="E3526" s="78"/>
      <c r="F3526" s="5"/>
      <c r="G3526" s="5"/>
      <c r="H3526" s="5"/>
      <c r="K3526" s="5"/>
      <c r="L3526" s="5"/>
      <c r="M3526" s="18"/>
      <c r="N3526" s="18"/>
      <c r="T3526" s="70"/>
      <c r="U3526" s="70"/>
    </row>
    <row r="3527" spans="1:21" x14ac:dyDescent="0.25">
      <c r="A3527" s="18"/>
      <c r="B3527" s="18"/>
      <c r="C3527" s="77"/>
      <c r="D3527" s="77"/>
      <c r="E3527" s="78"/>
      <c r="F3527" s="5"/>
      <c r="G3527" s="5"/>
      <c r="H3527" s="5"/>
      <c r="K3527" s="5"/>
      <c r="L3527" s="5"/>
      <c r="M3527" s="18"/>
      <c r="N3527" s="18"/>
      <c r="T3527" s="70"/>
      <c r="U3527" s="70"/>
    </row>
    <row r="3528" spans="1:21" x14ac:dyDescent="0.25">
      <c r="A3528" s="18"/>
      <c r="B3528" s="18"/>
      <c r="C3528" s="77"/>
      <c r="D3528" s="77"/>
      <c r="E3528" s="78"/>
      <c r="F3528" s="5"/>
      <c r="G3528" s="5"/>
      <c r="H3528" s="5"/>
      <c r="K3528" s="5"/>
      <c r="L3528" s="5"/>
      <c r="M3528" s="18"/>
      <c r="N3528" s="18"/>
      <c r="T3528" s="70"/>
      <c r="U3528" s="70"/>
    </row>
    <row r="3529" spans="1:21" x14ac:dyDescent="0.25">
      <c r="A3529" s="18"/>
      <c r="B3529" s="18"/>
      <c r="C3529" s="77"/>
      <c r="D3529" s="77"/>
      <c r="E3529" s="78"/>
      <c r="F3529" s="5"/>
      <c r="G3529" s="5"/>
      <c r="H3529" s="5"/>
      <c r="K3529" s="5"/>
      <c r="L3529" s="5"/>
      <c r="M3529" s="18"/>
      <c r="N3529" s="18"/>
      <c r="T3529" s="70"/>
      <c r="U3529" s="70"/>
    </row>
    <row r="3530" spans="1:21" x14ac:dyDescent="0.25">
      <c r="A3530" s="18"/>
      <c r="B3530" s="18"/>
      <c r="C3530" s="77"/>
      <c r="D3530" s="77"/>
      <c r="E3530" s="78"/>
      <c r="F3530" s="5"/>
      <c r="G3530" s="5"/>
      <c r="H3530" s="5"/>
      <c r="K3530" s="5"/>
      <c r="L3530" s="5"/>
      <c r="M3530" s="18"/>
      <c r="N3530" s="18"/>
      <c r="T3530" s="70"/>
      <c r="U3530" s="70"/>
    </row>
    <row r="3531" spans="1:21" x14ac:dyDescent="0.25">
      <c r="A3531" s="18"/>
      <c r="B3531" s="18"/>
      <c r="C3531" s="77"/>
      <c r="D3531" s="77"/>
      <c r="E3531" s="78"/>
      <c r="F3531" s="5"/>
      <c r="G3531" s="5"/>
      <c r="H3531" s="5"/>
      <c r="K3531" s="5"/>
      <c r="L3531" s="5"/>
      <c r="M3531" s="18"/>
      <c r="N3531" s="18"/>
      <c r="T3531" s="70"/>
      <c r="U3531" s="70"/>
    </row>
    <row r="3532" spans="1:21" x14ac:dyDescent="0.25">
      <c r="A3532" s="18"/>
      <c r="B3532" s="18"/>
      <c r="C3532" s="77"/>
      <c r="D3532" s="77"/>
      <c r="E3532" s="78"/>
      <c r="F3532" s="5"/>
      <c r="G3532" s="5"/>
      <c r="H3532" s="5"/>
      <c r="K3532" s="5"/>
      <c r="L3532" s="5"/>
      <c r="M3532" s="18"/>
      <c r="N3532" s="18"/>
      <c r="T3532" s="70"/>
      <c r="U3532" s="70"/>
    </row>
    <row r="3533" spans="1:21" x14ac:dyDescent="0.25">
      <c r="A3533" s="18"/>
      <c r="B3533" s="18"/>
      <c r="C3533" s="77"/>
      <c r="D3533" s="77"/>
      <c r="E3533" s="78"/>
      <c r="F3533" s="5"/>
      <c r="G3533" s="5"/>
      <c r="H3533" s="5"/>
      <c r="K3533" s="5"/>
      <c r="L3533" s="5"/>
      <c r="M3533" s="18"/>
      <c r="N3533" s="18"/>
      <c r="T3533" s="70"/>
      <c r="U3533" s="70"/>
    </row>
    <row r="3534" spans="1:21" x14ac:dyDescent="0.25">
      <c r="A3534" s="18"/>
      <c r="B3534" s="18"/>
      <c r="C3534" s="77"/>
      <c r="D3534" s="77"/>
      <c r="E3534" s="78"/>
      <c r="F3534" s="5"/>
      <c r="G3534" s="5"/>
      <c r="H3534" s="5"/>
      <c r="K3534" s="5"/>
      <c r="L3534" s="5"/>
      <c r="M3534" s="18"/>
      <c r="N3534" s="18"/>
      <c r="T3534" s="70"/>
      <c r="U3534" s="70"/>
    </row>
    <row r="3535" spans="1:21" x14ac:dyDescent="0.25">
      <c r="A3535" s="18"/>
      <c r="B3535" s="18"/>
      <c r="C3535" s="77"/>
      <c r="D3535" s="77"/>
      <c r="E3535" s="78"/>
      <c r="F3535" s="5"/>
      <c r="G3535" s="5"/>
      <c r="H3535" s="5"/>
      <c r="K3535" s="5"/>
      <c r="L3535" s="5"/>
      <c r="M3535" s="18"/>
      <c r="N3535" s="18"/>
      <c r="T3535" s="70"/>
      <c r="U3535" s="70"/>
    </row>
    <row r="3536" spans="1:21" x14ac:dyDescent="0.25">
      <c r="A3536" s="18"/>
      <c r="B3536" s="18"/>
      <c r="C3536" s="77"/>
      <c r="D3536" s="77"/>
      <c r="E3536" s="78"/>
      <c r="F3536" s="5"/>
      <c r="G3536" s="5"/>
      <c r="H3536" s="5"/>
      <c r="K3536" s="5"/>
      <c r="L3536" s="5"/>
      <c r="M3536" s="18"/>
      <c r="N3536" s="18"/>
      <c r="T3536" s="70"/>
      <c r="U3536" s="70"/>
    </row>
    <row r="3537" spans="1:21" x14ac:dyDescent="0.25">
      <c r="A3537" s="18"/>
      <c r="B3537" s="18"/>
      <c r="C3537" s="77"/>
      <c r="D3537" s="77"/>
      <c r="E3537" s="78"/>
      <c r="F3537" s="5"/>
      <c r="G3537" s="5"/>
      <c r="H3537" s="5"/>
      <c r="K3537" s="5"/>
      <c r="L3537" s="5"/>
      <c r="M3537" s="18"/>
      <c r="N3537" s="18"/>
      <c r="T3537" s="70"/>
      <c r="U3537" s="70"/>
    </row>
    <row r="3538" spans="1:21" x14ac:dyDescent="0.25">
      <c r="A3538" s="18"/>
      <c r="B3538" s="18"/>
      <c r="C3538" s="77"/>
      <c r="D3538" s="77"/>
      <c r="E3538" s="78"/>
      <c r="F3538" s="5"/>
      <c r="G3538" s="5"/>
      <c r="H3538" s="5"/>
      <c r="K3538" s="5"/>
      <c r="L3538" s="5"/>
      <c r="M3538" s="18"/>
      <c r="N3538" s="18"/>
      <c r="T3538" s="70"/>
      <c r="U3538" s="70"/>
    </row>
    <row r="3539" spans="1:21" x14ac:dyDescent="0.25">
      <c r="A3539" s="18"/>
      <c r="B3539" s="18"/>
      <c r="C3539" s="77"/>
      <c r="D3539" s="77"/>
      <c r="E3539" s="78"/>
      <c r="F3539" s="5"/>
      <c r="G3539" s="5"/>
      <c r="H3539" s="5"/>
      <c r="K3539" s="5"/>
      <c r="L3539" s="5"/>
      <c r="M3539" s="18"/>
      <c r="N3539" s="18"/>
      <c r="T3539" s="70"/>
      <c r="U3539" s="70"/>
    </row>
    <row r="3540" spans="1:21" x14ac:dyDescent="0.25">
      <c r="A3540" s="18"/>
      <c r="B3540" s="18"/>
      <c r="C3540" s="77"/>
      <c r="D3540" s="77"/>
      <c r="E3540" s="78"/>
      <c r="F3540" s="5"/>
      <c r="G3540" s="5"/>
      <c r="H3540" s="5"/>
      <c r="K3540" s="5"/>
      <c r="L3540" s="5"/>
      <c r="M3540" s="18"/>
      <c r="N3540" s="18"/>
      <c r="T3540" s="70"/>
      <c r="U3540" s="70"/>
    </row>
    <row r="3541" spans="1:21" x14ac:dyDescent="0.25">
      <c r="A3541" s="18"/>
      <c r="B3541" s="18"/>
      <c r="C3541" s="77"/>
      <c r="D3541" s="77"/>
      <c r="E3541" s="78"/>
      <c r="F3541" s="5"/>
      <c r="G3541" s="5"/>
      <c r="H3541" s="5"/>
      <c r="K3541" s="5"/>
      <c r="L3541" s="5"/>
      <c r="M3541" s="18"/>
      <c r="N3541" s="18"/>
      <c r="T3541" s="70"/>
      <c r="U3541" s="70"/>
    </row>
    <row r="3542" spans="1:21" x14ac:dyDescent="0.25">
      <c r="A3542" s="18"/>
      <c r="B3542" s="18"/>
      <c r="C3542" s="77"/>
      <c r="D3542" s="77"/>
      <c r="E3542" s="78"/>
      <c r="F3542" s="5"/>
      <c r="G3542" s="5"/>
      <c r="H3542" s="5"/>
      <c r="K3542" s="5"/>
      <c r="L3542" s="5"/>
      <c r="M3542" s="18"/>
      <c r="N3542" s="18"/>
      <c r="T3542" s="70"/>
      <c r="U3542" s="70"/>
    </row>
    <row r="3543" spans="1:21" x14ac:dyDescent="0.25">
      <c r="A3543" s="18"/>
      <c r="B3543" s="18"/>
      <c r="C3543" s="77"/>
      <c r="D3543" s="77"/>
      <c r="E3543" s="78"/>
      <c r="F3543" s="5"/>
      <c r="G3543" s="5"/>
      <c r="H3543" s="5"/>
      <c r="K3543" s="5"/>
      <c r="L3543" s="5"/>
      <c r="M3543" s="18"/>
      <c r="N3543" s="18"/>
      <c r="T3543" s="70"/>
      <c r="U3543" s="70"/>
    </row>
    <row r="3544" spans="1:21" x14ac:dyDescent="0.25">
      <c r="A3544" s="18"/>
      <c r="B3544" s="18"/>
      <c r="C3544" s="77"/>
      <c r="D3544" s="77"/>
      <c r="E3544" s="78"/>
      <c r="F3544" s="5"/>
      <c r="G3544" s="5"/>
      <c r="H3544" s="5"/>
      <c r="K3544" s="5"/>
      <c r="L3544" s="5"/>
      <c r="M3544" s="18"/>
      <c r="N3544" s="18"/>
      <c r="T3544" s="70"/>
      <c r="U3544" s="70"/>
    </row>
    <row r="3545" spans="1:21" x14ac:dyDescent="0.25">
      <c r="A3545" s="18"/>
      <c r="B3545" s="18"/>
      <c r="C3545" s="77"/>
      <c r="D3545" s="77"/>
      <c r="E3545" s="78"/>
      <c r="F3545" s="5"/>
      <c r="G3545" s="5"/>
      <c r="H3545" s="5"/>
      <c r="K3545" s="5"/>
      <c r="L3545" s="5"/>
      <c r="M3545" s="18"/>
      <c r="N3545" s="18"/>
      <c r="T3545" s="70"/>
      <c r="U3545" s="70"/>
    </row>
    <row r="3546" spans="1:21" x14ac:dyDescent="0.25">
      <c r="A3546" s="18"/>
      <c r="B3546" s="18"/>
      <c r="C3546" s="77"/>
      <c r="D3546" s="77"/>
      <c r="E3546" s="78"/>
      <c r="F3546" s="5"/>
      <c r="G3546" s="5"/>
      <c r="H3546" s="5"/>
      <c r="K3546" s="5"/>
      <c r="L3546" s="5"/>
      <c r="M3546" s="18"/>
      <c r="N3546" s="18"/>
      <c r="T3546" s="70"/>
      <c r="U3546" s="70"/>
    </row>
    <row r="3547" spans="1:21" x14ac:dyDescent="0.25">
      <c r="A3547" s="18"/>
      <c r="B3547" s="18"/>
      <c r="C3547" s="77"/>
      <c r="D3547" s="77"/>
      <c r="E3547" s="78"/>
      <c r="F3547" s="5"/>
      <c r="G3547" s="5"/>
      <c r="H3547" s="5"/>
      <c r="K3547" s="5"/>
      <c r="L3547" s="5"/>
      <c r="M3547" s="18"/>
      <c r="N3547" s="18"/>
      <c r="T3547" s="70"/>
      <c r="U3547" s="70"/>
    </row>
    <row r="3548" spans="1:21" x14ac:dyDescent="0.25">
      <c r="A3548" s="18"/>
      <c r="B3548" s="18"/>
      <c r="C3548" s="77"/>
      <c r="D3548" s="77"/>
      <c r="E3548" s="78"/>
      <c r="F3548" s="5"/>
      <c r="G3548" s="5"/>
      <c r="H3548" s="5"/>
      <c r="K3548" s="5"/>
      <c r="L3548" s="5"/>
      <c r="M3548" s="18"/>
      <c r="N3548" s="18"/>
      <c r="T3548" s="70"/>
      <c r="U3548" s="70"/>
    </row>
    <row r="3549" spans="1:21" x14ac:dyDescent="0.25">
      <c r="A3549" s="18"/>
      <c r="B3549" s="18"/>
      <c r="C3549" s="77"/>
      <c r="D3549" s="77"/>
      <c r="E3549" s="78"/>
      <c r="F3549" s="5"/>
      <c r="G3549" s="5"/>
      <c r="H3549" s="5"/>
      <c r="K3549" s="5"/>
      <c r="L3549" s="5"/>
      <c r="M3549" s="18"/>
      <c r="N3549" s="18"/>
      <c r="T3549" s="70"/>
      <c r="U3549" s="70"/>
    </row>
    <row r="3550" spans="1:21" x14ac:dyDescent="0.25">
      <c r="A3550" s="18"/>
      <c r="B3550" s="18"/>
      <c r="C3550" s="77"/>
      <c r="D3550" s="77"/>
      <c r="E3550" s="78"/>
      <c r="F3550" s="5"/>
      <c r="G3550" s="5"/>
      <c r="H3550" s="5"/>
      <c r="K3550" s="5"/>
      <c r="L3550" s="5"/>
      <c r="M3550" s="18"/>
      <c r="N3550" s="18"/>
      <c r="T3550" s="70"/>
      <c r="U3550" s="70"/>
    </row>
    <row r="3551" spans="1:21" x14ac:dyDescent="0.25">
      <c r="A3551" s="18"/>
      <c r="B3551" s="18"/>
      <c r="C3551" s="77"/>
      <c r="D3551" s="77"/>
      <c r="E3551" s="78"/>
      <c r="F3551" s="5"/>
      <c r="G3551" s="5"/>
      <c r="H3551" s="5"/>
      <c r="K3551" s="5"/>
      <c r="L3551" s="5"/>
      <c r="M3551" s="18"/>
      <c r="N3551" s="18"/>
      <c r="T3551" s="70"/>
      <c r="U3551" s="70"/>
    </row>
    <row r="3552" spans="1:21" x14ac:dyDescent="0.25">
      <c r="A3552" s="18"/>
      <c r="B3552" s="18"/>
      <c r="C3552" s="77"/>
      <c r="D3552" s="77"/>
      <c r="E3552" s="78"/>
      <c r="F3552" s="5"/>
      <c r="G3552" s="5"/>
      <c r="H3552" s="5"/>
      <c r="K3552" s="5"/>
      <c r="L3552" s="5"/>
      <c r="M3552" s="18"/>
      <c r="N3552" s="18"/>
      <c r="T3552" s="70"/>
      <c r="U3552" s="70"/>
    </row>
    <row r="3553" spans="1:21" x14ac:dyDescent="0.25">
      <c r="A3553" s="18"/>
      <c r="B3553" s="18"/>
      <c r="C3553" s="77"/>
      <c r="D3553" s="77"/>
      <c r="E3553" s="78"/>
      <c r="F3553" s="5"/>
      <c r="G3553" s="5"/>
      <c r="H3553" s="5"/>
      <c r="K3553" s="5"/>
      <c r="L3553" s="5"/>
      <c r="M3553" s="18"/>
      <c r="N3553" s="18"/>
      <c r="T3553" s="70"/>
      <c r="U3553" s="70"/>
    </row>
    <row r="3554" spans="1:21" x14ac:dyDescent="0.25">
      <c r="A3554" s="18"/>
      <c r="B3554" s="18"/>
      <c r="C3554" s="77"/>
      <c r="D3554" s="77"/>
      <c r="E3554" s="78"/>
      <c r="F3554" s="5"/>
      <c r="G3554" s="5"/>
      <c r="H3554" s="5"/>
      <c r="K3554" s="5"/>
      <c r="L3554" s="5"/>
      <c r="M3554" s="18"/>
      <c r="N3554" s="18"/>
      <c r="T3554" s="70"/>
      <c r="U3554" s="70"/>
    </row>
    <row r="3555" spans="1:21" x14ac:dyDescent="0.25">
      <c r="A3555" s="18"/>
      <c r="B3555" s="18"/>
      <c r="C3555" s="77"/>
      <c r="D3555" s="77"/>
      <c r="E3555" s="78"/>
      <c r="F3555" s="5"/>
      <c r="G3555" s="5"/>
      <c r="H3555" s="5"/>
      <c r="K3555" s="5"/>
      <c r="L3555" s="5"/>
      <c r="M3555" s="18"/>
      <c r="N3555" s="18"/>
      <c r="T3555" s="70"/>
      <c r="U3555" s="70"/>
    </row>
    <row r="3556" spans="1:21" x14ac:dyDescent="0.25">
      <c r="A3556" s="18"/>
      <c r="B3556" s="18"/>
      <c r="C3556" s="77"/>
      <c r="D3556" s="77"/>
      <c r="E3556" s="78"/>
      <c r="F3556" s="5"/>
      <c r="G3556" s="5"/>
      <c r="H3556" s="5"/>
      <c r="K3556" s="5"/>
      <c r="L3556" s="5"/>
      <c r="M3556" s="18"/>
      <c r="N3556" s="18"/>
      <c r="T3556" s="70"/>
      <c r="U3556" s="70"/>
    </row>
    <row r="3557" spans="1:21" x14ac:dyDescent="0.25">
      <c r="A3557" s="18"/>
      <c r="B3557" s="18"/>
      <c r="C3557" s="77"/>
      <c r="D3557" s="77"/>
      <c r="E3557" s="78"/>
      <c r="F3557" s="5"/>
      <c r="G3557" s="5"/>
      <c r="H3557" s="5"/>
      <c r="K3557" s="5"/>
      <c r="L3557" s="5"/>
      <c r="M3557" s="18"/>
      <c r="N3557" s="18"/>
      <c r="T3557" s="70"/>
      <c r="U3557" s="70"/>
    </row>
    <row r="3558" spans="1:21" x14ac:dyDescent="0.25">
      <c r="A3558" s="18"/>
      <c r="B3558" s="18"/>
      <c r="C3558" s="77"/>
      <c r="D3558" s="77"/>
      <c r="E3558" s="78"/>
      <c r="F3558" s="5"/>
      <c r="G3558" s="5"/>
      <c r="H3558" s="5"/>
      <c r="K3558" s="5"/>
      <c r="L3558" s="5"/>
      <c r="M3558" s="18"/>
      <c r="N3558" s="18"/>
      <c r="T3558" s="70"/>
      <c r="U3558" s="70"/>
    </row>
    <row r="3559" spans="1:21" x14ac:dyDescent="0.25">
      <c r="A3559" s="18"/>
      <c r="B3559" s="18"/>
      <c r="C3559" s="77"/>
      <c r="D3559" s="77"/>
      <c r="E3559" s="78"/>
      <c r="F3559" s="5"/>
      <c r="G3559" s="5"/>
      <c r="H3559" s="5"/>
      <c r="K3559" s="5"/>
      <c r="L3559" s="5"/>
      <c r="M3559" s="18"/>
      <c r="N3559" s="18"/>
      <c r="T3559" s="70"/>
      <c r="U3559" s="70"/>
    </row>
    <row r="3560" spans="1:21" x14ac:dyDescent="0.25">
      <c r="A3560" s="18"/>
      <c r="B3560" s="18"/>
      <c r="C3560" s="77"/>
      <c r="D3560" s="77"/>
      <c r="E3560" s="78"/>
      <c r="F3560" s="5"/>
      <c r="G3560" s="5"/>
      <c r="H3560" s="5"/>
      <c r="K3560" s="5"/>
      <c r="L3560" s="5"/>
      <c r="M3560" s="18"/>
      <c r="N3560" s="18"/>
      <c r="T3560" s="70"/>
      <c r="U3560" s="70"/>
    </row>
    <row r="3561" spans="1:21" x14ac:dyDescent="0.25">
      <c r="A3561" s="18"/>
      <c r="B3561" s="18"/>
      <c r="C3561" s="77"/>
      <c r="D3561" s="77"/>
      <c r="E3561" s="78"/>
      <c r="F3561" s="5"/>
      <c r="G3561" s="5"/>
      <c r="H3561" s="5"/>
      <c r="K3561" s="5"/>
      <c r="L3561" s="5"/>
      <c r="M3561" s="18"/>
      <c r="N3561" s="18"/>
      <c r="T3561" s="70"/>
      <c r="U3561" s="70"/>
    </row>
    <row r="3562" spans="1:21" x14ac:dyDescent="0.25">
      <c r="A3562" s="18"/>
      <c r="B3562" s="18"/>
      <c r="C3562" s="77"/>
      <c r="D3562" s="77"/>
      <c r="E3562" s="78"/>
      <c r="F3562" s="5"/>
      <c r="G3562" s="5"/>
      <c r="H3562" s="5"/>
      <c r="K3562" s="5"/>
      <c r="L3562" s="5"/>
      <c r="M3562" s="18"/>
      <c r="N3562" s="18"/>
      <c r="T3562" s="70"/>
      <c r="U3562" s="70"/>
    </row>
    <row r="3563" spans="1:21" x14ac:dyDescent="0.25">
      <c r="A3563" s="18"/>
      <c r="B3563" s="18"/>
      <c r="C3563" s="77"/>
      <c r="D3563" s="77"/>
      <c r="E3563" s="78"/>
      <c r="F3563" s="5"/>
      <c r="G3563" s="5"/>
      <c r="H3563" s="5"/>
      <c r="K3563" s="5"/>
      <c r="L3563" s="5"/>
      <c r="M3563" s="18"/>
      <c r="N3563" s="18"/>
      <c r="T3563" s="70"/>
      <c r="U3563" s="70"/>
    </row>
    <row r="3564" spans="1:21" x14ac:dyDescent="0.25">
      <c r="A3564" s="18"/>
      <c r="B3564" s="18"/>
      <c r="C3564" s="77"/>
      <c r="D3564" s="77"/>
      <c r="E3564" s="78"/>
      <c r="F3564" s="5"/>
      <c r="G3564" s="5"/>
      <c r="H3564" s="5"/>
      <c r="K3564" s="5"/>
      <c r="L3564" s="5"/>
      <c r="M3564" s="18"/>
      <c r="N3564" s="18"/>
      <c r="T3564" s="70"/>
      <c r="U3564" s="70"/>
    </row>
    <row r="3565" spans="1:21" x14ac:dyDescent="0.25">
      <c r="A3565" s="18"/>
      <c r="B3565" s="18"/>
      <c r="C3565" s="77"/>
      <c r="D3565" s="77"/>
      <c r="E3565" s="78"/>
      <c r="F3565" s="5"/>
      <c r="G3565" s="5"/>
      <c r="H3565" s="5"/>
      <c r="K3565" s="5"/>
      <c r="L3565" s="5"/>
      <c r="M3565" s="18"/>
      <c r="N3565" s="18"/>
      <c r="T3565" s="70"/>
      <c r="U3565" s="70"/>
    </row>
    <row r="3566" spans="1:21" x14ac:dyDescent="0.25">
      <c r="A3566" s="18"/>
      <c r="B3566" s="18"/>
      <c r="C3566" s="77"/>
      <c r="D3566" s="77"/>
      <c r="E3566" s="78"/>
      <c r="F3566" s="5"/>
      <c r="G3566" s="5"/>
      <c r="H3566" s="5"/>
      <c r="K3566" s="5"/>
      <c r="L3566" s="5"/>
      <c r="M3566" s="18"/>
      <c r="N3566" s="18"/>
      <c r="T3566" s="70"/>
      <c r="U3566" s="70"/>
    </row>
    <row r="3567" spans="1:21" x14ac:dyDescent="0.25">
      <c r="A3567" s="18"/>
      <c r="B3567" s="18"/>
      <c r="C3567" s="77"/>
      <c r="D3567" s="77"/>
      <c r="E3567" s="78"/>
      <c r="F3567" s="5"/>
      <c r="G3567" s="5"/>
      <c r="H3567" s="5"/>
      <c r="K3567" s="5"/>
      <c r="L3567" s="5"/>
      <c r="M3567" s="18"/>
      <c r="N3567" s="18"/>
      <c r="T3567" s="70"/>
      <c r="U3567" s="70"/>
    </row>
    <row r="3568" spans="1:21" x14ac:dyDescent="0.25">
      <c r="A3568" s="18"/>
      <c r="B3568" s="18"/>
      <c r="C3568" s="77"/>
      <c r="D3568" s="77"/>
      <c r="E3568" s="78"/>
      <c r="F3568" s="5"/>
      <c r="G3568" s="5"/>
      <c r="H3568" s="5"/>
      <c r="K3568" s="5"/>
      <c r="L3568" s="5"/>
      <c r="M3568" s="18"/>
      <c r="N3568" s="18"/>
      <c r="T3568" s="70"/>
      <c r="U3568" s="70"/>
    </row>
    <row r="3569" spans="1:21" x14ac:dyDescent="0.25">
      <c r="A3569" s="18"/>
      <c r="B3569" s="18"/>
      <c r="C3569" s="77"/>
      <c r="D3569" s="77"/>
      <c r="E3569" s="78"/>
      <c r="F3569" s="5"/>
      <c r="G3569" s="5"/>
      <c r="H3569" s="5"/>
      <c r="K3569" s="5"/>
      <c r="L3569" s="5"/>
      <c r="M3569" s="18"/>
      <c r="N3569" s="18"/>
      <c r="T3569" s="70"/>
      <c r="U3569" s="70"/>
    </row>
    <row r="3570" spans="1:21" x14ac:dyDescent="0.25">
      <c r="A3570" s="18"/>
      <c r="B3570" s="18"/>
      <c r="C3570" s="77"/>
      <c r="D3570" s="77"/>
      <c r="E3570" s="78"/>
      <c r="F3570" s="5"/>
      <c r="G3570" s="5"/>
      <c r="H3570" s="5"/>
      <c r="K3570" s="5"/>
      <c r="L3570" s="5"/>
      <c r="M3570" s="18"/>
      <c r="N3570" s="18"/>
      <c r="T3570" s="70"/>
      <c r="U3570" s="70"/>
    </row>
    <row r="3571" spans="1:21" x14ac:dyDescent="0.25">
      <c r="A3571" s="18"/>
      <c r="B3571" s="18"/>
      <c r="C3571" s="77"/>
      <c r="D3571" s="77"/>
      <c r="E3571" s="78"/>
      <c r="F3571" s="5"/>
      <c r="G3571" s="5"/>
      <c r="H3571" s="5"/>
      <c r="K3571" s="5"/>
      <c r="L3571" s="5"/>
      <c r="M3571" s="18"/>
      <c r="N3571" s="18"/>
      <c r="T3571" s="70"/>
      <c r="U3571" s="70"/>
    </row>
    <row r="3572" spans="1:21" x14ac:dyDescent="0.25">
      <c r="A3572" s="18"/>
      <c r="B3572" s="18"/>
      <c r="C3572" s="77"/>
      <c r="D3572" s="77"/>
      <c r="E3572" s="78"/>
      <c r="F3572" s="5"/>
      <c r="G3572" s="5"/>
      <c r="H3572" s="5"/>
      <c r="K3572" s="5"/>
      <c r="L3572" s="5"/>
      <c r="M3572" s="18"/>
      <c r="N3572" s="18"/>
      <c r="T3572" s="70"/>
      <c r="U3572" s="70"/>
    </row>
    <row r="3573" spans="1:21" x14ac:dyDescent="0.25">
      <c r="A3573" s="18"/>
      <c r="B3573" s="18"/>
      <c r="C3573" s="77"/>
      <c r="D3573" s="77"/>
      <c r="E3573" s="78"/>
      <c r="F3573" s="5"/>
      <c r="G3573" s="5"/>
      <c r="H3573" s="5"/>
      <c r="K3573" s="5"/>
      <c r="L3573" s="5"/>
      <c r="M3573" s="18"/>
      <c r="N3573" s="18"/>
      <c r="T3573" s="70"/>
      <c r="U3573" s="70"/>
    </row>
    <row r="3574" spans="1:21" x14ac:dyDescent="0.25">
      <c r="A3574" s="18"/>
      <c r="B3574" s="18"/>
      <c r="C3574" s="77"/>
      <c r="D3574" s="77"/>
      <c r="E3574" s="78"/>
      <c r="F3574" s="5"/>
      <c r="G3574" s="5"/>
      <c r="H3574" s="5"/>
      <c r="K3574" s="5"/>
      <c r="L3574" s="5"/>
      <c r="M3574" s="18"/>
      <c r="N3574" s="18"/>
      <c r="T3574" s="70"/>
      <c r="U3574" s="70"/>
    </row>
    <row r="3575" spans="1:21" x14ac:dyDescent="0.25">
      <c r="A3575" s="18"/>
      <c r="B3575" s="18"/>
      <c r="C3575" s="77"/>
      <c r="D3575" s="77"/>
      <c r="E3575" s="78"/>
      <c r="F3575" s="5"/>
      <c r="G3575" s="5"/>
      <c r="H3575" s="5"/>
      <c r="K3575" s="5"/>
      <c r="L3575" s="5"/>
      <c r="M3575" s="18"/>
      <c r="N3575" s="18"/>
      <c r="T3575" s="70"/>
      <c r="U3575" s="70"/>
    </row>
    <row r="3576" spans="1:21" x14ac:dyDescent="0.25">
      <c r="A3576" s="18"/>
      <c r="B3576" s="18"/>
      <c r="C3576" s="77"/>
      <c r="D3576" s="77"/>
      <c r="E3576" s="78"/>
      <c r="F3576" s="5"/>
      <c r="G3576" s="5"/>
      <c r="H3576" s="5"/>
      <c r="K3576" s="5"/>
      <c r="L3576" s="5"/>
      <c r="M3576" s="18"/>
      <c r="N3576" s="18"/>
      <c r="T3576" s="70"/>
      <c r="U3576" s="70"/>
    </row>
    <row r="3577" spans="1:21" x14ac:dyDescent="0.25">
      <c r="A3577" s="18"/>
      <c r="B3577" s="18"/>
      <c r="C3577" s="77"/>
      <c r="D3577" s="77"/>
      <c r="E3577" s="78"/>
      <c r="F3577" s="5"/>
      <c r="G3577" s="5"/>
      <c r="H3577" s="5"/>
      <c r="K3577" s="5"/>
      <c r="L3577" s="5"/>
      <c r="M3577" s="18"/>
      <c r="N3577" s="18"/>
      <c r="T3577" s="70"/>
      <c r="U3577" s="70"/>
    </row>
    <row r="3578" spans="1:21" x14ac:dyDescent="0.25">
      <c r="A3578" s="18"/>
      <c r="B3578" s="18"/>
      <c r="C3578" s="77"/>
      <c r="D3578" s="77"/>
      <c r="E3578" s="78"/>
      <c r="F3578" s="5"/>
      <c r="G3578" s="5"/>
      <c r="H3578" s="5"/>
      <c r="K3578" s="5"/>
      <c r="L3578" s="5"/>
      <c r="M3578" s="18"/>
      <c r="N3578" s="18"/>
      <c r="T3578" s="70"/>
      <c r="U3578" s="70"/>
    </row>
    <row r="3579" spans="1:21" x14ac:dyDescent="0.25">
      <c r="A3579" s="18"/>
      <c r="B3579" s="18"/>
      <c r="C3579" s="77"/>
      <c r="D3579" s="77"/>
      <c r="E3579" s="78"/>
      <c r="F3579" s="5"/>
      <c r="G3579" s="5"/>
      <c r="H3579" s="5"/>
      <c r="K3579" s="5"/>
      <c r="L3579" s="5"/>
      <c r="M3579" s="18"/>
      <c r="N3579" s="18"/>
      <c r="T3579" s="70"/>
      <c r="U3579" s="70"/>
    </row>
    <row r="3580" spans="1:21" x14ac:dyDescent="0.25">
      <c r="A3580" s="18"/>
      <c r="B3580" s="18"/>
      <c r="C3580" s="77"/>
      <c r="D3580" s="77"/>
      <c r="E3580" s="78"/>
      <c r="F3580" s="5"/>
      <c r="G3580" s="5"/>
      <c r="H3580" s="5"/>
      <c r="K3580" s="5"/>
      <c r="L3580" s="5"/>
      <c r="M3580" s="18"/>
      <c r="N3580" s="18"/>
      <c r="T3580" s="70"/>
      <c r="U3580" s="70"/>
    </row>
    <row r="3581" spans="1:21" x14ac:dyDescent="0.25">
      <c r="A3581" s="18"/>
      <c r="B3581" s="18"/>
      <c r="C3581" s="77"/>
      <c r="D3581" s="77"/>
      <c r="E3581" s="78"/>
      <c r="F3581" s="5"/>
      <c r="G3581" s="5"/>
      <c r="H3581" s="5"/>
      <c r="K3581" s="5"/>
      <c r="L3581" s="5"/>
      <c r="M3581" s="18"/>
      <c r="N3581" s="18"/>
      <c r="T3581" s="70"/>
      <c r="U3581" s="70"/>
    </row>
    <row r="3582" spans="1:21" x14ac:dyDescent="0.25">
      <c r="A3582" s="18"/>
      <c r="B3582" s="18"/>
      <c r="C3582" s="77"/>
      <c r="D3582" s="77"/>
      <c r="E3582" s="78"/>
      <c r="F3582" s="5"/>
      <c r="G3582" s="5"/>
      <c r="H3582" s="5"/>
      <c r="K3582" s="5"/>
      <c r="L3582" s="5"/>
      <c r="M3582" s="18"/>
      <c r="N3582" s="18"/>
      <c r="T3582" s="70"/>
      <c r="U3582" s="70"/>
    </row>
    <row r="3583" spans="1:21" x14ac:dyDescent="0.25">
      <c r="A3583" s="18"/>
      <c r="B3583" s="18"/>
      <c r="C3583" s="77"/>
      <c r="D3583" s="77"/>
      <c r="E3583" s="78"/>
      <c r="F3583" s="5"/>
      <c r="G3583" s="5"/>
      <c r="H3583" s="5"/>
      <c r="K3583" s="5"/>
      <c r="L3583" s="5"/>
      <c r="M3583" s="18"/>
      <c r="N3583" s="18"/>
      <c r="T3583" s="70"/>
      <c r="U3583" s="70"/>
    </row>
    <row r="3584" spans="1:21" x14ac:dyDescent="0.25">
      <c r="A3584" s="18"/>
      <c r="B3584" s="18"/>
      <c r="C3584" s="77"/>
      <c r="D3584" s="77"/>
      <c r="E3584" s="78"/>
      <c r="F3584" s="5"/>
      <c r="G3584" s="5"/>
      <c r="H3584" s="5"/>
      <c r="K3584" s="5"/>
      <c r="L3584" s="5"/>
      <c r="M3584" s="18"/>
      <c r="N3584" s="18"/>
      <c r="T3584" s="70"/>
      <c r="U3584" s="70"/>
    </row>
    <row r="3585" spans="1:21" x14ac:dyDescent="0.25">
      <c r="A3585" s="18"/>
      <c r="B3585" s="18"/>
      <c r="C3585" s="77"/>
      <c r="D3585" s="77"/>
      <c r="E3585" s="78"/>
      <c r="F3585" s="5"/>
      <c r="G3585" s="5"/>
      <c r="H3585" s="5"/>
      <c r="K3585" s="5"/>
      <c r="L3585" s="5"/>
      <c r="M3585" s="18"/>
      <c r="N3585" s="18"/>
      <c r="T3585" s="70"/>
      <c r="U3585" s="70"/>
    </row>
    <row r="3586" spans="1:21" x14ac:dyDescent="0.25">
      <c r="A3586" s="18"/>
      <c r="B3586" s="18"/>
      <c r="C3586" s="77"/>
      <c r="D3586" s="77"/>
      <c r="E3586" s="78"/>
      <c r="F3586" s="5"/>
      <c r="G3586" s="5"/>
      <c r="H3586" s="5"/>
      <c r="K3586" s="5"/>
      <c r="L3586" s="5"/>
      <c r="M3586" s="18"/>
      <c r="N3586" s="18"/>
      <c r="T3586" s="70"/>
      <c r="U3586" s="70"/>
    </row>
    <row r="3587" spans="1:21" x14ac:dyDescent="0.25">
      <c r="A3587" s="18"/>
      <c r="B3587" s="18"/>
      <c r="C3587" s="77"/>
      <c r="D3587" s="77"/>
      <c r="E3587" s="78"/>
      <c r="F3587" s="5"/>
      <c r="G3587" s="5"/>
      <c r="H3587" s="5"/>
      <c r="K3587" s="5"/>
      <c r="L3587" s="5"/>
      <c r="M3587" s="18"/>
      <c r="N3587" s="18"/>
      <c r="T3587" s="70"/>
      <c r="U3587" s="70"/>
    </row>
    <row r="3588" spans="1:21" x14ac:dyDescent="0.25">
      <c r="A3588" s="18"/>
      <c r="B3588" s="18"/>
      <c r="C3588" s="77"/>
      <c r="D3588" s="77"/>
      <c r="E3588" s="78"/>
      <c r="F3588" s="5"/>
      <c r="G3588" s="5"/>
      <c r="H3588" s="5"/>
      <c r="K3588" s="5"/>
      <c r="L3588" s="5"/>
      <c r="M3588" s="18"/>
      <c r="N3588" s="18"/>
      <c r="T3588" s="70"/>
      <c r="U3588" s="70"/>
    </row>
    <row r="3589" spans="1:21" x14ac:dyDescent="0.25">
      <c r="A3589" s="18"/>
      <c r="B3589" s="18"/>
      <c r="C3589" s="77"/>
      <c r="D3589" s="77"/>
      <c r="E3589" s="78"/>
      <c r="F3589" s="5"/>
      <c r="G3589" s="5"/>
      <c r="H3589" s="5"/>
      <c r="K3589" s="5"/>
      <c r="L3589" s="5"/>
      <c r="M3589" s="18"/>
      <c r="N3589" s="18"/>
      <c r="T3589" s="70"/>
      <c r="U3589" s="70"/>
    </row>
    <row r="3590" spans="1:21" x14ac:dyDescent="0.25">
      <c r="A3590" s="18"/>
      <c r="B3590" s="18"/>
      <c r="C3590" s="77"/>
      <c r="D3590" s="77"/>
      <c r="E3590" s="78"/>
      <c r="F3590" s="5"/>
      <c r="G3590" s="5"/>
      <c r="H3590" s="5"/>
      <c r="K3590" s="5"/>
      <c r="L3590" s="5"/>
      <c r="M3590" s="18"/>
      <c r="N3590" s="18"/>
      <c r="T3590" s="70"/>
      <c r="U3590" s="70"/>
    </row>
    <row r="3591" spans="1:21" x14ac:dyDescent="0.25">
      <c r="A3591" s="18"/>
      <c r="B3591" s="18"/>
      <c r="C3591" s="77"/>
      <c r="D3591" s="77"/>
      <c r="E3591" s="78"/>
      <c r="F3591" s="5"/>
      <c r="G3591" s="5"/>
      <c r="H3591" s="5"/>
      <c r="K3591" s="5"/>
      <c r="L3591" s="5"/>
      <c r="M3591" s="18"/>
      <c r="N3591" s="18"/>
      <c r="T3591" s="70"/>
      <c r="U3591" s="70"/>
    </row>
    <row r="3592" spans="1:21" x14ac:dyDescent="0.25">
      <c r="A3592" s="18"/>
      <c r="B3592" s="18"/>
      <c r="C3592" s="77"/>
      <c r="D3592" s="77"/>
      <c r="E3592" s="78"/>
      <c r="F3592" s="5"/>
      <c r="G3592" s="5"/>
      <c r="H3592" s="5"/>
      <c r="K3592" s="5"/>
      <c r="L3592" s="5"/>
      <c r="M3592" s="18"/>
      <c r="N3592" s="18"/>
      <c r="T3592" s="70"/>
      <c r="U3592" s="70"/>
    </row>
    <row r="3593" spans="1:21" x14ac:dyDescent="0.25">
      <c r="A3593" s="18"/>
      <c r="B3593" s="18"/>
      <c r="C3593" s="77"/>
      <c r="D3593" s="77"/>
      <c r="E3593" s="78"/>
      <c r="F3593" s="5"/>
      <c r="G3593" s="5"/>
      <c r="H3593" s="5"/>
      <c r="K3593" s="5"/>
      <c r="L3593" s="5"/>
      <c r="M3593" s="18"/>
      <c r="N3593" s="18"/>
      <c r="T3593" s="70"/>
      <c r="U3593" s="70"/>
    </row>
    <row r="3594" spans="1:21" x14ac:dyDescent="0.25">
      <c r="A3594" s="18"/>
      <c r="B3594" s="18"/>
      <c r="C3594" s="77"/>
      <c r="D3594" s="77"/>
      <c r="E3594" s="78"/>
      <c r="F3594" s="5"/>
      <c r="G3594" s="5"/>
      <c r="H3594" s="5"/>
      <c r="K3594" s="5"/>
      <c r="L3594" s="5"/>
      <c r="M3594" s="18"/>
      <c r="N3594" s="18"/>
      <c r="T3594" s="70"/>
      <c r="U3594" s="70"/>
    </row>
    <row r="3595" spans="1:21" x14ac:dyDescent="0.25">
      <c r="A3595" s="18"/>
      <c r="B3595" s="18"/>
      <c r="C3595" s="77"/>
      <c r="D3595" s="77"/>
      <c r="E3595" s="78"/>
      <c r="F3595" s="5"/>
      <c r="G3595" s="5"/>
      <c r="H3595" s="5"/>
      <c r="K3595" s="5"/>
      <c r="L3595" s="5"/>
      <c r="M3595" s="18"/>
      <c r="N3595" s="18"/>
      <c r="T3595" s="70"/>
      <c r="U3595" s="70"/>
    </row>
    <row r="3596" spans="1:21" x14ac:dyDescent="0.25">
      <c r="A3596" s="18"/>
      <c r="B3596" s="18"/>
      <c r="C3596" s="77"/>
      <c r="D3596" s="77"/>
      <c r="E3596" s="78"/>
      <c r="F3596" s="5"/>
      <c r="G3596" s="5"/>
      <c r="H3596" s="5"/>
      <c r="K3596" s="5"/>
      <c r="L3596" s="5"/>
      <c r="M3596" s="18"/>
      <c r="N3596" s="18"/>
      <c r="T3596" s="70"/>
      <c r="U3596" s="70"/>
    </row>
    <row r="3597" spans="1:21" x14ac:dyDescent="0.25">
      <c r="A3597" s="18"/>
      <c r="B3597" s="18"/>
      <c r="C3597" s="77"/>
      <c r="D3597" s="77"/>
      <c r="E3597" s="78"/>
      <c r="F3597" s="5"/>
      <c r="G3597" s="5"/>
      <c r="H3597" s="5"/>
      <c r="K3597" s="5"/>
      <c r="L3597" s="5"/>
      <c r="M3597" s="18"/>
      <c r="N3597" s="18"/>
      <c r="T3597" s="70"/>
      <c r="U3597" s="70"/>
    </row>
    <row r="3598" spans="1:21" x14ac:dyDescent="0.25">
      <c r="A3598" s="18"/>
      <c r="B3598" s="18"/>
      <c r="C3598" s="77"/>
      <c r="D3598" s="77"/>
      <c r="E3598" s="78"/>
      <c r="F3598" s="5"/>
      <c r="G3598" s="5"/>
      <c r="H3598" s="5"/>
      <c r="K3598" s="5"/>
      <c r="L3598" s="5"/>
      <c r="M3598" s="18"/>
      <c r="N3598" s="18"/>
      <c r="T3598" s="70"/>
      <c r="U3598" s="70"/>
    </row>
    <row r="3599" spans="1:21" x14ac:dyDescent="0.25">
      <c r="A3599" s="18"/>
      <c r="B3599" s="18"/>
      <c r="C3599" s="77"/>
      <c r="D3599" s="77"/>
      <c r="E3599" s="78"/>
      <c r="F3599" s="5"/>
      <c r="G3599" s="5"/>
      <c r="H3599" s="5"/>
      <c r="K3599" s="5"/>
      <c r="L3599" s="5"/>
      <c r="M3599" s="18"/>
      <c r="N3599" s="18"/>
      <c r="T3599" s="70"/>
      <c r="U3599" s="70"/>
    </row>
    <row r="3600" spans="1:21" x14ac:dyDescent="0.25">
      <c r="A3600" s="18"/>
      <c r="B3600" s="18"/>
      <c r="C3600" s="77"/>
      <c r="D3600" s="77"/>
      <c r="E3600" s="78"/>
      <c r="F3600" s="5"/>
      <c r="G3600" s="5"/>
      <c r="H3600" s="5"/>
      <c r="K3600" s="5"/>
      <c r="L3600" s="5"/>
      <c r="M3600" s="18"/>
      <c r="N3600" s="18"/>
      <c r="T3600" s="70"/>
      <c r="U3600" s="70"/>
    </row>
    <row r="3601" spans="1:21" x14ac:dyDescent="0.25">
      <c r="A3601" s="18"/>
      <c r="B3601" s="18"/>
      <c r="C3601" s="77"/>
      <c r="D3601" s="77"/>
      <c r="E3601" s="78"/>
      <c r="F3601" s="5"/>
      <c r="G3601" s="5"/>
      <c r="H3601" s="5"/>
      <c r="K3601" s="5"/>
      <c r="L3601" s="5"/>
      <c r="M3601" s="18"/>
      <c r="N3601" s="18"/>
      <c r="T3601" s="70"/>
      <c r="U3601" s="70"/>
    </row>
    <row r="3602" spans="1:21" x14ac:dyDescent="0.25">
      <c r="A3602" s="18"/>
      <c r="B3602" s="18"/>
      <c r="C3602" s="77"/>
      <c r="D3602" s="77"/>
      <c r="E3602" s="78"/>
      <c r="F3602" s="5"/>
      <c r="G3602" s="5"/>
      <c r="H3602" s="5"/>
      <c r="K3602" s="5"/>
      <c r="L3602" s="5"/>
      <c r="M3602" s="18"/>
      <c r="N3602" s="18"/>
      <c r="T3602" s="70"/>
      <c r="U3602" s="70"/>
    </row>
    <row r="3603" spans="1:21" x14ac:dyDescent="0.25">
      <c r="A3603" s="18"/>
      <c r="B3603" s="18"/>
      <c r="C3603" s="77"/>
      <c r="D3603" s="77"/>
      <c r="E3603" s="78"/>
      <c r="F3603" s="5"/>
      <c r="G3603" s="5"/>
      <c r="H3603" s="5"/>
      <c r="K3603" s="5"/>
      <c r="L3603" s="5"/>
      <c r="M3603" s="18"/>
      <c r="N3603" s="18"/>
      <c r="T3603" s="70"/>
      <c r="U3603" s="70"/>
    </row>
    <row r="3604" spans="1:21" x14ac:dyDescent="0.25">
      <c r="A3604" s="18"/>
      <c r="B3604" s="18"/>
      <c r="C3604" s="77"/>
      <c r="D3604" s="77"/>
      <c r="E3604" s="78"/>
      <c r="F3604" s="5"/>
      <c r="G3604" s="5"/>
      <c r="H3604" s="5"/>
      <c r="K3604" s="5"/>
      <c r="L3604" s="5"/>
      <c r="M3604" s="18"/>
      <c r="N3604" s="18"/>
      <c r="T3604" s="70"/>
      <c r="U3604" s="70"/>
    </row>
    <row r="3605" spans="1:21" x14ac:dyDescent="0.25">
      <c r="A3605" s="18"/>
      <c r="B3605" s="18"/>
      <c r="C3605" s="77"/>
      <c r="D3605" s="77"/>
      <c r="E3605" s="78"/>
      <c r="F3605" s="5"/>
      <c r="G3605" s="5"/>
      <c r="H3605" s="5"/>
      <c r="K3605" s="5"/>
      <c r="L3605" s="5"/>
      <c r="M3605" s="18"/>
      <c r="N3605" s="18"/>
      <c r="T3605" s="70"/>
      <c r="U3605" s="70"/>
    </row>
    <row r="3606" spans="1:21" x14ac:dyDescent="0.25">
      <c r="A3606" s="18"/>
      <c r="B3606" s="18"/>
      <c r="C3606" s="77"/>
      <c r="D3606" s="77"/>
      <c r="E3606" s="78"/>
      <c r="F3606" s="5"/>
      <c r="G3606" s="5"/>
      <c r="H3606" s="5"/>
      <c r="K3606" s="5"/>
      <c r="L3606" s="5"/>
      <c r="M3606" s="18"/>
      <c r="N3606" s="18"/>
      <c r="T3606" s="70"/>
      <c r="U3606" s="70"/>
    </row>
    <row r="3607" spans="1:21" x14ac:dyDescent="0.25">
      <c r="A3607" s="18"/>
      <c r="B3607" s="18"/>
      <c r="C3607" s="77"/>
      <c r="D3607" s="77"/>
      <c r="E3607" s="78"/>
      <c r="F3607" s="5"/>
      <c r="G3607" s="5"/>
      <c r="H3607" s="5"/>
      <c r="K3607" s="5"/>
      <c r="L3607" s="5"/>
      <c r="M3607" s="18"/>
      <c r="N3607" s="18"/>
      <c r="T3607" s="70"/>
      <c r="U3607" s="70"/>
    </row>
    <row r="3608" spans="1:21" x14ac:dyDescent="0.25">
      <c r="A3608" s="18"/>
      <c r="B3608" s="18"/>
      <c r="C3608" s="77"/>
      <c r="D3608" s="77"/>
      <c r="E3608" s="78"/>
      <c r="F3608" s="5"/>
      <c r="G3608" s="5"/>
      <c r="H3608" s="5"/>
      <c r="K3608" s="5"/>
      <c r="L3608" s="5"/>
      <c r="M3608" s="18"/>
      <c r="N3608" s="18"/>
      <c r="T3608" s="70"/>
      <c r="U3608" s="70"/>
    </row>
    <row r="3609" spans="1:21" x14ac:dyDescent="0.25">
      <c r="A3609" s="18"/>
      <c r="B3609" s="18"/>
      <c r="C3609" s="77"/>
      <c r="D3609" s="77"/>
      <c r="E3609" s="78"/>
      <c r="F3609" s="5"/>
      <c r="G3609" s="5"/>
      <c r="H3609" s="5"/>
      <c r="K3609" s="5"/>
      <c r="L3609" s="5"/>
      <c r="M3609" s="18"/>
      <c r="N3609" s="18"/>
      <c r="T3609" s="70"/>
      <c r="U3609" s="70"/>
    </row>
    <row r="3610" spans="1:21" x14ac:dyDescent="0.25">
      <c r="A3610" s="18"/>
      <c r="B3610" s="18"/>
      <c r="C3610" s="77"/>
      <c r="D3610" s="77"/>
      <c r="E3610" s="78"/>
      <c r="F3610" s="5"/>
      <c r="G3610" s="5"/>
      <c r="H3610" s="5"/>
      <c r="K3610" s="5"/>
      <c r="L3610" s="5"/>
      <c r="M3610" s="18"/>
      <c r="N3610" s="18"/>
      <c r="T3610" s="70"/>
      <c r="U3610" s="70"/>
    </row>
    <row r="3611" spans="1:21" x14ac:dyDescent="0.25">
      <c r="A3611" s="18"/>
      <c r="B3611" s="18"/>
      <c r="C3611" s="77"/>
      <c r="D3611" s="77"/>
      <c r="E3611" s="78"/>
      <c r="F3611" s="5"/>
      <c r="G3611" s="5"/>
      <c r="H3611" s="5"/>
      <c r="K3611" s="5"/>
      <c r="L3611" s="5"/>
      <c r="M3611" s="18"/>
      <c r="N3611" s="18"/>
      <c r="T3611" s="70"/>
      <c r="U3611" s="70"/>
    </row>
    <row r="3612" spans="1:21" x14ac:dyDescent="0.25">
      <c r="A3612" s="18"/>
      <c r="B3612" s="18"/>
      <c r="C3612" s="77"/>
      <c r="D3612" s="77"/>
      <c r="E3612" s="78"/>
      <c r="F3612" s="5"/>
      <c r="G3612" s="5"/>
      <c r="H3612" s="5"/>
      <c r="K3612" s="5"/>
      <c r="L3612" s="5"/>
      <c r="M3612" s="18"/>
      <c r="N3612" s="18"/>
      <c r="T3612" s="70"/>
      <c r="U3612" s="70"/>
    </row>
    <row r="3613" spans="1:21" x14ac:dyDescent="0.25">
      <c r="A3613" s="18"/>
      <c r="B3613" s="18"/>
      <c r="C3613" s="77"/>
      <c r="D3613" s="77"/>
      <c r="E3613" s="78"/>
      <c r="F3613" s="5"/>
      <c r="G3613" s="5"/>
      <c r="H3613" s="5"/>
      <c r="K3613" s="5"/>
      <c r="L3613" s="5"/>
      <c r="M3613" s="18"/>
      <c r="N3613" s="18"/>
      <c r="T3613" s="70"/>
      <c r="U3613" s="70"/>
    </row>
    <row r="3614" spans="1:21" x14ac:dyDescent="0.25">
      <c r="A3614" s="18"/>
      <c r="B3614" s="18"/>
      <c r="C3614" s="77"/>
      <c r="D3614" s="77"/>
      <c r="E3614" s="78"/>
      <c r="F3614" s="5"/>
      <c r="G3614" s="5"/>
      <c r="H3614" s="5"/>
      <c r="K3614" s="5"/>
      <c r="L3614" s="5"/>
      <c r="M3614" s="18"/>
      <c r="N3614" s="18"/>
      <c r="T3614" s="70"/>
      <c r="U3614" s="70"/>
    </row>
    <row r="3615" spans="1:21" x14ac:dyDescent="0.25">
      <c r="A3615" s="18"/>
      <c r="B3615" s="18"/>
      <c r="C3615" s="77"/>
      <c r="D3615" s="77"/>
      <c r="E3615" s="78"/>
      <c r="F3615" s="5"/>
      <c r="G3615" s="5"/>
      <c r="H3615" s="5"/>
      <c r="K3615" s="5"/>
      <c r="L3615" s="5"/>
      <c r="M3615" s="18"/>
      <c r="N3615" s="18"/>
      <c r="T3615" s="70"/>
      <c r="U3615" s="70"/>
    </row>
    <row r="3616" spans="1:21" x14ac:dyDescent="0.25">
      <c r="A3616" s="18"/>
      <c r="B3616" s="18"/>
      <c r="C3616" s="77"/>
      <c r="D3616" s="77"/>
      <c r="E3616" s="78"/>
      <c r="F3616" s="5"/>
      <c r="G3616" s="5"/>
      <c r="H3616" s="5"/>
      <c r="K3616" s="5"/>
      <c r="L3616" s="5"/>
      <c r="M3616" s="18"/>
      <c r="N3616" s="18"/>
      <c r="T3616" s="70"/>
      <c r="U3616" s="70"/>
    </row>
    <row r="3617" spans="1:21" x14ac:dyDescent="0.25">
      <c r="A3617" s="18"/>
      <c r="B3617" s="18"/>
      <c r="C3617" s="77"/>
      <c r="D3617" s="77"/>
      <c r="E3617" s="78"/>
      <c r="F3617" s="5"/>
      <c r="G3617" s="5"/>
      <c r="H3617" s="5"/>
      <c r="K3617" s="5"/>
      <c r="L3617" s="5"/>
      <c r="M3617" s="18"/>
      <c r="N3617" s="18"/>
      <c r="T3617" s="70"/>
      <c r="U3617" s="70"/>
    </row>
    <row r="3618" spans="1:21" x14ac:dyDescent="0.25">
      <c r="A3618" s="18"/>
      <c r="B3618" s="18"/>
      <c r="C3618" s="77"/>
      <c r="D3618" s="77"/>
      <c r="E3618" s="78"/>
      <c r="F3618" s="5"/>
      <c r="G3618" s="5"/>
      <c r="H3618" s="5"/>
      <c r="K3618" s="5"/>
      <c r="L3618" s="5"/>
      <c r="M3618" s="18"/>
      <c r="N3618" s="18"/>
      <c r="T3618" s="70"/>
      <c r="U3618" s="70"/>
    </row>
    <row r="3619" spans="1:21" x14ac:dyDescent="0.25">
      <c r="A3619" s="18"/>
      <c r="B3619" s="18"/>
      <c r="C3619" s="77"/>
      <c r="D3619" s="77"/>
      <c r="E3619" s="78"/>
      <c r="F3619" s="5"/>
      <c r="G3619" s="5"/>
      <c r="H3619" s="5"/>
      <c r="K3619" s="5"/>
      <c r="L3619" s="5"/>
      <c r="M3619" s="18"/>
      <c r="N3619" s="18"/>
      <c r="T3619" s="70"/>
      <c r="U3619" s="70"/>
    </row>
    <row r="3620" spans="1:21" x14ac:dyDescent="0.25">
      <c r="A3620" s="18"/>
      <c r="B3620" s="18"/>
      <c r="C3620" s="77"/>
      <c r="D3620" s="77"/>
      <c r="E3620" s="78"/>
      <c r="F3620" s="5"/>
      <c r="G3620" s="5"/>
      <c r="H3620" s="5"/>
      <c r="K3620" s="5"/>
      <c r="L3620" s="5"/>
      <c r="M3620" s="18"/>
      <c r="N3620" s="18"/>
      <c r="T3620" s="70"/>
      <c r="U3620" s="70"/>
    </row>
    <row r="3621" spans="1:21" x14ac:dyDescent="0.25">
      <c r="A3621" s="18"/>
      <c r="B3621" s="18"/>
      <c r="C3621" s="77"/>
      <c r="D3621" s="77"/>
      <c r="E3621" s="78"/>
      <c r="F3621" s="5"/>
      <c r="G3621" s="5"/>
      <c r="H3621" s="5"/>
      <c r="K3621" s="5"/>
      <c r="L3621" s="5"/>
      <c r="M3621" s="18"/>
      <c r="N3621" s="18"/>
      <c r="T3621" s="70"/>
      <c r="U3621" s="70"/>
    </row>
    <row r="3622" spans="1:21" x14ac:dyDescent="0.25">
      <c r="A3622" s="18"/>
      <c r="B3622" s="18"/>
      <c r="C3622" s="77"/>
      <c r="D3622" s="77"/>
      <c r="E3622" s="78"/>
      <c r="F3622" s="5"/>
      <c r="G3622" s="5"/>
      <c r="H3622" s="5"/>
      <c r="K3622" s="5"/>
      <c r="L3622" s="5"/>
      <c r="M3622" s="18"/>
      <c r="N3622" s="18"/>
      <c r="T3622" s="70"/>
      <c r="U3622" s="70"/>
    </row>
    <row r="3623" spans="1:21" x14ac:dyDescent="0.25">
      <c r="A3623" s="18"/>
      <c r="B3623" s="18"/>
      <c r="C3623" s="77"/>
      <c r="D3623" s="77"/>
      <c r="E3623" s="78"/>
      <c r="F3623" s="5"/>
      <c r="G3623" s="5"/>
      <c r="H3623" s="5"/>
      <c r="K3623" s="5"/>
      <c r="L3623" s="5"/>
      <c r="M3623" s="18"/>
      <c r="N3623" s="18"/>
      <c r="T3623" s="70"/>
      <c r="U3623" s="70"/>
    </row>
    <row r="3624" spans="1:21" x14ac:dyDescent="0.25">
      <c r="A3624" s="18"/>
      <c r="B3624" s="18"/>
      <c r="C3624" s="77"/>
      <c r="D3624" s="77"/>
      <c r="E3624" s="78"/>
      <c r="F3624" s="5"/>
      <c r="G3624" s="5"/>
      <c r="H3624" s="5"/>
      <c r="K3624" s="5"/>
      <c r="L3624" s="5"/>
      <c r="M3624" s="18"/>
      <c r="N3624" s="18"/>
      <c r="T3624" s="70"/>
      <c r="U3624" s="70"/>
    </row>
    <row r="3625" spans="1:21" x14ac:dyDescent="0.25">
      <c r="A3625" s="18"/>
      <c r="B3625" s="18"/>
      <c r="C3625" s="77"/>
      <c r="D3625" s="77"/>
      <c r="E3625" s="78"/>
      <c r="F3625" s="5"/>
      <c r="G3625" s="5"/>
      <c r="H3625" s="5"/>
      <c r="K3625" s="5"/>
      <c r="L3625" s="5"/>
      <c r="M3625" s="18"/>
      <c r="N3625" s="18"/>
      <c r="T3625" s="70"/>
      <c r="U3625" s="70"/>
    </row>
    <row r="3626" spans="1:21" x14ac:dyDescent="0.25">
      <c r="A3626" s="18"/>
      <c r="B3626" s="18"/>
      <c r="C3626" s="77"/>
      <c r="D3626" s="77"/>
      <c r="E3626" s="78"/>
      <c r="F3626" s="5"/>
      <c r="G3626" s="5"/>
      <c r="H3626" s="5"/>
      <c r="K3626" s="5"/>
      <c r="L3626" s="5"/>
      <c r="M3626" s="18"/>
      <c r="N3626" s="18"/>
      <c r="T3626" s="70"/>
      <c r="U3626" s="70"/>
    </row>
    <row r="3627" spans="1:21" x14ac:dyDescent="0.25">
      <c r="A3627" s="18"/>
      <c r="B3627" s="18"/>
      <c r="C3627" s="77"/>
      <c r="D3627" s="77"/>
      <c r="E3627" s="78"/>
      <c r="F3627" s="5"/>
      <c r="G3627" s="5"/>
      <c r="H3627" s="5"/>
      <c r="K3627" s="5"/>
      <c r="L3627" s="5"/>
      <c r="M3627" s="18"/>
      <c r="N3627" s="18"/>
      <c r="T3627" s="70"/>
      <c r="U3627" s="70"/>
    </row>
    <row r="3628" spans="1:21" x14ac:dyDescent="0.25">
      <c r="A3628" s="18"/>
      <c r="B3628" s="18"/>
      <c r="C3628" s="77"/>
      <c r="D3628" s="77"/>
      <c r="E3628" s="78"/>
      <c r="F3628" s="5"/>
      <c r="G3628" s="5"/>
      <c r="H3628" s="5"/>
      <c r="K3628" s="5"/>
      <c r="L3628" s="5"/>
      <c r="M3628" s="18"/>
      <c r="N3628" s="18"/>
      <c r="T3628" s="70"/>
      <c r="U3628" s="70"/>
    </row>
    <row r="3629" spans="1:21" x14ac:dyDescent="0.25">
      <c r="A3629" s="18"/>
      <c r="B3629" s="18"/>
      <c r="C3629" s="77"/>
      <c r="D3629" s="77"/>
      <c r="E3629" s="78"/>
      <c r="F3629" s="5"/>
      <c r="G3629" s="5"/>
      <c r="H3629" s="5"/>
      <c r="K3629" s="5"/>
      <c r="L3629" s="5"/>
      <c r="M3629" s="18"/>
      <c r="N3629" s="18"/>
      <c r="T3629" s="70"/>
      <c r="U3629" s="70"/>
    </row>
    <row r="3630" spans="1:21" x14ac:dyDescent="0.25">
      <c r="A3630" s="18"/>
      <c r="B3630" s="18"/>
      <c r="C3630" s="77"/>
      <c r="D3630" s="77"/>
      <c r="E3630" s="78"/>
      <c r="F3630" s="5"/>
      <c r="G3630" s="5"/>
      <c r="H3630" s="5"/>
      <c r="K3630" s="5"/>
      <c r="L3630" s="5"/>
      <c r="M3630" s="18"/>
      <c r="N3630" s="18"/>
      <c r="T3630" s="70"/>
      <c r="U3630" s="70"/>
    </row>
    <row r="3631" spans="1:21" x14ac:dyDescent="0.25">
      <c r="A3631" s="18"/>
      <c r="B3631" s="18"/>
      <c r="C3631" s="77"/>
      <c r="D3631" s="77"/>
      <c r="E3631" s="78"/>
      <c r="F3631" s="5"/>
      <c r="G3631" s="5"/>
      <c r="H3631" s="5"/>
      <c r="K3631" s="5"/>
      <c r="L3631" s="5"/>
      <c r="M3631" s="18"/>
      <c r="N3631" s="18"/>
      <c r="T3631" s="70"/>
      <c r="U3631" s="70"/>
    </row>
    <row r="3632" spans="1:21" x14ac:dyDescent="0.25">
      <c r="A3632" s="18"/>
      <c r="B3632" s="18"/>
      <c r="C3632" s="77"/>
      <c r="D3632" s="77"/>
      <c r="E3632" s="78"/>
      <c r="F3632" s="5"/>
      <c r="G3632" s="5"/>
      <c r="H3632" s="5"/>
      <c r="K3632" s="5"/>
      <c r="L3632" s="5"/>
      <c r="M3632" s="18"/>
      <c r="N3632" s="18"/>
      <c r="T3632" s="70"/>
      <c r="U3632" s="70"/>
    </row>
    <row r="3633" spans="1:21" x14ac:dyDescent="0.25">
      <c r="A3633" s="18"/>
      <c r="B3633" s="18"/>
      <c r="C3633" s="77"/>
      <c r="D3633" s="77"/>
      <c r="E3633" s="78"/>
      <c r="F3633" s="5"/>
      <c r="G3633" s="5"/>
      <c r="H3633" s="5"/>
      <c r="K3633" s="5"/>
      <c r="L3633" s="5"/>
      <c r="M3633" s="18"/>
      <c r="N3633" s="18"/>
      <c r="T3633" s="70"/>
      <c r="U3633" s="70"/>
    </row>
    <row r="3634" spans="1:21" x14ac:dyDescent="0.25">
      <c r="A3634" s="18"/>
      <c r="B3634" s="18"/>
      <c r="C3634" s="77"/>
      <c r="D3634" s="77"/>
      <c r="E3634" s="78"/>
      <c r="F3634" s="5"/>
      <c r="G3634" s="5"/>
      <c r="H3634" s="5"/>
      <c r="K3634" s="5"/>
      <c r="L3634" s="5"/>
      <c r="M3634" s="18"/>
      <c r="N3634" s="18"/>
      <c r="T3634" s="70"/>
      <c r="U3634" s="70"/>
    </row>
    <row r="3635" spans="1:21" x14ac:dyDescent="0.25">
      <c r="A3635" s="18"/>
      <c r="B3635" s="18"/>
      <c r="C3635" s="77"/>
      <c r="D3635" s="77"/>
      <c r="E3635" s="78"/>
      <c r="F3635" s="5"/>
      <c r="G3635" s="5"/>
      <c r="H3635" s="5"/>
      <c r="K3635" s="5"/>
      <c r="L3635" s="5"/>
      <c r="M3635" s="18"/>
      <c r="N3635" s="18"/>
      <c r="T3635" s="70"/>
      <c r="U3635" s="70"/>
    </row>
    <row r="3636" spans="1:21" x14ac:dyDescent="0.25">
      <c r="A3636" s="18"/>
      <c r="B3636" s="18"/>
      <c r="C3636" s="77"/>
      <c r="D3636" s="77"/>
      <c r="E3636" s="78"/>
      <c r="F3636" s="5"/>
      <c r="G3636" s="5"/>
      <c r="H3636" s="5"/>
      <c r="K3636" s="5"/>
      <c r="L3636" s="5"/>
      <c r="M3636" s="18"/>
      <c r="N3636" s="18"/>
      <c r="T3636" s="70"/>
      <c r="U3636" s="70"/>
    </row>
    <row r="3637" spans="1:21" x14ac:dyDescent="0.25">
      <c r="A3637" s="18"/>
      <c r="B3637" s="18"/>
      <c r="C3637" s="77"/>
      <c r="D3637" s="77"/>
      <c r="E3637" s="78"/>
      <c r="F3637" s="5"/>
      <c r="G3637" s="5"/>
      <c r="H3637" s="5"/>
      <c r="K3637" s="5"/>
      <c r="L3637" s="5"/>
      <c r="M3637" s="18"/>
      <c r="N3637" s="18"/>
      <c r="T3637" s="70"/>
      <c r="U3637" s="70"/>
    </row>
    <row r="3638" spans="1:21" x14ac:dyDescent="0.25">
      <c r="A3638" s="18"/>
      <c r="B3638" s="18"/>
      <c r="C3638" s="77"/>
      <c r="D3638" s="77"/>
      <c r="E3638" s="78"/>
      <c r="F3638" s="5"/>
      <c r="G3638" s="5"/>
      <c r="H3638" s="5"/>
      <c r="K3638" s="5"/>
      <c r="L3638" s="5"/>
      <c r="M3638" s="18"/>
      <c r="N3638" s="18"/>
      <c r="T3638" s="70"/>
      <c r="U3638" s="70"/>
    </row>
    <row r="3639" spans="1:21" x14ac:dyDescent="0.25">
      <c r="A3639" s="18"/>
      <c r="B3639" s="18"/>
      <c r="C3639" s="77"/>
      <c r="D3639" s="77"/>
      <c r="E3639" s="78"/>
      <c r="F3639" s="5"/>
      <c r="G3639" s="5"/>
      <c r="H3639" s="5"/>
      <c r="K3639" s="5"/>
      <c r="L3639" s="5"/>
      <c r="M3639" s="18"/>
      <c r="N3639" s="18"/>
      <c r="T3639" s="70"/>
      <c r="U3639" s="70"/>
    </row>
    <row r="3640" spans="1:21" x14ac:dyDescent="0.25">
      <c r="A3640" s="18"/>
      <c r="B3640" s="18"/>
      <c r="C3640" s="77"/>
      <c r="D3640" s="77"/>
      <c r="E3640" s="78"/>
      <c r="F3640" s="5"/>
      <c r="G3640" s="5"/>
      <c r="H3640" s="5"/>
      <c r="K3640" s="5"/>
      <c r="L3640" s="5"/>
      <c r="M3640" s="18"/>
      <c r="N3640" s="18"/>
      <c r="T3640" s="70"/>
      <c r="U3640" s="70"/>
    </row>
    <row r="3641" spans="1:21" x14ac:dyDescent="0.25">
      <c r="A3641" s="18"/>
      <c r="B3641" s="18"/>
      <c r="C3641" s="77"/>
      <c r="D3641" s="77"/>
      <c r="E3641" s="78"/>
      <c r="F3641" s="5"/>
      <c r="G3641" s="5"/>
      <c r="H3641" s="5"/>
      <c r="K3641" s="5"/>
      <c r="L3641" s="5"/>
      <c r="M3641" s="18"/>
      <c r="N3641" s="18"/>
      <c r="T3641" s="70"/>
      <c r="U3641" s="70"/>
    </row>
    <row r="3642" spans="1:21" x14ac:dyDescent="0.25">
      <c r="A3642" s="18"/>
      <c r="B3642" s="18"/>
      <c r="C3642" s="77"/>
      <c r="D3642" s="77"/>
      <c r="E3642" s="78"/>
      <c r="F3642" s="5"/>
      <c r="G3642" s="5"/>
      <c r="H3642" s="5"/>
      <c r="K3642" s="5"/>
      <c r="L3642" s="5"/>
      <c r="M3642" s="18"/>
      <c r="N3642" s="18"/>
      <c r="T3642" s="70"/>
      <c r="U3642" s="70"/>
    </row>
    <row r="3643" spans="1:21" x14ac:dyDescent="0.25">
      <c r="A3643" s="18"/>
      <c r="B3643" s="18"/>
      <c r="C3643" s="77"/>
      <c r="D3643" s="77"/>
      <c r="E3643" s="78"/>
      <c r="F3643" s="5"/>
      <c r="G3643" s="5"/>
      <c r="H3643" s="5"/>
      <c r="K3643" s="5"/>
      <c r="L3643" s="5"/>
      <c r="M3643" s="18"/>
      <c r="N3643" s="18"/>
      <c r="T3643" s="70"/>
      <c r="U3643" s="70"/>
    </row>
    <row r="3644" spans="1:21" x14ac:dyDescent="0.25">
      <c r="A3644" s="18"/>
      <c r="B3644" s="18"/>
      <c r="C3644" s="77"/>
      <c r="D3644" s="77"/>
      <c r="E3644" s="78"/>
      <c r="F3644" s="5"/>
      <c r="G3644" s="5"/>
      <c r="H3644" s="5"/>
      <c r="K3644" s="5"/>
      <c r="L3644" s="5"/>
      <c r="M3644" s="18"/>
      <c r="N3644" s="18"/>
      <c r="T3644" s="70"/>
      <c r="U3644" s="70"/>
    </row>
    <row r="3645" spans="1:21" x14ac:dyDescent="0.25">
      <c r="A3645" s="18"/>
      <c r="B3645" s="18"/>
      <c r="C3645" s="77"/>
      <c r="D3645" s="77"/>
      <c r="E3645" s="78"/>
      <c r="F3645" s="5"/>
      <c r="G3645" s="5"/>
      <c r="H3645" s="5"/>
      <c r="K3645" s="5"/>
      <c r="L3645" s="5"/>
      <c r="M3645" s="18"/>
      <c r="N3645" s="18"/>
      <c r="T3645" s="70"/>
      <c r="U3645" s="70"/>
    </row>
    <row r="3646" spans="1:21" x14ac:dyDescent="0.25">
      <c r="A3646" s="18"/>
      <c r="B3646" s="18"/>
      <c r="C3646" s="77"/>
      <c r="D3646" s="77"/>
      <c r="E3646" s="78"/>
      <c r="F3646" s="5"/>
      <c r="G3646" s="5"/>
      <c r="H3646" s="5"/>
      <c r="K3646" s="5"/>
      <c r="L3646" s="5"/>
      <c r="M3646" s="18"/>
      <c r="N3646" s="18"/>
      <c r="T3646" s="70"/>
      <c r="U3646" s="70"/>
    </row>
    <row r="3647" spans="1:21" x14ac:dyDescent="0.25">
      <c r="A3647" s="18"/>
      <c r="B3647" s="18"/>
      <c r="C3647" s="77"/>
      <c r="D3647" s="77"/>
      <c r="E3647" s="78"/>
      <c r="F3647" s="5"/>
      <c r="G3647" s="5"/>
      <c r="H3647" s="5"/>
      <c r="K3647" s="5"/>
      <c r="L3647" s="5"/>
      <c r="M3647" s="18"/>
      <c r="N3647" s="18"/>
      <c r="T3647" s="70"/>
      <c r="U3647" s="70"/>
    </row>
    <row r="3648" spans="1:21" x14ac:dyDescent="0.25">
      <c r="A3648" s="18"/>
      <c r="B3648" s="18"/>
      <c r="C3648" s="77"/>
      <c r="D3648" s="77"/>
      <c r="E3648" s="78"/>
      <c r="F3648" s="5"/>
      <c r="G3648" s="5"/>
      <c r="H3648" s="5"/>
      <c r="K3648" s="5"/>
      <c r="L3648" s="5"/>
      <c r="M3648" s="18"/>
      <c r="N3648" s="18"/>
      <c r="T3648" s="70"/>
      <c r="U3648" s="70"/>
    </row>
    <row r="3649" spans="1:21" x14ac:dyDescent="0.25">
      <c r="A3649" s="18"/>
      <c r="B3649" s="18"/>
      <c r="C3649" s="77"/>
      <c r="D3649" s="77"/>
      <c r="E3649" s="78"/>
      <c r="F3649" s="5"/>
      <c r="G3649" s="5"/>
      <c r="H3649" s="5"/>
      <c r="K3649" s="5"/>
      <c r="L3649" s="5"/>
      <c r="M3649" s="18"/>
      <c r="N3649" s="18"/>
      <c r="T3649" s="70"/>
      <c r="U3649" s="70"/>
    </row>
    <row r="3650" spans="1:21" x14ac:dyDescent="0.25">
      <c r="A3650" s="18"/>
      <c r="B3650" s="18"/>
      <c r="C3650" s="77"/>
      <c r="D3650" s="77"/>
      <c r="E3650" s="78"/>
      <c r="F3650" s="5"/>
      <c r="G3650" s="5"/>
      <c r="H3650" s="5"/>
      <c r="K3650" s="5"/>
      <c r="L3650" s="5"/>
      <c r="M3650" s="18"/>
      <c r="N3650" s="18"/>
      <c r="T3650" s="70"/>
      <c r="U3650" s="70"/>
    </row>
    <row r="3651" spans="1:21" x14ac:dyDescent="0.25">
      <c r="A3651" s="18"/>
      <c r="B3651" s="18"/>
      <c r="C3651" s="77"/>
      <c r="D3651" s="77"/>
      <c r="E3651" s="78"/>
      <c r="F3651" s="5"/>
      <c r="G3651" s="5"/>
      <c r="H3651" s="5"/>
      <c r="K3651" s="5"/>
      <c r="L3651" s="5"/>
      <c r="M3651" s="18"/>
      <c r="N3651" s="18"/>
      <c r="T3651" s="70"/>
      <c r="U3651" s="70"/>
    </row>
    <row r="3652" spans="1:21" x14ac:dyDescent="0.25">
      <c r="A3652" s="18"/>
      <c r="B3652" s="18"/>
      <c r="C3652" s="77"/>
      <c r="D3652" s="77"/>
      <c r="E3652" s="78"/>
      <c r="F3652" s="5"/>
      <c r="G3652" s="5"/>
      <c r="H3652" s="5"/>
      <c r="K3652" s="5"/>
      <c r="L3652" s="5"/>
      <c r="M3652" s="18"/>
      <c r="N3652" s="18"/>
      <c r="T3652" s="70"/>
      <c r="U3652" s="70"/>
    </row>
    <row r="3653" spans="1:21" x14ac:dyDescent="0.25">
      <c r="A3653" s="18"/>
      <c r="B3653" s="18"/>
      <c r="C3653" s="77"/>
      <c r="D3653" s="77"/>
      <c r="E3653" s="78"/>
      <c r="F3653" s="5"/>
      <c r="G3653" s="5"/>
      <c r="H3653" s="5"/>
      <c r="K3653" s="5"/>
      <c r="L3653" s="5"/>
      <c r="M3653" s="18"/>
      <c r="N3653" s="18"/>
      <c r="T3653" s="70"/>
      <c r="U3653" s="70"/>
    </row>
    <row r="3654" spans="1:21" x14ac:dyDescent="0.25">
      <c r="A3654" s="18"/>
      <c r="B3654" s="18"/>
      <c r="C3654" s="77"/>
      <c r="D3654" s="77"/>
      <c r="E3654" s="78"/>
      <c r="F3654" s="5"/>
      <c r="G3654" s="5"/>
      <c r="H3654" s="5"/>
      <c r="K3654" s="5"/>
      <c r="L3654" s="5"/>
      <c r="M3654" s="18"/>
      <c r="N3654" s="18"/>
      <c r="T3654" s="70"/>
      <c r="U3654" s="70"/>
    </row>
    <row r="3655" spans="1:21" x14ac:dyDescent="0.25">
      <c r="A3655" s="18"/>
      <c r="B3655" s="18"/>
      <c r="C3655" s="77"/>
      <c r="D3655" s="77"/>
      <c r="E3655" s="78"/>
      <c r="F3655" s="5"/>
      <c r="G3655" s="5"/>
      <c r="H3655" s="5"/>
      <c r="K3655" s="5"/>
      <c r="L3655" s="5"/>
      <c r="M3655" s="18"/>
      <c r="N3655" s="18"/>
      <c r="T3655" s="70"/>
      <c r="U3655" s="70"/>
    </row>
    <row r="3656" spans="1:21" x14ac:dyDescent="0.25">
      <c r="A3656" s="18"/>
      <c r="B3656" s="18"/>
      <c r="C3656" s="77"/>
      <c r="D3656" s="77"/>
      <c r="E3656" s="78"/>
      <c r="F3656" s="5"/>
      <c r="G3656" s="5"/>
      <c r="H3656" s="5"/>
      <c r="K3656" s="5"/>
      <c r="L3656" s="5"/>
      <c r="M3656" s="18"/>
      <c r="N3656" s="18"/>
      <c r="T3656" s="70"/>
      <c r="U3656" s="70"/>
    </row>
    <row r="3657" spans="1:21" x14ac:dyDescent="0.25">
      <c r="A3657" s="18"/>
      <c r="B3657" s="18"/>
      <c r="C3657" s="77"/>
      <c r="D3657" s="77"/>
      <c r="E3657" s="78"/>
      <c r="F3657" s="5"/>
      <c r="G3657" s="5"/>
      <c r="H3657" s="5"/>
      <c r="K3657" s="5"/>
      <c r="L3657" s="5"/>
      <c r="M3657" s="18"/>
      <c r="N3657" s="18"/>
      <c r="T3657" s="70"/>
      <c r="U3657" s="70"/>
    </row>
    <row r="3658" spans="1:21" x14ac:dyDescent="0.25">
      <c r="A3658" s="18"/>
      <c r="B3658" s="18"/>
      <c r="C3658" s="77"/>
      <c r="D3658" s="77"/>
      <c r="E3658" s="78"/>
      <c r="F3658" s="5"/>
      <c r="G3658" s="5"/>
      <c r="H3658" s="5"/>
      <c r="K3658" s="5"/>
      <c r="L3658" s="5"/>
      <c r="M3658" s="18"/>
      <c r="N3658" s="18"/>
      <c r="T3658" s="70"/>
      <c r="U3658" s="70"/>
    </row>
    <row r="3659" spans="1:21" x14ac:dyDescent="0.25">
      <c r="A3659" s="18"/>
      <c r="B3659" s="18"/>
      <c r="C3659" s="77"/>
      <c r="D3659" s="77"/>
      <c r="E3659" s="78"/>
      <c r="F3659" s="5"/>
      <c r="G3659" s="5"/>
      <c r="H3659" s="5"/>
      <c r="K3659" s="5"/>
      <c r="L3659" s="5"/>
      <c r="M3659" s="18"/>
      <c r="N3659" s="18"/>
      <c r="T3659" s="70"/>
      <c r="U3659" s="70"/>
    </row>
    <row r="3660" spans="1:21" x14ac:dyDescent="0.25">
      <c r="A3660" s="18"/>
      <c r="B3660" s="18"/>
      <c r="C3660" s="77"/>
      <c r="D3660" s="77"/>
      <c r="E3660" s="78"/>
      <c r="F3660" s="5"/>
      <c r="G3660" s="5"/>
      <c r="H3660" s="5"/>
      <c r="K3660" s="5"/>
      <c r="L3660" s="5"/>
      <c r="M3660" s="18"/>
      <c r="N3660" s="18"/>
      <c r="T3660" s="70"/>
      <c r="U3660" s="70"/>
    </row>
    <row r="3661" spans="1:21" x14ac:dyDescent="0.25">
      <c r="A3661" s="18"/>
      <c r="B3661" s="18"/>
      <c r="C3661" s="77"/>
      <c r="D3661" s="77"/>
      <c r="E3661" s="78"/>
      <c r="F3661" s="5"/>
      <c r="G3661" s="5"/>
      <c r="H3661" s="5"/>
      <c r="K3661" s="5"/>
      <c r="L3661" s="5"/>
      <c r="M3661" s="18"/>
      <c r="N3661" s="18"/>
      <c r="T3661" s="70"/>
      <c r="U3661" s="70"/>
    </row>
    <row r="3662" spans="1:21" x14ac:dyDescent="0.25">
      <c r="A3662" s="18"/>
      <c r="B3662" s="18"/>
      <c r="C3662" s="77"/>
      <c r="D3662" s="77"/>
      <c r="E3662" s="78"/>
      <c r="F3662" s="5"/>
      <c r="G3662" s="5"/>
      <c r="H3662" s="5"/>
      <c r="K3662" s="5"/>
      <c r="L3662" s="5"/>
      <c r="M3662" s="18"/>
      <c r="N3662" s="18"/>
      <c r="T3662" s="70"/>
      <c r="U3662" s="70"/>
    </row>
    <row r="3663" spans="1:21" x14ac:dyDescent="0.25">
      <c r="A3663" s="18"/>
      <c r="B3663" s="18"/>
      <c r="C3663" s="77"/>
      <c r="D3663" s="77"/>
      <c r="E3663" s="78"/>
      <c r="F3663" s="5"/>
      <c r="G3663" s="5"/>
      <c r="H3663" s="5"/>
      <c r="K3663" s="5"/>
      <c r="L3663" s="5"/>
      <c r="M3663" s="18"/>
      <c r="N3663" s="18"/>
      <c r="T3663" s="70"/>
      <c r="U3663" s="70"/>
    </row>
    <row r="3664" spans="1:21" x14ac:dyDescent="0.25">
      <c r="A3664" s="18"/>
      <c r="B3664" s="18"/>
      <c r="C3664" s="77"/>
      <c r="D3664" s="77"/>
      <c r="E3664" s="78"/>
      <c r="F3664" s="5"/>
      <c r="G3664" s="5"/>
      <c r="H3664" s="5"/>
      <c r="K3664" s="5"/>
      <c r="L3664" s="5"/>
      <c r="M3664" s="18"/>
      <c r="N3664" s="18"/>
      <c r="T3664" s="70"/>
      <c r="U3664" s="70"/>
    </row>
    <row r="3665" spans="1:21" x14ac:dyDescent="0.25">
      <c r="A3665" s="18"/>
      <c r="B3665" s="18"/>
      <c r="C3665" s="77"/>
      <c r="D3665" s="77"/>
      <c r="E3665" s="78"/>
      <c r="F3665" s="5"/>
      <c r="G3665" s="5"/>
      <c r="H3665" s="5"/>
      <c r="K3665" s="5"/>
      <c r="L3665" s="5"/>
      <c r="M3665" s="18"/>
      <c r="N3665" s="18"/>
      <c r="T3665" s="70"/>
      <c r="U3665" s="70"/>
    </row>
    <row r="3666" spans="1:21" x14ac:dyDescent="0.25">
      <c r="A3666" s="18"/>
      <c r="B3666" s="18"/>
      <c r="C3666" s="77"/>
      <c r="D3666" s="77"/>
      <c r="E3666" s="78"/>
      <c r="F3666" s="5"/>
      <c r="G3666" s="5"/>
      <c r="H3666" s="5"/>
      <c r="K3666" s="5"/>
      <c r="L3666" s="5"/>
      <c r="M3666" s="18"/>
      <c r="N3666" s="18"/>
      <c r="T3666" s="70"/>
      <c r="U3666" s="70"/>
    </row>
    <row r="3667" spans="1:21" x14ac:dyDescent="0.25">
      <c r="A3667" s="18"/>
      <c r="B3667" s="18"/>
      <c r="C3667" s="77"/>
      <c r="D3667" s="77"/>
      <c r="E3667" s="78"/>
      <c r="F3667" s="5"/>
      <c r="G3667" s="5"/>
      <c r="H3667" s="5"/>
      <c r="K3667" s="5"/>
      <c r="L3667" s="5"/>
      <c r="M3667" s="18"/>
      <c r="N3667" s="18"/>
      <c r="T3667" s="70"/>
      <c r="U3667" s="70"/>
    </row>
    <row r="3668" spans="1:21" x14ac:dyDescent="0.25">
      <c r="A3668" s="18"/>
      <c r="B3668" s="18"/>
      <c r="C3668" s="77"/>
      <c r="D3668" s="77"/>
      <c r="E3668" s="78"/>
      <c r="F3668" s="5"/>
      <c r="G3668" s="5"/>
      <c r="H3668" s="5"/>
      <c r="K3668" s="5"/>
      <c r="L3668" s="5"/>
      <c r="M3668" s="18"/>
      <c r="N3668" s="18"/>
      <c r="T3668" s="70"/>
      <c r="U3668" s="70"/>
    </row>
    <row r="3669" spans="1:21" x14ac:dyDescent="0.25">
      <c r="A3669" s="18"/>
      <c r="B3669" s="18"/>
      <c r="C3669" s="77"/>
      <c r="D3669" s="77"/>
      <c r="E3669" s="78"/>
      <c r="F3669" s="5"/>
      <c r="G3669" s="5"/>
      <c r="H3669" s="5"/>
      <c r="K3669" s="5"/>
      <c r="L3669" s="5"/>
      <c r="M3669" s="18"/>
      <c r="N3669" s="18"/>
      <c r="T3669" s="70"/>
      <c r="U3669" s="70"/>
    </row>
    <row r="3670" spans="1:21" x14ac:dyDescent="0.25">
      <c r="A3670" s="18"/>
      <c r="B3670" s="18"/>
      <c r="C3670" s="77"/>
      <c r="D3670" s="77"/>
      <c r="E3670" s="78"/>
      <c r="F3670" s="5"/>
      <c r="G3670" s="5"/>
      <c r="H3670" s="5"/>
      <c r="K3670" s="5"/>
      <c r="L3670" s="5"/>
      <c r="M3670" s="18"/>
      <c r="N3670" s="18"/>
      <c r="T3670" s="70"/>
      <c r="U3670" s="70"/>
    </row>
    <row r="3671" spans="1:21" x14ac:dyDescent="0.25">
      <c r="A3671" s="18"/>
      <c r="B3671" s="18"/>
      <c r="C3671" s="77"/>
      <c r="D3671" s="77"/>
      <c r="E3671" s="78"/>
      <c r="F3671" s="5"/>
      <c r="G3671" s="5"/>
      <c r="H3671" s="5"/>
      <c r="K3671" s="5"/>
      <c r="L3671" s="5"/>
      <c r="M3671" s="18"/>
      <c r="N3671" s="18"/>
      <c r="T3671" s="70"/>
      <c r="U3671" s="70"/>
    </row>
    <row r="3672" spans="1:21" x14ac:dyDescent="0.25">
      <c r="A3672" s="18"/>
      <c r="B3672" s="18"/>
      <c r="C3672" s="77"/>
      <c r="D3672" s="77"/>
      <c r="E3672" s="78"/>
      <c r="F3672" s="5"/>
      <c r="G3672" s="5"/>
      <c r="H3672" s="5"/>
      <c r="K3672" s="5"/>
      <c r="L3672" s="5"/>
      <c r="M3672" s="18"/>
      <c r="N3672" s="18"/>
      <c r="T3672" s="70"/>
      <c r="U3672" s="70"/>
    </row>
    <row r="3673" spans="1:21" x14ac:dyDescent="0.25">
      <c r="A3673" s="18"/>
      <c r="B3673" s="18"/>
      <c r="C3673" s="77"/>
      <c r="D3673" s="77"/>
      <c r="E3673" s="78"/>
      <c r="F3673" s="5"/>
      <c r="G3673" s="5"/>
      <c r="H3673" s="5"/>
      <c r="K3673" s="5"/>
      <c r="L3673" s="5"/>
      <c r="M3673" s="18"/>
      <c r="N3673" s="18"/>
      <c r="T3673" s="70"/>
      <c r="U3673" s="70"/>
    </row>
    <row r="3674" spans="1:21" x14ac:dyDescent="0.25">
      <c r="A3674" s="18"/>
      <c r="B3674" s="18"/>
      <c r="C3674" s="77"/>
      <c r="D3674" s="77"/>
      <c r="E3674" s="78"/>
      <c r="F3674" s="5"/>
      <c r="G3674" s="5"/>
      <c r="H3674" s="5"/>
      <c r="K3674" s="5"/>
      <c r="L3674" s="5"/>
      <c r="M3674" s="18"/>
      <c r="N3674" s="18"/>
      <c r="T3674" s="70"/>
      <c r="U3674" s="70"/>
    </row>
    <row r="3675" spans="1:21" x14ac:dyDescent="0.25">
      <c r="A3675" s="18"/>
      <c r="B3675" s="18"/>
      <c r="C3675" s="77"/>
      <c r="D3675" s="77"/>
      <c r="E3675" s="78"/>
      <c r="F3675" s="5"/>
      <c r="G3675" s="5"/>
      <c r="H3675" s="5"/>
      <c r="K3675" s="5"/>
      <c r="L3675" s="5"/>
      <c r="M3675" s="18"/>
      <c r="N3675" s="18"/>
      <c r="T3675" s="70"/>
      <c r="U3675" s="70"/>
    </row>
    <row r="3676" spans="1:21" x14ac:dyDescent="0.25">
      <c r="A3676" s="18"/>
      <c r="B3676" s="18"/>
      <c r="C3676" s="77"/>
      <c r="D3676" s="77"/>
      <c r="E3676" s="78"/>
      <c r="F3676" s="5"/>
      <c r="G3676" s="5"/>
      <c r="H3676" s="5"/>
      <c r="K3676" s="5"/>
      <c r="L3676" s="5"/>
      <c r="M3676" s="18"/>
      <c r="N3676" s="18"/>
      <c r="T3676" s="70"/>
      <c r="U3676" s="70"/>
    </row>
    <row r="3677" spans="1:21" x14ac:dyDescent="0.25">
      <c r="A3677" s="18"/>
      <c r="B3677" s="18"/>
      <c r="C3677" s="77"/>
      <c r="D3677" s="77"/>
      <c r="E3677" s="78"/>
      <c r="F3677" s="5"/>
      <c r="G3677" s="5"/>
      <c r="H3677" s="5"/>
      <c r="K3677" s="5"/>
      <c r="L3677" s="5"/>
      <c r="M3677" s="18"/>
      <c r="N3677" s="18"/>
      <c r="T3677" s="70"/>
      <c r="U3677" s="70"/>
    </row>
    <row r="3678" spans="1:21" x14ac:dyDescent="0.25">
      <c r="A3678" s="18"/>
      <c r="B3678" s="18"/>
      <c r="C3678" s="77"/>
      <c r="D3678" s="77"/>
      <c r="E3678" s="78"/>
      <c r="F3678" s="5"/>
      <c r="G3678" s="5"/>
      <c r="H3678" s="5"/>
      <c r="K3678" s="5"/>
      <c r="L3678" s="5"/>
      <c r="M3678" s="18"/>
      <c r="N3678" s="18"/>
      <c r="T3678" s="70"/>
      <c r="U3678" s="70"/>
    </row>
    <row r="3679" spans="1:21" x14ac:dyDescent="0.25">
      <c r="A3679" s="18"/>
      <c r="B3679" s="18"/>
      <c r="C3679" s="77"/>
      <c r="D3679" s="77"/>
      <c r="E3679" s="78"/>
      <c r="F3679" s="5"/>
      <c r="G3679" s="5"/>
      <c r="H3679" s="5"/>
      <c r="K3679" s="5"/>
      <c r="L3679" s="5"/>
      <c r="M3679" s="18"/>
      <c r="N3679" s="18"/>
      <c r="T3679" s="70"/>
      <c r="U3679" s="70"/>
    </row>
    <row r="3680" spans="1:21" x14ac:dyDescent="0.25">
      <c r="A3680" s="18"/>
      <c r="B3680" s="18"/>
      <c r="C3680" s="77"/>
      <c r="D3680" s="77"/>
      <c r="E3680" s="78"/>
      <c r="F3680" s="5"/>
      <c r="G3680" s="5"/>
      <c r="H3680" s="5"/>
      <c r="K3680" s="5"/>
      <c r="L3680" s="5"/>
      <c r="M3680" s="18"/>
      <c r="N3680" s="18"/>
      <c r="T3680" s="70"/>
      <c r="U3680" s="70"/>
    </row>
    <row r="3681" spans="1:21" x14ac:dyDescent="0.25">
      <c r="A3681" s="18"/>
      <c r="B3681" s="18"/>
      <c r="C3681" s="77"/>
      <c r="D3681" s="77"/>
      <c r="E3681" s="78"/>
      <c r="F3681" s="5"/>
      <c r="G3681" s="5"/>
      <c r="H3681" s="5"/>
      <c r="K3681" s="5"/>
      <c r="L3681" s="5"/>
      <c r="M3681" s="18"/>
      <c r="N3681" s="18"/>
      <c r="T3681" s="70"/>
      <c r="U3681" s="70"/>
    </row>
    <row r="3682" spans="1:21" x14ac:dyDescent="0.25">
      <c r="A3682" s="18"/>
      <c r="B3682" s="18"/>
      <c r="C3682" s="77"/>
      <c r="D3682" s="77"/>
      <c r="E3682" s="78"/>
      <c r="F3682" s="5"/>
      <c r="G3682" s="5"/>
      <c r="H3682" s="5"/>
      <c r="K3682" s="5"/>
      <c r="L3682" s="5"/>
      <c r="M3682" s="18"/>
      <c r="N3682" s="18"/>
      <c r="T3682" s="70"/>
      <c r="U3682" s="70"/>
    </row>
    <row r="3683" spans="1:21" x14ac:dyDescent="0.25">
      <c r="A3683" s="18"/>
      <c r="B3683" s="18"/>
      <c r="C3683" s="77"/>
      <c r="D3683" s="77"/>
      <c r="E3683" s="78"/>
      <c r="F3683" s="5"/>
      <c r="G3683" s="5"/>
      <c r="H3683" s="5"/>
      <c r="K3683" s="5"/>
      <c r="L3683" s="5"/>
      <c r="M3683" s="18"/>
      <c r="N3683" s="18"/>
      <c r="T3683" s="70"/>
      <c r="U3683" s="70"/>
    </row>
    <row r="3684" spans="1:21" x14ac:dyDescent="0.25">
      <c r="A3684" s="18"/>
      <c r="B3684" s="18"/>
      <c r="C3684" s="77"/>
      <c r="D3684" s="77"/>
      <c r="E3684" s="78"/>
      <c r="F3684" s="5"/>
      <c r="G3684" s="5"/>
      <c r="H3684" s="5"/>
      <c r="K3684" s="5"/>
      <c r="L3684" s="5"/>
      <c r="M3684" s="18"/>
      <c r="N3684" s="18"/>
      <c r="T3684" s="70"/>
      <c r="U3684" s="70"/>
    </row>
    <row r="3685" spans="1:21" x14ac:dyDescent="0.25">
      <c r="A3685" s="18"/>
      <c r="B3685" s="18"/>
      <c r="C3685" s="77"/>
      <c r="D3685" s="77"/>
      <c r="E3685" s="78"/>
      <c r="F3685" s="5"/>
      <c r="G3685" s="5"/>
      <c r="H3685" s="5"/>
      <c r="K3685" s="5"/>
      <c r="L3685" s="5"/>
      <c r="M3685" s="18"/>
      <c r="N3685" s="18"/>
      <c r="T3685" s="70"/>
      <c r="U3685" s="70"/>
    </row>
    <row r="3686" spans="1:21" x14ac:dyDescent="0.25">
      <c r="A3686" s="18"/>
      <c r="B3686" s="18"/>
      <c r="C3686" s="77"/>
      <c r="D3686" s="77"/>
      <c r="E3686" s="78"/>
      <c r="F3686" s="5"/>
      <c r="G3686" s="5"/>
      <c r="H3686" s="5"/>
      <c r="K3686" s="5"/>
      <c r="L3686" s="5"/>
      <c r="M3686" s="18"/>
      <c r="N3686" s="18"/>
      <c r="T3686" s="70"/>
      <c r="U3686" s="70"/>
    </row>
    <row r="3687" spans="1:21" x14ac:dyDescent="0.25">
      <c r="A3687" s="18"/>
      <c r="B3687" s="18"/>
      <c r="C3687" s="77"/>
      <c r="D3687" s="77"/>
      <c r="E3687" s="78"/>
      <c r="F3687" s="5"/>
      <c r="G3687" s="5"/>
      <c r="H3687" s="5"/>
      <c r="K3687" s="5"/>
      <c r="L3687" s="5"/>
      <c r="M3687" s="18"/>
      <c r="N3687" s="18"/>
      <c r="T3687" s="70"/>
      <c r="U3687" s="70"/>
    </row>
    <row r="3688" spans="1:21" x14ac:dyDescent="0.25">
      <c r="A3688" s="18"/>
      <c r="B3688" s="18"/>
      <c r="C3688" s="77"/>
      <c r="D3688" s="77"/>
      <c r="E3688" s="78"/>
      <c r="F3688" s="5"/>
      <c r="G3688" s="5"/>
      <c r="H3688" s="5"/>
      <c r="K3688" s="5"/>
      <c r="L3688" s="5"/>
      <c r="M3688" s="18"/>
      <c r="N3688" s="18"/>
      <c r="T3688" s="70"/>
      <c r="U3688" s="70"/>
    </row>
    <row r="3689" spans="1:21" x14ac:dyDescent="0.25">
      <c r="A3689" s="18"/>
      <c r="B3689" s="18"/>
      <c r="C3689" s="77"/>
      <c r="D3689" s="77"/>
      <c r="E3689" s="78"/>
      <c r="F3689" s="5"/>
      <c r="G3689" s="5"/>
      <c r="H3689" s="5"/>
      <c r="K3689" s="5"/>
      <c r="L3689" s="5"/>
      <c r="M3689" s="18"/>
      <c r="N3689" s="18"/>
      <c r="T3689" s="70"/>
      <c r="U3689" s="70"/>
    </row>
    <row r="3690" spans="1:21" x14ac:dyDescent="0.25">
      <c r="A3690" s="18"/>
      <c r="B3690" s="18"/>
      <c r="C3690" s="77"/>
      <c r="D3690" s="77"/>
      <c r="E3690" s="78"/>
      <c r="F3690" s="5"/>
      <c r="G3690" s="5"/>
      <c r="H3690" s="5"/>
      <c r="K3690" s="5"/>
      <c r="L3690" s="5"/>
      <c r="M3690" s="18"/>
      <c r="N3690" s="18"/>
      <c r="T3690" s="70"/>
      <c r="U3690" s="70"/>
    </row>
    <row r="3691" spans="1:21" x14ac:dyDescent="0.25">
      <c r="A3691" s="18"/>
      <c r="B3691" s="18"/>
      <c r="C3691" s="77"/>
      <c r="D3691" s="77"/>
      <c r="E3691" s="78"/>
      <c r="F3691" s="5"/>
      <c r="G3691" s="5"/>
      <c r="H3691" s="5"/>
      <c r="K3691" s="5"/>
      <c r="L3691" s="5"/>
      <c r="M3691" s="18"/>
      <c r="N3691" s="18"/>
      <c r="T3691" s="70"/>
      <c r="U3691" s="70"/>
    </row>
    <row r="3692" spans="1:21" x14ac:dyDescent="0.25">
      <c r="A3692" s="18"/>
      <c r="B3692" s="18"/>
      <c r="C3692" s="77"/>
      <c r="D3692" s="77"/>
      <c r="E3692" s="78"/>
      <c r="F3692" s="5"/>
      <c r="G3692" s="5"/>
      <c r="H3692" s="5"/>
      <c r="K3692" s="5"/>
      <c r="L3692" s="5"/>
      <c r="M3692" s="18"/>
      <c r="N3692" s="18"/>
      <c r="T3692" s="70"/>
      <c r="U3692" s="70"/>
    </row>
    <row r="3693" spans="1:21" x14ac:dyDescent="0.25">
      <c r="A3693" s="18"/>
      <c r="B3693" s="18"/>
      <c r="C3693" s="77"/>
      <c r="D3693" s="77"/>
      <c r="E3693" s="78"/>
      <c r="F3693" s="5"/>
      <c r="G3693" s="5"/>
      <c r="H3693" s="5"/>
      <c r="K3693" s="5"/>
      <c r="L3693" s="5"/>
      <c r="M3693" s="18"/>
      <c r="N3693" s="18"/>
      <c r="T3693" s="70"/>
      <c r="U3693" s="70"/>
    </row>
    <row r="3694" spans="1:21" x14ac:dyDescent="0.25">
      <c r="A3694" s="18"/>
      <c r="B3694" s="18"/>
      <c r="C3694" s="77"/>
      <c r="D3694" s="77"/>
      <c r="E3694" s="78"/>
      <c r="F3694" s="5"/>
      <c r="G3694" s="5"/>
      <c r="H3694" s="5"/>
      <c r="K3694" s="5"/>
      <c r="L3694" s="5"/>
      <c r="M3694" s="18"/>
      <c r="N3694" s="18"/>
      <c r="T3694" s="70"/>
      <c r="U3694" s="70"/>
    </row>
    <row r="3695" spans="1:21" x14ac:dyDescent="0.25">
      <c r="A3695" s="18"/>
      <c r="B3695" s="18"/>
      <c r="C3695" s="77"/>
      <c r="D3695" s="77"/>
      <c r="E3695" s="78"/>
      <c r="F3695" s="5"/>
      <c r="G3695" s="5"/>
      <c r="H3695" s="5"/>
      <c r="K3695" s="5"/>
      <c r="L3695" s="5"/>
      <c r="M3695" s="18"/>
      <c r="N3695" s="18"/>
      <c r="T3695" s="70"/>
      <c r="U3695" s="70"/>
    </row>
    <row r="3696" spans="1:21" x14ac:dyDescent="0.25">
      <c r="A3696" s="18"/>
      <c r="B3696" s="18"/>
      <c r="C3696" s="77"/>
      <c r="D3696" s="77"/>
      <c r="E3696" s="78"/>
      <c r="F3696" s="5"/>
      <c r="G3696" s="5"/>
      <c r="H3696" s="5"/>
      <c r="K3696" s="5"/>
      <c r="L3696" s="5"/>
      <c r="M3696" s="18"/>
      <c r="N3696" s="18"/>
      <c r="T3696" s="70"/>
      <c r="U3696" s="70"/>
    </row>
    <row r="3697" spans="1:21" x14ac:dyDescent="0.25">
      <c r="A3697" s="18"/>
      <c r="B3697" s="18"/>
      <c r="C3697" s="77"/>
      <c r="D3697" s="77"/>
      <c r="E3697" s="78"/>
      <c r="F3697" s="5"/>
      <c r="G3697" s="5"/>
      <c r="H3697" s="5"/>
      <c r="K3697" s="5"/>
      <c r="L3697" s="5"/>
      <c r="M3697" s="18"/>
      <c r="N3697" s="18"/>
      <c r="T3697" s="70"/>
      <c r="U3697" s="70"/>
    </row>
    <row r="3698" spans="1:21" x14ac:dyDescent="0.25">
      <c r="A3698" s="18"/>
      <c r="B3698" s="18"/>
      <c r="C3698" s="77"/>
      <c r="D3698" s="77"/>
      <c r="E3698" s="78"/>
      <c r="F3698" s="5"/>
      <c r="G3698" s="5"/>
      <c r="H3698" s="5"/>
      <c r="K3698" s="5"/>
      <c r="L3698" s="5"/>
      <c r="M3698" s="18"/>
      <c r="N3698" s="18"/>
      <c r="T3698" s="70"/>
      <c r="U3698" s="70"/>
    </row>
    <row r="3699" spans="1:21" x14ac:dyDescent="0.25">
      <c r="A3699" s="18"/>
      <c r="B3699" s="18"/>
      <c r="C3699" s="77"/>
      <c r="D3699" s="77"/>
      <c r="E3699" s="78"/>
      <c r="F3699" s="5"/>
      <c r="G3699" s="5"/>
      <c r="H3699" s="5"/>
      <c r="K3699" s="5"/>
      <c r="L3699" s="5"/>
      <c r="M3699" s="18"/>
      <c r="N3699" s="18"/>
      <c r="T3699" s="70"/>
      <c r="U3699" s="70"/>
    </row>
    <row r="3700" spans="1:21" x14ac:dyDescent="0.25">
      <c r="A3700" s="18"/>
      <c r="B3700" s="18"/>
      <c r="C3700" s="77"/>
      <c r="D3700" s="77"/>
      <c r="E3700" s="78"/>
      <c r="F3700" s="5"/>
      <c r="G3700" s="5"/>
      <c r="H3700" s="5"/>
      <c r="K3700" s="5"/>
      <c r="L3700" s="5"/>
      <c r="M3700" s="18"/>
      <c r="N3700" s="18"/>
      <c r="T3700" s="70"/>
      <c r="U3700" s="70"/>
    </row>
    <row r="3701" spans="1:21" x14ac:dyDescent="0.25">
      <c r="A3701" s="18"/>
      <c r="B3701" s="18"/>
      <c r="C3701" s="77"/>
      <c r="D3701" s="77"/>
      <c r="E3701" s="78"/>
      <c r="F3701" s="5"/>
      <c r="G3701" s="5"/>
      <c r="H3701" s="5"/>
      <c r="K3701" s="5"/>
      <c r="L3701" s="5"/>
      <c r="M3701" s="18"/>
      <c r="N3701" s="18"/>
      <c r="T3701" s="70"/>
      <c r="U3701" s="70"/>
    </row>
    <row r="3702" spans="1:21" x14ac:dyDescent="0.25">
      <c r="A3702" s="18"/>
      <c r="B3702" s="18"/>
      <c r="C3702" s="77"/>
      <c r="D3702" s="77"/>
      <c r="E3702" s="78"/>
      <c r="F3702" s="5"/>
      <c r="G3702" s="5"/>
      <c r="H3702" s="5"/>
      <c r="K3702" s="5"/>
      <c r="L3702" s="5"/>
      <c r="M3702" s="18"/>
      <c r="N3702" s="18"/>
      <c r="T3702" s="70"/>
      <c r="U3702" s="70"/>
    </row>
    <row r="3703" spans="1:21" x14ac:dyDescent="0.25">
      <c r="A3703" s="18"/>
      <c r="B3703" s="18"/>
      <c r="C3703" s="77"/>
      <c r="D3703" s="77"/>
      <c r="E3703" s="78"/>
      <c r="F3703" s="5"/>
      <c r="G3703" s="5"/>
      <c r="H3703" s="5"/>
      <c r="K3703" s="5"/>
      <c r="L3703" s="5"/>
      <c r="M3703" s="18"/>
      <c r="N3703" s="18"/>
      <c r="T3703" s="70"/>
      <c r="U3703" s="70"/>
    </row>
    <row r="3704" spans="1:21" x14ac:dyDescent="0.25">
      <c r="A3704" s="18"/>
      <c r="B3704" s="18"/>
      <c r="C3704" s="77"/>
      <c r="D3704" s="77"/>
      <c r="E3704" s="78"/>
      <c r="F3704" s="5"/>
      <c r="G3704" s="5"/>
      <c r="H3704" s="5"/>
      <c r="K3704" s="5"/>
      <c r="L3704" s="5"/>
      <c r="M3704" s="18"/>
      <c r="N3704" s="18"/>
      <c r="T3704" s="70"/>
      <c r="U3704" s="70"/>
    </row>
    <row r="3705" spans="1:21" x14ac:dyDescent="0.25">
      <c r="A3705" s="18"/>
      <c r="B3705" s="18"/>
      <c r="C3705" s="77"/>
      <c r="D3705" s="77"/>
      <c r="E3705" s="78"/>
      <c r="F3705" s="5"/>
      <c r="G3705" s="5"/>
      <c r="H3705" s="5"/>
      <c r="K3705" s="5"/>
      <c r="L3705" s="5"/>
      <c r="M3705" s="18"/>
      <c r="N3705" s="18"/>
      <c r="T3705" s="70"/>
      <c r="U3705" s="70"/>
    </row>
    <row r="3706" spans="1:21" x14ac:dyDescent="0.25">
      <c r="A3706" s="18"/>
      <c r="B3706" s="18"/>
      <c r="C3706" s="77"/>
      <c r="D3706" s="77"/>
      <c r="E3706" s="78"/>
      <c r="F3706" s="5"/>
      <c r="G3706" s="5"/>
      <c r="H3706" s="5"/>
      <c r="K3706" s="5"/>
      <c r="L3706" s="5"/>
      <c r="M3706" s="18"/>
      <c r="N3706" s="18"/>
      <c r="T3706" s="70"/>
      <c r="U3706" s="70"/>
    </row>
    <row r="3707" spans="1:21" x14ac:dyDescent="0.25">
      <c r="A3707" s="18"/>
      <c r="B3707" s="18"/>
      <c r="C3707" s="77"/>
      <c r="D3707" s="77"/>
      <c r="E3707" s="78"/>
      <c r="F3707" s="5"/>
      <c r="G3707" s="5"/>
      <c r="H3707" s="5"/>
      <c r="K3707" s="5"/>
      <c r="L3707" s="5"/>
      <c r="M3707" s="18"/>
      <c r="N3707" s="18"/>
      <c r="T3707" s="70"/>
      <c r="U3707" s="70"/>
    </row>
    <row r="3708" spans="1:21" x14ac:dyDescent="0.25">
      <c r="A3708" s="18"/>
      <c r="B3708" s="18"/>
      <c r="C3708" s="77"/>
      <c r="D3708" s="77"/>
      <c r="E3708" s="78"/>
      <c r="F3708" s="5"/>
      <c r="G3708" s="5"/>
      <c r="H3708" s="5"/>
      <c r="K3708" s="5"/>
      <c r="L3708" s="5"/>
      <c r="M3708" s="18"/>
      <c r="N3708" s="18"/>
      <c r="T3708" s="70"/>
      <c r="U3708" s="70"/>
    </row>
    <row r="3709" spans="1:21" x14ac:dyDescent="0.25">
      <c r="A3709" s="18"/>
      <c r="B3709" s="18"/>
      <c r="C3709" s="77"/>
      <c r="D3709" s="77"/>
      <c r="E3709" s="78"/>
      <c r="F3709" s="5"/>
      <c r="G3709" s="5"/>
      <c r="H3709" s="5"/>
      <c r="K3709" s="5"/>
      <c r="L3709" s="5"/>
      <c r="M3709" s="18"/>
      <c r="N3709" s="18"/>
      <c r="T3709" s="70"/>
      <c r="U3709" s="70"/>
    </row>
    <row r="3710" spans="1:21" x14ac:dyDescent="0.25">
      <c r="A3710" s="18"/>
      <c r="B3710" s="18"/>
      <c r="C3710" s="77"/>
      <c r="D3710" s="77"/>
      <c r="E3710" s="78"/>
      <c r="F3710" s="5"/>
      <c r="G3710" s="5"/>
      <c r="H3710" s="5"/>
      <c r="K3710" s="5"/>
      <c r="L3710" s="5"/>
      <c r="M3710" s="18"/>
      <c r="N3710" s="18"/>
      <c r="T3710" s="70"/>
      <c r="U3710" s="70"/>
    </row>
    <row r="3711" spans="1:21" x14ac:dyDescent="0.25">
      <c r="A3711" s="18"/>
      <c r="B3711" s="18"/>
      <c r="C3711" s="77"/>
      <c r="D3711" s="77"/>
      <c r="E3711" s="78"/>
      <c r="F3711" s="5"/>
      <c r="G3711" s="5"/>
      <c r="H3711" s="5"/>
      <c r="K3711" s="5"/>
      <c r="L3711" s="5"/>
      <c r="M3711" s="18"/>
      <c r="N3711" s="18"/>
      <c r="T3711" s="70"/>
      <c r="U3711" s="70"/>
    </row>
    <row r="3712" spans="1:21" x14ac:dyDescent="0.25">
      <c r="A3712" s="18"/>
      <c r="B3712" s="18"/>
      <c r="C3712" s="77"/>
      <c r="D3712" s="77"/>
      <c r="E3712" s="78"/>
      <c r="F3712" s="5"/>
      <c r="G3712" s="5"/>
      <c r="H3712" s="5"/>
      <c r="K3712" s="5"/>
      <c r="L3712" s="5"/>
      <c r="M3712" s="18"/>
      <c r="N3712" s="18"/>
      <c r="T3712" s="70"/>
      <c r="U3712" s="70"/>
    </row>
    <row r="3713" spans="1:21" x14ac:dyDescent="0.25">
      <c r="A3713" s="18"/>
      <c r="B3713" s="18"/>
      <c r="C3713" s="77"/>
      <c r="D3713" s="77"/>
      <c r="E3713" s="78"/>
      <c r="F3713" s="5"/>
      <c r="G3713" s="5"/>
      <c r="H3713" s="5"/>
      <c r="K3713" s="5"/>
      <c r="L3713" s="5"/>
      <c r="M3713" s="18"/>
      <c r="N3713" s="18"/>
      <c r="T3713" s="70"/>
      <c r="U3713" s="70"/>
    </row>
    <row r="3714" spans="1:21" x14ac:dyDescent="0.25">
      <c r="A3714" s="18"/>
      <c r="B3714" s="18"/>
      <c r="C3714" s="77"/>
      <c r="D3714" s="77"/>
      <c r="E3714" s="78"/>
      <c r="F3714" s="5"/>
      <c r="G3714" s="5"/>
      <c r="H3714" s="5"/>
      <c r="K3714" s="5"/>
      <c r="L3714" s="5"/>
      <c r="M3714" s="18"/>
      <c r="N3714" s="18"/>
      <c r="T3714" s="70"/>
      <c r="U3714" s="70"/>
    </row>
    <row r="3715" spans="1:21" x14ac:dyDescent="0.25">
      <c r="A3715" s="18"/>
      <c r="B3715" s="18"/>
      <c r="C3715" s="77"/>
      <c r="D3715" s="77"/>
      <c r="E3715" s="78"/>
      <c r="F3715" s="5"/>
      <c r="G3715" s="5"/>
      <c r="H3715" s="5"/>
      <c r="K3715" s="5"/>
      <c r="L3715" s="5"/>
      <c r="M3715" s="18"/>
      <c r="N3715" s="18"/>
      <c r="T3715" s="70"/>
      <c r="U3715" s="70"/>
    </row>
    <row r="3716" spans="1:21" x14ac:dyDescent="0.25">
      <c r="A3716" s="18"/>
      <c r="B3716" s="18"/>
      <c r="C3716" s="77"/>
      <c r="D3716" s="77"/>
      <c r="E3716" s="78"/>
      <c r="F3716" s="5"/>
      <c r="G3716" s="5"/>
      <c r="H3716" s="5"/>
      <c r="K3716" s="5"/>
      <c r="L3716" s="5"/>
      <c r="M3716" s="18"/>
      <c r="N3716" s="18"/>
      <c r="T3716" s="70"/>
      <c r="U3716" s="70"/>
    </row>
    <row r="3717" spans="1:21" x14ac:dyDescent="0.25">
      <c r="A3717" s="18"/>
      <c r="B3717" s="18"/>
      <c r="C3717" s="77"/>
      <c r="D3717" s="77"/>
      <c r="E3717" s="78"/>
      <c r="F3717" s="5"/>
      <c r="G3717" s="5"/>
      <c r="H3717" s="5"/>
      <c r="K3717" s="5"/>
      <c r="L3717" s="5"/>
      <c r="M3717" s="18"/>
      <c r="N3717" s="18"/>
      <c r="T3717" s="70"/>
      <c r="U3717" s="70"/>
    </row>
    <row r="3718" spans="1:21" x14ac:dyDescent="0.25">
      <c r="A3718" s="18"/>
      <c r="B3718" s="18"/>
      <c r="C3718" s="77"/>
      <c r="D3718" s="77"/>
      <c r="E3718" s="78"/>
      <c r="F3718" s="5"/>
      <c r="G3718" s="5"/>
      <c r="H3718" s="5"/>
      <c r="K3718" s="5"/>
      <c r="L3718" s="5"/>
      <c r="M3718" s="18"/>
      <c r="N3718" s="18"/>
      <c r="T3718" s="70"/>
      <c r="U3718" s="70"/>
    </row>
    <row r="3719" spans="1:21" x14ac:dyDescent="0.25">
      <c r="A3719" s="18"/>
      <c r="B3719" s="18"/>
      <c r="C3719" s="77"/>
      <c r="D3719" s="77"/>
      <c r="E3719" s="78"/>
      <c r="F3719" s="5"/>
      <c r="G3719" s="5"/>
      <c r="H3719" s="5"/>
      <c r="K3719" s="5"/>
      <c r="L3719" s="5"/>
      <c r="M3719" s="18"/>
      <c r="N3719" s="18"/>
      <c r="T3719" s="70"/>
      <c r="U3719" s="70"/>
    </row>
    <row r="3720" spans="1:21" x14ac:dyDescent="0.25">
      <c r="A3720" s="18"/>
      <c r="B3720" s="18"/>
      <c r="C3720" s="77"/>
      <c r="D3720" s="77"/>
      <c r="E3720" s="78"/>
      <c r="F3720" s="5"/>
      <c r="G3720" s="5"/>
      <c r="H3720" s="5"/>
      <c r="K3720" s="5"/>
      <c r="L3720" s="5"/>
      <c r="M3720" s="18"/>
      <c r="N3720" s="18"/>
      <c r="T3720" s="70"/>
      <c r="U3720" s="70"/>
    </row>
    <row r="3721" spans="1:21" x14ac:dyDescent="0.25">
      <c r="A3721" s="18"/>
      <c r="B3721" s="18"/>
      <c r="C3721" s="77"/>
      <c r="D3721" s="77"/>
      <c r="E3721" s="78"/>
      <c r="F3721" s="5"/>
      <c r="G3721" s="5"/>
      <c r="H3721" s="5"/>
      <c r="K3721" s="5"/>
      <c r="L3721" s="5"/>
      <c r="M3721" s="18"/>
      <c r="N3721" s="18"/>
      <c r="T3721" s="70"/>
      <c r="U3721" s="70"/>
    </row>
    <row r="3722" spans="1:21" x14ac:dyDescent="0.25">
      <c r="A3722" s="18"/>
      <c r="B3722" s="18"/>
      <c r="C3722" s="77"/>
      <c r="D3722" s="77"/>
      <c r="E3722" s="78"/>
      <c r="F3722" s="5"/>
      <c r="G3722" s="5"/>
      <c r="H3722" s="5"/>
      <c r="K3722" s="5"/>
      <c r="L3722" s="5"/>
      <c r="M3722" s="18"/>
      <c r="N3722" s="18"/>
      <c r="T3722" s="70"/>
      <c r="U3722" s="70"/>
    </row>
    <row r="3723" spans="1:21" x14ac:dyDescent="0.25">
      <c r="A3723" s="18"/>
      <c r="B3723" s="18"/>
      <c r="C3723" s="77"/>
      <c r="D3723" s="77"/>
      <c r="E3723" s="78"/>
      <c r="F3723" s="5"/>
      <c r="G3723" s="5"/>
      <c r="H3723" s="5"/>
      <c r="K3723" s="5"/>
      <c r="L3723" s="5"/>
      <c r="M3723" s="18"/>
      <c r="N3723" s="18"/>
      <c r="T3723" s="70"/>
      <c r="U3723" s="70"/>
    </row>
    <row r="3724" spans="1:21" x14ac:dyDescent="0.25">
      <c r="A3724" s="18"/>
      <c r="B3724" s="18"/>
      <c r="C3724" s="77"/>
      <c r="D3724" s="77"/>
      <c r="E3724" s="78"/>
      <c r="F3724" s="5"/>
      <c r="G3724" s="5"/>
      <c r="H3724" s="5"/>
      <c r="K3724" s="5"/>
      <c r="L3724" s="5"/>
      <c r="M3724" s="18"/>
      <c r="N3724" s="18"/>
      <c r="T3724" s="70"/>
      <c r="U3724" s="70"/>
    </row>
    <row r="3725" spans="1:21" x14ac:dyDescent="0.25">
      <c r="A3725" s="18"/>
      <c r="B3725" s="18"/>
      <c r="C3725" s="77"/>
      <c r="D3725" s="77"/>
      <c r="E3725" s="78"/>
      <c r="F3725" s="5"/>
      <c r="G3725" s="5"/>
      <c r="H3725" s="5"/>
      <c r="K3725" s="5"/>
      <c r="L3725" s="5"/>
      <c r="M3725" s="18"/>
      <c r="N3725" s="18"/>
      <c r="T3725" s="70"/>
      <c r="U3725" s="70"/>
    </row>
    <row r="3726" spans="1:21" x14ac:dyDescent="0.25">
      <c r="A3726" s="18"/>
      <c r="B3726" s="18"/>
      <c r="C3726" s="77"/>
      <c r="D3726" s="77"/>
      <c r="E3726" s="78"/>
      <c r="F3726" s="5"/>
      <c r="G3726" s="5"/>
      <c r="H3726" s="5"/>
      <c r="K3726" s="5"/>
      <c r="L3726" s="5"/>
      <c r="M3726" s="18"/>
      <c r="N3726" s="18"/>
      <c r="T3726" s="70"/>
      <c r="U3726" s="70"/>
    </row>
    <row r="3727" spans="1:21" x14ac:dyDescent="0.25">
      <c r="A3727" s="18"/>
      <c r="B3727" s="18"/>
      <c r="C3727" s="77"/>
      <c r="D3727" s="77"/>
      <c r="E3727" s="78"/>
      <c r="F3727" s="5"/>
      <c r="G3727" s="5"/>
      <c r="H3727" s="5"/>
      <c r="K3727" s="5"/>
      <c r="L3727" s="5"/>
      <c r="M3727" s="18"/>
      <c r="N3727" s="18"/>
      <c r="T3727" s="70"/>
      <c r="U3727" s="70"/>
    </row>
    <row r="3728" spans="1:21" x14ac:dyDescent="0.25">
      <c r="A3728" s="18"/>
      <c r="B3728" s="18"/>
      <c r="C3728" s="77"/>
      <c r="D3728" s="77"/>
      <c r="E3728" s="78"/>
      <c r="F3728" s="5"/>
      <c r="G3728" s="5"/>
      <c r="H3728" s="5"/>
      <c r="K3728" s="5"/>
      <c r="L3728" s="5"/>
      <c r="M3728" s="18"/>
      <c r="N3728" s="18"/>
      <c r="T3728" s="70"/>
      <c r="U3728" s="70"/>
    </row>
    <row r="3729" spans="1:21" x14ac:dyDescent="0.25">
      <c r="A3729" s="18"/>
      <c r="B3729" s="18"/>
      <c r="C3729" s="77"/>
      <c r="D3729" s="77"/>
      <c r="E3729" s="78"/>
      <c r="F3729" s="5"/>
      <c r="G3729" s="5"/>
      <c r="H3729" s="5"/>
      <c r="K3729" s="5"/>
      <c r="L3729" s="5"/>
      <c r="M3729" s="18"/>
      <c r="N3729" s="18"/>
      <c r="T3729" s="70"/>
      <c r="U3729" s="70"/>
    </row>
    <row r="3730" spans="1:21" x14ac:dyDescent="0.25">
      <c r="A3730" s="18"/>
      <c r="B3730" s="18"/>
      <c r="C3730" s="77"/>
      <c r="D3730" s="77"/>
      <c r="E3730" s="78"/>
      <c r="F3730" s="5"/>
      <c r="G3730" s="5"/>
      <c r="H3730" s="5"/>
      <c r="K3730" s="5"/>
      <c r="L3730" s="5"/>
      <c r="M3730" s="18"/>
      <c r="N3730" s="18"/>
      <c r="T3730" s="70"/>
      <c r="U3730" s="70"/>
    </row>
    <row r="3731" spans="1:21" x14ac:dyDescent="0.25">
      <c r="A3731" s="18"/>
      <c r="B3731" s="18"/>
      <c r="C3731" s="77"/>
      <c r="D3731" s="77"/>
      <c r="E3731" s="78"/>
      <c r="F3731" s="5"/>
      <c r="G3731" s="5"/>
      <c r="H3731" s="5"/>
      <c r="K3731" s="5"/>
      <c r="L3731" s="5"/>
      <c r="M3731" s="18"/>
      <c r="N3731" s="18"/>
      <c r="T3731" s="70"/>
      <c r="U3731" s="70"/>
    </row>
    <row r="3732" spans="1:21" x14ac:dyDescent="0.25">
      <c r="A3732" s="18"/>
      <c r="B3732" s="18"/>
      <c r="C3732" s="77"/>
      <c r="D3732" s="77"/>
      <c r="E3732" s="78"/>
      <c r="F3732" s="5"/>
      <c r="G3732" s="5"/>
      <c r="H3732" s="5"/>
      <c r="K3732" s="5"/>
      <c r="L3732" s="5"/>
      <c r="M3732" s="18"/>
      <c r="N3732" s="18"/>
      <c r="T3732" s="70"/>
      <c r="U3732" s="70"/>
    </row>
    <row r="3733" spans="1:21" x14ac:dyDescent="0.25">
      <c r="A3733" s="18"/>
      <c r="B3733" s="18"/>
      <c r="C3733" s="77"/>
      <c r="D3733" s="77"/>
      <c r="E3733" s="78"/>
      <c r="F3733" s="5"/>
      <c r="G3733" s="5"/>
      <c r="H3733" s="5"/>
      <c r="K3733" s="5"/>
      <c r="L3733" s="5"/>
      <c r="M3733" s="18"/>
      <c r="N3733" s="18"/>
      <c r="T3733" s="70"/>
      <c r="U3733" s="70"/>
    </row>
    <row r="3734" spans="1:21" x14ac:dyDescent="0.25">
      <c r="A3734" s="18"/>
      <c r="B3734" s="18"/>
      <c r="C3734" s="77"/>
      <c r="D3734" s="77"/>
      <c r="E3734" s="78"/>
      <c r="F3734" s="5"/>
      <c r="G3734" s="5"/>
      <c r="H3734" s="5"/>
      <c r="K3734" s="5"/>
      <c r="L3734" s="5"/>
      <c r="M3734" s="18"/>
      <c r="N3734" s="18"/>
      <c r="T3734" s="70"/>
      <c r="U3734" s="70"/>
    </row>
    <row r="3735" spans="1:21" x14ac:dyDescent="0.25">
      <c r="A3735" s="18"/>
      <c r="B3735" s="18"/>
      <c r="C3735" s="77"/>
      <c r="D3735" s="77"/>
      <c r="E3735" s="78"/>
      <c r="F3735" s="5"/>
      <c r="G3735" s="5"/>
      <c r="H3735" s="5"/>
      <c r="K3735" s="5"/>
      <c r="L3735" s="5"/>
      <c r="M3735" s="18"/>
      <c r="N3735" s="18"/>
      <c r="T3735" s="70"/>
      <c r="U3735" s="70"/>
    </row>
    <row r="3736" spans="1:21" x14ac:dyDescent="0.25">
      <c r="A3736" s="18"/>
      <c r="B3736" s="18"/>
      <c r="C3736" s="77"/>
      <c r="D3736" s="77"/>
      <c r="E3736" s="78"/>
      <c r="F3736" s="5"/>
      <c r="G3736" s="5"/>
      <c r="H3736" s="5"/>
      <c r="K3736" s="5"/>
      <c r="L3736" s="5"/>
      <c r="M3736" s="18"/>
      <c r="N3736" s="18"/>
      <c r="T3736" s="70"/>
      <c r="U3736" s="70"/>
    </row>
    <row r="3737" spans="1:21" x14ac:dyDescent="0.25">
      <c r="A3737" s="18"/>
      <c r="B3737" s="18"/>
      <c r="C3737" s="77"/>
      <c r="D3737" s="77"/>
      <c r="E3737" s="78"/>
      <c r="F3737" s="5"/>
      <c r="G3737" s="5"/>
      <c r="H3737" s="5"/>
      <c r="K3737" s="5"/>
      <c r="L3737" s="5"/>
      <c r="M3737" s="18"/>
      <c r="N3737" s="18"/>
      <c r="T3737" s="70"/>
      <c r="U3737" s="70"/>
    </row>
    <row r="3738" spans="1:21" x14ac:dyDescent="0.25">
      <c r="A3738" s="18"/>
      <c r="B3738" s="18"/>
      <c r="C3738" s="77"/>
      <c r="D3738" s="77"/>
      <c r="E3738" s="78"/>
      <c r="F3738" s="5"/>
      <c r="G3738" s="5"/>
      <c r="H3738" s="5"/>
      <c r="K3738" s="5"/>
      <c r="L3738" s="5"/>
      <c r="M3738" s="18"/>
      <c r="N3738" s="18"/>
      <c r="T3738" s="70"/>
      <c r="U3738" s="70"/>
    </row>
    <row r="3739" spans="1:21" x14ac:dyDescent="0.25">
      <c r="A3739" s="18"/>
      <c r="B3739" s="18"/>
      <c r="C3739" s="77"/>
      <c r="D3739" s="77"/>
      <c r="E3739" s="78"/>
      <c r="F3739" s="5"/>
      <c r="G3739" s="5"/>
      <c r="H3739" s="5"/>
      <c r="K3739" s="5"/>
      <c r="L3739" s="5"/>
      <c r="M3739" s="18"/>
      <c r="N3739" s="18"/>
      <c r="T3739" s="70"/>
      <c r="U3739" s="70"/>
    </row>
    <row r="3740" spans="1:21" x14ac:dyDescent="0.25">
      <c r="A3740" s="18"/>
      <c r="B3740" s="18"/>
      <c r="C3740" s="77"/>
      <c r="D3740" s="77"/>
      <c r="E3740" s="78"/>
      <c r="F3740" s="5"/>
      <c r="G3740" s="5"/>
      <c r="H3740" s="5"/>
      <c r="K3740" s="5"/>
      <c r="L3740" s="5"/>
      <c r="M3740" s="18"/>
      <c r="N3740" s="18"/>
      <c r="T3740" s="70"/>
      <c r="U3740" s="70"/>
    </row>
    <row r="3741" spans="1:21" x14ac:dyDescent="0.25">
      <c r="A3741" s="18"/>
      <c r="B3741" s="18"/>
      <c r="C3741" s="77"/>
      <c r="D3741" s="77"/>
      <c r="E3741" s="78"/>
      <c r="F3741" s="5"/>
      <c r="G3741" s="5"/>
      <c r="H3741" s="5"/>
      <c r="K3741" s="5"/>
      <c r="L3741" s="5"/>
      <c r="M3741" s="18"/>
      <c r="N3741" s="18"/>
      <c r="T3741" s="70"/>
      <c r="U3741" s="70"/>
    </row>
    <row r="3742" spans="1:21" x14ac:dyDescent="0.25">
      <c r="A3742" s="18"/>
      <c r="B3742" s="18"/>
      <c r="C3742" s="77"/>
      <c r="D3742" s="77"/>
      <c r="E3742" s="78"/>
      <c r="F3742" s="5"/>
      <c r="G3742" s="5"/>
      <c r="H3742" s="5"/>
      <c r="K3742" s="5"/>
      <c r="L3742" s="5"/>
      <c r="M3742" s="18"/>
      <c r="N3742" s="18"/>
      <c r="T3742" s="70"/>
      <c r="U3742" s="70"/>
    </row>
    <row r="3743" spans="1:21" x14ac:dyDescent="0.25">
      <c r="A3743" s="18"/>
      <c r="B3743" s="18"/>
      <c r="C3743" s="77"/>
      <c r="D3743" s="77"/>
      <c r="E3743" s="78"/>
      <c r="F3743" s="5"/>
      <c r="G3743" s="5"/>
      <c r="H3743" s="5"/>
      <c r="K3743" s="5"/>
      <c r="L3743" s="5"/>
      <c r="M3743" s="18"/>
      <c r="N3743" s="18"/>
      <c r="T3743" s="70"/>
      <c r="U3743" s="70"/>
    </row>
    <row r="3744" spans="1:21" x14ac:dyDescent="0.25">
      <c r="A3744" s="18"/>
      <c r="B3744" s="18"/>
      <c r="C3744" s="77"/>
      <c r="D3744" s="77"/>
      <c r="E3744" s="78"/>
      <c r="F3744" s="5"/>
      <c r="G3744" s="5"/>
      <c r="H3744" s="5"/>
      <c r="K3744" s="5"/>
      <c r="L3744" s="5"/>
      <c r="M3744" s="18"/>
      <c r="N3744" s="18"/>
      <c r="T3744" s="70"/>
      <c r="U3744" s="70"/>
    </row>
    <row r="3745" spans="1:21" x14ac:dyDescent="0.25">
      <c r="A3745" s="18"/>
      <c r="B3745" s="18"/>
      <c r="C3745" s="77"/>
      <c r="D3745" s="77"/>
      <c r="E3745" s="78"/>
      <c r="F3745" s="5"/>
      <c r="G3745" s="5"/>
      <c r="H3745" s="5"/>
      <c r="K3745" s="5"/>
      <c r="L3745" s="5"/>
      <c r="M3745" s="18"/>
      <c r="N3745" s="18"/>
      <c r="T3745" s="70"/>
      <c r="U3745" s="70"/>
    </row>
    <row r="3746" spans="1:21" x14ac:dyDescent="0.25">
      <c r="A3746" s="18"/>
      <c r="B3746" s="18"/>
      <c r="C3746" s="77"/>
      <c r="D3746" s="77"/>
      <c r="E3746" s="78"/>
      <c r="F3746" s="5"/>
      <c r="G3746" s="5"/>
      <c r="H3746" s="5"/>
      <c r="K3746" s="5"/>
      <c r="L3746" s="5"/>
      <c r="M3746" s="18"/>
      <c r="N3746" s="18"/>
      <c r="T3746" s="70"/>
      <c r="U3746" s="70"/>
    </row>
    <row r="3747" spans="1:21" x14ac:dyDescent="0.25">
      <c r="A3747" s="18"/>
      <c r="B3747" s="18"/>
      <c r="C3747" s="77"/>
      <c r="D3747" s="77"/>
      <c r="E3747" s="78"/>
      <c r="F3747" s="5"/>
      <c r="G3747" s="5"/>
      <c r="H3747" s="5"/>
      <c r="K3747" s="5"/>
      <c r="L3747" s="5"/>
      <c r="M3747" s="18"/>
      <c r="N3747" s="18"/>
      <c r="T3747" s="70"/>
      <c r="U3747" s="70"/>
    </row>
    <row r="3748" spans="1:21" x14ac:dyDescent="0.25">
      <c r="A3748" s="18"/>
      <c r="B3748" s="18"/>
      <c r="C3748" s="77"/>
      <c r="D3748" s="77"/>
      <c r="E3748" s="78"/>
      <c r="F3748" s="5"/>
      <c r="G3748" s="5"/>
      <c r="H3748" s="5"/>
      <c r="K3748" s="5"/>
      <c r="L3748" s="5"/>
      <c r="M3748" s="18"/>
      <c r="N3748" s="18"/>
      <c r="T3748" s="70"/>
      <c r="U3748" s="70"/>
    </row>
    <row r="3749" spans="1:21" x14ac:dyDescent="0.25">
      <c r="A3749" s="18"/>
      <c r="B3749" s="18"/>
      <c r="C3749" s="77"/>
      <c r="D3749" s="77"/>
      <c r="E3749" s="78"/>
      <c r="F3749" s="5"/>
      <c r="G3749" s="5"/>
      <c r="H3749" s="5"/>
      <c r="K3749" s="5"/>
      <c r="L3749" s="5"/>
      <c r="M3749" s="18"/>
      <c r="N3749" s="18"/>
      <c r="T3749" s="70"/>
      <c r="U3749" s="70"/>
    </row>
    <row r="3750" spans="1:21" x14ac:dyDescent="0.25">
      <c r="A3750" s="18"/>
      <c r="B3750" s="18"/>
      <c r="C3750" s="77"/>
      <c r="D3750" s="77"/>
      <c r="E3750" s="78"/>
      <c r="F3750" s="5"/>
      <c r="G3750" s="5"/>
      <c r="H3750" s="5"/>
      <c r="K3750" s="5"/>
      <c r="L3750" s="5"/>
      <c r="M3750" s="18"/>
      <c r="N3750" s="18"/>
      <c r="T3750" s="70"/>
      <c r="U3750" s="70"/>
    </row>
    <row r="3751" spans="1:21" x14ac:dyDescent="0.25">
      <c r="A3751" s="18"/>
      <c r="B3751" s="18"/>
      <c r="C3751" s="77"/>
      <c r="D3751" s="77"/>
      <c r="E3751" s="78"/>
      <c r="F3751" s="5"/>
      <c r="G3751" s="5"/>
      <c r="H3751" s="5"/>
      <c r="K3751" s="5"/>
      <c r="L3751" s="5"/>
      <c r="M3751" s="18"/>
      <c r="N3751" s="18"/>
      <c r="T3751" s="70"/>
      <c r="U3751" s="70"/>
    </row>
    <row r="3752" spans="1:21" x14ac:dyDescent="0.25">
      <c r="A3752" s="18"/>
      <c r="B3752" s="18"/>
      <c r="C3752" s="77"/>
      <c r="D3752" s="77"/>
      <c r="E3752" s="78"/>
      <c r="F3752" s="5"/>
      <c r="G3752" s="5"/>
      <c r="H3752" s="5"/>
      <c r="K3752" s="5"/>
      <c r="L3752" s="5"/>
      <c r="M3752" s="18"/>
      <c r="N3752" s="18"/>
      <c r="T3752" s="70"/>
      <c r="U3752" s="70"/>
    </row>
    <row r="3753" spans="1:21" x14ac:dyDescent="0.25">
      <c r="A3753" s="18"/>
      <c r="B3753" s="18"/>
      <c r="C3753" s="77"/>
      <c r="D3753" s="77"/>
      <c r="E3753" s="78"/>
      <c r="F3753" s="5"/>
      <c r="G3753" s="5"/>
      <c r="H3753" s="5"/>
      <c r="K3753" s="5"/>
      <c r="L3753" s="5"/>
      <c r="M3753" s="18"/>
      <c r="N3753" s="18"/>
      <c r="T3753" s="70"/>
      <c r="U3753" s="70"/>
    </row>
    <row r="3754" spans="1:21" x14ac:dyDescent="0.25">
      <c r="A3754" s="18"/>
      <c r="B3754" s="18"/>
      <c r="C3754" s="77"/>
      <c r="D3754" s="77"/>
      <c r="E3754" s="78"/>
      <c r="F3754" s="5"/>
      <c r="G3754" s="5"/>
      <c r="H3754" s="5"/>
      <c r="K3754" s="5"/>
      <c r="L3754" s="5"/>
      <c r="M3754" s="18"/>
      <c r="N3754" s="18"/>
      <c r="T3754" s="70"/>
      <c r="U3754" s="70"/>
    </row>
    <row r="3755" spans="1:21" x14ac:dyDescent="0.25">
      <c r="A3755" s="18"/>
      <c r="B3755" s="18"/>
      <c r="C3755" s="77"/>
      <c r="D3755" s="77"/>
      <c r="E3755" s="78"/>
      <c r="F3755" s="5"/>
      <c r="G3755" s="5"/>
      <c r="H3755" s="5"/>
      <c r="K3755" s="5"/>
      <c r="L3755" s="5"/>
      <c r="M3755" s="18"/>
      <c r="N3755" s="18"/>
      <c r="T3755" s="70"/>
      <c r="U3755" s="70"/>
    </row>
    <row r="3756" spans="1:21" x14ac:dyDescent="0.25">
      <c r="A3756" s="18"/>
      <c r="B3756" s="18"/>
      <c r="C3756" s="77"/>
      <c r="D3756" s="77"/>
      <c r="E3756" s="78"/>
      <c r="F3756" s="5"/>
      <c r="G3756" s="5"/>
      <c r="H3756" s="5"/>
      <c r="K3756" s="5"/>
      <c r="L3756" s="5"/>
      <c r="M3756" s="18"/>
      <c r="N3756" s="18"/>
      <c r="T3756" s="70"/>
      <c r="U3756" s="70"/>
    </row>
    <row r="3757" spans="1:21" x14ac:dyDescent="0.25">
      <c r="A3757" s="18"/>
      <c r="B3757" s="18"/>
      <c r="C3757" s="77"/>
      <c r="D3757" s="77"/>
      <c r="E3757" s="78"/>
      <c r="F3757" s="5"/>
      <c r="G3757" s="5"/>
      <c r="H3757" s="5"/>
      <c r="K3757" s="5"/>
      <c r="L3757" s="5"/>
      <c r="M3757" s="18"/>
      <c r="N3757" s="18"/>
      <c r="T3757" s="70"/>
      <c r="U3757" s="70"/>
    </row>
    <row r="3758" spans="1:21" x14ac:dyDescent="0.25">
      <c r="A3758" s="18"/>
      <c r="B3758" s="18"/>
      <c r="C3758" s="77"/>
      <c r="D3758" s="77"/>
      <c r="E3758" s="78"/>
      <c r="F3758" s="5"/>
      <c r="G3758" s="5"/>
      <c r="H3758" s="5"/>
      <c r="K3758" s="5"/>
      <c r="L3758" s="5"/>
      <c r="M3758" s="18"/>
      <c r="N3758" s="18"/>
      <c r="T3758" s="70"/>
      <c r="U3758" s="70"/>
    </row>
    <row r="3759" spans="1:21" x14ac:dyDescent="0.25">
      <c r="A3759" s="18"/>
      <c r="B3759" s="18"/>
      <c r="C3759" s="77"/>
      <c r="D3759" s="77"/>
      <c r="E3759" s="78"/>
      <c r="F3759" s="5"/>
      <c r="G3759" s="5"/>
      <c r="H3759" s="5"/>
      <c r="K3759" s="5"/>
      <c r="L3759" s="5"/>
      <c r="M3759" s="18"/>
      <c r="N3759" s="18"/>
      <c r="T3759" s="70"/>
      <c r="U3759" s="70"/>
    </row>
    <row r="3760" spans="1:21" x14ac:dyDescent="0.25">
      <c r="A3760" s="18"/>
      <c r="B3760" s="18"/>
      <c r="C3760" s="77"/>
      <c r="D3760" s="77"/>
      <c r="E3760" s="78"/>
      <c r="F3760" s="5"/>
      <c r="G3760" s="5"/>
      <c r="H3760" s="5"/>
      <c r="K3760" s="5"/>
      <c r="L3760" s="5"/>
      <c r="M3760" s="18"/>
      <c r="N3760" s="18"/>
      <c r="T3760" s="70"/>
      <c r="U3760" s="70"/>
    </row>
    <row r="3761" spans="1:21" x14ac:dyDescent="0.25">
      <c r="A3761" s="18"/>
      <c r="B3761" s="18"/>
      <c r="C3761" s="77"/>
      <c r="D3761" s="77"/>
      <c r="E3761" s="78"/>
      <c r="F3761" s="5"/>
      <c r="G3761" s="5"/>
      <c r="H3761" s="5"/>
      <c r="K3761" s="5"/>
      <c r="L3761" s="5"/>
      <c r="M3761" s="18"/>
      <c r="N3761" s="18"/>
      <c r="T3761" s="70"/>
      <c r="U3761" s="70"/>
    </row>
    <row r="3762" spans="1:21" x14ac:dyDescent="0.25">
      <c r="A3762" s="18"/>
      <c r="B3762" s="18"/>
      <c r="C3762" s="77"/>
      <c r="D3762" s="77"/>
      <c r="E3762" s="78"/>
      <c r="F3762" s="5"/>
      <c r="G3762" s="5"/>
      <c r="H3762" s="5"/>
      <c r="K3762" s="5"/>
      <c r="L3762" s="5"/>
      <c r="M3762" s="18"/>
      <c r="N3762" s="18"/>
      <c r="T3762" s="70"/>
      <c r="U3762" s="70"/>
    </row>
    <row r="3763" spans="1:21" x14ac:dyDescent="0.25">
      <c r="A3763" s="18"/>
      <c r="B3763" s="18"/>
      <c r="C3763" s="77"/>
      <c r="D3763" s="77"/>
      <c r="E3763" s="78"/>
      <c r="F3763" s="5"/>
      <c r="G3763" s="5"/>
      <c r="H3763" s="5"/>
      <c r="K3763" s="5"/>
      <c r="L3763" s="5"/>
      <c r="M3763" s="18"/>
      <c r="N3763" s="18"/>
      <c r="T3763" s="70"/>
      <c r="U3763" s="70"/>
    </row>
    <row r="3764" spans="1:21" x14ac:dyDescent="0.25">
      <c r="A3764" s="18"/>
      <c r="B3764" s="18"/>
      <c r="C3764" s="77"/>
      <c r="D3764" s="77"/>
      <c r="E3764" s="78"/>
      <c r="F3764" s="5"/>
      <c r="G3764" s="5"/>
      <c r="H3764" s="5"/>
      <c r="K3764" s="5"/>
      <c r="L3764" s="5"/>
      <c r="M3764" s="18"/>
      <c r="N3764" s="18"/>
      <c r="T3764" s="70"/>
      <c r="U3764" s="70"/>
    </row>
    <row r="3765" spans="1:21" x14ac:dyDescent="0.25">
      <c r="A3765" s="18"/>
      <c r="B3765" s="18"/>
      <c r="C3765" s="77"/>
      <c r="D3765" s="77"/>
      <c r="E3765" s="78"/>
      <c r="F3765" s="5"/>
      <c r="G3765" s="5"/>
      <c r="H3765" s="5"/>
      <c r="K3765" s="5"/>
      <c r="L3765" s="5"/>
      <c r="M3765" s="18"/>
      <c r="N3765" s="18"/>
      <c r="T3765" s="70"/>
      <c r="U3765" s="70"/>
    </row>
    <row r="3766" spans="1:21" x14ac:dyDescent="0.25">
      <c r="A3766" s="18"/>
      <c r="B3766" s="18"/>
      <c r="C3766" s="77"/>
      <c r="D3766" s="77"/>
      <c r="E3766" s="78"/>
      <c r="F3766" s="5"/>
      <c r="G3766" s="5"/>
      <c r="H3766" s="5"/>
      <c r="K3766" s="5"/>
      <c r="L3766" s="5"/>
      <c r="M3766" s="18"/>
      <c r="N3766" s="18"/>
      <c r="T3766" s="70"/>
      <c r="U3766" s="70"/>
    </row>
    <row r="3767" spans="1:21" x14ac:dyDescent="0.25">
      <c r="A3767" s="18"/>
      <c r="B3767" s="18"/>
      <c r="C3767" s="77"/>
      <c r="D3767" s="77"/>
      <c r="E3767" s="78"/>
      <c r="F3767" s="5"/>
      <c r="G3767" s="5"/>
      <c r="H3767" s="5"/>
      <c r="K3767" s="5"/>
      <c r="L3767" s="5"/>
      <c r="M3767" s="18"/>
      <c r="N3767" s="18"/>
      <c r="T3767" s="70"/>
      <c r="U3767" s="70"/>
    </row>
    <row r="3768" spans="1:21" x14ac:dyDescent="0.25">
      <c r="A3768" s="18"/>
      <c r="B3768" s="18"/>
      <c r="C3768" s="77"/>
      <c r="D3768" s="77"/>
      <c r="E3768" s="78"/>
      <c r="F3768" s="5"/>
      <c r="G3768" s="5"/>
      <c r="H3768" s="5"/>
      <c r="K3768" s="5"/>
      <c r="L3768" s="5"/>
      <c r="M3768" s="18"/>
      <c r="N3768" s="18"/>
      <c r="T3768" s="70"/>
      <c r="U3768" s="70"/>
    </row>
    <row r="3769" spans="1:21" x14ac:dyDescent="0.25">
      <c r="A3769" s="18"/>
      <c r="B3769" s="18"/>
      <c r="C3769" s="77"/>
      <c r="D3769" s="77"/>
      <c r="E3769" s="78"/>
      <c r="F3769" s="5"/>
      <c r="G3769" s="5"/>
      <c r="H3769" s="5"/>
      <c r="K3769" s="5"/>
      <c r="L3769" s="5"/>
      <c r="M3769" s="18"/>
      <c r="N3769" s="18"/>
      <c r="T3769" s="70"/>
      <c r="U3769" s="70"/>
    </row>
    <row r="3770" spans="1:21" x14ac:dyDescent="0.25">
      <c r="A3770" s="18"/>
      <c r="B3770" s="18"/>
      <c r="C3770" s="77"/>
      <c r="D3770" s="77"/>
      <c r="E3770" s="78"/>
      <c r="F3770" s="5"/>
      <c r="G3770" s="5"/>
      <c r="H3770" s="5"/>
      <c r="K3770" s="5"/>
      <c r="L3770" s="5"/>
      <c r="M3770" s="18"/>
      <c r="N3770" s="18"/>
      <c r="T3770" s="70"/>
      <c r="U3770" s="70"/>
    </row>
    <row r="3771" spans="1:21" x14ac:dyDescent="0.25">
      <c r="A3771" s="18"/>
      <c r="B3771" s="18"/>
      <c r="C3771" s="77"/>
      <c r="D3771" s="77"/>
      <c r="E3771" s="78"/>
      <c r="F3771" s="5"/>
      <c r="G3771" s="5"/>
      <c r="H3771" s="5"/>
      <c r="K3771" s="5"/>
      <c r="L3771" s="5"/>
      <c r="M3771" s="18"/>
      <c r="N3771" s="18"/>
      <c r="T3771" s="70"/>
      <c r="U3771" s="70"/>
    </row>
    <row r="3772" spans="1:21" x14ac:dyDescent="0.25">
      <c r="A3772" s="18"/>
      <c r="B3772" s="18"/>
      <c r="C3772" s="77"/>
      <c r="D3772" s="77"/>
      <c r="E3772" s="78"/>
      <c r="F3772" s="5"/>
      <c r="G3772" s="5"/>
      <c r="H3772" s="5"/>
      <c r="K3772" s="5"/>
      <c r="L3772" s="5"/>
      <c r="M3772" s="18"/>
      <c r="N3772" s="18"/>
      <c r="T3772" s="70"/>
      <c r="U3772" s="70"/>
    </row>
    <row r="3773" spans="1:21" x14ac:dyDescent="0.25">
      <c r="A3773" s="18"/>
      <c r="B3773" s="18"/>
      <c r="C3773" s="77"/>
      <c r="D3773" s="77"/>
      <c r="E3773" s="78"/>
      <c r="F3773" s="5"/>
      <c r="G3773" s="5"/>
      <c r="H3773" s="5"/>
      <c r="K3773" s="5"/>
      <c r="L3773" s="5"/>
      <c r="M3773" s="18"/>
      <c r="N3773" s="18"/>
      <c r="T3773" s="70"/>
      <c r="U3773" s="70"/>
    </row>
    <row r="3774" spans="1:21" x14ac:dyDescent="0.25">
      <c r="A3774" s="18"/>
      <c r="B3774" s="18"/>
      <c r="C3774" s="77"/>
      <c r="D3774" s="77"/>
      <c r="E3774" s="78"/>
      <c r="F3774" s="5"/>
      <c r="G3774" s="5"/>
      <c r="H3774" s="5"/>
      <c r="K3774" s="5"/>
      <c r="L3774" s="5"/>
      <c r="M3774" s="18"/>
      <c r="N3774" s="18"/>
      <c r="T3774" s="70"/>
      <c r="U3774" s="70"/>
    </row>
    <row r="3775" spans="1:21" x14ac:dyDescent="0.25">
      <c r="A3775" s="18"/>
      <c r="B3775" s="18"/>
      <c r="C3775" s="77"/>
      <c r="D3775" s="77"/>
      <c r="E3775" s="78"/>
      <c r="F3775" s="5"/>
      <c r="G3775" s="5"/>
      <c r="H3775" s="5"/>
      <c r="K3775" s="5"/>
      <c r="L3775" s="5"/>
      <c r="M3775" s="18"/>
      <c r="N3775" s="18"/>
      <c r="T3775" s="70"/>
      <c r="U3775" s="70"/>
    </row>
    <row r="3776" spans="1:21" x14ac:dyDescent="0.25">
      <c r="A3776" s="18"/>
      <c r="B3776" s="18"/>
      <c r="C3776" s="77"/>
      <c r="D3776" s="77"/>
      <c r="E3776" s="78"/>
      <c r="F3776" s="5"/>
      <c r="G3776" s="5"/>
      <c r="H3776" s="5"/>
      <c r="K3776" s="5"/>
      <c r="L3776" s="5"/>
      <c r="M3776" s="18"/>
      <c r="N3776" s="18"/>
      <c r="T3776" s="70"/>
      <c r="U3776" s="70"/>
    </row>
    <row r="3777" spans="1:21" x14ac:dyDescent="0.25">
      <c r="A3777" s="18"/>
      <c r="B3777" s="18"/>
      <c r="C3777" s="77"/>
      <c r="D3777" s="77"/>
      <c r="E3777" s="78"/>
      <c r="F3777" s="5"/>
      <c r="G3777" s="5"/>
      <c r="H3777" s="5"/>
      <c r="K3777" s="5"/>
      <c r="L3777" s="5"/>
      <c r="M3777" s="18"/>
      <c r="N3777" s="18"/>
      <c r="T3777" s="70"/>
      <c r="U3777" s="70"/>
    </row>
    <row r="3778" spans="1:21" x14ac:dyDescent="0.25">
      <c r="A3778" s="18"/>
      <c r="B3778" s="18"/>
      <c r="C3778" s="77"/>
      <c r="D3778" s="77"/>
      <c r="E3778" s="78"/>
      <c r="F3778" s="5"/>
      <c r="G3778" s="5"/>
      <c r="H3778" s="5"/>
      <c r="K3778" s="5"/>
      <c r="L3778" s="5"/>
      <c r="M3778" s="18"/>
      <c r="N3778" s="18"/>
      <c r="T3778" s="70"/>
      <c r="U3778" s="70"/>
    </row>
    <row r="3779" spans="1:21" x14ac:dyDescent="0.25">
      <c r="A3779" s="18"/>
      <c r="B3779" s="18"/>
      <c r="C3779" s="77"/>
      <c r="D3779" s="77"/>
      <c r="E3779" s="78"/>
      <c r="F3779" s="5"/>
      <c r="G3779" s="5"/>
      <c r="H3779" s="5"/>
      <c r="K3779" s="5"/>
      <c r="L3779" s="5"/>
      <c r="M3779" s="18"/>
      <c r="N3779" s="18"/>
      <c r="T3779" s="70"/>
      <c r="U3779" s="70"/>
    </row>
    <row r="3780" spans="1:21" x14ac:dyDescent="0.25">
      <c r="A3780" s="18"/>
      <c r="B3780" s="18"/>
      <c r="C3780" s="77"/>
      <c r="D3780" s="77"/>
      <c r="E3780" s="78"/>
      <c r="F3780" s="5"/>
      <c r="G3780" s="5"/>
      <c r="H3780" s="5"/>
      <c r="K3780" s="5"/>
      <c r="L3780" s="5"/>
      <c r="M3780" s="18"/>
      <c r="N3780" s="18"/>
      <c r="T3780" s="70"/>
      <c r="U3780" s="70"/>
    </row>
    <row r="3781" spans="1:21" x14ac:dyDescent="0.25">
      <c r="A3781" s="18"/>
      <c r="B3781" s="18"/>
      <c r="C3781" s="77"/>
      <c r="D3781" s="77"/>
      <c r="E3781" s="78"/>
      <c r="F3781" s="5"/>
      <c r="G3781" s="5"/>
      <c r="H3781" s="5"/>
      <c r="K3781" s="5"/>
      <c r="L3781" s="5"/>
      <c r="M3781" s="18"/>
      <c r="N3781" s="18"/>
      <c r="T3781" s="70"/>
      <c r="U3781" s="70"/>
    </row>
    <row r="3782" spans="1:21" x14ac:dyDescent="0.25">
      <c r="A3782" s="18"/>
      <c r="B3782" s="18"/>
      <c r="C3782" s="77"/>
      <c r="D3782" s="77"/>
      <c r="E3782" s="78"/>
      <c r="F3782" s="5"/>
      <c r="G3782" s="5"/>
      <c r="H3782" s="5"/>
      <c r="K3782" s="5"/>
      <c r="L3782" s="5"/>
      <c r="M3782" s="18"/>
      <c r="N3782" s="18"/>
      <c r="T3782" s="70"/>
      <c r="U3782" s="70"/>
    </row>
    <row r="3783" spans="1:21" x14ac:dyDescent="0.25">
      <c r="A3783" s="18"/>
      <c r="B3783" s="18"/>
      <c r="C3783" s="77"/>
      <c r="D3783" s="77"/>
      <c r="E3783" s="78"/>
      <c r="F3783" s="5"/>
      <c r="G3783" s="5"/>
      <c r="H3783" s="5"/>
      <c r="K3783" s="5"/>
      <c r="L3783" s="5"/>
      <c r="M3783" s="18"/>
      <c r="N3783" s="18"/>
      <c r="T3783" s="70"/>
      <c r="U3783" s="70"/>
    </row>
    <row r="3784" spans="1:21" x14ac:dyDescent="0.25">
      <c r="A3784" s="18"/>
      <c r="B3784" s="18"/>
      <c r="C3784" s="77"/>
      <c r="D3784" s="77"/>
      <c r="E3784" s="78"/>
      <c r="F3784" s="5"/>
      <c r="G3784" s="5"/>
      <c r="H3784" s="5"/>
      <c r="K3784" s="5"/>
      <c r="L3784" s="5"/>
      <c r="M3784" s="18"/>
      <c r="N3784" s="18"/>
      <c r="T3784" s="70"/>
      <c r="U3784" s="70"/>
    </row>
    <row r="3785" spans="1:21" x14ac:dyDescent="0.25">
      <c r="A3785" s="18"/>
      <c r="B3785" s="18"/>
      <c r="C3785" s="77"/>
      <c r="D3785" s="77"/>
      <c r="E3785" s="78"/>
      <c r="F3785" s="5"/>
      <c r="G3785" s="5"/>
      <c r="H3785" s="5"/>
      <c r="K3785" s="5"/>
      <c r="L3785" s="5"/>
      <c r="M3785" s="18"/>
      <c r="N3785" s="18"/>
      <c r="T3785" s="70"/>
      <c r="U3785" s="70"/>
    </row>
    <row r="3786" spans="1:21" x14ac:dyDescent="0.25">
      <c r="A3786" s="18"/>
      <c r="B3786" s="18"/>
      <c r="C3786" s="77"/>
      <c r="D3786" s="77"/>
      <c r="E3786" s="78"/>
      <c r="F3786" s="5"/>
      <c r="G3786" s="5"/>
      <c r="H3786" s="5"/>
      <c r="K3786" s="5"/>
      <c r="L3786" s="5"/>
      <c r="M3786" s="18"/>
      <c r="N3786" s="18"/>
      <c r="T3786" s="70"/>
      <c r="U3786" s="70"/>
    </row>
    <row r="3787" spans="1:21" x14ac:dyDescent="0.25">
      <c r="A3787" s="18"/>
      <c r="B3787" s="18"/>
      <c r="C3787" s="77"/>
      <c r="D3787" s="77"/>
      <c r="E3787" s="78"/>
      <c r="F3787" s="5"/>
      <c r="G3787" s="5"/>
      <c r="H3787" s="5"/>
      <c r="K3787" s="5"/>
      <c r="L3787" s="5"/>
      <c r="M3787" s="18"/>
      <c r="N3787" s="18"/>
      <c r="T3787" s="70"/>
      <c r="U3787" s="70"/>
    </row>
    <row r="3788" spans="1:21" x14ac:dyDescent="0.25">
      <c r="A3788" s="18"/>
      <c r="B3788" s="18"/>
      <c r="C3788" s="77"/>
      <c r="D3788" s="77"/>
      <c r="E3788" s="78"/>
      <c r="F3788" s="5"/>
      <c r="G3788" s="5"/>
      <c r="H3788" s="5"/>
      <c r="K3788" s="5"/>
      <c r="L3788" s="5"/>
      <c r="M3788" s="18"/>
      <c r="N3788" s="18"/>
      <c r="T3788" s="70"/>
      <c r="U3788" s="70"/>
    </row>
    <row r="3789" spans="1:21" x14ac:dyDescent="0.25">
      <c r="A3789" s="18"/>
      <c r="B3789" s="18"/>
      <c r="C3789" s="77"/>
      <c r="D3789" s="77"/>
      <c r="E3789" s="78"/>
      <c r="F3789" s="5"/>
      <c r="G3789" s="5"/>
      <c r="H3789" s="5"/>
      <c r="K3789" s="5"/>
      <c r="L3789" s="5"/>
      <c r="M3789" s="18"/>
      <c r="N3789" s="18"/>
      <c r="T3789" s="70"/>
      <c r="U3789" s="70"/>
    </row>
    <row r="3790" spans="1:21" x14ac:dyDescent="0.25">
      <c r="A3790" s="18"/>
      <c r="B3790" s="18"/>
      <c r="C3790" s="77"/>
      <c r="D3790" s="77"/>
      <c r="E3790" s="78"/>
      <c r="F3790" s="5"/>
      <c r="G3790" s="5"/>
      <c r="H3790" s="5"/>
      <c r="K3790" s="5"/>
      <c r="L3790" s="5"/>
      <c r="M3790" s="18"/>
      <c r="N3790" s="18"/>
      <c r="T3790" s="70"/>
      <c r="U3790" s="70"/>
    </row>
    <row r="3791" spans="1:21" x14ac:dyDescent="0.25">
      <c r="A3791" s="18"/>
      <c r="B3791" s="18"/>
      <c r="C3791" s="77"/>
      <c r="D3791" s="77"/>
      <c r="E3791" s="78"/>
      <c r="F3791" s="5"/>
      <c r="G3791" s="5"/>
      <c r="H3791" s="5"/>
      <c r="K3791" s="5"/>
      <c r="L3791" s="5"/>
      <c r="M3791" s="18"/>
      <c r="N3791" s="18"/>
      <c r="T3791" s="70"/>
      <c r="U3791" s="70"/>
    </row>
    <row r="3792" spans="1:21" x14ac:dyDescent="0.25">
      <c r="A3792" s="18"/>
      <c r="B3792" s="18"/>
      <c r="C3792" s="77"/>
      <c r="D3792" s="77"/>
      <c r="E3792" s="78"/>
      <c r="F3792" s="5"/>
      <c r="G3792" s="5"/>
      <c r="H3792" s="5"/>
      <c r="K3792" s="5"/>
      <c r="L3792" s="5"/>
      <c r="M3792" s="18"/>
      <c r="N3792" s="18"/>
      <c r="T3792" s="70"/>
      <c r="U3792" s="70"/>
    </row>
    <row r="3793" spans="1:21" x14ac:dyDescent="0.25">
      <c r="A3793" s="18"/>
      <c r="B3793" s="18"/>
      <c r="C3793" s="77"/>
      <c r="D3793" s="77"/>
      <c r="E3793" s="78"/>
      <c r="F3793" s="5"/>
      <c r="G3793" s="5"/>
      <c r="H3793" s="5"/>
      <c r="K3793" s="5"/>
      <c r="L3793" s="5"/>
      <c r="M3793" s="18"/>
      <c r="N3793" s="18"/>
      <c r="T3793" s="70"/>
      <c r="U3793" s="70"/>
    </row>
    <row r="3794" spans="1:21" x14ac:dyDescent="0.25">
      <c r="A3794" s="18"/>
      <c r="B3794" s="18"/>
      <c r="C3794" s="77"/>
      <c r="D3794" s="77"/>
      <c r="E3794" s="78"/>
      <c r="F3794" s="5"/>
      <c r="G3794" s="5"/>
      <c r="H3794" s="5"/>
      <c r="K3794" s="5"/>
      <c r="L3794" s="5"/>
      <c r="M3794" s="18"/>
      <c r="N3794" s="18"/>
      <c r="T3794" s="70"/>
      <c r="U3794" s="70"/>
    </row>
    <row r="3795" spans="1:21" x14ac:dyDescent="0.25">
      <c r="A3795" s="18"/>
      <c r="B3795" s="18"/>
      <c r="C3795" s="77"/>
      <c r="D3795" s="77"/>
      <c r="E3795" s="78"/>
      <c r="F3795" s="5"/>
      <c r="G3795" s="5"/>
      <c r="H3795" s="5"/>
      <c r="K3795" s="5"/>
      <c r="L3795" s="5"/>
      <c r="M3795" s="18"/>
      <c r="N3795" s="18"/>
      <c r="T3795" s="70"/>
      <c r="U3795" s="70"/>
    </row>
    <row r="3796" spans="1:21" x14ac:dyDescent="0.25">
      <c r="A3796" s="18"/>
      <c r="B3796" s="18"/>
      <c r="C3796" s="77"/>
      <c r="D3796" s="77"/>
      <c r="E3796" s="78"/>
      <c r="F3796" s="5"/>
      <c r="G3796" s="5"/>
      <c r="H3796" s="5"/>
      <c r="K3796" s="5"/>
      <c r="L3796" s="5"/>
      <c r="M3796" s="18"/>
      <c r="N3796" s="18"/>
      <c r="T3796" s="70"/>
      <c r="U3796" s="70"/>
    </row>
    <row r="3797" spans="1:21" x14ac:dyDescent="0.25">
      <c r="A3797" s="18"/>
      <c r="B3797" s="18"/>
      <c r="C3797" s="77"/>
      <c r="D3797" s="77"/>
      <c r="E3797" s="78"/>
      <c r="F3797" s="5"/>
      <c r="G3797" s="5"/>
      <c r="H3797" s="5"/>
      <c r="K3797" s="5"/>
      <c r="L3797" s="5"/>
      <c r="M3797" s="18"/>
      <c r="N3797" s="18"/>
      <c r="T3797" s="70"/>
      <c r="U3797" s="70"/>
    </row>
    <row r="3798" spans="1:21" x14ac:dyDescent="0.25">
      <c r="A3798" s="18"/>
      <c r="B3798" s="18"/>
      <c r="C3798" s="77"/>
      <c r="D3798" s="77"/>
      <c r="E3798" s="78"/>
      <c r="F3798" s="5"/>
      <c r="G3798" s="5"/>
      <c r="H3798" s="5"/>
      <c r="K3798" s="5"/>
      <c r="L3798" s="5"/>
      <c r="M3798" s="18"/>
      <c r="N3798" s="18"/>
      <c r="T3798" s="70"/>
      <c r="U3798" s="70"/>
    </row>
    <row r="3799" spans="1:21" x14ac:dyDescent="0.25">
      <c r="A3799" s="18"/>
      <c r="B3799" s="18"/>
      <c r="C3799" s="77"/>
      <c r="D3799" s="77"/>
      <c r="E3799" s="78"/>
      <c r="F3799" s="5"/>
      <c r="G3799" s="5"/>
      <c r="H3799" s="5"/>
      <c r="K3799" s="5"/>
      <c r="L3799" s="5"/>
      <c r="M3799" s="18"/>
      <c r="N3799" s="18"/>
      <c r="T3799" s="70"/>
      <c r="U3799" s="70"/>
    </row>
    <row r="3800" spans="1:21" x14ac:dyDescent="0.25">
      <c r="A3800" s="18"/>
      <c r="B3800" s="18"/>
      <c r="C3800" s="77"/>
      <c r="D3800" s="77"/>
      <c r="E3800" s="78"/>
      <c r="F3800" s="5"/>
      <c r="G3800" s="5"/>
      <c r="H3800" s="5"/>
      <c r="K3800" s="5"/>
      <c r="L3800" s="5"/>
      <c r="M3800" s="18"/>
      <c r="N3800" s="18"/>
      <c r="T3800" s="70"/>
      <c r="U3800" s="70"/>
    </row>
    <row r="3801" spans="1:21" x14ac:dyDescent="0.25">
      <c r="A3801" s="18"/>
      <c r="B3801" s="18"/>
      <c r="C3801" s="77"/>
      <c r="D3801" s="77"/>
      <c r="E3801" s="78"/>
      <c r="F3801" s="5"/>
      <c r="G3801" s="5"/>
      <c r="H3801" s="5"/>
      <c r="K3801" s="5"/>
      <c r="L3801" s="5"/>
      <c r="M3801" s="18"/>
      <c r="N3801" s="18"/>
      <c r="T3801" s="70"/>
      <c r="U3801" s="70"/>
    </row>
    <row r="3802" spans="1:21" x14ac:dyDescent="0.25">
      <c r="A3802" s="18"/>
      <c r="B3802" s="18"/>
      <c r="C3802" s="77"/>
      <c r="D3802" s="77"/>
      <c r="E3802" s="78"/>
      <c r="F3802" s="5"/>
      <c r="G3802" s="5"/>
      <c r="H3802" s="5"/>
      <c r="K3802" s="5"/>
      <c r="L3802" s="5"/>
      <c r="M3802" s="18"/>
      <c r="N3802" s="18"/>
      <c r="T3802" s="70"/>
      <c r="U3802" s="70"/>
    </row>
    <row r="3803" spans="1:21" x14ac:dyDescent="0.25">
      <c r="A3803" s="18"/>
      <c r="B3803" s="18"/>
      <c r="C3803" s="77"/>
      <c r="D3803" s="77"/>
      <c r="E3803" s="78"/>
      <c r="F3803" s="5"/>
      <c r="G3803" s="5"/>
      <c r="H3803" s="5"/>
      <c r="K3803" s="5"/>
      <c r="L3803" s="5"/>
      <c r="M3803" s="18"/>
      <c r="N3803" s="18"/>
      <c r="T3803" s="70"/>
      <c r="U3803" s="70"/>
    </row>
    <row r="3804" spans="1:21" x14ac:dyDescent="0.25">
      <c r="A3804" s="18"/>
      <c r="B3804" s="18"/>
      <c r="C3804" s="77"/>
      <c r="D3804" s="77"/>
      <c r="E3804" s="78"/>
      <c r="F3804" s="5"/>
      <c r="G3804" s="5"/>
      <c r="H3804" s="5"/>
      <c r="K3804" s="5"/>
      <c r="L3804" s="5"/>
      <c r="M3804" s="18"/>
      <c r="N3804" s="18"/>
      <c r="T3804" s="70"/>
      <c r="U3804" s="70"/>
    </row>
    <row r="3805" spans="1:21" x14ac:dyDescent="0.25">
      <c r="A3805" s="18"/>
      <c r="B3805" s="18"/>
      <c r="C3805" s="77"/>
      <c r="D3805" s="77"/>
      <c r="E3805" s="78"/>
      <c r="F3805" s="5"/>
      <c r="G3805" s="5"/>
      <c r="H3805" s="5"/>
      <c r="K3805" s="5"/>
      <c r="L3805" s="5"/>
      <c r="M3805" s="18"/>
      <c r="N3805" s="18"/>
      <c r="T3805" s="70"/>
      <c r="U3805" s="70"/>
    </row>
    <row r="3806" spans="1:21" x14ac:dyDescent="0.25">
      <c r="A3806" s="18"/>
      <c r="B3806" s="18"/>
      <c r="C3806" s="77"/>
      <c r="D3806" s="77"/>
      <c r="E3806" s="78"/>
      <c r="F3806" s="5"/>
      <c r="G3806" s="5"/>
      <c r="H3806" s="5"/>
      <c r="K3806" s="5"/>
      <c r="L3806" s="5"/>
      <c r="M3806" s="18"/>
      <c r="N3806" s="18"/>
      <c r="T3806" s="70"/>
      <c r="U3806" s="70"/>
    </row>
    <row r="3807" spans="1:21" x14ac:dyDescent="0.25">
      <c r="A3807" s="18"/>
      <c r="B3807" s="18"/>
      <c r="C3807" s="77"/>
      <c r="D3807" s="77"/>
      <c r="E3807" s="78"/>
      <c r="F3807" s="5"/>
      <c r="G3807" s="5"/>
      <c r="H3807" s="5"/>
      <c r="K3807" s="5"/>
      <c r="L3807" s="5"/>
      <c r="M3807" s="18"/>
      <c r="N3807" s="18"/>
      <c r="T3807" s="70"/>
      <c r="U3807" s="70"/>
    </row>
    <row r="3808" spans="1:21" x14ac:dyDescent="0.25">
      <c r="A3808" s="18"/>
      <c r="B3808" s="18"/>
      <c r="C3808" s="77"/>
      <c r="D3808" s="77"/>
      <c r="E3808" s="78"/>
      <c r="F3808" s="5"/>
      <c r="G3808" s="5"/>
      <c r="H3808" s="5"/>
      <c r="K3808" s="5"/>
      <c r="L3808" s="5"/>
      <c r="M3808" s="18"/>
      <c r="N3808" s="18"/>
      <c r="T3808" s="70"/>
      <c r="U3808" s="70"/>
    </row>
    <row r="3809" spans="1:21" x14ac:dyDescent="0.25">
      <c r="A3809" s="18"/>
      <c r="B3809" s="18"/>
      <c r="C3809" s="77"/>
      <c r="D3809" s="77"/>
      <c r="E3809" s="78"/>
      <c r="F3809" s="5"/>
      <c r="G3809" s="5"/>
      <c r="H3809" s="5"/>
      <c r="K3809" s="5"/>
      <c r="L3809" s="5"/>
      <c r="M3809" s="18"/>
      <c r="N3809" s="18"/>
      <c r="T3809" s="70"/>
      <c r="U3809" s="70"/>
    </row>
    <row r="3810" spans="1:21" x14ac:dyDescent="0.25">
      <c r="A3810" s="18"/>
      <c r="B3810" s="18"/>
      <c r="C3810" s="77"/>
      <c r="D3810" s="77"/>
      <c r="E3810" s="78"/>
      <c r="F3810" s="5"/>
      <c r="G3810" s="5"/>
      <c r="H3810" s="5"/>
      <c r="K3810" s="5"/>
      <c r="L3810" s="5"/>
      <c r="M3810" s="18"/>
      <c r="N3810" s="18"/>
      <c r="T3810" s="70"/>
      <c r="U3810" s="70"/>
    </row>
    <row r="3811" spans="1:21" x14ac:dyDescent="0.25">
      <c r="A3811" s="18"/>
      <c r="B3811" s="18"/>
      <c r="C3811" s="77"/>
      <c r="D3811" s="77"/>
      <c r="E3811" s="78"/>
      <c r="F3811" s="5"/>
      <c r="G3811" s="5"/>
      <c r="H3811" s="5"/>
      <c r="K3811" s="5"/>
      <c r="L3811" s="5"/>
      <c r="M3811" s="18"/>
      <c r="N3811" s="18"/>
      <c r="T3811" s="70"/>
      <c r="U3811" s="70"/>
    </row>
    <row r="3812" spans="1:21" x14ac:dyDescent="0.25">
      <c r="A3812" s="18"/>
      <c r="B3812" s="18"/>
      <c r="C3812" s="77"/>
      <c r="D3812" s="77"/>
      <c r="E3812" s="78"/>
      <c r="F3812" s="5"/>
      <c r="G3812" s="5"/>
      <c r="H3812" s="5"/>
      <c r="K3812" s="5"/>
      <c r="L3812" s="5"/>
      <c r="M3812" s="18"/>
      <c r="N3812" s="18"/>
      <c r="T3812" s="70"/>
      <c r="U3812" s="70"/>
    </row>
    <row r="3813" spans="1:21" x14ac:dyDescent="0.25">
      <c r="A3813" s="18"/>
      <c r="B3813" s="18"/>
      <c r="C3813" s="77"/>
      <c r="D3813" s="77"/>
      <c r="E3813" s="78"/>
      <c r="F3813" s="5"/>
      <c r="G3813" s="5"/>
      <c r="H3813" s="5"/>
      <c r="K3813" s="5"/>
      <c r="L3813" s="5"/>
      <c r="M3813" s="18"/>
      <c r="N3813" s="18"/>
      <c r="T3813" s="70"/>
      <c r="U3813" s="70"/>
    </row>
    <row r="3814" spans="1:21" x14ac:dyDescent="0.25">
      <c r="A3814" s="18"/>
      <c r="B3814" s="18"/>
      <c r="C3814" s="77"/>
      <c r="D3814" s="77"/>
      <c r="E3814" s="78"/>
      <c r="F3814" s="5"/>
      <c r="G3814" s="5"/>
      <c r="H3814" s="5"/>
      <c r="K3814" s="5"/>
      <c r="L3814" s="5"/>
      <c r="M3814" s="18"/>
      <c r="N3814" s="18"/>
      <c r="T3814" s="70"/>
      <c r="U3814" s="70"/>
    </row>
    <row r="3815" spans="1:21" x14ac:dyDescent="0.25">
      <c r="A3815" s="18"/>
      <c r="B3815" s="18"/>
      <c r="C3815" s="77"/>
      <c r="D3815" s="77"/>
      <c r="E3815" s="78"/>
      <c r="F3815" s="5"/>
      <c r="G3815" s="5"/>
      <c r="H3815" s="5"/>
      <c r="K3815" s="5"/>
      <c r="L3815" s="5"/>
      <c r="M3815" s="18"/>
      <c r="N3815" s="18"/>
      <c r="T3815" s="70"/>
      <c r="U3815" s="70"/>
    </row>
    <row r="3816" spans="1:21" x14ac:dyDescent="0.25">
      <c r="A3816" s="18"/>
      <c r="B3816" s="18"/>
      <c r="C3816" s="77"/>
      <c r="D3816" s="77"/>
      <c r="E3816" s="78"/>
      <c r="F3816" s="5"/>
      <c r="G3816" s="5"/>
      <c r="H3816" s="5"/>
      <c r="K3816" s="5"/>
      <c r="L3816" s="5"/>
      <c r="M3816" s="18"/>
      <c r="N3816" s="18"/>
      <c r="T3816" s="70"/>
      <c r="U3816" s="70"/>
    </row>
    <row r="3817" spans="1:21" x14ac:dyDescent="0.25">
      <c r="A3817" s="18"/>
      <c r="B3817" s="18"/>
      <c r="C3817" s="77"/>
      <c r="D3817" s="77"/>
      <c r="E3817" s="78"/>
      <c r="F3817" s="5"/>
      <c r="G3817" s="5"/>
      <c r="H3817" s="5"/>
      <c r="K3817" s="5"/>
      <c r="L3817" s="5"/>
      <c r="M3817" s="18"/>
      <c r="N3817" s="18"/>
      <c r="T3817" s="70"/>
      <c r="U3817" s="70"/>
    </row>
    <row r="3818" spans="1:21" x14ac:dyDescent="0.25">
      <c r="A3818" s="18"/>
      <c r="B3818" s="18"/>
      <c r="C3818" s="77"/>
      <c r="D3818" s="77"/>
      <c r="E3818" s="78"/>
      <c r="F3818" s="5"/>
      <c r="G3818" s="5"/>
      <c r="H3818" s="5"/>
      <c r="K3818" s="5"/>
      <c r="L3818" s="5"/>
      <c r="M3818" s="18"/>
      <c r="N3818" s="18"/>
      <c r="T3818" s="70"/>
      <c r="U3818" s="70"/>
    </row>
    <row r="3819" spans="1:21" x14ac:dyDescent="0.25">
      <c r="A3819" s="18"/>
      <c r="B3819" s="18"/>
      <c r="C3819" s="77"/>
      <c r="D3819" s="77"/>
      <c r="E3819" s="78"/>
      <c r="F3819" s="5"/>
      <c r="G3819" s="5"/>
      <c r="H3819" s="5"/>
      <c r="K3819" s="5"/>
      <c r="L3819" s="5"/>
      <c r="M3819" s="18"/>
      <c r="N3819" s="18"/>
      <c r="T3819" s="70"/>
      <c r="U3819" s="70"/>
    </row>
    <row r="3820" spans="1:21" x14ac:dyDescent="0.25">
      <c r="A3820" s="18"/>
      <c r="B3820" s="18"/>
      <c r="C3820" s="77"/>
      <c r="D3820" s="77"/>
      <c r="E3820" s="78"/>
      <c r="F3820" s="5"/>
      <c r="G3820" s="5"/>
      <c r="H3820" s="5"/>
      <c r="K3820" s="5"/>
      <c r="L3820" s="5"/>
      <c r="M3820" s="18"/>
      <c r="N3820" s="18"/>
      <c r="T3820" s="70"/>
      <c r="U3820" s="70"/>
    </row>
    <row r="3821" spans="1:21" x14ac:dyDescent="0.25">
      <c r="A3821" s="18"/>
      <c r="B3821" s="18"/>
      <c r="C3821" s="77"/>
      <c r="D3821" s="77"/>
      <c r="E3821" s="78"/>
      <c r="F3821" s="5"/>
      <c r="G3821" s="5"/>
      <c r="H3821" s="5"/>
      <c r="K3821" s="5"/>
      <c r="L3821" s="5"/>
      <c r="M3821" s="18"/>
      <c r="N3821" s="18"/>
      <c r="T3821" s="70"/>
      <c r="U3821" s="70"/>
    </row>
    <row r="3822" spans="1:21" x14ac:dyDescent="0.25">
      <c r="A3822" s="18"/>
      <c r="B3822" s="18"/>
      <c r="C3822" s="77"/>
      <c r="D3822" s="77"/>
      <c r="E3822" s="78"/>
      <c r="F3822" s="5"/>
      <c r="G3822" s="5"/>
      <c r="H3822" s="5"/>
      <c r="K3822" s="5"/>
      <c r="L3822" s="5"/>
      <c r="M3822" s="18"/>
      <c r="N3822" s="18"/>
      <c r="T3822" s="70"/>
      <c r="U3822" s="70"/>
    </row>
    <row r="3823" spans="1:21" x14ac:dyDescent="0.25">
      <c r="A3823" s="18"/>
      <c r="B3823" s="18"/>
      <c r="C3823" s="77"/>
      <c r="D3823" s="77"/>
      <c r="E3823" s="78"/>
      <c r="F3823" s="5"/>
      <c r="G3823" s="5"/>
      <c r="H3823" s="5"/>
      <c r="K3823" s="5"/>
      <c r="L3823" s="5"/>
      <c r="M3823" s="18"/>
      <c r="N3823" s="18"/>
      <c r="T3823" s="70"/>
      <c r="U3823" s="70"/>
    </row>
    <row r="3824" spans="1:21" x14ac:dyDescent="0.25">
      <c r="A3824" s="18"/>
      <c r="B3824" s="18"/>
      <c r="C3824" s="77"/>
      <c r="D3824" s="77"/>
      <c r="E3824" s="78"/>
      <c r="F3824" s="5"/>
      <c r="G3824" s="5"/>
      <c r="H3824" s="5"/>
      <c r="K3824" s="5"/>
      <c r="L3824" s="5"/>
      <c r="M3824" s="18"/>
      <c r="N3824" s="18"/>
      <c r="T3824" s="70"/>
      <c r="U3824" s="70"/>
    </row>
    <row r="3825" spans="1:21" x14ac:dyDescent="0.25">
      <c r="A3825" s="18"/>
      <c r="B3825" s="18"/>
      <c r="C3825" s="77"/>
      <c r="D3825" s="77"/>
      <c r="E3825" s="78"/>
      <c r="F3825" s="5"/>
      <c r="G3825" s="5"/>
      <c r="H3825" s="5"/>
      <c r="K3825" s="5"/>
      <c r="L3825" s="5"/>
      <c r="M3825" s="18"/>
      <c r="N3825" s="18"/>
      <c r="T3825" s="70"/>
      <c r="U3825" s="70"/>
    </row>
    <row r="3826" spans="1:21" x14ac:dyDescent="0.25">
      <c r="A3826" s="18"/>
      <c r="B3826" s="18"/>
      <c r="C3826" s="77"/>
      <c r="D3826" s="77"/>
      <c r="E3826" s="78"/>
      <c r="F3826" s="5"/>
      <c r="G3826" s="5"/>
      <c r="H3826" s="5"/>
      <c r="K3826" s="5"/>
      <c r="L3826" s="5"/>
      <c r="M3826" s="18"/>
      <c r="N3826" s="18"/>
      <c r="T3826" s="70"/>
      <c r="U3826" s="70"/>
    </row>
    <row r="3827" spans="1:21" x14ac:dyDescent="0.25">
      <c r="A3827" s="18"/>
      <c r="B3827" s="18"/>
      <c r="C3827" s="77"/>
      <c r="D3827" s="77"/>
      <c r="E3827" s="78"/>
      <c r="F3827" s="5"/>
      <c r="G3827" s="5"/>
      <c r="H3827" s="5"/>
      <c r="K3827" s="5"/>
      <c r="L3827" s="5"/>
      <c r="M3827" s="18"/>
      <c r="N3827" s="18"/>
      <c r="T3827" s="70"/>
      <c r="U3827" s="70"/>
    </row>
    <row r="3828" spans="1:21" x14ac:dyDescent="0.25">
      <c r="A3828" s="18"/>
      <c r="B3828" s="18"/>
      <c r="C3828" s="77"/>
      <c r="D3828" s="77"/>
      <c r="E3828" s="78"/>
      <c r="F3828" s="5"/>
      <c r="G3828" s="5"/>
      <c r="H3828" s="5"/>
      <c r="K3828" s="5"/>
      <c r="L3828" s="5"/>
      <c r="M3828" s="18"/>
      <c r="N3828" s="18"/>
      <c r="T3828" s="70"/>
      <c r="U3828" s="70"/>
    </row>
    <row r="3829" spans="1:21" x14ac:dyDescent="0.25">
      <c r="A3829" s="18"/>
      <c r="B3829" s="18"/>
      <c r="C3829" s="77"/>
      <c r="D3829" s="77"/>
      <c r="E3829" s="78"/>
      <c r="F3829" s="5"/>
      <c r="G3829" s="5"/>
      <c r="H3829" s="5"/>
      <c r="K3829" s="5"/>
      <c r="L3829" s="5"/>
      <c r="M3829" s="18"/>
      <c r="N3829" s="18"/>
      <c r="T3829" s="70"/>
      <c r="U3829" s="70"/>
    </row>
    <row r="3830" spans="1:21" x14ac:dyDescent="0.25">
      <c r="A3830" s="18"/>
      <c r="B3830" s="18"/>
      <c r="C3830" s="77"/>
      <c r="D3830" s="77"/>
      <c r="E3830" s="78"/>
      <c r="F3830" s="5"/>
      <c r="G3830" s="5"/>
      <c r="H3830" s="5"/>
      <c r="K3830" s="5"/>
      <c r="L3830" s="5"/>
      <c r="M3830" s="18"/>
      <c r="N3830" s="18"/>
      <c r="T3830" s="70"/>
      <c r="U3830" s="70"/>
    </row>
    <row r="3831" spans="1:21" x14ac:dyDescent="0.25">
      <c r="A3831" s="18"/>
      <c r="B3831" s="18"/>
      <c r="C3831" s="77"/>
      <c r="D3831" s="77"/>
      <c r="E3831" s="78"/>
      <c r="F3831" s="5"/>
      <c r="G3831" s="5"/>
      <c r="H3831" s="5"/>
      <c r="K3831" s="5"/>
      <c r="L3831" s="5"/>
      <c r="M3831" s="18"/>
      <c r="N3831" s="18"/>
      <c r="T3831" s="70"/>
      <c r="U3831" s="70"/>
    </row>
    <row r="3832" spans="1:21" x14ac:dyDescent="0.25">
      <c r="A3832" s="18"/>
      <c r="B3832" s="18"/>
      <c r="C3832" s="77"/>
      <c r="D3832" s="77"/>
      <c r="E3832" s="78"/>
      <c r="F3832" s="5"/>
      <c r="G3832" s="5"/>
      <c r="H3832" s="5"/>
      <c r="K3832" s="5"/>
      <c r="L3832" s="5"/>
      <c r="M3832" s="18"/>
      <c r="N3832" s="18"/>
      <c r="T3832" s="70"/>
      <c r="U3832" s="70"/>
    </row>
    <row r="3833" spans="1:21" x14ac:dyDescent="0.25">
      <c r="A3833" s="18"/>
      <c r="B3833" s="18"/>
      <c r="C3833" s="77"/>
      <c r="D3833" s="77"/>
      <c r="E3833" s="78"/>
      <c r="F3833" s="5"/>
      <c r="G3833" s="5"/>
      <c r="H3833" s="5"/>
      <c r="K3833" s="5"/>
      <c r="L3833" s="5"/>
      <c r="M3833" s="18"/>
      <c r="N3833" s="18"/>
      <c r="T3833" s="70"/>
      <c r="U3833" s="70"/>
    </row>
    <row r="3834" spans="1:21" x14ac:dyDescent="0.25">
      <c r="A3834" s="18"/>
      <c r="B3834" s="18"/>
      <c r="C3834" s="77"/>
      <c r="D3834" s="77"/>
      <c r="E3834" s="78"/>
      <c r="F3834" s="5"/>
      <c r="G3834" s="5"/>
      <c r="H3834" s="5"/>
      <c r="K3834" s="5"/>
      <c r="L3834" s="5"/>
      <c r="M3834" s="18"/>
      <c r="N3834" s="18"/>
      <c r="T3834" s="70"/>
      <c r="U3834" s="70"/>
    </row>
    <row r="3835" spans="1:21" x14ac:dyDescent="0.25">
      <c r="A3835" s="18"/>
      <c r="B3835" s="18"/>
      <c r="C3835" s="77"/>
      <c r="D3835" s="77"/>
      <c r="E3835" s="78"/>
      <c r="F3835" s="5"/>
      <c r="G3835" s="5"/>
      <c r="H3835" s="5"/>
      <c r="K3835" s="5"/>
      <c r="L3835" s="5"/>
      <c r="M3835" s="18"/>
      <c r="N3835" s="18"/>
      <c r="T3835" s="70"/>
      <c r="U3835" s="70"/>
    </row>
    <row r="3836" spans="1:21" x14ac:dyDescent="0.25">
      <c r="A3836" s="18"/>
      <c r="B3836" s="18"/>
      <c r="C3836" s="77"/>
      <c r="D3836" s="77"/>
      <c r="E3836" s="78"/>
      <c r="F3836" s="5"/>
      <c r="G3836" s="5"/>
      <c r="H3836" s="5"/>
      <c r="K3836" s="5"/>
      <c r="L3836" s="5"/>
      <c r="M3836" s="18"/>
      <c r="N3836" s="18"/>
      <c r="T3836" s="70"/>
      <c r="U3836" s="70"/>
    </row>
    <row r="3837" spans="1:21" x14ac:dyDescent="0.25">
      <c r="A3837" s="18"/>
      <c r="B3837" s="18"/>
      <c r="C3837" s="77"/>
      <c r="D3837" s="77"/>
      <c r="E3837" s="78"/>
      <c r="F3837" s="5"/>
      <c r="G3837" s="5"/>
      <c r="H3837" s="5"/>
      <c r="K3837" s="5"/>
      <c r="L3837" s="5"/>
      <c r="M3837" s="18"/>
      <c r="N3837" s="18"/>
      <c r="T3837" s="70"/>
      <c r="U3837" s="70"/>
    </row>
    <row r="3838" spans="1:21" x14ac:dyDescent="0.25">
      <c r="A3838" s="18"/>
      <c r="B3838" s="18"/>
      <c r="C3838" s="77"/>
      <c r="D3838" s="77"/>
      <c r="E3838" s="78"/>
      <c r="F3838" s="5"/>
      <c r="G3838" s="5"/>
      <c r="H3838" s="5"/>
      <c r="K3838" s="5"/>
      <c r="L3838" s="5"/>
      <c r="M3838" s="18"/>
      <c r="N3838" s="18"/>
      <c r="T3838" s="70"/>
      <c r="U3838" s="70"/>
    </row>
    <row r="3839" spans="1:21" x14ac:dyDescent="0.25">
      <c r="A3839" s="18"/>
      <c r="B3839" s="18"/>
      <c r="C3839" s="77"/>
      <c r="D3839" s="77"/>
      <c r="E3839" s="78"/>
      <c r="F3839" s="5"/>
      <c r="G3839" s="5"/>
      <c r="H3839" s="5"/>
      <c r="K3839" s="5"/>
      <c r="L3839" s="5"/>
      <c r="M3839" s="18"/>
      <c r="N3839" s="18"/>
      <c r="T3839" s="70"/>
      <c r="U3839" s="70"/>
    </row>
    <row r="3840" spans="1:21" x14ac:dyDescent="0.25">
      <c r="A3840" s="18"/>
      <c r="B3840" s="18"/>
      <c r="C3840" s="77"/>
      <c r="D3840" s="77"/>
      <c r="E3840" s="78"/>
      <c r="F3840" s="5"/>
      <c r="G3840" s="5"/>
      <c r="H3840" s="5"/>
      <c r="K3840" s="5"/>
      <c r="L3840" s="5"/>
      <c r="M3840" s="18"/>
      <c r="N3840" s="18"/>
      <c r="T3840" s="70"/>
      <c r="U3840" s="70"/>
    </row>
    <row r="3841" spans="1:21" x14ac:dyDescent="0.25">
      <c r="A3841" s="18"/>
      <c r="B3841" s="18"/>
      <c r="C3841" s="77"/>
      <c r="D3841" s="77"/>
      <c r="E3841" s="78"/>
      <c r="F3841" s="5"/>
      <c r="G3841" s="5"/>
      <c r="H3841" s="5"/>
      <c r="K3841" s="5"/>
      <c r="L3841" s="5"/>
      <c r="M3841" s="18"/>
      <c r="N3841" s="18"/>
      <c r="T3841" s="70"/>
      <c r="U3841" s="70"/>
    </row>
    <row r="3842" spans="1:21" x14ac:dyDescent="0.25">
      <c r="A3842" s="18"/>
      <c r="B3842" s="18"/>
      <c r="C3842" s="77"/>
      <c r="D3842" s="77"/>
      <c r="E3842" s="78"/>
      <c r="F3842" s="5"/>
      <c r="G3842" s="5"/>
      <c r="H3842" s="5"/>
      <c r="K3842" s="5"/>
      <c r="L3842" s="5"/>
      <c r="M3842" s="18"/>
      <c r="N3842" s="18"/>
      <c r="T3842" s="70"/>
      <c r="U3842" s="70"/>
    </row>
    <row r="3843" spans="1:21" x14ac:dyDescent="0.25">
      <c r="A3843" s="18"/>
      <c r="B3843" s="18"/>
      <c r="C3843" s="77"/>
      <c r="D3843" s="77"/>
      <c r="E3843" s="78"/>
      <c r="F3843" s="5"/>
      <c r="G3843" s="5"/>
      <c r="H3843" s="5"/>
      <c r="K3843" s="5"/>
      <c r="L3843" s="5"/>
      <c r="M3843" s="18"/>
      <c r="N3843" s="18"/>
      <c r="T3843" s="70"/>
      <c r="U3843" s="70"/>
    </row>
    <row r="3844" spans="1:21" x14ac:dyDescent="0.25">
      <c r="A3844" s="18"/>
      <c r="B3844" s="18"/>
      <c r="C3844" s="77"/>
      <c r="D3844" s="77"/>
      <c r="E3844" s="78"/>
      <c r="F3844" s="5"/>
      <c r="G3844" s="5"/>
      <c r="H3844" s="5"/>
      <c r="K3844" s="5"/>
      <c r="L3844" s="5"/>
      <c r="M3844" s="18"/>
      <c r="N3844" s="18"/>
      <c r="T3844" s="70"/>
      <c r="U3844" s="70"/>
    </row>
    <row r="3845" spans="1:21" x14ac:dyDescent="0.25">
      <c r="A3845" s="18"/>
      <c r="B3845" s="18"/>
      <c r="C3845" s="77"/>
      <c r="D3845" s="77"/>
      <c r="E3845" s="78"/>
      <c r="F3845" s="5"/>
      <c r="G3845" s="5"/>
      <c r="H3845" s="5"/>
      <c r="K3845" s="5"/>
      <c r="L3845" s="5"/>
      <c r="M3845" s="18"/>
      <c r="N3845" s="18"/>
      <c r="T3845" s="70"/>
      <c r="U3845" s="70"/>
    </row>
    <row r="3846" spans="1:21" x14ac:dyDescent="0.25">
      <c r="A3846" s="18"/>
      <c r="B3846" s="18"/>
      <c r="C3846" s="77"/>
      <c r="D3846" s="77"/>
      <c r="E3846" s="78"/>
      <c r="F3846" s="5"/>
      <c r="G3846" s="5"/>
      <c r="H3846" s="5"/>
      <c r="K3846" s="5"/>
      <c r="L3846" s="5"/>
      <c r="M3846" s="18"/>
      <c r="N3846" s="18"/>
      <c r="T3846" s="70"/>
      <c r="U3846" s="70"/>
    </row>
    <row r="3847" spans="1:21" x14ac:dyDescent="0.25">
      <c r="A3847" s="18"/>
      <c r="B3847" s="18"/>
      <c r="C3847" s="77"/>
      <c r="D3847" s="77"/>
      <c r="E3847" s="78"/>
      <c r="F3847" s="5"/>
      <c r="G3847" s="5"/>
      <c r="H3847" s="5"/>
      <c r="K3847" s="5"/>
      <c r="L3847" s="5"/>
      <c r="M3847" s="18"/>
      <c r="N3847" s="18"/>
      <c r="T3847" s="70"/>
      <c r="U3847" s="70"/>
    </row>
    <row r="3848" spans="1:21" x14ac:dyDescent="0.25">
      <c r="A3848" s="18"/>
      <c r="B3848" s="18"/>
      <c r="C3848" s="77"/>
      <c r="D3848" s="77"/>
      <c r="E3848" s="78"/>
      <c r="F3848" s="5"/>
      <c r="G3848" s="5"/>
      <c r="H3848" s="5"/>
      <c r="K3848" s="5"/>
      <c r="L3848" s="5"/>
      <c r="M3848" s="18"/>
      <c r="N3848" s="18"/>
      <c r="T3848" s="70"/>
      <c r="U3848" s="70"/>
    </row>
    <row r="3849" spans="1:21" x14ac:dyDescent="0.25">
      <c r="A3849" s="18"/>
      <c r="B3849" s="18"/>
      <c r="C3849" s="77"/>
      <c r="D3849" s="77"/>
      <c r="E3849" s="78"/>
      <c r="F3849" s="5"/>
      <c r="G3849" s="5"/>
      <c r="H3849" s="5"/>
      <c r="K3849" s="5"/>
      <c r="L3849" s="5"/>
      <c r="M3849" s="18"/>
      <c r="N3849" s="18"/>
      <c r="T3849" s="70"/>
      <c r="U3849" s="70"/>
    </row>
    <row r="3850" spans="1:21" x14ac:dyDescent="0.25">
      <c r="A3850" s="18"/>
      <c r="B3850" s="18"/>
      <c r="C3850" s="77"/>
      <c r="D3850" s="77"/>
      <c r="E3850" s="78"/>
      <c r="F3850" s="5"/>
      <c r="G3850" s="5"/>
      <c r="H3850" s="5"/>
      <c r="K3850" s="5"/>
      <c r="L3850" s="5"/>
      <c r="M3850" s="18"/>
      <c r="N3850" s="18"/>
      <c r="T3850" s="70"/>
      <c r="U3850" s="70"/>
    </row>
    <row r="3851" spans="1:21" x14ac:dyDescent="0.25">
      <c r="A3851" s="18"/>
      <c r="B3851" s="18"/>
      <c r="C3851" s="77"/>
      <c r="D3851" s="77"/>
      <c r="E3851" s="78"/>
      <c r="F3851" s="5"/>
      <c r="G3851" s="5"/>
      <c r="H3851" s="5"/>
      <c r="K3851" s="5"/>
      <c r="L3851" s="5"/>
      <c r="M3851" s="18"/>
      <c r="N3851" s="18"/>
      <c r="T3851" s="70"/>
      <c r="U3851" s="70"/>
    </row>
    <row r="3852" spans="1:21" x14ac:dyDescent="0.25">
      <c r="A3852" s="18"/>
      <c r="B3852" s="18"/>
      <c r="C3852" s="77"/>
      <c r="D3852" s="77"/>
      <c r="E3852" s="78"/>
      <c r="F3852" s="5"/>
      <c r="G3852" s="5"/>
      <c r="H3852" s="5"/>
      <c r="K3852" s="5"/>
      <c r="L3852" s="5"/>
      <c r="M3852" s="18"/>
      <c r="N3852" s="18"/>
      <c r="T3852" s="70"/>
      <c r="U3852" s="70"/>
    </row>
    <row r="3853" spans="1:21" x14ac:dyDescent="0.25">
      <c r="A3853" s="18"/>
      <c r="B3853" s="18"/>
      <c r="C3853" s="77"/>
      <c r="D3853" s="77"/>
      <c r="E3853" s="78"/>
      <c r="F3853" s="5"/>
      <c r="G3853" s="5"/>
      <c r="H3853" s="5"/>
      <c r="K3853" s="5"/>
      <c r="L3853" s="5"/>
      <c r="M3853" s="18"/>
      <c r="N3853" s="18"/>
      <c r="T3853" s="70"/>
      <c r="U3853" s="70"/>
    </row>
    <row r="3854" spans="1:21" x14ac:dyDescent="0.25">
      <c r="A3854" s="18"/>
      <c r="B3854" s="18"/>
      <c r="C3854" s="77"/>
      <c r="D3854" s="77"/>
      <c r="E3854" s="78"/>
      <c r="F3854" s="5"/>
      <c r="G3854" s="5"/>
      <c r="H3854" s="5"/>
      <c r="K3854" s="5"/>
      <c r="L3854" s="5"/>
      <c r="M3854" s="18"/>
      <c r="N3854" s="18"/>
      <c r="T3854" s="70"/>
      <c r="U3854" s="70"/>
    </row>
    <row r="3855" spans="1:21" x14ac:dyDescent="0.25">
      <c r="A3855" s="18"/>
      <c r="B3855" s="18"/>
      <c r="C3855" s="77"/>
      <c r="D3855" s="77"/>
      <c r="E3855" s="78"/>
      <c r="F3855" s="5"/>
      <c r="G3855" s="5"/>
      <c r="H3855" s="5"/>
      <c r="K3855" s="5"/>
      <c r="L3855" s="5"/>
      <c r="M3855" s="18"/>
      <c r="N3855" s="18"/>
      <c r="T3855" s="70"/>
      <c r="U3855" s="70"/>
    </row>
    <row r="3856" spans="1:21" x14ac:dyDescent="0.25">
      <c r="A3856" s="18"/>
      <c r="B3856" s="18"/>
      <c r="C3856" s="77"/>
      <c r="D3856" s="77"/>
      <c r="E3856" s="78"/>
      <c r="F3856" s="5"/>
      <c r="G3856" s="5"/>
      <c r="H3856" s="5"/>
      <c r="K3856" s="5"/>
      <c r="L3856" s="5"/>
      <c r="M3856" s="18"/>
      <c r="N3856" s="18"/>
      <c r="T3856" s="70"/>
      <c r="U3856" s="70"/>
    </row>
    <row r="3857" spans="1:22" x14ac:dyDescent="0.25">
      <c r="A3857" s="18"/>
      <c r="B3857" s="18"/>
      <c r="C3857" s="77"/>
      <c r="D3857" s="77"/>
      <c r="E3857" s="78"/>
      <c r="F3857" s="5"/>
      <c r="G3857" s="5"/>
      <c r="H3857" s="5"/>
      <c r="K3857" s="5"/>
      <c r="L3857" s="5"/>
      <c r="M3857" s="18"/>
      <c r="N3857" s="18"/>
      <c r="T3857" s="70"/>
      <c r="U3857" s="70"/>
    </row>
    <row r="3858" spans="1:22" x14ac:dyDescent="0.25">
      <c r="A3858" s="18"/>
      <c r="B3858" s="18"/>
      <c r="C3858" s="77"/>
      <c r="D3858" s="77"/>
      <c r="E3858" s="78"/>
      <c r="F3858" s="5"/>
      <c r="G3858" s="5"/>
      <c r="H3858" s="5"/>
      <c r="K3858" s="5"/>
      <c r="L3858" s="5"/>
      <c r="M3858" s="18"/>
      <c r="N3858" s="18"/>
      <c r="T3858" s="70"/>
      <c r="U3858" s="70"/>
    </row>
    <row r="3859" spans="1:22" x14ac:dyDescent="0.25">
      <c r="A3859" s="18"/>
      <c r="B3859" s="18"/>
      <c r="C3859" s="77"/>
      <c r="D3859" s="77"/>
      <c r="E3859" s="78"/>
      <c r="F3859" s="5"/>
      <c r="G3859" s="5"/>
      <c r="H3859" s="5"/>
      <c r="K3859" s="5"/>
      <c r="L3859" s="5"/>
      <c r="M3859" s="18"/>
      <c r="N3859" s="18"/>
      <c r="T3859" s="70"/>
      <c r="U3859" s="70"/>
    </row>
    <row r="3860" spans="1:22" x14ac:dyDescent="0.25">
      <c r="A3860" s="18"/>
      <c r="B3860" s="18"/>
      <c r="C3860" s="77"/>
      <c r="D3860" s="77"/>
      <c r="E3860" s="78"/>
      <c r="F3860" s="5"/>
      <c r="G3860" s="5"/>
      <c r="H3860" s="5"/>
      <c r="K3860" s="5"/>
      <c r="L3860" s="5"/>
      <c r="M3860" s="18"/>
      <c r="N3860" s="18"/>
      <c r="T3860" s="70"/>
      <c r="U3860" s="70"/>
    </row>
    <row r="3861" spans="1:22" x14ac:dyDescent="0.25">
      <c r="A3861" s="18"/>
      <c r="B3861" s="18"/>
      <c r="C3861" s="77"/>
      <c r="D3861" s="77"/>
      <c r="E3861" s="78"/>
      <c r="F3861" s="5"/>
      <c r="G3861" s="5"/>
      <c r="H3861" s="5"/>
      <c r="K3861" s="5"/>
      <c r="L3861" s="5"/>
      <c r="M3861" s="18"/>
      <c r="N3861" s="18"/>
      <c r="T3861" s="70"/>
      <c r="U3861" s="70"/>
    </row>
    <row r="3862" spans="1:22" x14ac:dyDescent="0.25">
      <c r="A3862" s="18"/>
      <c r="B3862" s="18"/>
      <c r="C3862" s="77"/>
      <c r="D3862" s="77"/>
      <c r="E3862" s="78"/>
      <c r="F3862" s="5"/>
      <c r="G3862" s="5"/>
      <c r="H3862" s="5"/>
      <c r="K3862" s="5"/>
      <c r="L3862" s="5"/>
      <c r="M3862" s="18"/>
      <c r="N3862" s="18"/>
      <c r="T3862" s="70"/>
      <c r="U3862" s="70"/>
    </row>
    <row r="3863" spans="1:22" x14ac:dyDescent="0.25">
      <c r="A3863" s="18"/>
      <c r="B3863" s="18"/>
      <c r="C3863" s="77"/>
      <c r="D3863" s="77"/>
      <c r="E3863" s="78"/>
      <c r="F3863" s="5"/>
      <c r="G3863" s="5"/>
      <c r="H3863" s="5"/>
      <c r="K3863" s="5"/>
      <c r="L3863" s="5"/>
      <c r="M3863" s="18"/>
      <c r="N3863" s="18"/>
      <c r="T3863" s="70"/>
      <c r="U3863" s="70"/>
    </row>
    <row r="3864" spans="1:22" x14ac:dyDescent="0.25">
      <c r="A3864" s="18"/>
      <c r="B3864" s="18"/>
      <c r="C3864" s="77"/>
      <c r="D3864" s="77"/>
      <c r="E3864" s="78"/>
      <c r="F3864" s="5"/>
      <c r="G3864" s="5"/>
      <c r="H3864" s="5"/>
      <c r="K3864" s="5"/>
      <c r="L3864" s="5"/>
      <c r="M3864" s="18"/>
      <c r="N3864" s="18"/>
      <c r="T3864" s="70"/>
      <c r="U3864" s="70"/>
    </row>
    <row r="3865" spans="1:22" x14ac:dyDescent="0.25">
      <c r="A3865" s="18"/>
      <c r="B3865" s="18"/>
      <c r="C3865" s="77"/>
      <c r="D3865" s="77"/>
      <c r="E3865" s="78"/>
      <c r="F3865" s="5"/>
      <c r="G3865" s="5"/>
      <c r="H3865" s="5"/>
      <c r="K3865" s="5"/>
      <c r="L3865" s="5"/>
      <c r="M3865" s="18"/>
      <c r="N3865" s="18"/>
      <c r="T3865" s="70"/>
      <c r="U3865" s="70"/>
    </row>
    <row r="3866" spans="1:22" x14ac:dyDescent="0.25">
      <c r="A3866" s="18"/>
      <c r="B3866" s="18"/>
      <c r="C3866" s="77"/>
      <c r="D3866" s="77"/>
      <c r="E3866" s="78"/>
      <c r="F3866" s="5"/>
      <c r="G3866" s="5"/>
      <c r="H3866" s="5"/>
      <c r="K3866" s="5"/>
      <c r="L3866" s="5"/>
      <c r="M3866" s="18"/>
      <c r="N3866" s="18"/>
      <c r="T3866" s="70"/>
      <c r="U3866" s="70"/>
    </row>
    <row r="3867" spans="1:22" x14ac:dyDescent="0.25">
      <c r="A3867" s="18"/>
      <c r="B3867" s="18"/>
      <c r="C3867" s="77"/>
      <c r="D3867" s="77"/>
      <c r="E3867" s="78"/>
      <c r="F3867" s="5"/>
      <c r="G3867" s="5"/>
      <c r="H3867" s="5"/>
      <c r="K3867" s="5"/>
      <c r="L3867" s="5"/>
      <c r="M3867" s="18"/>
      <c r="N3867" s="18"/>
      <c r="T3867" s="70"/>
      <c r="U3867" s="70"/>
    </row>
    <row r="3868" spans="1:22" x14ac:dyDescent="0.25">
      <c r="A3868" s="18"/>
      <c r="B3868" s="18"/>
      <c r="C3868" s="77"/>
      <c r="D3868" s="77"/>
      <c r="E3868" s="78"/>
      <c r="F3868" s="5"/>
      <c r="G3868" s="5"/>
      <c r="H3868" s="5"/>
      <c r="K3868" s="5"/>
      <c r="L3868" s="5"/>
      <c r="M3868" s="18"/>
      <c r="N3868" s="18"/>
      <c r="T3868" s="70"/>
      <c r="U3868" s="70"/>
      <c r="V3868" s="20"/>
    </row>
    <row r="3869" spans="1:22" x14ac:dyDescent="0.25">
      <c r="A3869" s="18"/>
      <c r="B3869" s="18"/>
      <c r="C3869" s="77"/>
      <c r="D3869" s="77"/>
      <c r="E3869" s="78"/>
      <c r="F3869" s="5"/>
      <c r="G3869" s="5"/>
      <c r="H3869" s="5"/>
      <c r="K3869" s="5"/>
      <c r="L3869" s="5"/>
      <c r="M3869" s="18"/>
      <c r="N3869" s="18"/>
      <c r="T3869" s="70"/>
      <c r="U3869" s="70"/>
      <c r="V3869" s="20"/>
    </row>
    <row r="3870" spans="1:22" x14ac:dyDescent="0.25">
      <c r="A3870" s="18"/>
      <c r="B3870" s="18"/>
      <c r="C3870" s="77"/>
      <c r="D3870" s="77"/>
      <c r="E3870" s="78"/>
      <c r="F3870" s="5"/>
      <c r="G3870" s="5"/>
      <c r="H3870" s="5"/>
      <c r="K3870" s="5"/>
      <c r="L3870" s="5"/>
      <c r="M3870" s="18"/>
      <c r="N3870" s="18"/>
      <c r="T3870" s="70"/>
      <c r="U3870" s="70"/>
      <c r="V3870" s="20"/>
    </row>
    <row r="3871" spans="1:22" x14ac:dyDescent="0.25">
      <c r="A3871" s="18"/>
      <c r="B3871" s="18"/>
      <c r="C3871" s="77"/>
      <c r="D3871" s="77"/>
      <c r="E3871" s="78"/>
      <c r="F3871" s="5"/>
      <c r="G3871" s="5"/>
      <c r="H3871" s="5"/>
      <c r="K3871" s="5"/>
      <c r="L3871" s="5"/>
      <c r="M3871" s="18"/>
      <c r="N3871" s="18"/>
      <c r="T3871" s="70"/>
      <c r="U3871" s="70"/>
      <c r="V3871" s="20"/>
    </row>
    <row r="3872" spans="1:22" x14ac:dyDescent="0.25">
      <c r="A3872" s="18"/>
      <c r="B3872" s="18"/>
      <c r="C3872" s="77"/>
      <c r="D3872" s="77"/>
      <c r="E3872" s="78"/>
      <c r="F3872" s="5"/>
      <c r="G3872" s="5"/>
      <c r="H3872" s="5"/>
      <c r="K3872" s="5"/>
      <c r="L3872" s="5"/>
      <c r="M3872" s="18"/>
      <c r="N3872" s="18"/>
      <c r="T3872" s="70"/>
      <c r="U3872" s="70"/>
      <c r="V3872" s="20"/>
    </row>
    <row r="3873" spans="1:22" x14ac:dyDescent="0.25">
      <c r="A3873" s="18"/>
      <c r="B3873" s="18"/>
      <c r="C3873" s="77"/>
      <c r="D3873" s="77"/>
      <c r="E3873" s="78"/>
      <c r="F3873" s="5"/>
      <c r="G3873" s="5"/>
      <c r="H3873" s="5"/>
      <c r="K3873" s="5"/>
      <c r="L3873" s="5"/>
      <c r="M3873" s="18"/>
      <c r="N3873" s="18"/>
      <c r="T3873" s="70"/>
      <c r="U3873" s="70"/>
      <c r="V3873" s="20"/>
    </row>
    <row r="3874" spans="1:22" x14ac:dyDescent="0.25">
      <c r="A3874" s="18"/>
      <c r="B3874" s="18"/>
      <c r="C3874" s="77"/>
      <c r="D3874" s="77"/>
      <c r="E3874" s="78"/>
      <c r="F3874" s="5"/>
      <c r="G3874" s="5"/>
      <c r="H3874" s="5"/>
      <c r="K3874" s="5"/>
      <c r="L3874" s="5"/>
      <c r="M3874" s="18"/>
      <c r="N3874" s="18"/>
      <c r="T3874" s="70"/>
      <c r="U3874" s="70"/>
      <c r="V3874" s="20"/>
    </row>
    <row r="3875" spans="1:22" x14ac:dyDescent="0.25">
      <c r="A3875" s="18"/>
      <c r="B3875" s="18"/>
      <c r="C3875" s="77"/>
      <c r="D3875" s="77"/>
      <c r="E3875" s="78"/>
      <c r="F3875" s="5"/>
      <c r="G3875" s="5"/>
      <c r="H3875" s="5"/>
      <c r="K3875" s="5"/>
      <c r="L3875" s="5"/>
      <c r="M3875" s="18"/>
      <c r="N3875" s="18"/>
      <c r="T3875" s="70"/>
      <c r="U3875" s="70"/>
      <c r="V3875" s="20"/>
    </row>
    <row r="3876" spans="1:22" x14ac:dyDescent="0.25">
      <c r="A3876" s="18"/>
      <c r="B3876" s="18"/>
      <c r="C3876" s="77"/>
      <c r="D3876" s="77"/>
      <c r="E3876" s="78"/>
      <c r="F3876" s="5"/>
      <c r="G3876" s="5"/>
      <c r="H3876" s="5"/>
      <c r="K3876" s="5"/>
      <c r="L3876" s="5"/>
      <c r="M3876" s="18"/>
      <c r="N3876" s="18"/>
      <c r="T3876" s="70"/>
      <c r="U3876" s="70"/>
      <c r="V3876" s="20"/>
    </row>
    <row r="3877" spans="1:22" x14ac:dyDescent="0.25">
      <c r="A3877" s="18"/>
      <c r="B3877" s="18"/>
      <c r="C3877" s="77"/>
      <c r="D3877" s="77"/>
      <c r="E3877" s="78"/>
      <c r="F3877" s="5"/>
      <c r="G3877" s="5"/>
      <c r="H3877" s="5"/>
      <c r="K3877" s="5"/>
      <c r="L3877" s="5"/>
      <c r="M3877" s="18"/>
      <c r="N3877" s="18"/>
      <c r="T3877" s="70"/>
      <c r="U3877" s="70"/>
      <c r="V3877" s="20"/>
    </row>
    <row r="3878" spans="1:22" x14ac:dyDescent="0.25">
      <c r="A3878" s="18"/>
      <c r="B3878" s="18"/>
      <c r="C3878" s="77"/>
      <c r="D3878" s="77"/>
      <c r="E3878" s="78"/>
      <c r="F3878" s="5"/>
      <c r="G3878" s="5"/>
      <c r="H3878" s="5"/>
      <c r="K3878" s="5"/>
      <c r="L3878" s="5"/>
      <c r="M3878" s="18"/>
      <c r="N3878" s="18"/>
      <c r="T3878" s="70"/>
      <c r="U3878" s="70"/>
      <c r="V3878" s="20"/>
    </row>
    <row r="3879" spans="1:22" x14ac:dyDescent="0.25">
      <c r="A3879" s="18"/>
      <c r="B3879" s="18"/>
      <c r="C3879" s="77"/>
      <c r="D3879" s="77"/>
      <c r="E3879" s="78"/>
      <c r="F3879" s="5"/>
      <c r="G3879" s="5"/>
      <c r="H3879" s="5"/>
      <c r="K3879" s="5"/>
      <c r="L3879" s="5"/>
      <c r="M3879" s="18"/>
      <c r="N3879" s="18"/>
      <c r="T3879" s="70"/>
      <c r="U3879" s="70"/>
      <c r="V3879" s="20"/>
    </row>
    <row r="3880" spans="1:22" x14ac:dyDescent="0.25">
      <c r="A3880" s="18"/>
      <c r="B3880" s="18"/>
      <c r="C3880" s="77"/>
      <c r="D3880" s="77"/>
      <c r="E3880" s="78"/>
      <c r="F3880" s="5"/>
      <c r="G3880" s="5"/>
      <c r="H3880" s="5"/>
      <c r="K3880" s="5"/>
      <c r="L3880" s="5"/>
      <c r="M3880" s="18"/>
      <c r="N3880" s="18"/>
      <c r="T3880" s="70"/>
      <c r="U3880" s="70"/>
      <c r="V3880" s="20"/>
    </row>
    <row r="3881" spans="1:22" x14ac:dyDescent="0.25">
      <c r="A3881" s="18"/>
      <c r="B3881" s="18"/>
      <c r="C3881" s="77"/>
      <c r="D3881" s="77"/>
      <c r="E3881" s="78"/>
      <c r="F3881" s="5"/>
      <c r="G3881" s="5"/>
      <c r="H3881" s="5"/>
      <c r="K3881" s="5"/>
      <c r="L3881" s="5"/>
      <c r="M3881" s="18"/>
      <c r="N3881" s="18"/>
      <c r="T3881" s="70"/>
      <c r="U3881" s="70"/>
      <c r="V3881" s="20"/>
    </row>
    <row r="3882" spans="1:22" x14ac:dyDescent="0.25">
      <c r="A3882" s="18"/>
      <c r="B3882" s="18"/>
      <c r="C3882" s="77"/>
      <c r="D3882" s="77"/>
      <c r="E3882" s="78"/>
      <c r="F3882" s="5"/>
      <c r="G3882" s="5"/>
      <c r="H3882" s="5"/>
      <c r="K3882" s="5"/>
      <c r="L3882" s="5"/>
      <c r="M3882" s="18"/>
      <c r="N3882" s="18"/>
      <c r="T3882" s="70"/>
      <c r="U3882" s="70"/>
      <c r="V3882" s="20"/>
    </row>
    <row r="3883" spans="1:22" x14ac:dyDescent="0.25">
      <c r="A3883" s="18"/>
      <c r="B3883" s="18"/>
      <c r="C3883" s="77"/>
      <c r="D3883" s="77"/>
      <c r="E3883" s="78"/>
      <c r="F3883" s="5"/>
      <c r="G3883" s="5"/>
      <c r="H3883" s="5"/>
      <c r="K3883" s="5"/>
      <c r="L3883" s="5"/>
      <c r="M3883" s="18"/>
      <c r="N3883" s="18"/>
      <c r="T3883" s="70"/>
      <c r="U3883" s="70"/>
      <c r="V3883" s="20"/>
    </row>
    <row r="3884" spans="1:22" x14ac:dyDescent="0.25">
      <c r="A3884" s="18"/>
      <c r="B3884" s="18"/>
      <c r="C3884" s="77"/>
      <c r="D3884" s="77"/>
      <c r="E3884" s="78"/>
      <c r="F3884" s="5"/>
      <c r="G3884" s="5"/>
      <c r="H3884" s="5"/>
      <c r="K3884" s="5"/>
      <c r="L3884" s="5"/>
      <c r="M3884" s="18"/>
      <c r="N3884" s="18"/>
      <c r="T3884" s="70"/>
      <c r="U3884" s="70"/>
      <c r="V3884" s="20"/>
    </row>
    <row r="3885" spans="1:22" x14ac:dyDescent="0.25">
      <c r="A3885" s="18"/>
      <c r="B3885" s="18"/>
      <c r="C3885" s="77"/>
      <c r="D3885" s="77"/>
      <c r="E3885" s="78"/>
      <c r="F3885" s="5"/>
      <c r="G3885" s="5"/>
      <c r="H3885" s="5"/>
      <c r="K3885" s="5"/>
      <c r="L3885" s="5"/>
      <c r="M3885" s="18"/>
      <c r="N3885" s="18"/>
      <c r="T3885" s="70"/>
      <c r="U3885" s="70"/>
      <c r="V3885" s="20"/>
    </row>
    <row r="3886" spans="1:22" x14ac:dyDescent="0.25">
      <c r="A3886" s="18"/>
      <c r="B3886" s="18"/>
      <c r="C3886" s="77"/>
      <c r="D3886" s="77"/>
      <c r="E3886" s="78"/>
      <c r="F3886" s="5"/>
      <c r="G3886" s="5"/>
      <c r="H3886" s="5"/>
      <c r="K3886" s="5"/>
      <c r="L3886" s="5"/>
      <c r="M3886" s="18"/>
      <c r="N3886" s="18"/>
      <c r="T3886" s="70"/>
      <c r="U3886" s="70"/>
      <c r="V3886" s="20"/>
    </row>
    <row r="3887" spans="1:22" x14ac:dyDescent="0.25">
      <c r="A3887" s="18"/>
      <c r="B3887" s="18"/>
      <c r="C3887" s="77"/>
      <c r="D3887" s="77"/>
      <c r="E3887" s="78"/>
      <c r="F3887" s="5"/>
      <c r="G3887" s="5"/>
      <c r="H3887" s="5"/>
      <c r="K3887" s="5"/>
      <c r="L3887" s="5"/>
      <c r="M3887" s="18"/>
      <c r="N3887" s="18"/>
      <c r="T3887" s="70"/>
      <c r="U3887" s="70"/>
      <c r="V3887" s="20"/>
    </row>
    <row r="3888" spans="1:22" x14ac:dyDescent="0.25">
      <c r="A3888" s="18"/>
      <c r="B3888" s="18"/>
      <c r="C3888" s="77"/>
      <c r="D3888" s="77"/>
      <c r="E3888" s="78"/>
      <c r="F3888" s="5"/>
      <c r="G3888" s="5"/>
      <c r="H3888" s="5"/>
      <c r="K3888" s="5"/>
      <c r="L3888" s="5"/>
      <c r="M3888" s="18"/>
      <c r="N3888" s="18"/>
      <c r="T3888" s="70"/>
      <c r="U3888" s="70"/>
      <c r="V3888" s="20"/>
    </row>
    <row r="3889" spans="1:22" x14ac:dyDescent="0.25">
      <c r="A3889" s="18"/>
      <c r="B3889" s="18"/>
      <c r="C3889" s="77"/>
      <c r="D3889" s="77"/>
      <c r="E3889" s="78"/>
      <c r="F3889" s="5"/>
      <c r="G3889" s="5"/>
      <c r="H3889" s="5"/>
      <c r="K3889" s="5"/>
      <c r="L3889" s="5"/>
      <c r="M3889" s="18"/>
      <c r="N3889" s="18"/>
      <c r="T3889" s="70"/>
      <c r="U3889" s="70"/>
      <c r="V3889" s="20"/>
    </row>
    <row r="3890" spans="1:22" x14ac:dyDescent="0.25">
      <c r="A3890" s="18"/>
      <c r="B3890" s="18"/>
      <c r="C3890" s="77"/>
      <c r="D3890" s="77"/>
      <c r="E3890" s="78"/>
      <c r="F3890" s="5"/>
      <c r="G3890" s="5"/>
      <c r="H3890" s="5"/>
      <c r="K3890" s="5"/>
      <c r="L3890" s="5"/>
      <c r="M3890" s="18"/>
      <c r="N3890" s="18"/>
      <c r="T3890" s="70"/>
      <c r="U3890" s="70"/>
      <c r="V3890" s="20"/>
    </row>
    <row r="3891" spans="1:22" x14ac:dyDescent="0.25">
      <c r="A3891" s="18"/>
      <c r="B3891" s="18"/>
      <c r="C3891" s="77"/>
      <c r="D3891" s="77"/>
      <c r="E3891" s="78"/>
      <c r="F3891" s="5"/>
      <c r="G3891" s="5"/>
      <c r="H3891" s="5"/>
      <c r="K3891" s="5"/>
      <c r="L3891" s="5"/>
      <c r="M3891" s="18"/>
      <c r="N3891" s="18"/>
      <c r="T3891" s="70"/>
      <c r="U3891" s="70"/>
      <c r="V3891" s="20"/>
    </row>
    <row r="3892" spans="1:22" x14ac:dyDescent="0.25">
      <c r="A3892" s="18"/>
      <c r="B3892" s="18"/>
      <c r="C3892" s="77"/>
      <c r="D3892" s="77"/>
      <c r="E3892" s="78"/>
      <c r="F3892" s="5"/>
      <c r="G3892" s="5"/>
      <c r="H3892" s="5"/>
      <c r="K3892" s="5"/>
      <c r="L3892" s="5"/>
      <c r="M3892" s="18"/>
      <c r="N3892" s="18"/>
      <c r="T3892" s="70"/>
      <c r="U3892" s="70"/>
      <c r="V3892" s="20"/>
    </row>
    <row r="3893" spans="1:22" x14ac:dyDescent="0.25">
      <c r="A3893" s="18"/>
      <c r="B3893" s="18"/>
      <c r="C3893" s="77"/>
      <c r="D3893" s="77"/>
      <c r="E3893" s="78"/>
      <c r="F3893" s="5"/>
      <c r="G3893" s="5"/>
      <c r="H3893" s="5"/>
      <c r="K3893" s="5"/>
      <c r="L3893" s="5"/>
      <c r="M3893" s="18"/>
      <c r="N3893" s="18"/>
      <c r="T3893" s="70"/>
      <c r="U3893" s="70"/>
      <c r="V3893" s="20"/>
    </row>
    <row r="3894" spans="1:22" x14ac:dyDescent="0.25">
      <c r="A3894" s="18"/>
      <c r="B3894" s="18"/>
      <c r="C3894" s="77"/>
      <c r="D3894" s="77"/>
      <c r="E3894" s="78"/>
      <c r="F3894" s="5"/>
      <c r="G3894" s="5"/>
      <c r="H3894" s="5"/>
      <c r="K3894" s="5"/>
      <c r="L3894" s="5"/>
      <c r="M3894" s="18"/>
      <c r="N3894" s="18"/>
      <c r="T3894" s="70"/>
      <c r="U3894" s="70"/>
      <c r="V3894" s="20"/>
    </row>
    <row r="3895" spans="1:22" x14ac:dyDescent="0.25">
      <c r="A3895" s="18"/>
      <c r="B3895" s="18"/>
      <c r="C3895" s="77"/>
      <c r="D3895" s="77"/>
      <c r="E3895" s="78"/>
      <c r="F3895" s="5"/>
      <c r="G3895" s="5"/>
      <c r="H3895" s="5"/>
      <c r="K3895" s="5"/>
      <c r="L3895" s="5"/>
      <c r="M3895" s="18"/>
      <c r="N3895" s="18"/>
      <c r="T3895" s="70"/>
      <c r="U3895" s="70"/>
      <c r="V3895" s="20"/>
    </row>
    <row r="3896" spans="1:22" x14ac:dyDescent="0.25">
      <c r="A3896" s="18"/>
      <c r="B3896" s="18"/>
      <c r="C3896" s="77"/>
      <c r="D3896" s="77"/>
      <c r="E3896" s="78"/>
      <c r="F3896" s="5"/>
      <c r="G3896" s="5"/>
      <c r="H3896" s="5"/>
      <c r="K3896" s="5"/>
      <c r="L3896" s="5"/>
      <c r="M3896" s="18"/>
      <c r="N3896" s="18"/>
      <c r="T3896" s="70"/>
      <c r="U3896" s="70"/>
      <c r="V3896" s="20"/>
    </row>
    <row r="3897" spans="1:22" x14ac:dyDescent="0.25">
      <c r="A3897" s="18"/>
      <c r="B3897" s="18"/>
      <c r="C3897" s="77"/>
      <c r="D3897" s="77"/>
      <c r="E3897" s="78"/>
      <c r="F3897" s="5"/>
      <c r="G3897" s="5"/>
      <c r="H3897" s="5"/>
      <c r="K3897" s="5"/>
      <c r="L3897" s="5"/>
      <c r="M3897" s="18"/>
      <c r="N3897" s="18"/>
      <c r="T3897" s="70"/>
      <c r="U3897" s="70"/>
      <c r="V3897" s="20"/>
    </row>
    <row r="3898" spans="1:22" x14ac:dyDescent="0.25">
      <c r="A3898" s="18"/>
      <c r="B3898" s="18"/>
      <c r="C3898" s="77"/>
      <c r="D3898" s="77"/>
      <c r="E3898" s="78"/>
      <c r="F3898" s="5"/>
      <c r="G3898" s="5"/>
      <c r="H3898" s="5"/>
      <c r="K3898" s="5"/>
      <c r="L3898" s="5"/>
      <c r="M3898" s="18"/>
      <c r="N3898" s="18"/>
      <c r="T3898" s="70"/>
      <c r="U3898" s="70"/>
      <c r="V3898" s="20"/>
    </row>
    <row r="3899" spans="1:22" x14ac:dyDescent="0.25">
      <c r="A3899" s="18"/>
      <c r="B3899" s="18"/>
      <c r="C3899" s="77"/>
      <c r="D3899" s="77"/>
      <c r="E3899" s="78"/>
      <c r="F3899" s="5"/>
      <c r="G3899" s="5"/>
      <c r="H3899" s="5"/>
      <c r="K3899" s="5"/>
      <c r="L3899" s="5"/>
      <c r="M3899" s="18"/>
      <c r="N3899" s="18"/>
      <c r="T3899" s="70"/>
      <c r="U3899" s="70"/>
      <c r="V3899" s="20"/>
    </row>
    <row r="3900" spans="1:22" x14ac:dyDescent="0.25">
      <c r="A3900" s="18"/>
      <c r="B3900" s="18"/>
      <c r="C3900" s="77"/>
      <c r="D3900" s="77"/>
      <c r="E3900" s="78"/>
      <c r="F3900" s="5"/>
      <c r="G3900" s="5"/>
      <c r="H3900" s="5"/>
      <c r="K3900" s="5"/>
      <c r="L3900" s="5"/>
      <c r="M3900" s="18"/>
      <c r="N3900" s="18"/>
      <c r="T3900" s="70"/>
      <c r="U3900" s="70"/>
      <c r="V3900" s="20"/>
    </row>
    <row r="3901" spans="1:22" x14ac:dyDescent="0.25">
      <c r="A3901" s="18"/>
      <c r="B3901" s="18"/>
      <c r="C3901" s="77"/>
      <c r="D3901" s="77"/>
      <c r="E3901" s="78"/>
      <c r="F3901" s="5"/>
      <c r="G3901" s="5"/>
      <c r="H3901" s="5"/>
      <c r="K3901" s="5"/>
      <c r="L3901" s="5"/>
      <c r="M3901" s="18"/>
      <c r="N3901" s="18"/>
      <c r="T3901" s="70"/>
      <c r="U3901" s="70"/>
      <c r="V3901" s="20"/>
    </row>
    <row r="3902" spans="1:22" x14ac:dyDescent="0.25">
      <c r="A3902" s="18"/>
      <c r="B3902" s="18"/>
      <c r="C3902" s="77"/>
      <c r="D3902" s="77"/>
      <c r="E3902" s="78"/>
      <c r="F3902" s="5"/>
      <c r="G3902" s="5"/>
      <c r="H3902" s="5"/>
      <c r="K3902" s="5"/>
      <c r="L3902" s="5"/>
      <c r="M3902" s="18"/>
      <c r="N3902" s="18"/>
      <c r="T3902" s="70"/>
      <c r="U3902" s="70"/>
      <c r="V3902" s="20"/>
    </row>
    <row r="3903" spans="1:22" x14ac:dyDescent="0.25">
      <c r="A3903" s="18"/>
      <c r="B3903" s="18"/>
      <c r="C3903" s="77"/>
      <c r="D3903" s="77"/>
      <c r="E3903" s="78"/>
      <c r="F3903" s="5"/>
      <c r="G3903" s="5"/>
      <c r="H3903" s="5"/>
      <c r="K3903" s="5"/>
      <c r="L3903" s="5"/>
      <c r="M3903" s="18"/>
      <c r="N3903" s="18"/>
      <c r="T3903" s="70"/>
      <c r="U3903" s="70"/>
      <c r="V3903" s="20"/>
    </row>
    <row r="3904" spans="1:22" x14ac:dyDescent="0.25">
      <c r="A3904" s="18"/>
      <c r="B3904" s="18"/>
      <c r="C3904" s="77"/>
      <c r="D3904" s="77"/>
      <c r="E3904" s="78"/>
      <c r="F3904" s="5"/>
      <c r="G3904" s="5"/>
      <c r="H3904" s="5"/>
      <c r="K3904" s="5"/>
      <c r="L3904" s="5"/>
      <c r="M3904" s="18"/>
      <c r="N3904" s="18"/>
      <c r="T3904" s="70"/>
      <c r="U3904" s="70"/>
      <c r="V3904" s="20"/>
    </row>
    <row r="3905" spans="1:22" x14ac:dyDescent="0.25">
      <c r="A3905" s="18"/>
      <c r="B3905" s="18"/>
      <c r="C3905" s="77"/>
      <c r="D3905" s="77"/>
      <c r="E3905" s="78"/>
      <c r="F3905" s="5"/>
      <c r="G3905" s="5"/>
      <c r="H3905" s="5"/>
      <c r="K3905" s="5"/>
      <c r="L3905" s="5"/>
      <c r="M3905" s="18"/>
      <c r="N3905" s="18"/>
      <c r="T3905" s="70"/>
      <c r="U3905" s="70"/>
      <c r="V3905" s="20"/>
    </row>
    <row r="3906" spans="1:22" x14ac:dyDescent="0.25">
      <c r="A3906" s="18"/>
      <c r="B3906" s="18"/>
      <c r="C3906" s="77"/>
      <c r="D3906" s="77"/>
      <c r="E3906" s="78"/>
      <c r="F3906" s="5"/>
      <c r="G3906" s="5"/>
      <c r="H3906" s="5"/>
      <c r="K3906" s="5"/>
      <c r="L3906" s="5"/>
      <c r="M3906" s="18"/>
      <c r="N3906" s="18"/>
      <c r="T3906" s="70"/>
      <c r="U3906" s="70"/>
      <c r="V3906" s="20"/>
    </row>
    <row r="3907" spans="1:22" x14ac:dyDescent="0.25">
      <c r="A3907" s="18"/>
      <c r="B3907" s="18"/>
      <c r="C3907" s="77"/>
      <c r="D3907" s="77"/>
      <c r="E3907" s="78"/>
      <c r="F3907" s="5"/>
      <c r="G3907" s="5"/>
      <c r="H3907" s="5"/>
      <c r="K3907" s="5"/>
      <c r="L3907" s="5"/>
      <c r="M3907" s="18"/>
      <c r="N3907" s="18"/>
      <c r="T3907" s="70"/>
      <c r="U3907" s="70"/>
      <c r="V3907" s="20"/>
    </row>
    <row r="3908" spans="1:22" x14ac:dyDescent="0.25">
      <c r="A3908" s="18"/>
      <c r="B3908" s="18"/>
      <c r="C3908" s="77"/>
      <c r="D3908" s="77"/>
      <c r="E3908" s="78"/>
      <c r="F3908" s="5"/>
      <c r="G3908" s="5"/>
      <c r="H3908" s="5"/>
      <c r="K3908" s="5"/>
      <c r="L3908" s="5"/>
      <c r="M3908" s="18"/>
      <c r="N3908" s="18"/>
      <c r="T3908" s="70"/>
      <c r="U3908" s="70"/>
      <c r="V3908" s="20"/>
    </row>
    <row r="3909" spans="1:22" x14ac:dyDescent="0.25">
      <c r="A3909" s="18"/>
      <c r="B3909" s="18"/>
      <c r="C3909" s="77"/>
      <c r="D3909" s="77"/>
      <c r="E3909" s="78"/>
      <c r="F3909" s="5"/>
      <c r="G3909" s="5"/>
      <c r="H3909" s="5"/>
      <c r="K3909" s="5"/>
      <c r="L3909" s="5"/>
      <c r="M3909" s="18"/>
      <c r="N3909" s="18"/>
      <c r="T3909" s="70"/>
      <c r="U3909" s="70"/>
      <c r="V3909" s="20"/>
    </row>
    <row r="3910" spans="1:22" x14ac:dyDescent="0.25">
      <c r="A3910" s="18"/>
      <c r="B3910" s="18"/>
      <c r="C3910" s="77"/>
      <c r="D3910" s="77"/>
      <c r="E3910" s="78"/>
      <c r="F3910" s="5"/>
      <c r="G3910" s="5"/>
      <c r="H3910" s="5"/>
      <c r="K3910" s="5"/>
      <c r="L3910" s="5"/>
      <c r="M3910" s="18"/>
      <c r="N3910" s="18"/>
      <c r="T3910" s="70"/>
      <c r="U3910" s="70"/>
      <c r="V3910" s="20"/>
    </row>
    <row r="3911" spans="1:22" x14ac:dyDescent="0.25">
      <c r="A3911" s="18"/>
      <c r="B3911" s="18"/>
      <c r="C3911" s="77"/>
      <c r="D3911" s="77"/>
      <c r="E3911" s="78"/>
      <c r="F3911" s="5"/>
      <c r="G3911" s="5"/>
      <c r="H3911" s="5"/>
      <c r="K3911" s="5"/>
      <c r="L3911" s="5"/>
      <c r="M3911" s="18"/>
      <c r="N3911" s="18"/>
      <c r="T3911" s="70"/>
      <c r="U3911" s="70"/>
      <c r="V3911" s="20"/>
    </row>
    <row r="3912" spans="1:22" x14ac:dyDescent="0.25">
      <c r="A3912" s="18"/>
      <c r="B3912" s="18"/>
      <c r="C3912" s="77"/>
      <c r="D3912" s="77"/>
      <c r="E3912" s="78"/>
      <c r="F3912" s="5"/>
      <c r="G3912" s="5"/>
      <c r="H3912" s="5"/>
      <c r="K3912" s="5"/>
      <c r="L3912" s="5"/>
      <c r="M3912" s="18"/>
      <c r="N3912" s="18"/>
      <c r="T3912" s="70"/>
      <c r="U3912" s="70"/>
      <c r="V3912" s="20"/>
    </row>
    <row r="3913" spans="1:22" x14ac:dyDescent="0.25">
      <c r="A3913" s="18"/>
      <c r="B3913" s="18"/>
      <c r="C3913" s="77"/>
      <c r="D3913" s="77"/>
      <c r="E3913" s="78"/>
      <c r="F3913" s="5"/>
      <c r="G3913" s="5"/>
      <c r="H3913" s="5"/>
      <c r="K3913" s="5"/>
      <c r="L3913" s="5"/>
      <c r="M3913" s="18"/>
      <c r="N3913" s="18"/>
      <c r="T3913" s="70"/>
      <c r="U3913" s="70"/>
      <c r="V3913" s="20"/>
    </row>
    <row r="3914" spans="1:22" x14ac:dyDescent="0.25">
      <c r="A3914" s="18"/>
      <c r="B3914" s="18"/>
      <c r="C3914" s="77"/>
      <c r="D3914" s="77"/>
      <c r="E3914" s="78"/>
      <c r="F3914" s="5"/>
      <c r="G3914" s="5"/>
      <c r="H3914" s="5"/>
      <c r="K3914" s="5"/>
      <c r="L3914" s="5"/>
      <c r="M3914" s="18"/>
      <c r="N3914" s="18"/>
      <c r="T3914" s="70"/>
      <c r="U3914" s="70"/>
      <c r="V3914" s="20"/>
    </row>
    <row r="3915" spans="1:22" x14ac:dyDescent="0.25">
      <c r="A3915" s="18"/>
      <c r="B3915" s="18"/>
      <c r="C3915" s="77"/>
      <c r="D3915" s="77"/>
      <c r="E3915" s="78"/>
      <c r="F3915" s="5"/>
      <c r="G3915" s="5"/>
      <c r="H3915" s="5"/>
      <c r="K3915" s="5"/>
      <c r="L3915" s="5"/>
      <c r="M3915" s="18"/>
      <c r="N3915" s="18"/>
      <c r="T3915" s="70"/>
      <c r="U3915" s="70"/>
      <c r="V3915" s="20"/>
    </row>
    <row r="3916" spans="1:22" x14ac:dyDescent="0.25">
      <c r="A3916" s="18"/>
      <c r="B3916" s="18"/>
      <c r="C3916" s="77"/>
      <c r="D3916" s="77"/>
      <c r="E3916" s="78"/>
      <c r="F3916" s="5"/>
      <c r="G3916" s="5"/>
      <c r="H3916" s="5"/>
      <c r="K3916" s="5"/>
      <c r="L3916" s="5"/>
      <c r="M3916" s="18"/>
      <c r="N3916" s="18"/>
      <c r="T3916" s="70"/>
      <c r="U3916" s="70"/>
      <c r="V3916" s="20"/>
    </row>
    <row r="3917" spans="1:22" x14ac:dyDescent="0.25">
      <c r="A3917" s="18"/>
      <c r="B3917" s="18"/>
      <c r="C3917" s="77"/>
      <c r="D3917" s="77"/>
      <c r="E3917" s="78"/>
      <c r="F3917" s="5"/>
      <c r="G3917" s="5"/>
      <c r="H3917" s="5"/>
      <c r="K3917" s="5"/>
      <c r="L3917" s="5"/>
      <c r="M3917" s="18"/>
      <c r="N3917" s="18"/>
      <c r="T3917" s="70"/>
      <c r="U3917" s="70"/>
      <c r="V3917" s="20"/>
    </row>
    <row r="3918" spans="1:22" x14ac:dyDescent="0.25">
      <c r="A3918" s="18"/>
      <c r="B3918" s="18"/>
      <c r="C3918" s="77"/>
      <c r="D3918" s="77"/>
      <c r="E3918" s="78"/>
      <c r="F3918" s="5"/>
      <c r="G3918" s="5"/>
      <c r="H3918" s="5"/>
      <c r="K3918" s="5"/>
      <c r="L3918" s="5"/>
      <c r="M3918" s="18"/>
      <c r="N3918" s="18"/>
      <c r="T3918" s="70"/>
      <c r="U3918" s="70"/>
      <c r="V3918" s="20"/>
    </row>
    <row r="3919" spans="1:22" x14ac:dyDescent="0.25">
      <c r="A3919" s="18"/>
      <c r="B3919" s="18"/>
      <c r="C3919" s="77"/>
      <c r="D3919" s="77"/>
      <c r="E3919" s="78"/>
      <c r="F3919" s="5"/>
      <c r="G3919" s="5"/>
      <c r="H3919" s="5"/>
      <c r="K3919" s="5"/>
      <c r="L3919" s="5"/>
      <c r="M3919" s="18"/>
      <c r="N3919" s="18"/>
      <c r="T3919" s="70"/>
      <c r="U3919" s="70"/>
      <c r="V3919" s="20"/>
    </row>
    <row r="3920" spans="1:22" x14ac:dyDescent="0.25">
      <c r="A3920" s="18"/>
      <c r="B3920" s="18"/>
      <c r="C3920" s="77"/>
      <c r="D3920" s="77"/>
      <c r="E3920" s="78"/>
      <c r="F3920" s="5"/>
      <c r="G3920" s="5"/>
      <c r="H3920" s="5"/>
      <c r="K3920" s="5"/>
      <c r="L3920" s="5"/>
      <c r="M3920" s="18"/>
      <c r="N3920" s="18"/>
      <c r="T3920" s="70"/>
      <c r="U3920" s="70"/>
      <c r="V3920" s="20"/>
    </row>
    <row r="3921" spans="1:22" x14ac:dyDescent="0.25">
      <c r="A3921" s="18"/>
      <c r="B3921" s="18"/>
      <c r="C3921" s="77"/>
      <c r="D3921" s="77"/>
      <c r="E3921" s="78"/>
      <c r="F3921" s="5"/>
      <c r="G3921" s="5"/>
      <c r="H3921" s="5"/>
      <c r="K3921" s="5"/>
      <c r="L3921" s="5"/>
      <c r="M3921" s="18"/>
      <c r="N3921" s="18"/>
      <c r="T3921" s="70"/>
      <c r="U3921" s="70"/>
      <c r="V3921" s="20"/>
    </row>
    <row r="3922" spans="1:22" x14ac:dyDescent="0.25">
      <c r="A3922" s="18"/>
      <c r="B3922" s="18"/>
      <c r="C3922" s="77"/>
      <c r="D3922" s="77"/>
      <c r="E3922" s="78"/>
      <c r="F3922" s="5"/>
      <c r="G3922" s="5"/>
      <c r="H3922" s="5"/>
      <c r="K3922" s="5"/>
      <c r="L3922" s="5"/>
      <c r="M3922" s="18"/>
      <c r="N3922" s="18"/>
      <c r="T3922" s="70"/>
      <c r="U3922" s="70"/>
      <c r="V3922" s="20"/>
    </row>
    <row r="3923" spans="1:22" x14ac:dyDescent="0.25">
      <c r="A3923" s="18"/>
      <c r="B3923" s="18"/>
      <c r="C3923" s="77"/>
      <c r="D3923" s="77"/>
      <c r="E3923" s="78"/>
      <c r="F3923" s="5"/>
      <c r="G3923" s="5"/>
      <c r="H3923" s="5"/>
      <c r="K3923" s="5"/>
      <c r="L3923" s="5"/>
      <c r="M3923" s="18"/>
      <c r="N3923" s="18"/>
      <c r="T3923" s="70"/>
      <c r="U3923" s="70"/>
      <c r="V3923" s="20"/>
    </row>
    <row r="3924" spans="1:22" x14ac:dyDescent="0.25">
      <c r="A3924" s="18"/>
      <c r="B3924" s="18"/>
      <c r="C3924" s="77"/>
      <c r="D3924" s="77"/>
      <c r="E3924" s="78"/>
      <c r="F3924" s="5"/>
      <c r="G3924" s="5"/>
      <c r="H3924" s="5"/>
      <c r="K3924" s="5"/>
      <c r="L3924" s="5"/>
      <c r="M3924" s="18"/>
      <c r="N3924" s="18"/>
      <c r="T3924" s="70"/>
      <c r="U3924" s="70"/>
      <c r="V3924" s="20"/>
    </row>
    <row r="3925" spans="1:22" x14ac:dyDescent="0.25">
      <c r="A3925" s="18"/>
      <c r="B3925" s="18"/>
      <c r="C3925" s="77"/>
      <c r="D3925" s="77"/>
      <c r="E3925" s="78"/>
      <c r="F3925" s="5"/>
      <c r="G3925" s="5"/>
      <c r="H3925" s="5"/>
      <c r="K3925" s="5"/>
      <c r="L3925" s="5"/>
      <c r="M3925" s="18"/>
      <c r="N3925" s="18"/>
      <c r="T3925" s="70"/>
      <c r="U3925" s="70"/>
      <c r="V3925" s="20"/>
    </row>
    <row r="3926" spans="1:22" x14ac:dyDescent="0.25">
      <c r="A3926" s="18"/>
      <c r="B3926" s="18"/>
      <c r="C3926" s="77"/>
      <c r="D3926" s="77"/>
      <c r="E3926" s="78"/>
      <c r="F3926" s="5"/>
      <c r="G3926" s="5"/>
      <c r="H3926" s="5"/>
      <c r="K3926" s="5"/>
      <c r="L3926" s="5"/>
      <c r="M3926" s="18"/>
      <c r="N3926" s="18"/>
      <c r="T3926" s="70"/>
      <c r="U3926" s="70"/>
      <c r="V3926" s="20"/>
    </row>
    <row r="3927" spans="1:22" x14ac:dyDescent="0.25">
      <c r="A3927" s="18"/>
      <c r="B3927" s="18"/>
      <c r="C3927" s="77"/>
      <c r="D3927" s="77"/>
      <c r="E3927" s="78"/>
      <c r="F3927" s="5"/>
      <c r="G3927" s="5"/>
      <c r="H3927" s="5"/>
      <c r="K3927" s="5"/>
      <c r="L3927" s="5"/>
      <c r="M3927" s="18"/>
      <c r="N3927" s="18"/>
      <c r="T3927" s="70"/>
      <c r="U3927" s="70"/>
      <c r="V3927" s="20"/>
    </row>
    <row r="3928" spans="1:22" x14ac:dyDescent="0.25">
      <c r="A3928" s="18"/>
      <c r="B3928" s="18"/>
      <c r="C3928" s="77"/>
      <c r="D3928" s="77"/>
      <c r="E3928" s="78"/>
      <c r="F3928" s="5"/>
      <c r="G3928" s="5"/>
      <c r="H3928" s="5"/>
      <c r="K3928" s="5"/>
      <c r="L3928" s="5"/>
      <c r="M3928" s="18"/>
      <c r="N3928" s="18"/>
      <c r="T3928" s="70"/>
      <c r="U3928" s="70"/>
      <c r="V3928" s="20"/>
    </row>
    <row r="3929" spans="1:22" x14ac:dyDescent="0.25">
      <c r="A3929" s="18"/>
      <c r="B3929" s="18"/>
      <c r="C3929" s="77"/>
      <c r="D3929" s="77"/>
      <c r="E3929" s="78"/>
      <c r="F3929" s="5"/>
      <c r="G3929" s="5"/>
      <c r="H3929" s="5"/>
      <c r="K3929" s="5"/>
      <c r="L3929" s="5"/>
      <c r="M3929" s="18"/>
      <c r="N3929" s="18"/>
      <c r="T3929" s="70"/>
      <c r="U3929" s="70"/>
      <c r="V3929" s="20"/>
    </row>
    <row r="3930" spans="1:22" x14ac:dyDescent="0.25">
      <c r="A3930" s="18"/>
      <c r="B3930" s="18"/>
      <c r="C3930" s="77"/>
      <c r="D3930" s="77"/>
      <c r="E3930" s="78"/>
      <c r="F3930" s="5"/>
      <c r="G3930" s="5"/>
      <c r="H3930" s="5"/>
      <c r="K3930" s="5"/>
      <c r="L3930" s="5"/>
      <c r="M3930" s="18"/>
      <c r="N3930" s="18"/>
      <c r="T3930" s="70"/>
      <c r="U3930" s="70"/>
      <c r="V3930" s="20"/>
    </row>
    <row r="3931" spans="1:22" x14ac:dyDescent="0.25">
      <c r="A3931" s="18"/>
      <c r="B3931" s="18"/>
      <c r="C3931" s="77"/>
      <c r="D3931" s="77"/>
      <c r="E3931" s="78"/>
      <c r="F3931" s="5"/>
      <c r="G3931" s="5"/>
      <c r="H3931" s="5"/>
      <c r="K3931" s="5"/>
      <c r="L3931" s="5"/>
      <c r="M3931" s="18"/>
      <c r="N3931" s="18"/>
      <c r="T3931" s="70"/>
      <c r="U3931" s="70"/>
      <c r="V3931" s="20"/>
    </row>
    <row r="3932" spans="1:22" x14ac:dyDescent="0.25">
      <c r="A3932" s="18"/>
      <c r="B3932" s="18"/>
      <c r="C3932" s="77"/>
      <c r="D3932" s="77"/>
      <c r="E3932" s="78"/>
      <c r="F3932" s="5"/>
      <c r="G3932" s="5"/>
      <c r="H3932" s="5"/>
      <c r="K3932" s="5"/>
      <c r="L3932" s="5"/>
      <c r="M3932" s="18"/>
      <c r="N3932" s="18"/>
      <c r="T3932" s="70"/>
      <c r="U3932" s="70"/>
      <c r="V3932" s="20"/>
    </row>
    <row r="3933" spans="1:22" x14ac:dyDescent="0.25">
      <c r="A3933" s="18"/>
      <c r="B3933" s="18"/>
      <c r="C3933" s="77"/>
      <c r="D3933" s="77"/>
      <c r="E3933" s="78"/>
      <c r="F3933" s="5"/>
      <c r="G3933" s="5"/>
      <c r="H3933" s="5"/>
      <c r="K3933" s="5"/>
      <c r="L3933" s="5"/>
      <c r="M3933" s="18"/>
      <c r="N3933" s="18"/>
      <c r="T3933" s="70"/>
      <c r="U3933" s="70"/>
      <c r="V3933" s="20"/>
    </row>
    <row r="3934" spans="1:22" x14ac:dyDescent="0.25">
      <c r="A3934" s="18"/>
      <c r="B3934" s="18"/>
      <c r="C3934" s="77"/>
      <c r="D3934" s="77"/>
      <c r="E3934" s="78"/>
      <c r="F3934" s="5"/>
      <c r="G3934" s="5"/>
      <c r="H3934" s="5"/>
      <c r="K3934" s="5"/>
      <c r="L3934" s="5"/>
      <c r="M3934" s="18"/>
      <c r="N3934" s="18"/>
      <c r="T3934" s="70"/>
      <c r="U3934" s="70"/>
      <c r="V3934" s="20"/>
    </row>
    <row r="3935" spans="1:22" x14ac:dyDescent="0.25">
      <c r="A3935" s="18"/>
      <c r="B3935" s="18"/>
      <c r="C3935" s="77"/>
      <c r="D3935" s="77"/>
      <c r="E3935" s="78"/>
      <c r="F3935" s="5"/>
      <c r="G3935" s="5"/>
      <c r="H3935" s="5"/>
      <c r="K3935" s="5"/>
      <c r="L3935" s="5"/>
      <c r="M3935" s="18"/>
      <c r="N3935" s="18"/>
      <c r="T3935" s="70"/>
      <c r="U3935" s="70"/>
      <c r="V3935" s="20"/>
    </row>
    <row r="3936" spans="1:22" x14ac:dyDescent="0.25">
      <c r="A3936" s="18"/>
      <c r="B3936" s="18"/>
      <c r="C3936" s="77"/>
      <c r="D3936" s="77"/>
      <c r="E3936" s="78"/>
      <c r="F3936" s="5"/>
      <c r="G3936" s="5"/>
      <c r="H3936" s="5"/>
      <c r="K3936" s="5"/>
      <c r="L3936" s="5"/>
      <c r="M3936" s="18"/>
      <c r="N3936" s="18"/>
      <c r="T3936" s="70"/>
      <c r="U3936" s="70"/>
      <c r="V3936" s="20"/>
    </row>
    <row r="3937" spans="1:22" x14ac:dyDescent="0.25">
      <c r="A3937" s="18"/>
      <c r="B3937" s="18"/>
      <c r="C3937" s="77"/>
      <c r="D3937" s="77"/>
      <c r="E3937" s="78"/>
      <c r="F3937" s="5"/>
      <c r="G3937" s="5"/>
      <c r="H3937" s="5"/>
      <c r="K3937" s="5"/>
      <c r="L3937" s="5"/>
      <c r="M3937" s="18"/>
      <c r="N3937" s="18"/>
      <c r="T3937" s="70"/>
      <c r="U3937" s="70"/>
      <c r="V3937" s="20"/>
    </row>
    <row r="3938" spans="1:22" x14ac:dyDescent="0.25">
      <c r="A3938" s="18"/>
      <c r="B3938" s="18"/>
      <c r="C3938" s="77"/>
      <c r="D3938" s="77"/>
      <c r="E3938" s="78"/>
      <c r="F3938" s="5"/>
      <c r="G3938" s="5"/>
      <c r="H3938" s="5"/>
      <c r="K3938" s="5"/>
      <c r="L3938" s="5"/>
      <c r="M3938" s="18"/>
      <c r="N3938" s="18"/>
      <c r="T3938" s="70"/>
      <c r="U3938" s="70"/>
      <c r="V3938" s="20"/>
    </row>
    <row r="3939" spans="1:22" x14ac:dyDescent="0.25">
      <c r="A3939" s="18"/>
      <c r="B3939" s="18"/>
      <c r="C3939" s="77"/>
      <c r="D3939" s="77"/>
      <c r="E3939" s="78"/>
      <c r="F3939" s="5"/>
      <c r="G3939" s="5"/>
      <c r="H3939" s="5"/>
      <c r="K3939" s="5"/>
      <c r="L3939" s="5"/>
      <c r="M3939" s="18"/>
      <c r="N3939" s="18"/>
      <c r="T3939" s="70"/>
      <c r="U3939" s="70"/>
      <c r="V3939" s="20"/>
    </row>
    <row r="3940" spans="1:22" x14ac:dyDescent="0.25">
      <c r="A3940" s="18"/>
      <c r="B3940" s="18"/>
      <c r="C3940" s="77"/>
      <c r="D3940" s="77"/>
      <c r="E3940" s="78"/>
      <c r="F3940" s="5"/>
      <c r="G3940" s="5"/>
      <c r="H3940" s="5"/>
      <c r="K3940" s="5"/>
      <c r="L3940" s="5"/>
      <c r="M3940" s="18"/>
      <c r="N3940" s="18"/>
      <c r="T3940" s="70"/>
      <c r="U3940" s="70"/>
      <c r="V3940" s="20"/>
    </row>
    <row r="3941" spans="1:22" x14ac:dyDescent="0.25">
      <c r="A3941" s="18"/>
      <c r="B3941" s="18"/>
      <c r="C3941" s="77"/>
      <c r="D3941" s="77"/>
      <c r="E3941" s="78"/>
      <c r="F3941" s="5"/>
      <c r="G3941" s="5"/>
      <c r="H3941" s="5"/>
      <c r="K3941" s="5"/>
      <c r="L3941" s="5"/>
      <c r="M3941" s="18"/>
      <c r="N3941" s="18"/>
      <c r="T3941" s="70"/>
      <c r="U3941" s="70"/>
      <c r="V3941" s="20"/>
    </row>
    <row r="3942" spans="1:22" x14ac:dyDescent="0.25">
      <c r="A3942" s="18"/>
      <c r="B3942" s="18"/>
      <c r="C3942" s="77"/>
      <c r="D3942" s="77"/>
      <c r="E3942" s="78"/>
      <c r="F3942" s="5"/>
      <c r="G3942" s="5"/>
      <c r="H3942" s="5"/>
      <c r="K3942" s="5"/>
      <c r="L3942" s="5"/>
      <c r="M3942" s="18"/>
      <c r="N3942" s="18"/>
      <c r="T3942" s="70"/>
      <c r="U3942" s="70"/>
      <c r="V3942" s="20"/>
    </row>
    <row r="3943" spans="1:22" x14ac:dyDescent="0.25">
      <c r="A3943" s="18"/>
      <c r="B3943" s="18"/>
      <c r="C3943" s="77"/>
      <c r="D3943" s="77"/>
      <c r="E3943" s="78"/>
      <c r="F3943" s="5"/>
      <c r="G3943" s="5"/>
      <c r="H3943" s="5"/>
      <c r="K3943" s="5"/>
      <c r="L3943" s="5"/>
      <c r="M3943" s="18"/>
      <c r="N3943" s="18"/>
      <c r="T3943" s="70"/>
      <c r="U3943" s="70"/>
      <c r="V3943" s="20"/>
    </row>
    <row r="3944" spans="1:22" x14ac:dyDescent="0.25">
      <c r="A3944" s="18"/>
      <c r="B3944" s="18"/>
      <c r="C3944" s="77"/>
      <c r="D3944" s="77"/>
      <c r="E3944" s="78"/>
      <c r="F3944" s="5"/>
      <c r="G3944" s="5"/>
      <c r="H3944" s="5"/>
      <c r="K3944" s="5"/>
      <c r="L3944" s="5"/>
      <c r="M3944" s="18"/>
      <c r="N3944" s="18"/>
      <c r="T3944" s="70"/>
      <c r="U3944" s="70"/>
      <c r="V3944" s="20"/>
    </row>
    <row r="3945" spans="1:22" x14ac:dyDescent="0.25">
      <c r="A3945" s="18"/>
      <c r="B3945" s="18"/>
      <c r="C3945" s="77"/>
      <c r="D3945" s="77"/>
      <c r="E3945" s="78"/>
      <c r="F3945" s="5"/>
      <c r="G3945" s="5"/>
      <c r="H3945" s="5"/>
      <c r="K3945" s="5"/>
      <c r="L3945" s="5"/>
      <c r="M3945" s="18"/>
      <c r="N3945" s="18"/>
      <c r="T3945" s="70"/>
      <c r="U3945" s="70"/>
      <c r="V3945" s="20"/>
    </row>
    <row r="3946" spans="1:22" x14ac:dyDescent="0.25">
      <c r="A3946" s="18"/>
      <c r="B3946" s="18"/>
      <c r="C3946" s="77"/>
      <c r="D3946" s="77"/>
      <c r="E3946" s="78"/>
      <c r="F3946" s="5"/>
      <c r="G3946" s="5"/>
      <c r="H3946" s="5"/>
      <c r="K3946" s="5"/>
      <c r="L3946" s="5"/>
      <c r="M3946" s="18"/>
      <c r="N3946" s="18"/>
      <c r="T3946" s="70"/>
      <c r="U3946" s="70"/>
      <c r="V3946" s="20"/>
    </row>
    <row r="3947" spans="1:22" x14ac:dyDescent="0.25">
      <c r="A3947" s="18"/>
      <c r="B3947" s="18"/>
      <c r="C3947" s="77"/>
      <c r="D3947" s="77"/>
      <c r="E3947" s="78"/>
      <c r="F3947" s="5"/>
      <c r="G3947" s="5"/>
      <c r="H3947" s="5"/>
      <c r="K3947" s="5"/>
      <c r="L3947" s="5"/>
      <c r="M3947" s="18"/>
      <c r="N3947" s="18"/>
      <c r="T3947" s="70"/>
      <c r="U3947" s="70"/>
      <c r="V3947" s="20"/>
    </row>
    <row r="3948" spans="1:22" x14ac:dyDescent="0.25">
      <c r="A3948" s="18"/>
      <c r="B3948" s="18"/>
      <c r="C3948" s="77"/>
      <c r="D3948" s="77"/>
      <c r="E3948" s="78"/>
      <c r="F3948" s="5"/>
      <c r="G3948" s="5"/>
      <c r="H3948" s="5"/>
      <c r="K3948" s="5"/>
      <c r="L3948" s="5"/>
      <c r="M3948" s="18"/>
      <c r="N3948" s="18"/>
      <c r="T3948" s="70"/>
      <c r="U3948" s="70"/>
      <c r="V3948" s="20"/>
    </row>
    <row r="3949" spans="1:22" x14ac:dyDescent="0.25">
      <c r="A3949" s="18"/>
      <c r="B3949" s="18"/>
      <c r="C3949" s="77"/>
      <c r="D3949" s="77"/>
      <c r="E3949" s="78"/>
      <c r="F3949" s="5"/>
      <c r="G3949" s="5"/>
      <c r="H3949" s="5"/>
      <c r="K3949" s="5"/>
      <c r="L3949" s="5"/>
      <c r="M3949" s="18"/>
      <c r="N3949" s="18"/>
      <c r="T3949" s="70"/>
      <c r="U3949" s="70"/>
      <c r="V3949" s="20"/>
    </row>
    <row r="3950" spans="1:22" x14ac:dyDescent="0.25">
      <c r="A3950" s="18"/>
      <c r="B3950" s="18"/>
      <c r="C3950" s="77"/>
      <c r="D3950" s="77"/>
      <c r="E3950" s="78"/>
      <c r="F3950" s="5"/>
      <c r="G3950" s="5"/>
      <c r="H3950" s="5"/>
      <c r="K3950" s="5"/>
      <c r="L3950" s="5"/>
      <c r="M3950" s="18"/>
      <c r="N3950" s="18"/>
      <c r="T3950" s="70"/>
      <c r="U3950" s="70"/>
      <c r="V3950" s="20"/>
    </row>
    <row r="3951" spans="1:22" x14ac:dyDescent="0.25">
      <c r="A3951" s="18"/>
      <c r="B3951" s="18"/>
      <c r="C3951" s="77"/>
      <c r="D3951" s="77"/>
      <c r="E3951" s="78"/>
      <c r="F3951" s="5"/>
      <c r="G3951" s="5"/>
      <c r="H3951" s="5"/>
      <c r="K3951" s="5"/>
      <c r="L3951" s="5"/>
      <c r="M3951" s="18"/>
      <c r="N3951" s="18"/>
      <c r="T3951" s="70"/>
      <c r="U3951" s="70"/>
      <c r="V3951" s="20"/>
    </row>
    <row r="3952" spans="1:22" x14ac:dyDescent="0.25">
      <c r="A3952" s="18"/>
      <c r="B3952" s="18"/>
      <c r="C3952" s="77"/>
      <c r="D3952" s="77"/>
      <c r="E3952" s="78"/>
      <c r="F3952" s="5"/>
      <c r="G3952" s="5"/>
      <c r="H3952" s="5"/>
      <c r="K3952" s="5"/>
      <c r="L3952" s="5"/>
      <c r="M3952" s="18"/>
      <c r="N3952" s="18"/>
      <c r="T3952" s="70"/>
      <c r="U3952" s="70"/>
      <c r="V3952" s="20"/>
    </row>
    <row r="3953" spans="1:22" x14ac:dyDescent="0.25">
      <c r="A3953" s="18"/>
      <c r="B3953" s="18"/>
      <c r="C3953" s="77"/>
      <c r="D3953" s="77"/>
      <c r="E3953" s="78"/>
      <c r="F3953" s="5"/>
      <c r="G3953" s="5"/>
      <c r="H3953" s="5"/>
      <c r="K3953" s="5"/>
      <c r="L3953" s="5"/>
      <c r="M3953" s="18"/>
      <c r="N3953" s="18"/>
      <c r="T3953" s="70"/>
      <c r="U3953" s="70"/>
      <c r="V3953" s="20"/>
    </row>
    <row r="3954" spans="1:22" x14ac:dyDescent="0.25">
      <c r="A3954" s="18"/>
      <c r="B3954" s="18"/>
      <c r="C3954" s="77"/>
      <c r="D3954" s="77"/>
      <c r="E3954" s="78"/>
      <c r="F3954" s="5"/>
      <c r="G3954" s="5"/>
      <c r="H3954" s="5"/>
      <c r="K3954" s="5"/>
      <c r="L3954" s="5"/>
      <c r="M3954" s="18"/>
      <c r="N3954" s="18"/>
      <c r="T3954" s="70"/>
      <c r="U3954" s="70"/>
      <c r="V3954" s="20"/>
    </row>
    <row r="3955" spans="1:22" x14ac:dyDescent="0.25">
      <c r="A3955" s="18"/>
      <c r="B3955" s="18"/>
      <c r="C3955" s="77"/>
      <c r="D3955" s="77"/>
      <c r="E3955" s="78"/>
      <c r="F3955" s="5"/>
      <c r="G3955" s="5"/>
      <c r="H3955" s="5"/>
      <c r="K3955" s="5"/>
      <c r="L3955" s="5"/>
      <c r="M3955" s="18"/>
      <c r="N3955" s="18"/>
      <c r="T3955" s="70"/>
      <c r="U3955" s="70"/>
      <c r="V3955" s="20"/>
    </row>
    <row r="3956" spans="1:22" x14ac:dyDescent="0.25">
      <c r="A3956" s="18"/>
      <c r="B3956" s="18"/>
      <c r="C3956" s="77"/>
      <c r="D3956" s="77"/>
      <c r="E3956" s="78"/>
      <c r="F3956" s="5"/>
      <c r="G3956" s="5"/>
      <c r="H3956" s="5"/>
      <c r="K3956" s="5"/>
      <c r="L3956" s="5"/>
      <c r="M3956" s="18"/>
      <c r="N3956" s="18"/>
      <c r="T3956" s="70"/>
      <c r="U3956" s="70"/>
      <c r="V3956" s="20"/>
    </row>
    <row r="3957" spans="1:22" x14ac:dyDescent="0.25">
      <c r="A3957" s="18"/>
      <c r="B3957" s="18"/>
      <c r="C3957" s="77"/>
      <c r="D3957" s="77"/>
      <c r="E3957" s="78"/>
      <c r="F3957" s="5"/>
      <c r="G3957" s="5"/>
      <c r="H3957" s="5"/>
      <c r="K3957" s="5"/>
      <c r="L3957" s="5"/>
      <c r="M3957" s="18"/>
      <c r="N3957" s="18"/>
      <c r="T3957" s="70"/>
      <c r="U3957" s="70"/>
      <c r="V3957" s="20"/>
    </row>
    <row r="3958" spans="1:22" x14ac:dyDescent="0.25">
      <c r="A3958" s="18"/>
      <c r="B3958" s="18"/>
      <c r="C3958" s="77"/>
      <c r="D3958" s="77"/>
      <c r="E3958" s="78"/>
      <c r="F3958" s="5"/>
      <c r="G3958" s="5"/>
      <c r="H3958" s="5"/>
      <c r="K3958" s="5"/>
      <c r="L3958" s="5"/>
      <c r="M3958" s="18"/>
      <c r="N3958" s="18"/>
      <c r="T3958" s="70"/>
      <c r="U3958" s="70"/>
      <c r="V3958" s="20"/>
    </row>
    <row r="3959" spans="1:22" x14ac:dyDescent="0.25">
      <c r="A3959" s="18"/>
      <c r="B3959" s="18"/>
      <c r="C3959" s="77"/>
      <c r="D3959" s="77"/>
      <c r="E3959" s="78"/>
      <c r="F3959" s="5"/>
      <c r="G3959" s="5"/>
      <c r="H3959" s="5"/>
      <c r="K3959" s="5"/>
      <c r="L3959" s="5"/>
      <c r="M3959" s="18"/>
      <c r="N3959" s="18"/>
      <c r="T3959" s="70"/>
      <c r="U3959" s="70"/>
      <c r="V3959" s="20"/>
    </row>
    <row r="3960" spans="1:22" x14ac:dyDescent="0.25">
      <c r="A3960" s="18"/>
      <c r="B3960" s="18"/>
      <c r="C3960" s="77"/>
      <c r="D3960" s="77"/>
      <c r="E3960" s="78"/>
      <c r="F3960" s="5"/>
      <c r="G3960" s="5"/>
      <c r="H3960" s="5"/>
      <c r="K3960" s="5"/>
      <c r="L3960" s="5"/>
      <c r="M3960" s="18"/>
      <c r="N3960" s="18"/>
      <c r="T3960" s="70"/>
      <c r="U3960" s="70"/>
      <c r="V3960" s="20"/>
    </row>
    <row r="3961" spans="1:22" x14ac:dyDescent="0.25">
      <c r="A3961" s="18"/>
      <c r="B3961" s="18"/>
      <c r="C3961" s="77"/>
      <c r="D3961" s="77"/>
      <c r="E3961" s="78"/>
      <c r="F3961" s="5"/>
      <c r="G3961" s="5"/>
      <c r="H3961" s="5"/>
      <c r="K3961" s="5"/>
      <c r="L3961" s="5"/>
      <c r="M3961" s="18"/>
      <c r="N3961" s="18"/>
      <c r="T3961" s="70"/>
      <c r="U3961" s="70"/>
      <c r="V3961" s="20"/>
    </row>
    <row r="3962" spans="1:22" x14ac:dyDescent="0.25">
      <c r="A3962" s="18"/>
      <c r="B3962" s="18"/>
      <c r="C3962" s="77"/>
      <c r="D3962" s="77"/>
      <c r="E3962" s="78"/>
      <c r="F3962" s="5"/>
      <c r="G3962" s="5"/>
      <c r="H3962" s="5"/>
      <c r="K3962" s="5"/>
      <c r="L3962" s="5"/>
      <c r="M3962" s="18"/>
      <c r="N3962" s="18"/>
      <c r="T3962" s="70"/>
      <c r="U3962" s="70"/>
      <c r="V3962" s="20"/>
    </row>
    <row r="3963" spans="1:22" x14ac:dyDescent="0.25">
      <c r="A3963" s="18"/>
      <c r="B3963" s="18"/>
      <c r="C3963" s="77"/>
      <c r="D3963" s="77"/>
      <c r="E3963" s="78"/>
      <c r="F3963" s="5"/>
      <c r="G3963" s="5"/>
      <c r="H3963" s="5"/>
      <c r="K3963" s="5"/>
      <c r="L3963" s="5"/>
      <c r="M3963" s="18"/>
      <c r="N3963" s="18"/>
      <c r="T3963" s="70"/>
      <c r="U3963" s="70"/>
      <c r="V3963" s="20"/>
    </row>
    <row r="3964" spans="1:22" x14ac:dyDescent="0.25">
      <c r="A3964" s="18"/>
      <c r="B3964" s="18"/>
      <c r="C3964" s="77"/>
      <c r="D3964" s="77"/>
      <c r="E3964" s="78"/>
      <c r="F3964" s="5"/>
      <c r="G3964" s="5"/>
      <c r="H3964" s="5"/>
      <c r="K3964" s="5"/>
      <c r="L3964" s="5"/>
      <c r="M3964" s="18"/>
      <c r="N3964" s="18"/>
      <c r="T3964" s="70"/>
      <c r="U3964" s="70"/>
      <c r="V3964" s="20"/>
    </row>
    <row r="3965" spans="1:22" x14ac:dyDescent="0.25">
      <c r="A3965" s="18"/>
      <c r="B3965" s="18"/>
      <c r="C3965" s="77"/>
      <c r="D3965" s="77"/>
      <c r="E3965" s="78"/>
      <c r="F3965" s="5"/>
      <c r="G3965" s="5"/>
      <c r="H3965" s="5"/>
      <c r="K3965" s="5"/>
      <c r="L3965" s="5"/>
      <c r="M3965" s="18"/>
      <c r="N3965" s="18"/>
      <c r="T3965" s="70"/>
      <c r="U3965" s="70"/>
      <c r="V3965" s="20"/>
    </row>
    <row r="3966" spans="1:22" x14ac:dyDescent="0.25">
      <c r="A3966" s="18"/>
      <c r="B3966" s="18"/>
      <c r="C3966" s="77"/>
      <c r="D3966" s="77"/>
      <c r="E3966" s="78"/>
      <c r="F3966" s="5"/>
      <c r="G3966" s="5"/>
      <c r="H3966" s="5"/>
      <c r="K3966" s="5"/>
      <c r="L3966" s="5"/>
      <c r="M3966" s="18"/>
      <c r="N3966" s="18"/>
      <c r="T3966" s="70"/>
      <c r="U3966" s="70"/>
      <c r="V3966" s="20"/>
    </row>
    <row r="3967" spans="1:22" x14ac:dyDescent="0.25">
      <c r="A3967" s="18"/>
      <c r="B3967" s="18"/>
      <c r="C3967" s="77"/>
      <c r="D3967" s="77"/>
      <c r="E3967" s="78"/>
      <c r="F3967" s="5"/>
      <c r="G3967" s="5"/>
      <c r="H3967" s="5"/>
      <c r="K3967" s="5"/>
      <c r="L3967" s="5"/>
      <c r="M3967" s="18"/>
      <c r="N3967" s="18"/>
      <c r="T3967" s="70"/>
      <c r="U3967" s="70"/>
      <c r="V3967" s="20"/>
    </row>
    <row r="3968" spans="1:22" x14ac:dyDescent="0.25">
      <c r="A3968" s="18"/>
      <c r="B3968" s="18"/>
      <c r="C3968" s="77"/>
      <c r="D3968" s="77"/>
      <c r="E3968" s="78"/>
      <c r="F3968" s="5"/>
      <c r="G3968" s="5"/>
      <c r="H3968" s="5"/>
      <c r="K3968" s="5"/>
      <c r="L3968" s="5"/>
      <c r="M3968" s="18"/>
      <c r="N3968" s="18"/>
      <c r="T3968" s="70"/>
      <c r="U3968" s="70"/>
      <c r="V3968" s="20"/>
    </row>
    <row r="3969" spans="1:22" x14ac:dyDescent="0.25">
      <c r="A3969" s="18"/>
      <c r="B3969" s="18"/>
      <c r="C3969" s="77"/>
      <c r="D3969" s="77"/>
      <c r="E3969" s="78"/>
      <c r="F3969" s="5"/>
      <c r="G3969" s="5"/>
      <c r="H3969" s="5"/>
      <c r="K3969" s="5"/>
      <c r="L3969" s="5"/>
      <c r="M3969" s="18"/>
      <c r="N3969" s="18"/>
      <c r="T3969" s="70"/>
      <c r="U3969" s="70"/>
      <c r="V3969" s="20"/>
    </row>
    <row r="3970" spans="1:22" x14ac:dyDescent="0.25">
      <c r="A3970" s="18"/>
      <c r="B3970" s="18"/>
      <c r="C3970" s="77"/>
      <c r="D3970" s="77"/>
      <c r="E3970" s="78"/>
      <c r="F3970" s="5"/>
      <c r="G3970" s="5"/>
      <c r="H3970" s="5"/>
      <c r="K3970" s="5"/>
      <c r="L3970" s="5"/>
      <c r="M3970" s="18"/>
      <c r="N3970" s="18"/>
      <c r="T3970" s="70"/>
      <c r="U3970" s="70"/>
      <c r="V3970" s="20"/>
    </row>
    <row r="3971" spans="1:22" x14ac:dyDescent="0.25">
      <c r="A3971" s="18"/>
      <c r="B3971" s="18"/>
      <c r="C3971" s="77"/>
      <c r="D3971" s="77"/>
      <c r="E3971" s="78"/>
      <c r="F3971" s="5"/>
      <c r="G3971" s="5"/>
      <c r="H3971" s="5"/>
      <c r="K3971" s="5"/>
      <c r="L3971" s="5"/>
      <c r="M3971" s="18"/>
      <c r="N3971" s="18"/>
      <c r="T3971" s="70"/>
      <c r="U3971" s="70"/>
      <c r="V3971" s="20"/>
    </row>
    <row r="3972" spans="1:22" x14ac:dyDescent="0.25">
      <c r="A3972" s="18"/>
      <c r="B3972" s="18"/>
      <c r="C3972" s="77"/>
      <c r="D3972" s="77"/>
      <c r="E3972" s="78"/>
      <c r="F3972" s="5"/>
      <c r="G3972" s="5"/>
      <c r="H3972" s="5"/>
      <c r="K3972" s="5"/>
      <c r="L3972" s="5"/>
      <c r="M3972" s="18"/>
      <c r="N3972" s="18"/>
      <c r="T3972" s="70"/>
      <c r="U3972" s="70"/>
      <c r="V3972" s="20"/>
    </row>
    <row r="3973" spans="1:22" x14ac:dyDescent="0.25">
      <c r="A3973" s="18"/>
      <c r="B3973" s="18"/>
      <c r="C3973" s="77"/>
      <c r="D3973" s="77"/>
      <c r="E3973" s="78"/>
      <c r="F3973" s="5"/>
      <c r="G3973" s="5"/>
      <c r="H3973" s="5"/>
      <c r="K3973" s="5"/>
      <c r="L3973" s="5"/>
      <c r="M3973" s="18"/>
      <c r="N3973" s="18"/>
      <c r="T3973" s="70"/>
      <c r="U3973" s="70"/>
      <c r="V3973" s="20"/>
    </row>
    <row r="3974" spans="1:22" x14ac:dyDescent="0.25">
      <c r="A3974" s="18"/>
      <c r="B3974" s="18"/>
      <c r="C3974" s="77"/>
      <c r="D3974" s="77"/>
      <c r="E3974" s="78"/>
      <c r="F3974" s="5"/>
      <c r="G3974" s="5"/>
      <c r="H3974" s="5"/>
      <c r="K3974" s="5"/>
      <c r="L3974" s="5"/>
      <c r="M3974" s="18"/>
      <c r="N3974" s="18"/>
      <c r="T3974" s="70"/>
      <c r="U3974" s="70"/>
      <c r="V3974" s="20"/>
    </row>
    <row r="3975" spans="1:22" x14ac:dyDescent="0.25">
      <c r="A3975" s="18"/>
      <c r="B3975" s="18"/>
      <c r="C3975" s="77"/>
      <c r="D3975" s="77"/>
      <c r="E3975" s="78"/>
      <c r="F3975" s="5"/>
      <c r="G3975" s="5"/>
      <c r="H3975" s="5"/>
      <c r="K3975" s="5"/>
      <c r="L3975" s="5"/>
      <c r="M3975" s="18"/>
      <c r="N3975" s="18"/>
      <c r="T3975" s="70"/>
      <c r="U3975" s="70"/>
      <c r="V3975" s="20"/>
    </row>
    <row r="3976" spans="1:22" x14ac:dyDescent="0.25">
      <c r="A3976" s="18"/>
      <c r="B3976" s="18"/>
      <c r="C3976" s="77"/>
      <c r="D3976" s="77"/>
      <c r="E3976" s="78"/>
      <c r="F3976" s="5"/>
      <c r="G3976" s="5"/>
      <c r="H3976" s="5"/>
      <c r="K3976" s="5"/>
      <c r="L3976" s="5"/>
      <c r="M3976" s="18"/>
      <c r="N3976" s="18"/>
      <c r="T3976" s="70"/>
      <c r="U3976" s="70"/>
      <c r="V3976" s="20"/>
    </row>
    <row r="3977" spans="1:22" x14ac:dyDescent="0.25">
      <c r="A3977" s="18"/>
      <c r="B3977" s="18"/>
      <c r="C3977" s="77"/>
      <c r="D3977" s="77"/>
      <c r="E3977" s="78"/>
      <c r="F3977" s="5"/>
      <c r="G3977" s="5"/>
      <c r="H3977" s="5"/>
      <c r="K3977" s="5"/>
      <c r="L3977" s="5"/>
      <c r="M3977" s="18"/>
      <c r="N3977" s="18"/>
      <c r="T3977" s="70"/>
      <c r="U3977" s="70"/>
      <c r="V3977" s="20"/>
    </row>
    <row r="3978" spans="1:22" x14ac:dyDescent="0.25">
      <c r="A3978" s="18"/>
      <c r="B3978" s="18"/>
      <c r="C3978" s="77"/>
      <c r="D3978" s="77"/>
      <c r="E3978" s="78"/>
      <c r="F3978" s="5"/>
      <c r="G3978" s="5"/>
      <c r="H3978" s="5"/>
      <c r="K3978" s="5"/>
      <c r="L3978" s="5"/>
      <c r="M3978" s="18"/>
      <c r="N3978" s="18"/>
      <c r="T3978" s="70"/>
      <c r="U3978" s="70"/>
      <c r="V3978" s="20"/>
    </row>
    <row r="3979" spans="1:22" x14ac:dyDescent="0.25">
      <c r="A3979" s="18"/>
      <c r="B3979" s="18"/>
      <c r="C3979" s="77"/>
      <c r="D3979" s="77"/>
      <c r="E3979" s="78"/>
      <c r="F3979" s="5"/>
      <c r="G3979" s="5"/>
      <c r="H3979" s="5"/>
      <c r="K3979" s="5"/>
      <c r="L3979" s="5"/>
      <c r="M3979" s="18"/>
      <c r="N3979" s="18"/>
      <c r="T3979" s="70"/>
      <c r="U3979" s="70"/>
      <c r="V3979" s="20"/>
    </row>
    <row r="3980" spans="1:22" x14ac:dyDescent="0.25">
      <c r="A3980" s="18"/>
      <c r="B3980" s="18"/>
      <c r="C3980" s="77"/>
      <c r="D3980" s="77"/>
      <c r="E3980" s="78"/>
      <c r="F3980" s="5"/>
      <c r="G3980" s="5"/>
      <c r="H3980" s="5"/>
      <c r="K3980" s="5"/>
      <c r="L3980" s="5"/>
      <c r="M3980" s="18"/>
      <c r="N3980" s="18"/>
      <c r="T3980" s="70"/>
      <c r="U3980" s="70"/>
      <c r="V3980" s="20"/>
    </row>
    <row r="3981" spans="1:22" x14ac:dyDescent="0.25">
      <c r="A3981" s="18"/>
      <c r="B3981" s="18"/>
      <c r="C3981" s="77"/>
      <c r="D3981" s="77"/>
      <c r="E3981" s="78"/>
      <c r="F3981" s="5"/>
      <c r="G3981" s="5"/>
      <c r="H3981" s="5"/>
      <c r="K3981" s="5"/>
      <c r="L3981" s="5"/>
      <c r="M3981" s="18"/>
      <c r="N3981" s="18"/>
      <c r="T3981" s="70"/>
      <c r="U3981" s="70"/>
      <c r="V3981" s="20"/>
    </row>
    <row r="3982" spans="1:22" x14ac:dyDescent="0.25">
      <c r="A3982" s="18"/>
      <c r="B3982" s="18"/>
      <c r="C3982" s="77"/>
      <c r="D3982" s="77"/>
      <c r="E3982" s="78"/>
      <c r="F3982" s="5"/>
      <c r="G3982" s="5"/>
      <c r="H3982" s="5"/>
      <c r="K3982" s="5"/>
      <c r="L3982" s="5"/>
      <c r="M3982" s="18"/>
      <c r="N3982" s="18"/>
      <c r="T3982" s="70"/>
      <c r="U3982" s="70"/>
      <c r="V3982" s="20"/>
    </row>
    <row r="3983" spans="1:22" x14ac:dyDescent="0.25">
      <c r="A3983" s="18"/>
      <c r="B3983" s="18"/>
      <c r="C3983" s="77"/>
      <c r="D3983" s="77"/>
      <c r="E3983" s="78"/>
      <c r="F3983" s="5"/>
      <c r="G3983" s="5"/>
      <c r="H3983" s="5"/>
      <c r="K3983" s="5"/>
      <c r="L3983" s="5"/>
      <c r="M3983" s="18"/>
      <c r="N3983" s="18"/>
      <c r="T3983" s="70"/>
      <c r="U3983" s="70"/>
      <c r="V3983" s="20"/>
    </row>
    <row r="3984" spans="1:22" x14ac:dyDescent="0.25">
      <c r="A3984" s="18"/>
      <c r="B3984" s="18"/>
      <c r="C3984" s="77"/>
      <c r="D3984" s="77"/>
      <c r="E3984" s="78"/>
      <c r="F3984" s="5"/>
      <c r="G3984" s="5"/>
      <c r="H3984" s="5"/>
      <c r="K3984" s="5"/>
      <c r="L3984" s="5"/>
      <c r="M3984" s="18"/>
      <c r="N3984" s="18"/>
      <c r="T3984" s="70"/>
      <c r="U3984" s="70"/>
      <c r="V3984" s="20"/>
    </row>
    <row r="3985" spans="1:22" x14ac:dyDescent="0.25">
      <c r="A3985" s="18"/>
      <c r="B3985" s="18"/>
      <c r="C3985" s="77"/>
      <c r="D3985" s="77"/>
      <c r="E3985" s="78"/>
      <c r="F3985" s="5"/>
      <c r="G3985" s="5"/>
      <c r="H3985" s="5"/>
      <c r="K3985" s="5"/>
      <c r="L3985" s="5"/>
      <c r="M3985" s="18"/>
      <c r="N3985" s="18"/>
      <c r="T3985" s="70"/>
      <c r="U3985" s="70"/>
      <c r="V3985" s="20"/>
    </row>
    <row r="3986" spans="1:22" x14ac:dyDescent="0.25">
      <c r="A3986" s="18"/>
      <c r="B3986" s="18"/>
      <c r="C3986" s="77"/>
      <c r="D3986" s="77"/>
      <c r="E3986" s="78"/>
      <c r="F3986" s="5"/>
      <c r="G3986" s="5"/>
      <c r="H3986" s="5"/>
      <c r="K3986" s="5"/>
      <c r="L3986" s="5"/>
      <c r="M3986" s="18"/>
      <c r="N3986" s="18"/>
      <c r="T3986" s="70"/>
      <c r="U3986" s="70"/>
      <c r="V3986" s="20"/>
    </row>
    <row r="3987" spans="1:22" x14ac:dyDescent="0.25">
      <c r="A3987" s="18"/>
      <c r="B3987" s="18"/>
      <c r="C3987" s="77"/>
      <c r="D3987" s="77"/>
      <c r="E3987" s="78"/>
      <c r="F3987" s="5"/>
      <c r="G3987" s="5"/>
      <c r="H3987" s="5"/>
      <c r="K3987" s="5"/>
      <c r="L3987" s="5"/>
      <c r="M3987" s="18"/>
      <c r="N3987" s="18"/>
      <c r="T3987" s="70"/>
      <c r="U3987" s="70"/>
      <c r="V3987" s="20"/>
    </row>
    <row r="3988" spans="1:22" x14ac:dyDescent="0.25">
      <c r="A3988" s="18"/>
      <c r="B3988" s="18"/>
      <c r="C3988" s="77"/>
      <c r="D3988" s="77"/>
      <c r="E3988" s="78"/>
      <c r="F3988" s="5"/>
      <c r="G3988" s="5"/>
      <c r="H3988" s="5"/>
      <c r="K3988" s="5"/>
      <c r="L3988" s="5"/>
      <c r="M3988" s="18"/>
      <c r="N3988" s="18"/>
      <c r="T3988" s="70"/>
      <c r="U3988" s="70"/>
      <c r="V3988" s="20"/>
    </row>
    <row r="3989" spans="1:22" x14ac:dyDescent="0.25">
      <c r="A3989" s="18"/>
      <c r="B3989" s="18"/>
      <c r="C3989" s="77"/>
      <c r="D3989" s="77"/>
      <c r="E3989" s="78"/>
      <c r="F3989" s="5"/>
      <c r="G3989" s="5"/>
      <c r="H3989" s="5"/>
      <c r="K3989" s="5"/>
      <c r="L3989" s="5"/>
      <c r="M3989" s="18"/>
      <c r="N3989" s="18"/>
      <c r="T3989" s="70"/>
      <c r="U3989" s="70"/>
      <c r="V3989" s="20"/>
    </row>
    <row r="3990" spans="1:22" x14ac:dyDescent="0.25">
      <c r="A3990" s="18"/>
      <c r="B3990" s="18"/>
      <c r="C3990" s="77"/>
      <c r="D3990" s="77"/>
      <c r="E3990" s="78"/>
      <c r="F3990" s="5"/>
      <c r="G3990" s="5"/>
      <c r="H3990" s="5"/>
      <c r="K3990" s="5"/>
      <c r="L3990" s="5"/>
      <c r="M3990" s="18"/>
      <c r="N3990" s="18"/>
      <c r="T3990" s="70"/>
      <c r="U3990" s="70"/>
      <c r="V3990" s="20"/>
    </row>
    <row r="3991" spans="1:22" x14ac:dyDescent="0.25">
      <c r="A3991" s="18"/>
      <c r="B3991" s="18"/>
      <c r="C3991" s="77"/>
      <c r="D3991" s="77"/>
      <c r="E3991" s="78"/>
      <c r="F3991" s="5"/>
      <c r="G3991" s="5"/>
      <c r="H3991" s="5"/>
      <c r="K3991" s="5"/>
      <c r="L3991" s="5"/>
      <c r="M3991" s="18"/>
      <c r="N3991" s="18"/>
      <c r="T3991" s="70"/>
      <c r="U3991" s="70"/>
      <c r="V3991" s="20"/>
    </row>
    <row r="3992" spans="1:22" x14ac:dyDescent="0.25">
      <c r="A3992" s="18"/>
      <c r="B3992" s="18"/>
      <c r="C3992" s="77"/>
      <c r="D3992" s="77"/>
      <c r="E3992" s="78"/>
      <c r="F3992" s="5"/>
      <c r="G3992" s="5"/>
      <c r="H3992" s="5"/>
      <c r="K3992" s="5"/>
      <c r="L3992" s="5"/>
      <c r="M3992" s="18"/>
      <c r="N3992" s="18"/>
      <c r="T3992" s="70"/>
      <c r="U3992" s="70"/>
      <c r="V3992" s="20"/>
    </row>
    <row r="3993" spans="1:22" x14ac:dyDescent="0.25">
      <c r="A3993" s="18"/>
      <c r="B3993" s="18"/>
      <c r="C3993" s="77"/>
      <c r="D3993" s="77"/>
      <c r="E3993" s="78"/>
      <c r="F3993" s="5"/>
      <c r="G3993" s="5"/>
      <c r="H3993" s="5"/>
      <c r="K3993" s="5"/>
      <c r="L3993" s="5"/>
      <c r="M3993" s="18"/>
      <c r="N3993" s="18"/>
      <c r="T3993" s="70"/>
      <c r="U3993" s="70"/>
      <c r="V3993" s="20"/>
    </row>
    <row r="3994" spans="1:22" x14ac:dyDescent="0.25">
      <c r="A3994" s="18"/>
      <c r="B3994" s="18"/>
      <c r="C3994" s="77"/>
      <c r="D3994" s="77"/>
      <c r="E3994" s="78"/>
      <c r="F3994" s="5"/>
      <c r="G3994" s="5"/>
      <c r="H3994" s="5"/>
      <c r="K3994" s="5"/>
      <c r="L3994" s="5"/>
      <c r="M3994" s="18"/>
      <c r="N3994" s="18"/>
      <c r="T3994" s="70"/>
      <c r="U3994" s="70"/>
      <c r="V3994" s="20"/>
    </row>
    <row r="3995" spans="1:22" x14ac:dyDescent="0.25">
      <c r="A3995" s="18"/>
      <c r="B3995" s="18"/>
      <c r="C3995" s="77"/>
      <c r="D3995" s="77"/>
      <c r="E3995" s="78"/>
      <c r="F3995" s="5"/>
      <c r="G3995" s="5"/>
      <c r="H3995" s="5"/>
      <c r="K3995" s="5"/>
      <c r="L3995" s="5"/>
      <c r="M3995" s="18"/>
      <c r="N3995" s="18"/>
      <c r="T3995" s="70"/>
      <c r="U3995" s="70"/>
      <c r="V3995" s="20"/>
    </row>
    <row r="3996" spans="1:22" x14ac:dyDescent="0.25">
      <c r="A3996" s="18"/>
      <c r="B3996" s="18"/>
      <c r="C3996" s="77"/>
      <c r="D3996" s="77"/>
      <c r="E3996" s="78"/>
      <c r="F3996" s="5"/>
      <c r="G3996" s="5"/>
      <c r="H3996" s="5"/>
      <c r="K3996" s="5"/>
      <c r="L3996" s="5"/>
      <c r="M3996" s="18"/>
      <c r="N3996" s="18"/>
      <c r="T3996" s="70"/>
      <c r="U3996" s="70"/>
      <c r="V3996" s="20"/>
    </row>
    <row r="3997" spans="1:22" x14ac:dyDescent="0.25">
      <c r="A3997" s="18"/>
      <c r="B3997" s="18"/>
      <c r="C3997" s="77"/>
      <c r="D3997" s="77"/>
      <c r="E3997" s="78"/>
      <c r="F3997" s="5"/>
      <c r="G3997" s="5"/>
      <c r="H3997" s="5"/>
      <c r="K3997" s="5"/>
      <c r="L3997" s="5"/>
      <c r="M3997" s="18"/>
      <c r="N3997" s="18"/>
      <c r="T3997" s="70"/>
      <c r="U3997" s="70"/>
      <c r="V3997" s="20"/>
    </row>
    <row r="3998" spans="1:22" x14ac:dyDescent="0.25">
      <c r="A3998" s="18"/>
      <c r="B3998" s="18"/>
      <c r="C3998" s="77"/>
      <c r="D3998" s="77"/>
      <c r="E3998" s="78"/>
      <c r="F3998" s="5"/>
      <c r="G3998" s="5"/>
      <c r="H3998" s="5"/>
      <c r="K3998" s="5"/>
      <c r="L3998" s="5"/>
      <c r="M3998" s="18"/>
      <c r="N3998" s="18"/>
      <c r="T3998" s="70"/>
      <c r="U3998" s="70"/>
      <c r="V3998" s="20"/>
    </row>
    <row r="3999" spans="1:22" x14ac:dyDescent="0.25">
      <c r="A3999" s="18"/>
      <c r="B3999" s="18"/>
      <c r="C3999" s="77"/>
      <c r="D3999" s="77"/>
      <c r="E3999" s="78"/>
      <c r="F3999" s="5"/>
      <c r="G3999" s="5"/>
      <c r="H3999" s="5"/>
      <c r="K3999" s="5"/>
      <c r="L3999" s="5"/>
      <c r="M3999" s="18"/>
      <c r="N3999" s="18"/>
      <c r="T3999" s="70"/>
      <c r="U3999" s="70"/>
      <c r="V3999" s="20"/>
    </row>
    <row r="4000" spans="1:22" x14ac:dyDescent="0.25">
      <c r="A4000" s="18"/>
      <c r="B4000" s="18"/>
      <c r="C4000" s="77"/>
      <c r="D4000" s="77"/>
      <c r="E4000" s="78"/>
      <c r="F4000" s="5"/>
      <c r="G4000" s="5"/>
      <c r="H4000" s="5"/>
      <c r="K4000" s="5"/>
      <c r="L4000" s="5"/>
      <c r="M4000" s="18"/>
      <c r="N4000" s="18"/>
      <c r="T4000" s="70"/>
      <c r="U4000" s="70"/>
      <c r="V4000" s="20"/>
    </row>
    <row r="4001" spans="1:22" x14ac:dyDescent="0.25">
      <c r="A4001" s="18"/>
      <c r="B4001" s="18"/>
      <c r="C4001" s="77"/>
      <c r="D4001" s="77"/>
      <c r="E4001" s="78"/>
      <c r="F4001" s="5"/>
      <c r="G4001" s="5"/>
      <c r="H4001" s="5"/>
      <c r="K4001" s="5"/>
      <c r="L4001" s="5"/>
      <c r="M4001" s="18"/>
      <c r="N4001" s="18"/>
      <c r="T4001" s="70"/>
      <c r="U4001" s="70"/>
      <c r="V4001" s="20"/>
    </row>
    <row r="4002" spans="1:22" x14ac:dyDescent="0.25">
      <c r="A4002" s="18"/>
      <c r="B4002" s="18"/>
      <c r="C4002" s="77"/>
      <c r="D4002" s="77"/>
      <c r="E4002" s="78"/>
      <c r="F4002" s="5"/>
      <c r="G4002" s="5"/>
      <c r="H4002" s="5"/>
      <c r="K4002" s="5"/>
      <c r="L4002" s="5"/>
      <c r="M4002" s="18"/>
      <c r="N4002" s="18"/>
      <c r="T4002" s="70"/>
      <c r="U4002" s="70"/>
      <c r="V4002" s="20"/>
    </row>
    <row r="4003" spans="1:22" x14ac:dyDescent="0.25">
      <c r="A4003" s="18"/>
      <c r="B4003" s="18"/>
      <c r="C4003" s="77"/>
      <c r="D4003" s="77"/>
      <c r="E4003" s="78"/>
      <c r="F4003" s="5"/>
      <c r="G4003" s="5"/>
      <c r="H4003" s="5"/>
      <c r="K4003" s="5"/>
      <c r="L4003" s="5"/>
      <c r="M4003" s="18"/>
      <c r="N4003" s="18"/>
      <c r="T4003" s="70"/>
      <c r="U4003" s="70"/>
      <c r="V4003" s="20"/>
    </row>
    <row r="4004" spans="1:22" x14ac:dyDescent="0.25">
      <c r="A4004" s="18"/>
      <c r="B4004" s="18"/>
      <c r="C4004" s="77"/>
      <c r="D4004" s="77"/>
      <c r="E4004" s="78"/>
      <c r="F4004" s="5"/>
      <c r="G4004" s="5"/>
      <c r="H4004" s="5"/>
      <c r="K4004" s="5"/>
      <c r="L4004" s="5"/>
      <c r="M4004" s="18"/>
      <c r="N4004" s="18"/>
      <c r="T4004" s="70"/>
      <c r="U4004" s="70"/>
      <c r="V4004" s="20"/>
    </row>
    <row r="4005" spans="1:22" x14ac:dyDescent="0.25">
      <c r="A4005" s="18"/>
      <c r="B4005" s="18"/>
      <c r="C4005" s="77"/>
      <c r="D4005" s="77"/>
      <c r="E4005" s="78"/>
      <c r="F4005" s="5"/>
      <c r="G4005" s="5"/>
      <c r="H4005" s="5"/>
      <c r="K4005" s="5"/>
      <c r="L4005" s="5"/>
      <c r="M4005" s="18"/>
      <c r="N4005" s="18"/>
      <c r="T4005" s="70"/>
      <c r="U4005" s="70"/>
      <c r="V4005" s="20"/>
    </row>
    <row r="4006" spans="1:22" x14ac:dyDescent="0.25">
      <c r="A4006" s="18"/>
      <c r="B4006" s="18"/>
      <c r="C4006" s="77"/>
      <c r="D4006" s="77"/>
      <c r="E4006" s="78"/>
      <c r="F4006" s="5"/>
      <c r="G4006" s="5"/>
      <c r="H4006" s="5"/>
      <c r="K4006" s="5"/>
      <c r="L4006" s="5"/>
      <c r="M4006" s="18"/>
      <c r="N4006" s="18"/>
      <c r="T4006" s="70"/>
      <c r="U4006" s="70"/>
      <c r="V4006" s="20"/>
    </row>
    <row r="4007" spans="1:22" x14ac:dyDescent="0.25">
      <c r="A4007" s="18"/>
      <c r="B4007" s="18"/>
      <c r="C4007" s="77"/>
      <c r="D4007" s="77"/>
      <c r="E4007" s="78"/>
      <c r="F4007" s="5"/>
      <c r="G4007" s="5"/>
      <c r="H4007" s="5"/>
      <c r="K4007" s="5"/>
      <c r="L4007" s="5"/>
      <c r="M4007" s="18"/>
      <c r="N4007" s="18"/>
      <c r="T4007" s="70"/>
      <c r="U4007" s="70"/>
      <c r="V4007" s="20"/>
    </row>
    <row r="4008" spans="1:22" x14ac:dyDescent="0.25">
      <c r="A4008" s="18"/>
      <c r="B4008" s="18"/>
      <c r="C4008" s="77"/>
      <c r="D4008" s="77"/>
      <c r="E4008" s="78"/>
      <c r="F4008" s="5"/>
      <c r="G4008" s="5"/>
      <c r="H4008" s="5"/>
      <c r="K4008" s="5"/>
      <c r="L4008" s="5"/>
      <c r="M4008" s="18"/>
      <c r="N4008" s="18"/>
      <c r="T4008" s="70"/>
      <c r="U4008" s="70"/>
      <c r="V4008" s="20"/>
    </row>
    <row r="4009" spans="1:22" x14ac:dyDescent="0.25">
      <c r="A4009" s="18"/>
      <c r="B4009" s="18"/>
      <c r="C4009" s="77"/>
      <c r="D4009" s="77"/>
      <c r="E4009" s="78"/>
      <c r="F4009" s="5"/>
      <c r="G4009" s="5"/>
      <c r="H4009" s="5"/>
      <c r="K4009" s="5"/>
      <c r="L4009" s="5"/>
      <c r="M4009" s="18"/>
      <c r="N4009" s="18"/>
      <c r="T4009" s="70"/>
      <c r="U4009" s="70"/>
      <c r="V4009" s="20"/>
    </row>
    <row r="4010" spans="1:22" x14ac:dyDescent="0.25">
      <c r="A4010" s="18"/>
      <c r="B4010" s="18"/>
      <c r="C4010" s="77"/>
      <c r="D4010" s="77"/>
      <c r="E4010" s="78"/>
      <c r="F4010" s="5"/>
      <c r="G4010" s="5"/>
      <c r="H4010" s="5"/>
      <c r="K4010" s="5"/>
      <c r="L4010" s="5"/>
      <c r="M4010" s="18"/>
      <c r="N4010" s="18"/>
      <c r="T4010" s="70"/>
      <c r="U4010" s="70"/>
      <c r="V4010" s="20"/>
    </row>
    <row r="4011" spans="1:22" x14ac:dyDescent="0.25">
      <c r="A4011" s="18"/>
      <c r="B4011" s="18"/>
      <c r="C4011" s="77"/>
      <c r="D4011" s="77"/>
      <c r="E4011" s="78"/>
      <c r="F4011" s="5"/>
      <c r="G4011" s="5"/>
      <c r="H4011" s="5"/>
      <c r="K4011" s="5"/>
      <c r="L4011" s="5"/>
      <c r="M4011" s="18"/>
      <c r="N4011" s="18"/>
      <c r="T4011" s="70"/>
      <c r="U4011" s="70"/>
    </row>
    <row r="4012" spans="1:22" x14ac:dyDescent="0.25">
      <c r="A4012" s="18"/>
      <c r="B4012" s="18"/>
      <c r="C4012" s="77"/>
      <c r="D4012" s="77"/>
      <c r="E4012" s="78"/>
      <c r="F4012" s="5"/>
      <c r="G4012" s="5"/>
      <c r="H4012" s="5"/>
      <c r="K4012" s="5"/>
      <c r="L4012" s="5"/>
      <c r="M4012" s="18"/>
      <c r="N4012" s="18"/>
      <c r="T4012" s="70"/>
      <c r="U4012" s="70"/>
    </row>
    <row r="4013" spans="1:22" x14ac:dyDescent="0.25">
      <c r="A4013" s="18"/>
      <c r="B4013" s="18"/>
      <c r="C4013" s="77"/>
      <c r="D4013" s="77"/>
      <c r="E4013" s="78"/>
      <c r="F4013" s="5"/>
      <c r="G4013" s="5"/>
      <c r="H4013" s="5"/>
      <c r="K4013" s="5"/>
      <c r="L4013" s="5"/>
      <c r="M4013" s="18"/>
      <c r="N4013" s="18"/>
      <c r="T4013" s="70"/>
      <c r="U4013" s="70"/>
    </row>
    <row r="4014" spans="1:22" x14ac:dyDescent="0.25">
      <c r="A4014" s="18"/>
      <c r="B4014" s="18"/>
      <c r="C4014" s="77"/>
      <c r="D4014" s="77"/>
      <c r="E4014" s="78"/>
      <c r="F4014" s="5"/>
      <c r="G4014" s="5"/>
      <c r="H4014" s="5"/>
      <c r="K4014" s="5"/>
      <c r="L4014" s="5"/>
      <c r="M4014" s="18"/>
      <c r="N4014" s="18"/>
      <c r="T4014" s="70"/>
      <c r="U4014" s="70"/>
    </row>
    <row r="4015" spans="1:22" x14ac:dyDescent="0.25">
      <c r="A4015" s="18"/>
      <c r="B4015" s="18"/>
      <c r="C4015" s="77"/>
      <c r="D4015" s="77"/>
      <c r="E4015" s="78"/>
      <c r="F4015" s="5"/>
      <c r="G4015" s="5"/>
      <c r="H4015" s="5"/>
      <c r="K4015" s="5"/>
      <c r="L4015" s="5"/>
      <c r="M4015" s="18"/>
      <c r="N4015" s="18"/>
      <c r="T4015" s="70"/>
      <c r="U4015" s="70"/>
    </row>
    <row r="4016" spans="1:22" x14ac:dyDescent="0.25">
      <c r="A4016" s="18"/>
      <c r="B4016" s="18"/>
      <c r="C4016" s="77"/>
      <c r="D4016" s="77"/>
      <c r="E4016" s="78"/>
      <c r="F4016" s="5"/>
      <c r="G4016" s="5"/>
      <c r="H4016" s="5"/>
      <c r="K4016" s="5"/>
      <c r="L4016" s="5"/>
      <c r="M4016" s="18"/>
      <c r="N4016" s="18"/>
      <c r="T4016" s="70"/>
      <c r="U4016" s="70"/>
    </row>
    <row r="4017" spans="1:22" x14ac:dyDescent="0.25">
      <c r="A4017" s="18"/>
      <c r="B4017" s="18"/>
      <c r="C4017" s="77"/>
      <c r="D4017" s="77"/>
      <c r="E4017" s="78"/>
      <c r="F4017" s="5"/>
      <c r="G4017" s="5"/>
      <c r="H4017" s="5"/>
      <c r="K4017" s="5"/>
      <c r="L4017" s="5"/>
      <c r="M4017" s="18"/>
      <c r="N4017" s="18"/>
      <c r="T4017" s="70"/>
      <c r="U4017" s="70"/>
    </row>
    <row r="4018" spans="1:22" x14ac:dyDescent="0.25">
      <c r="A4018" s="18"/>
      <c r="B4018" s="18"/>
      <c r="C4018" s="77"/>
      <c r="D4018" s="77"/>
      <c r="E4018" s="78"/>
      <c r="F4018" s="5"/>
      <c r="G4018" s="5"/>
      <c r="H4018" s="5"/>
      <c r="K4018" s="5"/>
      <c r="L4018" s="5"/>
      <c r="M4018" s="18"/>
      <c r="N4018" s="18"/>
      <c r="T4018" s="70"/>
      <c r="U4018" s="70"/>
    </row>
    <row r="4019" spans="1:22" x14ac:dyDescent="0.25">
      <c r="A4019" s="18"/>
      <c r="B4019" s="18"/>
      <c r="C4019" s="77"/>
      <c r="D4019" s="77"/>
      <c r="E4019" s="78"/>
      <c r="F4019" s="5"/>
      <c r="G4019" s="5"/>
      <c r="H4019" s="5"/>
      <c r="K4019" s="5"/>
      <c r="L4019" s="5"/>
      <c r="M4019" s="18"/>
      <c r="N4019" s="18"/>
      <c r="T4019" s="70"/>
      <c r="U4019" s="70"/>
    </row>
    <row r="4020" spans="1:22" x14ac:dyDescent="0.25">
      <c r="A4020" s="18"/>
      <c r="B4020" s="18"/>
      <c r="C4020" s="77"/>
      <c r="D4020" s="77"/>
      <c r="E4020" s="78"/>
      <c r="F4020" s="5"/>
      <c r="G4020" s="5"/>
      <c r="H4020" s="5"/>
      <c r="K4020" s="5"/>
      <c r="L4020" s="5"/>
      <c r="M4020" s="18"/>
      <c r="N4020" s="18"/>
      <c r="T4020" s="70"/>
      <c r="U4020" s="70"/>
    </row>
    <row r="4021" spans="1:22" x14ac:dyDescent="0.25">
      <c r="A4021" s="18"/>
      <c r="B4021" s="18"/>
      <c r="C4021" s="77"/>
      <c r="D4021" s="77"/>
      <c r="E4021" s="78"/>
      <c r="F4021" s="5"/>
      <c r="G4021" s="5"/>
      <c r="H4021" s="5"/>
      <c r="K4021" s="5"/>
      <c r="L4021" s="5"/>
      <c r="M4021" s="18"/>
      <c r="N4021" s="18"/>
      <c r="T4021" s="70"/>
      <c r="U4021" s="70"/>
    </row>
    <row r="4022" spans="1:22" x14ac:dyDescent="0.25">
      <c r="A4022" s="18"/>
      <c r="B4022" s="18"/>
      <c r="C4022" s="77"/>
      <c r="D4022" s="77"/>
      <c r="E4022" s="78"/>
      <c r="F4022" s="5"/>
      <c r="G4022" s="5"/>
      <c r="H4022" s="5"/>
      <c r="K4022" s="5"/>
      <c r="L4022" s="5"/>
      <c r="M4022" s="18"/>
      <c r="N4022" s="18"/>
      <c r="T4022" s="70"/>
      <c r="U4022" s="70"/>
    </row>
    <row r="4023" spans="1:22" x14ac:dyDescent="0.25">
      <c r="A4023" s="18"/>
      <c r="B4023" s="18"/>
      <c r="C4023" s="77"/>
      <c r="D4023" s="77"/>
      <c r="E4023" s="78"/>
      <c r="F4023" s="5"/>
      <c r="G4023" s="5"/>
      <c r="H4023" s="5"/>
      <c r="K4023" s="5"/>
      <c r="L4023" s="5"/>
      <c r="M4023" s="18"/>
      <c r="N4023" s="18"/>
      <c r="T4023" s="70"/>
      <c r="U4023" s="70"/>
    </row>
    <row r="4024" spans="1:22" x14ac:dyDescent="0.25">
      <c r="A4024" s="18"/>
      <c r="B4024" s="18"/>
      <c r="C4024" s="77"/>
      <c r="D4024" s="77"/>
      <c r="E4024" s="78"/>
      <c r="F4024" s="5"/>
      <c r="G4024" s="5"/>
      <c r="H4024" s="5"/>
      <c r="K4024" s="5"/>
      <c r="L4024" s="5"/>
      <c r="M4024" s="18"/>
      <c r="N4024" s="18"/>
      <c r="T4024" s="70"/>
      <c r="U4024" s="70"/>
    </row>
    <row r="4025" spans="1:22" x14ac:dyDescent="0.25">
      <c r="A4025" s="18"/>
      <c r="B4025" s="18"/>
      <c r="C4025" s="77"/>
      <c r="D4025" s="77"/>
      <c r="E4025" s="78"/>
      <c r="F4025" s="5"/>
      <c r="G4025" s="5"/>
      <c r="H4025" s="5"/>
      <c r="K4025" s="5"/>
      <c r="L4025" s="5"/>
      <c r="M4025" s="18"/>
      <c r="N4025" s="18"/>
      <c r="T4025" s="70"/>
      <c r="U4025" s="70"/>
      <c r="V4025" s="20"/>
    </row>
    <row r="4026" spans="1:22" x14ac:dyDescent="0.25">
      <c r="A4026" s="18"/>
      <c r="B4026" s="18"/>
      <c r="C4026" s="77"/>
      <c r="D4026" s="77"/>
      <c r="E4026" s="78"/>
      <c r="F4026" s="5"/>
      <c r="G4026" s="5"/>
      <c r="H4026" s="5"/>
      <c r="K4026" s="5"/>
      <c r="L4026" s="5"/>
      <c r="M4026" s="18"/>
      <c r="N4026" s="18"/>
      <c r="T4026" s="70"/>
      <c r="U4026" s="70"/>
      <c r="V4026" s="20"/>
    </row>
    <row r="4027" spans="1:22" x14ac:dyDescent="0.25">
      <c r="A4027" s="18"/>
      <c r="B4027" s="18"/>
      <c r="C4027" s="77"/>
      <c r="D4027" s="77"/>
      <c r="E4027" s="78"/>
      <c r="F4027" s="5"/>
      <c r="G4027" s="5"/>
      <c r="H4027" s="5"/>
      <c r="K4027" s="5"/>
      <c r="L4027" s="5"/>
      <c r="M4027" s="18"/>
      <c r="N4027" s="18"/>
      <c r="T4027" s="70"/>
      <c r="U4027" s="70"/>
      <c r="V4027" s="20"/>
    </row>
    <row r="4028" spans="1:22" x14ac:dyDescent="0.25">
      <c r="A4028" s="18"/>
      <c r="B4028" s="18"/>
      <c r="C4028" s="77"/>
      <c r="D4028" s="77"/>
      <c r="E4028" s="78"/>
      <c r="F4028" s="5"/>
      <c r="G4028" s="5"/>
      <c r="H4028" s="5"/>
      <c r="K4028" s="5"/>
      <c r="L4028" s="5"/>
      <c r="M4028" s="18"/>
      <c r="N4028" s="18"/>
      <c r="T4028" s="70"/>
      <c r="U4028" s="70"/>
      <c r="V4028" s="20"/>
    </row>
    <row r="4029" spans="1:22" x14ac:dyDescent="0.25">
      <c r="A4029" s="18"/>
      <c r="B4029" s="18"/>
      <c r="C4029" s="77"/>
      <c r="D4029" s="77"/>
      <c r="E4029" s="78"/>
      <c r="F4029" s="5"/>
      <c r="G4029" s="5"/>
      <c r="H4029" s="5"/>
      <c r="K4029" s="5"/>
      <c r="L4029" s="5"/>
      <c r="M4029" s="18"/>
      <c r="N4029" s="18"/>
      <c r="T4029" s="70"/>
      <c r="U4029" s="70"/>
      <c r="V4029" s="20"/>
    </row>
    <row r="4030" spans="1:22" x14ac:dyDescent="0.25">
      <c r="A4030" s="18"/>
      <c r="B4030" s="18"/>
      <c r="C4030" s="77"/>
      <c r="D4030" s="77"/>
      <c r="E4030" s="78"/>
      <c r="F4030" s="5"/>
      <c r="G4030" s="5"/>
      <c r="H4030" s="5"/>
      <c r="K4030" s="5"/>
      <c r="L4030" s="5"/>
      <c r="M4030" s="18"/>
      <c r="N4030" s="18"/>
      <c r="T4030" s="70"/>
      <c r="U4030" s="70"/>
      <c r="V4030" s="20"/>
    </row>
    <row r="4031" spans="1:22" x14ac:dyDescent="0.25">
      <c r="A4031" s="18"/>
      <c r="B4031" s="18"/>
      <c r="C4031" s="77"/>
      <c r="D4031" s="77"/>
      <c r="E4031" s="78"/>
      <c r="F4031" s="5"/>
      <c r="G4031" s="5"/>
      <c r="H4031" s="5"/>
      <c r="K4031" s="5"/>
      <c r="L4031" s="5"/>
      <c r="M4031" s="18"/>
      <c r="N4031" s="18"/>
      <c r="T4031" s="70"/>
      <c r="U4031" s="70"/>
      <c r="V4031" s="20"/>
    </row>
    <row r="4032" spans="1:22" x14ac:dyDescent="0.25">
      <c r="A4032" s="18"/>
      <c r="B4032" s="18"/>
      <c r="C4032" s="77"/>
      <c r="D4032" s="77"/>
      <c r="E4032" s="78"/>
      <c r="F4032" s="5"/>
      <c r="G4032" s="5"/>
      <c r="H4032" s="5"/>
      <c r="K4032" s="5"/>
      <c r="L4032" s="5"/>
      <c r="M4032" s="18"/>
      <c r="N4032" s="18"/>
      <c r="T4032" s="70"/>
      <c r="U4032" s="70"/>
      <c r="V4032" s="20"/>
    </row>
    <row r="4033" spans="1:22" x14ac:dyDescent="0.25">
      <c r="A4033" s="18"/>
      <c r="B4033" s="18"/>
      <c r="C4033" s="77"/>
      <c r="D4033" s="77"/>
      <c r="E4033" s="78"/>
      <c r="F4033" s="5"/>
      <c r="G4033" s="5"/>
      <c r="H4033" s="5"/>
      <c r="K4033" s="5"/>
      <c r="L4033" s="5"/>
      <c r="M4033" s="18"/>
      <c r="N4033" s="18"/>
      <c r="T4033" s="70"/>
      <c r="U4033" s="70"/>
      <c r="V4033" s="20"/>
    </row>
    <row r="4034" spans="1:22" x14ac:dyDescent="0.25">
      <c r="A4034" s="18"/>
      <c r="B4034" s="18"/>
      <c r="C4034" s="77"/>
      <c r="D4034" s="77"/>
      <c r="E4034" s="78"/>
      <c r="F4034" s="5"/>
      <c r="G4034" s="5"/>
      <c r="H4034" s="5"/>
      <c r="K4034" s="5"/>
      <c r="L4034" s="5"/>
      <c r="M4034" s="18"/>
      <c r="N4034" s="18"/>
      <c r="T4034" s="70"/>
      <c r="U4034" s="70"/>
      <c r="V4034" s="20"/>
    </row>
    <row r="4035" spans="1:22" x14ac:dyDescent="0.25">
      <c r="A4035" s="18"/>
      <c r="B4035" s="18"/>
      <c r="C4035" s="77"/>
      <c r="D4035" s="77"/>
      <c r="E4035" s="78"/>
      <c r="F4035" s="5"/>
      <c r="G4035" s="5"/>
      <c r="H4035" s="5"/>
      <c r="K4035" s="5"/>
      <c r="L4035" s="5"/>
      <c r="M4035" s="18"/>
      <c r="N4035" s="18"/>
      <c r="T4035" s="70"/>
      <c r="U4035" s="70"/>
      <c r="V4035" s="20"/>
    </row>
    <row r="4036" spans="1:22" x14ac:dyDescent="0.25">
      <c r="A4036" s="18"/>
      <c r="B4036" s="18"/>
      <c r="C4036" s="77"/>
      <c r="D4036" s="77"/>
      <c r="E4036" s="78"/>
      <c r="F4036" s="5"/>
      <c r="G4036" s="5"/>
      <c r="H4036" s="5"/>
      <c r="K4036" s="5"/>
      <c r="L4036" s="5"/>
      <c r="M4036" s="18"/>
      <c r="N4036" s="18"/>
      <c r="T4036" s="70"/>
      <c r="U4036" s="70"/>
      <c r="V4036" s="20"/>
    </row>
    <row r="4037" spans="1:22" x14ac:dyDescent="0.25">
      <c r="A4037" s="18"/>
      <c r="B4037" s="18"/>
      <c r="C4037" s="77"/>
      <c r="D4037" s="77"/>
      <c r="E4037" s="78"/>
      <c r="F4037" s="5"/>
      <c r="G4037" s="5"/>
      <c r="H4037" s="5"/>
      <c r="K4037" s="5"/>
      <c r="L4037" s="5"/>
      <c r="M4037" s="18"/>
      <c r="N4037" s="18"/>
      <c r="T4037" s="70"/>
      <c r="U4037" s="70"/>
      <c r="V4037" s="20"/>
    </row>
    <row r="4038" spans="1:22" x14ac:dyDescent="0.25">
      <c r="A4038" s="18"/>
      <c r="B4038" s="18"/>
      <c r="C4038" s="77"/>
      <c r="D4038" s="77"/>
      <c r="E4038" s="78"/>
      <c r="F4038" s="5"/>
      <c r="G4038" s="5"/>
      <c r="H4038" s="5"/>
      <c r="K4038" s="5"/>
      <c r="L4038" s="5"/>
      <c r="M4038" s="18"/>
      <c r="N4038" s="18"/>
      <c r="T4038" s="70"/>
      <c r="U4038" s="70"/>
      <c r="V4038" s="20"/>
    </row>
    <row r="4039" spans="1:22" x14ac:dyDescent="0.25">
      <c r="A4039" s="18"/>
      <c r="B4039" s="18"/>
      <c r="C4039" s="77"/>
      <c r="D4039" s="77"/>
      <c r="E4039" s="78"/>
      <c r="F4039" s="5"/>
      <c r="G4039" s="5"/>
      <c r="H4039" s="5"/>
      <c r="K4039" s="5"/>
      <c r="L4039" s="5"/>
      <c r="M4039" s="18"/>
      <c r="N4039" s="18"/>
      <c r="T4039" s="70"/>
      <c r="U4039" s="70"/>
      <c r="V4039" s="20"/>
    </row>
    <row r="4040" spans="1:22" x14ac:dyDescent="0.25">
      <c r="A4040" s="18"/>
      <c r="B4040" s="18"/>
      <c r="C4040" s="77"/>
      <c r="D4040" s="77"/>
      <c r="E4040" s="78"/>
      <c r="F4040" s="5"/>
      <c r="G4040" s="5"/>
      <c r="H4040" s="5"/>
      <c r="K4040" s="5"/>
      <c r="L4040" s="5"/>
      <c r="M4040" s="18"/>
      <c r="N4040" s="18"/>
      <c r="T4040" s="70"/>
      <c r="U4040" s="70"/>
      <c r="V4040" s="20"/>
    </row>
    <row r="4041" spans="1:22" x14ac:dyDescent="0.25">
      <c r="A4041" s="18"/>
      <c r="B4041" s="18"/>
      <c r="C4041" s="77"/>
      <c r="D4041" s="77"/>
      <c r="E4041" s="78"/>
      <c r="F4041" s="5"/>
      <c r="G4041" s="5"/>
      <c r="H4041" s="5"/>
      <c r="K4041" s="5"/>
      <c r="L4041" s="5"/>
      <c r="M4041" s="18"/>
      <c r="N4041" s="18"/>
      <c r="T4041" s="70"/>
      <c r="U4041" s="70"/>
      <c r="V4041" s="20"/>
    </row>
    <row r="4042" spans="1:22" x14ac:dyDescent="0.25">
      <c r="A4042" s="18"/>
      <c r="B4042" s="18"/>
      <c r="C4042" s="77"/>
      <c r="D4042" s="77"/>
      <c r="E4042" s="78"/>
      <c r="F4042" s="5"/>
      <c r="G4042" s="5"/>
      <c r="H4042" s="5"/>
      <c r="K4042" s="5"/>
      <c r="L4042" s="5"/>
      <c r="M4042" s="18"/>
      <c r="N4042" s="18"/>
      <c r="T4042" s="70"/>
      <c r="U4042" s="70"/>
      <c r="V4042" s="20"/>
    </row>
    <row r="4043" spans="1:22" x14ac:dyDescent="0.25">
      <c r="A4043" s="18"/>
      <c r="B4043" s="18"/>
      <c r="C4043" s="77"/>
      <c r="D4043" s="77"/>
      <c r="E4043" s="78"/>
      <c r="F4043" s="5"/>
      <c r="G4043" s="5"/>
      <c r="H4043" s="5"/>
      <c r="K4043" s="5"/>
      <c r="L4043" s="5"/>
      <c r="M4043" s="18"/>
      <c r="N4043" s="18"/>
      <c r="T4043" s="70"/>
      <c r="U4043" s="70"/>
      <c r="V4043" s="20"/>
    </row>
    <row r="4044" spans="1:22" x14ac:dyDescent="0.25">
      <c r="A4044" s="18"/>
      <c r="B4044" s="18"/>
      <c r="C4044" s="77"/>
      <c r="D4044" s="77"/>
      <c r="E4044" s="78"/>
      <c r="F4044" s="5"/>
      <c r="G4044" s="5"/>
      <c r="H4044" s="5"/>
      <c r="K4044" s="5"/>
      <c r="L4044" s="5"/>
      <c r="M4044" s="18"/>
      <c r="N4044" s="18"/>
      <c r="T4044" s="70"/>
      <c r="U4044" s="70"/>
      <c r="V4044" s="20"/>
    </row>
    <row r="4045" spans="1:22" x14ac:dyDescent="0.25">
      <c r="A4045" s="18"/>
      <c r="B4045" s="18"/>
      <c r="C4045" s="77"/>
      <c r="D4045" s="77"/>
      <c r="E4045" s="78"/>
      <c r="F4045" s="5"/>
      <c r="G4045" s="5"/>
      <c r="H4045" s="5"/>
      <c r="K4045" s="5"/>
      <c r="L4045" s="5"/>
      <c r="M4045" s="18"/>
      <c r="N4045" s="18"/>
      <c r="T4045" s="70"/>
      <c r="U4045" s="70"/>
      <c r="V4045" s="20"/>
    </row>
    <row r="4046" spans="1:22" x14ac:dyDescent="0.25">
      <c r="A4046" s="18"/>
      <c r="B4046" s="18"/>
      <c r="C4046" s="77"/>
      <c r="D4046" s="77"/>
      <c r="E4046" s="78"/>
      <c r="F4046" s="5"/>
      <c r="G4046" s="5"/>
      <c r="H4046" s="5"/>
      <c r="K4046" s="5"/>
      <c r="L4046" s="5"/>
      <c r="M4046" s="18"/>
      <c r="N4046" s="18"/>
      <c r="T4046" s="70"/>
      <c r="U4046" s="70"/>
      <c r="V4046" s="20"/>
    </row>
    <row r="4047" spans="1:22" x14ac:dyDescent="0.25">
      <c r="A4047" s="18"/>
      <c r="B4047" s="18"/>
      <c r="C4047" s="77"/>
      <c r="D4047" s="77"/>
      <c r="E4047" s="78"/>
      <c r="F4047" s="5"/>
      <c r="G4047" s="5"/>
      <c r="H4047" s="5"/>
      <c r="K4047" s="5"/>
      <c r="L4047" s="5"/>
      <c r="M4047" s="18"/>
      <c r="N4047" s="18"/>
      <c r="T4047" s="70"/>
      <c r="U4047" s="70"/>
      <c r="V4047" s="20"/>
    </row>
    <row r="4048" spans="1:22" x14ac:dyDescent="0.25">
      <c r="A4048" s="18"/>
      <c r="B4048" s="18"/>
      <c r="C4048" s="77"/>
      <c r="D4048" s="77"/>
      <c r="E4048" s="78"/>
      <c r="F4048" s="5"/>
      <c r="G4048" s="5"/>
      <c r="H4048" s="5"/>
      <c r="K4048" s="5"/>
      <c r="L4048" s="5"/>
      <c r="M4048" s="18"/>
      <c r="N4048" s="18"/>
      <c r="T4048" s="70"/>
      <c r="U4048" s="70"/>
      <c r="V4048" s="20"/>
    </row>
    <row r="4049" spans="1:22" x14ac:dyDescent="0.25">
      <c r="A4049" s="18"/>
      <c r="B4049" s="18"/>
      <c r="C4049" s="77"/>
      <c r="D4049" s="77"/>
      <c r="E4049" s="78"/>
      <c r="F4049" s="5"/>
      <c r="G4049" s="5"/>
      <c r="H4049" s="5"/>
      <c r="K4049" s="5"/>
      <c r="L4049" s="5"/>
      <c r="M4049" s="18"/>
      <c r="N4049" s="18"/>
      <c r="T4049" s="70"/>
      <c r="U4049" s="70"/>
      <c r="V4049" s="20"/>
    </row>
    <row r="4050" spans="1:22" x14ac:dyDescent="0.25">
      <c r="A4050" s="18"/>
      <c r="B4050" s="18"/>
      <c r="C4050" s="77"/>
      <c r="D4050" s="77"/>
      <c r="E4050" s="78"/>
      <c r="F4050" s="5"/>
      <c r="G4050" s="5"/>
      <c r="H4050" s="5"/>
      <c r="K4050" s="5"/>
      <c r="L4050" s="5"/>
      <c r="M4050" s="18"/>
      <c r="N4050" s="18"/>
      <c r="T4050" s="70"/>
      <c r="U4050" s="70"/>
      <c r="V4050" s="20"/>
    </row>
    <row r="4051" spans="1:22" x14ac:dyDescent="0.25">
      <c r="A4051" s="18"/>
      <c r="B4051" s="18"/>
      <c r="C4051" s="77"/>
      <c r="D4051" s="77"/>
      <c r="E4051" s="78"/>
      <c r="F4051" s="5"/>
      <c r="G4051" s="5"/>
      <c r="H4051" s="5"/>
      <c r="K4051" s="5"/>
      <c r="L4051" s="5"/>
      <c r="M4051" s="18"/>
      <c r="N4051" s="18"/>
      <c r="T4051" s="70"/>
      <c r="U4051" s="70"/>
      <c r="V4051" s="20"/>
    </row>
    <row r="4052" spans="1:22" x14ac:dyDescent="0.25">
      <c r="A4052" s="18"/>
      <c r="B4052" s="18"/>
      <c r="C4052" s="77"/>
      <c r="D4052" s="77"/>
      <c r="E4052" s="78"/>
      <c r="F4052" s="5"/>
      <c r="G4052" s="5"/>
      <c r="H4052" s="5"/>
      <c r="K4052" s="5"/>
      <c r="L4052" s="5"/>
      <c r="M4052" s="18"/>
      <c r="N4052" s="18"/>
      <c r="T4052" s="70"/>
      <c r="U4052" s="70"/>
      <c r="V4052" s="20"/>
    </row>
    <row r="4053" spans="1:22" x14ac:dyDescent="0.25">
      <c r="A4053" s="18"/>
      <c r="B4053" s="18"/>
      <c r="C4053" s="77"/>
      <c r="D4053" s="77"/>
      <c r="E4053" s="78"/>
      <c r="F4053" s="5"/>
      <c r="G4053" s="5"/>
      <c r="H4053" s="5"/>
      <c r="K4053" s="5"/>
      <c r="L4053" s="5"/>
      <c r="M4053" s="18"/>
      <c r="N4053" s="18"/>
      <c r="T4053" s="70"/>
      <c r="U4053" s="70"/>
      <c r="V4053" s="20"/>
    </row>
    <row r="4054" spans="1:22" x14ac:dyDescent="0.25">
      <c r="A4054" s="18"/>
      <c r="B4054" s="18"/>
      <c r="C4054" s="77"/>
      <c r="D4054" s="77"/>
      <c r="E4054" s="78"/>
      <c r="F4054" s="5"/>
      <c r="G4054" s="5"/>
      <c r="H4054" s="5"/>
      <c r="K4054" s="5"/>
      <c r="L4054" s="5"/>
      <c r="M4054" s="18"/>
      <c r="N4054" s="18"/>
      <c r="T4054" s="70"/>
      <c r="U4054" s="70"/>
      <c r="V4054" s="20"/>
    </row>
    <row r="4055" spans="1:22" x14ac:dyDescent="0.25">
      <c r="A4055" s="18"/>
      <c r="B4055" s="18"/>
      <c r="C4055" s="77"/>
      <c r="D4055" s="77"/>
      <c r="E4055" s="78"/>
      <c r="F4055" s="5"/>
      <c r="G4055" s="5"/>
      <c r="H4055" s="5"/>
      <c r="K4055" s="5"/>
      <c r="L4055" s="5"/>
      <c r="M4055" s="18"/>
      <c r="N4055" s="18"/>
      <c r="T4055" s="70"/>
      <c r="U4055" s="70"/>
      <c r="V4055" s="20"/>
    </row>
    <row r="4056" spans="1:22" x14ac:dyDescent="0.25">
      <c r="A4056" s="18"/>
      <c r="B4056" s="18"/>
      <c r="C4056" s="77"/>
      <c r="D4056" s="77"/>
      <c r="E4056" s="78"/>
      <c r="F4056" s="5"/>
      <c r="G4056" s="5"/>
      <c r="H4056" s="5"/>
      <c r="K4056" s="5"/>
      <c r="L4056" s="5"/>
      <c r="M4056" s="18"/>
      <c r="N4056" s="18"/>
      <c r="T4056" s="70"/>
      <c r="U4056" s="70"/>
      <c r="V4056" s="20"/>
    </row>
    <row r="4057" spans="1:22" x14ac:dyDescent="0.25">
      <c r="A4057" s="18"/>
      <c r="B4057" s="18"/>
      <c r="C4057" s="77"/>
      <c r="D4057" s="77"/>
      <c r="E4057" s="78"/>
      <c r="F4057" s="5"/>
      <c r="G4057" s="5"/>
      <c r="H4057" s="5"/>
      <c r="K4057" s="5"/>
      <c r="L4057" s="5"/>
      <c r="M4057" s="18"/>
      <c r="N4057" s="18"/>
      <c r="T4057" s="70"/>
      <c r="U4057" s="70"/>
      <c r="V4057" s="20"/>
    </row>
    <row r="4058" spans="1:22" x14ac:dyDescent="0.25">
      <c r="A4058" s="18"/>
      <c r="B4058" s="18"/>
      <c r="C4058" s="77"/>
      <c r="D4058" s="77"/>
      <c r="E4058" s="78"/>
      <c r="F4058" s="5"/>
      <c r="G4058" s="5"/>
      <c r="H4058" s="5"/>
      <c r="K4058" s="5"/>
      <c r="L4058" s="5"/>
      <c r="M4058" s="18"/>
      <c r="N4058" s="18"/>
      <c r="T4058" s="70"/>
      <c r="U4058" s="70"/>
      <c r="V4058" s="20"/>
    </row>
    <row r="4059" spans="1:22" x14ac:dyDescent="0.25">
      <c r="A4059" s="18"/>
      <c r="B4059" s="18"/>
      <c r="C4059" s="77"/>
      <c r="D4059" s="77"/>
      <c r="E4059" s="78"/>
      <c r="F4059" s="5"/>
      <c r="G4059" s="5"/>
      <c r="H4059" s="5"/>
      <c r="K4059" s="5"/>
      <c r="L4059" s="5"/>
      <c r="M4059" s="18"/>
      <c r="N4059" s="18"/>
      <c r="T4059" s="70"/>
      <c r="U4059" s="70"/>
      <c r="V4059" s="20"/>
    </row>
    <row r="4060" spans="1:22" x14ac:dyDescent="0.25">
      <c r="A4060" s="18"/>
      <c r="B4060" s="18"/>
      <c r="C4060" s="77"/>
      <c r="D4060" s="77"/>
      <c r="E4060" s="78"/>
      <c r="F4060" s="5"/>
      <c r="G4060" s="5"/>
      <c r="H4060" s="5"/>
      <c r="K4060" s="5"/>
      <c r="L4060" s="5"/>
      <c r="M4060" s="18"/>
      <c r="N4060" s="18"/>
      <c r="T4060" s="70"/>
      <c r="U4060" s="70"/>
      <c r="V4060" s="20"/>
    </row>
    <row r="4061" spans="1:22" x14ac:dyDescent="0.25">
      <c r="A4061" s="18"/>
      <c r="B4061" s="18"/>
      <c r="C4061" s="77"/>
      <c r="D4061" s="77"/>
      <c r="E4061" s="78"/>
      <c r="F4061" s="5"/>
      <c r="G4061" s="5"/>
      <c r="H4061" s="5"/>
      <c r="K4061" s="5"/>
      <c r="L4061" s="5"/>
      <c r="M4061" s="18"/>
      <c r="N4061" s="18"/>
      <c r="T4061" s="70"/>
      <c r="U4061" s="70"/>
      <c r="V4061" s="20"/>
    </row>
    <row r="4062" spans="1:22" x14ac:dyDescent="0.25">
      <c r="A4062" s="18"/>
      <c r="B4062" s="18"/>
      <c r="C4062" s="77"/>
      <c r="D4062" s="77"/>
      <c r="E4062" s="78"/>
      <c r="F4062" s="5"/>
      <c r="G4062" s="5"/>
      <c r="H4062" s="5"/>
      <c r="K4062" s="5"/>
      <c r="L4062" s="5"/>
      <c r="M4062" s="18"/>
      <c r="N4062" s="18"/>
      <c r="T4062" s="70"/>
      <c r="U4062" s="70"/>
      <c r="V4062" s="20"/>
    </row>
    <row r="4063" spans="1:22" x14ac:dyDescent="0.25">
      <c r="A4063" s="18"/>
      <c r="B4063" s="18"/>
      <c r="C4063" s="77"/>
      <c r="D4063" s="77"/>
      <c r="E4063" s="78"/>
      <c r="F4063" s="5"/>
      <c r="G4063" s="5"/>
      <c r="H4063" s="5"/>
      <c r="K4063" s="5"/>
      <c r="L4063" s="5"/>
      <c r="M4063" s="18"/>
      <c r="N4063" s="18"/>
      <c r="T4063" s="70"/>
      <c r="U4063" s="70"/>
      <c r="V4063" s="20"/>
    </row>
    <row r="4064" spans="1:22" x14ac:dyDescent="0.25">
      <c r="A4064" s="18"/>
      <c r="B4064" s="18"/>
      <c r="C4064" s="77"/>
      <c r="D4064" s="77"/>
      <c r="E4064" s="78"/>
      <c r="F4064" s="5"/>
      <c r="G4064" s="5"/>
      <c r="H4064" s="5"/>
      <c r="K4064" s="5"/>
      <c r="L4064" s="5"/>
      <c r="M4064" s="18"/>
      <c r="N4064" s="18"/>
      <c r="T4064" s="70"/>
      <c r="U4064" s="70"/>
      <c r="V4064" s="20"/>
    </row>
    <row r="4065" spans="1:22" x14ac:dyDescent="0.25">
      <c r="A4065" s="18"/>
      <c r="B4065" s="18"/>
      <c r="C4065" s="77"/>
      <c r="D4065" s="77"/>
      <c r="E4065" s="78"/>
      <c r="F4065" s="5"/>
      <c r="G4065" s="5"/>
      <c r="H4065" s="5"/>
      <c r="K4065" s="5"/>
      <c r="L4065" s="5"/>
      <c r="M4065" s="18"/>
      <c r="N4065" s="18"/>
      <c r="T4065" s="70"/>
      <c r="U4065" s="70"/>
      <c r="V4065" s="20"/>
    </row>
    <row r="4066" spans="1:22" x14ac:dyDescent="0.25">
      <c r="A4066" s="18"/>
      <c r="B4066" s="18"/>
      <c r="C4066" s="77"/>
      <c r="D4066" s="77"/>
      <c r="E4066" s="78"/>
      <c r="F4066" s="5"/>
      <c r="G4066" s="5"/>
      <c r="H4066" s="5"/>
      <c r="K4066" s="5"/>
      <c r="L4066" s="5"/>
      <c r="M4066" s="18"/>
      <c r="N4066" s="18"/>
      <c r="T4066" s="70"/>
      <c r="U4066" s="70"/>
      <c r="V4066" s="20"/>
    </row>
    <row r="4067" spans="1:22" x14ac:dyDescent="0.25">
      <c r="A4067" s="18"/>
      <c r="B4067" s="18"/>
      <c r="C4067" s="77"/>
      <c r="D4067" s="77"/>
      <c r="E4067" s="78"/>
      <c r="F4067" s="5"/>
      <c r="G4067" s="5"/>
      <c r="H4067" s="5"/>
      <c r="K4067" s="5"/>
      <c r="L4067" s="5"/>
      <c r="M4067" s="18"/>
      <c r="N4067" s="18"/>
      <c r="T4067" s="70"/>
      <c r="U4067" s="70"/>
      <c r="V4067" s="20"/>
    </row>
    <row r="4068" spans="1:22" x14ac:dyDescent="0.25">
      <c r="A4068" s="18"/>
      <c r="B4068" s="18"/>
      <c r="C4068" s="77"/>
      <c r="D4068" s="77"/>
      <c r="E4068" s="78"/>
      <c r="F4068" s="5"/>
      <c r="G4068" s="5"/>
      <c r="H4068" s="5"/>
      <c r="K4068" s="5"/>
      <c r="L4068" s="5"/>
      <c r="M4068" s="18"/>
      <c r="N4068" s="18"/>
      <c r="T4068" s="70"/>
      <c r="U4068" s="70"/>
      <c r="V4068" s="20"/>
    </row>
    <row r="4069" spans="1:22" x14ac:dyDescent="0.25">
      <c r="A4069" s="18"/>
      <c r="B4069" s="18"/>
      <c r="C4069" s="77"/>
      <c r="D4069" s="77"/>
      <c r="E4069" s="78"/>
      <c r="F4069" s="5"/>
      <c r="G4069" s="5"/>
      <c r="H4069" s="5"/>
      <c r="K4069" s="5"/>
      <c r="L4069" s="5"/>
      <c r="M4069" s="18"/>
      <c r="N4069" s="18"/>
      <c r="T4069" s="70"/>
      <c r="U4069" s="70"/>
      <c r="V4069" s="20"/>
    </row>
    <row r="4070" spans="1:22" x14ac:dyDescent="0.25">
      <c r="A4070" s="18"/>
      <c r="B4070" s="18"/>
      <c r="C4070" s="77"/>
      <c r="D4070" s="77"/>
      <c r="E4070" s="78"/>
      <c r="F4070" s="5"/>
      <c r="G4070" s="5"/>
      <c r="H4070" s="5"/>
      <c r="K4070" s="5"/>
      <c r="L4070" s="5"/>
      <c r="M4070" s="18"/>
      <c r="N4070" s="18"/>
      <c r="T4070" s="70"/>
      <c r="U4070" s="70"/>
      <c r="V4070" s="20"/>
    </row>
    <row r="4071" spans="1:22" x14ac:dyDescent="0.25">
      <c r="A4071" s="18"/>
      <c r="B4071" s="18"/>
      <c r="C4071" s="77"/>
      <c r="D4071" s="77"/>
      <c r="E4071" s="78"/>
      <c r="F4071" s="5"/>
      <c r="G4071" s="5"/>
      <c r="H4071" s="5"/>
      <c r="K4071" s="5"/>
      <c r="L4071" s="5"/>
      <c r="M4071" s="18"/>
      <c r="N4071" s="18"/>
      <c r="T4071" s="70"/>
      <c r="U4071" s="70"/>
      <c r="V4071" s="20"/>
    </row>
    <row r="4072" spans="1:22" x14ac:dyDescent="0.25">
      <c r="A4072" s="18"/>
      <c r="B4072" s="18"/>
      <c r="C4072" s="77"/>
      <c r="D4072" s="77"/>
      <c r="E4072" s="78"/>
      <c r="F4072" s="5"/>
      <c r="G4072" s="5"/>
      <c r="H4072" s="5"/>
      <c r="K4072" s="5"/>
      <c r="L4072" s="5"/>
      <c r="M4072" s="18"/>
      <c r="N4072" s="18"/>
      <c r="T4072" s="70"/>
      <c r="U4072" s="70"/>
      <c r="V4072" s="20"/>
    </row>
    <row r="4073" spans="1:22" x14ac:dyDescent="0.25">
      <c r="A4073" s="18"/>
      <c r="B4073" s="18"/>
      <c r="C4073" s="77"/>
      <c r="D4073" s="77"/>
      <c r="E4073" s="78"/>
      <c r="F4073" s="5"/>
      <c r="G4073" s="5"/>
      <c r="H4073" s="5"/>
      <c r="K4073" s="5"/>
      <c r="L4073" s="5"/>
      <c r="M4073" s="18"/>
      <c r="N4073" s="18"/>
      <c r="T4073" s="70"/>
      <c r="U4073" s="70"/>
      <c r="V4073" s="20"/>
    </row>
    <row r="4074" spans="1:22" x14ac:dyDescent="0.25">
      <c r="A4074" s="18"/>
      <c r="B4074" s="18"/>
      <c r="C4074" s="77"/>
      <c r="D4074" s="77"/>
      <c r="E4074" s="78"/>
      <c r="F4074" s="5"/>
      <c r="G4074" s="5"/>
      <c r="H4074" s="5"/>
      <c r="K4074" s="5"/>
      <c r="L4074" s="5"/>
      <c r="M4074" s="18"/>
      <c r="N4074" s="18"/>
      <c r="T4074" s="70"/>
      <c r="U4074" s="70"/>
      <c r="V4074" s="20"/>
    </row>
    <row r="4075" spans="1:22" x14ac:dyDescent="0.25">
      <c r="A4075" s="18"/>
      <c r="B4075" s="18"/>
      <c r="C4075" s="77"/>
      <c r="D4075" s="77"/>
      <c r="E4075" s="78"/>
      <c r="F4075" s="5"/>
      <c r="G4075" s="5"/>
      <c r="H4075" s="5"/>
      <c r="K4075" s="5"/>
      <c r="L4075" s="5"/>
      <c r="M4075" s="18"/>
      <c r="N4075" s="18"/>
      <c r="T4075" s="70"/>
      <c r="U4075" s="70"/>
      <c r="V4075" s="20"/>
    </row>
    <row r="4076" spans="1:22" x14ac:dyDescent="0.25">
      <c r="A4076" s="18"/>
      <c r="B4076" s="18"/>
      <c r="C4076" s="77"/>
      <c r="D4076" s="77"/>
      <c r="E4076" s="78"/>
      <c r="F4076" s="5"/>
      <c r="G4076" s="5"/>
      <c r="H4076" s="5"/>
      <c r="K4076" s="5"/>
      <c r="L4076" s="5"/>
      <c r="M4076" s="18"/>
      <c r="N4076" s="18"/>
      <c r="T4076" s="70"/>
      <c r="U4076" s="70"/>
      <c r="V4076" s="20"/>
    </row>
    <row r="4077" spans="1:22" x14ac:dyDescent="0.25">
      <c r="A4077" s="18"/>
      <c r="B4077" s="18"/>
      <c r="C4077" s="77"/>
      <c r="D4077" s="77"/>
      <c r="E4077" s="78"/>
      <c r="F4077" s="5"/>
      <c r="G4077" s="5"/>
      <c r="H4077" s="5"/>
      <c r="K4077" s="5"/>
      <c r="L4077" s="5"/>
      <c r="M4077" s="18"/>
      <c r="N4077" s="18"/>
      <c r="T4077" s="70"/>
      <c r="U4077" s="70"/>
      <c r="V4077" s="20"/>
    </row>
    <row r="4078" spans="1:22" x14ac:dyDescent="0.25">
      <c r="A4078" s="18"/>
      <c r="B4078" s="18"/>
      <c r="C4078" s="77"/>
      <c r="D4078" s="77"/>
      <c r="E4078" s="78"/>
      <c r="F4078" s="5"/>
      <c r="G4078" s="5"/>
      <c r="H4078" s="5"/>
      <c r="K4078" s="5"/>
      <c r="L4078" s="5"/>
      <c r="M4078" s="18"/>
      <c r="N4078" s="18"/>
      <c r="T4078" s="70"/>
      <c r="U4078" s="70"/>
      <c r="V4078" s="20"/>
    </row>
    <row r="4079" spans="1:22" x14ac:dyDescent="0.25">
      <c r="A4079" s="18"/>
      <c r="B4079" s="18"/>
      <c r="C4079" s="77"/>
      <c r="D4079" s="77"/>
      <c r="E4079" s="78"/>
      <c r="F4079" s="5"/>
      <c r="G4079" s="5"/>
      <c r="H4079" s="5"/>
      <c r="K4079" s="5"/>
      <c r="L4079" s="5"/>
      <c r="M4079" s="18"/>
      <c r="N4079" s="18"/>
      <c r="T4079" s="70"/>
      <c r="U4079" s="70"/>
      <c r="V4079" s="20"/>
    </row>
    <row r="4080" spans="1:22" x14ac:dyDescent="0.25">
      <c r="A4080" s="18"/>
      <c r="B4080" s="18"/>
      <c r="C4080" s="77"/>
      <c r="D4080" s="77"/>
      <c r="E4080" s="78"/>
      <c r="F4080" s="5"/>
      <c r="G4080" s="5"/>
      <c r="H4080" s="5"/>
      <c r="K4080" s="5"/>
      <c r="L4080" s="5"/>
      <c r="M4080" s="18"/>
      <c r="N4080" s="18"/>
      <c r="T4080" s="70"/>
      <c r="U4080" s="70"/>
      <c r="V4080" s="20"/>
    </row>
    <row r="4081" spans="1:22" x14ac:dyDescent="0.25">
      <c r="A4081" s="18"/>
      <c r="B4081" s="18"/>
      <c r="C4081" s="77"/>
      <c r="D4081" s="77"/>
      <c r="E4081" s="78"/>
      <c r="F4081" s="5"/>
      <c r="G4081" s="5"/>
      <c r="H4081" s="5"/>
      <c r="K4081" s="5"/>
      <c r="L4081" s="5"/>
      <c r="M4081" s="18"/>
      <c r="N4081" s="18"/>
      <c r="T4081" s="70"/>
      <c r="U4081" s="70"/>
      <c r="V4081" s="20"/>
    </row>
    <row r="4082" spans="1:22" x14ac:dyDescent="0.25">
      <c r="A4082" s="18"/>
      <c r="B4082" s="18"/>
      <c r="C4082" s="77"/>
      <c r="D4082" s="77"/>
      <c r="E4082" s="78"/>
      <c r="F4082" s="5"/>
      <c r="G4082" s="5"/>
      <c r="H4082" s="5"/>
      <c r="K4082" s="5"/>
      <c r="L4082" s="5"/>
      <c r="M4082" s="18"/>
      <c r="N4082" s="18"/>
      <c r="T4082" s="70"/>
      <c r="U4082" s="70"/>
      <c r="V4082" s="20"/>
    </row>
    <row r="4083" spans="1:22" x14ac:dyDescent="0.25">
      <c r="A4083" s="18"/>
      <c r="B4083" s="18"/>
      <c r="C4083" s="77"/>
      <c r="D4083" s="77"/>
      <c r="E4083" s="78"/>
      <c r="F4083" s="5"/>
      <c r="G4083" s="5"/>
      <c r="H4083" s="5"/>
      <c r="K4083" s="5"/>
      <c r="L4083" s="5"/>
      <c r="M4083" s="18"/>
      <c r="N4083" s="18"/>
      <c r="T4083" s="70"/>
      <c r="U4083" s="70"/>
      <c r="V4083" s="20"/>
    </row>
    <row r="4084" spans="1:22" x14ac:dyDescent="0.25">
      <c r="A4084" s="18"/>
      <c r="B4084" s="18"/>
      <c r="C4084" s="77"/>
      <c r="D4084" s="77"/>
      <c r="E4084" s="78"/>
      <c r="F4084" s="5"/>
      <c r="G4084" s="5"/>
      <c r="H4084" s="5"/>
      <c r="K4084" s="5"/>
      <c r="L4084" s="5"/>
      <c r="M4084" s="18"/>
      <c r="N4084" s="18"/>
      <c r="T4084" s="70"/>
      <c r="U4084" s="70"/>
      <c r="V4084" s="20"/>
    </row>
    <row r="4085" spans="1:22" x14ac:dyDescent="0.25">
      <c r="A4085" s="18"/>
      <c r="B4085" s="18"/>
      <c r="C4085" s="77"/>
      <c r="D4085" s="77"/>
      <c r="E4085" s="78"/>
      <c r="F4085" s="5"/>
      <c r="G4085" s="5"/>
      <c r="H4085" s="5"/>
      <c r="K4085" s="5"/>
      <c r="L4085" s="5"/>
      <c r="M4085" s="18"/>
      <c r="N4085" s="18"/>
      <c r="T4085" s="70"/>
      <c r="U4085" s="70"/>
      <c r="V4085" s="20"/>
    </row>
    <row r="4086" spans="1:22" x14ac:dyDescent="0.25">
      <c r="A4086" s="18"/>
      <c r="B4086" s="18"/>
      <c r="C4086" s="77"/>
      <c r="D4086" s="77"/>
      <c r="E4086" s="78"/>
      <c r="F4086" s="5"/>
      <c r="G4086" s="5"/>
      <c r="H4086" s="5"/>
      <c r="K4086" s="5"/>
      <c r="L4086" s="5"/>
      <c r="M4086" s="18"/>
      <c r="N4086" s="18"/>
      <c r="T4086" s="70"/>
      <c r="U4086" s="70"/>
      <c r="V4086" s="20"/>
    </row>
    <row r="4087" spans="1:22" x14ac:dyDescent="0.25">
      <c r="A4087" s="18"/>
      <c r="B4087" s="18"/>
      <c r="C4087" s="77"/>
      <c r="D4087" s="77"/>
      <c r="E4087" s="78"/>
      <c r="F4087" s="5"/>
      <c r="G4087" s="5"/>
      <c r="H4087" s="5"/>
      <c r="K4087" s="5"/>
      <c r="L4087" s="5"/>
      <c r="M4087" s="18"/>
      <c r="N4087" s="18"/>
      <c r="T4087" s="70"/>
      <c r="U4087" s="70"/>
      <c r="V4087" s="20"/>
    </row>
    <row r="4088" spans="1:22" x14ac:dyDescent="0.25">
      <c r="A4088" s="18"/>
      <c r="B4088" s="18"/>
      <c r="C4088" s="77"/>
      <c r="D4088" s="77"/>
      <c r="E4088" s="78"/>
      <c r="F4088" s="5"/>
      <c r="G4088" s="5"/>
      <c r="H4088" s="5"/>
      <c r="K4088" s="5"/>
      <c r="L4088" s="5"/>
      <c r="M4088" s="18"/>
      <c r="N4088" s="18"/>
      <c r="T4088" s="70"/>
      <c r="U4088" s="70"/>
      <c r="V4088" s="20"/>
    </row>
    <row r="4089" spans="1:22" x14ac:dyDescent="0.25">
      <c r="A4089" s="18"/>
      <c r="B4089" s="18"/>
      <c r="C4089" s="77"/>
      <c r="D4089" s="77"/>
      <c r="E4089" s="78"/>
      <c r="F4089" s="5"/>
      <c r="G4089" s="5"/>
      <c r="H4089" s="5"/>
      <c r="K4089" s="5"/>
      <c r="L4089" s="5"/>
      <c r="M4089" s="18"/>
      <c r="N4089" s="18"/>
      <c r="T4089" s="70"/>
      <c r="U4089" s="70"/>
      <c r="V4089" s="20"/>
    </row>
    <row r="4090" spans="1:22" x14ac:dyDescent="0.25">
      <c r="A4090" s="18"/>
      <c r="B4090" s="18"/>
      <c r="C4090" s="77"/>
      <c r="D4090" s="77"/>
      <c r="E4090" s="78"/>
      <c r="F4090" s="5"/>
      <c r="G4090" s="5"/>
      <c r="H4090" s="5"/>
      <c r="K4090" s="5"/>
      <c r="L4090" s="5"/>
      <c r="M4090" s="18"/>
      <c r="N4090" s="18"/>
      <c r="T4090" s="70"/>
      <c r="U4090" s="70"/>
      <c r="V4090" s="20"/>
    </row>
    <row r="4091" spans="1:22" x14ac:dyDescent="0.25">
      <c r="A4091" s="18"/>
      <c r="B4091" s="18"/>
      <c r="C4091" s="77"/>
      <c r="D4091" s="77"/>
      <c r="E4091" s="78"/>
      <c r="F4091" s="5"/>
      <c r="G4091" s="5"/>
      <c r="H4091" s="5"/>
      <c r="K4091" s="5"/>
      <c r="L4091" s="5"/>
      <c r="M4091" s="18"/>
      <c r="N4091" s="18"/>
      <c r="T4091" s="70"/>
      <c r="U4091" s="70"/>
      <c r="V4091" s="20"/>
    </row>
    <row r="4092" spans="1:22" x14ac:dyDescent="0.25">
      <c r="A4092" s="18"/>
      <c r="B4092" s="18"/>
      <c r="C4092" s="77"/>
      <c r="D4092" s="77"/>
      <c r="E4092" s="78"/>
      <c r="F4092" s="5"/>
      <c r="G4092" s="5"/>
      <c r="H4092" s="5"/>
      <c r="K4092" s="5"/>
      <c r="L4092" s="5"/>
      <c r="M4092" s="18"/>
      <c r="N4092" s="18"/>
      <c r="T4092" s="70"/>
      <c r="U4092" s="70"/>
      <c r="V4092" s="20"/>
    </row>
    <row r="4093" spans="1:22" x14ac:dyDescent="0.25">
      <c r="A4093" s="18"/>
      <c r="B4093" s="18"/>
      <c r="C4093" s="77"/>
      <c r="D4093" s="77"/>
      <c r="E4093" s="78"/>
      <c r="F4093" s="5"/>
      <c r="G4093" s="5"/>
      <c r="H4093" s="5"/>
      <c r="K4093" s="5"/>
      <c r="L4093" s="5"/>
      <c r="M4093" s="18"/>
      <c r="N4093" s="18"/>
      <c r="T4093" s="70"/>
      <c r="U4093" s="70"/>
      <c r="V4093" s="20"/>
    </row>
    <row r="4094" spans="1:22" x14ac:dyDescent="0.25">
      <c r="A4094" s="18"/>
      <c r="B4094" s="18"/>
      <c r="C4094" s="77"/>
      <c r="D4094" s="77"/>
      <c r="E4094" s="78"/>
      <c r="F4094" s="5"/>
      <c r="G4094" s="5"/>
      <c r="H4094" s="5"/>
      <c r="K4094" s="5"/>
      <c r="L4094" s="5"/>
      <c r="M4094" s="18"/>
      <c r="N4094" s="18"/>
      <c r="T4094" s="70"/>
      <c r="U4094" s="70"/>
      <c r="V4094" s="20"/>
    </row>
    <row r="4095" spans="1:22" x14ac:dyDescent="0.25">
      <c r="A4095" s="18"/>
      <c r="B4095" s="18"/>
      <c r="C4095" s="77"/>
      <c r="D4095" s="77"/>
      <c r="E4095" s="78"/>
      <c r="F4095" s="5"/>
      <c r="G4095" s="5"/>
      <c r="H4095" s="5"/>
      <c r="K4095" s="5"/>
      <c r="L4095" s="5"/>
      <c r="M4095" s="18"/>
      <c r="N4095" s="18"/>
      <c r="T4095" s="70"/>
      <c r="U4095" s="70"/>
      <c r="V4095" s="20"/>
    </row>
    <row r="4096" spans="1:22" x14ac:dyDescent="0.25">
      <c r="A4096" s="18"/>
      <c r="B4096" s="18"/>
      <c r="C4096" s="77"/>
      <c r="D4096" s="77"/>
      <c r="E4096" s="78"/>
      <c r="F4096" s="5"/>
      <c r="G4096" s="5"/>
      <c r="H4096" s="5"/>
      <c r="K4096" s="5"/>
      <c r="L4096" s="5"/>
      <c r="M4096" s="18"/>
      <c r="N4096" s="18"/>
      <c r="T4096" s="70"/>
      <c r="U4096" s="70"/>
      <c r="V4096" s="20"/>
    </row>
    <row r="4097" spans="1:22" x14ac:dyDescent="0.25">
      <c r="A4097" s="18"/>
      <c r="B4097" s="18"/>
      <c r="C4097" s="77"/>
      <c r="D4097" s="77"/>
      <c r="E4097" s="78"/>
      <c r="F4097" s="5"/>
      <c r="G4097" s="5"/>
      <c r="H4097" s="5"/>
      <c r="K4097" s="5"/>
      <c r="L4097" s="5"/>
      <c r="M4097" s="18"/>
      <c r="N4097" s="18"/>
      <c r="T4097" s="70"/>
      <c r="U4097" s="70"/>
      <c r="V4097" s="20"/>
    </row>
    <row r="4098" spans="1:22" x14ac:dyDescent="0.25">
      <c r="A4098" s="18"/>
      <c r="B4098" s="18"/>
      <c r="C4098" s="77"/>
      <c r="D4098" s="77"/>
      <c r="E4098" s="78"/>
      <c r="F4098" s="5"/>
      <c r="G4098" s="5"/>
      <c r="H4098" s="5"/>
      <c r="K4098" s="5"/>
      <c r="L4098" s="5"/>
      <c r="M4098" s="18"/>
      <c r="N4098" s="18"/>
      <c r="T4098" s="70"/>
      <c r="U4098" s="70"/>
      <c r="V4098" s="20"/>
    </row>
    <row r="4099" spans="1:22" x14ac:dyDescent="0.25">
      <c r="A4099" s="18"/>
      <c r="B4099" s="18"/>
      <c r="C4099" s="77"/>
      <c r="D4099" s="77"/>
      <c r="E4099" s="78"/>
      <c r="F4099" s="5"/>
      <c r="G4099" s="5"/>
      <c r="H4099" s="5"/>
      <c r="K4099" s="5"/>
      <c r="L4099" s="5"/>
      <c r="M4099" s="18"/>
      <c r="N4099" s="18"/>
      <c r="T4099" s="70"/>
      <c r="U4099" s="70"/>
      <c r="V4099" s="20"/>
    </row>
    <row r="4100" spans="1:22" x14ac:dyDescent="0.25">
      <c r="A4100" s="18"/>
      <c r="B4100" s="18"/>
      <c r="C4100" s="77"/>
      <c r="D4100" s="77"/>
      <c r="E4100" s="78"/>
      <c r="F4100" s="5"/>
      <c r="G4100" s="5"/>
      <c r="H4100" s="5"/>
      <c r="K4100" s="5"/>
      <c r="L4100" s="5"/>
      <c r="M4100" s="18"/>
      <c r="N4100" s="18"/>
      <c r="T4100" s="70"/>
      <c r="U4100" s="70"/>
      <c r="V4100" s="20"/>
    </row>
    <row r="4101" spans="1:22" x14ac:dyDescent="0.25">
      <c r="A4101" s="18"/>
      <c r="B4101" s="18"/>
      <c r="C4101" s="77"/>
      <c r="D4101" s="77"/>
      <c r="E4101" s="78"/>
      <c r="F4101" s="5"/>
      <c r="G4101" s="5"/>
      <c r="H4101" s="5"/>
      <c r="K4101" s="5"/>
      <c r="L4101" s="5"/>
      <c r="M4101" s="18"/>
      <c r="N4101" s="18"/>
      <c r="T4101" s="70"/>
      <c r="U4101" s="70"/>
      <c r="V4101" s="20"/>
    </row>
    <row r="4102" spans="1:22" x14ac:dyDescent="0.25">
      <c r="A4102" s="18"/>
      <c r="B4102" s="18"/>
      <c r="C4102" s="77"/>
      <c r="D4102" s="77"/>
      <c r="E4102" s="78"/>
      <c r="F4102" s="5"/>
      <c r="G4102" s="5"/>
      <c r="H4102" s="5"/>
      <c r="K4102" s="5"/>
      <c r="L4102" s="5"/>
      <c r="M4102" s="18"/>
      <c r="N4102" s="18"/>
      <c r="T4102" s="70"/>
      <c r="U4102" s="70"/>
      <c r="V4102" s="20"/>
    </row>
    <row r="4103" spans="1:22" x14ac:dyDescent="0.25">
      <c r="A4103" s="18"/>
      <c r="B4103" s="18"/>
      <c r="C4103" s="77"/>
      <c r="D4103" s="77"/>
      <c r="E4103" s="78"/>
      <c r="F4103" s="5"/>
      <c r="G4103" s="5"/>
      <c r="H4103" s="5"/>
      <c r="K4103" s="5"/>
      <c r="L4103" s="5"/>
      <c r="M4103" s="18"/>
      <c r="N4103" s="18"/>
      <c r="T4103" s="70"/>
      <c r="U4103" s="70"/>
      <c r="V4103" s="20"/>
    </row>
    <row r="4104" spans="1:22" x14ac:dyDescent="0.25">
      <c r="A4104" s="18"/>
      <c r="B4104" s="18"/>
      <c r="C4104" s="77"/>
      <c r="D4104" s="77"/>
      <c r="E4104" s="78"/>
      <c r="F4104" s="5"/>
      <c r="G4104" s="5"/>
      <c r="H4104" s="5"/>
      <c r="K4104" s="5"/>
      <c r="L4104" s="5"/>
      <c r="M4104" s="18"/>
      <c r="N4104" s="18"/>
      <c r="T4104" s="70"/>
      <c r="U4104" s="70"/>
      <c r="V4104" s="20"/>
    </row>
    <row r="4105" spans="1:22" x14ac:dyDescent="0.25">
      <c r="A4105" s="18"/>
      <c r="B4105" s="18"/>
      <c r="C4105" s="77"/>
      <c r="D4105" s="77"/>
      <c r="E4105" s="78"/>
      <c r="F4105" s="5"/>
      <c r="G4105" s="5"/>
      <c r="H4105" s="5"/>
      <c r="K4105" s="5"/>
      <c r="L4105" s="5"/>
      <c r="M4105" s="18"/>
      <c r="N4105" s="18"/>
      <c r="T4105" s="70"/>
      <c r="U4105" s="70"/>
      <c r="V4105" s="20"/>
    </row>
    <row r="4106" spans="1:22" x14ac:dyDescent="0.25">
      <c r="A4106" s="18"/>
      <c r="B4106" s="18"/>
      <c r="C4106" s="77"/>
      <c r="D4106" s="77"/>
      <c r="E4106" s="78"/>
      <c r="F4106" s="5"/>
      <c r="G4106" s="5"/>
      <c r="H4106" s="5"/>
      <c r="K4106" s="5"/>
      <c r="L4106" s="5"/>
      <c r="M4106" s="18"/>
      <c r="N4106" s="18"/>
      <c r="T4106" s="70"/>
      <c r="U4106" s="70"/>
      <c r="V4106" s="20"/>
    </row>
    <row r="4107" spans="1:22" x14ac:dyDescent="0.25">
      <c r="A4107" s="18"/>
      <c r="B4107" s="18"/>
      <c r="C4107" s="77"/>
      <c r="D4107" s="77"/>
      <c r="E4107" s="78"/>
      <c r="F4107" s="5"/>
      <c r="G4107" s="5"/>
      <c r="H4107" s="5"/>
      <c r="K4107" s="5"/>
      <c r="L4107" s="5"/>
      <c r="M4107" s="18"/>
      <c r="N4107" s="18"/>
      <c r="T4107" s="70"/>
      <c r="U4107" s="70"/>
      <c r="V4107" s="20"/>
    </row>
    <row r="4108" spans="1:22" x14ac:dyDescent="0.25">
      <c r="A4108" s="18"/>
      <c r="B4108" s="18"/>
      <c r="C4108" s="77"/>
      <c r="D4108" s="77"/>
      <c r="E4108" s="78"/>
      <c r="F4108" s="5"/>
      <c r="G4108" s="5"/>
      <c r="H4108" s="5"/>
      <c r="K4108" s="5"/>
      <c r="L4108" s="5"/>
      <c r="M4108" s="18"/>
      <c r="N4108" s="18"/>
      <c r="T4108" s="70"/>
      <c r="U4108" s="70"/>
      <c r="V4108" s="20"/>
    </row>
    <row r="4109" spans="1:22" x14ac:dyDescent="0.25">
      <c r="A4109" s="18"/>
      <c r="B4109" s="18"/>
      <c r="C4109" s="77"/>
      <c r="D4109" s="77"/>
      <c r="E4109" s="78"/>
      <c r="F4109" s="5"/>
      <c r="G4109" s="5"/>
      <c r="H4109" s="5"/>
      <c r="K4109" s="5"/>
      <c r="L4109" s="5"/>
      <c r="M4109" s="18"/>
      <c r="N4109" s="18"/>
      <c r="T4109" s="70"/>
      <c r="U4109" s="70"/>
      <c r="V4109" s="20"/>
    </row>
    <row r="4110" spans="1:22" x14ac:dyDescent="0.25">
      <c r="A4110" s="18"/>
      <c r="B4110" s="18"/>
      <c r="C4110" s="77"/>
      <c r="D4110" s="77"/>
      <c r="E4110" s="78"/>
      <c r="F4110" s="5"/>
      <c r="G4110" s="5"/>
      <c r="H4110" s="5"/>
      <c r="K4110" s="5"/>
      <c r="L4110" s="5"/>
      <c r="M4110" s="18"/>
      <c r="N4110" s="18"/>
      <c r="T4110" s="70"/>
      <c r="U4110" s="70"/>
      <c r="V4110" s="20"/>
    </row>
    <row r="4111" spans="1:22" x14ac:dyDescent="0.25">
      <c r="A4111" s="18"/>
      <c r="B4111" s="18"/>
      <c r="C4111" s="77"/>
      <c r="D4111" s="77"/>
      <c r="E4111" s="78"/>
      <c r="F4111" s="5"/>
      <c r="G4111" s="5"/>
      <c r="H4111" s="5"/>
      <c r="K4111" s="5"/>
      <c r="L4111" s="5"/>
      <c r="M4111" s="18"/>
      <c r="N4111" s="18"/>
      <c r="T4111" s="70"/>
      <c r="U4111" s="70"/>
      <c r="V4111" s="20"/>
    </row>
    <row r="4112" spans="1:22" x14ac:dyDescent="0.25">
      <c r="A4112" s="18"/>
      <c r="B4112" s="18"/>
      <c r="C4112" s="77"/>
      <c r="D4112" s="77"/>
      <c r="E4112" s="78"/>
      <c r="F4112" s="5"/>
      <c r="G4112" s="5"/>
      <c r="H4112" s="5"/>
      <c r="K4112" s="5"/>
      <c r="L4112" s="5"/>
      <c r="M4112" s="18"/>
      <c r="N4112" s="18"/>
      <c r="T4112" s="70"/>
      <c r="U4112" s="70"/>
      <c r="V4112" s="20"/>
    </row>
    <row r="4113" spans="1:22" x14ac:dyDescent="0.25">
      <c r="A4113" s="18"/>
      <c r="B4113" s="18"/>
      <c r="C4113" s="77"/>
      <c r="D4113" s="77"/>
      <c r="E4113" s="78"/>
      <c r="F4113" s="5"/>
      <c r="G4113" s="5"/>
      <c r="H4113" s="5"/>
      <c r="K4113" s="5"/>
      <c r="L4113" s="5"/>
      <c r="M4113" s="18"/>
      <c r="N4113" s="18"/>
      <c r="T4113" s="70"/>
      <c r="U4113" s="70"/>
      <c r="V4113" s="20"/>
    </row>
    <row r="4114" spans="1:22" x14ac:dyDescent="0.25">
      <c r="A4114" s="18"/>
      <c r="B4114" s="18"/>
      <c r="C4114" s="77"/>
      <c r="D4114" s="77"/>
      <c r="E4114" s="78"/>
      <c r="F4114" s="5"/>
      <c r="G4114" s="5"/>
      <c r="H4114" s="5"/>
      <c r="K4114" s="5"/>
      <c r="L4114" s="5"/>
      <c r="M4114" s="18"/>
      <c r="N4114" s="18"/>
      <c r="T4114" s="70"/>
      <c r="U4114" s="70"/>
      <c r="V4114" s="20"/>
    </row>
    <row r="4115" spans="1:22" x14ac:dyDescent="0.25">
      <c r="A4115" s="18"/>
      <c r="B4115" s="18"/>
      <c r="C4115" s="77"/>
      <c r="D4115" s="77"/>
      <c r="E4115" s="78"/>
      <c r="F4115" s="5"/>
      <c r="G4115" s="5"/>
      <c r="H4115" s="5"/>
      <c r="K4115" s="5"/>
      <c r="L4115" s="5"/>
      <c r="M4115" s="18"/>
      <c r="N4115" s="18"/>
      <c r="T4115" s="70"/>
      <c r="U4115" s="70"/>
      <c r="V4115" s="20"/>
    </row>
    <row r="4116" spans="1:22" x14ac:dyDescent="0.25">
      <c r="A4116" s="18"/>
      <c r="B4116" s="18"/>
      <c r="C4116" s="77"/>
      <c r="D4116" s="77"/>
      <c r="E4116" s="78"/>
      <c r="F4116" s="5"/>
      <c r="G4116" s="5"/>
      <c r="H4116" s="5"/>
      <c r="K4116" s="5"/>
      <c r="L4116" s="5"/>
      <c r="M4116" s="18"/>
      <c r="N4116" s="18"/>
      <c r="T4116" s="70"/>
      <c r="U4116" s="70"/>
      <c r="V4116" s="20"/>
    </row>
    <row r="4117" spans="1:22" x14ac:dyDescent="0.25">
      <c r="A4117" s="18"/>
      <c r="B4117" s="18"/>
      <c r="C4117" s="77"/>
      <c r="D4117" s="77"/>
      <c r="E4117" s="78"/>
      <c r="F4117" s="5"/>
      <c r="G4117" s="5"/>
      <c r="H4117" s="5"/>
      <c r="K4117" s="5"/>
      <c r="L4117" s="5"/>
      <c r="M4117" s="18"/>
      <c r="N4117" s="18"/>
      <c r="T4117" s="70"/>
      <c r="U4117" s="70"/>
      <c r="V4117" s="20"/>
    </row>
    <row r="4118" spans="1:22" x14ac:dyDescent="0.25">
      <c r="A4118" s="18"/>
      <c r="B4118" s="18"/>
      <c r="C4118" s="77"/>
      <c r="D4118" s="77"/>
      <c r="E4118" s="78"/>
      <c r="F4118" s="5"/>
      <c r="G4118" s="5"/>
      <c r="H4118" s="5"/>
      <c r="K4118" s="5"/>
      <c r="L4118" s="5"/>
      <c r="M4118" s="18"/>
      <c r="N4118" s="18"/>
      <c r="T4118" s="70"/>
      <c r="U4118" s="70"/>
      <c r="V4118" s="20"/>
    </row>
    <row r="4119" spans="1:22" x14ac:dyDescent="0.25">
      <c r="A4119" s="18"/>
      <c r="B4119" s="18"/>
      <c r="C4119" s="77"/>
      <c r="D4119" s="77"/>
      <c r="E4119" s="78"/>
      <c r="F4119" s="5"/>
      <c r="G4119" s="5"/>
      <c r="H4119" s="5"/>
      <c r="K4119" s="5"/>
      <c r="L4119" s="5"/>
      <c r="M4119" s="18"/>
      <c r="N4119" s="18"/>
      <c r="T4119" s="70"/>
      <c r="U4119" s="70"/>
      <c r="V4119" s="20"/>
    </row>
    <row r="4120" spans="1:22" x14ac:dyDescent="0.25">
      <c r="A4120" s="18"/>
      <c r="B4120" s="18"/>
      <c r="C4120" s="77"/>
      <c r="D4120" s="77"/>
      <c r="E4120" s="78"/>
      <c r="F4120" s="5"/>
      <c r="G4120" s="5"/>
      <c r="H4120" s="5"/>
      <c r="K4120" s="5"/>
      <c r="L4120" s="5"/>
      <c r="M4120" s="18"/>
      <c r="N4120" s="18"/>
      <c r="T4120" s="70"/>
      <c r="U4120" s="70"/>
      <c r="V4120" s="20"/>
    </row>
    <row r="4121" spans="1:22" x14ac:dyDescent="0.25">
      <c r="A4121" s="18"/>
      <c r="B4121" s="18"/>
      <c r="C4121" s="77"/>
      <c r="D4121" s="77"/>
      <c r="E4121" s="78"/>
      <c r="F4121" s="5"/>
      <c r="G4121" s="5"/>
      <c r="H4121" s="5"/>
      <c r="K4121" s="5"/>
      <c r="L4121" s="5"/>
      <c r="M4121" s="18"/>
      <c r="N4121" s="18"/>
      <c r="T4121" s="70"/>
      <c r="U4121" s="70"/>
      <c r="V4121" s="20"/>
    </row>
    <row r="4122" spans="1:22" x14ac:dyDescent="0.25">
      <c r="A4122" s="18"/>
      <c r="B4122" s="18"/>
      <c r="C4122" s="77"/>
      <c r="D4122" s="77"/>
      <c r="E4122" s="78"/>
      <c r="F4122" s="5"/>
      <c r="G4122" s="5"/>
      <c r="H4122" s="5"/>
      <c r="K4122" s="5"/>
      <c r="L4122" s="5"/>
      <c r="M4122" s="18"/>
      <c r="N4122" s="18"/>
      <c r="T4122" s="70"/>
      <c r="U4122" s="70"/>
      <c r="V4122" s="20"/>
    </row>
    <row r="4123" spans="1:22" x14ac:dyDescent="0.25">
      <c r="A4123" s="18"/>
      <c r="B4123" s="18"/>
      <c r="C4123" s="77"/>
      <c r="D4123" s="77"/>
      <c r="E4123" s="78"/>
      <c r="F4123" s="5"/>
      <c r="G4123" s="5"/>
      <c r="H4123" s="5"/>
      <c r="K4123" s="5"/>
      <c r="L4123" s="5"/>
      <c r="M4123" s="18"/>
      <c r="N4123" s="18"/>
      <c r="T4123" s="70"/>
      <c r="U4123" s="70"/>
      <c r="V4123" s="20"/>
    </row>
    <row r="4124" spans="1:22" x14ac:dyDescent="0.25">
      <c r="A4124" s="18"/>
      <c r="B4124" s="18"/>
      <c r="C4124" s="77"/>
      <c r="D4124" s="77"/>
      <c r="E4124" s="78"/>
      <c r="F4124" s="5"/>
      <c r="G4124" s="5"/>
      <c r="H4124" s="5"/>
      <c r="K4124" s="5"/>
      <c r="L4124" s="5"/>
      <c r="M4124" s="18"/>
      <c r="N4124" s="18"/>
      <c r="T4124" s="70"/>
      <c r="U4124" s="70"/>
      <c r="V4124" s="20"/>
    </row>
    <row r="4125" spans="1:22" x14ac:dyDescent="0.25">
      <c r="A4125" s="18"/>
      <c r="B4125" s="18"/>
      <c r="C4125" s="77"/>
      <c r="D4125" s="77"/>
      <c r="E4125" s="78"/>
      <c r="F4125" s="5"/>
      <c r="G4125" s="5"/>
      <c r="H4125" s="5"/>
      <c r="K4125" s="5"/>
      <c r="L4125" s="5"/>
      <c r="M4125" s="18"/>
      <c r="N4125" s="18"/>
      <c r="T4125" s="70"/>
      <c r="U4125" s="70"/>
      <c r="V4125" s="20"/>
    </row>
    <row r="4126" spans="1:22" x14ac:dyDescent="0.25">
      <c r="A4126" s="18"/>
      <c r="B4126" s="18"/>
      <c r="C4126" s="77"/>
      <c r="D4126" s="77"/>
      <c r="E4126" s="78"/>
      <c r="F4126" s="5"/>
      <c r="G4126" s="5"/>
      <c r="H4126" s="5"/>
      <c r="K4126" s="5"/>
      <c r="L4126" s="5"/>
      <c r="M4126" s="18"/>
      <c r="N4126" s="18"/>
      <c r="T4126" s="70"/>
      <c r="U4126" s="70"/>
      <c r="V4126" s="20"/>
    </row>
    <row r="4127" spans="1:22" x14ac:dyDescent="0.25">
      <c r="A4127" s="18"/>
      <c r="B4127" s="18"/>
      <c r="C4127" s="77"/>
      <c r="D4127" s="77"/>
      <c r="E4127" s="78"/>
      <c r="F4127" s="5"/>
      <c r="G4127" s="5"/>
      <c r="H4127" s="5"/>
      <c r="K4127" s="5"/>
      <c r="L4127" s="5"/>
      <c r="M4127" s="18"/>
      <c r="N4127" s="18"/>
      <c r="T4127" s="70"/>
      <c r="U4127" s="70"/>
      <c r="V4127" s="20"/>
    </row>
    <row r="4128" spans="1:22" x14ac:dyDescent="0.25">
      <c r="A4128" s="18"/>
      <c r="B4128" s="18"/>
      <c r="C4128" s="77"/>
      <c r="D4128" s="77"/>
      <c r="E4128" s="78"/>
      <c r="F4128" s="5"/>
      <c r="G4128" s="5"/>
      <c r="H4128" s="5"/>
      <c r="K4128" s="5"/>
      <c r="L4128" s="5"/>
      <c r="M4128" s="18"/>
      <c r="N4128" s="18"/>
      <c r="T4128" s="70"/>
      <c r="U4128" s="70"/>
      <c r="V4128" s="20"/>
    </row>
    <row r="4129" spans="1:22" x14ac:dyDescent="0.25">
      <c r="A4129" s="18"/>
      <c r="B4129" s="18"/>
      <c r="C4129" s="77"/>
      <c r="D4129" s="77"/>
      <c r="E4129" s="78"/>
      <c r="F4129" s="5"/>
      <c r="G4129" s="5"/>
      <c r="H4129" s="5"/>
      <c r="K4129" s="5"/>
      <c r="L4129" s="5"/>
      <c r="M4129" s="18"/>
      <c r="N4129" s="18"/>
      <c r="T4129" s="70"/>
      <c r="U4129" s="70"/>
      <c r="V4129" s="20"/>
    </row>
    <row r="4130" spans="1:22" x14ac:dyDescent="0.25">
      <c r="A4130" s="18"/>
      <c r="B4130" s="18"/>
      <c r="C4130" s="77"/>
      <c r="D4130" s="77"/>
      <c r="E4130" s="78"/>
      <c r="F4130" s="5"/>
      <c r="G4130" s="5"/>
      <c r="H4130" s="5"/>
      <c r="K4130" s="5"/>
      <c r="L4130" s="5"/>
      <c r="M4130" s="18"/>
      <c r="N4130" s="18"/>
      <c r="T4130" s="70"/>
      <c r="U4130" s="70"/>
      <c r="V4130" s="20"/>
    </row>
    <row r="4131" spans="1:22" x14ac:dyDescent="0.25">
      <c r="A4131" s="18"/>
      <c r="B4131" s="18"/>
      <c r="C4131" s="77"/>
      <c r="D4131" s="77"/>
      <c r="E4131" s="78"/>
      <c r="F4131" s="5"/>
      <c r="G4131" s="5"/>
      <c r="H4131" s="5"/>
      <c r="K4131" s="5"/>
      <c r="L4131" s="5"/>
      <c r="M4131" s="18"/>
      <c r="N4131" s="18"/>
      <c r="T4131" s="70"/>
      <c r="U4131" s="70"/>
      <c r="V4131" s="20"/>
    </row>
    <row r="4132" spans="1:22" x14ac:dyDescent="0.25">
      <c r="A4132" s="18"/>
      <c r="B4132" s="18"/>
      <c r="C4132" s="77"/>
      <c r="D4132" s="77"/>
      <c r="E4132" s="78"/>
      <c r="F4132" s="5"/>
      <c r="G4132" s="5"/>
      <c r="H4132" s="5"/>
      <c r="K4132" s="5"/>
      <c r="L4132" s="5"/>
      <c r="M4132" s="18"/>
      <c r="N4132" s="18"/>
      <c r="T4132" s="70"/>
      <c r="U4132" s="70"/>
      <c r="V4132" s="20"/>
    </row>
    <row r="4133" spans="1:22" x14ac:dyDescent="0.25">
      <c r="A4133" s="18"/>
      <c r="B4133" s="18"/>
      <c r="C4133" s="77"/>
      <c r="D4133" s="77"/>
      <c r="E4133" s="78"/>
      <c r="F4133" s="5"/>
      <c r="G4133" s="5"/>
      <c r="H4133" s="5"/>
      <c r="K4133" s="5"/>
      <c r="L4133" s="5"/>
      <c r="M4133" s="18"/>
      <c r="N4133" s="18"/>
      <c r="T4133" s="70"/>
      <c r="U4133" s="70"/>
      <c r="V4133" s="20"/>
    </row>
    <row r="4134" spans="1:22" x14ac:dyDescent="0.25">
      <c r="A4134" s="18"/>
      <c r="B4134" s="18"/>
      <c r="C4134" s="77"/>
      <c r="D4134" s="77"/>
      <c r="E4134" s="78"/>
      <c r="F4134" s="5"/>
      <c r="G4134" s="5"/>
      <c r="H4134" s="5"/>
      <c r="K4134" s="5"/>
      <c r="L4134" s="5"/>
      <c r="M4134" s="18"/>
      <c r="N4134" s="18"/>
      <c r="T4134" s="70"/>
      <c r="U4134" s="70"/>
      <c r="V4134" s="20"/>
    </row>
    <row r="4135" spans="1:22" x14ac:dyDescent="0.25">
      <c r="A4135" s="18"/>
      <c r="B4135" s="18"/>
      <c r="C4135" s="77"/>
      <c r="D4135" s="77"/>
      <c r="E4135" s="78"/>
      <c r="F4135" s="5"/>
      <c r="G4135" s="5"/>
      <c r="H4135" s="5"/>
      <c r="K4135" s="5"/>
      <c r="L4135" s="5"/>
      <c r="M4135" s="18"/>
      <c r="N4135" s="18"/>
      <c r="T4135" s="70"/>
      <c r="U4135" s="70"/>
      <c r="V4135" s="20"/>
    </row>
    <row r="4136" spans="1:22" x14ac:dyDescent="0.25">
      <c r="A4136" s="18"/>
      <c r="B4136" s="18"/>
      <c r="C4136" s="77"/>
      <c r="D4136" s="77"/>
      <c r="E4136" s="78"/>
      <c r="F4136" s="5"/>
      <c r="G4136" s="5"/>
      <c r="H4136" s="5"/>
      <c r="K4136" s="5"/>
      <c r="L4136" s="5"/>
      <c r="M4136" s="18"/>
      <c r="N4136" s="18"/>
      <c r="T4136" s="70"/>
      <c r="U4136" s="70"/>
      <c r="V4136" s="20"/>
    </row>
    <row r="4137" spans="1:22" x14ac:dyDescent="0.25">
      <c r="A4137" s="18"/>
      <c r="B4137" s="18"/>
      <c r="C4137" s="77"/>
      <c r="D4137" s="77"/>
      <c r="E4137" s="78"/>
      <c r="F4137" s="5"/>
      <c r="G4137" s="5"/>
      <c r="H4137" s="5"/>
      <c r="K4137" s="5"/>
      <c r="L4137" s="5"/>
      <c r="M4137" s="18"/>
      <c r="N4137" s="18"/>
      <c r="T4137" s="70"/>
      <c r="U4137" s="70"/>
      <c r="V4137" s="20"/>
    </row>
    <row r="4138" spans="1:22" x14ac:dyDescent="0.25">
      <c r="A4138" s="18"/>
      <c r="B4138" s="18"/>
      <c r="C4138" s="77"/>
      <c r="D4138" s="77"/>
      <c r="E4138" s="78"/>
      <c r="F4138" s="5"/>
      <c r="G4138" s="5"/>
      <c r="H4138" s="5"/>
      <c r="K4138" s="5"/>
      <c r="L4138" s="5"/>
      <c r="M4138" s="18"/>
      <c r="N4138" s="18"/>
      <c r="T4138" s="70"/>
      <c r="U4138" s="70"/>
      <c r="V4138" s="20"/>
    </row>
    <row r="4139" spans="1:22" x14ac:dyDescent="0.25">
      <c r="A4139" s="18"/>
      <c r="B4139" s="18"/>
      <c r="C4139" s="77"/>
      <c r="D4139" s="77"/>
      <c r="E4139" s="78"/>
      <c r="F4139" s="5"/>
      <c r="G4139" s="5"/>
      <c r="H4139" s="5"/>
      <c r="K4139" s="5"/>
      <c r="L4139" s="5"/>
      <c r="M4139" s="18"/>
      <c r="N4139" s="18"/>
      <c r="T4139" s="70"/>
      <c r="U4139" s="70"/>
      <c r="V4139" s="20"/>
    </row>
    <row r="4140" spans="1:22" x14ac:dyDescent="0.25">
      <c r="A4140" s="18"/>
      <c r="B4140" s="18"/>
      <c r="C4140" s="77"/>
      <c r="D4140" s="77"/>
      <c r="E4140" s="78"/>
      <c r="F4140" s="5"/>
      <c r="G4140" s="5"/>
      <c r="H4140" s="5"/>
      <c r="K4140" s="5"/>
      <c r="L4140" s="5"/>
      <c r="M4140" s="18"/>
      <c r="N4140" s="18"/>
      <c r="T4140" s="70"/>
      <c r="U4140" s="70"/>
      <c r="V4140" s="20"/>
    </row>
    <row r="4141" spans="1:22" x14ac:dyDescent="0.25">
      <c r="A4141" s="18"/>
      <c r="B4141" s="18"/>
      <c r="C4141" s="77"/>
      <c r="D4141" s="77"/>
      <c r="E4141" s="78"/>
      <c r="F4141" s="5"/>
      <c r="G4141" s="5"/>
      <c r="H4141" s="5"/>
      <c r="K4141" s="5"/>
      <c r="L4141" s="5"/>
      <c r="M4141" s="18"/>
      <c r="N4141" s="18"/>
      <c r="T4141" s="70"/>
      <c r="U4141" s="70"/>
      <c r="V4141" s="20"/>
    </row>
    <row r="4142" spans="1:22" x14ac:dyDescent="0.25">
      <c r="A4142" s="18"/>
      <c r="B4142" s="18"/>
      <c r="C4142" s="77"/>
      <c r="D4142" s="77"/>
      <c r="E4142" s="78"/>
      <c r="F4142" s="5"/>
      <c r="G4142" s="5"/>
      <c r="H4142" s="5"/>
      <c r="K4142" s="5"/>
      <c r="L4142" s="5"/>
      <c r="M4142" s="18"/>
      <c r="N4142" s="18"/>
      <c r="T4142" s="70"/>
      <c r="U4142" s="70"/>
      <c r="V4142" s="20"/>
    </row>
    <row r="4143" spans="1:22" x14ac:dyDescent="0.25">
      <c r="A4143" s="18"/>
      <c r="B4143" s="18"/>
      <c r="C4143" s="77"/>
      <c r="D4143" s="77"/>
      <c r="E4143" s="78"/>
      <c r="F4143" s="5"/>
      <c r="G4143" s="5"/>
      <c r="H4143" s="5"/>
      <c r="K4143" s="5"/>
      <c r="L4143" s="5"/>
      <c r="M4143" s="18"/>
      <c r="N4143" s="18"/>
      <c r="T4143" s="70"/>
      <c r="U4143" s="70"/>
      <c r="V4143" s="20"/>
    </row>
    <row r="4144" spans="1:22" x14ac:dyDescent="0.25">
      <c r="A4144" s="18"/>
      <c r="B4144" s="18"/>
      <c r="C4144" s="77"/>
      <c r="D4144" s="77"/>
      <c r="E4144" s="78"/>
      <c r="F4144" s="5"/>
      <c r="G4144" s="5"/>
      <c r="H4144" s="5"/>
      <c r="K4144" s="5"/>
      <c r="L4144" s="5"/>
      <c r="M4144" s="18"/>
      <c r="N4144" s="18"/>
      <c r="T4144" s="70"/>
      <c r="U4144" s="70"/>
      <c r="V4144" s="20"/>
    </row>
    <row r="4145" spans="1:22" x14ac:dyDescent="0.25">
      <c r="A4145" s="18"/>
      <c r="B4145" s="18"/>
      <c r="C4145" s="77"/>
      <c r="D4145" s="77"/>
      <c r="E4145" s="78"/>
      <c r="F4145" s="5"/>
      <c r="G4145" s="5"/>
      <c r="H4145" s="5"/>
      <c r="K4145" s="5"/>
      <c r="L4145" s="5"/>
      <c r="M4145" s="18"/>
      <c r="N4145" s="18"/>
      <c r="T4145" s="70"/>
      <c r="U4145" s="70"/>
      <c r="V4145" s="20"/>
    </row>
    <row r="4146" spans="1:22" x14ac:dyDescent="0.25">
      <c r="A4146" s="18"/>
      <c r="B4146" s="18"/>
      <c r="C4146" s="77"/>
      <c r="D4146" s="77"/>
      <c r="E4146" s="78"/>
      <c r="F4146" s="5"/>
      <c r="G4146" s="5"/>
      <c r="H4146" s="5"/>
      <c r="K4146" s="5"/>
      <c r="L4146" s="5"/>
      <c r="M4146" s="18"/>
      <c r="N4146" s="18"/>
      <c r="T4146" s="70"/>
      <c r="U4146" s="70"/>
      <c r="V4146" s="20"/>
    </row>
    <row r="4147" spans="1:22" x14ac:dyDescent="0.25">
      <c r="A4147" s="18"/>
      <c r="B4147" s="18"/>
      <c r="C4147" s="77"/>
      <c r="D4147" s="77"/>
      <c r="E4147" s="78"/>
      <c r="F4147" s="5"/>
      <c r="G4147" s="5"/>
      <c r="H4147" s="5"/>
      <c r="K4147" s="5"/>
      <c r="L4147" s="5"/>
      <c r="M4147" s="18"/>
      <c r="N4147" s="18"/>
      <c r="T4147" s="70"/>
      <c r="U4147" s="70"/>
      <c r="V4147" s="20"/>
    </row>
    <row r="4148" spans="1:22" x14ac:dyDescent="0.25">
      <c r="A4148" s="18"/>
      <c r="B4148" s="18"/>
      <c r="C4148" s="77"/>
      <c r="D4148" s="77"/>
      <c r="E4148" s="78"/>
      <c r="F4148" s="5"/>
      <c r="G4148" s="5"/>
      <c r="H4148" s="5"/>
      <c r="K4148" s="5"/>
      <c r="L4148" s="5"/>
      <c r="M4148" s="18"/>
      <c r="N4148" s="18"/>
      <c r="T4148" s="70"/>
      <c r="U4148" s="70"/>
      <c r="V4148" s="20"/>
    </row>
    <row r="4149" spans="1:22" x14ac:dyDescent="0.25">
      <c r="A4149" s="18"/>
      <c r="B4149" s="18"/>
      <c r="C4149" s="77"/>
      <c r="D4149" s="77"/>
      <c r="E4149" s="78"/>
      <c r="F4149" s="5"/>
      <c r="G4149" s="5"/>
      <c r="H4149" s="5"/>
      <c r="K4149" s="5"/>
      <c r="L4149" s="5"/>
      <c r="M4149" s="18"/>
      <c r="N4149" s="18"/>
      <c r="T4149" s="70"/>
      <c r="U4149" s="70"/>
      <c r="V4149" s="20"/>
    </row>
    <row r="4150" spans="1:22" x14ac:dyDescent="0.25">
      <c r="A4150" s="18"/>
      <c r="B4150" s="18"/>
      <c r="C4150" s="77"/>
      <c r="D4150" s="77"/>
      <c r="E4150" s="78"/>
      <c r="F4150" s="5"/>
      <c r="G4150" s="5"/>
      <c r="H4150" s="5"/>
      <c r="K4150" s="5"/>
      <c r="L4150" s="5"/>
      <c r="M4150" s="18"/>
      <c r="N4150" s="18"/>
      <c r="T4150" s="70"/>
      <c r="U4150" s="70"/>
      <c r="V4150" s="20"/>
    </row>
    <row r="4151" spans="1:22" x14ac:dyDescent="0.25">
      <c r="A4151" s="18"/>
      <c r="B4151" s="18"/>
      <c r="C4151" s="77"/>
      <c r="D4151" s="77"/>
      <c r="E4151" s="78"/>
      <c r="F4151" s="5"/>
      <c r="G4151" s="5"/>
      <c r="H4151" s="5"/>
      <c r="K4151" s="5"/>
      <c r="L4151" s="5"/>
      <c r="M4151" s="18"/>
      <c r="N4151" s="18"/>
      <c r="T4151" s="70"/>
      <c r="U4151" s="70"/>
      <c r="V4151" s="20"/>
    </row>
    <row r="4152" spans="1:22" x14ac:dyDescent="0.25">
      <c r="A4152" s="18"/>
      <c r="B4152" s="18"/>
      <c r="C4152" s="77"/>
      <c r="D4152" s="77"/>
      <c r="E4152" s="78"/>
      <c r="F4152" s="5"/>
      <c r="G4152" s="5"/>
      <c r="H4152" s="5"/>
      <c r="K4152" s="5"/>
      <c r="L4152" s="5"/>
      <c r="M4152" s="18"/>
      <c r="N4152" s="18"/>
      <c r="T4152" s="70"/>
      <c r="U4152" s="70"/>
      <c r="V4152" s="20"/>
    </row>
    <row r="4153" spans="1:22" x14ac:dyDescent="0.25">
      <c r="A4153" s="18"/>
      <c r="B4153" s="18"/>
      <c r="C4153" s="77"/>
      <c r="D4153" s="77"/>
      <c r="E4153" s="78"/>
      <c r="F4153" s="5"/>
      <c r="G4153" s="5"/>
      <c r="H4153" s="5"/>
      <c r="K4153" s="5"/>
      <c r="L4153" s="5"/>
      <c r="M4153" s="18"/>
      <c r="N4153" s="18"/>
      <c r="T4153" s="70"/>
      <c r="U4153" s="70"/>
      <c r="V4153" s="20"/>
    </row>
    <row r="4154" spans="1:22" x14ac:dyDescent="0.25">
      <c r="A4154" s="18"/>
      <c r="B4154" s="18"/>
      <c r="C4154" s="77"/>
      <c r="D4154" s="77"/>
      <c r="E4154" s="78"/>
      <c r="F4154" s="5"/>
      <c r="G4154" s="5"/>
      <c r="H4154" s="5"/>
      <c r="K4154" s="5"/>
      <c r="L4154" s="5"/>
      <c r="M4154" s="18"/>
      <c r="N4154" s="18"/>
      <c r="T4154" s="70"/>
      <c r="U4154" s="70"/>
      <c r="V4154" s="20"/>
    </row>
    <row r="4155" spans="1:22" x14ac:dyDescent="0.25">
      <c r="A4155" s="18"/>
      <c r="B4155" s="18"/>
      <c r="C4155" s="77"/>
      <c r="D4155" s="77"/>
      <c r="E4155" s="78"/>
      <c r="F4155" s="5"/>
      <c r="G4155" s="5"/>
      <c r="H4155" s="5"/>
      <c r="K4155" s="5"/>
      <c r="L4155" s="5"/>
      <c r="M4155" s="18"/>
      <c r="N4155" s="18"/>
      <c r="T4155" s="70"/>
      <c r="U4155" s="70"/>
      <c r="V4155" s="20"/>
    </row>
    <row r="4156" spans="1:22" x14ac:dyDescent="0.25">
      <c r="A4156" s="18"/>
      <c r="B4156" s="18"/>
      <c r="C4156" s="77"/>
      <c r="D4156" s="77"/>
      <c r="E4156" s="78"/>
      <c r="F4156" s="5"/>
      <c r="G4156" s="5"/>
      <c r="H4156" s="5"/>
      <c r="K4156" s="5"/>
      <c r="L4156" s="5"/>
      <c r="M4156" s="18"/>
      <c r="N4156" s="18"/>
      <c r="T4156" s="70"/>
      <c r="U4156" s="70"/>
      <c r="V4156" s="20"/>
    </row>
    <row r="4157" spans="1:22" x14ac:dyDescent="0.25">
      <c r="A4157" s="18"/>
      <c r="B4157" s="18"/>
      <c r="C4157" s="77"/>
      <c r="D4157" s="77"/>
      <c r="E4157" s="78"/>
      <c r="F4157" s="5"/>
      <c r="G4157" s="5"/>
      <c r="H4157" s="5"/>
      <c r="K4157" s="5"/>
      <c r="L4157" s="5"/>
      <c r="M4157" s="18"/>
      <c r="N4157" s="18"/>
      <c r="T4157" s="70"/>
      <c r="U4157" s="70"/>
      <c r="V4157" s="20"/>
    </row>
    <row r="4158" spans="1:22" x14ac:dyDescent="0.25">
      <c r="A4158" s="18"/>
      <c r="B4158" s="18"/>
      <c r="C4158" s="77"/>
      <c r="D4158" s="77"/>
      <c r="E4158" s="78"/>
      <c r="F4158" s="5"/>
      <c r="G4158" s="5"/>
      <c r="H4158" s="5"/>
      <c r="K4158" s="5"/>
      <c r="L4158" s="5"/>
      <c r="M4158" s="18"/>
      <c r="N4158" s="18"/>
      <c r="T4158" s="70"/>
      <c r="U4158" s="70"/>
      <c r="V4158" s="20"/>
    </row>
    <row r="4159" spans="1:22" x14ac:dyDescent="0.25">
      <c r="A4159" s="18"/>
      <c r="B4159" s="18"/>
      <c r="C4159" s="77"/>
      <c r="D4159" s="77"/>
      <c r="E4159" s="78"/>
      <c r="F4159" s="5"/>
      <c r="G4159" s="5"/>
      <c r="H4159" s="5"/>
      <c r="K4159" s="5"/>
      <c r="L4159" s="5"/>
      <c r="M4159" s="18"/>
      <c r="N4159" s="18"/>
      <c r="T4159" s="70"/>
      <c r="U4159" s="70"/>
      <c r="V4159" s="20"/>
    </row>
    <row r="4160" spans="1:22" x14ac:dyDescent="0.25">
      <c r="A4160" s="18"/>
      <c r="B4160" s="18"/>
      <c r="C4160" s="77"/>
      <c r="D4160" s="77"/>
      <c r="E4160" s="78"/>
      <c r="F4160" s="5"/>
      <c r="G4160" s="5"/>
      <c r="H4160" s="5"/>
      <c r="K4160" s="5"/>
      <c r="L4160" s="5"/>
      <c r="M4160" s="18"/>
      <c r="N4160" s="18"/>
      <c r="T4160" s="70"/>
      <c r="U4160" s="70"/>
      <c r="V4160" s="20"/>
    </row>
    <row r="4161" spans="1:22" x14ac:dyDescent="0.25">
      <c r="A4161" s="18"/>
      <c r="B4161" s="18"/>
      <c r="C4161" s="77"/>
      <c r="D4161" s="77"/>
      <c r="E4161" s="78"/>
      <c r="F4161" s="5"/>
      <c r="G4161" s="5"/>
      <c r="H4161" s="5"/>
      <c r="K4161" s="5"/>
      <c r="L4161" s="5"/>
      <c r="M4161" s="18"/>
      <c r="N4161" s="18"/>
      <c r="T4161" s="70"/>
      <c r="U4161" s="70"/>
      <c r="V4161" s="20"/>
    </row>
    <row r="4162" spans="1:22" x14ac:dyDescent="0.25">
      <c r="A4162" s="18"/>
      <c r="B4162" s="18"/>
      <c r="C4162" s="77"/>
      <c r="D4162" s="77"/>
      <c r="E4162" s="78"/>
      <c r="F4162" s="5"/>
      <c r="G4162" s="5"/>
      <c r="H4162" s="5"/>
      <c r="K4162" s="5"/>
      <c r="L4162" s="5"/>
      <c r="M4162" s="18"/>
      <c r="N4162" s="18"/>
      <c r="T4162" s="70"/>
      <c r="U4162" s="70"/>
      <c r="V4162" s="20"/>
    </row>
    <row r="4163" spans="1:22" x14ac:dyDescent="0.25">
      <c r="A4163" s="18"/>
      <c r="B4163" s="18"/>
      <c r="C4163" s="77"/>
      <c r="D4163" s="77"/>
      <c r="E4163" s="78"/>
      <c r="F4163" s="5"/>
      <c r="G4163" s="5"/>
      <c r="H4163" s="5"/>
      <c r="K4163" s="5"/>
      <c r="L4163" s="5"/>
      <c r="M4163" s="18"/>
      <c r="N4163" s="18"/>
      <c r="T4163" s="70"/>
      <c r="U4163" s="70"/>
      <c r="V4163" s="20"/>
    </row>
    <row r="4164" spans="1:22" x14ac:dyDescent="0.25">
      <c r="A4164" s="18"/>
      <c r="B4164" s="18"/>
      <c r="C4164" s="77"/>
      <c r="D4164" s="77"/>
      <c r="E4164" s="78"/>
      <c r="F4164" s="5"/>
      <c r="G4164" s="5"/>
      <c r="H4164" s="5"/>
      <c r="K4164" s="5"/>
      <c r="L4164" s="5"/>
      <c r="M4164" s="18"/>
      <c r="N4164" s="18"/>
      <c r="T4164" s="70"/>
      <c r="U4164" s="70"/>
      <c r="V4164" s="20"/>
    </row>
    <row r="4165" spans="1:22" x14ac:dyDescent="0.25">
      <c r="A4165" s="18"/>
      <c r="B4165" s="18"/>
      <c r="C4165" s="77"/>
      <c r="D4165" s="77"/>
      <c r="E4165" s="78"/>
      <c r="F4165" s="5"/>
      <c r="G4165" s="5"/>
      <c r="H4165" s="5"/>
      <c r="K4165" s="5"/>
      <c r="L4165" s="5"/>
      <c r="M4165" s="18"/>
      <c r="N4165" s="18"/>
      <c r="T4165" s="70"/>
      <c r="U4165" s="70"/>
      <c r="V4165" s="20"/>
    </row>
    <row r="4166" spans="1:22" x14ac:dyDescent="0.25">
      <c r="A4166" s="18"/>
      <c r="B4166" s="18"/>
      <c r="C4166" s="77"/>
      <c r="D4166" s="77"/>
      <c r="E4166" s="78"/>
      <c r="F4166" s="5"/>
      <c r="G4166" s="5"/>
      <c r="H4166" s="5"/>
      <c r="K4166" s="5"/>
      <c r="L4166" s="5"/>
      <c r="M4166" s="18"/>
      <c r="N4166" s="18"/>
      <c r="T4166" s="70"/>
      <c r="U4166" s="70"/>
      <c r="V4166" s="20"/>
    </row>
    <row r="4167" spans="1:22" x14ac:dyDescent="0.25">
      <c r="A4167" s="18"/>
      <c r="B4167" s="18"/>
      <c r="C4167" s="77"/>
      <c r="D4167" s="77"/>
      <c r="E4167" s="78"/>
      <c r="F4167" s="5"/>
      <c r="G4167" s="5"/>
      <c r="H4167" s="5"/>
      <c r="K4167" s="5"/>
      <c r="L4167" s="5"/>
      <c r="M4167" s="18"/>
      <c r="N4167" s="18"/>
      <c r="T4167" s="70"/>
      <c r="U4167" s="70"/>
      <c r="V4167" s="20"/>
    </row>
    <row r="4168" spans="1:22" x14ac:dyDescent="0.25">
      <c r="A4168" s="18"/>
      <c r="B4168" s="18"/>
      <c r="C4168" s="77"/>
      <c r="D4168" s="77"/>
      <c r="E4168" s="78"/>
      <c r="F4168" s="5"/>
      <c r="G4168" s="5"/>
      <c r="H4168" s="5"/>
      <c r="K4168" s="5"/>
      <c r="L4168" s="5"/>
      <c r="M4168" s="18"/>
      <c r="N4168" s="18"/>
      <c r="T4168" s="70"/>
      <c r="U4168" s="70"/>
      <c r="V4168" s="20"/>
    </row>
    <row r="4169" spans="1:22" x14ac:dyDescent="0.25">
      <c r="A4169" s="18"/>
      <c r="B4169" s="18"/>
      <c r="C4169" s="77"/>
      <c r="D4169" s="77"/>
      <c r="E4169" s="78"/>
      <c r="F4169" s="5"/>
      <c r="G4169" s="5"/>
      <c r="H4169" s="5"/>
      <c r="K4169" s="5"/>
      <c r="L4169" s="5"/>
      <c r="M4169" s="18"/>
      <c r="N4169" s="18"/>
      <c r="T4169" s="70"/>
      <c r="U4169" s="70"/>
      <c r="V4169" s="20"/>
    </row>
    <row r="4170" spans="1:22" x14ac:dyDescent="0.25">
      <c r="A4170" s="18"/>
      <c r="B4170" s="18"/>
      <c r="C4170" s="77"/>
      <c r="D4170" s="77"/>
      <c r="E4170" s="78"/>
      <c r="F4170" s="5"/>
      <c r="G4170" s="5"/>
      <c r="H4170" s="5"/>
      <c r="K4170" s="5"/>
      <c r="L4170" s="5"/>
      <c r="M4170" s="18"/>
      <c r="N4170" s="18"/>
      <c r="T4170" s="70"/>
      <c r="U4170" s="70"/>
      <c r="V4170" s="20"/>
    </row>
    <row r="4171" spans="1:22" x14ac:dyDescent="0.25">
      <c r="A4171" s="18"/>
      <c r="B4171" s="18"/>
      <c r="C4171" s="77"/>
      <c r="D4171" s="77"/>
      <c r="E4171" s="78"/>
      <c r="F4171" s="5"/>
      <c r="G4171" s="5"/>
      <c r="H4171" s="5"/>
      <c r="K4171" s="5"/>
      <c r="L4171" s="5"/>
      <c r="M4171" s="18"/>
      <c r="N4171" s="18"/>
      <c r="T4171" s="70"/>
      <c r="U4171" s="70"/>
      <c r="V4171" s="20"/>
    </row>
    <row r="4172" spans="1:22" x14ac:dyDescent="0.25">
      <c r="A4172" s="18"/>
      <c r="B4172" s="18"/>
      <c r="C4172" s="77"/>
      <c r="D4172" s="77"/>
      <c r="E4172" s="78"/>
      <c r="F4172" s="5"/>
      <c r="G4172" s="5"/>
      <c r="H4172" s="5"/>
      <c r="K4172" s="5"/>
      <c r="L4172" s="5"/>
      <c r="M4172" s="18"/>
      <c r="N4172" s="18"/>
      <c r="T4172" s="70"/>
      <c r="U4172" s="70"/>
      <c r="V4172" s="20"/>
    </row>
    <row r="4173" spans="1:22" x14ac:dyDescent="0.25">
      <c r="A4173" s="18"/>
      <c r="B4173" s="18"/>
      <c r="C4173" s="77"/>
      <c r="D4173" s="77"/>
      <c r="E4173" s="78"/>
      <c r="F4173" s="5"/>
      <c r="G4173" s="5"/>
      <c r="H4173" s="5"/>
      <c r="K4173" s="5"/>
      <c r="L4173" s="5"/>
      <c r="M4173" s="18"/>
      <c r="N4173" s="18"/>
      <c r="T4173" s="70"/>
      <c r="U4173" s="70"/>
      <c r="V4173" s="20"/>
    </row>
    <row r="4174" spans="1:22" x14ac:dyDescent="0.25">
      <c r="A4174" s="18"/>
      <c r="B4174" s="18"/>
      <c r="C4174" s="77"/>
      <c r="D4174" s="77"/>
      <c r="E4174" s="78"/>
      <c r="F4174" s="5"/>
      <c r="G4174" s="5"/>
      <c r="H4174" s="5"/>
      <c r="K4174" s="5"/>
      <c r="L4174" s="5"/>
      <c r="M4174" s="18"/>
      <c r="N4174" s="18"/>
      <c r="T4174" s="70"/>
      <c r="U4174" s="70"/>
      <c r="V4174" s="20"/>
    </row>
    <row r="4175" spans="1:22" x14ac:dyDescent="0.25">
      <c r="A4175" s="18"/>
      <c r="B4175" s="18"/>
      <c r="C4175" s="77"/>
      <c r="D4175" s="77"/>
      <c r="E4175" s="78"/>
      <c r="F4175" s="5"/>
      <c r="G4175" s="5"/>
      <c r="H4175" s="5"/>
      <c r="K4175" s="5"/>
      <c r="L4175" s="5"/>
      <c r="M4175" s="18"/>
      <c r="N4175" s="18"/>
      <c r="T4175" s="70"/>
      <c r="U4175" s="70"/>
      <c r="V4175" s="20"/>
    </row>
    <row r="4176" spans="1:22" x14ac:dyDescent="0.25">
      <c r="A4176" s="18"/>
      <c r="B4176" s="18"/>
      <c r="C4176" s="77"/>
      <c r="D4176" s="77"/>
      <c r="E4176" s="78"/>
      <c r="F4176" s="5"/>
      <c r="G4176" s="5"/>
      <c r="H4176" s="5"/>
      <c r="K4176" s="5"/>
      <c r="L4176" s="5"/>
      <c r="M4176" s="18"/>
      <c r="N4176" s="18"/>
      <c r="T4176" s="70"/>
      <c r="U4176" s="70"/>
      <c r="V4176" s="20"/>
    </row>
    <row r="4177" spans="1:22" x14ac:dyDescent="0.25">
      <c r="A4177" s="18"/>
      <c r="B4177" s="18"/>
      <c r="C4177" s="77"/>
      <c r="D4177" s="77"/>
      <c r="E4177" s="78"/>
      <c r="F4177" s="5"/>
      <c r="G4177" s="5"/>
      <c r="H4177" s="5"/>
      <c r="K4177" s="5"/>
      <c r="L4177" s="5"/>
      <c r="M4177" s="18"/>
      <c r="N4177" s="18"/>
      <c r="T4177" s="70"/>
      <c r="U4177" s="70"/>
      <c r="V4177" s="20"/>
    </row>
    <row r="4178" spans="1:22" x14ac:dyDescent="0.25">
      <c r="A4178" s="18"/>
      <c r="B4178" s="18"/>
      <c r="C4178" s="77"/>
      <c r="D4178" s="77"/>
      <c r="E4178" s="78"/>
      <c r="F4178" s="5"/>
      <c r="G4178" s="5"/>
      <c r="H4178" s="5"/>
      <c r="K4178" s="5"/>
      <c r="L4178" s="5"/>
      <c r="M4178" s="18"/>
      <c r="N4178" s="18"/>
      <c r="T4178" s="70"/>
      <c r="U4178" s="70"/>
      <c r="V4178" s="20"/>
    </row>
    <row r="4179" spans="1:22" x14ac:dyDescent="0.25">
      <c r="A4179" s="18"/>
      <c r="B4179" s="18"/>
      <c r="C4179" s="77"/>
      <c r="D4179" s="77"/>
      <c r="E4179" s="78"/>
      <c r="F4179" s="5"/>
      <c r="G4179" s="5"/>
      <c r="H4179" s="5"/>
      <c r="K4179" s="5"/>
      <c r="L4179" s="5"/>
      <c r="M4179" s="18"/>
      <c r="N4179" s="18"/>
      <c r="T4179" s="70"/>
      <c r="U4179" s="70"/>
      <c r="V4179" s="20"/>
    </row>
    <row r="4180" spans="1:22" x14ac:dyDescent="0.25">
      <c r="A4180" s="18"/>
      <c r="B4180" s="18"/>
      <c r="C4180" s="77"/>
      <c r="D4180" s="77"/>
      <c r="E4180" s="78"/>
      <c r="F4180" s="5"/>
      <c r="G4180" s="5"/>
      <c r="H4180" s="5"/>
      <c r="K4180" s="5"/>
      <c r="L4180" s="5"/>
      <c r="M4180" s="18"/>
      <c r="N4180" s="18"/>
      <c r="T4180" s="70"/>
      <c r="U4180" s="70"/>
      <c r="V4180" s="20"/>
    </row>
    <row r="4181" spans="1:22" x14ac:dyDescent="0.25">
      <c r="A4181" s="18"/>
      <c r="B4181" s="18"/>
      <c r="C4181" s="77"/>
      <c r="D4181" s="77"/>
      <c r="E4181" s="78"/>
      <c r="F4181" s="5"/>
      <c r="G4181" s="5"/>
      <c r="H4181" s="5"/>
      <c r="K4181" s="5"/>
      <c r="L4181" s="5"/>
      <c r="M4181" s="18"/>
      <c r="N4181" s="18"/>
      <c r="T4181" s="70"/>
      <c r="U4181" s="70"/>
      <c r="V4181" s="20"/>
    </row>
    <row r="4182" spans="1:22" x14ac:dyDescent="0.25">
      <c r="A4182" s="18"/>
      <c r="B4182" s="18"/>
      <c r="C4182" s="77"/>
      <c r="D4182" s="77"/>
      <c r="E4182" s="78"/>
      <c r="F4182" s="5"/>
      <c r="G4182" s="5"/>
      <c r="H4182" s="5"/>
      <c r="K4182" s="5"/>
      <c r="L4182" s="5"/>
      <c r="M4182" s="18"/>
      <c r="N4182" s="18"/>
      <c r="T4182" s="70"/>
      <c r="U4182" s="70"/>
      <c r="V4182" s="20"/>
    </row>
    <row r="4183" spans="1:22" x14ac:dyDescent="0.25">
      <c r="A4183" s="18"/>
      <c r="B4183" s="18"/>
      <c r="C4183" s="77"/>
      <c r="D4183" s="77"/>
      <c r="E4183" s="78"/>
      <c r="F4183" s="5"/>
      <c r="G4183" s="5"/>
      <c r="H4183" s="5"/>
      <c r="K4183" s="5"/>
      <c r="L4183" s="5"/>
      <c r="M4183" s="18"/>
      <c r="N4183" s="18"/>
      <c r="T4183" s="70"/>
      <c r="U4183" s="70"/>
      <c r="V4183" s="20"/>
    </row>
    <row r="4184" spans="1:22" x14ac:dyDescent="0.25">
      <c r="A4184" s="18"/>
      <c r="B4184" s="18"/>
      <c r="C4184" s="77"/>
      <c r="D4184" s="77"/>
      <c r="E4184" s="78"/>
      <c r="F4184" s="5"/>
      <c r="G4184" s="5"/>
      <c r="H4184" s="5"/>
      <c r="K4184" s="5"/>
      <c r="L4184" s="5"/>
      <c r="M4184" s="18"/>
      <c r="N4184" s="18"/>
      <c r="T4184" s="70"/>
      <c r="U4184" s="70"/>
      <c r="V4184" s="20"/>
    </row>
    <row r="4185" spans="1:22" x14ac:dyDescent="0.25">
      <c r="A4185" s="18"/>
      <c r="B4185" s="18"/>
      <c r="C4185" s="77"/>
      <c r="D4185" s="77"/>
      <c r="E4185" s="78"/>
      <c r="F4185" s="5"/>
      <c r="G4185" s="5"/>
      <c r="H4185" s="5"/>
      <c r="K4185" s="5"/>
      <c r="L4185" s="5"/>
      <c r="M4185" s="18"/>
      <c r="N4185" s="18"/>
      <c r="T4185" s="70"/>
      <c r="U4185" s="70"/>
      <c r="V4185" s="20"/>
    </row>
    <row r="4186" spans="1:22" x14ac:dyDescent="0.25">
      <c r="A4186" s="18"/>
      <c r="B4186" s="18"/>
      <c r="C4186" s="77"/>
      <c r="D4186" s="77"/>
      <c r="E4186" s="78"/>
      <c r="F4186" s="5"/>
      <c r="G4186" s="5"/>
      <c r="H4186" s="5"/>
      <c r="K4186" s="5"/>
      <c r="L4186" s="5"/>
      <c r="M4186" s="18"/>
      <c r="N4186" s="18"/>
      <c r="T4186" s="70"/>
      <c r="U4186" s="70"/>
      <c r="V4186" s="20"/>
    </row>
    <row r="4187" spans="1:22" x14ac:dyDescent="0.25">
      <c r="A4187" s="18"/>
      <c r="B4187" s="18"/>
      <c r="C4187" s="77"/>
      <c r="D4187" s="77"/>
      <c r="E4187" s="78"/>
      <c r="F4187" s="5"/>
      <c r="G4187" s="5"/>
      <c r="H4187" s="5"/>
      <c r="K4187" s="5"/>
      <c r="L4187" s="5"/>
      <c r="M4187" s="18"/>
      <c r="N4187" s="18"/>
      <c r="T4187" s="70"/>
      <c r="U4187" s="70"/>
      <c r="V4187" s="20"/>
    </row>
    <row r="4188" spans="1:22" x14ac:dyDescent="0.25">
      <c r="A4188" s="18"/>
      <c r="B4188" s="18"/>
      <c r="C4188" s="77"/>
      <c r="D4188" s="77"/>
      <c r="E4188" s="78"/>
      <c r="F4188" s="5"/>
      <c r="G4188" s="5"/>
      <c r="H4188" s="5"/>
      <c r="K4188" s="5"/>
      <c r="L4188" s="5"/>
      <c r="M4188" s="18"/>
      <c r="N4188" s="18"/>
      <c r="T4188" s="70"/>
      <c r="U4188" s="70"/>
      <c r="V4188" s="20"/>
    </row>
    <row r="4189" spans="1:22" x14ac:dyDescent="0.25">
      <c r="A4189" s="18"/>
      <c r="B4189" s="18"/>
      <c r="C4189" s="77"/>
      <c r="D4189" s="77"/>
      <c r="E4189" s="78"/>
      <c r="F4189" s="5"/>
      <c r="G4189" s="5"/>
      <c r="H4189" s="5"/>
      <c r="K4189" s="5"/>
      <c r="L4189" s="5"/>
      <c r="M4189" s="18"/>
      <c r="N4189" s="18"/>
      <c r="T4189" s="70"/>
      <c r="U4189" s="70"/>
      <c r="V4189" s="20"/>
    </row>
    <row r="4190" spans="1:22" x14ac:dyDescent="0.25">
      <c r="A4190" s="18"/>
      <c r="B4190" s="18"/>
      <c r="C4190" s="77"/>
      <c r="D4190" s="77"/>
      <c r="E4190" s="78"/>
      <c r="F4190" s="5"/>
      <c r="G4190" s="5"/>
      <c r="H4190" s="5"/>
      <c r="K4190" s="5"/>
      <c r="L4190" s="5"/>
      <c r="M4190" s="18"/>
      <c r="N4190" s="18"/>
      <c r="T4190" s="70"/>
      <c r="U4190" s="70"/>
      <c r="V4190" s="20"/>
    </row>
    <row r="4191" spans="1:22" x14ac:dyDescent="0.25">
      <c r="A4191" s="18"/>
      <c r="B4191" s="18"/>
      <c r="C4191" s="77"/>
      <c r="D4191" s="77"/>
      <c r="E4191" s="78"/>
      <c r="F4191" s="5"/>
      <c r="G4191" s="5"/>
      <c r="H4191" s="5"/>
      <c r="K4191" s="5"/>
      <c r="L4191" s="5"/>
      <c r="M4191" s="18"/>
      <c r="N4191" s="18"/>
      <c r="T4191" s="70"/>
      <c r="U4191" s="70"/>
      <c r="V4191" s="20"/>
    </row>
    <row r="4192" spans="1:22" x14ac:dyDescent="0.25">
      <c r="A4192" s="18"/>
      <c r="B4192" s="18"/>
      <c r="C4192" s="77"/>
      <c r="D4192" s="77"/>
      <c r="E4192" s="78"/>
      <c r="F4192" s="5"/>
      <c r="G4192" s="5"/>
      <c r="H4192" s="5"/>
      <c r="K4192" s="5"/>
      <c r="L4192" s="5"/>
      <c r="M4192" s="18"/>
      <c r="N4192" s="18"/>
      <c r="T4192" s="70"/>
      <c r="U4192" s="70"/>
      <c r="V4192" s="20"/>
    </row>
    <row r="4193" spans="1:22" x14ac:dyDescent="0.25">
      <c r="A4193" s="18"/>
      <c r="B4193" s="18"/>
      <c r="C4193" s="77"/>
      <c r="D4193" s="77"/>
      <c r="E4193" s="78"/>
      <c r="F4193" s="5"/>
      <c r="G4193" s="5"/>
      <c r="H4193" s="5"/>
      <c r="K4193" s="5"/>
      <c r="L4193" s="5"/>
      <c r="M4193" s="18"/>
      <c r="N4193" s="18"/>
      <c r="T4193" s="70"/>
      <c r="U4193" s="70"/>
      <c r="V4193" s="20"/>
    </row>
    <row r="4194" spans="1:22" x14ac:dyDescent="0.25">
      <c r="A4194" s="18"/>
      <c r="B4194" s="18"/>
      <c r="C4194" s="77"/>
      <c r="D4194" s="77"/>
      <c r="E4194" s="78"/>
      <c r="F4194" s="5"/>
      <c r="G4194" s="5"/>
      <c r="H4194" s="5"/>
      <c r="K4194" s="5"/>
      <c r="L4194" s="5"/>
      <c r="M4194" s="18"/>
      <c r="N4194" s="18"/>
      <c r="T4194" s="70"/>
      <c r="U4194" s="70"/>
      <c r="V4194" s="20"/>
    </row>
    <row r="4195" spans="1:22" x14ac:dyDescent="0.25">
      <c r="A4195" s="18"/>
      <c r="B4195" s="18"/>
      <c r="C4195" s="77"/>
      <c r="D4195" s="77"/>
      <c r="E4195" s="78"/>
      <c r="F4195" s="5"/>
      <c r="G4195" s="5"/>
      <c r="H4195" s="5"/>
      <c r="K4195" s="5"/>
      <c r="L4195" s="5"/>
      <c r="M4195" s="18"/>
      <c r="N4195" s="18"/>
      <c r="T4195" s="70"/>
      <c r="U4195" s="70"/>
      <c r="V4195" s="20"/>
    </row>
    <row r="4196" spans="1:22" x14ac:dyDescent="0.25">
      <c r="A4196" s="18"/>
      <c r="B4196" s="18"/>
      <c r="C4196" s="77"/>
      <c r="D4196" s="77"/>
      <c r="E4196" s="78"/>
      <c r="F4196" s="5"/>
      <c r="G4196" s="5"/>
      <c r="H4196" s="5"/>
      <c r="K4196" s="5"/>
      <c r="L4196" s="5"/>
      <c r="M4196" s="18"/>
      <c r="N4196" s="18"/>
      <c r="T4196" s="70"/>
      <c r="U4196" s="70"/>
      <c r="V4196" s="20"/>
    </row>
    <row r="4197" spans="1:22" x14ac:dyDescent="0.25">
      <c r="A4197" s="18"/>
      <c r="B4197" s="18"/>
      <c r="C4197" s="77"/>
      <c r="D4197" s="77"/>
      <c r="E4197" s="78"/>
      <c r="F4197" s="5"/>
      <c r="G4197" s="5"/>
      <c r="H4197" s="5"/>
      <c r="K4197" s="5"/>
      <c r="L4197" s="5"/>
      <c r="M4197" s="18"/>
      <c r="N4197" s="18"/>
      <c r="T4197" s="70"/>
      <c r="U4197" s="70"/>
      <c r="V4197" s="20"/>
    </row>
    <row r="4198" spans="1:22" x14ac:dyDescent="0.25">
      <c r="A4198" s="18"/>
      <c r="B4198" s="18"/>
      <c r="C4198" s="77"/>
      <c r="D4198" s="77"/>
      <c r="E4198" s="78"/>
      <c r="F4198" s="5"/>
      <c r="G4198" s="5"/>
      <c r="H4198" s="5"/>
      <c r="K4198" s="5"/>
      <c r="L4198" s="5"/>
      <c r="M4198" s="18"/>
      <c r="N4198" s="18"/>
      <c r="T4198" s="70"/>
      <c r="U4198" s="70"/>
      <c r="V4198" s="20"/>
    </row>
    <row r="4199" spans="1:22" x14ac:dyDescent="0.25">
      <c r="A4199" s="18"/>
      <c r="B4199" s="18"/>
      <c r="C4199" s="77"/>
      <c r="D4199" s="77"/>
      <c r="E4199" s="78"/>
      <c r="F4199" s="5"/>
      <c r="G4199" s="5"/>
      <c r="H4199" s="5"/>
      <c r="K4199" s="5"/>
      <c r="L4199" s="5"/>
      <c r="M4199" s="18"/>
      <c r="N4199" s="18"/>
      <c r="T4199" s="70"/>
      <c r="U4199" s="70"/>
      <c r="V4199" s="20"/>
    </row>
    <row r="4200" spans="1:22" x14ac:dyDescent="0.25">
      <c r="A4200" s="18"/>
      <c r="B4200" s="18"/>
      <c r="C4200" s="77"/>
      <c r="D4200" s="77"/>
      <c r="E4200" s="78"/>
      <c r="F4200" s="5"/>
      <c r="G4200" s="5"/>
      <c r="H4200" s="5"/>
      <c r="K4200" s="5"/>
      <c r="L4200" s="5"/>
      <c r="M4200" s="18"/>
      <c r="N4200" s="18"/>
      <c r="T4200" s="70"/>
      <c r="U4200" s="70"/>
      <c r="V4200" s="20"/>
    </row>
    <row r="4201" spans="1:22" x14ac:dyDescent="0.25">
      <c r="A4201" s="18"/>
      <c r="B4201" s="18"/>
      <c r="C4201" s="77"/>
      <c r="D4201" s="77"/>
      <c r="E4201" s="78"/>
      <c r="F4201" s="5"/>
      <c r="G4201" s="5"/>
      <c r="H4201" s="5"/>
      <c r="K4201" s="5"/>
      <c r="L4201" s="5"/>
      <c r="M4201" s="18"/>
      <c r="N4201" s="18"/>
      <c r="T4201" s="70"/>
      <c r="U4201" s="70"/>
      <c r="V4201" s="20"/>
    </row>
    <row r="4202" spans="1:22" x14ac:dyDescent="0.25">
      <c r="A4202" s="18"/>
      <c r="B4202" s="18"/>
      <c r="C4202" s="77"/>
      <c r="D4202" s="77"/>
      <c r="E4202" s="78"/>
      <c r="F4202" s="5"/>
      <c r="G4202" s="5"/>
      <c r="H4202" s="5"/>
      <c r="K4202" s="5"/>
      <c r="L4202" s="5"/>
      <c r="M4202" s="18"/>
      <c r="N4202" s="18"/>
      <c r="T4202" s="70"/>
      <c r="U4202" s="70"/>
      <c r="V4202" s="20"/>
    </row>
    <row r="4203" spans="1:22" x14ac:dyDescent="0.25">
      <c r="A4203" s="18"/>
      <c r="B4203" s="18"/>
      <c r="C4203" s="77"/>
      <c r="D4203" s="77"/>
      <c r="E4203" s="78"/>
      <c r="F4203" s="5"/>
      <c r="G4203" s="5"/>
      <c r="H4203" s="5"/>
      <c r="K4203" s="5"/>
      <c r="L4203" s="5"/>
      <c r="M4203" s="18"/>
      <c r="N4203" s="18"/>
      <c r="T4203" s="70"/>
      <c r="U4203" s="70"/>
      <c r="V4203" s="20"/>
    </row>
    <row r="4204" spans="1:22" x14ac:dyDescent="0.25">
      <c r="A4204" s="18"/>
      <c r="B4204" s="18"/>
      <c r="C4204" s="77"/>
      <c r="D4204" s="77"/>
      <c r="E4204" s="78"/>
      <c r="F4204" s="5"/>
      <c r="G4204" s="5"/>
      <c r="H4204" s="5"/>
      <c r="K4204" s="5"/>
      <c r="L4204" s="5"/>
      <c r="M4204" s="18"/>
      <c r="N4204" s="18"/>
      <c r="T4204" s="70"/>
      <c r="U4204" s="70"/>
      <c r="V4204" s="20"/>
    </row>
    <row r="4205" spans="1:22" x14ac:dyDescent="0.25">
      <c r="A4205" s="18"/>
      <c r="B4205" s="18"/>
      <c r="C4205" s="77"/>
      <c r="D4205" s="77"/>
      <c r="E4205" s="78"/>
      <c r="F4205" s="5"/>
      <c r="G4205" s="5"/>
      <c r="H4205" s="5"/>
      <c r="K4205" s="5"/>
      <c r="L4205" s="5"/>
      <c r="M4205" s="18"/>
      <c r="N4205" s="18"/>
      <c r="T4205" s="70"/>
      <c r="U4205" s="70"/>
      <c r="V4205" s="20"/>
    </row>
    <row r="4206" spans="1:22" x14ac:dyDescent="0.25">
      <c r="A4206" s="18"/>
      <c r="B4206" s="18"/>
      <c r="C4206" s="77"/>
      <c r="D4206" s="77"/>
      <c r="E4206" s="78"/>
      <c r="F4206" s="5"/>
      <c r="G4206" s="5"/>
      <c r="H4206" s="5"/>
      <c r="K4206" s="5"/>
      <c r="L4206" s="5"/>
      <c r="M4206" s="18"/>
      <c r="N4206" s="18"/>
      <c r="T4206" s="70"/>
      <c r="U4206" s="70"/>
      <c r="V4206" s="20"/>
    </row>
    <row r="4207" spans="1:22" x14ac:dyDescent="0.25">
      <c r="A4207" s="18"/>
      <c r="B4207" s="18"/>
      <c r="C4207" s="77"/>
      <c r="D4207" s="77"/>
      <c r="E4207" s="78"/>
      <c r="F4207" s="5"/>
      <c r="G4207" s="5"/>
      <c r="H4207" s="5"/>
      <c r="K4207" s="5"/>
      <c r="L4207" s="5"/>
      <c r="M4207" s="18"/>
      <c r="N4207" s="18"/>
      <c r="T4207" s="70"/>
      <c r="U4207" s="70"/>
      <c r="V4207" s="20"/>
    </row>
    <row r="4208" spans="1:22" x14ac:dyDescent="0.25">
      <c r="A4208" s="18"/>
      <c r="B4208" s="18"/>
      <c r="C4208" s="77"/>
      <c r="D4208" s="77"/>
      <c r="E4208" s="78"/>
      <c r="F4208" s="5"/>
      <c r="G4208" s="5"/>
      <c r="H4208" s="5"/>
      <c r="K4208" s="5"/>
      <c r="L4208" s="5"/>
      <c r="M4208" s="18"/>
      <c r="N4208" s="18"/>
      <c r="T4208" s="70"/>
      <c r="U4208" s="70"/>
      <c r="V4208" s="20"/>
    </row>
    <row r="4209" spans="1:22" x14ac:dyDescent="0.25">
      <c r="A4209" s="18"/>
      <c r="B4209" s="18"/>
      <c r="C4209" s="77"/>
      <c r="D4209" s="77"/>
      <c r="E4209" s="78"/>
      <c r="F4209" s="5"/>
      <c r="G4209" s="5"/>
      <c r="H4209" s="5"/>
      <c r="K4209" s="5"/>
      <c r="L4209" s="5"/>
      <c r="M4209" s="18"/>
      <c r="N4209" s="18"/>
      <c r="T4209" s="70"/>
      <c r="U4209" s="70"/>
      <c r="V4209" s="20"/>
    </row>
    <row r="4210" spans="1:22" x14ac:dyDescent="0.25">
      <c r="A4210" s="18"/>
      <c r="B4210" s="18"/>
      <c r="C4210" s="77"/>
      <c r="D4210" s="77"/>
      <c r="E4210" s="78"/>
      <c r="F4210" s="5"/>
      <c r="G4210" s="5"/>
      <c r="H4210" s="5"/>
      <c r="K4210" s="5"/>
      <c r="L4210" s="5"/>
      <c r="M4210" s="18"/>
      <c r="N4210" s="18"/>
      <c r="T4210" s="70"/>
      <c r="U4210" s="70"/>
      <c r="V4210" s="20"/>
    </row>
    <row r="4211" spans="1:22" x14ac:dyDescent="0.25">
      <c r="A4211" s="18"/>
      <c r="B4211" s="18"/>
      <c r="C4211" s="77"/>
      <c r="D4211" s="77"/>
      <c r="E4211" s="78"/>
      <c r="F4211" s="5"/>
      <c r="G4211" s="5"/>
      <c r="H4211" s="5"/>
      <c r="K4211" s="5"/>
      <c r="L4211" s="5"/>
      <c r="M4211" s="18"/>
      <c r="N4211" s="18"/>
      <c r="T4211" s="70"/>
      <c r="U4211" s="70"/>
      <c r="V4211" s="20"/>
    </row>
    <row r="4212" spans="1:22" x14ac:dyDescent="0.25">
      <c r="A4212" s="18"/>
      <c r="B4212" s="18"/>
      <c r="C4212" s="77"/>
      <c r="D4212" s="77"/>
      <c r="E4212" s="78"/>
      <c r="F4212" s="5"/>
      <c r="G4212" s="5"/>
      <c r="H4212" s="5"/>
      <c r="K4212" s="5"/>
      <c r="L4212" s="5"/>
      <c r="M4212" s="18"/>
      <c r="N4212" s="18"/>
      <c r="T4212" s="70"/>
      <c r="U4212" s="70"/>
      <c r="V4212" s="20"/>
    </row>
    <row r="4213" spans="1:22" x14ac:dyDescent="0.25">
      <c r="A4213" s="18"/>
      <c r="B4213" s="18"/>
      <c r="C4213" s="77"/>
      <c r="D4213" s="77"/>
      <c r="E4213" s="78"/>
      <c r="F4213" s="5"/>
      <c r="G4213" s="5"/>
      <c r="H4213" s="5"/>
      <c r="K4213" s="5"/>
      <c r="L4213" s="5"/>
      <c r="M4213" s="18"/>
      <c r="N4213" s="18"/>
      <c r="T4213" s="70"/>
      <c r="U4213" s="70"/>
      <c r="V4213" s="20"/>
    </row>
    <row r="4214" spans="1:22" x14ac:dyDescent="0.25">
      <c r="A4214" s="18"/>
      <c r="B4214" s="18"/>
      <c r="C4214" s="77"/>
      <c r="D4214" s="77"/>
      <c r="E4214" s="78"/>
      <c r="F4214" s="5"/>
      <c r="G4214" s="5"/>
      <c r="H4214" s="5"/>
      <c r="K4214" s="5"/>
      <c r="L4214" s="5"/>
      <c r="M4214" s="18"/>
      <c r="N4214" s="18"/>
      <c r="T4214" s="70"/>
      <c r="U4214" s="70"/>
      <c r="V4214" s="20"/>
    </row>
    <row r="4215" spans="1:22" x14ac:dyDescent="0.25">
      <c r="A4215" s="18"/>
      <c r="B4215" s="18"/>
      <c r="C4215" s="77"/>
      <c r="D4215" s="77"/>
      <c r="E4215" s="78"/>
      <c r="F4215" s="5"/>
      <c r="G4215" s="5"/>
      <c r="H4215" s="5"/>
      <c r="K4215" s="5"/>
      <c r="L4215" s="5"/>
      <c r="M4215" s="18"/>
      <c r="N4215" s="18"/>
      <c r="T4215" s="70"/>
      <c r="U4215" s="70"/>
      <c r="V4215" s="20"/>
    </row>
    <row r="4216" spans="1:22" x14ac:dyDescent="0.25">
      <c r="A4216" s="18"/>
      <c r="B4216" s="18"/>
      <c r="C4216" s="77"/>
      <c r="D4216" s="77"/>
      <c r="E4216" s="78"/>
      <c r="F4216" s="5"/>
      <c r="G4216" s="5"/>
      <c r="H4216" s="5"/>
      <c r="K4216" s="5"/>
      <c r="L4216" s="5"/>
      <c r="M4216" s="18"/>
      <c r="N4216" s="18"/>
      <c r="T4216" s="70"/>
      <c r="U4216" s="70"/>
      <c r="V4216" s="20"/>
    </row>
    <row r="4217" spans="1:22" x14ac:dyDescent="0.25">
      <c r="A4217" s="18"/>
      <c r="B4217" s="18"/>
      <c r="C4217" s="77"/>
      <c r="D4217" s="77"/>
      <c r="E4217" s="78"/>
      <c r="F4217" s="5"/>
      <c r="G4217" s="5"/>
      <c r="H4217" s="5"/>
      <c r="K4217" s="5"/>
      <c r="L4217" s="5"/>
      <c r="M4217" s="18"/>
      <c r="N4217" s="18"/>
      <c r="T4217" s="70"/>
      <c r="U4217" s="70"/>
      <c r="V4217" s="20"/>
    </row>
    <row r="4218" spans="1:22" x14ac:dyDescent="0.25">
      <c r="A4218" s="18"/>
      <c r="B4218" s="18"/>
      <c r="C4218" s="77"/>
      <c r="D4218" s="77"/>
      <c r="E4218" s="78"/>
      <c r="F4218" s="5"/>
      <c r="G4218" s="5"/>
      <c r="H4218" s="5"/>
      <c r="K4218" s="5"/>
      <c r="L4218" s="5"/>
      <c r="M4218" s="18"/>
      <c r="N4218" s="18"/>
      <c r="T4218" s="70"/>
      <c r="U4218" s="70"/>
      <c r="V4218" s="20"/>
    </row>
    <row r="4219" spans="1:22" x14ac:dyDescent="0.25">
      <c r="A4219" s="18"/>
      <c r="B4219" s="18"/>
      <c r="C4219" s="77"/>
      <c r="D4219" s="77"/>
      <c r="E4219" s="78"/>
      <c r="F4219" s="5"/>
      <c r="G4219" s="5"/>
      <c r="H4219" s="5"/>
      <c r="K4219" s="5"/>
      <c r="L4219" s="5"/>
      <c r="M4219" s="18"/>
      <c r="N4219" s="18"/>
      <c r="T4219" s="70"/>
      <c r="U4219" s="70"/>
      <c r="V4219" s="20"/>
    </row>
    <row r="4220" spans="1:22" x14ac:dyDescent="0.25">
      <c r="A4220" s="18"/>
      <c r="B4220" s="18"/>
      <c r="C4220" s="77"/>
      <c r="D4220" s="77"/>
      <c r="E4220" s="78"/>
      <c r="F4220" s="5"/>
      <c r="G4220" s="5"/>
      <c r="H4220" s="5"/>
      <c r="K4220" s="5"/>
      <c r="L4220" s="5"/>
      <c r="M4220" s="18"/>
      <c r="N4220" s="18"/>
      <c r="T4220" s="70"/>
      <c r="U4220" s="70"/>
      <c r="V4220" s="20"/>
    </row>
    <row r="4221" spans="1:22" x14ac:dyDescent="0.25">
      <c r="A4221" s="18"/>
      <c r="B4221" s="18"/>
      <c r="C4221" s="77"/>
      <c r="D4221" s="77"/>
      <c r="E4221" s="78"/>
      <c r="F4221" s="5"/>
      <c r="G4221" s="5"/>
      <c r="H4221" s="5"/>
      <c r="K4221" s="5"/>
      <c r="L4221" s="5"/>
      <c r="M4221" s="18"/>
      <c r="N4221" s="18"/>
      <c r="T4221" s="70"/>
      <c r="U4221" s="70"/>
      <c r="V4221" s="20"/>
    </row>
    <row r="4222" spans="1:22" x14ac:dyDescent="0.25">
      <c r="A4222" s="18"/>
      <c r="B4222" s="18"/>
      <c r="C4222" s="77"/>
      <c r="D4222" s="77"/>
      <c r="E4222" s="78"/>
      <c r="F4222" s="5"/>
      <c r="G4222" s="5"/>
      <c r="H4222" s="5"/>
      <c r="K4222" s="5"/>
      <c r="L4222" s="5"/>
      <c r="M4222" s="18"/>
      <c r="N4222" s="18"/>
      <c r="T4222" s="70"/>
      <c r="U4222" s="70"/>
      <c r="V4222" s="20"/>
    </row>
    <row r="4223" spans="1:22" x14ac:dyDescent="0.25">
      <c r="A4223" s="18"/>
      <c r="B4223" s="18"/>
      <c r="C4223" s="77"/>
      <c r="D4223" s="77"/>
      <c r="E4223" s="78"/>
      <c r="F4223" s="5"/>
      <c r="G4223" s="5"/>
      <c r="H4223" s="5"/>
      <c r="K4223" s="5"/>
      <c r="L4223" s="5"/>
      <c r="M4223" s="18"/>
      <c r="N4223" s="18"/>
      <c r="T4223" s="70"/>
      <c r="U4223" s="70"/>
      <c r="V4223" s="20"/>
    </row>
    <row r="4224" spans="1:22" x14ac:dyDescent="0.25">
      <c r="A4224" s="18"/>
      <c r="B4224" s="18"/>
      <c r="C4224" s="77"/>
      <c r="D4224" s="77"/>
      <c r="E4224" s="78"/>
      <c r="F4224" s="5"/>
      <c r="G4224" s="5"/>
      <c r="H4224" s="5"/>
      <c r="K4224" s="5"/>
      <c r="L4224" s="5"/>
      <c r="M4224" s="18"/>
      <c r="N4224" s="18"/>
      <c r="T4224" s="70"/>
      <c r="U4224" s="70"/>
      <c r="V4224" s="20"/>
    </row>
    <row r="4225" spans="1:22" x14ac:dyDescent="0.25">
      <c r="A4225" s="18"/>
      <c r="B4225" s="18"/>
      <c r="C4225" s="77"/>
      <c r="D4225" s="77"/>
      <c r="E4225" s="78"/>
      <c r="F4225" s="5"/>
      <c r="G4225" s="5"/>
      <c r="H4225" s="5"/>
      <c r="K4225" s="5"/>
      <c r="L4225" s="5"/>
      <c r="M4225" s="18"/>
      <c r="N4225" s="18"/>
      <c r="T4225" s="70"/>
      <c r="U4225" s="70"/>
      <c r="V4225" s="20"/>
    </row>
    <row r="4226" spans="1:22" x14ac:dyDescent="0.25">
      <c r="A4226" s="18"/>
      <c r="B4226" s="18"/>
      <c r="C4226" s="77"/>
      <c r="D4226" s="77"/>
      <c r="E4226" s="78"/>
      <c r="F4226" s="5"/>
      <c r="G4226" s="5"/>
      <c r="H4226" s="5"/>
      <c r="K4226" s="5"/>
      <c r="L4226" s="5"/>
      <c r="M4226" s="18"/>
      <c r="N4226" s="18"/>
      <c r="T4226" s="70"/>
      <c r="U4226" s="70"/>
      <c r="V4226" s="20"/>
    </row>
    <row r="4227" spans="1:22" x14ac:dyDescent="0.25">
      <c r="A4227" s="18"/>
      <c r="B4227" s="18"/>
      <c r="C4227" s="77"/>
      <c r="D4227" s="77"/>
      <c r="E4227" s="78"/>
      <c r="F4227" s="5"/>
      <c r="G4227" s="5"/>
      <c r="H4227" s="5"/>
      <c r="K4227" s="5"/>
      <c r="L4227" s="5"/>
      <c r="M4227" s="18"/>
      <c r="N4227" s="18"/>
      <c r="T4227" s="70"/>
      <c r="U4227" s="70"/>
      <c r="V4227" s="20"/>
    </row>
    <row r="4228" spans="1:22" x14ac:dyDescent="0.25">
      <c r="A4228" s="18"/>
      <c r="B4228" s="18"/>
      <c r="C4228" s="77"/>
      <c r="D4228" s="77"/>
      <c r="E4228" s="78"/>
      <c r="F4228" s="5"/>
      <c r="G4228" s="5"/>
      <c r="H4228" s="5"/>
      <c r="K4228" s="5"/>
      <c r="L4228" s="5"/>
      <c r="M4228" s="18"/>
      <c r="N4228" s="18"/>
      <c r="T4228" s="70"/>
      <c r="U4228" s="70"/>
      <c r="V4228" s="20"/>
    </row>
    <row r="4229" spans="1:22" x14ac:dyDescent="0.25">
      <c r="A4229" s="18"/>
      <c r="B4229" s="18"/>
      <c r="C4229" s="77"/>
      <c r="D4229" s="77"/>
      <c r="E4229" s="78"/>
      <c r="F4229" s="5"/>
      <c r="G4229" s="5"/>
      <c r="H4229" s="5"/>
      <c r="K4229" s="5"/>
      <c r="L4229" s="5"/>
      <c r="M4229" s="18"/>
      <c r="N4229" s="18"/>
      <c r="T4229" s="70"/>
      <c r="U4229" s="70"/>
      <c r="V4229" s="20"/>
    </row>
    <row r="4230" spans="1:22" x14ac:dyDescent="0.25">
      <c r="A4230" s="18"/>
      <c r="B4230" s="18"/>
      <c r="C4230" s="77"/>
      <c r="D4230" s="77"/>
      <c r="E4230" s="78"/>
      <c r="F4230" s="5"/>
      <c r="G4230" s="5"/>
      <c r="H4230" s="5"/>
      <c r="K4230" s="5"/>
      <c r="L4230" s="5"/>
      <c r="M4230" s="18"/>
      <c r="N4230" s="18"/>
      <c r="T4230" s="70"/>
      <c r="U4230" s="70"/>
      <c r="V4230" s="20"/>
    </row>
    <row r="4231" spans="1:22" x14ac:dyDescent="0.25">
      <c r="A4231" s="18"/>
      <c r="B4231" s="18"/>
      <c r="C4231" s="77"/>
      <c r="D4231" s="77"/>
      <c r="E4231" s="78"/>
      <c r="F4231" s="5"/>
      <c r="G4231" s="5"/>
      <c r="H4231" s="5"/>
      <c r="K4231" s="5"/>
      <c r="L4231" s="5"/>
      <c r="M4231" s="18"/>
      <c r="N4231" s="18"/>
      <c r="T4231" s="70"/>
      <c r="U4231" s="70"/>
      <c r="V4231" s="20"/>
    </row>
    <row r="4232" spans="1:22" x14ac:dyDescent="0.25">
      <c r="A4232" s="18"/>
      <c r="B4232" s="18"/>
      <c r="C4232" s="77"/>
      <c r="D4232" s="77"/>
      <c r="E4232" s="78"/>
      <c r="F4232" s="5"/>
      <c r="G4232" s="5"/>
      <c r="H4232" s="5"/>
      <c r="K4232" s="5"/>
      <c r="L4232" s="5"/>
      <c r="M4232" s="18"/>
      <c r="N4232" s="18"/>
      <c r="T4232" s="70"/>
      <c r="U4232" s="70"/>
      <c r="V4232" s="20"/>
    </row>
    <row r="4233" spans="1:22" x14ac:dyDescent="0.25">
      <c r="A4233" s="18"/>
      <c r="B4233" s="18"/>
      <c r="C4233" s="77"/>
      <c r="D4233" s="77"/>
      <c r="E4233" s="78"/>
      <c r="F4233" s="5"/>
      <c r="G4233" s="5"/>
      <c r="H4233" s="5"/>
      <c r="K4233" s="5"/>
      <c r="L4233" s="5"/>
      <c r="M4233" s="18"/>
      <c r="N4233" s="18"/>
      <c r="T4233" s="70"/>
      <c r="U4233" s="70"/>
      <c r="V4233" s="20"/>
    </row>
    <row r="4234" spans="1:22" x14ac:dyDescent="0.25">
      <c r="A4234" s="18"/>
      <c r="B4234" s="18"/>
      <c r="C4234" s="77"/>
      <c r="D4234" s="77"/>
      <c r="E4234" s="78"/>
      <c r="F4234" s="5"/>
      <c r="G4234" s="5"/>
      <c r="H4234" s="5"/>
      <c r="K4234" s="5"/>
      <c r="L4234" s="5"/>
      <c r="M4234" s="18"/>
      <c r="N4234" s="18"/>
      <c r="T4234" s="70"/>
      <c r="U4234" s="70"/>
      <c r="V4234" s="20"/>
    </row>
    <row r="4235" spans="1:22" x14ac:dyDescent="0.25">
      <c r="A4235" s="18"/>
      <c r="B4235" s="18"/>
      <c r="C4235" s="77"/>
      <c r="D4235" s="77"/>
      <c r="E4235" s="78"/>
      <c r="F4235" s="5"/>
      <c r="G4235" s="5"/>
      <c r="H4235" s="5"/>
      <c r="K4235" s="5"/>
      <c r="L4235" s="5"/>
      <c r="M4235" s="18"/>
      <c r="N4235" s="18"/>
      <c r="T4235" s="70"/>
      <c r="U4235" s="70"/>
      <c r="V4235" s="20"/>
    </row>
    <row r="4236" spans="1:22" x14ac:dyDescent="0.25">
      <c r="A4236" s="18"/>
      <c r="B4236" s="18"/>
      <c r="C4236" s="77"/>
      <c r="D4236" s="77"/>
      <c r="E4236" s="78"/>
      <c r="F4236" s="5"/>
      <c r="G4236" s="5"/>
      <c r="H4236" s="5"/>
      <c r="K4236" s="5"/>
      <c r="L4236" s="5"/>
      <c r="M4236" s="18"/>
      <c r="N4236" s="18"/>
      <c r="T4236" s="70"/>
      <c r="U4236" s="70"/>
      <c r="V4236" s="20"/>
    </row>
    <row r="4237" spans="1:22" x14ac:dyDescent="0.25">
      <c r="A4237" s="18"/>
      <c r="B4237" s="18"/>
      <c r="C4237" s="77"/>
      <c r="D4237" s="77"/>
      <c r="E4237" s="78"/>
      <c r="F4237" s="5"/>
      <c r="G4237" s="5"/>
      <c r="H4237" s="5"/>
      <c r="K4237" s="5"/>
      <c r="L4237" s="5"/>
      <c r="M4237" s="18"/>
      <c r="N4237" s="18"/>
      <c r="T4237" s="70"/>
      <c r="U4237" s="70"/>
      <c r="V4237" s="20"/>
    </row>
    <row r="4238" spans="1:22" x14ac:dyDescent="0.25">
      <c r="A4238" s="18"/>
      <c r="B4238" s="18"/>
      <c r="C4238" s="77"/>
      <c r="D4238" s="77"/>
      <c r="E4238" s="78"/>
      <c r="F4238" s="5"/>
      <c r="G4238" s="5"/>
      <c r="H4238" s="5"/>
      <c r="K4238" s="5"/>
      <c r="L4238" s="5"/>
      <c r="M4238" s="18"/>
      <c r="N4238" s="18"/>
      <c r="T4238" s="70"/>
      <c r="U4238" s="70"/>
      <c r="V4238" s="20"/>
    </row>
    <row r="4239" spans="1:22" x14ac:dyDescent="0.25">
      <c r="A4239" s="18"/>
      <c r="B4239" s="18"/>
      <c r="C4239" s="77"/>
      <c r="D4239" s="77"/>
      <c r="E4239" s="78"/>
      <c r="F4239" s="5"/>
      <c r="G4239" s="5"/>
      <c r="H4239" s="5"/>
      <c r="K4239" s="5"/>
      <c r="L4239" s="5"/>
      <c r="M4239" s="18"/>
      <c r="N4239" s="18"/>
      <c r="T4239" s="70"/>
      <c r="U4239" s="70"/>
      <c r="V4239" s="20"/>
    </row>
    <row r="4240" spans="1:22" x14ac:dyDescent="0.25">
      <c r="A4240" s="18"/>
      <c r="B4240" s="18"/>
      <c r="C4240" s="77"/>
      <c r="D4240" s="77"/>
      <c r="E4240" s="78"/>
      <c r="F4240" s="5"/>
      <c r="G4240" s="5"/>
      <c r="H4240" s="5"/>
      <c r="K4240" s="5"/>
      <c r="L4240" s="5"/>
      <c r="M4240" s="18"/>
      <c r="N4240" s="18"/>
      <c r="T4240" s="70"/>
      <c r="U4240" s="70"/>
      <c r="V4240" s="20"/>
    </row>
    <row r="4241" spans="1:22" x14ac:dyDescent="0.25">
      <c r="A4241" s="18"/>
      <c r="B4241" s="18"/>
      <c r="C4241" s="77"/>
      <c r="D4241" s="77"/>
      <c r="E4241" s="78"/>
      <c r="F4241" s="5"/>
      <c r="G4241" s="5"/>
      <c r="H4241" s="5"/>
      <c r="K4241" s="5"/>
      <c r="L4241" s="5"/>
      <c r="M4241" s="18"/>
      <c r="N4241" s="18"/>
      <c r="T4241" s="70"/>
      <c r="U4241" s="70"/>
      <c r="V4241" s="20"/>
    </row>
    <row r="4242" spans="1:22" x14ac:dyDescent="0.25">
      <c r="A4242" s="18"/>
      <c r="B4242" s="18"/>
      <c r="C4242" s="77"/>
      <c r="D4242" s="77"/>
      <c r="E4242" s="78"/>
      <c r="F4242" s="5"/>
      <c r="G4242" s="5"/>
      <c r="H4242" s="5"/>
      <c r="K4242" s="5"/>
      <c r="L4242" s="5"/>
      <c r="M4242" s="18"/>
      <c r="N4242" s="18"/>
      <c r="T4242" s="70"/>
      <c r="U4242" s="70"/>
      <c r="V4242" s="20"/>
    </row>
    <row r="4243" spans="1:22" x14ac:dyDescent="0.25">
      <c r="A4243" s="18"/>
      <c r="B4243" s="18"/>
      <c r="C4243" s="77"/>
      <c r="D4243" s="77"/>
      <c r="E4243" s="78"/>
      <c r="F4243" s="5"/>
      <c r="G4243" s="5"/>
      <c r="H4243" s="5"/>
      <c r="K4243" s="5"/>
      <c r="L4243" s="5"/>
      <c r="M4243" s="18"/>
      <c r="N4243" s="18"/>
      <c r="T4243" s="70"/>
      <c r="U4243" s="70"/>
      <c r="V4243" s="20"/>
    </row>
    <row r="4244" spans="1:22" x14ac:dyDescent="0.25">
      <c r="A4244" s="18"/>
      <c r="B4244" s="18"/>
      <c r="C4244" s="77"/>
      <c r="D4244" s="77"/>
      <c r="E4244" s="78"/>
      <c r="F4244" s="5"/>
      <c r="G4244" s="5"/>
      <c r="H4244" s="5"/>
      <c r="K4244" s="5"/>
      <c r="L4244" s="5"/>
      <c r="M4244" s="18"/>
      <c r="N4244" s="18"/>
      <c r="T4244" s="70"/>
      <c r="U4244" s="70"/>
      <c r="V4244" s="20"/>
    </row>
    <row r="4245" spans="1:22" x14ac:dyDescent="0.25">
      <c r="A4245" s="18"/>
      <c r="B4245" s="18"/>
      <c r="C4245" s="77"/>
      <c r="D4245" s="77"/>
      <c r="E4245" s="78"/>
      <c r="F4245" s="5"/>
      <c r="G4245" s="5"/>
      <c r="H4245" s="5"/>
      <c r="K4245" s="5"/>
      <c r="L4245" s="5"/>
      <c r="M4245" s="18"/>
      <c r="N4245" s="18"/>
      <c r="T4245" s="70"/>
      <c r="U4245" s="70"/>
      <c r="V4245" s="20"/>
    </row>
    <row r="4246" spans="1:22" x14ac:dyDescent="0.25">
      <c r="A4246" s="18"/>
      <c r="B4246" s="18"/>
      <c r="C4246" s="77"/>
      <c r="D4246" s="77"/>
      <c r="E4246" s="78"/>
      <c r="F4246" s="5"/>
      <c r="G4246" s="5"/>
      <c r="H4246" s="5"/>
      <c r="K4246" s="5"/>
      <c r="L4246" s="5"/>
      <c r="M4246" s="18"/>
      <c r="N4246" s="18"/>
      <c r="T4246" s="70"/>
      <c r="U4246" s="70"/>
      <c r="V4246" s="20"/>
    </row>
    <row r="4247" spans="1:22" x14ac:dyDescent="0.25">
      <c r="A4247" s="18"/>
      <c r="B4247" s="18"/>
      <c r="C4247" s="77"/>
      <c r="D4247" s="77"/>
      <c r="E4247" s="78"/>
      <c r="F4247" s="5"/>
      <c r="G4247" s="5"/>
      <c r="H4247" s="5"/>
      <c r="K4247" s="5"/>
      <c r="L4247" s="5"/>
      <c r="M4247" s="18"/>
      <c r="N4247" s="18"/>
      <c r="T4247" s="70"/>
      <c r="U4247" s="70"/>
      <c r="V4247" s="20"/>
    </row>
    <row r="4248" spans="1:22" x14ac:dyDescent="0.25">
      <c r="A4248" s="18"/>
      <c r="B4248" s="18"/>
      <c r="C4248" s="77"/>
      <c r="D4248" s="77"/>
      <c r="E4248" s="78"/>
      <c r="F4248" s="5"/>
      <c r="G4248" s="5"/>
      <c r="H4248" s="5"/>
      <c r="K4248" s="5"/>
      <c r="L4248" s="5"/>
      <c r="M4248" s="18"/>
      <c r="N4248" s="18"/>
      <c r="T4248" s="70"/>
      <c r="U4248" s="70"/>
      <c r="V4248" s="20"/>
    </row>
    <row r="4249" spans="1:22" x14ac:dyDescent="0.25">
      <c r="A4249" s="18"/>
      <c r="B4249" s="18"/>
      <c r="C4249" s="77"/>
      <c r="D4249" s="77"/>
      <c r="E4249" s="78"/>
      <c r="F4249" s="5"/>
      <c r="G4249" s="5"/>
      <c r="H4249" s="5"/>
      <c r="K4249" s="5"/>
      <c r="L4249" s="5"/>
      <c r="M4249" s="18"/>
      <c r="N4249" s="18"/>
      <c r="T4249" s="70"/>
      <c r="U4249" s="70"/>
      <c r="V4249" s="20"/>
    </row>
    <row r="4250" spans="1:22" x14ac:dyDescent="0.25">
      <c r="A4250" s="18"/>
      <c r="B4250" s="18"/>
      <c r="C4250" s="77"/>
      <c r="D4250" s="77"/>
      <c r="E4250" s="78"/>
      <c r="F4250" s="5"/>
      <c r="G4250" s="5"/>
      <c r="H4250" s="5"/>
      <c r="K4250" s="5"/>
      <c r="L4250" s="5"/>
      <c r="M4250" s="18"/>
      <c r="N4250" s="18"/>
      <c r="T4250" s="70"/>
      <c r="U4250" s="70"/>
      <c r="V4250" s="20"/>
    </row>
    <row r="4251" spans="1:22" x14ac:dyDescent="0.25">
      <c r="A4251" s="18"/>
      <c r="B4251" s="18"/>
      <c r="C4251" s="77"/>
      <c r="D4251" s="77"/>
      <c r="E4251" s="78"/>
      <c r="F4251" s="5"/>
      <c r="G4251" s="5"/>
      <c r="H4251" s="5"/>
      <c r="K4251" s="5"/>
      <c r="L4251" s="5"/>
      <c r="M4251" s="18"/>
      <c r="N4251" s="18"/>
      <c r="T4251" s="70"/>
      <c r="U4251" s="70"/>
      <c r="V4251" s="20"/>
    </row>
    <row r="4252" spans="1:22" x14ac:dyDescent="0.25">
      <c r="A4252" s="18"/>
      <c r="B4252" s="18"/>
      <c r="C4252" s="77"/>
      <c r="D4252" s="77"/>
      <c r="E4252" s="78"/>
      <c r="F4252" s="5"/>
      <c r="G4252" s="5"/>
      <c r="H4252" s="5"/>
      <c r="K4252" s="5"/>
      <c r="L4252" s="5"/>
      <c r="M4252" s="18"/>
      <c r="N4252" s="18"/>
      <c r="T4252" s="70"/>
      <c r="U4252" s="70"/>
      <c r="V4252" s="20"/>
    </row>
    <row r="4253" spans="1:22" x14ac:dyDescent="0.25">
      <c r="A4253" s="18"/>
      <c r="B4253" s="18"/>
      <c r="C4253" s="77"/>
      <c r="D4253" s="77"/>
      <c r="E4253" s="78"/>
      <c r="F4253" s="5"/>
      <c r="G4253" s="5"/>
      <c r="H4253" s="5"/>
      <c r="K4253" s="5"/>
      <c r="L4253" s="5"/>
      <c r="M4253" s="18"/>
      <c r="N4253" s="18"/>
      <c r="T4253" s="70"/>
      <c r="U4253" s="70"/>
      <c r="V4253" s="20"/>
    </row>
    <row r="4254" spans="1:22" x14ac:dyDescent="0.25">
      <c r="A4254" s="18"/>
      <c r="B4254" s="18"/>
      <c r="C4254" s="77"/>
      <c r="D4254" s="77"/>
      <c r="E4254" s="78"/>
      <c r="F4254" s="5"/>
      <c r="G4254" s="5"/>
      <c r="H4254" s="5"/>
      <c r="K4254" s="5"/>
      <c r="L4254" s="5"/>
      <c r="M4254" s="18"/>
      <c r="N4254" s="18"/>
      <c r="T4254" s="70"/>
      <c r="U4254" s="70"/>
      <c r="V4254" s="20"/>
    </row>
    <row r="4255" spans="1:22" x14ac:dyDescent="0.25">
      <c r="A4255" s="18"/>
      <c r="B4255" s="18"/>
      <c r="C4255" s="77"/>
      <c r="D4255" s="77"/>
      <c r="E4255" s="78"/>
      <c r="F4255" s="5"/>
      <c r="G4255" s="5"/>
      <c r="H4255" s="5"/>
      <c r="K4255" s="5"/>
      <c r="L4255" s="5"/>
      <c r="M4255" s="18"/>
      <c r="N4255" s="18"/>
      <c r="T4255" s="70"/>
      <c r="U4255" s="70"/>
      <c r="V4255" s="20"/>
    </row>
    <row r="4256" spans="1:22" x14ac:dyDescent="0.25">
      <c r="A4256" s="18"/>
      <c r="B4256" s="18"/>
      <c r="C4256" s="77"/>
      <c r="D4256" s="77"/>
      <c r="E4256" s="78"/>
      <c r="F4256" s="5"/>
      <c r="G4256" s="5"/>
      <c r="H4256" s="5"/>
      <c r="K4256" s="5"/>
      <c r="L4256" s="5"/>
      <c r="M4256" s="18"/>
      <c r="N4256" s="18"/>
      <c r="T4256" s="70"/>
      <c r="U4256" s="70"/>
      <c r="V4256" s="20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6"/>
  <sheetViews>
    <sheetView topLeftCell="A103" zoomScale="80" zoomScaleNormal="80" workbookViewId="0">
      <selection activeCell="P106" sqref="P106"/>
    </sheetView>
  </sheetViews>
  <sheetFormatPr defaultRowHeight="15" x14ac:dyDescent="0.25"/>
  <cols>
    <col min="2" max="2" width="14.7109375" customWidth="1"/>
    <col min="4" max="4" width="13.5703125" customWidth="1"/>
    <col min="7" max="7" width="14" customWidth="1"/>
    <col min="10" max="10" width="13.85546875" customWidth="1"/>
  </cols>
  <sheetData>
    <row r="1" spans="1:14" x14ac:dyDescent="0.25">
      <c r="C1" s="147" t="s">
        <v>258</v>
      </c>
      <c r="D1" s="147"/>
      <c r="E1" s="147"/>
      <c r="F1" s="147" t="s">
        <v>209</v>
      </c>
      <c r="G1" s="147"/>
      <c r="H1" s="147"/>
      <c r="I1" s="147" t="s">
        <v>210</v>
      </c>
      <c r="J1" s="147"/>
      <c r="K1" s="147"/>
      <c r="L1" s="82"/>
      <c r="M1" s="82"/>
      <c r="N1" s="82"/>
    </row>
    <row r="2" spans="1:14" x14ac:dyDescent="0.25">
      <c r="A2" t="s">
        <v>261</v>
      </c>
      <c r="B2" t="s">
        <v>262</v>
      </c>
      <c r="C2" t="s">
        <v>251</v>
      </c>
      <c r="D2" t="s">
        <v>260</v>
      </c>
      <c r="E2" t="s">
        <v>259</v>
      </c>
      <c r="F2" t="s">
        <v>251</v>
      </c>
      <c r="G2" t="s">
        <v>260</v>
      </c>
      <c r="H2" t="s">
        <v>259</v>
      </c>
      <c r="I2" t="s">
        <v>251</v>
      </c>
      <c r="J2" t="s">
        <v>260</v>
      </c>
      <c r="K2" t="s">
        <v>259</v>
      </c>
    </row>
    <row r="3" spans="1:14" x14ac:dyDescent="0.25">
      <c r="A3" t="s">
        <v>275</v>
      </c>
      <c r="B3" t="s">
        <v>302</v>
      </c>
      <c r="C3">
        <f>SUMIFS('2way'!$Z$3:$Z$7690,'2way'!$Q$3:$Q$7690,"=" &amp;B3,'2way'!$Y$3:$Y$7690,"&lt;&gt;P") + SUMIFS('2way'!$Z$3:$Z$7690,'2way'!$R$3:$R$7690,"=" &amp;B3,'2way'!$Y$3:$Y$7690,"&lt;&gt;P")</f>
        <v>700</v>
      </c>
      <c r="D3">
        <f>SUMIFS('2way'!$AB$3:$AB$7690,'2way'!$Q$3:$Q$7690,"="&amp;B3,'2way'!$Y$3:$Y$7690,"&lt;&gt;P") + SUMIFS('2way'!$AB$3:$AB$7690,'2way'!$R$3:$R$7690,"="&amp;B3,'2way'!$Y$3:$Y$7690,"&lt;&gt;P")</f>
        <v>-700</v>
      </c>
      <c r="E3" s="71">
        <f>D3/C3</f>
        <v>-1</v>
      </c>
      <c r="F3">
        <f>SUMIFS('2way'!$Z$3:$Z$7690,'2way'!$Q$3:$Q$7690,"=" &amp;B3,'2way'!$Y$3:$Y$7690,"&lt;&gt;P") + SUMIFS('2way'!$Z$3:$Z$7690,'2way'!$R$3:$R$7690,"=" &amp;B3,'2way'!$Y$3:$Y$7690,"&lt;&gt;P")</f>
        <v>700</v>
      </c>
      <c r="G3">
        <f>SUMIFS('2way'!$AD$3:$AD$7690,'2way'!$Q$3:$Q$7690,"="&amp;B3,'2way'!$Y$3:$Y$7690,"&lt;&gt;P") + SUMIFS('2way'!$AD$3:$AD$7690,'2way'!$R$3:$R$7690,"="&amp;D3,'2way'!$Y$3:$Y$7690,"&lt;&gt;P")</f>
        <v>-300</v>
      </c>
      <c r="H3" s="71">
        <f>G3/F3</f>
        <v>-0.42857142857142855</v>
      </c>
      <c r="I3">
        <f>SUMIFS('2way'!$Z$3:$Z$7690,'2way'!$Q$3:$Q$7690,"=" &amp;B3,'2way'!$Y$3:$Y$7690,"&lt;&gt;P") + SUMIFS('2way'!$Z$3:$Z$7690,'2way'!$R$3:$R$7690,"=" &amp;B3,'2way'!$Y$3:$Y$7690,"&lt;&gt;P")</f>
        <v>700</v>
      </c>
      <c r="J3">
        <f>SUMIFS('2way'!$AF$3:$AF$7690,'2way'!$Q$3:$Q$7690,"="&amp;B3,'2way'!$Y$3:$Y$7690,"&lt;&gt;P") + SUMIFS('2way'!$AF$3:$AF$7690,'2way'!$R$3:$R$7690,"="&amp;B3,'2way'!$Y$3:$Y$7690,"&lt;&gt;P")</f>
        <v>-700</v>
      </c>
      <c r="K3" s="71">
        <f>J3/I3</f>
        <v>-1</v>
      </c>
    </row>
    <row r="4" spans="1:14" x14ac:dyDescent="0.25">
      <c r="A4" t="s">
        <v>275</v>
      </c>
      <c r="B4" t="s">
        <v>510</v>
      </c>
      <c r="C4">
        <f>SUMIFS('2way'!$Z$3:$Z$7690,'2way'!$Q$3:$Q$7690,"=" &amp;B4,'2way'!$Y$3:$Y$7690,"&lt;&gt;P") + SUMIFS('2way'!$Z$3:$Z$7690,'2way'!$R$3:$R$7690,"=" &amp;B4,'2way'!$Y$3:$Y$7690,"&lt;&gt;P")</f>
        <v>700</v>
      </c>
      <c r="D4">
        <f>SUMIFS('2way'!$AB$3:$AB$7690,'2way'!$Q$3:$Q$7690,"="&amp;B4,'2way'!$Y$3:$Y$7690,"&lt;&gt;P") + SUMIFS('2way'!$AB$3:$AB$7690,'2way'!$R$3:$R$7690,"="&amp;B4,'2way'!$Y$3:$Y$7690,"&lt;&gt;P")</f>
        <v>-700</v>
      </c>
      <c r="E4" s="71">
        <f t="shared" ref="E4:E67" si="0">D4/C4</f>
        <v>-1</v>
      </c>
      <c r="F4">
        <f>SUMIFS('2way'!$Z$3:$Z$7690,'2way'!$Q$3:$Q$7690,"=" &amp;B4,'2way'!$Y$3:$Y$7690,"&lt;&gt;P") + SUMIFS('2way'!$Z$3:$Z$7690,'2way'!$R$3:$R$7690,"=" &amp;B4,'2way'!$Y$3:$Y$7690,"&lt;&gt;P")</f>
        <v>700</v>
      </c>
      <c r="G4">
        <f>SUMIFS('2way'!$AD$3:$AD$7690,'2way'!$Q$3:$Q$7690,"="&amp;B4,'2way'!$Y$3:$Y$7690,"&lt;&gt;P") + SUMIFS('2way'!$AD$3:$AD$7690,'2way'!$R$3:$R$7690,"="&amp;D4,'2way'!$Y$3:$Y$7690,"&lt;&gt;P")</f>
        <v>-300</v>
      </c>
      <c r="H4" s="71">
        <f t="shared" ref="H4:H67" si="1">G4/F4</f>
        <v>-0.42857142857142855</v>
      </c>
      <c r="I4">
        <f>SUMIFS('2way'!$Z$3:$Z$7690,'2way'!$Q$3:$Q$7690,"=" &amp;B4,'2way'!$Y$3:$Y$7690,"&lt;&gt;P") + SUMIFS('2way'!$Z$3:$Z$7690,'2way'!$R$3:$R$7690,"=" &amp;B4,'2way'!$Y$3:$Y$7690,"&lt;&gt;P")</f>
        <v>700</v>
      </c>
      <c r="J4">
        <f>SUMIFS('2way'!$AF$3:$AF$7690,'2way'!$Q$3:$Q$7690,"="&amp;B4,'2way'!$Y$3:$Y$7690,"&lt;&gt;P") + SUMIFS('2way'!$AF$3:$AF$7690,'2way'!$R$3:$R$7690,"="&amp;B4,'2way'!$Y$3:$Y$7690,"&lt;&gt;P")</f>
        <v>-700</v>
      </c>
      <c r="K4" s="71">
        <f t="shared" ref="K4:K67" si="2">J4/I4</f>
        <v>-1</v>
      </c>
    </row>
    <row r="5" spans="1:14" x14ac:dyDescent="0.25">
      <c r="A5" t="s">
        <v>275</v>
      </c>
      <c r="B5" t="s">
        <v>479</v>
      </c>
      <c r="C5">
        <f>SUMIFS('2way'!$Z$3:$Z$7690,'2way'!$Q$3:$Q$7690,"=" &amp;B5,'2way'!$Y$3:$Y$7690,"&lt;&gt;P") + SUMIFS('2way'!$Z$3:$Z$7690,'2way'!$R$3:$R$7690,"=" &amp;B5,'2way'!$Y$3:$Y$7690,"&lt;&gt;P")</f>
        <v>700</v>
      </c>
      <c r="D5">
        <f>SUMIFS('2way'!$AB$3:$AB$7690,'2way'!$Q$3:$Q$7690,"="&amp;B5,'2way'!$Y$3:$Y$7690,"&lt;&gt;P") + SUMIFS('2way'!$AB$3:$AB$7690,'2way'!$R$3:$R$7690,"="&amp;B5,'2way'!$Y$3:$Y$7690,"&lt;&gt;P")</f>
        <v>-700</v>
      </c>
      <c r="E5" s="71">
        <f t="shared" si="0"/>
        <v>-1</v>
      </c>
      <c r="F5">
        <f>SUMIFS('2way'!$Z$3:$Z$7690,'2way'!$Q$3:$Q$7690,"=" &amp;B5,'2way'!$Y$3:$Y$7690,"&lt;&gt;P") + SUMIFS('2way'!$Z$3:$Z$7690,'2way'!$R$3:$R$7690,"=" &amp;B5,'2way'!$Y$3:$Y$7690,"&lt;&gt;P")</f>
        <v>700</v>
      </c>
      <c r="G5">
        <f>SUMIFS('2way'!$AD$3:$AD$7690,'2way'!$Q$3:$Q$7690,"="&amp;B5,'2way'!$Y$3:$Y$7690,"&lt;&gt;P") + SUMIFS('2way'!$AD$3:$AD$7690,'2way'!$R$3:$R$7690,"="&amp;D5,'2way'!$Y$3:$Y$7690,"&lt;&gt;P")</f>
        <v>-300</v>
      </c>
      <c r="H5" s="71">
        <f t="shared" si="1"/>
        <v>-0.42857142857142855</v>
      </c>
      <c r="I5">
        <f>SUMIFS('2way'!$Z$3:$Z$7690,'2way'!$Q$3:$Q$7690,"=" &amp;B5,'2way'!$Y$3:$Y$7690,"&lt;&gt;P") + SUMIFS('2way'!$Z$3:$Z$7690,'2way'!$R$3:$R$7690,"=" &amp;B5,'2way'!$Y$3:$Y$7690,"&lt;&gt;P")</f>
        <v>700</v>
      </c>
      <c r="J5">
        <f>SUMIFS('2way'!$AF$3:$AF$7690,'2way'!$Q$3:$Q$7690,"="&amp;B5,'2way'!$Y$3:$Y$7690,"&lt;&gt;P") + SUMIFS('2way'!$AF$3:$AF$7690,'2way'!$R$3:$R$7690,"="&amp;B5,'2way'!$Y$3:$Y$7690,"&lt;&gt;P")</f>
        <v>-700</v>
      </c>
      <c r="K5" s="71">
        <f t="shared" si="2"/>
        <v>-1</v>
      </c>
    </row>
    <row r="6" spans="1:14" x14ac:dyDescent="0.25">
      <c r="A6" t="s">
        <v>275</v>
      </c>
      <c r="B6" t="s">
        <v>284</v>
      </c>
      <c r="C6">
        <f>SUMIFS('2way'!$Z$3:$Z$7690,'2way'!$Q$3:$Q$7690,"=" &amp;B6,'2way'!$Y$3:$Y$7690,"&lt;&gt;P") + SUMIFS('2way'!$Z$3:$Z$7690,'2way'!$R$3:$R$7690,"=" &amp;B6,'2way'!$Y$3:$Y$7690,"&lt;&gt;P")</f>
        <v>800</v>
      </c>
      <c r="D6">
        <f>SUMIFS('2way'!$AB$3:$AB$7690,'2way'!$Q$3:$Q$7690,"="&amp;B6,'2way'!$Y$3:$Y$7690,"&lt;&gt;P") + SUMIFS('2way'!$AB$3:$AB$7690,'2way'!$R$3:$R$7690,"="&amp;B6,'2way'!$Y$3:$Y$7690,"&lt;&gt;P")</f>
        <v>-800</v>
      </c>
      <c r="E6" s="71">
        <f t="shared" si="0"/>
        <v>-1</v>
      </c>
      <c r="F6">
        <f>SUMIFS('2way'!$Z$3:$Z$7690,'2way'!$Q$3:$Q$7690,"=" &amp;B6,'2way'!$Y$3:$Y$7690,"&lt;&gt;P") + SUMIFS('2way'!$Z$3:$Z$7690,'2way'!$R$3:$R$7690,"=" &amp;B6,'2way'!$Y$3:$Y$7690,"&lt;&gt;P")</f>
        <v>800</v>
      </c>
      <c r="G6">
        <f>SUMIFS('2way'!$AD$3:$AD$7690,'2way'!$Q$3:$Q$7690,"="&amp;B6,'2way'!$Y$3:$Y$7690,"&lt;&gt;P") + SUMIFS('2way'!$AD$3:$AD$7690,'2way'!$R$3:$R$7690,"="&amp;D6,'2way'!$Y$3:$Y$7690,"&lt;&gt;P")</f>
        <v>-500</v>
      </c>
      <c r="H6" s="71">
        <f t="shared" si="1"/>
        <v>-0.625</v>
      </c>
      <c r="I6">
        <f>SUMIFS('2way'!$Z$3:$Z$7690,'2way'!$Q$3:$Q$7690,"=" &amp;B6,'2way'!$Y$3:$Y$7690,"&lt;&gt;P") + SUMIFS('2way'!$Z$3:$Z$7690,'2way'!$R$3:$R$7690,"=" &amp;B6,'2way'!$Y$3:$Y$7690,"&lt;&gt;P")</f>
        <v>800</v>
      </c>
      <c r="J6">
        <f>SUMIFS('2way'!$AF$3:$AF$7690,'2way'!$Q$3:$Q$7690,"="&amp;B6,'2way'!$Y$3:$Y$7690,"&lt;&gt;P") + SUMIFS('2way'!$AF$3:$AF$7690,'2way'!$R$3:$R$7690,"="&amp;B6,'2way'!$Y$3:$Y$7690,"&lt;&gt;P")</f>
        <v>-800</v>
      </c>
      <c r="K6" s="71">
        <f t="shared" si="2"/>
        <v>-1</v>
      </c>
    </row>
    <row r="7" spans="1:14" x14ac:dyDescent="0.25">
      <c r="A7" t="s">
        <v>275</v>
      </c>
      <c r="B7" t="s">
        <v>370</v>
      </c>
      <c r="C7">
        <f>SUMIFS('2way'!$Z$3:$Z$7690,'2way'!$Q$3:$Q$7690,"=" &amp;B7,'2way'!$Y$3:$Y$7690,"&lt;&gt;P") + SUMIFS('2way'!$Z$3:$Z$7690,'2way'!$R$3:$R$7690,"=" &amp;B7,'2way'!$Y$3:$Y$7690,"&lt;&gt;P")</f>
        <v>800</v>
      </c>
      <c r="D7">
        <f>SUMIFS('2way'!$AB$3:$AB$7690,'2way'!$Q$3:$Q$7690,"="&amp;B7,'2way'!$Y$3:$Y$7690,"&lt;&gt;P") + SUMIFS('2way'!$AB$3:$AB$7690,'2way'!$R$3:$R$7690,"="&amp;B7,'2way'!$Y$3:$Y$7690,"&lt;&gt;P")</f>
        <v>-800</v>
      </c>
      <c r="E7" s="71">
        <f t="shared" si="0"/>
        <v>-1</v>
      </c>
      <c r="F7">
        <f>SUMIFS('2way'!$Z$3:$Z$7690,'2way'!$Q$3:$Q$7690,"=" &amp;B7,'2way'!$Y$3:$Y$7690,"&lt;&gt;P") + SUMIFS('2way'!$Z$3:$Z$7690,'2way'!$R$3:$R$7690,"=" &amp;B7,'2way'!$Y$3:$Y$7690,"&lt;&gt;P")</f>
        <v>800</v>
      </c>
      <c r="G7">
        <f>SUMIFS('2way'!$AD$3:$AD$7690,'2way'!$Q$3:$Q$7690,"="&amp;B7,'2way'!$Y$3:$Y$7690,"&lt;&gt;P") + SUMIFS('2way'!$AD$3:$AD$7690,'2way'!$R$3:$R$7690,"="&amp;D7,'2way'!$Y$3:$Y$7690,"&lt;&gt;P")</f>
        <v>-400</v>
      </c>
      <c r="H7" s="71">
        <f t="shared" si="1"/>
        <v>-0.5</v>
      </c>
      <c r="I7">
        <f>SUMIFS('2way'!$Z$3:$Z$7690,'2way'!$Q$3:$Q$7690,"=" &amp;B7,'2way'!$Y$3:$Y$7690,"&lt;&gt;P") + SUMIFS('2way'!$Z$3:$Z$7690,'2way'!$R$3:$R$7690,"=" &amp;B7,'2way'!$Y$3:$Y$7690,"&lt;&gt;P")</f>
        <v>800</v>
      </c>
      <c r="J7">
        <f>SUMIFS('2way'!$AF$3:$AF$7690,'2way'!$Q$3:$Q$7690,"="&amp;B7,'2way'!$Y$3:$Y$7690,"&lt;&gt;P") + SUMIFS('2way'!$AF$3:$AF$7690,'2way'!$R$3:$R$7690,"="&amp;B7,'2way'!$Y$3:$Y$7690,"&lt;&gt;P")</f>
        <v>-800</v>
      </c>
      <c r="K7" s="71">
        <f t="shared" si="2"/>
        <v>-1</v>
      </c>
    </row>
    <row r="8" spans="1:14" x14ac:dyDescent="0.25">
      <c r="A8" t="s">
        <v>275</v>
      </c>
      <c r="B8" t="s">
        <v>371</v>
      </c>
      <c r="C8">
        <f>SUMIFS('2way'!$Z$3:$Z$7690,'2way'!$Q$3:$Q$7690,"=" &amp;B8,'2way'!$Y$3:$Y$7690,"&lt;&gt;P") + SUMIFS('2way'!$Z$3:$Z$7690,'2way'!$R$3:$R$7690,"=" &amp;B8,'2way'!$Y$3:$Y$7690,"&lt;&gt;P")</f>
        <v>700</v>
      </c>
      <c r="D8">
        <f>SUMIFS('2way'!$AB$3:$AB$7690,'2way'!$Q$3:$Q$7690,"="&amp;B8,'2way'!$Z$3:$Z$7690,"&lt;&gt;P") + SUMIFS('2way'!$AB$3:$AB$7690,'2way'!$R$3:$R$7690,"="&amp;B8,'2way'!$Z$3:$Z$7690,"&lt;&gt;P")</f>
        <v>-700</v>
      </c>
      <c r="E8" s="71">
        <f t="shared" si="0"/>
        <v>-1</v>
      </c>
      <c r="F8">
        <f>SUMIFS('2way'!$Z$3:$Z$7690,'2way'!$Q$3:$Q$7690,"=" &amp;B8,'2way'!$Y$3:$Y$7690,"&lt;&gt;P") + SUMIFS('2way'!$Z$3:$Z$7690,'2way'!$R$3:$R$7690,"=" &amp;B8,'2way'!$Y$3:$Y$7690,"&lt;&gt;P")</f>
        <v>700</v>
      </c>
      <c r="G8">
        <f>SUMIFS('2way'!$AD$3:$AD$7690,'2way'!$Q$3:$Q$7690,"="&amp;B8,'2way'!$Y$3:$Y$7690,"&lt;&gt;P") + SUMIFS('2way'!$AD$3:$AD$7690,'2way'!$R$3:$R$7690,"="&amp;D8,'2way'!$Y$3:$Y$7690,"&lt;&gt;P")</f>
        <v>-300</v>
      </c>
      <c r="H8" s="71">
        <f t="shared" si="1"/>
        <v>-0.42857142857142855</v>
      </c>
      <c r="I8">
        <f>SUMIFS('2way'!$Z$3:$Z$7690,'2way'!$Q$3:$Q$7690,"=" &amp;B8,'2way'!$Y$3:$Y$7690,"&lt;&gt;P") + SUMIFS('2way'!$Z$3:$Z$7690,'2way'!$R$3:$R$7690,"=" &amp;B8,'2way'!$Y$3:$Y$7690,"&lt;&gt;P")</f>
        <v>700</v>
      </c>
      <c r="J8">
        <f>SUMIFS('2way'!$AF$3:$AF$7690,'2way'!$Q$3:$Q$7690,"="&amp;B8,'2way'!$Y$3:$Y$7690,"&lt;&gt;P") + SUMIFS('2way'!$AF$3:$AF$7690,'2way'!$R$3:$R$7690,"="&amp;B8,'2way'!$Y$3:$Y$7690,"&lt;&gt;P")</f>
        <v>-700</v>
      </c>
      <c r="K8" s="71">
        <f t="shared" si="2"/>
        <v>-1</v>
      </c>
    </row>
    <row r="9" spans="1:14" x14ac:dyDescent="0.25">
      <c r="A9" t="s">
        <v>275</v>
      </c>
      <c r="B9" t="s">
        <v>307</v>
      </c>
      <c r="C9">
        <f>SUMIFS('2way'!$Z$3:$Z$7690,'2way'!$Q$3:$Q$7690,"=" &amp;B9,'2way'!$Y$3:$Y$7690,"&lt;&gt;P") + SUMIFS('2way'!$Z$3:$Z$7690,'2way'!$R$3:$R$7690,"=" &amp;B9,'2way'!$Y$3:$Y$7690,"&lt;&gt;P")</f>
        <v>700</v>
      </c>
      <c r="D9">
        <f>SUMIFS('2way'!$AB$3:$AB$7690,'2way'!$Q$3:$Q$7690,"="&amp;B9,'2way'!$Z$3:$Z$7690,"&lt;&gt;P") + SUMIFS('2way'!$AB$3:$AB$7690,'2way'!$R$3:$R$7690,"="&amp;B9,'2way'!$Z$3:$Z$7690,"&lt;&gt;P")</f>
        <v>-700</v>
      </c>
      <c r="E9" s="71">
        <f t="shared" si="0"/>
        <v>-1</v>
      </c>
      <c r="F9">
        <f>SUMIFS('2way'!$Z$3:$Z$7690,'2way'!$Q$3:$Q$7690,"=" &amp;B9,'2way'!$Y$3:$Y$7690,"&lt;&gt;P") + SUMIFS('2way'!$Z$3:$Z$7690,'2way'!$R$3:$R$7690,"=" &amp;B9,'2way'!$Y$3:$Y$7690,"&lt;&gt;P")</f>
        <v>700</v>
      </c>
      <c r="G9">
        <f>SUMIFS('2way'!$AD$3:$AD$7690,'2way'!$Q$3:$Q$7690,"="&amp;B9,'2way'!$Y$3:$Y$7690,"&lt;&gt;P") + SUMIFS('2way'!$AD$3:$AD$7690,'2way'!$R$3:$R$7690,"="&amp;D9,'2way'!$Y$3:$Y$7690,"&lt;&gt;P")</f>
        <v>-300</v>
      </c>
      <c r="H9" s="71">
        <f t="shared" si="1"/>
        <v>-0.42857142857142855</v>
      </c>
      <c r="I9">
        <f>SUMIFS('2way'!$Z$3:$Z$7690,'2way'!$Q$3:$Q$7690,"=" &amp;B9,'2way'!$Y$3:$Y$7690,"&lt;&gt;P") + SUMIFS('2way'!$Z$3:$Z$7690,'2way'!$R$3:$R$7690,"=" &amp;B9,'2way'!$Y$3:$Y$7690,"&lt;&gt;P")</f>
        <v>700</v>
      </c>
      <c r="J9">
        <f>SUMIFS('2way'!$AF$3:$AF$7690,'2way'!$Q$3:$Q$7690,"="&amp;B9,'2way'!$Y$3:$Y$7690,"&lt;&gt;P") + SUMIFS('2way'!$AF$3:$AF$7690,'2way'!$R$3:$R$7690,"="&amp;B9,'2way'!$Y$3:$Y$7690,"&lt;&gt;P")</f>
        <v>-700</v>
      </c>
      <c r="K9" s="71">
        <f t="shared" si="2"/>
        <v>-1</v>
      </c>
    </row>
    <row r="10" spans="1:14" x14ac:dyDescent="0.25">
      <c r="A10" t="s">
        <v>275</v>
      </c>
      <c r="B10" t="s">
        <v>304</v>
      </c>
      <c r="C10">
        <f>SUMIFS('2way'!$Z$3:$Z$7690,'2way'!$Q$3:$Q$7690,"=" &amp;B10,'2way'!$Y$3:$Y$7690,"&lt;&gt;P") + SUMIFS('2way'!$Z$3:$Z$7690,'2way'!$R$3:$R$7690,"=" &amp;B10,'2way'!$Y$3:$Y$7690,"&lt;&gt;P")</f>
        <v>800</v>
      </c>
      <c r="D10">
        <f>SUMIFS('2way'!$AB$3:$AB$7690,'2way'!$Q$3:$Q$7690,"="&amp;B10,'2way'!$Z$3:$Z$7690,"&lt;&gt;P") + SUMIFS('2way'!$AB$3:$AB$7690,'2way'!$R$3:$R$7690,"="&amp;B10,'2way'!$Z$3:$Z$7690,"&lt;&gt;P")</f>
        <v>-800</v>
      </c>
      <c r="E10" s="71">
        <f t="shared" si="0"/>
        <v>-1</v>
      </c>
      <c r="F10">
        <f>SUMIFS('2way'!$Z$3:$Z$7690,'2way'!$Q$3:$Q$7690,"=" &amp;B10,'2way'!$Y$3:$Y$7690,"&lt;&gt;P") + SUMIFS('2way'!$Z$3:$Z$7690,'2way'!$R$3:$R$7690,"=" &amp;B10,'2way'!$Y$3:$Y$7690,"&lt;&gt;P")</f>
        <v>800</v>
      </c>
      <c r="G10">
        <f>SUMIFS('2way'!$AD$3:$AD$7690,'2way'!$Q$3:$Q$7690,"="&amp;B10,'2way'!$Y$3:$Y$7690,"&lt;&gt;P") + SUMIFS('2way'!$AD$3:$AD$7690,'2way'!$R$3:$R$7690,"="&amp;D10,'2way'!$Y$3:$Y$7690,"&lt;&gt;P")</f>
        <v>-500</v>
      </c>
      <c r="H10" s="71">
        <f t="shared" si="1"/>
        <v>-0.625</v>
      </c>
      <c r="I10">
        <f>SUMIFS('2way'!$Z$3:$Z$7690,'2way'!$Q$3:$Q$7690,"=" &amp;B10,'2way'!$Y$3:$Y$7690,"&lt;&gt;P") + SUMIFS('2way'!$Z$3:$Z$7690,'2way'!$R$3:$R$7690,"=" &amp;B10,'2way'!$Y$3:$Y$7690,"&lt;&gt;P")</f>
        <v>800</v>
      </c>
      <c r="J10">
        <f>SUMIFS('2way'!$AF$3:$AF$7690,'2way'!$Q$3:$Q$7690,"="&amp;B10,'2way'!$Y$3:$Y$7690,"&lt;&gt;P") + SUMIFS('2way'!$AF$3:$AF$7690,'2way'!$R$3:$R$7690,"="&amp;B10,'2way'!$Y$3:$Y$7690,"&lt;&gt;P")</f>
        <v>-800</v>
      </c>
      <c r="K10" s="71">
        <f t="shared" si="2"/>
        <v>-1</v>
      </c>
    </row>
    <row r="11" spans="1:14" x14ac:dyDescent="0.25">
      <c r="A11" t="s">
        <v>275</v>
      </c>
      <c r="B11" t="s">
        <v>373</v>
      </c>
      <c r="C11">
        <f>SUMIFS('2way'!$Z$3:$Z$7690,'2way'!$Q$3:$Q$7690,"=" &amp;B11,'2way'!$Y$3:$Y$7690,"&lt;&gt;P") + SUMIFS('2way'!$Z$3:$Z$7690,'2way'!$R$3:$R$7690,"=" &amp;B11,'2way'!$Y$3:$Y$7690,"&lt;&gt;P")</f>
        <v>700</v>
      </c>
      <c r="D11">
        <f>SUMIFS('2way'!$AB$3:$AB$7690,'2way'!$Q$3:$Q$7690,"="&amp;B11,'2way'!$Z$3:$Z$7690,"&lt;&gt;P") + SUMIFS('2way'!$AB$3:$AB$7690,'2way'!$R$3:$R$7690,"="&amp;B11,'2way'!$Z$3:$Z$7690,"&lt;&gt;P")</f>
        <v>-700</v>
      </c>
      <c r="E11" s="71">
        <f t="shared" si="0"/>
        <v>-1</v>
      </c>
      <c r="F11">
        <f>SUMIFS('2way'!$Z$3:$Z$7690,'2way'!$Q$3:$Q$7690,"=" &amp;B11,'2way'!$Y$3:$Y$7690,"&lt;&gt;P") + SUMIFS('2way'!$Z$3:$Z$7690,'2way'!$R$3:$R$7690,"=" &amp;B11,'2way'!$Y$3:$Y$7690,"&lt;&gt;P")</f>
        <v>700</v>
      </c>
      <c r="G11">
        <f>SUMIFS('2way'!$AD$3:$AD$7690,'2way'!$Q$3:$Q$7690,"="&amp;B11,'2way'!$Y$3:$Y$7690,"&lt;&gt;P") + SUMIFS('2way'!$AD$3:$AD$7690,'2way'!$R$3:$R$7690,"="&amp;D11,'2way'!$Y$3:$Y$7690,"&lt;&gt;P")</f>
        <v>-400</v>
      </c>
      <c r="H11" s="71">
        <f t="shared" si="1"/>
        <v>-0.5714285714285714</v>
      </c>
      <c r="I11">
        <f>SUMIFS('2way'!$Z$3:$Z$7690,'2way'!$Q$3:$Q$7690,"=" &amp;B11,'2way'!$Y$3:$Y$7690,"&lt;&gt;P") + SUMIFS('2way'!$Z$3:$Z$7690,'2way'!$R$3:$R$7690,"=" &amp;B11,'2way'!$Y$3:$Y$7690,"&lt;&gt;P")</f>
        <v>700</v>
      </c>
      <c r="J11">
        <f>SUMIFS('2way'!$AF$3:$AF$7690,'2way'!$Q$3:$Q$7690,"="&amp;B11,'2way'!$Y$3:$Y$7690,"&lt;&gt;P") + SUMIFS('2way'!$AF$3:$AF$7690,'2way'!$R$3:$R$7690,"="&amp;B11,'2way'!$Y$3:$Y$7690,"&lt;&gt;P")</f>
        <v>-700</v>
      </c>
      <c r="K11" s="71">
        <f t="shared" si="2"/>
        <v>-1</v>
      </c>
    </row>
    <row r="12" spans="1:14" x14ac:dyDescent="0.25">
      <c r="A12" t="s">
        <v>275</v>
      </c>
      <c r="B12" t="s">
        <v>475</v>
      </c>
      <c r="C12">
        <f>SUMIFS('2way'!$Z$3:$Z$7690,'2way'!$Q$3:$Q$7690,"=" &amp;B12,'2way'!$Y$3:$Y$7690,"&lt;&gt;P") + SUMIFS('2way'!$Z$3:$Z$7690,'2way'!$R$3:$R$7690,"=" &amp;B12,'2way'!$Y$3:$Y$7690,"&lt;&gt;P")</f>
        <v>700</v>
      </c>
      <c r="D12">
        <f>SUMIFS('2way'!$AB$3:$AB$7690,'2way'!$Q$3:$Q$7690,"="&amp;B12,'2way'!$Z$3:$Z$7690,"&lt;&gt;P") + SUMIFS('2way'!$AB$3:$AB$7690,'2way'!$R$3:$R$7690,"="&amp;B12,'2way'!$Z$3:$Z$7690,"&lt;&gt;P")</f>
        <v>-700</v>
      </c>
      <c r="E12" s="71">
        <f t="shared" si="0"/>
        <v>-1</v>
      </c>
      <c r="F12">
        <f>SUMIFS('2way'!$Z$3:$Z$7690,'2way'!$Q$3:$Q$7690,"=" &amp;B12,'2way'!$Y$3:$Y$7690,"&lt;&gt;P") + SUMIFS('2way'!$Z$3:$Z$7690,'2way'!$R$3:$R$7690,"=" &amp;B12,'2way'!$Y$3:$Y$7690,"&lt;&gt;P")</f>
        <v>700</v>
      </c>
      <c r="G12">
        <f>SUMIFS('2way'!$AD$3:$AD$7690,'2way'!$Q$3:$Q$7690,"="&amp;B12,'2way'!$Y$3:$Y$7690,"&lt;&gt;P") + SUMIFS('2way'!$AD$3:$AD$7690,'2way'!$R$3:$R$7690,"="&amp;D12,'2way'!$Y$3:$Y$7690,"&lt;&gt;P")</f>
        <v>-400</v>
      </c>
      <c r="H12" s="71">
        <f t="shared" si="1"/>
        <v>-0.5714285714285714</v>
      </c>
      <c r="I12">
        <f>SUMIFS('2way'!$Z$3:$Z$7690,'2way'!$Q$3:$Q$7690,"=" &amp;B12,'2way'!$Y$3:$Y$7690,"&lt;&gt;P") + SUMIFS('2way'!$Z$3:$Z$7690,'2way'!$R$3:$R$7690,"=" &amp;B12,'2way'!$Y$3:$Y$7690,"&lt;&gt;P")</f>
        <v>700</v>
      </c>
      <c r="J12">
        <f>SUMIFS('2way'!$AF$3:$AF$7690,'2way'!$Q$3:$Q$7690,"="&amp;B12,'2way'!$Y$3:$Y$7690,"&lt;&gt;P") + SUMIFS('2way'!$AF$3:$AF$7690,'2way'!$R$3:$R$7690,"="&amp;B12,'2way'!$Y$3:$Y$7690,"&lt;&gt;P")</f>
        <v>-700</v>
      </c>
      <c r="K12" s="71">
        <f t="shared" si="2"/>
        <v>-1</v>
      </c>
    </row>
    <row r="13" spans="1:14" x14ac:dyDescent="0.25">
      <c r="A13" t="s">
        <v>275</v>
      </c>
      <c r="B13" t="s">
        <v>309</v>
      </c>
      <c r="C13">
        <f>SUMIFS('2way'!$Z$3:$Z$7690,'2way'!$Q$3:$Q$7690,"=" &amp;B13,'2way'!$Y$3:$Y$7690,"&lt;&gt;P") + SUMIFS('2way'!$Z$3:$Z$7690,'2way'!$R$3:$R$7690,"=" &amp;B13,'2way'!$Y$3:$Y$7690,"&lt;&gt;P")</f>
        <v>700</v>
      </c>
      <c r="D13">
        <f>SUMIFS('2way'!$AB$3:$AB$7690,'2way'!$Q$3:$Q$7690,"="&amp;B13,'2way'!$Z$3:$Z$7690,"&lt;&gt;P") + SUMIFS('2way'!$AB$3:$AB$7690,'2way'!$R$3:$R$7690,"="&amp;B13,'2way'!$Z$3:$Z$7690,"&lt;&gt;P")</f>
        <v>-700</v>
      </c>
      <c r="E13" s="71">
        <f t="shared" si="0"/>
        <v>-1</v>
      </c>
      <c r="F13">
        <f>SUMIFS('2way'!$Z$3:$Z$7690,'2way'!$Q$3:$Q$7690,"=" &amp;B13,'2way'!$Y$3:$Y$7690,"&lt;&gt;P") + SUMIFS('2way'!$Z$3:$Z$7690,'2way'!$R$3:$R$7690,"=" &amp;B13,'2way'!$Y$3:$Y$7690,"&lt;&gt;P")</f>
        <v>700</v>
      </c>
      <c r="G13">
        <f>SUMIFS('2way'!$AD$3:$AD$7690,'2way'!$Q$3:$Q$7690,"="&amp;B13,'2way'!$Y$3:$Y$7690,"&lt;&gt;P") + SUMIFS('2way'!$AD$3:$AD$7690,'2way'!$R$3:$R$7690,"="&amp;D13,'2way'!$Y$3:$Y$7690,"&lt;&gt;P")</f>
        <v>-300</v>
      </c>
      <c r="H13" s="71">
        <f t="shared" si="1"/>
        <v>-0.42857142857142855</v>
      </c>
      <c r="I13">
        <f>SUMIFS('2way'!$Z$3:$Z$7690,'2way'!$Q$3:$Q$7690,"=" &amp;B13,'2way'!$Y$3:$Y$7690,"&lt;&gt;P") + SUMIFS('2way'!$Z$3:$Z$7690,'2way'!$R$3:$R$7690,"=" &amp;B13,'2way'!$Y$3:$Y$7690,"&lt;&gt;P")</f>
        <v>700</v>
      </c>
      <c r="J13">
        <f>SUMIFS('2way'!$AF$3:$AF$7690,'2way'!$Q$3:$Q$7690,"="&amp;B13,'2way'!$Y$3:$Y$7690,"&lt;&gt;P") + SUMIFS('2way'!$AF$3:$AF$7690,'2way'!$R$3:$R$7690,"="&amp;B13,'2way'!$Y$3:$Y$7690,"&lt;&gt;P")</f>
        <v>-700</v>
      </c>
      <c r="K13" s="71">
        <f t="shared" si="2"/>
        <v>-1</v>
      </c>
    </row>
    <row r="14" spans="1:14" x14ac:dyDescent="0.25">
      <c r="A14" t="s">
        <v>275</v>
      </c>
      <c r="B14" t="s">
        <v>374</v>
      </c>
      <c r="C14">
        <f>SUMIFS('2way'!$Z$3:$Z$7690,'2way'!$Q$3:$Q$7690,"=" &amp;B14,'2way'!$Y$3:$Y$7690,"&lt;&gt;P") + SUMIFS('2way'!$Z$3:$Z$7690,'2way'!$R$3:$R$7690,"=" &amp;B14,'2way'!$Y$3:$Y$7690,"&lt;&gt;P")</f>
        <v>800</v>
      </c>
      <c r="D14">
        <f>SUMIFS('2way'!$AB$3:$AB$7690,'2way'!$Q$3:$Q$7690,"="&amp;B14,'2way'!$Z$3:$Z$7690,"&lt;&gt;P") + SUMIFS('2way'!$AB$3:$AB$7690,'2way'!$R$3:$R$7690,"="&amp;B14,'2way'!$Z$3:$Z$7690,"&lt;&gt;P")</f>
        <v>-800</v>
      </c>
      <c r="E14" s="71">
        <f t="shared" si="0"/>
        <v>-1</v>
      </c>
      <c r="F14">
        <f>SUMIFS('2way'!$Z$3:$Z$7690,'2way'!$Q$3:$Q$7690,"=" &amp;B14,'2way'!$Y$3:$Y$7690,"&lt;&gt;P") + SUMIFS('2way'!$Z$3:$Z$7690,'2way'!$R$3:$R$7690,"=" &amp;B14,'2way'!$Y$3:$Y$7690,"&lt;&gt;P")</f>
        <v>800</v>
      </c>
      <c r="G14">
        <f>SUMIFS('2way'!$AD$3:$AD$7690,'2way'!$Q$3:$Q$7690,"="&amp;B14,'2way'!$Y$3:$Y$7690,"&lt;&gt;P") + SUMIFS('2way'!$AD$3:$AD$7690,'2way'!$R$3:$R$7690,"="&amp;D14,'2way'!$Y$3:$Y$7690,"&lt;&gt;P")</f>
        <v>-400</v>
      </c>
      <c r="H14" s="71">
        <f t="shared" si="1"/>
        <v>-0.5</v>
      </c>
      <c r="I14">
        <f>SUMIFS('2way'!$Z$3:$Z$7690,'2way'!$Q$3:$Q$7690,"=" &amp;B14,'2way'!$Y$3:$Y$7690,"&lt;&gt;P") + SUMIFS('2way'!$Z$3:$Z$7690,'2way'!$R$3:$R$7690,"=" &amp;B14,'2way'!$Y$3:$Y$7690,"&lt;&gt;P")</f>
        <v>800</v>
      </c>
      <c r="J14">
        <f>SUMIFS('2way'!$AF$3:$AF$7690,'2way'!$Q$3:$Q$7690,"="&amp;B14,'2way'!$Y$3:$Y$7690,"&lt;&gt;P") + SUMIFS('2way'!$AF$3:$AF$7690,'2way'!$R$3:$R$7690,"="&amp;B14,'2way'!$Y$3:$Y$7690,"&lt;&gt;P")</f>
        <v>-800</v>
      </c>
      <c r="K14" s="71">
        <f t="shared" si="2"/>
        <v>-1</v>
      </c>
    </row>
    <row r="15" spans="1:14" x14ac:dyDescent="0.25">
      <c r="A15" t="s">
        <v>275</v>
      </c>
      <c r="B15" t="s">
        <v>285</v>
      </c>
      <c r="C15">
        <f>SUMIFS('2way'!$Z$3:$Z$7690,'2way'!$Q$3:$Q$7690,"=" &amp;B15,'2way'!$Y$3:$Y$7690,"&lt;&gt;P") + SUMIFS('2way'!$Z$3:$Z$7690,'2way'!$R$3:$R$7690,"=" &amp;B15,'2way'!$Y$3:$Y$7690,"&lt;&gt;P")</f>
        <v>800</v>
      </c>
      <c r="D15">
        <f>SUMIFS('2way'!$AB$3:$AB$7690,'2way'!$Q$3:$Q$7690,"="&amp;B15,'2way'!$Z$3:$Z$7690,"&lt;&gt;P") + SUMIFS('2way'!$AB$3:$AB$7690,'2way'!$R$3:$R$7690,"="&amp;B15,'2way'!$Z$3:$Z$7690,"&lt;&gt;P")</f>
        <v>-800</v>
      </c>
      <c r="E15" s="71">
        <f t="shared" si="0"/>
        <v>-1</v>
      </c>
      <c r="F15">
        <f>SUMIFS('2way'!$Z$3:$Z$7690,'2way'!$Q$3:$Q$7690,"=" &amp;B15,'2way'!$Y$3:$Y$7690,"&lt;&gt;P") + SUMIFS('2way'!$Z$3:$Z$7690,'2way'!$R$3:$R$7690,"=" &amp;B15,'2way'!$Y$3:$Y$7690,"&lt;&gt;P")</f>
        <v>800</v>
      </c>
      <c r="G15">
        <f>SUMIFS('2way'!$AD$3:$AD$7690,'2way'!$Q$3:$Q$7690,"="&amp;B15,'2way'!$Y$3:$Y$7690,"&lt;&gt;P") + SUMIFS('2way'!$AD$3:$AD$7690,'2way'!$R$3:$R$7690,"="&amp;D15,'2way'!$Y$3:$Y$7690,"&lt;&gt;P")</f>
        <v>-400</v>
      </c>
      <c r="H15" s="71">
        <f t="shared" si="1"/>
        <v>-0.5</v>
      </c>
      <c r="I15">
        <f>SUMIFS('2way'!$Z$3:$Z$7690,'2way'!$Q$3:$Q$7690,"=" &amp;B15,'2way'!$Y$3:$Y$7690,"&lt;&gt;P") + SUMIFS('2way'!$Z$3:$Z$7690,'2way'!$R$3:$R$7690,"=" &amp;B15,'2way'!$Y$3:$Y$7690,"&lt;&gt;P")</f>
        <v>800</v>
      </c>
      <c r="J15">
        <f>SUMIFS('2way'!$AF$3:$AF$7690,'2way'!$Q$3:$Q$7690,"="&amp;B15,'2way'!$Y$3:$Y$7690,"&lt;&gt;P") + SUMIFS('2way'!$AF$3:$AF$7690,'2way'!$R$3:$R$7690,"="&amp;B15,'2way'!$Y$3:$Y$7690,"&lt;&gt;P")</f>
        <v>-800</v>
      </c>
      <c r="K15" s="71">
        <f t="shared" si="2"/>
        <v>-1</v>
      </c>
    </row>
    <row r="16" spans="1:14" x14ac:dyDescent="0.25">
      <c r="A16" t="s">
        <v>275</v>
      </c>
      <c r="B16" t="s">
        <v>476</v>
      </c>
      <c r="C16">
        <f>SUMIFS('2way'!$Z$3:$Z$7690,'2way'!$Q$3:$Q$7690,"=" &amp;B16,'2way'!$Y$3:$Y$7690,"&lt;&gt;P") + SUMIFS('2way'!$Z$3:$Z$7690,'2way'!$R$3:$R$7690,"=" &amp;B16,'2way'!$Y$3:$Y$7690,"&lt;&gt;P")</f>
        <v>800</v>
      </c>
      <c r="D16">
        <f>SUMIFS('2way'!$AB$3:$AB$7690,'2way'!$Q$3:$Q$7690,"="&amp;B16,'2way'!$Z$3:$Z$7690,"&lt;&gt;P") + SUMIFS('2way'!$AB$3:$AB$7690,'2way'!$R$3:$R$7690,"="&amp;B16,'2way'!$Z$3:$Z$7690,"&lt;&gt;P")</f>
        <v>-800</v>
      </c>
      <c r="E16" s="71">
        <f t="shared" si="0"/>
        <v>-1</v>
      </c>
      <c r="F16">
        <f>SUMIFS('2way'!$Z$3:$Z$7690,'2way'!$Q$3:$Q$7690,"=" &amp;B16,'2way'!$Y$3:$Y$7690,"&lt;&gt;P") + SUMIFS('2way'!$Z$3:$Z$7690,'2way'!$R$3:$R$7690,"=" &amp;B16,'2way'!$Y$3:$Y$7690,"&lt;&gt;P")</f>
        <v>800</v>
      </c>
      <c r="G16">
        <f>SUMIFS('2way'!$AD$3:$AD$7690,'2way'!$Q$3:$Q$7690,"="&amp;B16,'2way'!$Y$3:$Y$7690,"&lt;&gt;P") + SUMIFS('2way'!$AD$3:$AD$7690,'2way'!$R$3:$R$7690,"="&amp;D16,'2way'!$Y$3:$Y$7690,"&lt;&gt;P")</f>
        <v>-300</v>
      </c>
      <c r="H16" s="71">
        <f t="shared" si="1"/>
        <v>-0.375</v>
      </c>
      <c r="I16">
        <f>SUMIFS('2way'!$Z$3:$Z$7690,'2way'!$Q$3:$Q$7690,"=" &amp;B16,'2way'!$Y$3:$Y$7690,"&lt;&gt;P") + SUMIFS('2way'!$Z$3:$Z$7690,'2way'!$R$3:$R$7690,"=" &amp;B16,'2way'!$Y$3:$Y$7690,"&lt;&gt;P")</f>
        <v>800</v>
      </c>
      <c r="J16">
        <f>SUMIFS('2way'!$AF$3:$AF$7690,'2way'!$Q$3:$Q$7690,"="&amp;B16,'2way'!$Y$3:$Y$7690,"&lt;&gt;P") + SUMIFS('2way'!$AF$3:$AF$7690,'2way'!$R$3:$R$7690,"="&amp;B16,'2way'!$Y$3:$Y$7690,"&lt;&gt;P")</f>
        <v>-800</v>
      </c>
      <c r="K16" s="71">
        <f t="shared" si="2"/>
        <v>-1</v>
      </c>
    </row>
    <row r="17" spans="1:11" x14ac:dyDescent="0.25">
      <c r="A17" t="s">
        <v>275</v>
      </c>
      <c r="B17" t="s">
        <v>305</v>
      </c>
      <c r="C17">
        <f>SUMIFS('2way'!$Z$3:$Z$7690,'2way'!$Q$3:$Q$7690,"=" &amp;B17,'2way'!$Y$3:$Y$7690,"&lt;&gt;P") + SUMIFS('2way'!$Z$3:$Z$7690,'2way'!$R$3:$R$7690,"=" &amp;B17,'2way'!$Y$3:$Y$7690,"&lt;&gt;P")</f>
        <v>800</v>
      </c>
      <c r="D17">
        <f>SUMIFS('2way'!$AB$3:$AB$7690,'2way'!$Q$3:$Q$7690,"="&amp;B17,'2way'!$Z$3:$Z$7690,"&lt;&gt;P") + SUMIFS('2way'!$AB$3:$AB$7690,'2way'!$R$3:$R$7690,"="&amp;B17,'2way'!$Z$3:$Z$7690,"&lt;&gt;P")</f>
        <v>-800</v>
      </c>
      <c r="E17" s="71">
        <f t="shared" si="0"/>
        <v>-1</v>
      </c>
      <c r="F17">
        <f>SUMIFS('2way'!$Z$3:$Z$7690,'2way'!$Q$3:$Q$7690,"=" &amp;B17,'2way'!$Y$3:$Y$7690,"&lt;&gt;P") + SUMIFS('2way'!$Z$3:$Z$7690,'2way'!$R$3:$R$7690,"=" &amp;B17,'2way'!$Y$3:$Y$7690,"&lt;&gt;P")</f>
        <v>800</v>
      </c>
      <c r="G17">
        <f>SUMIFS('2way'!$AD$3:$AD$7690,'2way'!$Q$3:$Q$7690,"="&amp;B17,'2way'!$Y$3:$Y$7690,"&lt;&gt;P") + SUMIFS('2way'!$AD$3:$AD$7690,'2way'!$R$3:$R$7690,"="&amp;D17,'2way'!$Y$3:$Y$7690,"&lt;&gt;P")</f>
        <v>-400</v>
      </c>
      <c r="H17" s="71">
        <f t="shared" si="1"/>
        <v>-0.5</v>
      </c>
      <c r="I17">
        <f>SUMIFS('2way'!$Z$3:$Z$7690,'2way'!$Q$3:$Q$7690,"=" &amp;B17,'2way'!$Y$3:$Y$7690,"&lt;&gt;P") + SUMIFS('2way'!$Z$3:$Z$7690,'2way'!$R$3:$R$7690,"=" &amp;B17,'2way'!$Y$3:$Y$7690,"&lt;&gt;P")</f>
        <v>800</v>
      </c>
      <c r="J17">
        <f>SUMIFS('2way'!$AF$3:$AF$7690,'2way'!$Q$3:$Q$7690,"="&amp;B17,'2way'!$Y$3:$Y$7690,"&lt;&gt;P") + SUMIFS('2way'!$AF$3:$AF$7690,'2way'!$R$3:$R$7690,"="&amp;B17,'2way'!$Y$3:$Y$7690,"&lt;&gt;P")</f>
        <v>-800</v>
      </c>
      <c r="K17" s="71">
        <f t="shared" si="2"/>
        <v>-1</v>
      </c>
    </row>
    <row r="18" spans="1:11" x14ac:dyDescent="0.25">
      <c r="A18" t="s">
        <v>275</v>
      </c>
      <c r="B18" t="s">
        <v>511</v>
      </c>
      <c r="C18">
        <f>SUMIFS('2way'!$Z$3:$Z$7690,'2way'!$Q$3:$Q$7690,"=" &amp;B18,'2way'!$Y$3:$Y$7690,"&lt;&gt;P") + SUMIFS('2way'!$Z$3:$Z$7690,'2way'!$R$3:$R$7690,"=" &amp;B18,'2way'!$Y$3:$Y$7690,"&lt;&gt;P")</f>
        <v>700</v>
      </c>
      <c r="D18">
        <f>SUMIFS('2way'!$AB$3:$AB$7690,'2way'!$Q$3:$Q$7690,"="&amp;B18,'2way'!$Z$3:$Z$7690,"&lt;&gt;P") + SUMIFS('2way'!$AB$3:$AB$7690,'2way'!$R$3:$R$7690,"="&amp;B18,'2way'!$Z$3:$Z$7690,"&lt;&gt;P")</f>
        <v>-700</v>
      </c>
      <c r="E18" s="71">
        <f t="shared" si="0"/>
        <v>-1</v>
      </c>
      <c r="F18">
        <f>SUMIFS('2way'!$Z$3:$Z$7690,'2way'!$Q$3:$Q$7690,"=" &amp;B18,'2way'!$Y$3:$Y$7690,"&lt;&gt;P") + SUMIFS('2way'!$Z$3:$Z$7690,'2way'!$R$3:$R$7690,"=" &amp;B18,'2way'!$Y$3:$Y$7690,"&lt;&gt;P")</f>
        <v>700</v>
      </c>
      <c r="G18">
        <f>SUMIFS('2way'!$AD$3:$AD$7690,'2way'!$Q$3:$Q$7690,"="&amp;B18,'2way'!$Y$3:$Y$7690,"&lt;&gt;P") + SUMIFS('2way'!$AD$3:$AD$7690,'2way'!$R$3:$R$7690,"="&amp;D18,'2way'!$Y$3:$Y$7690,"&lt;&gt;P")</f>
        <v>-300</v>
      </c>
      <c r="H18" s="71">
        <f t="shared" si="1"/>
        <v>-0.42857142857142855</v>
      </c>
      <c r="I18">
        <f>SUMIFS('2way'!$Z$3:$Z$7690,'2way'!$Q$3:$Q$7690,"=" &amp;B18,'2way'!$Y$3:$Y$7690,"&lt;&gt;P") + SUMIFS('2way'!$Z$3:$Z$7690,'2way'!$R$3:$R$7690,"=" &amp;B18,'2way'!$Y$3:$Y$7690,"&lt;&gt;P")</f>
        <v>700</v>
      </c>
      <c r="J18">
        <f>SUMIFS('2way'!$AF$3:$AF$7690,'2way'!$Q$3:$Q$7690,"="&amp;B18,'2way'!$Y$3:$Y$7690,"&lt;&gt;P") + SUMIFS('2way'!$AF$3:$AF$7690,'2way'!$R$3:$R$7690,"="&amp;B18,'2way'!$Y$3:$Y$7690,"&lt;&gt;P")</f>
        <v>-700</v>
      </c>
      <c r="K18" s="71">
        <f t="shared" si="2"/>
        <v>-1</v>
      </c>
    </row>
    <row r="19" spans="1:11" x14ac:dyDescent="0.25">
      <c r="A19" t="s">
        <v>275</v>
      </c>
      <c r="B19" t="s">
        <v>375</v>
      </c>
      <c r="C19">
        <f>SUMIFS('2way'!$Z$3:$Z$7690,'2way'!$Q$3:$Q$7690,"=" &amp;B19,'2way'!$Y$3:$Y$7690,"&lt;&gt;P") + SUMIFS('2way'!$Z$3:$Z$7690,'2way'!$R$3:$R$7690,"=" &amp;B19,'2way'!$Y$3:$Y$7690,"&lt;&gt;P")</f>
        <v>600</v>
      </c>
      <c r="D19">
        <f>SUMIFS('2way'!$AB$3:$AB$7690,'2way'!$Q$3:$Q$7690,"="&amp;B19,'2way'!$Z$3:$Z$7690,"&lt;&gt;P") + SUMIFS('2way'!$AB$3:$AB$7690,'2way'!$R$3:$R$7690,"="&amp;B19,'2way'!$Z$3:$Z$7690,"&lt;&gt;P")</f>
        <v>-700</v>
      </c>
      <c r="E19" s="71">
        <f t="shared" si="0"/>
        <v>-1.1666666666666667</v>
      </c>
      <c r="F19">
        <f>SUMIFS('2way'!$Z$3:$Z$7690,'2way'!$Q$3:$Q$7690,"=" &amp;B19,'2way'!$Y$3:$Y$7690,"&lt;&gt;P") + SUMIFS('2way'!$Z$3:$Z$7690,'2way'!$R$3:$R$7690,"=" &amp;B19,'2way'!$Y$3:$Y$7690,"&lt;&gt;P")</f>
        <v>600</v>
      </c>
      <c r="G19">
        <f>SUMIFS('2way'!$AD$3:$AD$7690,'2way'!$Q$3:$Q$7690,"="&amp;B19,'2way'!$Y$3:$Y$7690,"&lt;&gt;P") + SUMIFS('2way'!$AD$3:$AD$7690,'2way'!$R$3:$R$7690,"="&amp;D19,'2way'!$Y$3:$Y$7690,"&lt;&gt;P")</f>
        <v>-300</v>
      </c>
      <c r="H19" s="71">
        <f t="shared" si="1"/>
        <v>-0.5</v>
      </c>
      <c r="I19">
        <f>SUMIFS('2way'!$Z$3:$Z$7690,'2way'!$Q$3:$Q$7690,"=" &amp;B19,'2way'!$Y$3:$Y$7690,"&lt;&gt;P") + SUMIFS('2way'!$Z$3:$Z$7690,'2way'!$R$3:$R$7690,"=" &amp;B19,'2way'!$Y$3:$Y$7690,"&lt;&gt;P")</f>
        <v>600</v>
      </c>
      <c r="J19">
        <f>SUMIFS('2way'!$AF$3:$AF$7690,'2way'!$Q$3:$Q$7690,"="&amp;B19,'2way'!$Y$3:$Y$7690,"&lt;&gt;P") + SUMIFS('2way'!$AF$3:$AF$7690,'2way'!$R$3:$R$7690,"="&amp;B19,'2way'!$Y$3:$Y$7690,"&lt;&gt;P")</f>
        <v>-600</v>
      </c>
      <c r="K19" s="71">
        <f t="shared" si="2"/>
        <v>-1</v>
      </c>
    </row>
    <row r="20" spans="1:11" x14ac:dyDescent="0.25">
      <c r="A20" t="s">
        <v>275</v>
      </c>
      <c r="B20" t="s">
        <v>301</v>
      </c>
      <c r="C20">
        <f>SUMIFS('2way'!$Z$3:$Z$7690,'2way'!$Q$3:$Q$7690,"=" &amp;B20,'2way'!$Y$3:$Y$7690,"&lt;&gt;P") + SUMIFS('2way'!$Z$3:$Z$7690,'2way'!$R$3:$R$7690,"=" &amp;B20,'2way'!$Y$3:$Y$7690,"&lt;&gt;P")</f>
        <v>800</v>
      </c>
      <c r="D20">
        <f>SUMIFS('2way'!$AB$3:$AB$7690,'2way'!$Q$3:$Q$7690,"="&amp;B20,'2way'!$Z$3:$Z$7690,"&lt;&gt;P") + SUMIFS('2way'!$AB$3:$AB$7690,'2way'!$R$3:$R$7690,"="&amp;B20,'2way'!$Z$3:$Z$7690,"&lt;&gt;P")</f>
        <v>-800</v>
      </c>
      <c r="E20" s="71">
        <f t="shared" si="0"/>
        <v>-1</v>
      </c>
      <c r="F20">
        <f>SUMIFS('2way'!$Z$3:$Z$7690,'2way'!$Q$3:$Q$7690,"=" &amp;B20,'2way'!$Y$3:$Y$7690,"&lt;&gt;P") + SUMIFS('2way'!$Z$3:$Z$7690,'2way'!$R$3:$R$7690,"=" &amp;B20,'2way'!$Y$3:$Y$7690,"&lt;&gt;P")</f>
        <v>800</v>
      </c>
      <c r="G20">
        <f>SUMIFS('2way'!$AD$3:$AD$7690,'2way'!$Q$3:$Q$7690,"="&amp;B20,'2way'!$Y$3:$Y$7690,"&lt;&gt;P") + SUMIFS('2way'!$AD$3:$AD$7690,'2way'!$R$3:$R$7690,"="&amp;D20,'2way'!$Y$3:$Y$7690,"&lt;&gt;P")</f>
        <v>-500</v>
      </c>
      <c r="H20" s="71">
        <f t="shared" si="1"/>
        <v>-0.625</v>
      </c>
      <c r="I20">
        <f>SUMIFS('2way'!$Z$3:$Z$7690,'2way'!$Q$3:$Q$7690,"=" &amp;B20,'2way'!$Y$3:$Y$7690,"&lt;&gt;P") + SUMIFS('2way'!$Z$3:$Z$7690,'2way'!$R$3:$R$7690,"=" &amp;B20,'2way'!$Y$3:$Y$7690,"&lt;&gt;P")</f>
        <v>800</v>
      </c>
      <c r="J20">
        <f>SUMIFS('2way'!$AF$3:$AF$7690,'2way'!$Q$3:$Q$7690,"="&amp;B20,'2way'!$Y$3:$Y$7690,"&lt;&gt;P") + SUMIFS('2way'!$AF$3:$AF$7690,'2way'!$R$3:$R$7690,"="&amp;B20,'2way'!$Y$3:$Y$7690,"&lt;&gt;P")</f>
        <v>-800</v>
      </c>
      <c r="K20" s="71">
        <f t="shared" si="2"/>
        <v>-1</v>
      </c>
    </row>
    <row r="21" spans="1:11" x14ac:dyDescent="0.25">
      <c r="A21" t="s">
        <v>275</v>
      </c>
      <c r="B21" t="s">
        <v>308</v>
      </c>
      <c r="C21">
        <f>SUMIFS('2way'!$Z$3:$Z$7690,'2way'!$Q$3:$Q$7690,"=" &amp;B21,'2way'!$Y$3:$Y$7690,"&lt;&gt;P") + SUMIFS('2way'!$Z$3:$Z$7690,'2way'!$R$3:$R$7690,"=" &amp;B21,'2way'!$Y$3:$Y$7690,"&lt;&gt;P")</f>
        <v>800</v>
      </c>
      <c r="D21">
        <f>SUMIFS('2way'!$AB$3:$AB$7690,'2way'!$Q$3:$Q$7690,"="&amp;B21,'2way'!$Z$3:$Z$7690,"&lt;&gt;P") + SUMIFS('2way'!$AB$3:$AB$7690,'2way'!$R$3:$R$7690,"="&amp;B21,'2way'!$Z$3:$Z$7690,"&lt;&gt;P")</f>
        <v>-800</v>
      </c>
      <c r="E21" s="71">
        <f t="shared" si="0"/>
        <v>-1</v>
      </c>
      <c r="F21">
        <f>SUMIFS('2way'!$Z$3:$Z$7690,'2way'!$Q$3:$Q$7690,"=" &amp;B21,'2way'!$Y$3:$Y$7690,"&lt;&gt;P") + SUMIFS('2way'!$Z$3:$Z$7690,'2way'!$R$3:$R$7690,"=" &amp;B21,'2way'!$Y$3:$Y$7690,"&lt;&gt;P")</f>
        <v>800</v>
      </c>
      <c r="G21">
        <f>SUMIFS('2way'!$AD$3:$AD$7690,'2way'!$Q$3:$Q$7690,"="&amp;B21,'2way'!$Y$3:$Y$7690,"&lt;&gt;P") + SUMIFS('2way'!$AD$3:$AD$7690,'2way'!$R$3:$R$7690,"="&amp;D21,'2way'!$Y$3:$Y$7690,"&lt;&gt;P")</f>
        <v>-500</v>
      </c>
      <c r="H21" s="71">
        <f t="shared" si="1"/>
        <v>-0.625</v>
      </c>
      <c r="I21">
        <f>SUMIFS('2way'!$Z$3:$Z$7690,'2way'!$Q$3:$Q$7690,"=" &amp;B21,'2way'!$Y$3:$Y$7690,"&lt;&gt;P") + SUMIFS('2way'!$Z$3:$Z$7690,'2way'!$R$3:$R$7690,"=" &amp;B21,'2way'!$Y$3:$Y$7690,"&lt;&gt;P")</f>
        <v>800</v>
      </c>
      <c r="J21">
        <f>SUMIFS('2way'!$AF$3:$AF$7690,'2way'!$Q$3:$Q$7690,"="&amp;B21,'2way'!$Y$3:$Y$7690,"&lt;&gt;P") + SUMIFS('2way'!$AF$3:$AF$7690,'2way'!$R$3:$R$7690,"="&amp;B21,'2way'!$Y$3:$Y$7690,"&lt;&gt;P")</f>
        <v>-800</v>
      </c>
      <c r="K21" s="71">
        <f t="shared" si="2"/>
        <v>-1</v>
      </c>
    </row>
    <row r="22" spans="1:11" x14ac:dyDescent="0.25">
      <c r="A22" t="s">
        <v>275</v>
      </c>
      <c r="B22" t="s">
        <v>379</v>
      </c>
      <c r="C22">
        <f>SUMIFS('2way'!$Z$3:$Z$7690,'2way'!$Q$3:$Q$7690,"=" &amp;B22,'2way'!$Y$3:$Y$7690,"&lt;&gt;P") + SUMIFS('2way'!$Z$3:$Z$7690,'2way'!$R$3:$R$7690,"=" &amp;B22,'2way'!$Y$3:$Y$7690,"&lt;&gt;P")</f>
        <v>800</v>
      </c>
      <c r="D22">
        <f>SUMIFS('2way'!$AB$3:$AB$7690,'2way'!$Q$3:$Q$7690,"="&amp;B22,'2way'!$Z$3:$Z$7690,"&lt;&gt;P") + SUMIFS('2way'!$AB$3:$AB$7690,'2way'!$R$3:$R$7690,"="&amp;B22,'2way'!$Z$3:$Z$7690,"&lt;&gt;P")</f>
        <v>-800</v>
      </c>
      <c r="E22" s="71">
        <f t="shared" si="0"/>
        <v>-1</v>
      </c>
      <c r="F22">
        <f>SUMIFS('2way'!$Z$3:$Z$7690,'2way'!$Q$3:$Q$7690,"=" &amp;B22,'2way'!$Y$3:$Y$7690,"&lt;&gt;P") + SUMIFS('2way'!$Z$3:$Z$7690,'2way'!$R$3:$R$7690,"=" &amp;B22,'2way'!$Y$3:$Y$7690,"&lt;&gt;P")</f>
        <v>800</v>
      </c>
      <c r="G22">
        <f>SUMIFS('2way'!$AD$3:$AD$7690,'2way'!$Q$3:$Q$7690,"="&amp;B22,'2way'!$Y$3:$Y$7690,"&lt;&gt;P") + SUMIFS('2way'!$AD$3:$AD$7690,'2way'!$R$3:$R$7690,"="&amp;D22,'2way'!$Y$3:$Y$7690,"&lt;&gt;P")</f>
        <v>-500</v>
      </c>
      <c r="H22" s="71">
        <f t="shared" si="1"/>
        <v>-0.625</v>
      </c>
      <c r="I22">
        <f>SUMIFS('2way'!$Z$3:$Z$7690,'2way'!$Q$3:$Q$7690,"=" &amp;B22,'2way'!$Y$3:$Y$7690,"&lt;&gt;P") + SUMIFS('2way'!$Z$3:$Z$7690,'2way'!$R$3:$R$7690,"=" &amp;B22,'2way'!$Y$3:$Y$7690,"&lt;&gt;P")</f>
        <v>800</v>
      </c>
      <c r="J22">
        <f>SUMIFS('2way'!$AF$3:$AF$7690,'2way'!$Q$3:$Q$7690,"="&amp;B22,'2way'!$Y$3:$Y$7690,"&lt;&gt;P") + SUMIFS('2way'!$AF$3:$AF$7690,'2way'!$R$3:$R$7690,"="&amp;B22,'2way'!$Y$3:$Y$7690,"&lt;&gt;P")</f>
        <v>-800</v>
      </c>
      <c r="K22" s="71">
        <f t="shared" si="2"/>
        <v>-1</v>
      </c>
    </row>
    <row r="23" spans="1:11" x14ac:dyDescent="0.25">
      <c r="A23" t="s">
        <v>275</v>
      </c>
      <c r="B23" t="s">
        <v>377</v>
      </c>
      <c r="C23">
        <f>SUMIFS('2way'!$Z$3:$Z$7690,'2way'!$Q$3:$Q$7690,"=" &amp;B23,'2way'!$Y$3:$Y$7690,"&lt;&gt;P") + SUMIFS('2way'!$Z$3:$Z$7690,'2way'!$R$3:$R$7690,"=" &amp;B23,'2way'!$Y$3:$Y$7690,"&lt;&gt;P")</f>
        <v>700</v>
      </c>
      <c r="D23">
        <f>SUMIFS('2way'!$AB$3:$AB$7690,'2way'!$Q$3:$Q$7690,"="&amp;B23,'2way'!$Z$3:$Z$7690,"&lt;&gt;P") + SUMIFS('2way'!$AB$3:$AB$7690,'2way'!$R$3:$R$7690,"="&amp;B23,'2way'!$Z$3:$Z$7690,"&lt;&gt;P")</f>
        <v>-700</v>
      </c>
      <c r="E23" s="71">
        <f t="shared" si="0"/>
        <v>-1</v>
      </c>
      <c r="F23">
        <f>SUMIFS('2way'!$Z$3:$Z$7690,'2way'!$Q$3:$Q$7690,"=" &amp;B23,'2way'!$Y$3:$Y$7690,"&lt;&gt;P") + SUMIFS('2way'!$Z$3:$Z$7690,'2way'!$R$3:$R$7690,"=" &amp;B23,'2way'!$Y$3:$Y$7690,"&lt;&gt;P")</f>
        <v>700</v>
      </c>
      <c r="G23">
        <f>SUMIFS('2way'!$AD$3:$AD$7690,'2way'!$Q$3:$Q$7690,"="&amp;B23,'2way'!$Y$3:$Y$7690,"&lt;&gt;P") + SUMIFS('2way'!$AD$3:$AD$7690,'2way'!$R$3:$R$7690,"="&amp;D23,'2way'!$Y$3:$Y$7690,"&lt;&gt;P")</f>
        <v>-400</v>
      </c>
      <c r="H23" s="71">
        <f t="shared" si="1"/>
        <v>-0.5714285714285714</v>
      </c>
      <c r="I23">
        <f>SUMIFS('2way'!$Z$3:$Z$7690,'2way'!$Q$3:$Q$7690,"=" &amp;B23,'2way'!$Y$3:$Y$7690,"&lt;&gt;P") + SUMIFS('2way'!$Z$3:$Z$7690,'2way'!$R$3:$R$7690,"=" &amp;B23,'2way'!$Y$3:$Y$7690,"&lt;&gt;P")</f>
        <v>700</v>
      </c>
      <c r="J23">
        <f>SUMIFS('2way'!$AF$3:$AF$7690,'2way'!$Q$3:$Q$7690,"="&amp;B23,'2way'!$Y$3:$Y$7690,"&lt;&gt;P") + SUMIFS('2way'!$AF$3:$AF$7690,'2way'!$R$3:$R$7690,"="&amp;B23,'2way'!$Y$3:$Y$7690,"&lt;&gt;P")</f>
        <v>-700</v>
      </c>
      <c r="K23" s="71">
        <f t="shared" si="2"/>
        <v>-1</v>
      </c>
    </row>
    <row r="24" spans="1:11" x14ac:dyDescent="0.25">
      <c r="A24" t="s">
        <v>275</v>
      </c>
      <c r="B24" t="s">
        <v>306</v>
      </c>
      <c r="C24">
        <f>SUMIFS('2way'!$Z$3:$Z$7690,'2way'!$Q$3:$Q$7690,"=" &amp;B24,'2way'!$Y$3:$Y$7690,"&lt;&gt;P") + SUMIFS('2way'!$Z$3:$Z$7690,'2way'!$R$3:$R$7690,"=" &amp;B24,'2way'!$Y$3:$Y$7690,"&lt;&gt;P")</f>
        <v>800</v>
      </c>
      <c r="D24">
        <f>SUMIFS('2way'!$AB$3:$AB$7690,'2way'!$Q$3:$Q$7690,"="&amp;B24,'2way'!$Z$3:$Z$7690,"&lt;&gt;P") + SUMIFS('2way'!$AB$3:$AB$7690,'2way'!$R$3:$R$7690,"="&amp;B24,'2way'!$Z$3:$Z$7690,"&lt;&gt;P")</f>
        <v>-800</v>
      </c>
      <c r="E24" s="71">
        <f t="shared" si="0"/>
        <v>-1</v>
      </c>
      <c r="F24">
        <f>SUMIFS('2way'!$Z$3:$Z$7690,'2way'!$Q$3:$Q$7690,"=" &amp;B24,'2way'!$Y$3:$Y$7690,"&lt;&gt;P") + SUMIFS('2way'!$Z$3:$Z$7690,'2way'!$R$3:$R$7690,"=" &amp;B24,'2way'!$Y$3:$Y$7690,"&lt;&gt;P")</f>
        <v>800</v>
      </c>
      <c r="G24">
        <f>SUMIFS('2way'!$AD$3:$AD$7690,'2way'!$Q$3:$Q$7690,"="&amp;B24,'2way'!$Y$3:$Y$7690,"&lt;&gt;P") + SUMIFS('2way'!$AD$3:$AD$7690,'2way'!$R$3:$R$7690,"="&amp;D24,'2way'!$Y$3:$Y$7690,"&lt;&gt;P")</f>
        <v>-400</v>
      </c>
      <c r="H24" s="71">
        <f t="shared" si="1"/>
        <v>-0.5</v>
      </c>
      <c r="I24">
        <f>SUMIFS('2way'!$Z$3:$Z$7690,'2way'!$Q$3:$Q$7690,"=" &amp;B24,'2way'!$Y$3:$Y$7690,"&lt;&gt;P") + SUMIFS('2way'!$Z$3:$Z$7690,'2way'!$R$3:$R$7690,"=" &amp;B24,'2way'!$Y$3:$Y$7690,"&lt;&gt;P")</f>
        <v>800</v>
      </c>
      <c r="J24">
        <f>SUMIFS('2way'!$AF$3:$AF$7690,'2way'!$Q$3:$Q$7690,"="&amp;B24,'2way'!$Y$3:$Y$7690,"&lt;&gt;P") + SUMIFS('2way'!$AF$3:$AF$7690,'2way'!$R$3:$R$7690,"="&amp;B24,'2way'!$Y$3:$Y$7690,"&lt;&gt;P")</f>
        <v>-800</v>
      </c>
      <c r="K24" s="71">
        <f t="shared" si="2"/>
        <v>-1</v>
      </c>
    </row>
    <row r="25" spans="1:11" x14ac:dyDescent="0.25">
      <c r="A25" t="s">
        <v>275</v>
      </c>
      <c r="B25" t="s">
        <v>376</v>
      </c>
      <c r="C25">
        <f>SUMIFS('2way'!$Z$3:$Z$7690,'2way'!$Q$3:$Q$7690,"=" &amp;B25,'2way'!$Y$3:$Y$7690,"&lt;&gt;P") + SUMIFS('2way'!$Z$3:$Z$7690,'2way'!$R$3:$R$7690,"=" &amp;B25,'2way'!$Y$3:$Y$7690,"&lt;&gt;P")</f>
        <v>700</v>
      </c>
      <c r="D25">
        <f>SUMIFS('2way'!$AB$3:$AB$7690,'2way'!$Q$3:$Q$7690,"="&amp;B25,'2way'!$Z$3:$Z$7690,"&lt;&gt;P") + SUMIFS('2way'!$AB$3:$AB$7690,'2way'!$R$3:$R$7690,"="&amp;B25,'2way'!$Z$3:$Z$7690,"&lt;&gt;P")</f>
        <v>-800</v>
      </c>
      <c r="E25" s="71">
        <f t="shared" si="0"/>
        <v>-1.1428571428571428</v>
      </c>
      <c r="F25">
        <f>SUMIFS('2way'!$Z$3:$Z$7690,'2way'!$Q$3:$Q$7690,"=" &amp;B25,'2way'!$Y$3:$Y$7690,"&lt;&gt;P") + SUMIFS('2way'!$Z$3:$Z$7690,'2way'!$R$3:$R$7690,"=" &amp;B25,'2way'!$Y$3:$Y$7690,"&lt;&gt;P")</f>
        <v>700</v>
      </c>
      <c r="G25">
        <f>SUMIFS('2way'!$AD$3:$AD$7690,'2way'!$Q$3:$Q$7690,"="&amp;B25,'2way'!$Y$3:$Y$7690,"&lt;&gt;P") + SUMIFS('2way'!$AD$3:$AD$7690,'2way'!$R$3:$R$7690,"="&amp;D25,'2way'!$Y$3:$Y$7690,"&lt;&gt;P")</f>
        <v>-300</v>
      </c>
      <c r="H25" s="71">
        <f t="shared" si="1"/>
        <v>-0.42857142857142855</v>
      </c>
      <c r="I25">
        <f>SUMIFS('2way'!$Z$3:$Z$7690,'2way'!$Q$3:$Q$7690,"=" &amp;B25,'2way'!$Y$3:$Y$7690,"&lt;&gt;P") + SUMIFS('2way'!$Z$3:$Z$7690,'2way'!$R$3:$R$7690,"=" &amp;B25,'2way'!$Y$3:$Y$7690,"&lt;&gt;P")</f>
        <v>700</v>
      </c>
      <c r="J25">
        <f>SUMIFS('2way'!$AF$3:$AF$7690,'2way'!$Q$3:$Q$7690,"="&amp;B25,'2way'!$Y$3:$Y$7690,"&lt;&gt;P") + SUMIFS('2way'!$AF$3:$AF$7690,'2way'!$R$3:$R$7690,"="&amp;B25,'2way'!$Y$3:$Y$7690,"&lt;&gt;P")</f>
        <v>-700</v>
      </c>
      <c r="K25" s="71">
        <f t="shared" si="2"/>
        <v>-1</v>
      </c>
    </row>
    <row r="26" spans="1:11" x14ac:dyDescent="0.25">
      <c r="A26" t="s">
        <v>275</v>
      </c>
      <c r="B26" t="s">
        <v>478</v>
      </c>
      <c r="C26">
        <f>SUMIFS('2way'!$Z$3:$Z$7690,'2way'!$Q$3:$Q$7690,"=" &amp;B26,'2way'!$Y$3:$Y$7690,"&lt;&gt;P") + SUMIFS('2way'!$Z$3:$Z$7690,'2way'!$R$3:$R$7690,"=" &amp;B26,'2way'!$Y$3:$Y$7690,"&lt;&gt;P")</f>
        <v>700</v>
      </c>
      <c r="D26">
        <f>SUMIFS('2way'!$AB$3:$AB$7690,'2way'!$Q$3:$Q$7690,"="&amp;B26,'2way'!$Z$3:$Z$7690,"&lt;&gt;P") + SUMIFS('2way'!$AB$3:$AB$7690,'2way'!$R$3:$R$7690,"="&amp;B26,'2way'!$Z$3:$Z$7690,"&lt;&gt;P")</f>
        <v>-700</v>
      </c>
      <c r="E26" s="71">
        <f t="shared" si="0"/>
        <v>-1</v>
      </c>
      <c r="F26">
        <f>SUMIFS('2way'!$Z$3:$Z$7690,'2way'!$Q$3:$Q$7690,"=" &amp;B26,'2way'!$Y$3:$Y$7690,"&lt;&gt;P") + SUMIFS('2way'!$Z$3:$Z$7690,'2way'!$R$3:$R$7690,"=" &amp;B26,'2way'!$Y$3:$Y$7690,"&lt;&gt;P")</f>
        <v>700</v>
      </c>
      <c r="G26">
        <f>SUMIFS('2way'!$AD$3:$AD$7690,'2way'!$Q$3:$Q$7690,"="&amp;B26,'2way'!$Y$3:$Y$7690,"&lt;&gt;P") + SUMIFS('2way'!$AD$3:$AD$7690,'2way'!$R$3:$R$7690,"="&amp;D26,'2way'!$Y$3:$Y$7690,"&lt;&gt;P")</f>
        <v>-300</v>
      </c>
      <c r="H26" s="71">
        <f t="shared" si="1"/>
        <v>-0.42857142857142855</v>
      </c>
      <c r="I26">
        <f>SUMIFS('2way'!$Z$3:$Z$7690,'2way'!$Q$3:$Q$7690,"=" &amp;B26,'2way'!$Y$3:$Y$7690,"&lt;&gt;P") + SUMIFS('2way'!$Z$3:$Z$7690,'2way'!$R$3:$R$7690,"=" &amp;B26,'2way'!$Y$3:$Y$7690,"&lt;&gt;P")</f>
        <v>700</v>
      </c>
      <c r="J26">
        <f>SUMIFS('2way'!$AF$3:$AF$7690,'2way'!$Q$3:$Q$7690,"="&amp;B26,'2way'!$Y$3:$Y$7690,"&lt;&gt;P") + SUMIFS('2way'!$AF$3:$AF$7690,'2way'!$R$3:$R$7690,"="&amp;B26,'2way'!$Y$3:$Y$7690,"&lt;&gt;P")</f>
        <v>-700</v>
      </c>
      <c r="K26" s="71">
        <f t="shared" si="2"/>
        <v>-1</v>
      </c>
    </row>
    <row r="27" spans="1:11" x14ac:dyDescent="0.25">
      <c r="A27" t="s">
        <v>275</v>
      </c>
      <c r="B27" t="s">
        <v>380</v>
      </c>
      <c r="C27">
        <f>SUMIFS('2way'!$Z$3:$Z$7690,'2way'!$Q$3:$Q$7690,"=" &amp;B27,'2way'!$Y$3:$Y$7690,"&lt;&gt;P") + SUMIFS('2way'!$Z$3:$Z$7690,'2way'!$R$3:$R$7690,"=" &amp;B27,'2way'!$Y$3:$Y$7690,"&lt;&gt;P")</f>
        <v>800</v>
      </c>
      <c r="D27">
        <f>SUMIFS('2way'!$AB$3:$AB$7690,'2way'!$Q$3:$Q$7690,"="&amp;B27,'2way'!$Z$3:$Z$7690,"&lt;&gt;P") + SUMIFS('2way'!$AB$3:$AB$7690,'2way'!$R$3:$R$7690,"="&amp;B27,'2way'!$Z$3:$Z$7690,"&lt;&gt;P")</f>
        <v>-800</v>
      </c>
      <c r="E27" s="71">
        <f t="shared" si="0"/>
        <v>-1</v>
      </c>
      <c r="F27">
        <f>SUMIFS('2way'!$Z$3:$Z$7690,'2way'!$Q$3:$Q$7690,"=" &amp;B27,'2way'!$Y$3:$Y$7690,"&lt;&gt;P") + SUMIFS('2way'!$Z$3:$Z$7690,'2way'!$R$3:$R$7690,"=" &amp;B27,'2way'!$Y$3:$Y$7690,"&lt;&gt;P")</f>
        <v>800</v>
      </c>
      <c r="G27">
        <f>SUMIFS('2way'!$AD$3:$AD$7690,'2way'!$Q$3:$Q$7690,"="&amp;B27,'2way'!$Y$3:$Y$7690,"&lt;&gt;P") + SUMIFS('2way'!$AD$3:$AD$7690,'2way'!$R$3:$R$7690,"="&amp;D27,'2way'!$Y$3:$Y$7690,"&lt;&gt;P")</f>
        <v>-300</v>
      </c>
      <c r="H27" s="71">
        <f t="shared" si="1"/>
        <v>-0.375</v>
      </c>
      <c r="I27">
        <f>SUMIFS('2way'!$Z$3:$Z$7690,'2way'!$Q$3:$Q$7690,"=" &amp;B27,'2way'!$Y$3:$Y$7690,"&lt;&gt;P") + SUMIFS('2way'!$Z$3:$Z$7690,'2way'!$R$3:$R$7690,"=" &amp;B27,'2way'!$Y$3:$Y$7690,"&lt;&gt;P")</f>
        <v>800</v>
      </c>
      <c r="J27">
        <f>SUMIFS('2way'!$AF$3:$AF$7690,'2way'!$Q$3:$Q$7690,"="&amp;B27,'2way'!$Y$3:$Y$7690,"&lt;&gt;P") + SUMIFS('2way'!$AF$3:$AF$7690,'2way'!$R$3:$R$7690,"="&amp;B27,'2way'!$Y$3:$Y$7690,"&lt;&gt;P")</f>
        <v>-800</v>
      </c>
      <c r="K27" s="71">
        <f t="shared" si="2"/>
        <v>-1</v>
      </c>
    </row>
    <row r="28" spans="1:11" x14ac:dyDescent="0.25">
      <c r="A28" t="s">
        <v>275</v>
      </c>
      <c r="B28" t="s">
        <v>378</v>
      </c>
      <c r="C28">
        <f>SUMIFS('2way'!$Z$3:$Z$7690,'2way'!$Q$3:$Q$7690,"=" &amp;B28,'2way'!$Y$3:$Y$7690,"&lt;&gt;P") + SUMIFS('2way'!$Z$3:$Z$7690,'2way'!$R$3:$R$7690,"=" &amp;B28,'2way'!$Y$3:$Y$7690,"&lt;&gt;P")</f>
        <v>800</v>
      </c>
      <c r="D28">
        <f>SUMIFS('2way'!$AB$3:$AB$7690,'2way'!$Q$3:$Q$7690,"="&amp;B28,'2way'!$Z$3:$Z$7690,"&lt;&gt;P") + SUMIFS('2way'!$AB$3:$AB$7690,'2way'!$R$3:$R$7690,"="&amp;B28,'2way'!$Z$3:$Z$7690,"&lt;&gt;P")</f>
        <v>-800</v>
      </c>
      <c r="E28" s="71">
        <f t="shared" si="0"/>
        <v>-1</v>
      </c>
      <c r="F28">
        <f>SUMIFS('2way'!$Z$3:$Z$7690,'2way'!$Q$3:$Q$7690,"=" &amp;B28,'2way'!$Y$3:$Y$7690,"&lt;&gt;P") + SUMIFS('2way'!$Z$3:$Z$7690,'2way'!$R$3:$R$7690,"=" &amp;B28,'2way'!$Y$3:$Y$7690,"&lt;&gt;P")</f>
        <v>800</v>
      </c>
      <c r="G28">
        <f>SUMIFS('2way'!$AD$3:$AD$7690,'2way'!$Q$3:$Q$7690,"="&amp;B28,'2way'!$Y$3:$Y$7690,"&lt;&gt;P") + SUMIFS('2way'!$AD$3:$AD$7690,'2way'!$R$3:$R$7690,"="&amp;D28,'2way'!$Y$3:$Y$7690,"&lt;&gt;P")</f>
        <v>-400</v>
      </c>
      <c r="H28" s="71">
        <f t="shared" si="1"/>
        <v>-0.5</v>
      </c>
      <c r="I28">
        <f>SUMIFS('2way'!$Z$3:$Z$7690,'2way'!$Q$3:$Q$7690,"=" &amp;B28,'2way'!$Y$3:$Y$7690,"&lt;&gt;P") + SUMIFS('2way'!$Z$3:$Z$7690,'2way'!$R$3:$R$7690,"=" &amp;B28,'2way'!$Y$3:$Y$7690,"&lt;&gt;P")</f>
        <v>800</v>
      </c>
      <c r="J28">
        <f>SUMIFS('2way'!$AF$3:$AF$7690,'2way'!$Q$3:$Q$7690,"="&amp;B28,'2way'!$Y$3:$Y$7690,"&lt;&gt;P") + SUMIFS('2way'!$AF$3:$AF$7690,'2way'!$R$3:$R$7690,"="&amp;B28,'2way'!$Y$3:$Y$7690,"&lt;&gt;P")</f>
        <v>-800</v>
      </c>
      <c r="K28" s="71">
        <f t="shared" si="2"/>
        <v>-1</v>
      </c>
    </row>
    <row r="29" spans="1:11" x14ac:dyDescent="0.25">
      <c r="A29" t="s">
        <v>268</v>
      </c>
      <c r="B29" t="s">
        <v>381</v>
      </c>
      <c r="C29">
        <f>SUMIFS('2way'!$Z$3:$Z$7690,'2way'!$Q$3:$Q$7690,"=" &amp;B29,'2way'!$Y$3:$Y$7690,"&lt;&gt;P") + SUMIFS('2way'!$Z$3:$Z$7690,'2way'!$R$3:$R$7690,"=" &amp;B29,'2way'!$Y$3:$Y$7690,"&lt;&gt;P")</f>
        <v>600</v>
      </c>
      <c r="D29">
        <f>SUMIFS('2way'!$AB$3:$AB$7690,'2way'!$Q$3:$Q$7690,"="&amp;B29,'2way'!$Z$3:$Z$7690,"&lt;&gt;P") + SUMIFS('2way'!$AB$3:$AB$7690,'2way'!$R$3:$R$7690,"="&amp;B29,'2way'!$Z$3:$Z$7690,"&lt;&gt;P")</f>
        <v>-600</v>
      </c>
      <c r="E29" s="71">
        <f t="shared" si="0"/>
        <v>-1</v>
      </c>
      <c r="F29">
        <f>SUMIFS('2way'!$Z$3:$Z$7690,'2way'!$Q$3:$Q$7690,"=" &amp;B29,'2way'!$Y$3:$Y$7690,"&lt;&gt;P") + SUMIFS('2way'!$Z$3:$Z$7690,'2way'!$R$3:$R$7690,"=" &amp;B29,'2way'!$Y$3:$Y$7690,"&lt;&gt;P")</f>
        <v>600</v>
      </c>
      <c r="G29">
        <f>SUMIFS('2way'!$AD$3:$AD$7690,'2way'!$Q$3:$Q$7690,"="&amp;B29,'2way'!$Y$3:$Y$7690,"&lt;&gt;P") + SUMIFS('2way'!$AD$3:$AD$7690,'2way'!$R$3:$R$7690,"="&amp;D29,'2way'!$Y$3:$Y$7690,"&lt;&gt;P")</f>
        <v>-300</v>
      </c>
      <c r="H29" s="71">
        <f t="shared" si="1"/>
        <v>-0.5</v>
      </c>
      <c r="I29">
        <f>SUMIFS('2way'!$Z$3:$Z$7690,'2way'!$Q$3:$Q$7690,"=" &amp;B29,'2way'!$Y$3:$Y$7690,"&lt;&gt;P") + SUMIFS('2way'!$Z$3:$Z$7690,'2way'!$R$3:$R$7690,"=" &amp;B29,'2way'!$Y$3:$Y$7690,"&lt;&gt;P")</f>
        <v>600</v>
      </c>
      <c r="J29">
        <f>SUMIFS('2way'!$AF$3:$AF$7690,'2way'!$Q$3:$Q$7690,"="&amp;B29,'2way'!$Y$3:$Y$7690,"&lt;&gt;P") + SUMIFS('2way'!$AF$3:$AF$7690,'2way'!$R$3:$R$7690,"="&amp;B29,'2way'!$Y$3:$Y$7690,"&lt;&gt;P")</f>
        <v>-600</v>
      </c>
      <c r="K29" s="71">
        <f t="shared" si="2"/>
        <v>-1</v>
      </c>
    </row>
    <row r="30" spans="1:11" x14ac:dyDescent="0.25">
      <c r="A30" t="s">
        <v>268</v>
      </c>
      <c r="B30" t="s">
        <v>315</v>
      </c>
      <c r="C30">
        <f>SUMIFS('2way'!$Z$3:$Z$7690,'2way'!$Q$3:$Q$7690,"=" &amp;B30,'2way'!$Y$3:$Y$7690,"&lt;&gt;P") + SUMIFS('2way'!$Z$3:$Z$7690,'2way'!$R$3:$R$7690,"=" &amp;B30,'2way'!$Y$3:$Y$7690,"&lt;&gt;P")</f>
        <v>600</v>
      </c>
      <c r="D30">
        <f>SUMIFS('2way'!$AB$3:$AB$7690,'2way'!$Q$3:$Q$7690,"="&amp;B30,'2way'!$Z$3:$Z$7690,"&lt;&gt;P") + SUMIFS('2way'!$AB$3:$AB$7690,'2way'!$R$3:$R$7690,"="&amp;B30,'2way'!$Z$3:$Z$7690,"&lt;&gt;P")</f>
        <v>-600</v>
      </c>
      <c r="E30" s="71">
        <f t="shared" si="0"/>
        <v>-1</v>
      </c>
      <c r="F30">
        <f>SUMIFS('2way'!$Z$3:$Z$7690,'2way'!$Q$3:$Q$7690,"=" &amp;B30,'2way'!$Y$3:$Y$7690,"&lt;&gt;P") + SUMIFS('2way'!$Z$3:$Z$7690,'2way'!$R$3:$R$7690,"=" &amp;B30,'2way'!$Y$3:$Y$7690,"&lt;&gt;P")</f>
        <v>600</v>
      </c>
      <c r="G30">
        <f>SUMIFS('2way'!$AD$3:$AD$7690,'2way'!$Q$3:$Q$7690,"="&amp;B30,'2way'!$Y$3:$Y$7690,"&lt;&gt;P") + SUMIFS('2way'!$AD$3:$AD$7690,'2way'!$R$3:$R$7690,"="&amp;D30,'2way'!$Y$3:$Y$7690,"&lt;&gt;P")</f>
        <v>-300</v>
      </c>
      <c r="H30" s="71">
        <f t="shared" si="1"/>
        <v>-0.5</v>
      </c>
      <c r="I30">
        <f>SUMIFS('2way'!$Z$3:$Z$7690,'2way'!$Q$3:$Q$7690,"=" &amp;B30,'2way'!$Y$3:$Y$7690,"&lt;&gt;P") + SUMIFS('2way'!$Z$3:$Z$7690,'2way'!$R$3:$R$7690,"=" &amp;B30,'2way'!$Y$3:$Y$7690,"&lt;&gt;P")</f>
        <v>600</v>
      </c>
      <c r="J30">
        <f>SUMIFS('2way'!$AF$3:$AF$7690,'2way'!$Q$3:$Q$7690,"="&amp;B30,'2way'!$Y$3:$Y$7690,"&lt;&gt;P") + SUMIFS('2way'!$AF$3:$AF$7690,'2way'!$R$3:$R$7690,"="&amp;B30,'2way'!$Y$3:$Y$7690,"&lt;&gt;P")</f>
        <v>-600</v>
      </c>
      <c r="K30" s="71">
        <f t="shared" si="2"/>
        <v>-1</v>
      </c>
    </row>
    <row r="31" spans="1:11" x14ac:dyDescent="0.25">
      <c r="A31" t="s">
        <v>268</v>
      </c>
      <c r="B31" t="s">
        <v>310</v>
      </c>
      <c r="C31">
        <f>SUMIFS('2way'!$Z$3:$Z$7690,'2way'!$Q$3:$Q$7690,"=" &amp;B31,'2way'!$Y$3:$Y$7690,"&lt;&gt;P") + SUMIFS('2way'!$Z$3:$Z$7690,'2way'!$R$3:$R$7690,"=" &amp;B31,'2way'!$Y$3:$Y$7690,"&lt;&gt;P")</f>
        <v>600</v>
      </c>
      <c r="D31">
        <f>SUMIFS('2way'!$AB$3:$AB$7690,'2way'!$Q$3:$Q$7690,"="&amp;B31,'2way'!$Z$3:$Z$7690,"&lt;&gt;P") + SUMIFS('2way'!$AB$3:$AB$7690,'2way'!$R$3:$R$7690,"="&amp;B31,'2way'!$Z$3:$Z$7690,"&lt;&gt;P")</f>
        <v>-600</v>
      </c>
      <c r="E31" s="71">
        <f t="shared" si="0"/>
        <v>-1</v>
      </c>
      <c r="F31">
        <f>SUMIFS('2way'!$Z$3:$Z$7690,'2way'!$Q$3:$Q$7690,"=" &amp;B31,'2way'!$Y$3:$Y$7690,"&lt;&gt;P") + SUMIFS('2way'!$Z$3:$Z$7690,'2way'!$R$3:$R$7690,"=" &amp;B31,'2way'!$Y$3:$Y$7690,"&lt;&gt;P")</f>
        <v>600</v>
      </c>
      <c r="G31">
        <f>SUMIFS('2way'!$AD$3:$AD$7690,'2way'!$Q$3:$Q$7690,"="&amp;B31,'2way'!$Y$3:$Y$7690,"&lt;&gt;P") + SUMIFS('2way'!$AD$3:$AD$7690,'2way'!$R$3:$R$7690,"="&amp;D31,'2way'!$Y$3:$Y$7690,"&lt;&gt;P")</f>
        <v>-300</v>
      </c>
      <c r="H31" s="71">
        <f t="shared" si="1"/>
        <v>-0.5</v>
      </c>
      <c r="I31">
        <f>SUMIFS('2way'!$Z$3:$Z$7690,'2way'!$Q$3:$Q$7690,"=" &amp;B31,'2way'!$Y$3:$Y$7690,"&lt;&gt;P") + SUMIFS('2way'!$Z$3:$Z$7690,'2way'!$R$3:$R$7690,"=" &amp;B31,'2way'!$Y$3:$Y$7690,"&lt;&gt;P")</f>
        <v>600</v>
      </c>
      <c r="J31">
        <f>SUMIFS('2way'!$AF$3:$AF$7690,'2way'!$Q$3:$Q$7690,"="&amp;B31,'2way'!$Y$3:$Y$7690,"&lt;&gt;P") + SUMIFS('2way'!$AF$3:$AF$7690,'2way'!$R$3:$R$7690,"="&amp;B31,'2way'!$Y$3:$Y$7690,"&lt;&gt;P")</f>
        <v>-600</v>
      </c>
      <c r="K31" s="71">
        <f t="shared" si="2"/>
        <v>-1</v>
      </c>
    </row>
    <row r="32" spans="1:11" x14ac:dyDescent="0.25">
      <c r="A32" t="s">
        <v>268</v>
      </c>
      <c r="B32" t="s">
        <v>384</v>
      </c>
      <c r="C32">
        <f>SUMIFS('2way'!$Z$3:$Z$7690,'2way'!$Q$3:$Q$7690,"=" &amp;B32,'2way'!$Y$3:$Y$7690,"&lt;&gt;P") + SUMIFS('2way'!$Z$3:$Z$7690,'2way'!$R$3:$R$7690,"=" &amp;B32,'2way'!$Y$3:$Y$7690,"&lt;&gt;P")</f>
        <v>500</v>
      </c>
      <c r="D32">
        <f>SUMIFS('2way'!$AB$3:$AB$7690,'2way'!$Q$3:$Q$7690,"="&amp;B32,'2way'!$Z$3:$Z$7690,"&lt;&gt;P") + SUMIFS('2way'!$AB$3:$AB$7690,'2way'!$R$3:$R$7690,"="&amp;B32,'2way'!$Z$3:$Z$7690,"&lt;&gt;P")</f>
        <v>-600</v>
      </c>
      <c r="E32" s="71">
        <f t="shared" si="0"/>
        <v>-1.2</v>
      </c>
      <c r="F32">
        <f>SUMIFS('2way'!$Z$3:$Z$7690,'2way'!$Q$3:$Q$7690,"=" &amp;B32,'2way'!$Y$3:$Y$7690,"&lt;&gt;P") + SUMIFS('2way'!$Z$3:$Z$7690,'2way'!$R$3:$R$7690,"=" &amp;B32,'2way'!$Y$3:$Y$7690,"&lt;&gt;P")</f>
        <v>500</v>
      </c>
      <c r="G32">
        <f>SUMIFS('2way'!$AD$3:$AD$7690,'2way'!$Q$3:$Q$7690,"="&amp;B32,'2way'!$Y$3:$Y$7690,"&lt;&gt;P") + SUMIFS('2way'!$AD$3:$AD$7690,'2way'!$R$3:$R$7690,"="&amp;D32,'2way'!$Y$3:$Y$7690,"&lt;&gt;P")</f>
        <v>-300</v>
      </c>
      <c r="H32" s="71">
        <f t="shared" si="1"/>
        <v>-0.6</v>
      </c>
      <c r="I32">
        <f>SUMIFS('2way'!$Z$3:$Z$7690,'2way'!$Q$3:$Q$7690,"=" &amp;B32,'2way'!$Y$3:$Y$7690,"&lt;&gt;P") + SUMIFS('2way'!$Z$3:$Z$7690,'2way'!$R$3:$R$7690,"=" &amp;B32,'2way'!$Y$3:$Y$7690,"&lt;&gt;P")</f>
        <v>500</v>
      </c>
      <c r="J32">
        <f>SUMIFS('2way'!$AF$3:$AF$7690,'2way'!$Q$3:$Q$7690,"="&amp;B32,'2way'!$Y$3:$Y$7690,"&lt;&gt;P") + SUMIFS('2way'!$AF$3:$AF$7690,'2way'!$R$3:$R$7690,"="&amp;B32,'2way'!$Y$3:$Y$7690,"&lt;&gt;P")</f>
        <v>-500</v>
      </c>
      <c r="K32" s="71">
        <f t="shared" si="2"/>
        <v>-1</v>
      </c>
    </row>
    <row r="33" spans="1:11" x14ac:dyDescent="0.25">
      <c r="A33" t="s">
        <v>268</v>
      </c>
      <c r="B33" t="s">
        <v>313</v>
      </c>
      <c r="C33">
        <f>SUMIFS('2way'!$Z$3:$Z$7690,'2way'!$Q$3:$Q$7690,"=" &amp;B33,'2way'!$Y$3:$Y$7690,"&lt;&gt;P") + SUMIFS('2way'!$Z$3:$Z$7690,'2way'!$R$3:$R$7690,"=" &amp;B33,'2way'!$Y$3:$Y$7690,"&lt;&gt;P")</f>
        <v>600</v>
      </c>
      <c r="D33">
        <f>SUMIFS('2way'!$AB$3:$AB$7690,'2way'!$Q$3:$Q$7690,"="&amp;B33,'2way'!$Z$3:$Z$7690,"&lt;&gt;P") + SUMIFS('2way'!$AB$3:$AB$7690,'2way'!$R$3:$R$7690,"="&amp;B33,'2way'!$Z$3:$Z$7690,"&lt;&gt;P")</f>
        <v>-600</v>
      </c>
      <c r="E33" s="71">
        <f t="shared" si="0"/>
        <v>-1</v>
      </c>
      <c r="F33">
        <f>SUMIFS('2way'!$Z$3:$Z$7690,'2way'!$Q$3:$Q$7690,"=" &amp;B33,'2way'!$Y$3:$Y$7690,"&lt;&gt;P") + SUMIFS('2way'!$Z$3:$Z$7690,'2way'!$R$3:$R$7690,"=" &amp;B33,'2way'!$Y$3:$Y$7690,"&lt;&gt;P")</f>
        <v>600</v>
      </c>
      <c r="G33">
        <f>SUMIFS('2way'!$AD$3:$AD$7690,'2way'!$Q$3:$Q$7690,"="&amp;B33,'2way'!$Y$3:$Y$7690,"&lt;&gt;P") + SUMIFS('2way'!$AD$3:$AD$7690,'2way'!$R$3:$R$7690,"="&amp;D33,'2way'!$Y$3:$Y$7690,"&lt;&gt;P")</f>
        <v>-300</v>
      </c>
      <c r="H33" s="71">
        <f t="shared" si="1"/>
        <v>-0.5</v>
      </c>
      <c r="I33">
        <f>SUMIFS('2way'!$Z$3:$Z$7690,'2way'!$Q$3:$Q$7690,"=" &amp;B33,'2way'!$Y$3:$Y$7690,"&lt;&gt;P") + SUMIFS('2way'!$Z$3:$Z$7690,'2way'!$R$3:$R$7690,"=" &amp;B33,'2way'!$Y$3:$Y$7690,"&lt;&gt;P")</f>
        <v>600</v>
      </c>
      <c r="J33">
        <f>SUMIFS('2way'!$AF$3:$AF$7690,'2way'!$Q$3:$Q$7690,"="&amp;B33,'2way'!$Y$3:$Y$7690,"&lt;&gt;P") + SUMIFS('2way'!$AF$3:$AF$7690,'2way'!$R$3:$R$7690,"="&amp;B33,'2way'!$Y$3:$Y$7690,"&lt;&gt;P")</f>
        <v>-600</v>
      </c>
      <c r="K33" s="71">
        <f t="shared" si="2"/>
        <v>-1</v>
      </c>
    </row>
    <row r="34" spans="1:11" x14ac:dyDescent="0.25">
      <c r="A34" t="s">
        <v>268</v>
      </c>
      <c r="B34" t="s">
        <v>311</v>
      </c>
      <c r="C34">
        <f>SUMIFS('2way'!$Z$3:$Z$7690,'2way'!$Q$3:$Q$7690,"=" &amp;B34,'2way'!$Y$3:$Y$7690,"&lt;&gt;P") + SUMIFS('2way'!$Z$3:$Z$7690,'2way'!$R$3:$R$7690,"=" &amp;B34,'2way'!$Y$3:$Y$7690,"&lt;&gt;P")</f>
        <v>600</v>
      </c>
      <c r="D34">
        <f>SUMIFS('2way'!$AB$3:$AB$7690,'2way'!$Q$3:$Q$7690,"="&amp;B34,'2way'!$Z$3:$Z$7690,"&lt;&gt;P") + SUMIFS('2way'!$AB$3:$AB$7690,'2way'!$R$3:$R$7690,"="&amp;B34,'2way'!$Z$3:$Z$7690,"&lt;&gt;P")</f>
        <v>-600</v>
      </c>
      <c r="E34" s="71">
        <f t="shared" si="0"/>
        <v>-1</v>
      </c>
      <c r="F34">
        <f>SUMIFS('2way'!$Z$3:$Z$7690,'2way'!$Q$3:$Q$7690,"=" &amp;B34,'2way'!$Y$3:$Y$7690,"&lt;&gt;P") + SUMIFS('2way'!$Z$3:$Z$7690,'2way'!$R$3:$R$7690,"=" &amp;B34,'2way'!$Y$3:$Y$7690,"&lt;&gt;P")</f>
        <v>600</v>
      </c>
      <c r="G34">
        <f>SUMIFS('2way'!$AD$3:$AD$7690,'2way'!$Q$3:$Q$7690,"="&amp;B34,'2way'!$Y$3:$Y$7690,"&lt;&gt;P") + SUMIFS('2way'!$AD$3:$AD$7690,'2way'!$R$3:$R$7690,"="&amp;D34,'2way'!$Y$3:$Y$7690,"&lt;&gt;P")</f>
        <v>-300</v>
      </c>
      <c r="H34" s="71">
        <f t="shared" si="1"/>
        <v>-0.5</v>
      </c>
      <c r="I34">
        <f>SUMIFS('2way'!$Z$3:$Z$7690,'2way'!$Q$3:$Q$7690,"=" &amp;B34,'2way'!$Y$3:$Y$7690,"&lt;&gt;P") + SUMIFS('2way'!$Z$3:$Z$7690,'2way'!$R$3:$R$7690,"=" &amp;B34,'2way'!$Y$3:$Y$7690,"&lt;&gt;P")</f>
        <v>600</v>
      </c>
      <c r="J34">
        <f>SUMIFS('2way'!$AF$3:$AF$7690,'2way'!$Q$3:$Q$7690,"="&amp;B34,'2way'!$Y$3:$Y$7690,"&lt;&gt;P") + SUMIFS('2way'!$AF$3:$AF$7690,'2way'!$R$3:$R$7690,"="&amp;B34,'2way'!$Y$3:$Y$7690,"&lt;&gt;P")</f>
        <v>-600</v>
      </c>
      <c r="K34" s="71">
        <f t="shared" si="2"/>
        <v>-1</v>
      </c>
    </row>
    <row r="35" spans="1:11" x14ac:dyDescent="0.25">
      <c r="A35" t="s">
        <v>268</v>
      </c>
      <c r="B35" t="s">
        <v>312</v>
      </c>
      <c r="C35">
        <f>SUMIFS('2way'!$Z$3:$Z$7690,'2way'!$Q$3:$Q$7690,"=" &amp;B35,'2way'!$Y$3:$Y$7690,"&lt;&gt;P") + SUMIFS('2way'!$Z$3:$Z$7690,'2way'!$R$3:$R$7690,"=" &amp;B35,'2way'!$Y$3:$Y$7690,"&lt;&gt;P")</f>
        <v>600</v>
      </c>
      <c r="D35">
        <f>SUMIFS('2way'!$AB$3:$AB$7690,'2way'!$Q$3:$Q$7690,"="&amp;B35,'2way'!$Z$3:$Z$7690,"&lt;&gt;P") + SUMIFS('2way'!$AB$3:$AB$7690,'2way'!$R$3:$R$7690,"="&amp;B35,'2way'!$Z$3:$Z$7690,"&lt;&gt;P")</f>
        <v>-600</v>
      </c>
      <c r="E35" s="71">
        <f t="shared" si="0"/>
        <v>-1</v>
      </c>
      <c r="F35">
        <f>SUMIFS('2way'!$Z$3:$Z$7690,'2way'!$Q$3:$Q$7690,"=" &amp;B35,'2way'!$Y$3:$Y$7690,"&lt;&gt;P") + SUMIFS('2way'!$Z$3:$Z$7690,'2way'!$R$3:$R$7690,"=" &amp;B35,'2way'!$Y$3:$Y$7690,"&lt;&gt;P")</f>
        <v>600</v>
      </c>
      <c r="G35">
        <f>SUMIFS('2way'!$AD$3:$AD$7690,'2way'!$Q$3:$Q$7690,"="&amp;B35,'2way'!$Y$3:$Y$7690,"&lt;&gt;P") + SUMIFS('2way'!$AD$3:$AD$7690,'2way'!$R$3:$R$7690,"="&amp;D35,'2way'!$Y$3:$Y$7690,"&lt;&gt;P")</f>
        <v>-300</v>
      </c>
      <c r="H35" s="71">
        <f t="shared" si="1"/>
        <v>-0.5</v>
      </c>
      <c r="I35">
        <f>SUMIFS('2way'!$Z$3:$Z$7690,'2way'!$Q$3:$Q$7690,"=" &amp;B35,'2way'!$Y$3:$Y$7690,"&lt;&gt;P") + SUMIFS('2way'!$Z$3:$Z$7690,'2way'!$R$3:$R$7690,"=" &amp;B35,'2way'!$Y$3:$Y$7690,"&lt;&gt;P")</f>
        <v>600</v>
      </c>
      <c r="J35">
        <f>SUMIFS('2way'!$AF$3:$AF$7690,'2way'!$Q$3:$Q$7690,"="&amp;B35,'2way'!$Y$3:$Y$7690,"&lt;&gt;P") + SUMIFS('2way'!$AF$3:$AF$7690,'2way'!$R$3:$R$7690,"="&amp;B35,'2way'!$Y$3:$Y$7690,"&lt;&gt;P")</f>
        <v>-600</v>
      </c>
      <c r="K35" s="71">
        <f t="shared" si="2"/>
        <v>-1</v>
      </c>
    </row>
    <row r="36" spans="1:11" x14ac:dyDescent="0.25">
      <c r="A36" t="s">
        <v>268</v>
      </c>
      <c r="B36" t="s">
        <v>383</v>
      </c>
      <c r="C36">
        <f>SUMIFS('2way'!$Z$3:$Z$7690,'2way'!$Q$3:$Q$7690,"=" &amp;B36,'2way'!$Y$3:$Y$7690,"&lt;&gt;P") + SUMIFS('2way'!$Z$3:$Z$7690,'2way'!$R$3:$R$7690,"=" &amp;B36,'2way'!$Y$3:$Y$7690,"&lt;&gt;P")</f>
        <v>500</v>
      </c>
      <c r="D36">
        <f>SUMIFS('2way'!$AB$3:$AB$7690,'2way'!$Q$3:$Q$7690,"="&amp;B36,'2way'!$Z$3:$Z$7690,"&lt;&gt;P") + SUMIFS('2way'!$AB$3:$AB$7690,'2way'!$R$3:$R$7690,"="&amp;B36,'2way'!$Z$3:$Z$7690,"&lt;&gt;P")</f>
        <v>-600</v>
      </c>
      <c r="E36" s="71">
        <f t="shared" si="0"/>
        <v>-1.2</v>
      </c>
      <c r="F36">
        <f>SUMIFS('2way'!$Z$3:$Z$7690,'2way'!$Q$3:$Q$7690,"=" &amp;B36,'2way'!$Y$3:$Y$7690,"&lt;&gt;P") + SUMIFS('2way'!$Z$3:$Z$7690,'2way'!$R$3:$R$7690,"=" &amp;B36,'2way'!$Y$3:$Y$7690,"&lt;&gt;P")</f>
        <v>500</v>
      </c>
      <c r="G36">
        <f>SUMIFS('2way'!$AD$3:$AD$7690,'2way'!$Q$3:$Q$7690,"="&amp;B36,'2way'!$Y$3:$Y$7690,"&lt;&gt;P") + SUMIFS('2way'!$AD$3:$AD$7690,'2way'!$R$3:$R$7690,"="&amp;D36,'2way'!$Y$3:$Y$7690,"&lt;&gt;P")</f>
        <v>-200</v>
      </c>
      <c r="H36" s="71">
        <f t="shared" si="1"/>
        <v>-0.4</v>
      </c>
      <c r="I36">
        <f>SUMIFS('2way'!$Z$3:$Z$7690,'2way'!$Q$3:$Q$7690,"=" &amp;B36,'2way'!$Y$3:$Y$7690,"&lt;&gt;P") + SUMIFS('2way'!$Z$3:$Z$7690,'2way'!$R$3:$R$7690,"=" &amp;B36,'2way'!$Y$3:$Y$7690,"&lt;&gt;P")</f>
        <v>500</v>
      </c>
      <c r="J36">
        <f>SUMIFS('2way'!$AF$3:$AF$7690,'2way'!$Q$3:$Q$7690,"="&amp;B36,'2way'!$Y$3:$Y$7690,"&lt;&gt;P") + SUMIFS('2way'!$AF$3:$AF$7690,'2way'!$R$3:$R$7690,"="&amp;B36,'2way'!$Y$3:$Y$7690,"&lt;&gt;P")</f>
        <v>-500</v>
      </c>
      <c r="K36" s="71">
        <f t="shared" si="2"/>
        <v>-1</v>
      </c>
    </row>
    <row r="37" spans="1:11" x14ac:dyDescent="0.25">
      <c r="A37" t="s">
        <v>268</v>
      </c>
      <c r="B37" t="s">
        <v>288</v>
      </c>
      <c r="C37">
        <f>SUMIFS('2way'!$Z$3:$Z$7690,'2way'!$Q$3:$Q$7690,"=" &amp;B37,'2way'!$Y$3:$Y$7690,"&lt;&gt;P") + SUMIFS('2way'!$Z$3:$Z$7690,'2way'!$R$3:$R$7690,"=" &amp;B37,'2way'!$Y$3:$Y$7690,"&lt;&gt;P")</f>
        <v>600</v>
      </c>
      <c r="D37">
        <f>SUMIFS('2way'!$AB$3:$AB$7690,'2way'!$Q$3:$Q$7690,"="&amp;B37,'2way'!$Z$3:$Z$7690,"&lt;&gt;P") + SUMIFS('2way'!$AB$3:$AB$7690,'2way'!$R$3:$R$7690,"="&amp;B37,'2way'!$Z$3:$Z$7690,"&lt;&gt;P")</f>
        <v>-600</v>
      </c>
      <c r="E37" s="71">
        <f t="shared" si="0"/>
        <v>-1</v>
      </c>
      <c r="F37">
        <f>SUMIFS('2way'!$Z$3:$Z$7690,'2way'!$Q$3:$Q$7690,"=" &amp;B37,'2way'!$Y$3:$Y$7690,"&lt;&gt;P") + SUMIFS('2way'!$Z$3:$Z$7690,'2way'!$R$3:$R$7690,"=" &amp;B37,'2way'!$Y$3:$Y$7690,"&lt;&gt;P")</f>
        <v>600</v>
      </c>
      <c r="G37">
        <f>SUMIFS('2way'!$AD$3:$AD$7690,'2way'!$Q$3:$Q$7690,"="&amp;B37,'2way'!$Y$3:$Y$7690,"&lt;&gt;P") + SUMIFS('2way'!$AD$3:$AD$7690,'2way'!$R$3:$R$7690,"="&amp;D37,'2way'!$Y$3:$Y$7690,"&lt;&gt;P")</f>
        <v>-300</v>
      </c>
      <c r="H37" s="71">
        <f t="shared" si="1"/>
        <v>-0.5</v>
      </c>
      <c r="I37">
        <f>SUMIFS('2way'!$Z$3:$Z$7690,'2way'!$Q$3:$Q$7690,"=" &amp;B37,'2way'!$Y$3:$Y$7690,"&lt;&gt;P") + SUMIFS('2way'!$Z$3:$Z$7690,'2way'!$R$3:$R$7690,"=" &amp;B37,'2way'!$Y$3:$Y$7690,"&lt;&gt;P")</f>
        <v>600</v>
      </c>
      <c r="J37">
        <f>SUMIFS('2way'!$AF$3:$AF$7690,'2way'!$Q$3:$Q$7690,"="&amp;B37,'2way'!$Y$3:$Y$7690,"&lt;&gt;P") + SUMIFS('2way'!$AF$3:$AF$7690,'2way'!$R$3:$R$7690,"="&amp;B37,'2way'!$Y$3:$Y$7690,"&lt;&gt;P")</f>
        <v>-600</v>
      </c>
      <c r="K37" s="71">
        <f t="shared" si="2"/>
        <v>-1</v>
      </c>
    </row>
    <row r="38" spans="1:11" x14ac:dyDescent="0.25">
      <c r="A38" t="s">
        <v>268</v>
      </c>
      <c r="B38" t="s">
        <v>580</v>
      </c>
      <c r="C38">
        <f>SUMIFS('2way'!$Z$3:$Z$7690,'2way'!$Q$3:$Q$7690,"=" &amp;B38,'2way'!$Y$3:$Y$7690,"&lt;&gt;P") + SUMIFS('2way'!$Z$3:$Z$7690,'2way'!$R$3:$R$7690,"=" &amp;B38,'2way'!$Y$3:$Y$7690,"&lt;&gt;P")</f>
        <v>0</v>
      </c>
      <c r="D38">
        <f>SUMIFS('2way'!$AB$3:$AB$7690,'2way'!$Q$3:$Q$7690,"="&amp;B38,'2way'!$Z$3:$Z$7690,"&lt;&gt;P") + SUMIFS('2way'!$AB$3:$AB$7690,'2way'!$R$3:$R$7690,"="&amp;B38,'2way'!$Z$3:$Z$7690,"&lt;&gt;P")</f>
        <v>0</v>
      </c>
      <c r="E38" s="71" t="e">
        <f t="shared" si="0"/>
        <v>#DIV/0!</v>
      </c>
      <c r="F38">
        <f>SUMIFS('2way'!$Z$3:$Z$7690,'2way'!$Q$3:$Q$7690,"=" &amp;B38,'2way'!$Y$3:$Y$7690,"&lt;&gt;P") + SUMIFS('2way'!$Z$3:$Z$7690,'2way'!$R$3:$R$7690,"=" &amp;B38,'2way'!$Y$3:$Y$7690,"&lt;&gt;P")</f>
        <v>0</v>
      </c>
      <c r="G38">
        <f>SUMIFS('2way'!$AD$3:$AD$7690,'2way'!$Q$3:$Q$7690,"="&amp;B38,'2way'!$Y$3:$Y$7690,"&lt;&gt;P") + SUMIFS('2way'!$AD$3:$AD$7690,'2way'!$R$3:$R$7690,"="&amp;D38,'2way'!$Y$3:$Y$7690,"&lt;&gt;P")</f>
        <v>0</v>
      </c>
      <c r="H38" s="71" t="e">
        <f t="shared" si="1"/>
        <v>#DIV/0!</v>
      </c>
      <c r="I38">
        <f>SUMIFS('2way'!$Z$3:$Z$7690,'2way'!$Q$3:$Q$7690,"=" &amp;B38,'2way'!$Y$3:$Y$7690,"&lt;&gt;P") + SUMIFS('2way'!$Z$3:$Z$7690,'2way'!$R$3:$R$7690,"=" &amp;B38,'2way'!$Y$3:$Y$7690,"&lt;&gt;P")</f>
        <v>0</v>
      </c>
      <c r="J38">
        <f>SUMIFS('2way'!$AF$3:$AF$7690,'2way'!$Q$3:$Q$7690,"="&amp;B38,'2way'!$Y$3:$Y$7690,"&lt;&gt;P") + SUMIFS('2way'!$AF$3:$AF$7690,'2way'!$R$3:$R$7690,"="&amp;B38,'2way'!$Y$3:$Y$7690,"&lt;&gt;P")</f>
        <v>0</v>
      </c>
      <c r="K38" s="71" t="e">
        <f t="shared" si="2"/>
        <v>#DIV/0!</v>
      </c>
    </row>
    <row r="39" spans="1:11" x14ac:dyDescent="0.25">
      <c r="A39" t="s">
        <v>268</v>
      </c>
      <c r="B39" t="s">
        <v>287</v>
      </c>
      <c r="C39">
        <f>SUMIFS('2way'!$Z$3:$Z$7690,'2way'!$Q$3:$Q$7690,"=" &amp;B39,'2way'!$Y$3:$Y$7690,"&lt;&gt;P") + SUMIFS('2way'!$Z$3:$Z$7690,'2way'!$R$3:$R$7690,"=" &amp;B39,'2way'!$Y$3:$Y$7690,"&lt;&gt;P")</f>
        <v>600</v>
      </c>
      <c r="D39">
        <f>SUMIFS('2way'!$AB$3:$AB$7690,'2way'!$Q$3:$Q$7690,"="&amp;B39,'2way'!$Z$3:$Z$7690,"&lt;&gt;P") + SUMIFS('2way'!$AB$3:$AB$7690,'2way'!$R$3:$R$7690,"="&amp;B39,'2way'!$Z$3:$Z$7690,"&lt;&gt;P")</f>
        <v>-600</v>
      </c>
      <c r="E39" s="71">
        <f t="shared" si="0"/>
        <v>-1</v>
      </c>
      <c r="F39">
        <f>SUMIFS('2way'!$Z$3:$Z$7690,'2way'!$Q$3:$Q$7690,"=" &amp;B39,'2way'!$Y$3:$Y$7690,"&lt;&gt;P") + SUMIFS('2way'!$Z$3:$Z$7690,'2way'!$R$3:$R$7690,"=" &amp;B39,'2way'!$Y$3:$Y$7690,"&lt;&gt;P")</f>
        <v>600</v>
      </c>
      <c r="G39">
        <f>SUMIFS('2way'!$AD$3:$AD$7690,'2way'!$Q$3:$Q$7690,"="&amp;B39,'2way'!$Y$3:$Y$7690,"&lt;&gt;P") + SUMIFS('2way'!$AD$3:$AD$7690,'2way'!$R$3:$R$7690,"="&amp;D39,'2way'!$Y$3:$Y$7690,"&lt;&gt;P")</f>
        <v>-300</v>
      </c>
      <c r="H39" s="71">
        <f t="shared" si="1"/>
        <v>-0.5</v>
      </c>
      <c r="I39">
        <f>SUMIFS('2way'!$Z$3:$Z$7690,'2way'!$Q$3:$Q$7690,"=" &amp;B39,'2way'!$Y$3:$Y$7690,"&lt;&gt;P") + SUMIFS('2way'!$Z$3:$Z$7690,'2way'!$R$3:$R$7690,"=" &amp;B39,'2way'!$Y$3:$Y$7690,"&lt;&gt;P")</f>
        <v>600</v>
      </c>
      <c r="J39">
        <f>SUMIFS('2way'!$AF$3:$AF$7690,'2way'!$Q$3:$Q$7690,"="&amp;B39,'2way'!$Y$3:$Y$7690,"&lt;&gt;P") + SUMIFS('2way'!$AF$3:$AF$7690,'2way'!$R$3:$R$7690,"="&amp;B39,'2way'!$Y$3:$Y$7690,"&lt;&gt;P")</f>
        <v>-600</v>
      </c>
      <c r="K39" s="71">
        <f t="shared" si="2"/>
        <v>-1</v>
      </c>
    </row>
    <row r="40" spans="1:11" x14ac:dyDescent="0.25">
      <c r="A40" t="s">
        <v>268</v>
      </c>
      <c r="B40" t="s">
        <v>314</v>
      </c>
      <c r="C40">
        <f>SUMIFS('2way'!$Z$3:$Z$7690,'2way'!$Q$3:$Q$7690,"=" &amp;B40,'2way'!$Y$3:$Y$7690,"&lt;&gt;P") + SUMIFS('2way'!$Z$3:$Z$7690,'2way'!$R$3:$R$7690,"=" &amp;B40,'2way'!$Y$3:$Y$7690,"&lt;&gt;P")</f>
        <v>600</v>
      </c>
      <c r="D40">
        <f>SUMIFS('2way'!$AB$3:$AB$7690,'2way'!$Q$3:$Q$7690,"="&amp;B40,'2way'!$Z$3:$Z$7690,"&lt;&gt;P") + SUMIFS('2way'!$AB$3:$AB$7690,'2way'!$R$3:$R$7690,"="&amp;B40,'2way'!$Z$3:$Z$7690,"&lt;&gt;P")</f>
        <v>-600</v>
      </c>
      <c r="E40" s="71">
        <f t="shared" si="0"/>
        <v>-1</v>
      </c>
      <c r="F40">
        <f>SUMIFS('2way'!$Z$3:$Z$7690,'2way'!$Q$3:$Q$7690,"=" &amp;B40,'2way'!$Y$3:$Y$7690,"&lt;&gt;P") + SUMIFS('2way'!$Z$3:$Z$7690,'2way'!$R$3:$R$7690,"=" &amp;B40,'2way'!$Y$3:$Y$7690,"&lt;&gt;P")</f>
        <v>600</v>
      </c>
      <c r="G40">
        <f>SUMIFS('2way'!$AD$3:$AD$7690,'2way'!$Q$3:$Q$7690,"="&amp;B40,'2way'!$Y$3:$Y$7690,"&lt;&gt;P") + SUMIFS('2way'!$AD$3:$AD$7690,'2way'!$R$3:$R$7690,"="&amp;D40,'2way'!$Y$3:$Y$7690,"&lt;&gt;P")</f>
        <v>-300</v>
      </c>
      <c r="H40" s="71">
        <f t="shared" si="1"/>
        <v>-0.5</v>
      </c>
      <c r="I40">
        <f>SUMIFS('2way'!$Z$3:$Z$7690,'2way'!$Q$3:$Q$7690,"=" &amp;B40,'2way'!$Y$3:$Y$7690,"&lt;&gt;P") + SUMIFS('2way'!$Z$3:$Z$7690,'2way'!$R$3:$R$7690,"=" &amp;B40,'2way'!$Y$3:$Y$7690,"&lt;&gt;P")</f>
        <v>600</v>
      </c>
      <c r="J40">
        <f>SUMIFS('2way'!$AF$3:$AF$7690,'2way'!$Q$3:$Q$7690,"="&amp;B40,'2way'!$Y$3:$Y$7690,"&lt;&gt;P") + SUMIFS('2way'!$AF$3:$AF$7690,'2way'!$R$3:$R$7690,"="&amp;B40,'2way'!$Y$3:$Y$7690,"&lt;&gt;P")</f>
        <v>-600</v>
      </c>
      <c r="K40" s="71">
        <f t="shared" si="2"/>
        <v>-1</v>
      </c>
    </row>
    <row r="41" spans="1:11" x14ac:dyDescent="0.25">
      <c r="A41" t="s">
        <v>268</v>
      </c>
      <c r="B41" t="s">
        <v>382</v>
      </c>
      <c r="C41">
        <f>SUMIFS('2way'!$Z$3:$Z$7690,'2way'!$Q$3:$Q$7690,"=" &amp;B41,'2way'!$Y$3:$Y$7690,"&lt;&gt;P") + SUMIFS('2way'!$Z$3:$Z$7690,'2way'!$R$3:$R$7690,"=" &amp;B41,'2way'!$Y$3:$Y$7690,"&lt;&gt;P")</f>
        <v>600</v>
      </c>
      <c r="D41">
        <f>SUMIFS('2way'!$AB$3:$AB$7690,'2way'!$Q$3:$Q$7690,"="&amp;B41,'2way'!$Z$3:$Z$7690,"&lt;&gt;P") + SUMIFS('2way'!$AB$3:$AB$7690,'2way'!$R$3:$R$7690,"="&amp;B41,'2way'!$Z$3:$Z$7690,"&lt;&gt;P")</f>
        <v>-600</v>
      </c>
      <c r="E41" s="71">
        <f t="shared" si="0"/>
        <v>-1</v>
      </c>
      <c r="F41">
        <f>SUMIFS('2way'!$Z$3:$Z$7690,'2way'!$Q$3:$Q$7690,"=" &amp;B41,'2way'!$Y$3:$Y$7690,"&lt;&gt;P") + SUMIFS('2way'!$Z$3:$Z$7690,'2way'!$R$3:$R$7690,"=" &amp;B41,'2way'!$Y$3:$Y$7690,"&lt;&gt;P")</f>
        <v>600</v>
      </c>
      <c r="G41">
        <f>SUMIFS('2way'!$AD$3:$AD$7690,'2way'!$Q$3:$Q$7690,"="&amp;B41,'2way'!$Y$3:$Y$7690,"&lt;&gt;P") + SUMIFS('2way'!$AD$3:$AD$7690,'2way'!$R$3:$R$7690,"="&amp;D41,'2way'!$Y$3:$Y$7690,"&lt;&gt;P")</f>
        <v>-300</v>
      </c>
      <c r="H41" s="71">
        <f t="shared" si="1"/>
        <v>-0.5</v>
      </c>
      <c r="I41">
        <f>SUMIFS('2way'!$Z$3:$Z$7690,'2way'!$Q$3:$Q$7690,"=" &amp;B41,'2way'!$Y$3:$Y$7690,"&lt;&gt;P") + SUMIFS('2way'!$Z$3:$Z$7690,'2way'!$R$3:$R$7690,"=" &amp;B41,'2way'!$Y$3:$Y$7690,"&lt;&gt;P")</f>
        <v>600</v>
      </c>
      <c r="J41">
        <f>SUMIFS('2way'!$AF$3:$AF$7690,'2way'!$Q$3:$Q$7690,"="&amp;B41,'2way'!$Y$3:$Y$7690,"&lt;&gt;P") + SUMIFS('2way'!$AF$3:$AF$7690,'2way'!$R$3:$R$7690,"="&amp;B41,'2way'!$Y$3:$Y$7690,"&lt;&gt;P")</f>
        <v>-600</v>
      </c>
      <c r="K41" s="71">
        <f t="shared" si="2"/>
        <v>-1</v>
      </c>
    </row>
    <row r="42" spans="1:11" x14ac:dyDescent="0.25">
      <c r="A42" t="s">
        <v>279</v>
      </c>
      <c r="B42" t="s">
        <v>317</v>
      </c>
      <c r="C42">
        <f>SUMIFS('2way'!$Z$3:$Z$7690,'2way'!$Q$3:$Q$7690,"=" &amp;B42,'2way'!$Y$3:$Y$7690,"&lt;&gt;P") + SUMIFS('2way'!$Z$3:$Z$7690,'2way'!$R$3:$R$7690,"=" &amp;B42,'2way'!$Y$3:$Y$7690,"&lt;&gt;P")</f>
        <v>600</v>
      </c>
      <c r="D42">
        <f>SUMIFS('2way'!$AB$3:$AB$7690,'2way'!$Q$3:$Q$7690,"="&amp;B42,'2way'!$Z$3:$Z$7690,"&lt;&gt;P") + SUMIFS('2way'!$AB$3:$AB$7690,'2way'!$R$3:$R$7690,"="&amp;B42,'2way'!$Z$3:$Z$7690,"&lt;&gt;P")</f>
        <v>-600</v>
      </c>
      <c r="E42" s="71">
        <f t="shared" si="0"/>
        <v>-1</v>
      </c>
      <c r="F42">
        <f>SUMIFS('2way'!$Z$3:$Z$7690,'2way'!$Q$3:$Q$7690,"=" &amp;B42,'2way'!$Y$3:$Y$7690,"&lt;&gt;P") + SUMIFS('2way'!$Z$3:$Z$7690,'2way'!$R$3:$R$7690,"=" &amp;B42,'2way'!$Y$3:$Y$7690,"&lt;&gt;P")</f>
        <v>600</v>
      </c>
      <c r="G42">
        <f>SUMIFS('2way'!$AD$3:$AD$7690,'2way'!$Q$3:$Q$7690,"="&amp;B42,'2way'!$Y$3:$Y$7690,"&lt;&gt;P") + SUMIFS('2way'!$AD$3:$AD$7690,'2way'!$R$3:$R$7690,"="&amp;D42,'2way'!$Y$3:$Y$7690,"&lt;&gt;P")</f>
        <v>-300</v>
      </c>
      <c r="H42" s="71">
        <f t="shared" si="1"/>
        <v>-0.5</v>
      </c>
      <c r="I42">
        <f>SUMIFS('2way'!$Z$3:$Z$7690,'2way'!$Q$3:$Q$7690,"=" &amp;B42,'2way'!$Y$3:$Y$7690,"&lt;&gt;P") + SUMIFS('2way'!$Z$3:$Z$7690,'2way'!$R$3:$R$7690,"=" &amp;B42,'2way'!$Y$3:$Y$7690,"&lt;&gt;P")</f>
        <v>600</v>
      </c>
      <c r="J42">
        <f>SUMIFS('2way'!$AF$3:$AF$7690,'2way'!$Q$3:$Q$7690,"="&amp;B42,'2way'!$Y$3:$Y$7690,"&lt;&gt;P") + SUMIFS('2way'!$AF$3:$AF$7690,'2way'!$R$3:$R$7690,"="&amp;B42,'2way'!$Y$3:$Y$7690,"&lt;&gt;P")</f>
        <v>-600</v>
      </c>
      <c r="K42" s="71">
        <f t="shared" si="2"/>
        <v>-1</v>
      </c>
    </row>
    <row r="43" spans="1:11" x14ac:dyDescent="0.25">
      <c r="A43" t="s">
        <v>279</v>
      </c>
      <c r="B43" t="s">
        <v>391</v>
      </c>
      <c r="C43">
        <f>SUMIFS('2way'!$Z$3:$Z$7690,'2way'!$Q$3:$Q$7690,"=" &amp;B43,'2way'!$Y$3:$Y$7690,"&lt;&gt;P") + SUMIFS('2way'!$Z$3:$Z$7690,'2way'!$R$3:$R$7690,"=" &amp;B43,'2way'!$Y$3:$Y$7690,"&lt;&gt;P")</f>
        <v>700</v>
      </c>
      <c r="D43">
        <f>SUMIFS('2way'!$AB$3:$AB$7690,'2way'!$Q$3:$Q$7690,"="&amp;B43,'2way'!$Z$3:$Z$7690,"&lt;&gt;P") + SUMIFS('2way'!$AB$3:$AB$7690,'2way'!$R$3:$R$7690,"="&amp;B43,'2way'!$Z$3:$Z$7690,"&lt;&gt;P")</f>
        <v>-700</v>
      </c>
      <c r="E43" s="71">
        <f t="shared" si="0"/>
        <v>-1</v>
      </c>
      <c r="F43">
        <f>SUMIFS('2way'!$Z$3:$Z$7690,'2way'!$Q$3:$Q$7690,"=" &amp;B43,'2way'!$Y$3:$Y$7690,"&lt;&gt;P") + SUMIFS('2way'!$Z$3:$Z$7690,'2way'!$R$3:$R$7690,"=" &amp;B43,'2way'!$Y$3:$Y$7690,"&lt;&gt;P")</f>
        <v>700</v>
      </c>
      <c r="G43">
        <f>SUMIFS('2way'!$AD$3:$AD$7690,'2way'!$Q$3:$Q$7690,"="&amp;B43,'2way'!$Y$3:$Y$7690,"&lt;&gt;P") + SUMIFS('2way'!$AD$3:$AD$7690,'2way'!$R$3:$R$7690,"="&amp;D43,'2way'!$Y$3:$Y$7690,"&lt;&gt;P")</f>
        <v>-400</v>
      </c>
      <c r="H43" s="71">
        <f t="shared" si="1"/>
        <v>-0.5714285714285714</v>
      </c>
      <c r="I43">
        <f>SUMIFS('2way'!$Z$3:$Z$7690,'2way'!$Q$3:$Q$7690,"=" &amp;B43,'2way'!$Y$3:$Y$7690,"&lt;&gt;P") + SUMIFS('2way'!$Z$3:$Z$7690,'2way'!$R$3:$R$7690,"=" &amp;B43,'2way'!$Y$3:$Y$7690,"&lt;&gt;P")</f>
        <v>700</v>
      </c>
      <c r="J43">
        <f>SUMIFS('2way'!$AF$3:$AF$7690,'2way'!$Q$3:$Q$7690,"="&amp;B43,'2way'!$Y$3:$Y$7690,"&lt;&gt;P") + SUMIFS('2way'!$AF$3:$AF$7690,'2way'!$R$3:$R$7690,"="&amp;B43,'2way'!$Y$3:$Y$7690,"&lt;&gt;P")</f>
        <v>-700</v>
      </c>
      <c r="K43" s="71">
        <f t="shared" si="2"/>
        <v>-1</v>
      </c>
    </row>
    <row r="44" spans="1:11" x14ac:dyDescent="0.25">
      <c r="A44" t="s">
        <v>279</v>
      </c>
      <c r="B44" t="s">
        <v>385</v>
      </c>
      <c r="C44">
        <f>SUMIFS('2way'!$Z$3:$Z$7690,'2way'!$Q$3:$Q$7690,"=" &amp;B44,'2way'!$Y$3:$Y$7690,"&lt;&gt;P") + SUMIFS('2way'!$Z$3:$Z$7690,'2way'!$R$3:$R$7690,"=" &amp;B44,'2way'!$Y$3:$Y$7690,"&lt;&gt;P")</f>
        <v>500</v>
      </c>
      <c r="D44">
        <f>SUMIFS('2way'!$AB$3:$AB$7690,'2way'!$Q$3:$Q$7690,"="&amp;B44,'2way'!$Z$3:$Z$7690,"&lt;&gt;P") + SUMIFS('2way'!$AB$3:$AB$7690,'2way'!$R$3:$R$7690,"="&amp;B44,'2way'!$Z$3:$Z$7690,"&lt;&gt;P")</f>
        <v>-600</v>
      </c>
      <c r="E44" s="71">
        <f t="shared" si="0"/>
        <v>-1.2</v>
      </c>
      <c r="F44">
        <f>SUMIFS('2way'!$Z$3:$Z$7690,'2way'!$Q$3:$Q$7690,"=" &amp;B44,'2way'!$Y$3:$Y$7690,"&lt;&gt;P") + SUMIFS('2way'!$Z$3:$Z$7690,'2way'!$R$3:$R$7690,"=" &amp;B44,'2way'!$Y$3:$Y$7690,"&lt;&gt;P")</f>
        <v>500</v>
      </c>
      <c r="G44">
        <f>SUMIFS('2way'!$AD$3:$AD$7690,'2way'!$Q$3:$Q$7690,"="&amp;B44,'2way'!$Y$3:$Y$7690,"&lt;&gt;P") + SUMIFS('2way'!$AD$3:$AD$7690,'2way'!$R$3:$R$7690,"="&amp;D44,'2way'!$Y$3:$Y$7690,"&lt;&gt;P")</f>
        <v>-200</v>
      </c>
      <c r="H44" s="71">
        <f t="shared" si="1"/>
        <v>-0.4</v>
      </c>
      <c r="I44">
        <f>SUMIFS('2way'!$Z$3:$Z$7690,'2way'!$Q$3:$Q$7690,"=" &amp;B44,'2way'!$Y$3:$Y$7690,"&lt;&gt;P") + SUMIFS('2way'!$Z$3:$Z$7690,'2way'!$R$3:$R$7690,"=" &amp;B44,'2way'!$Y$3:$Y$7690,"&lt;&gt;P")</f>
        <v>500</v>
      </c>
      <c r="J44">
        <f>SUMIFS('2way'!$AF$3:$AF$7690,'2way'!$Q$3:$Q$7690,"="&amp;B44,'2way'!$Y$3:$Y$7690,"&lt;&gt;P") + SUMIFS('2way'!$AF$3:$AF$7690,'2way'!$R$3:$R$7690,"="&amp;B44,'2way'!$Y$3:$Y$7690,"&lt;&gt;P")</f>
        <v>-500</v>
      </c>
      <c r="K44" s="71">
        <f t="shared" si="2"/>
        <v>-1</v>
      </c>
    </row>
    <row r="45" spans="1:11" x14ac:dyDescent="0.25">
      <c r="A45" t="s">
        <v>279</v>
      </c>
      <c r="B45" t="s">
        <v>394</v>
      </c>
      <c r="C45">
        <f>SUMIFS('2way'!$Z$3:$Z$7690,'2way'!$Q$3:$Q$7690,"=" &amp;B45,'2way'!$Y$3:$Y$7690,"&lt;&gt;P") + SUMIFS('2way'!$Z$3:$Z$7690,'2way'!$R$3:$R$7690,"=" &amp;B45,'2way'!$Y$3:$Y$7690,"&lt;&gt;P")</f>
        <v>600</v>
      </c>
      <c r="D45">
        <f>SUMIFS('2way'!$AB$3:$AB$7690,'2way'!$Q$3:$Q$7690,"="&amp;B45,'2way'!$Z$3:$Z$7690,"&lt;&gt;P") + SUMIFS('2way'!$AB$3:$AB$7690,'2way'!$R$3:$R$7690,"="&amp;B45,'2way'!$Z$3:$Z$7690,"&lt;&gt;P")</f>
        <v>-600</v>
      </c>
      <c r="E45" s="71">
        <f t="shared" si="0"/>
        <v>-1</v>
      </c>
      <c r="F45">
        <f>SUMIFS('2way'!$Z$3:$Z$7690,'2way'!$Q$3:$Q$7690,"=" &amp;B45,'2way'!$Y$3:$Y$7690,"&lt;&gt;P") + SUMIFS('2way'!$Z$3:$Z$7690,'2way'!$R$3:$R$7690,"=" &amp;B45,'2way'!$Y$3:$Y$7690,"&lt;&gt;P")</f>
        <v>600</v>
      </c>
      <c r="G45">
        <f>SUMIFS('2way'!$AD$3:$AD$7690,'2way'!$Q$3:$Q$7690,"="&amp;B45,'2way'!$Y$3:$Y$7690,"&lt;&gt;P") + SUMIFS('2way'!$AD$3:$AD$7690,'2way'!$R$3:$R$7690,"="&amp;D45,'2way'!$Y$3:$Y$7690,"&lt;&gt;P")</f>
        <v>-300</v>
      </c>
      <c r="H45" s="71">
        <f t="shared" si="1"/>
        <v>-0.5</v>
      </c>
      <c r="I45">
        <f>SUMIFS('2way'!$Z$3:$Z$7690,'2way'!$Q$3:$Q$7690,"=" &amp;B45,'2way'!$Y$3:$Y$7690,"&lt;&gt;P") + SUMIFS('2way'!$Z$3:$Z$7690,'2way'!$R$3:$R$7690,"=" &amp;B45,'2way'!$Y$3:$Y$7690,"&lt;&gt;P")</f>
        <v>600</v>
      </c>
      <c r="J45">
        <f>SUMIFS('2way'!$AF$3:$AF$7690,'2way'!$Q$3:$Q$7690,"="&amp;B45,'2way'!$Y$3:$Y$7690,"&lt;&gt;P") + SUMIFS('2way'!$AF$3:$AF$7690,'2way'!$R$3:$R$7690,"="&amp;B45,'2way'!$Y$3:$Y$7690,"&lt;&gt;P")</f>
        <v>-600</v>
      </c>
      <c r="K45" s="71">
        <f t="shared" si="2"/>
        <v>-1</v>
      </c>
    </row>
    <row r="46" spans="1:11" x14ac:dyDescent="0.25">
      <c r="A46" t="s">
        <v>279</v>
      </c>
      <c r="B46" t="s">
        <v>386</v>
      </c>
      <c r="C46">
        <f>SUMIFS('2way'!$Z$3:$Z$7690,'2way'!$Q$3:$Q$7690,"=" &amp;B46,'2way'!$Y$3:$Y$7690,"&lt;&gt;P") + SUMIFS('2way'!$Z$3:$Z$7690,'2way'!$R$3:$R$7690,"=" &amp;B46,'2way'!$Y$3:$Y$7690,"&lt;&gt;P")</f>
        <v>600</v>
      </c>
      <c r="D46">
        <f>SUMIFS('2way'!$AB$3:$AB$7690,'2way'!$Q$3:$Q$7690,"="&amp;B46,'2way'!$Z$3:$Z$7690,"&lt;&gt;P") + SUMIFS('2way'!$AB$3:$AB$7690,'2way'!$R$3:$R$7690,"="&amp;B46,'2way'!$Z$3:$Z$7690,"&lt;&gt;P")</f>
        <v>-700</v>
      </c>
      <c r="E46" s="71">
        <f t="shared" si="0"/>
        <v>-1.1666666666666667</v>
      </c>
      <c r="F46">
        <f>SUMIFS('2way'!$Z$3:$Z$7690,'2way'!$Q$3:$Q$7690,"=" &amp;B46,'2way'!$Y$3:$Y$7690,"&lt;&gt;P") + SUMIFS('2way'!$Z$3:$Z$7690,'2way'!$R$3:$R$7690,"=" &amp;B46,'2way'!$Y$3:$Y$7690,"&lt;&gt;P")</f>
        <v>600</v>
      </c>
      <c r="G46">
        <f>SUMIFS('2way'!$AD$3:$AD$7690,'2way'!$Q$3:$Q$7690,"="&amp;B46,'2way'!$Y$3:$Y$7690,"&lt;&gt;P") + SUMIFS('2way'!$AD$3:$AD$7690,'2way'!$R$3:$R$7690,"="&amp;D46,'2way'!$Y$3:$Y$7690,"&lt;&gt;P")</f>
        <v>-300</v>
      </c>
      <c r="H46" s="71">
        <f t="shared" si="1"/>
        <v>-0.5</v>
      </c>
      <c r="I46">
        <f>SUMIFS('2way'!$Z$3:$Z$7690,'2way'!$Q$3:$Q$7690,"=" &amp;B46,'2way'!$Y$3:$Y$7690,"&lt;&gt;P") + SUMIFS('2way'!$Z$3:$Z$7690,'2way'!$R$3:$R$7690,"=" &amp;B46,'2way'!$Y$3:$Y$7690,"&lt;&gt;P")</f>
        <v>600</v>
      </c>
      <c r="J46">
        <f>SUMIFS('2way'!$AF$3:$AF$7690,'2way'!$Q$3:$Q$7690,"="&amp;B46,'2way'!$Y$3:$Y$7690,"&lt;&gt;P") + SUMIFS('2way'!$AF$3:$AF$7690,'2way'!$R$3:$R$7690,"="&amp;B46,'2way'!$Y$3:$Y$7690,"&lt;&gt;P")</f>
        <v>-600</v>
      </c>
      <c r="K46" s="71">
        <f t="shared" si="2"/>
        <v>-1</v>
      </c>
    </row>
    <row r="47" spans="1:11" x14ac:dyDescent="0.25">
      <c r="A47" t="s">
        <v>279</v>
      </c>
      <c r="B47" t="s">
        <v>390</v>
      </c>
      <c r="C47">
        <f>SUMIFS('2way'!$Z$3:$Z$7690,'2way'!$Q$3:$Q$7690,"=" &amp;B47,'2way'!$Y$3:$Y$7690,"&lt;&gt;P") + SUMIFS('2way'!$Z$3:$Z$7690,'2way'!$R$3:$R$7690,"=" &amp;B47,'2way'!$Y$3:$Y$7690,"&lt;&gt;P")</f>
        <v>500</v>
      </c>
      <c r="D47">
        <f>SUMIFS('2way'!$AB$3:$AB$7690,'2way'!$Q$3:$Q$7690,"="&amp;B47,'2way'!$Z$3:$Z$7690,"&lt;&gt;P") + SUMIFS('2way'!$AB$3:$AB$7690,'2way'!$R$3:$R$7690,"="&amp;B47,'2way'!$Z$3:$Z$7690,"&lt;&gt;P")</f>
        <v>-600</v>
      </c>
      <c r="E47" s="71">
        <f t="shared" si="0"/>
        <v>-1.2</v>
      </c>
      <c r="F47">
        <f>SUMIFS('2way'!$Z$3:$Z$7690,'2way'!$Q$3:$Q$7690,"=" &amp;B47,'2way'!$Y$3:$Y$7690,"&lt;&gt;P") + SUMIFS('2way'!$Z$3:$Z$7690,'2way'!$R$3:$R$7690,"=" &amp;B47,'2way'!$Y$3:$Y$7690,"&lt;&gt;P")</f>
        <v>500</v>
      </c>
      <c r="G47">
        <f>SUMIFS('2way'!$AD$3:$AD$7690,'2way'!$Q$3:$Q$7690,"="&amp;B47,'2way'!$Y$3:$Y$7690,"&lt;&gt;P") + SUMIFS('2way'!$AD$3:$AD$7690,'2way'!$R$3:$R$7690,"="&amp;D47,'2way'!$Y$3:$Y$7690,"&lt;&gt;P")</f>
        <v>-200</v>
      </c>
      <c r="H47" s="71">
        <f t="shared" si="1"/>
        <v>-0.4</v>
      </c>
      <c r="I47">
        <f>SUMIFS('2way'!$Z$3:$Z$7690,'2way'!$Q$3:$Q$7690,"=" &amp;B47,'2way'!$Y$3:$Y$7690,"&lt;&gt;P") + SUMIFS('2way'!$Z$3:$Z$7690,'2way'!$R$3:$R$7690,"=" &amp;B47,'2way'!$Y$3:$Y$7690,"&lt;&gt;P")</f>
        <v>500</v>
      </c>
      <c r="J47">
        <f>SUMIFS('2way'!$AF$3:$AF$7690,'2way'!$Q$3:$Q$7690,"="&amp;B47,'2way'!$Y$3:$Y$7690,"&lt;&gt;P") + SUMIFS('2way'!$AF$3:$AF$7690,'2way'!$R$3:$R$7690,"="&amp;B47,'2way'!$Y$3:$Y$7690,"&lt;&gt;P")</f>
        <v>-500</v>
      </c>
      <c r="K47" s="71">
        <f t="shared" si="2"/>
        <v>-1</v>
      </c>
    </row>
    <row r="48" spans="1:11" x14ac:dyDescent="0.25">
      <c r="A48" t="s">
        <v>279</v>
      </c>
      <c r="B48" t="s">
        <v>481</v>
      </c>
      <c r="C48">
        <f>SUMIFS('2way'!$Z$3:$Z$7690,'2way'!$Q$3:$Q$7690,"=" &amp;B48,'2way'!$Y$3:$Y$7690,"&lt;&gt;P") + SUMIFS('2way'!$Z$3:$Z$7690,'2way'!$R$3:$R$7690,"=" &amp;B48,'2way'!$Y$3:$Y$7690,"&lt;&gt;P")</f>
        <v>600</v>
      </c>
      <c r="D48">
        <f>SUMIFS('2way'!$AB$3:$AB$7690,'2way'!$Q$3:$Q$7690,"="&amp;B48,'2way'!$Z$3:$Z$7690,"&lt;&gt;P") + SUMIFS('2way'!$AB$3:$AB$7690,'2way'!$R$3:$R$7690,"="&amp;B48,'2way'!$Z$3:$Z$7690,"&lt;&gt;P")</f>
        <v>-600</v>
      </c>
      <c r="E48" s="71">
        <f t="shared" si="0"/>
        <v>-1</v>
      </c>
      <c r="F48">
        <f>SUMIFS('2way'!$Z$3:$Z$7690,'2way'!$Q$3:$Q$7690,"=" &amp;B48,'2way'!$Y$3:$Y$7690,"&lt;&gt;P") + SUMIFS('2way'!$Z$3:$Z$7690,'2way'!$R$3:$R$7690,"=" &amp;B48,'2way'!$Y$3:$Y$7690,"&lt;&gt;P")</f>
        <v>600</v>
      </c>
      <c r="G48">
        <f>SUMIFS('2way'!$AD$3:$AD$7690,'2way'!$Q$3:$Q$7690,"="&amp;B48,'2way'!$Y$3:$Y$7690,"&lt;&gt;P") + SUMIFS('2way'!$AD$3:$AD$7690,'2way'!$R$3:$R$7690,"="&amp;D48,'2way'!$Y$3:$Y$7690,"&lt;&gt;P")</f>
        <v>-300</v>
      </c>
      <c r="H48" s="71">
        <f t="shared" si="1"/>
        <v>-0.5</v>
      </c>
      <c r="I48">
        <f>SUMIFS('2way'!$Z$3:$Z$7690,'2way'!$Q$3:$Q$7690,"=" &amp;B48,'2way'!$Y$3:$Y$7690,"&lt;&gt;P") + SUMIFS('2way'!$Z$3:$Z$7690,'2way'!$R$3:$R$7690,"=" &amp;B48,'2way'!$Y$3:$Y$7690,"&lt;&gt;P")</f>
        <v>600</v>
      </c>
      <c r="J48">
        <f>SUMIFS('2way'!$AF$3:$AF$7690,'2way'!$Q$3:$Q$7690,"="&amp;B48,'2way'!$Y$3:$Y$7690,"&lt;&gt;P") + SUMIFS('2way'!$AF$3:$AF$7690,'2way'!$R$3:$R$7690,"="&amp;B48,'2way'!$Y$3:$Y$7690,"&lt;&gt;P")</f>
        <v>-600</v>
      </c>
      <c r="K48" s="71">
        <f t="shared" si="2"/>
        <v>-1</v>
      </c>
    </row>
    <row r="49" spans="1:11" x14ac:dyDescent="0.25">
      <c r="A49" t="s">
        <v>279</v>
      </c>
      <c r="B49" t="s">
        <v>483</v>
      </c>
      <c r="C49">
        <f>SUMIFS('2way'!$Z$3:$Z$7690,'2way'!$Q$3:$Q$7690,"=" &amp;B49,'2way'!$Y$3:$Y$7690,"&lt;&gt;P") + SUMIFS('2way'!$Z$3:$Z$7690,'2way'!$R$3:$R$7690,"=" &amp;B49,'2way'!$Y$3:$Y$7690,"&lt;&gt;P")</f>
        <v>700</v>
      </c>
      <c r="D49">
        <f>SUMIFS('2way'!$AB$3:$AB$7690,'2way'!$Q$3:$Q$7690,"="&amp;B49,'2way'!$Z$3:$Z$7690,"&lt;&gt;P") + SUMIFS('2way'!$AB$3:$AB$7690,'2way'!$R$3:$R$7690,"="&amp;B49,'2way'!$Z$3:$Z$7690,"&lt;&gt;P")</f>
        <v>-700</v>
      </c>
      <c r="E49" s="71">
        <f t="shared" si="0"/>
        <v>-1</v>
      </c>
      <c r="F49">
        <f>SUMIFS('2way'!$Z$3:$Z$7690,'2way'!$Q$3:$Q$7690,"=" &amp;B49,'2way'!$Y$3:$Y$7690,"&lt;&gt;P") + SUMIFS('2way'!$Z$3:$Z$7690,'2way'!$R$3:$R$7690,"=" &amp;B49,'2way'!$Y$3:$Y$7690,"&lt;&gt;P")</f>
        <v>700</v>
      </c>
      <c r="G49">
        <f>SUMIFS('2way'!$AD$3:$AD$7690,'2way'!$Q$3:$Q$7690,"="&amp;B49,'2way'!$Y$3:$Y$7690,"&lt;&gt;P") + SUMIFS('2way'!$AD$3:$AD$7690,'2way'!$R$3:$R$7690,"="&amp;D49,'2way'!$Y$3:$Y$7690,"&lt;&gt;P")</f>
        <v>-300</v>
      </c>
      <c r="H49" s="71">
        <f t="shared" si="1"/>
        <v>-0.42857142857142855</v>
      </c>
      <c r="I49">
        <f>SUMIFS('2way'!$Z$3:$Z$7690,'2way'!$Q$3:$Q$7690,"=" &amp;B49,'2way'!$Y$3:$Y$7690,"&lt;&gt;P") + SUMIFS('2way'!$Z$3:$Z$7690,'2way'!$R$3:$R$7690,"=" &amp;B49,'2way'!$Y$3:$Y$7690,"&lt;&gt;P")</f>
        <v>700</v>
      </c>
      <c r="J49">
        <f>SUMIFS('2way'!$AF$3:$AF$7690,'2way'!$Q$3:$Q$7690,"="&amp;B49,'2way'!$Y$3:$Y$7690,"&lt;&gt;P") + SUMIFS('2way'!$AF$3:$AF$7690,'2way'!$R$3:$R$7690,"="&amp;B49,'2way'!$Y$3:$Y$7690,"&lt;&gt;P")</f>
        <v>-700</v>
      </c>
      <c r="K49" s="71">
        <f t="shared" si="2"/>
        <v>-1</v>
      </c>
    </row>
    <row r="50" spans="1:11" x14ac:dyDescent="0.25">
      <c r="A50" t="s">
        <v>279</v>
      </c>
      <c r="B50" t="s">
        <v>514</v>
      </c>
      <c r="C50">
        <f>SUMIFS('2way'!$Z$3:$Z$7690,'2way'!$Q$3:$Q$7690,"=" &amp;B50,'2way'!$Y$3:$Y$7690,"&lt;&gt;P") + SUMIFS('2way'!$Z$3:$Z$7690,'2way'!$R$3:$R$7690,"=" &amp;B50,'2way'!$Y$3:$Y$7690,"&lt;&gt;P")</f>
        <v>700</v>
      </c>
      <c r="D50">
        <f>SUMIFS('2way'!$AB$3:$AB$7690,'2way'!$Q$3:$Q$7690,"="&amp;B50,'2way'!$Z$3:$Z$7690,"&lt;&gt;P") + SUMIFS('2way'!$AB$3:$AB$7690,'2way'!$R$3:$R$7690,"="&amp;B50,'2way'!$Z$3:$Z$7690,"&lt;&gt;P")</f>
        <v>-700</v>
      </c>
      <c r="E50" s="71">
        <f t="shared" si="0"/>
        <v>-1</v>
      </c>
      <c r="F50">
        <f>SUMIFS('2way'!$Z$3:$Z$7690,'2way'!$Q$3:$Q$7690,"=" &amp;B50,'2way'!$Y$3:$Y$7690,"&lt;&gt;P") + SUMIFS('2way'!$Z$3:$Z$7690,'2way'!$R$3:$R$7690,"=" &amp;B50,'2way'!$Y$3:$Y$7690,"&lt;&gt;P")</f>
        <v>700</v>
      </c>
      <c r="G50">
        <f>SUMIFS('2way'!$AD$3:$AD$7690,'2way'!$Q$3:$Q$7690,"="&amp;B50,'2way'!$Y$3:$Y$7690,"&lt;&gt;P") + SUMIFS('2way'!$AD$3:$AD$7690,'2way'!$R$3:$R$7690,"="&amp;D50,'2way'!$Y$3:$Y$7690,"&lt;&gt;P")</f>
        <v>-300</v>
      </c>
      <c r="H50" s="71">
        <f t="shared" si="1"/>
        <v>-0.42857142857142855</v>
      </c>
      <c r="I50">
        <f>SUMIFS('2way'!$Z$3:$Z$7690,'2way'!$Q$3:$Q$7690,"=" &amp;B50,'2way'!$Y$3:$Y$7690,"&lt;&gt;P") + SUMIFS('2way'!$Z$3:$Z$7690,'2way'!$R$3:$R$7690,"=" &amp;B50,'2way'!$Y$3:$Y$7690,"&lt;&gt;P")</f>
        <v>700</v>
      </c>
      <c r="J50">
        <f>SUMIFS('2way'!$AF$3:$AF$7690,'2way'!$Q$3:$Q$7690,"="&amp;B50,'2way'!$Y$3:$Y$7690,"&lt;&gt;P") + SUMIFS('2way'!$AF$3:$AF$7690,'2way'!$R$3:$R$7690,"="&amp;B50,'2way'!$Y$3:$Y$7690,"&lt;&gt;P")</f>
        <v>-700</v>
      </c>
      <c r="K50" s="71">
        <f t="shared" si="2"/>
        <v>-1</v>
      </c>
    </row>
    <row r="51" spans="1:11" x14ac:dyDescent="0.25">
      <c r="A51" t="s">
        <v>279</v>
      </c>
      <c r="B51" t="s">
        <v>513</v>
      </c>
      <c r="C51">
        <f>SUMIFS('2way'!$Z$3:$Z$7690,'2way'!$Q$3:$Q$7690,"=" &amp;B51,'2way'!$Y$3:$Y$7690,"&lt;&gt;P") + SUMIFS('2way'!$Z$3:$Z$7690,'2way'!$R$3:$R$7690,"=" &amp;B51,'2way'!$Y$3:$Y$7690,"&lt;&gt;P")</f>
        <v>800</v>
      </c>
      <c r="D51">
        <f>SUMIFS('2way'!$AB$3:$AB$7690,'2way'!$Q$3:$Q$7690,"="&amp;B51,'2way'!$Z$3:$Z$7690,"&lt;&gt;P") + SUMIFS('2way'!$AB$3:$AB$7690,'2way'!$R$3:$R$7690,"="&amp;B51,'2way'!$Z$3:$Z$7690,"&lt;&gt;P")</f>
        <v>-800</v>
      </c>
      <c r="E51" s="71">
        <f t="shared" si="0"/>
        <v>-1</v>
      </c>
      <c r="F51">
        <f>SUMIFS('2way'!$Z$3:$Z$7690,'2way'!$Q$3:$Q$7690,"=" &amp;B51,'2way'!$Y$3:$Y$7690,"&lt;&gt;P") + SUMIFS('2way'!$Z$3:$Z$7690,'2way'!$R$3:$R$7690,"=" &amp;B51,'2way'!$Y$3:$Y$7690,"&lt;&gt;P")</f>
        <v>800</v>
      </c>
      <c r="G51">
        <f>SUMIFS('2way'!$AD$3:$AD$7690,'2way'!$Q$3:$Q$7690,"="&amp;B51,'2way'!$Y$3:$Y$7690,"&lt;&gt;P") + SUMIFS('2way'!$AD$3:$AD$7690,'2way'!$R$3:$R$7690,"="&amp;D51,'2way'!$Y$3:$Y$7690,"&lt;&gt;P")</f>
        <v>-500</v>
      </c>
      <c r="H51" s="71">
        <f t="shared" si="1"/>
        <v>-0.625</v>
      </c>
      <c r="I51">
        <f>SUMIFS('2way'!$Z$3:$Z$7690,'2way'!$Q$3:$Q$7690,"=" &amp;B51,'2way'!$Y$3:$Y$7690,"&lt;&gt;P") + SUMIFS('2way'!$Z$3:$Z$7690,'2way'!$R$3:$R$7690,"=" &amp;B51,'2way'!$Y$3:$Y$7690,"&lt;&gt;P")</f>
        <v>800</v>
      </c>
      <c r="J51">
        <f>SUMIFS('2way'!$AF$3:$AF$7690,'2way'!$Q$3:$Q$7690,"="&amp;B51,'2way'!$Y$3:$Y$7690,"&lt;&gt;P") + SUMIFS('2way'!$AF$3:$AF$7690,'2way'!$R$3:$R$7690,"="&amp;B51,'2way'!$Y$3:$Y$7690,"&lt;&gt;P")</f>
        <v>-800</v>
      </c>
      <c r="K51" s="71">
        <f t="shared" si="2"/>
        <v>-1</v>
      </c>
    </row>
    <row r="52" spans="1:11" x14ac:dyDescent="0.25">
      <c r="A52" t="s">
        <v>279</v>
      </c>
      <c r="B52" t="s">
        <v>387</v>
      </c>
      <c r="C52">
        <f>SUMIFS('2way'!$Z$3:$Z$7690,'2way'!$Q$3:$Q$7690,"=" &amp;B52,'2way'!$Y$3:$Y$7690,"&lt;&gt;P") + SUMIFS('2way'!$Z$3:$Z$7690,'2way'!$R$3:$R$7690,"=" &amp;B52,'2way'!$Y$3:$Y$7690,"&lt;&gt;P")</f>
        <v>600</v>
      </c>
      <c r="D52">
        <f>SUMIFS('2way'!$AB$3:$AB$7690,'2way'!$Q$3:$Q$7690,"="&amp;B52,'2way'!$Z$3:$Z$7690,"&lt;&gt;P") + SUMIFS('2way'!$AB$3:$AB$7690,'2way'!$R$3:$R$7690,"="&amp;B52,'2way'!$Z$3:$Z$7690,"&lt;&gt;P")</f>
        <v>-600</v>
      </c>
      <c r="E52" s="71">
        <f t="shared" si="0"/>
        <v>-1</v>
      </c>
      <c r="F52">
        <f>SUMIFS('2way'!$Z$3:$Z$7690,'2way'!$Q$3:$Q$7690,"=" &amp;B52,'2way'!$Y$3:$Y$7690,"&lt;&gt;P") + SUMIFS('2way'!$Z$3:$Z$7690,'2way'!$R$3:$R$7690,"=" &amp;B52,'2way'!$Y$3:$Y$7690,"&lt;&gt;P")</f>
        <v>600</v>
      </c>
      <c r="G52">
        <f>SUMIFS('2way'!$AD$3:$AD$7690,'2way'!$Q$3:$Q$7690,"="&amp;B52,'2way'!$Y$3:$Y$7690,"&lt;&gt;P") + SUMIFS('2way'!$AD$3:$AD$7690,'2way'!$R$3:$R$7690,"="&amp;D52,'2way'!$Y$3:$Y$7690,"&lt;&gt;P")</f>
        <v>-300</v>
      </c>
      <c r="H52" s="71">
        <f t="shared" si="1"/>
        <v>-0.5</v>
      </c>
      <c r="I52">
        <f>SUMIFS('2way'!$Z$3:$Z$7690,'2way'!$Q$3:$Q$7690,"=" &amp;B52,'2way'!$Y$3:$Y$7690,"&lt;&gt;P") + SUMIFS('2way'!$Z$3:$Z$7690,'2way'!$R$3:$R$7690,"=" &amp;B52,'2way'!$Y$3:$Y$7690,"&lt;&gt;P")</f>
        <v>600</v>
      </c>
      <c r="J52">
        <f>SUMIFS('2way'!$AF$3:$AF$7690,'2way'!$Q$3:$Q$7690,"="&amp;B52,'2way'!$Y$3:$Y$7690,"&lt;&gt;P") + SUMIFS('2way'!$AF$3:$AF$7690,'2way'!$R$3:$R$7690,"="&amp;B52,'2way'!$Y$3:$Y$7690,"&lt;&gt;P")</f>
        <v>-600</v>
      </c>
      <c r="K52" s="71">
        <f t="shared" si="2"/>
        <v>-1</v>
      </c>
    </row>
    <row r="53" spans="1:11" x14ac:dyDescent="0.25">
      <c r="A53" t="s">
        <v>279</v>
      </c>
      <c r="B53" t="s">
        <v>319</v>
      </c>
      <c r="C53">
        <f>SUMIFS('2way'!$Z$3:$Z$7690,'2way'!$Q$3:$Q$7690,"=" &amp;B53,'2way'!$Y$3:$Y$7690,"&lt;&gt;P") + SUMIFS('2way'!$Z$3:$Z$7690,'2way'!$R$3:$R$7690,"=" &amp;B53,'2way'!$Y$3:$Y$7690,"&lt;&gt;P")</f>
        <v>700</v>
      </c>
      <c r="D53">
        <f>SUMIFS('2way'!$AB$3:$AB$7690,'2way'!$Q$3:$Q$7690,"="&amp;B53,'2way'!$Z$3:$Z$7690,"&lt;&gt;P") + SUMIFS('2way'!$AB$3:$AB$7690,'2way'!$R$3:$R$7690,"="&amp;B53,'2way'!$Z$3:$Z$7690,"&lt;&gt;P")</f>
        <v>-700</v>
      </c>
      <c r="E53" s="71">
        <f t="shared" si="0"/>
        <v>-1</v>
      </c>
      <c r="F53">
        <f>SUMIFS('2way'!$Z$3:$Z$7690,'2way'!$Q$3:$Q$7690,"=" &amp;B53,'2way'!$Y$3:$Y$7690,"&lt;&gt;P") + SUMIFS('2way'!$Z$3:$Z$7690,'2way'!$R$3:$R$7690,"=" &amp;B53,'2way'!$Y$3:$Y$7690,"&lt;&gt;P")</f>
        <v>700</v>
      </c>
      <c r="G53">
        <f>SUMIFS('2way'!$AD$3:$AD$7690,'2way'!$Q$3:$Q$7690,"="&amp;B53,'2way'!$Y$3:$Y$7690,"&lt;&gt;P") + SUMIFS('2way'!$AD$3:$AD$7690,'2way'!$R$3:$R$7690,"="&amp;D53,'2way'!$Y$3:$Y$7690,"&lt;&gt;P")</f>
        <v>-300</v>
      </c>
      <c r="H53" s="71">
        <f t="shared" si="1"/>
        <v>-0.42857142857142855</v>
      </c>
      <c r="I53">
        <f>SUMIFS('2way'!$Z$3:$Z$7690,'2way'!$Q$3:$Q$7690,"=" &amp;B53,'2way'!$Y$3:$Y$7690,"&lt;&gt;P") + SUMIFS('2way'!$Z$3:$Z$7690,'2way'!$R$3:$R$7690,"=" &amp;B53,'2way'!$Y$3:$Y$7690,"&lt;&gt;P")</f>
        <v>700</v>
      </c>
      <c r="J53">
        <f>SUMIFS('2way'!$AF$3:$AF$7690,'2way'!$Q$3:$Q$7690,"="&amp;B53,'2way'!$Y$3:$Y$7690,"&lt;&gt;P") + SUMIFS('2way'!$AF$3:$AF$7690,'2way'!$R$3:$R$7690,"="&amp;B53,'2way'!$Y$3:$Y$7690,"&lt;&gt;P")</f>
        <v>-700</v>
      </c>
      <c r="K53" s="71">
        <f t="shared" si="2"/>
        <v>-1</v>
      </c>
    </row>
    <row r="54" spans="1:11" x14ac:dyDescent="0.25">
      <c r="A54" t="s">
        <v>279</v>
      </c>
      <c r="B54" t="s">
        <v>389</v>
      </c>
      <c r="C54">
        <f>SUMIFS('2way'!$Z$3:$Z$7690,'2way'!$Q$3:$Q$7690,"=" &amp;B54,'2way'!$Y$3:$Y$7690,"&lt;&gt;P") + SUMIFS('2way'!$Z$3:$Z$7690,'2way'!$R$3:$R$7690,"=" &amp;B54,'2way'!$Y$3:$Y$7690,"&lt;&gt;P")</f>
        <v>700</v>
      </c>
      <c r="D54">
        <f>SUMIFS('2way'!$AB$3:$AB$7690,'2way'!$Q$3:$Q$7690,"="&amp;B54,'2way'!$Z$3:$Z$7690,"&lt;&gt;P") + SUMIFS('2way'!$AB$3:$AB$7690,'2way'!$R$3:$R$7690,"="&amp;B54,'2way'!$Z$3:$Z$7690,"&lt;&gt;P")</f>
        <v>-700</v>
      </c>
      <c r="E54" s="71">
        <f t="shared" si="0"/>
        <v>-1</v>
      </c>
      <c r="F54">
        <f>SUMIFS('2way'!$Z$3:$Z$7690,'2way'!$Q$3:$Q$7690,"=" &amp;B54,'2way'!$Y$3:$Y$7690,"&lt;&gt;P") + SUMIFS('2way'!$Z$3:$Z$7690,'2way'!$R$3:$R$7690,"=" &amp;B54,'2way'!$Y$3:$Y$7690,"&lt;&gt;P")</f>
        <v>700</v>
      </c>
      <c r="G54">
        <f>SUMIFS('2way'!$AD$3:$AD$7690,'2way'!$Q$3:$Q$7690,"="&amp;B54,'2way'!$Y$3:$Y$7690,"&lt;&gt;P") + SUMIFS('2way'!$AD$3:$AD$7690,'2way'!$R$3:$R$7690,"="&amp;D54,'2way'!$Y$3:$Y$7690,"&lt;&gt;P")</f>
        <v>-300</v>
      </c>
      <c r="H54" s="71">
        <f t="shared" si="1"/>
        <v>-0.42857142857142855</v>
      </c>
      <c r="I54">
        <f>SUMIFS('2way'!$Z$3:$Z$7690,'2way'!$Q$3:$Q$7690,"=" &amp;B54,'2way'!$Y$3:$Y$7690,"&lt;&gt;P") + SUMIFS('2way'!$Z$3:$Z$7690,'2way'!$R$3:$R$7690,"=" &amp;B54,'2way'!$Y$3:$Y$7690,"&lt;&gt;P")</f>
        <v>700</v>
      </c>
      <c r="J54">
        <f>SUMIFS('2way'!$AF$3:$AF$7690,'2way'!$Q$3:$Q$7690,"="&amp;B54,'2way'!$Y$3:$Y$7690,"&lt;&gt;P") + SUMIFS('2way'!$AF$3:$AF$7690,'2way'!$R$3:$R$7690,"="&amp;B54,'2way'!$Y$3:$Y$7690,"&lt;&gt;P")</f>
        <v>-700</v>
      </c>
      <c r="K54" s="71">
        <f t="shared" si="2"/>
        <v>-1</v>
      </c>
    </row>
    <row r="55" spans="1:11" x14ac:dyDescent="0.25">
      <c r="A55" t="s">
        <v>279</v>
      </c>
      <c r="B55" t="s">
        <v>316</v>
      </c>
      <c r="C55">
        <f>SUMIFS('2way'!$Z$3:$Z$7690,'2way'!$Q$3:$Q$7690,"=" &amp;B55,'2way'!$Y$3:$Y$7690,"&lt;&gt;P") + SUMIFS('2way'!$Z$3:$Z$7690,'2way'!$R$3:$R$7690,"=" &amp;B55,'2way'!$Y$3:$Y$7690,"&lt;&gt;P")</f>
        <v>600</v>
      </c>
      <c r="D55">
        <f>SUMIFS('2way'!$AB$3:$AB$7690,'2way'!$Q$3:$Q$7690,"="&amp;B55,'2way'!$Z$3:$Z$7690,"&lt;&gt;P") + SUMIFS('2way'!$AB$3:$AB$7690,'2way'!$R$3:$R$7690,"="&amp;B55,'2way'!$Z$3:$Z$7690,"&lt;&gt;P")</f>
        <v>-700</v>
      </c>
      <c r="E55" s="71">
        <f t="shared" si="0"/>
        <v>-1.1666666666666667</v>
      </c>
      <c r="F55">
        <f>SUMIFS('2way'!$Z$3:$Z$7690,'2way'!$Q$3:$Q$7690,"=" &amp;B55,'2way'!$Y$3:$Y$7690,"&lt;&gt;P") + SUMIFS('2way'!$Z$3:$Z$7690,'2way'!$R$3:$R$7690,"=" &amp;B55,'2way'!$Y$3:$Y$7690,"&lt;&gt;P")</f>
        <v>600</v>
      </c>
      <c r="G55">
        <f>SUMIFS('2way'!$AD$3:$AD$7690,'2way'!$Q$3:$Q$7690,"="&amp;B55,'2way'!$Y$3:$Y$7690,"&lt;&gt;P") + SUMIFS('2way'!$AD$3:$AD$7690,'2way'!$R$3:$R$7690,"="&amp;D55,'2way'!$Y$3:$Y$7690,"&lt;&gt;P")</f>
        <v>-400</v>
      </c>
      <c r="H55" s="71">
        <f t="shared" si="1"/>
        <v>-0.66666666666666663</v>
      </c>
      <c r="I55">
        <f>SUMIFS('2way'!$Z$3:$Z$7690,'2way'!$Q$3:$Q$7690,"=" &amp;B55,'2way'!$Y$3:$Y$7690,"&lt;&gt;P") + SUMIFS('2way'!$Z$3:$Z$7690,'2way'!$R$3:$R$7690,"=" &amp;B55,'2way'!$Y$3:$Y$7690,"&lt;&gt;P")</f>
        <v>600</v>
      </c>
      <c r="J55">
        <f>SUMIFS('2way'!$AF$3:$AF$7690,'2way'!$Q$3:$Q$7690,"="&amp;B55,'2way'!$Y$3:$Y$7690,"&lt;&gt;P") + SUMIFS('2way'!$AF$3:$AF$7690,'2way'!$R$3:$R$7690,"="&amp;B55,'2way'!$Y$3:$Y$7690,"&lt;&gt;P")</f>
        <v>-600</v>
      </c>
      <c r="K55" s="71">
        <f t="shared" si="2"/>
        <v>-1</v>
      </c>
    </row>
    <row r="56" spans="1:11" x14ac:dyDescent="0.25">
      <c r="A56" t="s">
        <v>279</v>
      </c>
      <c r="B56" t="s">
        <v>392</v>
      </c>
      <c r="C56">
        <f>SUMIFS('2way'!$Z$3:$Z$7690,'2way'!$Q$3:$Q$7690,"=" &amp;B56,'2way'!$Y$3:$Y$7690,"&lt;&gt;P") + SUMIFS('2way'!$Z$3:$Z$7690,'2way'!$R$3:$R$7690,"=" &amp;B56,'2way'!$Y$3:$Y$7690,"&lt;&gt;P")</f>
        <v>600</v>
      </c>
      <c r="D56">
        <f>SUMIFS('2way'!$AB$3:$AB$7690,'2way'!$Q$3:$Q$7690,"="&amp;B56,'2way'!$Z$3:$Z$7690,"&lt;&gt;P") + SUMIFS('2way'!$AB$3:$AB$7690,'2way'!$R$3:$R$7690,"="&amp;B56,'2way'!$Z$3:$Z$7690,"&lt;&gt;P")</f>
        <v>-600</v>
      </c>
      <c r="E56" s="71">
        <f t="shared" si="0"/>
        <v>-1</v>
      </c>
      <c r="F56">
        <f>SUMIFS('2way'!$Z$3:$Z$7690,'2way'!$Q$3:$Q$7690,"=" &amp;B56,'2way'!$Y$3:$Y$7690,"&lt;&gt;P") + SUMIFS('2way'!$Z$3:$Z$7690,'2way'!$R$3:$R$7690,"=" &amp;B56,'2way'!$Y$3:$Y$7690,"&lt;&gt;P")</f>
        <v>600</v>
      </c>
      <c r="G56">
        <f>SUMIFS('2way'!$AD$3:$AD$7690,'2way'!$Q$3:$Q$7690,"="&amp;B56,'2way'!$Y$3:$Y$7690,"&lt;&gt;P") + SUMIFS('2way'!$AD$3:$AD$7690,'2way'!$R$3:$R$7690,"="&amp;D56,'2way'!$Y$3:$Y$7690,"&lt;&gt;P")</f>
        <v>-200</v>
      </c>
      <c r="H56" s="71">
        <f t="shared" si="1"/>
        <v>-0.33333333333333331</v>
      </c>
      <c r="I56">
        <f>SUMIFS('2way'!$Z$3:$Z$7690,'2way'!$Q$3:$Q$7690,"=" &amp;B56,'2way'!$Y$3:$Y$7690,"&lt;&gt;P") + SUMIFS('2way'!$Z$3:$Z$7690,'2way'!$R$3:$R$7690,"=" &amp;B56,'2way'!$Y$3:$Y$7690,"&lt;&gt;P")</f>
        <v>600</v>
      </c>
      <c r="J56">
        <f>SUMIFS('2way'!$AF$3:$AF$7690,'2way'!$Q$3:$Q$7690,"="&amp;B56,'2way'!$Y$3:$Y$7690,"&lt;&gt;P") + SUMIFS('2way'!$AF$3:$AF$7690,'2way'!$R$3:$R$7690,"="&amp;B56,'2way'!$Y$3:$Y$7690,"&lt;&gt;P")</f>
        <v>-600</v>
      </c>
      <c r="K56" s="71">
        <f t="shared" si="2"/>
        <v>-1</v>
      </c>
    </row>
    <row r="57" spans="1:11" x14ac:dyDescent="0.25">
      <c r="A57" t="s">
        <v>279</v>
      </c>
      <c r="B57" t="s">
        <v>482</v>
      </c>
      <c r="C57">
        <f>SUMIFS('2way'!$Z$3:$Z$7690,'2way'!$Q$3:$Q$7690,"=" &amp;B57,'2way'!$Y$3:$Y$7690,"&lt;&gt;P") + SUMIFS('2way'!$Z$3:$Z$7690,'2way'!$R$3:$R$7690,"=" &amp;B57,'2way'!$Y$3:$Y$7690,"&lt;&gt;P")</f>
        <v>700</v>
      </c>
      <c r="D57">
        <f>SUMIFS('2way'!$AB$3:$AB$7690,'2way'!$Q$3:$Q$7690,"="&amp;B57,'2way'!$Z$3:$Z$7690,"&lt;&gt;P") + SUMIFS('2way'!$AB$3:$AB$7690,'2way'!$R$3:$R$7690,"="&amp;B57,'2way'!$Z$3:$Z$7690,"&lt;&gt;P")</f>
        <v>-700</v>
      </c>
      <c r="E57" s="71">
        <f t="shared" si="0"/>
        <v>-1</v>
      </c>
      <c r="F57">
        <f>SUMIFS('2way'!$Z$3:$Z$7690,'2way'!$Q$3:$Q$7690,"=" &amp;B57,'2way'!$Y$3:$Y$7690,"&lt;&gt;P") + SUMIFS('2way'!$Z$3:$Z$7690,'2way'!$R$3:$R$7690,"=" &amp;B57,'2way'!$Y$3:$Y$7690,"&lt;&gt;P")</f>
        <v>700</v>
      </c>
      <c r="G57">
        <f>SUMIFS('2way'!$AD$3:$AD$7690,'2way'!$Q$3:$Q$7690,"="&amp;B57,'2way'!$Y$3:$Y$7690,"&lt;&gt;P") + SUMIFS('2way'!$AD$3:$AD$7690,'2way'!$R$3:$R$7690,"="&amp;D57,'2way'!$Y$3:$Y$7690,"&lt;&gt;P")</f>
        <v>-400</v>
      </c>
      <c r="H57" s="71">
        <f t="shared" si="1"/>
        <v>-0.5714285714285714</v>
      </c>
      <c r="I57">
        <f>SUMIFS('2way'!$Z$3:$Z$7690,'2way'!$Q$3:$Q$7690,"=" &amp;B57,'2way'!$Y$3:$Y$7690,"&lt;&gt;P") + SUMIFS('2way'!$Z$3:$Z$7690,'2way'!$R$3:$R$7690,"=" &amp;B57,'2way'!$Y$3:$Y$7690,"&lt;&gt;P")</f>
        <v>700</v>
      </c>
      <c r="J57">
        <f>SUMIFS('2way'!$AF$3:$AF$7690,'2way'!$Q$3:$Q$7690,"="&amp;B57,'2way'!$Y$3:$Y$7690,"&lt;&gt;P") + SUMIFS('2way'!$AF$3:$AF$7690,'2way'!$R$3:$R$7690,"="&amp;B57,'2way'!$Y$3:$Y$7690,"&lt;&gt;P")</f>
        <v>-700</v>
      </c>
      <c r="K57" s="71">
        <f t="shared" si="2"/>
        <v>-1</v>
      </c>
    </row>
    <row r="58" spans="1:11" x14ac:dyDescent="0.25">
      <c r="A58" t="s">
        <v>279</v>
      </c>
      <c r="B58" t="s">
        <v>318</v>
      </c>
      <c r="C58">
        <f>SUMIFS('2way'!$Z$3:$Z$7690,'2way'!$Q$3:$Q$7690,"=" &amp;B58,'2way'!$Y$3:$Y$7690,"&lt;&gt;P") + SUMIFS('2way'!$Z$3:$Z$7690,'2way'!$R$3:$R$7690,"=" &amp;B58,'2way'!$Y$3:$Y$7690,"&lt;&gt;P")</f>
        <v>600</v>
      </c>
      <c r="D58">
        <f>SUMIFS('2way'!$AB$3:$AB$7690,'2way'!$Q$3:$Q$7690,"="&amp;B58,'2way'!$Z$3:$Z$7690,"&lt;&gt;P") + SUMIFS('2way'!$AB$3:$AB$7690,'2way'!$R$3:$R$7690,"="&amp;B58,'2way'!$Z$3:$Z$7690,"&lt;&gt;P")</f>
        <v>-600</v>
      </c>
      <c r="E58" s="71">
        <f t="shared" si="0"/>
        <v>-1</v>
      </c>
      <c r="F58">
        <f>SUMIFS('2way'!$Z$3:$Z$7690,'2way'!$Q$3:$Q$7690,"=" &amp;B58,'2way'!$Y$3:$Y$7690,"&lt;&gt;P") + SUMIFS('2way'!$Z$3:$Z$7690,'2way'!$R$3:$R$7690,"=" &amp;B58,'2way'!$Y$3:$Y$7690,"&lt;&gt;P")</f>
        <v>600</v>
      </c>
      <c r="G58">
        <f>SUMIFS('2way'!$AD$3:$AD$7690,'2way'!$Q$3:$Q$7690,"="&amp;B58,'2way'!$Y$3:$Y$7690,"&lt;&gt;P") + SUMIFS('2way'!$AD$3:$AD$7690,'2way'!$R$3:$R$7690,"="&amp;D58,'2way'!$Y$3:$Y$7690,"&lt;&gt;P")</f>
        <v>-400</v>
      </c>
      <c r="H58" s="71">
        <f t="shared" si="1"/>
        <v>-0.66666666666666663</v>
      </c>
      <c r="I58">
        <f>SUMIFS('2way'!$Z$3:$Z$7690,'2way'!$Q$3:$Q$7690,"=" &amp;B58,'2way'!$Y$3:$Y$7690,"&lt;&gt;P") + SUMIFS('2way'!$Z$3:$Z$7690,'2way'!$R$3:$R$7690,"=" &amp;B58,'2way'!$Y$3:$Y$7690,"&lt;&gt;P")</f>
        <v>600</v>
      </c>
      <c r="J58">
        <f>SUMIFS('2way'!$AF$3:$AF$7690,'2way'!$Q$3:$Q$7690,"="&amp;B58,'2way'!$Y$3:$Y$7690,"&lt;&gt;P") + SUMIFS('2way'!$AF$3:$AF$7690,'2way'!$R$3:$R$7690,"="&amp;B58,'2way'!$Y$3:$Y$7690,"&lt;&gt;P")</f>
        <v>-600</v>
      </c>
      <c r="K58" s="71">
        <f t="shared" si="2"/>
        <v>-1</v>
      </c>
    </row>
    <row r="59" spans="1:11" x14ac:dyDescent="0.25">
      <c r="A59" t="s">
        <v>279</v>
      </c>
      <c r="B59" t="s">
        <v>393</v>
      </c>
      <c r="C59">
        <f>SUMIFS('2way'!$Z$3:$Z$7690,'2way'!$Q$3:$Q$7690,"=" &amp;B59,'2way'!$Y$3:$Y$7690,"&lt;&gt;P") + SUMIFS('2way'!$Z$3:$Z$7690,'2way'!$R$3:$R$7690,"=" &amp;B59,'2way'!$Y$3:$Y$7690,"&lt;&gt;P")</f>
        <v>700</v>
      </c>
      <c r="D59">
        <f>SUMIFS('2way'!$AB$3:$AB$7690,'2way'!$Q$3:$Q$7690,"="&amp;B59,'2way'!$Z$3:$Z$7690,"&lt;&gt;P") + SUMIFS('2way'!$AB$3:$AB$7690,'2way'!$R$3:$R$7690,"="&amp;B59,'2way'!$Z$3:$Z$7690,"&lt;&gt;P")</f>
        <v>-700</v>
      </c>
      <c r="E59" s="71">
        <f t="shared" si="0"/>
        <v>-1</v>
      </c>
      <c r="F59">
        <f>SUMIFS('2way'!$Z$3:$Z$7690,'2way'!$Q$3:$Q$7690,"=" &amp;B59,'2way'!$Y$3:$Y$7690,"&lt;&gt;P") + SUMIFS('2way'!$Z$3:$Z$7690,'2way'!$R$3:$R$7690,"=" &amp;B59,'2way'!$Y$3:$Y$7690,"&lt;&gt;P")</f>
        <v>700</v>
      </c>
      <c r="G59">
        <f>SUMIFS('2way'!$AD$3:$AD$7690,'2way'!$Q$3:$Q$7690,"="&amp;B59,'2way'!$Y$3:$Y$7690,"&lt;&gt;P") + SUMIFS('2way'!$AD$3:$AD$7690,'2way'!$R$3:$R$7690,"="&amp;D59,'2way'!$Y$3:$Y$7690,"&lt;&gt;P")</f>
        <v>-400</v>
      </c>
      <c r="H59" s="71">
        <f t="shared" si="1"/>
        <v>-0.5714285714285714</v>
      </c>
      <c r="I59">
        <f>SUMIFS('2way'!$Z$3:$Z$7690,'2way'!$Q$3:$Q$7690,"=" &amp;B59,'2way'!$Y$3:$Y$7690,"&lt;&gt;P") + SUMIFS('2way'!$Z$3:$Z$7690,'2way'!$R$3:$R$7690,"=" &amp;B59,'2way'!$Y$3:$Y$7690,"&lt;&gt;P")</f>
        <v>700</v>
      </c>
      <c r="J59">
        <f>SUMIFS('2way'!$AF$3:$AF$7690,'2way'!$Q$3:$Q$7690,"="&amp;B59,'2way'!$Y$3:$Y$7690,"&lt;&gt;P") + SUMIFS('2way'!$AF$3:$AF$7690,'2way'!$R$3:$R$7690,"="&amp;B59,'2way'!$Y$3:$Y$7690,"&lt;&gt;P")</f>
        <v>-700</v>
      </c>
      <c r="K59" s="71">
        <f t="shared" si="2"/>
        <v>-1</v>
      </c>
    </row>
    <row r="60" spans="1:11" x14ac:dyDescent="0.25">
      <c r="A60" t="s">
        <v>279</v>
      </c>
      <c r="B60" t="s">
        <v>388</v>
      </c>
      <c r="C60">
        <f>SUMIFS('2way'!$Z$3:$Z$7690,'2way'!$Q$3:$Q$7690,"=" &amp;B60,'2way'!$Y$3:$Y$7690,"&lt;&gt;P") + SUMIFS('2way'!$Z$3:$Z$7690,'2way'!$R$3:$R$7690,"=" &amp;B60,'2way'!$Y$3:$Y$7690,"&lt;&gt;P")</f>
        <v>600</v>
      </c>
      <c r="D60">
        <f>SUMIFS('2way'!$AB$3:$AB$7690,'2way'!$Q$3:$Q$7690,"="&amp;B60,'2way'!$Z$3:$Z$7690,"&lt;&gt;P") + SUMIFS('2way'!$AB$3:$AB$7690,'2way'!$R$3:$R$7690,"="&amp;B60,'2way'!$Z$3:$Z$7690,"&lt;&gt;P")</f>
        <v>-600</v>
      </c>
      <c r="E60" s="71">
        <f t="shared" si="0"/>
        <v>-1</v>
      </c>
      <c r="F60">
        <f>SUMIFS('2way'!$Z$3:$Z$7690,'2way'!$Q$3:$Q$7690,"=" &amp;B60,'2way'!$Y$3:$Y$7690,"&lt;&gt;P") + SUMIFS('2way'!$Z$3:$Z$7690,'2way'!$R$3:$R$7690,"=" &amp;B60,'2way'!$Y$3:$Y$7690,"&lt;&gt;P")</f>
        <v>600</v>
      </c>
      <c r="G60">
        <f>SUMIFS('2way'!$AD$3:$AD$7690,'2way'!$Q$3:$Q$7690,"="&amp;B60,'2way'!$Y$3:$Y$7690,"&lt;&gt;P") + SUMIFS('2way'!$AD$3:$AD$7690,'2way'!$R$3:$R$7690,"="&amp;D60,'2way'!$Y$3:$Y$7690,"&lt;&gt;P")</f>
        <v>-200</v>
      </c>
      <c r="H60" s="71">
        <f t="shared" si="1"/>
        <v>-0.33333333333333331</v>
      </c>
      <c r="I60">
        <f>SUMIFS('2way'!$Z$3:$Z$7690,'2way'!$Q$3:$Q$7690,"=" &amp;B60,'2way'!$Y$3:$Y$7690,"&lt;&gt;P") + SUMIFS('2way'!$Z$3:$Z$7690,'2way'!$R$3:$R$7690,"=" &amp;B60,'2way'!$Y$3:$Y$7690,"&lt;&gt;P")</f>
        <v>600</v>
      </c>
      <c r="J60">
        <f>SUMIFS('2way'!$AF$3:$AF$7690,'2way'!$Q$3:$Q$7690,"="&amp;B60,'2way'!$Y$3:$Y$7690,"&lt;&gt;P") + SUMIFS('2way'!$AF$3:$AF$7690,'2way'!$R$3:$R$7690,"="&amp;B60,'2way'!$Y$3:$Y$7690,"&lt;&gt;P")</f>
        <v>-600</v>
      </c>
      <c r="K60" s="71">
        <f t="shared" si="2"/>
        <v>-1</v>
      </c>
    </row>
    <row r="61" spans="1:11" x14ac:dyDescent="0.25">
      <c r="A61" t="s">
        <v>279</v>
      </c>
      <c r="B61" t="s">
        <v>480</v>
      </c>
      <c r="C61">
        <f>SUMIFS('2way'!$Z$3:$Z$7690,'2way'!$Q$3:$Q$7690,"=" &amp;B61,'2way'!$Y$3:$Y$7690,"&lt;&gt;P") + SUMIFS('2way'!$Z$3:$Z$7690,'2way'!$R$3:$R$7690,"=" &amp;B61,'2way'!$Y$3:$Y$7690,"&lt;&gt;P")</f>
        <v>700</v>
      </c>
      <c r="D61">
        <f>SUMIFS('2way'!$AB$3:$AB$7690,'2way'!$Q$3:$Q$7690,"="&amp;B61,'2way'!$Z$3:$Z$7690,"&lt;&gt;P") + SUMIFS('2way'!$AB$3:$AB$7690,'2way'!$R$3:$R$7690,"="&amp;B61,'2way'!$Z$3:$Z$7690,"&lt;&gt;P")</f>
        <v>-700</v>
      </c>
      <c r="E61" s="71">
        <f t="shared" si="0"/>
        <v>-1</v>
      </c>
      <c r="F61">
        <f>SUMIFS('2way'!$Z$3:$Z$7690,'2way'!$Q$3:$Q$7690,"=" &amp;B61,'2way'!$Y$3:$Y$7690,"&lt;&gt;P") + SUMIFS('2way'!$Z$3:$Z$7690,'2way'!$R$3:$R$7690,"=" &amp;B61,'2way'!$Y$3:$Y$7690,"&lt;&gt;P")</f>
        <v>700</v>
      </c>
      <c r="G61">
        <f>SUMIFS('2way'!$AD$3:$AD$7690,'2way'!$Q$3:$Q$7690,"="&amp;B61,'2way'!$Y$3:$Y$7690,"&lt;&gt;P") + SUMIFS('2way'!$AD$3:$AD$7690,'2way'!$R$3:$R$7690,"="&amp;D61,'2way'!$Y$3:$Y$7690,"&lt;&gt;P")</f>
        <v>-400</v>
      </c>
      <c r="H61" s="71">
        <f t="shared" si="1"/>
        <v>-0.5714285714285714</v>
      </c>
      <c r="I61">
        <f>SUMIFS('2way'!$Z$3:$Z$7690,'2way'!$Q$3:$Q$7690,"=" &amp;B61,'2way'!$Y$3:$Y$7690,"&lt;&gt;P") + SUMIFS('2way'!$Z$3:$Z$7690,'2way'!$R$3:$R$7690,"=" &amp;B61,'2way'!$Y$3:$Y$7690,"&lt;&gt;P")</f>
        <v>700</v>
      </c>
      <c r="J61">
        <f>SUMIFS('2way'!$AF$3:$AF$7690,'2way'!$Q$3:$Q$7690,"="&amp;B61,'2way'!$Y$3:$Y$7690,"&lt;&gt;P") + SUMIFS('2way'!$AF$3:$AF$7690,'2way'!$R$3:$R$7690,"="&amp;B61,'2way'!$Y$3:$Y$7690,"&lt;&gt;P")</f>
        <v>-700</v>
      </c>
      <c r="K61" s="71">
        <f t="shared" si="2"/>
        <v>-1</v>
      </c>
    </row>
    <row r="62" spans="1:11" x14ac:dyDescent="0.25">
      <c r="A62" t="s">
        <v>280</v>
      </c>
      <c r="B62" t="s">
        <v>401</v>
      </c>
      <c r="C62">
        <f>SUMIFS('2way'!$Z$3:$Z$7690,'2way'!$Q$3:$Q$7690,"=" &amp;B62,'2way'!$Y$3:$Y$7690,"&lt;&gt;P") + SUMIFS('2way'!$Z$3:$Z$7690,'2way'!$R$3:$R$7690,"=" &amp;B62,'2way'!$Y$3:$Y$7690,"&lt;&gt;P")</f>
        <v>300</v>
      </c>
      <c r="D62">
        <f>SUMIFS('2way'!$AB$3:$AB$7690,'2way'!$Q$3:$Q$7690,"="&amp;B62,'2way'!$Z$3:$Z$7690,"&lt;&gt;P") + SUMIFS('2way'!$AB$3:$AB$7690,'2way'!$R$3:$R$7690,"="&amp;B62,'2way'!$Z$3:$Z$7690,"&lt;&gt;P")</f>
        <v>-300</v>
      </c>
      <c r="E62" s="71">
        <f t="shared" si="0"/>
        <v>-1</v>
      </c>
      <c r="F62">
        <f>SUMIFS('2way'!$Z$3:$Z$7690,'2way'!$Q$3:$Q$7690,"=" &amp;B62,'2way'!$Y$3:$Y$7690,"&lt;&gt;P") + SUMIFS('2way'!$Z$3:$Z$7690,'2way'!$R$3:$R$7690,"=" &amp;B62,'2way'!$Y$3:$Y$7690,"&lt;&gt;P")</f>
        <v>300</v>
      </c>
      <c r="G62">
        <f>SUMIFS('2way'!$AD$3:$AD$7690,'2way'!$Q$3:$Q$7690,"="&amp;B62,'2way'!$Y$3:$Y$7690,"&lt;&gt;P") + SUMIFS('2way'!$AD$3:$AD$7690,'2way'!$R$3:$R$7690,"="&amp;D62,'2way'!$Y$3:$Y$7690,"&lt;&gt;P")</f>
        <v>-100</v>
      </c>
      <c r="H62" s="71">
        <f t="shared" si="1"/>
        <v>-0.33333333333333331</v>
      </c>
      <c r="I62">
        <f>SUMIFS('2way'!$Z$3:$Z$7690,'2way'!$Q$3:$Q$7690,"=" &amp;B62,'2way'!$Y$3:$Y$7690,"&lt;&gt;P") + SUMIFS('2way'!$Z$3:$Z$7690,'2way'!$R$3:$R$7690,"=" &amp;B62,'2way'!$Y$3:$Y$7690,"&lt;&gt;P")</f>
        <v>300</v>
      </c>
      <c r="J62">
        <f>SUMIFS('2way'!$AF$3:$AF$7690,'2way'!$Q$3:$Q$7690,"="&amp;B62,'2way'!$Y$3:$Y$7690,"&lt;&gt;P") + SUMIFS('2way'!$AF$3:$AF$7690,'2way'!$R$3:$R$7690,"="&amp;B62,'2way'!$Y$3:$Y$7690,"&lt;&gt;P")</f>
        <v>-300</v>
      </c>
      <c r="K62" s="71">
        <f t="shared" si="2"/>
        <v>-1</v>
      </c>
    </row>
    <row r="63" spans="1:11" x14ac:dyDescent="0.25">
      <c r="A63" t="s">
        <v>280</v>
      </c>
      <c r="B63" t="s">
        <v>324</v>
      </c>
      <c r="C63">
        <f>SUMIFS('2way'!$Z$3:$Z$7690,'2way'!$Q$3:$Q$7690,"=" &amp;B63,'2way'!$Y$3:$Y$7690,"&lt;&gt;P") + SUMIFS('2way'!$Z$3:$Z$7690,'2way'!$R$3:$R$7690,"=" &amp;B63,'2way'!$Y$3:$Y$7690,"&lt;&gt;P")</f>
        <v>400</v>
      </c>
      <c r="D63" t="e">
        <f>SUMIFS('2way'!$AB$3:$AB$7690,'2way'!$Q$3:$Q$7690,"="&amp;B63,'2way'!$Z$3:$Z$7690,"&lt;&gt;P") + SUMIFS('2way'!$AB$3:$AB$7690,'2way'!$R$3:$R$7690,"="&amp;B63,'2way'!$Z$3:$Z$7690,"&lt;&gt;P")</f>
        <v>#DIV/0!</v>
      </c>
      <c r="E63" s="71" t="e">
        <f t="shared" si="0"/>
        <v>#DIV/0!</v>
      </c>
      <c r="F63">
        <f>SUMIFS('2way'!$Z$3:$Z$7690,'2way'!$Q$3:$Q$7690,"=" &amp;B63,'2way'!$Y$3:$Y$7690,"&lt;&gt;P") + SUMIFS('2way'!$Z$3:$Z$7690,'2way'!$R$3:$R$7690,"=" &amp;B63,'2way'!$Y$3:$Y$7690,"&lt;&gt;P")</f>
        <v>400</v>
      </c>
      <c r="G63">
        <f>SUMIFS('2way'!$AD$3:$AD$7690,'2way'!$Q$3:$Q$7690,"="&amp;B63,'2way'!$Y$3:$Y$7690,"&lt;&gt;P") + SUMIFS('2way'!$AD$3:$AD$7690,'2way'!$R$3:$R$7690,"="&amp;D63,'2way'!$Y$3:$Y$7690,"&lt;&gt;P")</f>
        <v>-300</v>
      </c>
      <c r="H63" s="71">
        <f t="shared" si="1"/>
        <v>-0.75</v>
      </c>
      <c r="I63">
        <f>SUMIFS('2way'!$Z$3:$Z$7690,'2way'!$Q$3:$Q$7690,"=" &amp;B63,'2way'!$Y$3:$Y$7690,"&lt;&gt;P") + SUMIFS('2way'!$Z$3:$Z$7690,'2way'!$R$3:$R$7690,"=" &amp;B63,'2way'!$Y$3:$Y$7690,"&lt;&gt;P")</f>
        <v>400</v>
      </c>
      <c r="J63">
        <f>SUMIFS('2way'!$AF$3:$AF$7690,'2way'!$Q$3:$Q$7690,"="&amp;B63,'2way'!$Y$3:$Y$7690,"&lt;&gt;P") + SUMIFS('2way'!$AF$3:$AF$7690,'2way'!$R$3:$R$7690,"="&amp;B63,'2way'!$Y$3:$Y$7690,"&lt;&gt;P")</f>
        <v>-400</v>
      </c>
      <c r="K63" s="71">
        <f t="shared" si="2"/>
        <v>-1</v>
      </c>
    </row>
    <row r="64" spans="1:11" x14ac:dyDescent="0.25">
      <c r="A64" t="s">
        <v>280</v>
      </c>
      <c r="B64" t="s">
        <v>395</v>
      </c>
      <c r="C64">
        <f>SUMIFS('2way'!$Z$3:$Z$7690,'2way'!$Q$3:$Q$7690,"=" &amp;B64,'2way'!$Y$3:$Y$7690,"&lt;&gt;P") + SUMIFS('2way'!$Z$3:$Z$7690,'2way'!$R$3:$R$7690,"=" &amp;B64,'2way'!$Y$3:$Y$7690,"&lt;&gt;P")</f>
        <v>400</v>
      </c>
      <c r="D64">
        <f>SUMIFS('2way'!$AB$3:$AB$7690,'2way'!$Q$3:$Q$7690,"="&amp;B64,'2way'!$Z$3:$Z$7690,"&lt;&gt;P") + SUMIFS('2way'!$AB$3:$AB$7690,'2way'!$R$3:$R$7690,"="&amp;B64,'2way'!$Z$3:$Z$7690,"&lt;&gt;P")</f>
        <v>-400</v>
      </c>
      <c r="E64" s="71">
        <f t="shared" si="0"/>
        <v>-1</v>
      </c>
      <c r="F64">
        <f>SUMIFS('2way'!$Z$3:$Z$7690,'2way'!$Q$3:$Q$7690,"=" &amp;B64,'2way'!$Y$3:$Y$7690,"&lt;&gt;P") + SUMIFS('2way'!$Z$3:$Z$7690,'2way'!$R$3:$R$7690,"=" &amp;B64,'2way'!$Y$3:$Y$7690,"&lt;&gt;P")</f>
        <v>400</v>
      </c>
      <c r="G64">
        <f>SUMIFS('2way'!$AD$3:$AD$7690,'2way'!$Q$3:$Q$7690,"="&amp;B64,'2way'!$Y$3:$Y$7690,"&lt;&gt;P") + SUMIFS('2way'!$AD$3:$AD$7690,'2way'!$R$3:$R$7690,"="&amp;D64,'2way'!$Y$3:$Y$7690,"&lt;&gt;P")</f>
        <v>-200</v>
      </c>
      <c r="H64" s="71">
        <f t="shared" si="1"/>
        <v>-0.5</v>
      </c>
      <c r="I64">
        <f>SUMIFS('2way'!$Z$3:$Z$7690,'2way'!$Q$3:$Q$7690,"=" &amp;B64,'2way'!$Y$3:$Y$7690,"&lt;&gt;P") + SUMIFS('2way'!$Z$3:$Z$7690,'2way'!$R$3:$R$7690,"=" &amp;B64,'2way'!$Y$3:$Y$7690,"&lt;&gt;P")</f>
        <v>400</v>
      </c>
      <c r="J64">
        <f>SUMIFS('2way'!$AF$3:$AF$7690,'2way'!$Q$3:$Q$7690,"="&amp;B64,'2way'!$Y$3:$Y$7690,"&lt;&gt;P") + SUMIFS('2way'!$AF$3:$AF$7690,'2way'!$R$3:$R$7690,"="&amp;B64,'2way'!$Y$3:$Y$7690,"&lt;&gt;P")</f>
        <v>-400</v>
      </c>
      <c r="K64" s="71">
        <f t="shared" si="2"/>
        <v>-1</v>
      </c>
    </row>
    <row r="65" spans="1:11" x14ac:dyDescent="0.25">
      <c r="A65" t="s">
        <v>280</v>
      </c>
      <c r="B65" t="s">
        <v>321</v>
      </c>
      <c r="C65">
        <f>SUMIFS('2way'!$Z$3:$Z$7690,'2way'!$Q$3:$Q$7690,"=" &amp;B65,'2way'!$Y$3:$Y$7690,"&lt;&gt;P") + SUMIFS('2way'!$Z$3:$Z$7690,'2way'!$R$3:$R$7690,"=" &amp;B65,'2way'!$Y$3:$Y$7690,"&lt;&gt;P")</f>
        <v>400</v>
      </c>
      <c r="D65">
        <f>SUMIFS('2way'!$AB$3:$AB$7690,'2way'!$Q$3:$Q$7690,"="&amp;B65,'2way'!$Z$3:$Z$7690,"&lt;&gt;P") + SUMIFS('2way'!$AB$3:$AB$7690,'2way'!$R$3:$R$7690,"="&amp;B65,'2way'!$Z$3:$Z$7690,"&lt;&gt;P")</f>
        <v>-400</v>
      </c>
      <c r="E65" s="71">
        <f t="shared" si="0"/>
        <v>-1</v>
      </c>
      <c r="F65">
        <f>SUMIFS('2way'!$Z$3:$Z$7690,'2way'!$Q$3:$Q$7690,"=" &amp;B65,'2way'!$Y$3:$Y$7690,"&lt;&gt;P") + SUMIFS('2way'!$Z$3:$Z$7690,'2way'!$R$3:$R$7690,"=" &amp;B65,'2way'!$Y$3:$Y$7690,"&lt;&gt;P")</f>
        <v>400</v>
      </c>
      <c r="G65">
        <f>SUMIFS('2way'!$AD$3:$AD$7690,'2way'!$Q$3:$Q$7690,"="&amp;B65,'2way'!$Y$3:$Y$7690,"&lt;&gt;P") + SUMIFS('2way'!$AD$3:$AD$7690,'2way'!$R$3:$R$7690,"="&amp;D65,'2way'!$Y$3:$Y$7690,"&lt;&gt;P")</f>
        <v>-100</v>
      </c>
      <c r="H65" s="71">
        <f t="shared" si="1"/>
        <v>-0.25</v>
      </c>
      <c r="I65">
        <f>SUMIFS('2way'!$Z$3:$Z$7690,'2way'!$Q$3:$Q$7690,"=" &amp;B65,'2way'!$Y$3:$Y$7690,"&lt;&gt;P") + SUMIFS('2way'!$Z$3:$Z$7690,'2way'!$R$3:$R$7690,"=" &amp;B65,'2way'!$Y$3:$Y$7690,"&lt;&gt;P")</f>
        <v>400</v>
      </c>
      <c r="J65">
        <f>SUMIFS('2way'!$AF$3:$AF$7690,'2way'!$Q$3:$Q$7690,"="&amp;B65,'2way'!$Y$3:$Y$7690,"&lt;&gt;P") + SUMIFS('2way'!$AF$3:$AF$7690,'2way'!$R$3:$R$7690,"="&amp;B65,'2way'!$Y$3:$Y$7690,"&lt;&gt;P")</f>
        <v>-400</v>
      </c>
      <c r="K65" s="71">
        <f t="shared" si="2"/>
        <v>-1</v>
      </c>
    </row>
    <row r="66" spans="1:11" x14ac:dyDescent="0.25">
      <c r="A66" t="s">
        <v>280</v>
      </c>
      <c r="B66" t="s">
        <v>396</v>
      </c>
      <c r="C66">
        <f>SUMIFS('2way'!$Z$3:$Z$7690,'2way'!$Q$3:$Q$7690,"=" &amp;B66,'2way'!$Y$3:$Y$7690,"&lt;&gt;P") + SUMIFS('2way'!$Z$3:$Z$7690,'2way'!$R$3:$R$7690,"=" &amp;B66,'2way'!$Y$3:$Y$7690,"&lt;&gt;P")</f>
        <v>400</v>
      </c>
      <c r="D66">
        <f>SUMIFS('2way'!$AB$3:$AB$7690,'2way'!$Q$3:$Q$7690,"="&amp;B66,'2way'!$Z$3:$Z$7690,"&lt;&gt;P") + SUMIFS('2way'!$AB$3:$AB$7690,'2way'!$R$3:$R$7690,"="&amp;B66,'2way'!$Z$3:$Z$7690,"&lt;&gt;P")</f>
        <v>-400</v>
      </c>
      <c r="E66" s="71">
        <f t="shared" si="0"/>
        <v>-1</v>
      </c>
      <c r="F66">
        <f>SUMIFS('2way'!$Z$3:$Z$7690,'2way'!$Q$3:$Q$7690,"=" &amp;B66,'2way'!$Y$3:$Y$7690,"&lt;&gt;P") + SUMIFS('2way'!$Z$3:$Z$7690,'2way'!$R$3:$R$7690,"=" &amp;B66,'2way'!$Y$3:$Y$7690,"&lt;&gt;P")</f>
        <v>400</v>
      </c>
      <c r="G66">
        <f>SUMIFS('2way'!$AD$3:$AD$7690,'2way'!$Q$3:$Q$7690,"="&amp;B66,'2way'!$Y$3:$Y$7690,"&lt;&gt;P") + SUMIFS('2way'!$AD$3:$AD$7690,'2way'!$R$3:$R$7690,"="&amp;D66,'2way'!$Y$3:$Y$7690,"&lt;&gt;P")</f>
        <v>-200</v>
      </c>
      <c r="H66" s="71">
        <f t="shared" si="1"/>
        <v>-0.5</v>
      </c>
      <c r="I66">
        <f>SUMIFS('2way'!$Z$3:$Z$7690,'2way'!$Q$3:$Q$7690,"=" &amp;B66,'2way'!$Y$3:$Y$7690,"&lt;&gt;P") + SUMIFS('2way'!$Z$3:$Z$7690,'2way'!$R$3:$R$7690,"=" &amp;B66,'2way'!$Y$3:$Y$7690,"&lt;&gt;P")</f>
        <v>400</v>
      </c>
      <c r="J66">
        <f>SUMIFS('2way'!$AF$3:$AF$7690,'2way'!$Q$3:$Q$7690,"="&amp;B66,'2way'!$Y$3:$Y$7690,"&lt;&gt;P") + SUMIFS('2way'!$AF$3:$AF$7690,'2way'!$R$3:$R$7690,"="&amp;B66,'2way'!$Y$3:$Y$7690,"&lt;&gt;P")</f>
        <v>-400</v>
      </c>
      <c r="K66" s="71">
        <f t="shared" si="2"/>
        <v>-1</v>
      </c>
    </row>
    <row r="67" spans="1:11" x14ac:dyDescent="0.25">
      <c r="A67" t="s">
        <v>280</v>
      </c>
      <c r="B67" t="s">
        <v>326</v>
      </c>
      <c r="C67">
        <f>SUMIFS('2way'!$Z$3:$Z$7690,'2way'!$Q$3:$Q$7690,"=" &amp;B67,'2way'!$Y$3:$Y$7690,"&lt;&gt;P") + SUMIFS('2way'!$Z$3:$Z$7690,'2way'!$R$3:$R$7690,"=" &amp;B67,'2way'!$Y$3:$Y$7690,"&lt;&gt;P")</f>
        <v>400</v>
      </c>
      <c r="D67">
        <f>SUMIFS('2way'!$AB$3:$AB$7690,'2way'!$Q$3:$Q$7690,"="&amp;B67,'2way'!$Z$3:$Z$7690,"&lt;&gt;P") + SUMIFS('2way'!$AB$3:$AB$7690,'2way'!$R$3:$R$7690,"="&amp;B67,'2way'!$Z$3:$Z$7690,"&lt;&gt;P")</f>
        <v>-400</v>
      </c>
      <c r="E67" s="71">
        <f t="shared" si="0"/>
        <v>-1</v>
      </c>
      <c r="F67">
        <f>SUMIFS('2way'!$Z$3:$Z$7690,'2way'!$Q$3:$Q$7690,"=" &amp;B67,'2way'!$Y$3:$Y$7690,"&lt;&gt;P") + SUMIFS('2way'!$Z$3:$Z$7690,'2way'!$R$3:$R$7690,"=" &amp;B67,'2way'!$Y$3:$Y$7690,"&lt;&gt;P")</f>
        <v>400</v>
      </c>
      <c r="G67">
        <f>SUMIFS('2way'!$AD$3:$AD$7690,'2way'!$Q$3:$Q$7690,"="&amp;B67,'2way'!$Y$3:$Y$7690,"&lt;&gt;P") + SUMIFS('2way'!$AD$3:$AD$7690,'2way'!$R$3:$R$7690,"="&amp;D67,'2way'!$Y$3:$Y$7690,"&lt;&gt;P")</f>
        <v>-200</v>
      </c>
      <c r="H67" s="71">
        <f t="shared" si="1"/>
        <v>-0.5</v>
      </c>
      <c r="I67">
        <f>SUMIFS('2way'!$Z$3:$Z$7690,'2way'!$Q$3:$Q$7690,"=" &amp;B67,'2way'!$Y$3:$Y$7690,"&lt;&gt;P") + SUMIFS('2way'!$Z$3:$Z$7690,'2way'!$R$3:$R$7690,"=" &amp;B67,'2way'!$Y$3:$Y$7690,"&lt;&gt;P")</f>
        <v>400</v>
      </c>
      <c r="J67">
        <f>SUMIFS('2way'!$AF$3:$AF$7690,'2way'!$Q$3:$Q$7690,"="&amp;B67,'2way'!$Y$3:$Y$7690,"&lt;&gt;P") + SUMIFS('2way'!$AF$3:$AF$7690,'2way'!$R$3:$R$7690,"="&amp;B67,'2way'!$Y$3:$Y$7690,"&lt;&gt;P")</f>
        <v>-400</v>
      </c>
      <c r="K67" s="71">
        <f t="shared" si="2"/>
        <v>-1</v>
      </c>
    </row>
    <row r="68" spans="1:11" x14ac:dyDescent="0.25">
      <c r="A68" t="s">
        <v>280</v>
      </c>
      <c r="B68" t="s">
        <v>327</v>
      </c>
      <c r="C68">
        <f>SUMIFS('2way'!$Z$3:$Z$7690,'2way'!$Q$3:$Q$7690,"=" &amp;B68,'2way'!$Y$3:$Y$7690,"&lt;&gt;P") + SUMIFS('2way'!$Z$3:$Z$7690,'2way'!$R$3:$R$7690,"=" &amp;B68,'2way'!$Y$3:$Y$7690,"&lt;&gt;P")</f>
        <v>400</v>
      </c>
      <c r="D68">
        <f>SUMIFS('2way'!$AB$3:$AB$7690,'2way'!$Q$3:$Q$7690,"="&amp;B68,'2way'!$Z$3:$Z$7690,"&lt;&gt;P") + SUMIFS('2way'!$AB$3:$AB$7690,'2way'!$R$3:$R$7690,"="&amp;B68,'2way'!$Z$3:$Z$7690,"&lt;&gt;P")</f>
        <v>-400</v>
      </c>
      <c r="E68" s="71">
        <f t="shared" ref="E68:E131" si="3">D68/C68</f>
        <v>-1</v>
      </c>
      <c r="F68">
        <f>SUMIFS('2way'!$Z$3:$Z$7690,'2way'!$Q$3:$Q$7690,"=" &amp;B68,'2way'!$Y$3:$Y$7690,"&lt;&gt;P") + SUMIFS('2way'!$Z$3:$Z$7690,'2way'!$R$3:$R$7690,"=" &amp;B68,'2way'!$Y$3:$Y$7690,"&lt;&gt;P")</f>
        <v>400</v>
      </c>
      <c r="G68">
        <f>SUMIFS('2way'!$AD$3:$AD$7690,'2way'!$Q$3:$Q$7690,"="&amp;B68,'2way'!$Y$3:$Y$7690,"&lt;&gt;P") + SUMIFS('2way'!$AD$3:$AD$7690,'2way'!$R$3:$R$7690,"="&amp;D68,'2way'!$Y$3:$Y$7690,"&lt;&gt;P")</f>
        <v>-200</v>
      </c>
      <c r="H68" s="71">
        <f t="shared" ref="H68:H131" si="4">G68/F68</f>
        <v>-0.5</v>
      </c>
      <c r="I68">
        <f>SUMIFS('2way'!$Z$3:$Z$7690,'2way'!$Q$3:$Q$7690,"=" &amp;B68,'2way'!$Y$3:$Y$7690,"&lt;&gt;P") + SUMIFS('2way'!$Z$3:$Z$7690,'2way'!$R$3:$R$7690,"=" &amp;B68,'2way'!$Y$3:$Y$7690,"&lt;&gt;P")</f>
        <v>400</v>
      </c>
      <c r="J68">
        <f>SUMIFS('2way'!$AF$3:$AF$7690,'2way'!$Q$3:$Q$7690,"="&amp;B68,'2way'!$Y$3:$Y$7690,"&lt;&gt;P") + SUMIFS('2way'!$AF$3:$AF$7690,'2way'!$R$3:$R$7690,"="&amp;B68,'2way'!$Y$3:$Y$7690,"&lt;&gt;P")</f>
        <v>-400</v>
      </c>
      <c r="K68" s="71">
        <f t="shared" ref="K68:K131" si="5">J68/I68</f>
        <v>-1</v>
      </c>
    </row>
    <row r="69" spans="1:11" x14ac:dyDescent="0.25">
      <c r="A69" t="s">
        <v>280</v>
      </c>
      <c r="B69" t="s">
        <v>398</v>
      </c>
      <c r="C69">
        <f>SUMIFS('2way'!$Z$3:$Z$7690,'2way'!$Q$3:$Q$7690,"=" &amp;B69,'2way'!$Y$3:$Y$7690,"&lt;&gt;P") + SUMIFS('2way'!$Z$3:$Z$7690,'2way'!$R$3:$R$7690,"=" &amp;B69,'2way'!$Y$3:$Y$7690,"&lt;&gt;P")</f>
        <v>400</v>
      </c>
      <c r="D69">
        <f>SUMIFS('2way'!$AB$3:$AB$7690,'2way'!$Q$3:$Q$7690,"="&amp;B69,'2way'!$Z$3:$Z$7690,"&lt;&gt;P") + SUMIFS('2way'!$AB$3:$AB$7690,'2way'!$R$3:$R$7690,"="&amp;B69,'2way'!$Z$3:$Z$7690,"&lt;&gt;P")</f>
        <v>-400</v>
      </c>
      <c r="E69" s="71">
        <f t="shared" si="3"/>
        <v>-1</v>
      </c>
      <c r="F69">
        <f>SUMIFS('2way'!$Z$3:$Z$7690,'2way'!$Q$3:$Q$7690,"=" &amp;B69,'2way'!$Y$3:$Y$7690,"&lt;&gt;P") + SUMIFS('2way'!$Z$3:$Z$7690,'2way'!$R$3:$R$7690,"=" &amp;B69,'2way'!$Y$3:$Y$7690,"&lt;&gt;P")</f>
        <v>400</v>
      </c>
      <c r="G69">
        <f>SUMIFS('2way'!$AD$3:$AD$7690,'2way'!$Q$3:$Q$7690,"="&amp;B69,'2way'!$Y$3:$Y$7690,"&lt;&gt;P") + SUMIFS('2way'!$AD$3:$AD$7690,'2way'!$R$3:$R$7690,"="&amp;D69,'2way'!$Y$3:$Y$7690,"&lt;&gt;P")</f>
        <v>-200</v>
      </c>
      <c r="H69" s="71">
        <f t="shared" si="4"/>
        <v>-0.5</v>
      </c>
      <c r="I69">
        <f>SUMIFS('2way'!$Z$3:$Z$7690,'2way'!$Q$3:$Q$7690,"=" &amp;B69,'2way'!$Y$3:$Y$7690,"&lt;&gt;P") + SUMIFS('2way'!$Z$3:$Z$7690,'2way'!$R$3:$R$7690,"=" &amp;B69,'2way'!$Y$3:$Y$7690,"&lt;&gt;P")</f>
        <v>400</v>
      </c>
      <c r="J69">
        <f>SUMIFS('2way'!$AF$3:$AF$7690,'2way'!$Q$3:$Q$7690,"="&amp;B69,'2way'!$Y$3:$Y$7690,"&lt;&gt;P") + SUMIFS('2way'!$AF$3:$AF$7690,'2way'!$R$3:$R$7690,"="&amp;B69,'2way'!$Y$3:$Y$7690,"&lt;&gt;P")</f>
        <v>-400</v>
      </c>
      <c r="K69" s="71">
        <f t="shared" si="5"/>
        <v>-1</v>
      </c>
    </row>
    <row r="70" spans="1:11" x14ac:dyDescent="0.25">
      <c r="A70" t="s">
        <v>280</v>
      </c>
      <c r="B70" t="s">
        <v>323</v>
      </c>
      <c r="C70">
        <f>SUMIFS('2way'!$Z$3:$Z$7690,'2way'!$Q$3:$Q$7690,"=" &amp;B70,'2way'!$Y$3:$Y$7690,"&lt;&gt;P") + SUMIFS('2way'!$Z$3:$Z$7690,'2way'!$R$3:$R$7690,"=" &amp;B70,'2way'!$Y$3:$Y$7690,"&lt;&gt;P")</f>
        <v>300</v>
      </c>
      <c r="D70">
        <f>SUMIFS('2way'!$AB$3:$AB$7690,'2way'!$Q$3:$Q$7690,"="&amp;B70,'2way'!$Z$3:$Z$7690,"&lt;&gt;P") + SUMIFS('2way'!$AB$3:$AB$7690,'2way'!$R$3:$R$7690,"="&amp;B70,'2way'!$Z$3:$Z$7690,"&lt;&gt;P")</f>
        <v>-400</v>
      </c>
      <c r="E70" s="71">
        <f t="shared" si="3"/>
        <v>-1.3333333333333333</v>
      </c>
      <c r="F70">
        <f>SUMIFS('2way'!$Z$3:$Z$7690,'2way'!$Q$3:$Q$7690,"=" &amp;B70,'2way'!$Y$3:$Y$7690,"&lt;&gt;P") + SUMIFS('2way'!$Z$3:$Z$7690,'2way'!$R$3:$R$7690,"=" &amp;B70,'2way'!$Y$3:$Y$7690,"&lt;&gt;P")</f>
        <v>300</v>
      </c>
      <c r="G70">
        <f>SUMIFS('2way'!$AD$3:$AD$7690,'2way'!$Q$3:$Q$7690,"="&amp;B70,'2way'!$Y$3:$Y$7690,"&lt;&gt;P") + SUMIFS('2way'!$AD$3:$AD$7690,'2way'!$R$3:$R$7690,"="&amp;D70,'2way'!$Y$3:$Y$7690,"&lt;&gt;P")</f>
        <v>-100</v>
      </c>
      <c r="H70" s="71">
        <f t="shared" si="4"/>
        <v>-0.33333333333333331</v>
      </c>
      <c r="I70">
        <f>SUMIFS('2way'!$Z$3:$Z$7690,'2way'!$Q$3:$Q$7690,"=" &amp;B70,'2way'!$Y$3:$Y$7690,"&lt;&gt;P") + SUMIFS('2way'!$Z$3:$Z$7690,'2way'!$R$3:$R$7690,"=" &amp;B70,'2way'!$Y$3:$Y$7690,"&lt;&gt;P")</f>
        <v>300</v>
      </c>
      <c r="J70">
        <f>SUMIFS('2way'!$AF$3:$AF$7690,'2way'!$Q$3:$Q$7690,"="&amp;B70,'2way'!$Y$3:$Y$7690,"&lt;&gt;P") + SUMIFS('2way'!$AF$3:$AF$7690,'2way'!$R$3:$R$7690,"="&amp;B70,'2way'!$Y$3:$Y$7690,"&lt;&gt;P")</f>
        <v>-300</v>
      </c>
      <c r="K70" s="71">
        <f t="shared" si="5"/>
        <v>-1</v>
      </c>
    </row>
    <row r="71" spans="1:11" x14ac:dyDescent="0.25">
      <c r="A71" t="s">
        <v>280</v>
      </c>
      <c r="B71" t="s">
        <v>325</v>
      </c>
      <c r="C71">
        <f>SUMIFS('2way'!$Z$3:$Z$7690,'2way'!$Q$3:$Q$7690,"=" &amp;B71,'2way'!$Y$3:$Y$7690,"&lt;&gt;P") + SUMIFS('2way'!$Z$3:$Z$7690,'2way'!$R$3:$R$7690,"=" &amp;B71,'2way'!$Y$3:$Y$7690,"&lt;&gt;P")</f>
        <v>400</v>
      </c>
      <c r="D71" t="e">
        <f>SUMIFS('2way'!$AB$3:$AB$7690,'2way'!$Q$3:$Q$7690,"="&amp;B71,'2way'!$Z$3:$Z$7690,"&lt;&gt;P") + SUMIFS('2way'!$AB$3:$AB$7690,'2way'!$R$3:$R$7690,"="&amp;B71,'2way'!$Z$3:$Z$7690,"&lt;&gt;P")</f>
        <v>#DIV/0!</v>
      </c>
      <c r="E71" s="71" t="e">
        <f t="shared" si="3"/>
        <v>#DIV/0!</v>
      </c>
      <c r="F71">
        <f>SUMIFS('2way'!$Z$3:$Z$7690,'2way'!$Q$3:$Q$7690,"=" &amp;B71,'2way'!$Y$3:$Y$7690,"&lt;&gt;P") + SUMIFS('2way'!$Z$3:$Z$7690,'2way'!$R$3:$R$7690,"=" &amp;B71,'2way'!$Y$3:$Y$7690,"&lt;&gt;P")</f>
        <v>400</v>
      </c>
      <c r="G71">
        <f>SUMIFS('2way'!$AD$3:$AD$7690,'2way'!$Q$3:$Q$7690,"="&amp;B71,'2way'!$Y$3:$Y$7690,"&lt;&gt;P") + SUMIFS('2way'!$AD$3:$AD$7690,'2way'!$R$3:$R$7690,"="&amp;D71,'2way'!$Y$3:$Y$7690,"&lt;&gt;P")</f>
        <v>0</v>
      </c>
      <c r="H71" s="71">
        <f t="shared" si="4"/>
        <v>0</v>
      </c>
      <c r="I71">
        <f>SUMIFS('2way'!$Z$3:$Z$7690,'2way'!$Q$3:$Q$7690,"=" &amp;B71,'2way'!$Y$3:$Y$7690,"&lt;&gt;P") + SUMIFS('2way'!$Z$3:$Z$7690,'2way'!$R$3:$R$7690,"=" &amp;B71,'2way'!$Y$3:$Y$7690,"&lt;&gt;P")</f>
        <v>400</v>
      </c>
      <c r="J71">
        <f>SUMIFS('2way'!$AF$3:$AF$7690,'2way'!$Q$3:$Q$7690,"="&amp;B71,'2way'!$Y$3:$Y$7690,"&lt;&gt;P") + SUMIFS('2way'!$AF$3:$AF$7690,'2way'!$R$3:$R$7690,"="&amp;B71,'2way'!$Y$3:$Y$7690,"&lt;&gt;P")</f>
        <v>-400</v>
      </c>
      <c r="K71" s="71">
        <f t="shared" si="5"/>
        <v>-1</v>
      </c>
    </row>
    <row r="72" spans="1:11" x14ac:dyDescent="0.25">
      <c r="A72" t="s">
        <v>280</v>
      </c>
      <c r="B72" t="s">
        <v>320</v>
      </c>
      <c r="C72">
        <f>SUMIFS('2way'!$Z$3:$Z$7690,'2way'!$Q$3:$Q$7690,"=" &amp;B72,'2way'!$Y$3:$Y$7690,"&lt;&gt;P") + SUMIFS('2way'!$Z$3:$Z$7690,'2way'!$R$3:$R$7690,"=" &amp;B72,'2way'!$Y$3:$Y$7690,"&lt;&gt;P")</f>
        <v>400</v>
      </c>
      <c r="D72">
        <f>SUMIFS('2way'!$AB$3:$AB$7690,'2way'!$Q$3:$Q$7690,"="&amp;B72,'2way'!$Z$3:$Z$7690,"&lt;&gt;P") + SUMIFS('2way'!$AB$3:$AB$7690,'2way'!$R$3:$R$7690,"="&amp;B72,'2way'!$Z$3:$Z$7690,"&lt;&gt;P")</f>
        <v>-400</v>
      </c>
      <c r="E72" s="71">
        <f t="shared" si="3"/>
        <v>-1</v>
      </c>
      <c r="F72">
        <f>SUMIFS('2way'!$Z$3:$Z$7690,'2way'!$Q$3:$Q$7690,"=" &amp;B72,'2way'!$Y$3:$Y$7690,"&lt;&gt;P") + SUMIFS('2way'!$Z$3:$Z$7690,'2way'!$R$3:$R$7690,"=" &amp;B72,'2way'!$Y$3:$Y$7690,"&lt;&gt;P")</f>
        <v>400</v>
      </c>
      <c r="G72">
        <f>SUMIFS('2way'!$AD$3:$AD$7690,'2way'!$Q$3:$Q$7690,"="&amp;B72,'2way'!$Y$3:$Y$7690,"&lt;&gt;P") + SUMIFS('2way'!$AD$3:$AD$7690,'2way'!$R$3:$R$7690,"="&amp;D72,'2way'!$Y$3:$Y$7690,"&lt;&gt;P")</f>
        <v>-400</v>
      </c>
      <c r="H72" s="71">
        <f t="shared" si="4"/>
        <v>-1</v>
      </c>
      <c r="I72">
        <f>SUMIFS('2way'!$Z$3:$Z$7690,'2way'!$Q$3:$Q$7690,"=" &amp;B72,'2way'!$Y$3:$Y$7690,"&lt;&gt;P") + SUMIFS('2way'!$Z$3:$Z$7690,'2way'!$R$3:$R$7690,"=" &amp;B72,'2way'!$Y$3:$Y$7690,"&lt;&gt;P")</f>
        <v>400</v>
      </c>
      <c r="J72">
        <f>SUMIFS('2way'!$AF$3:$AF$7690,'2way'!$Q$3:$Q$7690,"="&amp;B72,'2way'!$Y$3:$Y$7690,"&lt;&gt;P") + SUMIFS('2way'!$AF$3:$AF$7690,'2way'!$R$3:$R$7690,"="&amp;B72,'2way'!$Y$3:$Y$7690,"&lt;&gt;P")</f>
        <v>-400</v>
      </c>
      <c r="K72" s="71">
        <f t="shared" si="5"/>
        <v>-1</v>
      </c>
    </row>
    <row r="73" spans="1:11" x14ac:dyDescent="0.25">
      <c r="A73" t="s">
        <v>280</v>
      </c>
      <c r="B73" t="s">
        <v>399</v>
      </c>
      <c r="C73">
        <f>SUMIFS('2way'!$Z$3:$Z$7690,'2way'!$Q$3:$Q$7690,"=" &amp;B73,'2way'!$Y$3:$Y$7690,"&lt;&gt;P") + SUMIFS('2way'!$Z$3:$Z$7690,'2way'!$R$3:$R$7690,"=" &amp;B73,'2way'!$Y$3:$Y$7690,"&lt;&gt;P")</f>
        <v>400</v>
      </c>
      <c r="D73">
        <f>SUMIFS('2way'!$AB$3:$AB$7690,'2way'!$Q$3:$Q$7690,"="&amp;B73,'2way'!$Z$3:$Z$7690,"&lt;&gt;P") + SUMIFS('2way'!$AB$3:$AB$7690,'2way'!$R$3:$R$7690,"="&amp;B73,'2way'!$Z$3:$Z$7690,"&lt;&gt;P")</f>
        <v>-400</v>
      </c>
      <c r="E73" s="71">
        <f t="shared" si="3"/>
        <v>-1</v>
      </c>
      <c r="F73">
        <f>SUMIFS('2way'!$Z$3:$Z$7690,'2way'!$Q$3:$Q$7690,"=" &amp;B73,'2way'!$Y$3:$Y$7690,"&lt;&gt;P") + SUMIFS('2way'!$Z$3:$Z$7690,'2way'!$R$3:$R$7690,"=" &amp;B73,'2way'!$Y$3:$Y$7690,"&lt;&gt;P")</f>
        <v>400</v>
      </c>
      <c r="G73">
        <f>SUMIFS('2way'!$AD$3:$AD$7690,'2way'!$Q$3:$Q$7690,"="&amp;B73,'2way'!$Y$3:$Y$7690,"&lt;&gt;P") + SUMIFS('2way'!$AD$3:$AD$7690,'2way'!$R$3:$R$7690,"="&amp;D73,'2way'!$Y$3:$Y$7690,"&lt;&gt;P")</f>
        <v>-300</v>
      </c>
      <c r="H73" s="71">
        <f t="shared" si="4"/>
        <v>-0.75</v>
      </c>
      <c r="I73">
        <f>SUMIFS('2way'!$Z$3:$Z$7690,'2way'!$Q$3:$Q$7690,"=" &amp;B73,'2way'!$Y$3:$Y$7690,"&lt;&gt;P") + SUMIFS('2way'!$Z$3:$Z$7690,'2way'!$R$3:$R$7690,"=" &amp;B73,'2way'!$Y$3:$Y$7690,"&lt;&gt;P")</f>
        <v>400</v>
      </c>
      <c r="J73">
        <f>SUMIFS('2way'!$AF$3:$AF$7690,'2way'!$Q$3:$Q$7690,"="&amp;B73,'2way'!$Y$3:$Y$7690,"&lt;&gt;P") + SUMIFS('2way'!$AF$3:$AF$7690,'2way'!$R$3:$R$7690,"="&amp;B73,'2way'!$Y$3:$Y$7690,"&lt;&gt;P")</f>
        <v>-400</v>
      </c>
      <c r="K73" s="71">
        <f t="shared" si="5"/>
        <v>-1</v>
      </c>
    </row>
    <row r="74" spans="1:11" x14ac:dyDescent="0.25">
      <c r="A74" t="s">
        <v>280</v>
      </c>
      <c r="B74" t="s">
        <v>402</v>
      </c>
      <c r="C74">
        <f>SUMIFS('2way'!$Z$3:$Z$7690,'2way'!$Q$3:$Q$7690,"=" &amp;B74,'2way'!$Y$3:$Y$7690,"&lt;&gt;P") + SUMIFS('2way'!$Z$3:$Z$7690,'2way'!$R$3:$R$7690,"=" &amp;B74,'2way'!$Y$3:$Y$7690,"&lt;&gt;P")</f>
        <v>300</v>
      </c>
      <c r="D74">
        <f>SUMIFS('2way'!$AB$3:$AB$7690,'2way'!$Q$3:$Q$7690,"="&amp;B74,'2way'!$Z$3:$Z$7690,"&lt;&gt;P") + SUMIFS('2way'!$AB$3:$AB$7690,'2way'!$R$3:$R$7690,"="&amp;B74,'2way'!$Z$3:$Z$7690,"&lt;&gt;P")</f>
        <v>-300</v>
      </c>
      <c r="E74" s="71">
        <f t="shared" si="3"/>
        <v>-1</v>
      </c>
      <c r="F74">
        <f>SUMIFS('2way'!$Z$3:$Z$7690,'2way'!$Q$3:$Q$7690,"=" &amp;B74,'2way'!$Y$3:$Y$7690,"&lt;&gt;P") + SUMIFS('2way'!$Z$3:$Z$7690,'2way'!$R$3:$R$7690,"=" &amp;B74,'2way'!$Y$3:$Y$7690,"&lt;&gt;P")</f>
        <v>300</v>
      </c>
      <c r="G74">
        <f>SUMIFS('2way'!$AD$3:$AD$7690,'2way'!$Q$3:$Q$7690,"="&amp;B74,'2way'!$Y$3:$Y$7690,"&lt;&gt;P") + SUMIFS('2way'!$AD$3:$AD$7690,'2way'!$R$3:$R$7690,"="&amp;D74,'2way'!$Y$3:$Y$7690,"&lt;&gt;P")</f>
        <v>-100</v>
      </c>
      <c r="H74" s="71">
        <f t="shared" si="4"/>
        <v>-0.33333333333333331</v>
      </c>
      <c r="I74">
        <f>SUMIFS('2way'!$Z$3:$Z$7690,'2way'!$Q$3:$Q$7690,"=" &amp;B74,'2way'!$Y$3:$Y$7690,"&lt;&gt;P") + SUMIFS('2way'!$Z$3:$Z$7690,'2way'!$R$3:$R$7690,"=" &amp;B74,'2way'!$Y$3:$Y$7690,"&lt;&gt;P")</f>
        <v>300</v>
      </c>
      <c r="J74">
        <f>SUMIFS('2way'!$AF$3:$AF$7690,'2way'!$Q$3:$Q$7690,"="&amp;B74,'2way'!$Y$3:$Y$7690,"&lt;&gt;P") + SUMIFS('2way'!$AF$3:$AF$7690,'2way'!$R$3:$R$7690,"="&amp;B74,'2way'!$Y$3:$Y$7690,"&lt;&gt;P")</f>
        <v>-300</v>
      </c>
      <c r="K74" s="71">
        <f t="shared" si="5"/>
        <v>-1</v>
      </c>
    </row>
    <row r="75" spans="1:11" x14ac:dyDescent="0.25">
      <c r="A75" t="s">
        <v>280</v>
      </c>
      <c r="B75" t="s">
        <v>322</v>
      </c>
      <c r="C75">
        <f>SUMIFS('2way'!$Z$3:$Z$7690,'2way'!$Q$3:$Q$7690,"=" &amp;B75,'2way'!$Y$3:$Y$7690,"&lt;&gt;P") + SUMIFS('2way'!$Z$3:$Z$7690,'2way'!$R$3:$R$7690,"=" &amp;B75,'2way'!$Y$3:$Y$7690,"&lt;&gt;P")</f>
        <v>300</v>
      </c>
      <c r="D75">
        <f>SUMIFS('2way'!$AB$3:$AB$7690,'2way'!$Q$3:$Q$7690,"="&amp;B75,'2way'!$Z$3:$Z$7690,"&lt;&gt;P") + SUMIFS('2way'!$AB$3:$AB$7690,'2way'!$R$3:$R$7690,"="&amp;B75,'2way'!$Z$3:$Z$7690,"&lt;&gt;P")</f>
        <v>-400</v>
      </c>
      <c r="E75" s="71">
        <f t="shared" si="3"/>
        <v>-1.3333333333333333</v>
      </c>
      <c r="F75">
        <f>SUMIFS('2way'!$Z$3:$Z$7690,'2way'!$Q$3:$Q$7690,"=" &amp;B75,'2way'!$Y$3:$Y$7690,"&lt;&gt;P") + SUMIFS('2way'!$Z$3:$Z$7690,'2way'!$R$3:$R$7690,"=" &amp;B75,'2way'!$Y$3:$Y$7690,"&lt;&gt;P")</f>
        <v>300</v>
      </c>
      <c r="G75">
        <f>SUMIFS('2way'!$AD$3:$AD$7690,'2way'!$Q$3:$Q$7690,"="&amp;B75,'2way'!$Y$3:$Y$7690,"&lt;&gt;P") + SUMIFS('2way'!$AD$3:$AD$7690,'2way'!$R$3:$R$7690,"="&amp;D75,'2way'!$Y$3:$Y$7690,"&lt;&gt;P")</f>
        <v>-200</v>
      </c>
      <c r="H75" s="71">
        <f t="shared" si="4"/>
        <v>-0.66666666666666663</v>
      </c>
      <c r="I75">
        <f>SUMIFS('2way'!$Z$3:$Z$7690,'2way'!$Q$3:$Q$7690,"=" &amp;B75,'2way'!$Y$3:$Y$7690,"&lt;&gt;P") + SUMIFS('2way'!$Z$3:$Z$7690,'2way'!$R$3:$R$7690,"=" &amp;B75,'2way'!$Y$3:$Y$7690,"&lt;&gt;P")</f>
        <v>300</v>
      </c>
      <c r="J75">
        <f>SUMIFS('2way'!$AF$3:$AF$7690,'2way'!$Q$3:$Q$7690,"="&amp;B75,'2way'!$Y$3:$Y$7690,"&lt;&gt;P") + SUMIFS('2way'!$AF$3:$AF$7690,'2way'!$R$3:$R$7690,"="&amp;B75,'2way'!$Y$3:$Y$7690,"&lt;&gt;P")</f>
        <v>-300</v>
      </c>
      <c r="K75" s="71">
        <f t="shared" si="5"/>
        <v>-1</v>
      </c>
    </row>
    <row r="76" spans="1:11" x14ac:dyDescent="0.25">
      <c r="A76" t="s">
        <v>280</v>
      </c>
      <c r="B76" t="s">
        <v>400</v>
      </c>
      <c r="C76">
        <f>SUMIFS('2way'!$Z$3:$Z$7690,'2way'!$Q$3:$Q$7690,"=" &amp;B76,'2way'!$Y$3:$Y$7690,"&lt;&gt;P") + SUMIFS('2way'!$Z$3:$Z$7690,'2way'!$R$3:$R$7690,"=" &amp;B76,'2way'!$Y$3:$Y$7690,"&lt;&gt;P")</f>
        <v>400</v>
      </c>
      <c r="D76">
        <f>SUMIFS('2way'!$AB$3:$AB$7690,'2way'!$Q$3:$Q$7690,"="&amp;B76,'2way'!$Z$3:$Z$7690,"&lt;&gt;P") + SUMIFS('2way'!$AB$3:$AB$7690,'2way'!$R$3:$R$7690,"="&amp;B76,'2way'!$Z$3:$Z$7690,"&lt;&gt;P")</f>
        <v>-400</v>
      </c>
      <c r="E76" s="71">
        <f t="shared" si="3"/>
        <v>-1</v>
      </c>
      <c r="F76">
        <f>SUMIFS('2way'!$Z$3:$Z$7690,'2way'!$Q$3:$Q$7690,"=" &amp;B76,'2way'!$Y$3:$Y$7690,"&lt;&gt;P") + SUMIFS('2way'!$Z$3:$Z$7690,'2way'!$R$3:$R$7690,"=" &amp;B76,'2way'!$Y$3:$Y$7690,"&lt;&gt;P")</f>
        <v>400</v>
      </c>
      <c r="G76">
        <f>SUMIFS('2way'!$AD$3:$AD$7690,'2way'!$Q$3:$Q$7690,"="&amp;B76,'2way'!$Y$3:$Y$7690,"&lt;&gt;P") + SUMIFS('2way'!$AD$3:$AD$7690,'2way'!$R$3:$R$7690,"="&amp;D76,'2way'!$Y$3:$Y$7690,"&lt;&gt;P")</f>
        <v>0</v>
      </c>
      <c r="H76" s="71">
        <f t="shared" si="4"/>
        <v>0</v>
      </c>
      <c r="I76">
        <f>SUMIFS('2way'!$Z$3:$Z$7690,'2way'!$Q$3:$Q$7690,"=" &amp;B76,'2way'!$Y$3:$Y$7690,"&lt;&gt;P") + SUMIFS('2way'!$Z$3:$Z$7690,'2way'!$R$3:$R$7690,"=" &amp;B76,'2way'!$Y$3:$Y$7690,"&lt;&gt;P")</f>
        <v>400</v>
      </c>
      <c r="J76">
        <f>SUMIFS('2way'!$AF$3:$AF$7690,'2way'!$Q$3:$Q$7690,"="&amp;B76,'2way'!$Y$3:$Y$7690,"&lt;&gt;P") + SUMIFS('2way'!$AF$3:$AF$7690,'2way'!$R$3:$R$7690,"="&amp;B76,'2way'!$Y$3:$Y$7690,"&lt;&gt;P")</f>
        <v>-400</v>
      </c>
      <c r="K76" s="71">
        <f t="shared" si="5"/>
        <v>-1</v>
      </c>
    </row>
    <row r="77" spans="1:11" x14ac:dyDescent="0.25">
      <c r="A77" t="s">
        <v>280</v>
      </c>
      <c r="B77" t="s">
        <v>397</v>
      </c>
      <c r="C77">
        <f>SUMIFS('2way'!$Z$3:$Z$7690,'2way'!$Q$3:$Q$7690,"=" &amp;B77,'2way'!$Y$3:$Y$7690,"&lt;&gt;P") + SUMIFS('2way'!$Z$3:$Z$7690,'2way'!$R$3:$R$7690,"=" &amp;B77,'2way'!$Y$3:$Y$7690,"&lt;&gt;P")</f>
        <v>400</v>
      </c>
      <c r="D77">
        <f>SUMIFS('2way'!$AB$3:$AB$7690,'2way'!$Q$3:$Q$7690,"="&amp;B77,'2way'!$Z$3:$Z$7690,"&lt;&gt;P") + SUMIFS('2way'!$AB$3:$AB$7690,'2way'!$R$3:$R$7690,"="&amp;B77,'2way'!$Z$3:$Z$7690,"&lt;&gt;P")</f>
        <v>-400</v>
      </c>
      <c r="E77" s="71">
        <f t="shared" si="3"/>
        <v>-1</v>
      </c>
      <c r="F77">
        <f>SUMIFS('2way'!$Z$3:$Z$7690,'2way'!$Q$3:$Q$7690,"=" &amp;B77,'2way'!$Y$3:$Y$7690,"&lt;&gt;P") + SUMIFS('2way'!$Z$3:$Z$7690,'2way'!$R$3:$R$7690,"=" &amp;B77,'2way'!$Y$3:$Y$7690,"&lt;&gt;P")</f>
        <v>400</v>
      </c>
      <c r="G77">
        <f>SUMIFS('2way'!$AD$3:$AD$7690,'2way'!$Q$3:$Q$7690,"="&amp;B77,'2way'!$Y$3:$Y$7690,"&lt;&gt;P") + SUMIFS('2way'!$AD$3:$AD$7690,'2way'!$R$3:$R$7690,"="&amp;D77,'2way'!$Y$3:$Y$7690,"&lt;&gt;P")</f>
        <v>-400</v>
      </c>
      <c r="H77" s="71">
        <f t="shared" si="4"/>
        <v>-1</v>
      </c>
      <c r="I77">
        <f>SUMIFS('2way'!$Z$3:$Z$7690,'2way'!$Q$3:$Q$7690,"=" &amp;B77,'2way'!$Y$3:$Y$7690,"&lt;&gt;P") + SUMIFS('2way'!$Z$3:$Z$7690,'2way'!$R$3:$R$7690,"=" &amp;B77,'2way'!$Y$3:$Y$7690,"&lt;&gt;P")</f>
        <v>400</v>
      </c>
      <c r="J77">
        <f>SUMIFS('2way'!$AF$3:$AF$7690,'2way'!$Q$3:$Q$7690,"="&amp;B77,'2way'!$Y$3:$Y$7690,"&lt;&gt;P") + SUMIFS('2way'!$AF$3:$AF$7690,'2way'!$R$3:$R$7690,"="&amp;B77,'2way'!$Y$3:$Y$7690,"&lt;&gt;P")</f>
        <v>-400</v>
      </c>
      <c r="K77" s="71">
        <f t="shared" si="5"/>
        <v>-1</v>
      </c>
    </row>
    <row r="78" spans="1:11" x14ac:dyDescent="0.25">
      <c r="A78" t="s">
        <v>281</v>
      </c>
      <c r="B78" t="s">
        <v>328</v>
      </c>
      <c r="C78">
        <f>SUMIFS('2way'!$Z$3:$Z$7690,'2way'!$Q$3:$Q$7690,"=" &amp;B78,'2way'!$Y$3:$Y$7690,"&lt;&gt;P") + SUMIFS('2way'!$Z$3:$Z$7690,'2way'!$R$3:$R$7690,"=" &amp;B78,'2way'!$Y$3:$Y$7690,"&lt;&gt;P")</f>
        <v>600</v>
      </c>
      <c r="D78" t="e">
        <f>SUMIFS('2way'!$AB$3:$AB$7690,'2way'!$Q$3:$Q$7690,"="&amp;B78,'2way'!$Z$3:$Z$7690,"&lt;&gt;P") + SUMIFS('2way'!$AB$3:$AB$7690,'2way'!$R$3:$R$7690,"="&amp;B78,'2way'!$Z$3:$Z$7690,"&lt;&gt;P")</f>
        <v>#N/A</v>
      </c>
      <c r="E78" s="71" t="e">
        <f t="shared" si="3"/>
        <v>#N/A</v>
      </c>
      <c r="F78">
        <f>SUMIFS('2way'!$Z$3:$Z$7690,'2way'!$Q$3:$Q$7690,"=" &amp;B78,'2way'!$Y$3:$Y$7690,"&lt;&gt;P") + SUMIFS('2way'!$Z$3:$Z$7690,'2way'!$R$3:$R$7690,"=" &amp;B78,'2way'!$Y$3:$Y$7690,"&lt;&gt;P")</f>
        <v>600</v>
      </c>
      <c r="G78">
        <f>SUMIFS('2way'!$AD$3:$AD$7690,'2way'!$Q$3:$Q$7690,"="&amp;B78,'2way'!$Y$3:$Y$7690,"&lt;&gt;P") + SUMIFS('2way'!$AD$3:$AD$7690,'2way'!$R$3:$R$7690,"="&amp;D78,'2way'!$Y$3:$Y$7690,"&lt;&gt;P")</f>
        <v>-300</v>
      </c>
      <c r="H78" s="71">
        <f t="shared" si="4"/>
        <v>-0.5</v>
      </c>
      <c r="I78">
        <f>SUMIFS('2way'!$Z$3:$Z$7690,'2way'!$Q$3:$Q$7690,"=" &amp;B78,'2way'!$Y$3:$Y$7690,"&lt;&gt;P") + SUMIFS('2way'!$Z$3:$Z$7690,'2way'!$R$3:$R$7690,"=" &amp;B78,'2way'!$Y$3:$Y$7690,"&lt;&gt;P")</f>
        <v>600</v>
      </c>
      <c r="J78" t="e">
        <f>SUMIFS('2way'!$AF$3:$AF$7690,'2way'!$Q$3:$Q$7690,"="&amp;B78,'2way'!$Y$3:$Y$7690,"&lt;&gt;P") + SUMIFS('2way'!$AF$3:$AF$7690,'2way'!$R$3:$R$7690,"="&amp;B78,'2way'!$Y$3:$Y$7690,"&lt;&gt;P")</f>
        <v>#N/A</v>
      </c>
      <c r="K78" s="71" t="e">
        <f t="shared" si="5"/>
        <v>#N/A</v>
      </c>
    </row>
    <row r="79" spans="1:11" x14ac:dyDescent="0.25">
      <c r="A79" t="s">
        <v>281</v>
      </c>
      <c r="B79" t="s">
        <v>404</v>
      </c>
      <c r="C79">
        <f>SUMIFS('2way'!$Z$3:$Z$7690,'2way'!$Q$3:$Q$7690,"=" &amp;B79,'2way'!$Y$3:$Y$7690,"&lt;&gt;P") + SUMIFS('2way'!$Z$3:$Z$7690,'2way'!$R$3:$R$7690,"=" &amp;B79,'2way'!$Y$3:$Y$7690,"&lt;&gt;P")</f>
        <v>600</v>
      </c>
      <c r="D79">
        <f>SUMIFS('2way'!$AB$3:$AB$7690,'2way'!$Q$3:$Q$7690,"="&amp;B79,'2way'!$Z$3:$Z$7690,"&lt;&gt;P") + SUMIFS('2way'!$AB$3:$AB$7690,'2way'!$R$3:$R$7690,"="&amp;B79,'2way'!$Z$3:$Z$7690,"&lt;&gt;P")</f>
        <v>-600</v>
      </c>
      <c r="E79" s="71">
        <f t="shared" si="3"/>
        <v>-1</v>
      </c>
      <c r="F79">
        <f>SUMIFS('2way'!$Z$3:$Z$7690,'2way'!$Q$3:$Q$7690,"=" &amp;B79,'2way'!$Y$3:$Y$7690,"&lt;&gt;P") + SUMIFS('2way'!$Z$3:$Z$7690,'2way'!$R$3:$R$7690,"=" &amp;B79,'2way'!$Y$3:$Y$7690,"&lt;&gt;P")</f>
        <v>600</v>
      </c>
      <c r="G79">
        <f>SUMIFS('2way'!$AD$3:$AD$7690,'2way'!$Q$3:$Q$7690,"="&amp;B79,'2way'!$Y$3:$Y$7690,"&lt;&gt;P") + SUMIFS('2way'!$AD$3:$AD$7690,'2way'!$R$3:$R$7690,"="&amp;D79,'2way'!$Y$3:$Y$7690,"&lt;&gt;P")</f>
        <v>-300</v>
      </c>
      <c r="H79" s="71">
        <f t="shared" si="4"/>
        <v>-0.5</v>
      </c>
      <c r="I79">
        <f>SUMIFS('2way'!$Z$3:$Z$7690,'2way'!$Q$3:$Q$7690,"=" &amp;B79,'2way'!$Y$3:$Y$7690,"&lt;&gt;P") + SUMIFS('2way'!$Z$3:$Z$7690,'2way'!$R$3:$R$7690,"=" &amp;B79,'2way'!$Y$3:$Y$7690,"&lt;&gt;P")</f>
        <v>600</v>
      </c>
      <c r="J79">
        <f>SUMIFS('2way'!$AF$3:$AF$7690,'2way'!$Q$3:$Q$7690,"="&amp;B79,'2way'!$Y$3:$Y$7690,"&lt;&gt;P") + SUMIFS('2way'!$AF$3:$AF$7690,'2way'!$R$3:$R$7690,"="&amp;B79,'2way'!$Y$3:$Y$7690,"&lt;&gt;P")</f>
        <v>-600</v>
      </c>
      <c r="K79" s="71">
        <f t="shared" si="5"/>
        <v>-1</v>
      </c>
    </row>
    <row r="80" spans="1:11" x14ac:dyDescent="0.25">
      <c r="A80" t="s">
        <v>281</v>
      </c>
      <c r="B80" t="s">
        <v>409</v>
      </c>
      <c r="C80">
        <f>SUMIFS('2way'!$Z$3:$Z$7690,'2way'!$Q$3:$Q$7690,"=" &amp;B80,'2way'!$Y$3:$Y$7690,"&lt;&gt;P") + SUMIFS('2way'!$Z$3:$Z$7690,'2way'!$R$3:$R$7690,"=" &amp;B80,'2way'!$Y$3:$Y$7690,"&lt;&gt;P")</f>
        <v>600</v>
      </c>
      <c r="D80" t="e">
        <f>SUMIFS('2way'!$AB$3:$AB$7690,'2way'!$Q$3:$Q$7690,"="&amp;B80,'2way'!$Z$3:$Z$7690,"&lt;&gt;P") + SUMIFS('2way'!$AB$3:$AB$7690,'2way'!$R$3:$R$7690,"="&amp;B80,'2way'!$Z$3:$Z$7690,"&lt;&gt;P")</f>
        <v>#N/A</v>
      </c>
      <c r="E80" s="71" t="e">
        <f t="shared" si="3"/>
        <v>#N/A</v>
      </c>
      <c r="F80">
        <f>SUMIFS('2way'!$Z$3:$Z$7690,'2way'!$Q$3:$Q$7690,"=" &amp;B80,'2way'!$Y$3:$Y$7690,"&lt;&gt;P") + SUMIFS('2way'!$Z$3:$Z$7690,'2way'!$R$3:$R$7690,"=" &amp;B80,'2way'!$Y$3:$Y$7690,"&lt;&gt;P")</f>
        <v>600</v>
      </c>
      <c r="G80" t="e">
        <f>SUMIFS('2way'!$AD$3:$AD$7690,'2way'!$Q$3:$Q$7690,"="&amp;B80,'2way'!$Y$3:$Y$7690,"&lt;&gt;P") + SUMIFS('2way'!$AD$3:$AD$7690,'2way'!$R$3:$R$7690,"="&amp;D80,'2way'!$Y$3:$Y$7690,"&lt;&gt;P")</f>
        <v>#N/A</v>
      </c>
      <c r="H80" s="71" t="e">
        <f t="shared" si="4"/>
        <v>#N/A</v>
      </c>
      <c r="I80">
        <f>SUMIFS('2way'!$Z$3:$Z$7690,'2way'!$Q$3:$Q$7690,"=" &amp;B80,'2way'!$Y$3:$Y$7690,"&lt;&gt;P") + SUMIFS('2way'!$Z$3:$Z$7690,'2way'!$R$3:$R$7690,"=" &amp;B80,'2way'!$Y$3:$Y$7690,"&lt;&gt;P")</f>
        <v>600</v>
      </c>
      <c r="J80" t="e">
        <f>SUMIFS('2way'!$AF$3:$AF$7690,'2way'!$Q$3:$Q$7690,"="&amp;B80,'2way'!$Y$3:$Y$7690,"&lt;&gt;P") + SUMIFS('2way'!$AF$3:$AF$7690,'2way'!$R$3:$R$7690,"="&amp;B80,'2way'!$Y$3:$Y$7690,"&lt;&gt;P")</f>
        <v>#N/A</v>
      </c>
      <c r="K80" s="71" t="e">
        <f t="shared" si="5"/>
        <v>#N/A</v>
      </c>
    </row>
    <row r="81" spans="1:11" x14ac:dyDescent="0.25">
      <c r="A81" t="s">
        <v>281</v>
      </c>
      <c r="B81" t="s">
        <v>407</v>
      </c>
      <c r="C81">
        <f>SUMIFS('2way'!$Z$3:$Z$7690,'2way'!$Q$3:$Q$7690,"=" &amp;B81,'2way'!$Y$3:$Y$7690,"&lt;&gt;P") + SUMIFS('2way'!$Z$3:$Z$7690,'2way'!$R$3:$R$7690,"=" &amp;B81,'2way'!$Y$3:$Y$7690,"&lt;&gt;P")</f>
        <v>600</v>
      </c>
      <c r="D81" t="e">
        <f>SUMIFS('2way'!$AB$3:$AB$7690,'2way'!$Q$3:$Q$7690,"="&amp;B81,'2way'!$Z$3:$Z$7690,"&lt;&gt;P") + SUMIFS('2way'!$AB$3:$AB$7690,'2way'!$R$3:$R$7690,"="&amp;B81,'2way'!$Z$3:$Z$7690,"&lt;&gt;P")</f>
        <v>#N/A</v>
      </c>
      <c r="E81" s="71" t="e">
        <f t="shared" si="3"/>
        <v>#N/A</v>
      </c>
      <c r="F81">
        <f>SUMIFS('2way'!$Z$3:$Z$7690,'2way'!$Q$3:$Q$7690,"=" &amp;B81,'2way'!$Y$3:$Y$7690,"&lt;&gt;P") + SUMIFS('2way'!$Z$3:$Z$7690,'2way'!$R$3:$R$7690,"=" &amp;B81,'2way'!$Y$3:$Y$7690,"&lt;&gt;P")</f>
        <v>600</v>
      </c>
      <c r="G81" t="e">
        <f>SUMIFS('2way'!$AD$3:$AD$7690,'2way'!$Q$3:$Q$7690,"="&amp;B81,'2way'!$Y$3:$Y$7690,"&lt;&gt;P") + SUMIFS('2way'!$AD$3:$AD$7690,'2way'!$R$3:$R$7690,"="&amp;D81,'2way'!$Y$3:$Y$7690,"&lt;&gt;P")</f>
        <v>#N/A</v>
      </c>
      <c r="H81" s="71" t="e">
        <f t="shared" si="4"/>
        <v>#N/A</v>
      </c>
      <c r="I81">
        <f>SUMIFS('2way'!$Z$3:$Z$7690,'2way'!$Q$3:$Q$7690,"=" &amp;B81,'2way'!$Y$3:$Y$7690,"&lt;&gt;P") + SUMIFS('2way'!$Z$3:$Z$7690,'2way'!$R$3:$R$7690,"=" &amp;B81,'2way'!$Y$3:$Y$7690,"&lt;&gt;P")</f>
        <v>600</v>
      </c>
      <c r="J81" t="e">
        <f>SUMIFS('2way'!$AF$3:$AF$7690,'2way'!$Q$3:$Q$7690,"="&amp;B81,'2way'!$Y$3:$Y$7690,"&lt;&gt;P") + SUMIFS('2way'!$AF$3:$AF$7690,'2way'!$R$3:$R$7690,"="&amp;B81,'2way'!$Y$3:$Y$7690,"&lt;&gt;P")</f>
        <v>#N/A</v>
      </c>
      <c r="K81" s="71" t="e">
        <f t="shared" si="5"/>
        <v>#N/A</v>
      </c>
    </row>
    <row r="82" spans="1:11" x14ac:dyDescent="0.25">
      <c r="A82" t="s">
        <v>281</v>
      </c>
      <c r="B82" t="s">
        <v>329</v>
      </c>
      <c r="C82">
        <f>SUMIFS('2way'!$Z$3:$Z$7690,'2way'!$Q$3:$Q$7690,"=" &amp;B82,'2way'!$Y$3:$Y$7690,"&lt;&gt;P") + SUMIFS('2way'!$Z$3:$Z$7690,'2way'!$R$3:$R$7690,"=" &amp;B82,'2way'!$Y$3:$Y$7690,"&lt;&gt;P")</f>
        <v>600</v>
      </c>
      <c r="D82" t="e">
        <f>SUMIFS('2way'!$AB$3:$AB$7690,'2way'!$Q$3:$Q$7690,"="&amp;B82,'2way'!$Z$3:$Z$7690,"&lt;&gt;P") + SUMIFS('2way'!$AB$3:$AB$7690,'2way'!$R$3:$R$7690,"="&amp;B82,'2way'!$Z$3:$Z$7690,"&lt;&gt;P")</f>
        <v>#N/A</v>
      </c>
      <c r="E82" s="71" t="e">
        <f t="shared" si="3"/>
        <v>#N/A</v>
      </c>
      <c r="F82">
        <f>SUMIFS('2way'!$Z$3:$Z$7690,'2way'!$Q$3:$Q$7690,"=" &amp;B82,'2way'!$Y$3:$Y$7690,"&lt;&gt;P") + SUMIFS('2way'!$Z$3:$Z$7690,'2way'!$R$3:$R$7690,"=" &amp;B82,'2way'!$Y$3:$Y$7690,"&lt;&gt;P")</f>
        <v>600</v>
      </c>
      <c r="G82">
        <f>SUMIFS('2way'!$AD$3:$AD$7690,'2way'!$Q$3:$Q$7690,"="&amp;B82,'2way'!$Y$3:$Y$7690,"&lt;&gt;P") + SUMIFS('2way'!$AD$3:$AD$7690,'2way'!$R$3:$R$7690,"="&amp;D82,'2way'!$Y$3:$Y$7690,"&lt;&gt;P")</f>
        <v>-200</v>
      </c>
      <c r="H82" s="71">
        <f t="shared" si="4"/>
        <v>-0.33333333333333331</v>
      </c>
      <c r="I82">
        <f>SUMIFS('2way'!$Z$3:$Z$7690,'2way'!$Q$3:$Q$7690,"=" &amp;B82,'2way'!$Y$3:$Y$7690,"&lt;&gt;P") + SUMIFS('2way'!$Z$3:$Z$7690,'2way'!$R$3:$R$7690,"=" &amp;B82,'2way'!$Y$3:$Y$7690,"&lt;&gt;P")</f>
        <v>600</v>
      </c>
      <c r="J82" t="e">
        <f>SUMIFS('2way'!$AF$3:$AF$7690,'2way'!$Q$3:$Q$7690,"="&amp;B82,'2way'!$Y$3:$Y$7690,"&lt;&gt;P") + SUMIFS('2way'!$AF$3:$AF$7690,'2way'!$R$3:$R$7690,"="&amp;B82,'2way'!$Y$3:$Y$7690,"&lt;&gt;P")</f>
        <v>#N/A</v>
      </c>
      <c r="K82" s="71" t="e">
        <f t="shared" si="5"/>
        <v>#N/A</v>
      </c>
    </row>
    <row r="83" spans="1:11" x14ac:dyDescent="0.25">
      <c r="A83" t="s">
        <v>281</v>
      </c>
      <c r="B83" t="s">
        <v>403</v>
      </c>
      <c r="C83">
        <f>SUMIFS('2way'!$Z$3:$Z$7690,'2way'!$Q$3:$Q$7690,"=" &amp;B83,'2way'!$Y$3:$Y$7690,"&lt;&gt;P") + SUMIFS('2way'!$Z$3:$Z$7690,'2way'!$R$3:$R$7690,"=" &amp;B83,'2way'!$Y$3:$Y$7690,"&lt;&gt;P")</f>
        <v>600</v>
      </c>
      <c r="D83">
        <f>SUMIFS('2way'!$AB$3:$AB$7690,'2way'!$Q$3:$Q$7690,"="&amp;B83,'2way'!$Z$3:$Z$7690,"&lt;&gt;P") + SUMIFS('2way'!$AB$3:$AB$7690,'2way'!$R$3:$R$7690,"="&amp;B83,'2way'!$Z$3:$Z$7690,"&lt;&gt;P")</f>
        <v>-600</v>
      </c>
      <c r="E83" s="71">
        <f t="shared" si="3"/>
        <v>-1</v>
      </c>
      <c r="F83">
        <f>SUMIFS('2way'!$Z$3:$Z$7690,'2way'!$Q$3:$Q$7690,"=" &amp;B83,'2way'!$Y$3:$Y$7690,"&lt;&gt;P") + SUMIFS('2way'!$Z$3:$Z$7690,'2way'!$R$3:$R$7690,"=" &amp;B83,'2way'!$Y$3:$Y$7690,"&lt;&gt;P")</f>
        <v>600</v>
      </c>
      <c r="G83">
        <f>SUMIFS('2way'!$AD$3:$AD$7690,'2way'!$Q$3:$Q$7690,"="&amp;B83,'2way'!$Y$3:$Y$7690,"&lt;&gt;P") + SUMIFS('2way'!$AD$3:$AD$7690,'2way'!$R$3:$R$7690,"="&amp;D83,'2way'!$Y$3:$Y$7690,"&lt;&gt;P")</f>
        <v>-300</v>
      </c>
      <c r="H83" s="71">
        <f t="shared" si="4"/>
        <v>-0.5</v>
      </c>
      <c r="I83">
        <f>SUMIFS('2way'!$Z$3:$Z$7690,'2way'!$Q$3:$Q$7690,"=" &amp;B83,'2way'!$Y$3:$Y$7690,"&lt;&gt;P") + SUMIFS('2way'!$Z$3:$Z$7690,'2way'!$R$3:$R$7690,"=" &amp;B83,'2way'!$Y$3:$Y$7690,"&lt;&gt;P")</f>
        <v>600</v>
      </c>
      <c r="J83">
        <f>SUMIFS('2way'!$AF$3:$AF$7690,'2way'!$Q$3:$Q$7690,"="&amp;B83,'2way'!$Y$3:$Y$7690,"&lt;&gt;P") + SUMIFS('2way'!$AF$3:$AF$7690,'2way'!$R$3:$R$7690,"="&amp;B83,'2way'!$Y$3:$Y$7690,"&lt;&gt;P")</f>
        <v>-600</v>
      </c>
      <c r="K83" s="71">
        <f t="shared" si="5"/>
        <v>-1</v>
      </c>
    </row>
    <row r="84" spans="1:11" x14ac:dyDescent="0.25">
      <c r="A84" t="s">
        <v>281</v>
      </c>
      <c r="B84" t="s">
        <v>406</v>
      </c>
      <c r="C84">
        <f>SUMIFS('2way'!$Z$3:$Z$7690,'2way'!$Q$3:$Q$7690,"=" &amp;B84,'2way'!$Y$3:$Y$7690,"&lt;&gt;P") + SUMIFS('2way'!$Z$3:$Z$7690,'2way'!$R$3:$R$7690,"=" &amp;B84,'2way'!$Y$3:$Y$7690,"&lt;&gt;P")</f>
        <v>600</v>
      </c>
      <c r="D84">
        <f>SUMIFS('2way'!$AB$3:$AB$7690,'2way'!$Q$3:$Q$7690,"="&amp;B84,'2way'!$Z$3:$Z$7690,"&lt;&gt;P") + SUMIFS('2way'!$AB$3:$AB$7690,'2way'!$R$3:$R$7690,"="&amp;B84,'2way'!$Z$3:$Z$7690,"&lt;&gt;P")</f>
        <v>-600</v>
      </c>
      <c r="E84" s="71">
        <f t="shared" si="3"/>
        <v>-1</v>
      </c>
      <c r="F84">
        <f>SUMIFS('2way'!$Z$3:$Z$7690,'2way'!$Q$3:$Q$7690,"=" &amp;B84,'2way'!$Y$3:$Y$7690,"&lt;&gt;P") + SUMIFS('2way'!$Z$3:$Z$7690,'2way'!$R$3:$R$7690,"=" &amp;B84,'2way'!$Y$3:$Y$7690,"&lt;&gt;P")</f>
        <v>600</v>
      </c>
      <c r="G84">
        <f>SUMIFS('2way'!$AD$3:$AD$7690,'2way'!$Q$3:$Q$7690,"="&amp;B84,'2way'!$Y$3:$Y$7690,"&lt;&gt;P") + SUMIFS('2way'!$AD$3:$AD$7690,'2way'!$R$3:$R$7690,"="&amp;D84,'2way'!$Y$3:$Y$7690,"&lt;&gt;P")</f>
        <v>-300</v>
      </c>
      <c r="H84" s="71">
        <f t="shared" si="4"/>
        <v>-0.5</v>
      </c>
      <c r="I84">
        <f>SUMIFS('2way'!$Z$3:$Z$7690,'2way'!$Q$3:$Q$7690,"=" &amp;B84,'2way'!$Y$3:$Y$7690,"&lt;&gt;P") + SUMIFS('2way'!$Z$3:$Z$7690,'2way'!$R$3:$R$7690,"=" &amp;B84,'2way'!$Y$3:$Y$7690,"&lt;&gt;P")</f>
        <v>600</v>
      </c>
      <c r="J84">
        <f>SUMIFS('2way'!$AF$3:$AF$7690,'2way'!$Q$3:$Q$7690,"="&amp;B84,'2way'!$Y$3:$Y$7690,"&lt;&gt;P") + SUMIFS('2way'!$AF$3:$AF$7690,'2way'!$R$3:$R$7690,"="&amp;B84,'2way'!$Y$3:$Y$7690,"&lt;&gt;P")</f>
        <v>-600</v>
      </c>
      <c r="K84" s="71">
        <f t="shared" si="5"/>
        <v>-1</v>
      </c>
    </row>
    <row r="85" spans="1:11" x14ac:dyDescent="0.25">
      <c r="A85" t="s">
        <v>281</v>
      </c>
      <c r="B85" t="s">
        <v>405</v>
      </c>
      <c r="C85">
        <f>SUMIFS('2way'!$Z$3:$Z$7690,'2way'!$Q$3:$Q$7690,"=" &amp;B85,'2way'!$Y$3:$Y$7690,"&lt;&gt;P") + SUMIFS('2way'!$Z$3:$Z$7690,'2way'!$R$3:$R$7690,"=" &amp;B85,'2way'!$Y$3:$Y$7690,"&lt;&gt;P")</f>
        <v>600</v>
      </c>
      <c r="D85">
        <f>SUMIFS('2way'!$AB$3:$AB$7690,'2way'!$Q$3:$Q$7690,"="&amp;B85,'2way'!$Z$3:$Z$7690,"&lt;&gt;P") + SUMIFS('2way'!$AB$3:$AB$7690,'2way'!$R$3:$R$7690,"="&amp;B85,'2way'!$Z$3:$Z$7690,"&lt;&gt;P")</f>
        <v>-600</v>
      </c>
      <c r="E85" s="71">
        <f t="shared" si="3"/>
        <v>-1</v>
      </c>
      <c r="F85">
        <f>SUMIFS('2way'!$Z$3:$Z$7690,'2way'!$Q$3:$Q$7690,"=" &amp;B85,'2way'!$Y$3:$Y$7690,"&lt;&gt;P") + SUMIFS('2way'!$Z$3:$Z$7690,'2way'!$R$3:$R$7690,"=" &amp;B85,'2way'!$Y$3:$Y$7690,"&lt;&gt;P")</f>
        <v>600</v>
      </c>
      <c r="G85">
        <f>SUMIFS('2way'!$AD$3:$AD$7690,'2way'!$Q$3:$Q$7690,"="&amp;B85,'2way'!$Y$3:$Y$7690,"&lt;&gt;P") + SUMIFS('2way'!$AD$3:$AD$7690,'2way'!$R$3:$R$7690,"="&amp;D85,'2way'!$Y$3:$Y$7690,"&lt;&gt;P")</f>
        <v>-300</v>
      </c>
      <c r="H85" s="71">
        <f t="shared" si="4"/>
        <v>-0.5</v>
      </c>
      <c r="I85">
        <f>SUMIFS('2way'!$Z$3:$Z$7690,'2way'!$Q$3:$Q$7690,"=" &amp;B85,'2way'!$Y$3:$Y$7690,"&lt;&gt;P") + SUMIFS('2way'!$Z$3:$Z$7690,'2way'!$R$3:$R$7690,"=" &amp;B85,'2way'!$Y$3:$Y$7690,"&lt;&gt;P")</f>
        <v>600</v>
      </c>
      <c r="J85">
        <f>SUMIFS('2way'!$AF$3:$AF$7690,'2way'!$Q$3:$Q$7690,"="&amp;B85,'2way'!$Y$3:$Y$7690,"&lt;&gt;P") + SUMIFS('2way'!$AF$3:$AF$7690,'2way'!$R$3:$R$7690,"="&amp;B85,'2way'!$Y$3:$Y$7690,"&lt;&gt;P")</f>
        <v>-600</v>
      </c>
      <c r="K85" s="71">
        <f t="shared" si="5"/>
        <v>-1</v>
      </c>
    </row>
    <row r="86" spans="1:11" x14ac:dyDescent="0.25">
      <c r="A86" t="s">
        <v>281</v>
      </c>
      <c r="B86" t="s">
        <v>408</v>
      </c>
      <c r="C86">
        <f>SUMIFS('2way'!$Z$3:$Z$7690,'2way'!$Q$3:$Q$7690,"=" &amp;B86,'2way'!$Y$3:$Y$7690,"&lt;&gt;P") + SUMIFS('2way'!$Z$3:$Z$7690,'2way'!$R$3:$R$7690,"=" &amp;B86,'2way'!$Y$3:$Y$7690,"&lt;&gt;P")</f>
        <v>600</v>
      </c>
      <c r="D86" t="e">
        <f>SUMIFS('2way'!$AB$3:$AB$7690,'2way'!$Q$3:$Q$7690,"="&amp;B86,'2way'!$Z$3:$Z$7690,"&lt;&gt;P") + SUMIFS('2way'!$AB$3:$AB$7690,'2way'!$R$3:$R$7690,"="&amp;B86,'2way'!$Z$3:$Z$7690,"&lt;&gt;P")</f>
        <v>#N/A</v>
      </c>
      <c r="E86" s="71" t="e">
        <f t="shared" si="3"/>
        <v>#N/A</v>
      </c>
      <c r="F86">
        <f>SUMIFS('2way'!$Z$3:$Z$7690,'2way'!$Q$3:$Q$7690,"=" &amp;B86,'2way'!$Y$3:$Y$7690,"&lt;&gt;P") + SUMIFS('2way'!$Z$3:$Z$7690,'2way'!$R$3:$R$7690,"=" &amp;B86,'2way'!$Y$3:$Y$7690,"&lt;&gt;P")</f>
        <v>600</v>
      </c>
      <c r="G86" t="e">
        <f>SUMIFS('2way'!$AD$3:$AD$7690,'2way'!$Q$3:$Q$7690,"="&amp;B86,'2way'!$Y$3:$Y$7690,"&lt;&gt;P") + SUMIFS('2way'!$AD$3:$AD$7690,'2way'!$R$3:$R$7690,"="&amp;D86,'2way'!$Y$3:$Y$7690,"&lt;&gt;P")</f>
        <v>#N/A</v>
      </c>
      <c r="H86" s="71" t="e">
        <f t="shared" si="4"/>
        <v>#N/A</v>
      </c>
      <c r="I86">
        <f>SUMIFS('2way'!$Z$3:$Z$7690,'2way'!$Q$3:$Q$7690,"=" &amp;B86,'2way'!$Y$3:$Y$7690,"&lt;&gt;P") + SUMIFS('2way'!$Z$3:$Z$7690,'2way'!$R$3:$R$7690,"=" &amp;B86,'2way'!$Y$3:$Y$7690,"&lt;&gt;P")</f>
        <v>600</v>
      </c>
      <c r="J86" t="e">
        <f>SUMIFS('2way'!$AF$3:$AF$7690,'2way'!$Q$3:$Q$7690,"="&amp;B86,'2way'!$Y$3:$Y$7690,"&lt;&gt;P") + SUMIFS('2way'!$AF$3:$AF$7690,'2way'!$R$3:$R$7690,"="&amp;B86,'2way'!$Y$3:$Y$7690,"&lt;&gt;P")</f>
        <v>#N/A</v>
      </c>
      <c r="K86" s="71" t="e">
        <f t="shared" si="5"/>
        <v>#N/A</v>
      </c>
    </row>
    <row r="87" spans="1:11" x14ac:dyDescent="0.25">
      <c r="A87" t="s">
        <v>281</v>
      </c>
      <c r="B87" t="s">
        <v>484</v>
      </c>
      <c r="C87">
        <f>SUMIFS('2way'!$Z$3:$Z$7690,'2way'!$Q$3:$Q$7690,"=" &amp;B87,'2way'!$Y$3:$Y$7690,"&lt;&gt;P") + SUMIFS('2way'!$Z$3:$Z$7690,'2way'!$R$3:$R$7690,"=" &amp;B87,'2way'!$Y$3:$Y$7690,"&lt;&gt;P")</f>
        <v>600</v>
      </c>
      <c r="D87">
        <f>SUMIFS('2way'!$AB$3:$AB$7690,'2way'!$Q$3:$Q$7690,"="&amp;B87,'2way'!$Z$3:$Z$7690,"&lt;&gt;P") + SUMIFS('2way'!$AB$3:$AB$7690,'2way'!$R$3:$R$7690,"="&amp;B87,'2way'!$Z$3:$Z$7690,"&lt;&gt;P")</f>
        <v>-600</v>
      </c>
      <c r="E87" s="71">
        <f t="shared" si="3"/>
        <v>-1</v>
      </c>
      <c r="F87">
        <f>SUMIFS('2way'!$Z$3:$Z$7690,'2way'!$Q$3:$Q$7690,"=" &amp;B87,'2way'!$Y$3:$Y$7690,"&lt;&gt;P") + SUMIFS('2way'!$Z$3:$Z$7690,'2way'!$R$3:$R$7690,"=" &amp;B87,'2way'!$Y$3:$Y$7690,"&lt;&gt;P")</f>
        <v>600</v>
      </c>
      <c r="G87">
        <f>SUMIFS('2way'!$AD$3:$AD$7690,'2way'!$Q$3:$Q$7690,"="&amp;B87,'2way'!$Y$3:$Y$7690,"&lt;&gt;P") + SUMIFS('2way'!$AD$3:$AD$7690,'2way'!$R$3:$R$7690,"="&amp;D87,'2way'!$Y$3:$Y$7690,"&lt;&gt;P")</f>
        <v>-400</v>
      </c>
      <c r="H87" s="71">
        <f t="shared" si="4"/>
        <v>-0.66666666666666663</v>
      </c>
      <c r="I87">
        <f>SUMIFS('2way'!$Z$3:$Z$7690,'2way'!$Q$3:$Q$7690,"=" &amp;B87,'2way'!$Y$3:$Y$7690,"&lt;&gt;P") + SUMIFS('2way'!$Z$3:$Z$7690,'2way'!$R$3:$R$7690,"=" &amp;B87,'2way'!$Y$3:$Y$7690,"&lt;&gt;P")</f>
        <v>600</v>
      </c>
      <c r="J87">
        <f>SUMIFS('2way'!$AF$3:$AF$7690,'2way'!$Q$3:$Q$7690,"="&amp;B87,'2way'!$Y$3:$Y$7690,"&lt;&gt;P") + SUMIFS('2way'!$AF$3:$AF$7690,'2way'!$R$3:$R$7690,"="&amp;B87,'2way'!$Y$3:$Y$7690,"&lt;&gt;P")</f>
        <v>-600</v>
      </c>
      <c r="K87" s="71">
        <f t="shared" si="5"/>
        <v>-1</v>
      </c>
    </row>
    <row r="88" spans="1:11" x14ac:dyDescent="0.25">
      <c r="A88" t="s">
        <v>281</v>
      </c>
      <c r="B88" t="s">
        <v>485</v>
      </c>
      <c r="C88">
        <f>SUMIFS('2way'!$Z$3:$Z$7690,'2way'!$Q$3:$Q$7690,"=" &amp;B88,'2way'!$Y$3:$Y$7690,"&lt;&gt;P") + SUMIFS('2way'!$Z$3:$Z$7690,'2way'!$R$3:$R$7690,"=" &amp;B88,'2way'!$Y$3:$Y$7690,"&lt;&gt;P")</f>
        <v>600</v>
      </c>
      <c r="D88">
        <f>SUMIFS('2way'!$AB$3:$AB$7690,'2way'!$Q$3:$Q$7690,"="&amp;B88,'2way'!$Z$3:$Z$7690,"&lt;&gt;P") + SUMIFS('2way'!$AB$3:$AB$7690,'2way'!$R$3:$R$7690,"="&amp;B88,'2way'!$Z$3:$Z$7690,"&lt;&gt;P")</f>
        <v>-600</v>
      </c>
      <c r="E88" s="71">
        <f t="shared" si="3"/>
        <v>-1</v>
      </c>
      <c r="F88">
        <f>SUMIFS('2way'!$Z$3:$Z$7690,'2way'!$Q$3:$Q$7690,"=" &amp;B88,'2way'!$Y$3:$Y$7690,"&lt;&gt;P") + SUMIFS('2way'!$Z$3:$Z$7690,'2way'!$R$3:$R$7690,"=" &amp;B88,'2way'!$Y$3:$Y$7690,"&lt;&gt;P")</f>
        <v>600</v>
      </c>
      <c r="G88">
        <f>SUMIFS('2way'!$AD$3:$AD$7690,'2way'!$Q$3:$Q$7690,"="&amp;B88,'2way'!$Y$3:$Y$7690,"&lt;&gt;P") + SUMIFS('2way'!$AD$3:$AD$7690,'2way'!$R$3:$R$7690,"="&amp;D88,'2way'!$Y$3:$Y$7690,"&lt;&gt;P")</f>
        <v>-300</v>
      </c>
      <c r="H88" s="71">
        <f t="shared" si="4"/>
        <v>-0.5</v>
      </c>
      <c r="I88">
        <f>SUMIFS('2way'!$Z$3:$Z$7690,'2way'!$Q$3:$Q$7690,"=" &amp;B88,'2way'!$Y$3:$Y$7690,"&lt;&gt;P") + SUMIFS('2way'!$Z$3:$Z$7690,'2way'!$R$3:$R$7690,"=" &amp;B88,'2way'!$Y$3:$Y$7690,"&lt;&gt;P")</f>
        <v>600</v>
      </c>
      <c r="J88">
        <f>SUMIFS('2way'!$AF$3:$AF$7690,'2way'!$Q$3:$Q$7690,"="&amp;B88,'2way'!$Y$3:$Y$7690,"&lt;&gt;P") + SUMIFS('2way'!$AF$3:$AF$7690,'2way'!$R$3:$R$7690,"="&amp;B88,'2way'!$Y$3:$Y$7690,"&lt;&gt;P")</f>
        <v>-600</v>
      </c>
      <c r="K88" s="71">
        <f t="shared" si="5"/>
        <v>-1</v>
      </c>
    </row>
    <row r="89" spans="1:11" x14ac:dyDescent="0.25">
      <c r="A89" t="s">
        <v>281</v>
      </c>
      <c r="B89" t="s">
        <v>410</v>
      </c>
      <c r="C89">
        <f>SUMIFS('2way'!$Z$3:$Z$7690,'2way'!$Q$3:$Q$7690,"=" &amp;B89,'2way'!$Y$3:$Y$7690,"&lt;&gt;P") + SUMIFS('2way'!$Z$3:$Z$7690,'2way'!$R$3:$R$7690,"=" &amp;B89,'2way'!$Y$3:$Y$7690,"&lt;&gt;P")</f>
        <v>600</v>
      </c>
      <c r="D89" t="e">
        <f>SUMIFS('2way'!$AB$3:$AB$7690,'2way'!$Q$3:$Q$7690,"="&amp;B89,'2way'!$Z$3:$Z$7690,"&lt;&gt;P") + SUMIFS('2way'!$AB$3:$AB$7690,'2way'!$R$3:$R$7690,"="&amp;B89,'2way'!$Z$3:$Z$7690,"&lt;&gt;P")</f>
        <v>#N/A</v>
      </c>
      <c r="E89" s="71" t="e">
        <f t="shared" si="3"/>
        <v>#N/A</v>
      </c>
      <c r="F89">
        <f>SUMIFS('2way'!$Z$3:$Z$7690,'2way'!$Q$3:$Q$7690,"=" &amp;B89,'2way'!$Y$3:$Y$7690,"&lt;&gt;P") + SUMIFS('2way'!$Z$3:$Z$7690,'2way'!$R$3:$R$7690,"=" &amp;B89,'2way'!$Y$3:$Y$7690,"&lt;&gt;P")</f>
        <v>600</v>
      </c>
      <c r="G89" t="e">
        <f>SUMIFS('2way'!$AD$3:$AD$7690,'2way'!$Q$3:$Q$7690,"="&amp;B89,'2way'!$Y$3:$Y$7690,"&lt;&gt;P") + SUMIFS('2way'!$AD$3:$AD$7690,'2way'!$R$3:$R$7690,"="&amp;D89,'2way'!$Y$3:$Y$7690,"&lt;&gt;P")</f>
        <v>#N/A</v>
      </c>
      <c r="H89" s="71" t="e">
        <f t="shared" si="4"/>
        <v>#N/A</v>
      </c>
      <c r="I89">
        <f>SUMIFS('2way'!$Z$3:$Z$7690,'2way'!$Q$3:$Q$7690,"=" &amp;B89,'2way'!$Y$3:$Y$7690,"&lt;&gt;P") + SUMIFS('2way'!$Z$3:$Z$7690,'2way'!$R$3:$R$7690,"=" &amp;B89,'2way'!$Y$3:$Y$7690,"&lt;&gt;P")</f>
        <v>600</v>
      </c>
      <c r="J89" t="e">
        <f>SUMIFS('2way'!$AF$3:$AF$7690,'2way'!$Q$3:$Q$7690,"="&amp;B89,'2way'!$Y$3:$Y$7690,"&lt;&gt;P") + SUMIFS('2way'!$AF$3:$AF$7690,'2way'!$R$3:$R$7690,"="&amp;B89,'2way'!$Y$3:$Y$7690,"&lt;&gt;P")</f>
        <v>#N/A</v>
      </c>
      <c r="K89" s="71" t="e">
        <f t="shared" si="5"/>
        <v>#N/A</v>
      </c>
    </row>
    <row r="90" spans="1:11" x14ac:dyDescent="0.25">
      <c r="A90" t="s">
        <v>283</v>
      </c>
      <c r="B90" t="s">
        <v>333</v>
      </c>
      <c r="C90">
        <f>SUMIFS('2way'!$Z$3:$Z$7690,'2way'!$Q$3:$Q$7690,"=" &amp;B90,'2way'!$Y$3:$Y$7690,"&lt;&gt;P") + SUMIFS('2way'!$Z$3:$Z$7690,'2way'!$R$3:$R$7690,"=" &amp;B90,'2way'!$Y$3:$Y$7690,"&lt;&gt;P")</f>
        <v>600</v>
      </c>
      <c r="D90">
        <f>SUMIFS('2way'!$AB$3:$AB$7690,'2way'!$Q$3:$Q$7690,"="&amp;B90,'2way'!$Z$3:$Z$7690,"&lt;&gt;P") + SUMIFS('2way'!$AB$3:$AB$7690,'2way'!$R$3:$R$7690,"="&amp;B90,'2way'!$Z$3:$Z$7690,"&lt;&gt;P")</f>
        <v>-600</v>
      </c>
      <c r="E90" s="71">
        <f t="shared" si="3"/>
        <v>-1</v>
      </c>
      <c r="F90">
        <f>SUMIFS('2way'!$Z$3:$Z$7690,'2way'!$Q$3:$Q$7690,"=" &amp;B90,'2way'!$Y$3:$Y$7690,"&lt;&gt;P") + SUMIFS('2way'!$Z$3:$Z$7690,'2way'!$R$3:$R$7690,"=" &amp;B90,'2way'!$Y$3:$Y$7690,"&lt;&gt;P")</f>
        <v>600</v>
      </c>
      <c r="G90">
        <f>SUMIFS('2way'!$AD$3:$AD$7690,'2way'!$Q$3:$Q$7690,"="&amp;B90,'2way'!$Y$3:$Y$7690,"&lt;&gt;P") + SUMIFS('2way'!$AD$3:$AD$7690,'2way'!$R$3:$R$7690,"="&amp;D90,'2way'!$Y$3:$Y$7690,"&lt;&gt;P")</f>
        <v>-300</v>
      </c>
      <c r="H90" s="71">
        <f t="shared" si="4"/>
        <v>-0.5</v>
      </c>
      <c r="I90">
        <f>SUMIFS('2way'!$Z$3:$Z$7690,'2way'!$Q$3:$Q$7690,"=" &amp;B90,'2way'!$Y$3:$Y$7690,"&lt;&gt;P") + SUMIFS('2way'!$Z$3:$Z$7690,'2way'!$R$3:$R$7690,"=" &amp;B90,'2way'!$Y$3:$Y$7690,"&lt;&gt;P")</f>
        <v>600</v>
      </c>
      <c r="J90">
        <f>SUMIFS('2way'!$AF$3:$AF$7690,'2way'!$Q$3:$Q$7690,"="&amp;B90,'2way'!$Y$3:$Y$7690,"&lt;&gt;P") + SUMIFS('2way'!$AF$3:$AF$7690,'2way'!$R$3:$R$7690,"="&amp;B90,'2way'!$Y$3:$Y$7690,"&lt;&gt;P")</f>
        <v>-600</v>
      </c>
      <c r="K90" s="71">
        <f t="shared" si="5"/>
        <v>-1</v>
      </c>
    </row>
    <row r="91" spans="1:11" x14ac:dyDescent="0.25">
      <c r="A91" t="s">
        <v>283</v>
      </c>
      <c r="B91" t="s">
        <v>331</v>
      </c>
      <c r="C91">
        <f>SUMIFS('2way'!$Z$3:$Z$7690,'2way'!$Q$3:$Q$7690,"=" &amp;B91,'2way'!$Y$3:$Y$7690,"&lt;&gt;P") + SUMIFS('2way'!$Z$3:$Z$7690,'2way'!$R$3:$R$7690,"=" &amp;B91,'2way'!$Y$3:$Y$7690,"&lt;&gt;P")</f>
        <v>700</v>
      </c>
      <c r="D91">
        <f>SUMIFS('2way'!$AB$3:$AB$7690,'2way'!$Q$3:$Q$7690,"="&amp;B91,'2way'!$Z$3:$Z$7690,"&lt;&gt;P") + SUMIFS('2way'!$AB$3:$AB$7690,'2way'!$R$3:$R$7690,"="&amp;B91,'2way'!$Z$3:$Z$7690,"&lt;&gt;P")</f>
        <v>-700</v>
      </c>
      <c r="E91" s="71">
        <f t="shared" si="3"/>
        <v>-1</v>
      </c>
      <c r="F91">
        <f>SUMIFS('2way'!$Z$3:$Z$7690,'2way'!$Q$3:$Q$7690,"=" &amp;B91,'2way'!$Y$3:$Y$7690,"&lt;&gt;P") + SUMIFS('2way'!$Z$3:$Z$7690,'2way'!$R$3:$R$7690,"=" &amp;B91,'2way'!$Y$3:$Y$7690,"&lt;&gt;P")</f>
        <v>700</v>
      </c>
      <c r="G91">
        <f>SUMIFS('2way'!$AD$3:$AD$7690,'2way'!$Q$3:$Q$7690,"="&amp;B91,'2way'!$Y$3:$Y$7690,"&lt;&gt;P") + SUMIFS('2way'!$AD$3:$AD$7690,'2way'!$R$3:$R$7690,"="&amp;D91,'2way'!$Y$3:$Y$7690,"&lt;&gt;P")</f>
        <v>-400</v>
      </c>
      <c r="H91" s="71">
        <f t="shared" si="4"/>
        <v>-0.5714285714285714</v>
      </c>
      <c r="I91">
        <f>SUMIFS('2way'!$Z$3:$Z$7690,'2way'!$Q$3:$Q$7690,"=" &amp;B91,'2way'!$Y$3:$Y$7690,"&lt;&gt;P") + SUMIFS('2way'!$Z$3:$Z$7690,'2way'!$R$3:$R$7690,"=" &amp;B91,'2way'!$Y$3:$Y$7690,"&lt;&gt;P")</f>
        <v>700</v>
      </c>
      <c r="J91">
        <f>SUMIFS('2way'!$AF$3:$AF$7690,'2way'!$Q$3:$Q$7690,"="&amp;B91,'2way'!$Y$3:$Y$7690,"&lt;&gt;P") + SUMIFS('2way'!$AF$3:$AF$7690,'2way'!$R$3:$R$7690,"="&amp;B91,'2way'!$Y$3:$Y$7690,"&lt;&gt;P")</f>
        <v>-700</v>
      </c>
      <c r="K91" s="71">
        <f t="shared" si="5"/>
        <v>-1</v>
      </c>
    </row>
    <row r="92" spans="1:11" x14ac:dyDescent="0.25">
      <c r="A92" t="s">
        <v>283</v>
      </c>
      <c r="B92" t="s">
        <v>289</v>
      </c>
      <c r="C92">
        <f>SUMIFS('2way'!$Z$3:$Z$7690,'2way'!$Q$3:$Q$7690,"=" &amp;B92,'2way'!$Y$3:$Y$7690,"&lt;&gt;P") + SUMIFS('2way'!$Z$3:$Z$7690,'2way'!$R$3:$R$7690,"=" &amp;B92,'2way'!$Y$3:$Y$7690,"&lt;&gt;P")</f>
        <v>700</v>
      </c>
      <c r="D92">
        <f>SUMIFS('2way'!$AB$3:$AB$7690,'2way'!$Q$3:$Q$7690,"="&amp;B92,'2way'!$Z$3:$Z$7690,"&lt;&gt;P") + SUMIFS('2way'!$AB$3:$AB$7690,'2way'!$R$3:$R$7690,"="&amp;B92,'2way'!$Z$3:$Z$7690,"&lt;&gt;P")</f>
        <v>-700</v>
      </c>
      <c r="E92" s="71">
        <f t="shared" si="3"/>
        <v>-1</v>
      </c>
      <c r="F92">
        <f>SUMIFS('2way'!$Z$3:$Z$7690,'2way'!$Q$3:$Q$7690,"=" &amp;B92,'2way'!$Y$3:$Y$7690,"&lt;&gt;P") + SUMIFS('2way'!$Z$3:$Z$7690,'2way'!$R$3:$R$7690,"=" &amp;B92,'2way'!$Y$3:$Y$7690,"&lt;&gt;P")</f>
        <v>700</v>
      </c>
      <c r="G92">
        <f>SUMIFS('2way'!$AD$3:$AD$7690,'2way'!$Q$3:$Q$7690,"="&amp;B92,'2way'!$Y$3:$Y$7690,"&lt;&gt;P") + SUMIFS('2way'!$AD$3:$AD$7690,'2way'!$R$3:$R$7690,"="&amp;D92,'2way'!$Y$3:$Y$7690,"&lt;&gt;P")</f>
        <v>-300</v>
      </c>
      <c r="H92" s="71">
        <f t="shared" si="4"/>
        <v>-0.42857142857142855</v>
      </c>
      <c r="I92">
        <f>SUMIFS('2way'!$Z$3:$Z$7690,'2way'!$Q$3:$Q$7690,"=" &amp;B92,'2way'!$Y$3:$Y$7690,"&lt;&gt;P") + SUMIFS('2way'!$Z$3:$Z$7690,'2way'!$R$3:$R$7690,"=" &amp;B92,'2way'!$Y$3:$Y$7690,"&lt;&gt;P")</f>
        <v>700</v>
      </c>
      <c r="J92">
        <f>SUMIFS('2way'!$AF$3:$AF$7690,'2way'!$Q$3:$Q$7690,"="&amp;B92,'2way'!$Y$3:$Y$7690,"&lt;&gt;P") + SUMIFS('2way'!$AF$3:$AF$7690,'2way'!$R$3:$R$7690,"="&amp;B92,'2way'!$Y$3:$Y$7690,"&lt;&gt;P")</f>
        <v>-700</v>
      </c>
      <c r="K92" s="71">
        <f t="shared" si="5"/>
        <v>-1</v>
      </c>
    </row>
    <row r="93" spans="1:11" x14ac:dyDescent="0.25">
      <c r="A93" t="s">
        <v>283</v>
      </c>
      <c r="B93" t="s">
        <v>330</v>
      </c>
      <c r="C93">
        <f>SUMIFS('2way'!$Z$3:$Z$7690,'2way'!$Q$3:$Q$7690,"=" &amp;B93,'2way'!$Y$3:$Y$7690,"&lt;&gt;P") + SUMIFS('2way'!$Z$3:$Z$7690,'2way'!$R$3:$R$7690,"=" &amp;B93,'2way'!$Y$3:$Y$7690,"&lt;&gt;P")</f>
        <v>600</v>
      </c>
      <c r="D93">
        <f>SUMIFS('2way'!$AB$3:$AB$7690,'2way'!$Q$3:$Q$7690,"="&amp;B93,'2way'!$Z$3:$Z$7690,"&lt;&gt;P") + SUMIFS('2way'!$AB$3:$AB$7690,'2way'!$R$3:$R$7690,"="&amp;B93,'2way'!$Z$3:$Z$7690,"&lt;&gt;P")</f>
        <v>-600</v>
      </c>
      <c r="E93" s="71">
        <f t="shared" si="3"/>
        <v>-1</v>
      </c>
      <c r="F93">
        <f>SUMIFS('2way'!$Z$3:$Z$7690,'2way'!$Q$3:$Q$7690,"=" &amp;B93,'2way'!$Y$3:$Y$7690,"&lt;&gt;P") + SUMIFS('2way'!$Z$3:$Z$7690,'2way'!$R$3:$R$7690,"=" &amp;B93,'2way'!$Y$3:$Y$7690,"&lt;&gt;P")</f>
        <v>600</v>
      </c>
      <c r="G93">
        <f>SUMIFS('2way'!$AD$3:$AD$7690,'2way'!$Q$3:$Q$7690,"="&amp;B93,'2way'!$Y$3:$Y$7690,"&lt;&gt;P") + SUMIFS('2way'!$AD$3:$AD$7690,'2way'!$R$3:$R$7690,"="&amp;D93,'2way'!$Y$3:$Y$7690,"&lt;&gt;P")</f>
        <v>-400</v>
      </c>
      <c r="H93" s="71">
        <f t="shared" si="4"/>
        <v>-0.66666666666666663</v>
      </c>
      <c r="I93">
        <f>SUMIFS('2way'!$Z$3:$Z$7690,'2way'!$Q$3:$Q$7690,"=" &amp;B93,'2way'!$Y$3:$Y$7690,"&lt;&gt;P") + SUMIFS('2way'!$Z$3:$Z$7690,'2way'!$R$3:$R$7690,"=" &amp;B93,'2way'!$Y$3:$Y$7690,"&lt;&gt;P")</f>
        <v>600</v>
      </c>
      <c r="J93">
        <f>SUMIFS('2way'!$AF$3:$AF$7690,'2way'!$Q$3:$Q$7690,"="&amp;B93,'2way'!$Y$3:$Y$7690,"&lt;&gt;P") + SUMIFS('2way'!$AF$3:$AF$7690,'2way'!$R$3:$R$7690,"="&amp;B93,'2way'!$Y$3:$Y$7690,"&lt;&gt;P")</f>
        <v>-600</v>
      </c>
      <c r="K93" s="71">
        <f t="shared" si="5"/>
        <v>-1</v>
      </c>
    </row>
    <row r="94" spans="1:11" x14ac:dyDescent="0.25">
      <c r="A94" t="s">
        <v>283</v>
      </c>
      <c r="B94" t="s">
        <v>411</v>
      </c>
      <c r="C94">
        <f>SUMIFS('2way'!$Z$3:$Z$7690,'2way'!$Q$3:$Q$7690,"=" &amp;B94,'2way'!$Y$3:$Y$7690,"&lt;&gt;P") + SUMIFS('2way'!$Z$3:$Z$7690,'2way'!$R$3:$R$7690,"=" &amp;B94,'2way'!$Y$3:$Y$7690,"&lt;&gt;P")</f>
        <v>400</v>
      </c>
      <c r="D94">
        <f>SUMIFS('2way'!$AB$3:$AB$7690,'2way'!$Q$3:$Q$7690,"="&amp;B94,'2way'!$Z$3:$Z$7690,"&lt;&gt;P") + SUMIFS('2way'!$AB$3:$AB$7690,'2way'!$R$3:$R$7690,"="&amp;B94,'2way'!$Z$3:$Z$7690,"&lt;&gt;P")</f>
        <v>-500</v>
      </c>
      <c r="E94" s="71">
        <f t="shared" si="3"/>
        <v>-1.25</v>
      </c>
      <c r="F94">
        <f>SUMIFS('2way'!$Z$3:$Z$7690,'2way'!$Q$3:$Q$7690,"=" &amp;B94,'2way'!$Y$3:$Y$7690,"&lt;&gt;P") + SUMIFS('2way'!$Z$3:$Z$7690,'2way'!$R$3:$R$7690,"=" &amp;B94,'2way'!$Y$3:$Y$7690,"&lt;&gt;P")</f>
        <v>400</v>
      </c>
      <c r="G94">
        <f>SUMIFS('2way'!$AD$3:$AD$7690,'2way'!$Q$3:$Q$7690,"="&amp;B94,'2way'!$Y$3:$Y$7690,"&lt;&gt;P") + SUMIFS('2way'!$AD$3:$AD$7690,'2way'!$R$3:$R$7690,"="&amp;D94,'2way'!$Y$3:$Y$7690,"&lt;&gt;P")</f>
        <v>-300</v>
      </c>
      <c r="H94" s="71">
        <f t="shared" si="4"/>
        <v>-0.75</v>
      </c>
      <c r="I94">
        <f>SUMIFS('2way'!$Z$3:$Z$7690,'2way'!$Q$3:$Q$7690,"=" &amp;B94,'2way'!$Y$3:$Y$7690,"&lt;&gt;P") + SUMIFS('2way'!$Z$3:$Z$7690,'2way'!$R$3:$R$7690,"=" &amp;B94,'2way'!$Y$3:$Y$7690,"&lt;&gt;P")</f>
        <v>400</v>
      </c>
      <c r="J94">
        <f>SUMIFS('2way'!$AF$3:$AF$7690,'2way'!$Q$3:$Q$7690,"="&amp;B94,'2way'!$Y$3:$Y$7690,"&lt;&gt;P") + SUMIFS('2way'!$AF$3:$AF$7690,'2way'!$R$3:$R$7690,"="&amp;B94,'2way'!$Y$3:$Y$7690,"&lt;&gt;P")</f>
        <v>-400</v>
      </c>
      <c r="K94" s="71">
        <f t="shared" si="5"/>
        <v>-1</v>
      </c>
    </row>
    <row r="95" spans="1:11" x14ac:dyDescent="0.25">
      <c r="A95" t="s">
        <v>283</v>
      </c>
      <c r="B95" t="s">
        <v>414</v>
      </c>
      <c r="C95">
        <f>SUMIFS('2way'!$Z$3:$Z$7690,'2way'!$Q$3:$Q$7690,"=" &amp;B95,'2way'!$Y$3:$Y$7690,"&lt;&gt;P") + SUMIFS('2way'!$Z$3:$Z$7690,'2way'!$R$3:$R$7690,"=" &amp;B95,'2way'!$Y$3:$Y$7690,"&lt;&gt;P")</f>
        <v>600</v>
      </c>
      <c r="D95">
        <f>SUMIFS('2way'!$AB$3:$AB$7690,'2way'!$Q$3:$Q$7690,"="&amp;B95,'2way'!$Z$3:$Z$7690,"&lt;&gt;P") + SUMIFS('2way'!$AB$3:$AB$7690,'2way'!$R$3:$R$7690,"="&amp;B95,'2way'!$Z$3:$Z$7690,"&lt;&gt;P")</f>
        <v>-600</v>
      </c>
      <c r="E95" s="71">
        <f t="shared" si="3"/>
        <v>-1</v>
      </c>
      <c r="F95">
        <f>SUMIFS('2way'!$Z$3:$Z$7690,'2way'!$Q$3:$Q$7690,"=" &amp;B95,'2way'!$Y$3:$Y$7690,"&lt;&gt;P") + SUMIFS('2way'!$Z$3:$Z$7690,'2way'!$R$3:$R$7690,"=" &amp;B95,'2way'!$Y$3:$Y$7690,"&lt;&gt;P")</f>
        <v>600</v>
      </c>
      <c r="G95">
        <f>SUMIFS('2way'!$AD$3:$AD$7690,'2way'!$Q$3:$Q$7690,"="&amp;B95,'2way'!$Y$3:$Y$7690,"&lt;&gt;P") + SUMIFS('2way'!$AD$3:$AD$7690,'2way'!$R$3:$R$7690,"="&amp;D95,'2way'!$Y$3:$Y$7690,"&lt;&gt;P")</f>
        <v>-200</v>
      </c>
      <c r="H95" s="71">
        <f t="shared" si="4"/>
        <v>-0.33333333333333331</v>
      </c>
      <c r="I95">
        <f>SUMIFS('2way'!$Z$3:$Z$7690,'2way'!$Q$3:$Q$7690,"=" &amp;B95,'2way'!$Y$3:$Y$7690,"&lt;&gt;P") + SUMIFS('2way'!$Z$3:$Z$7690,'2way'!$R$3:$R$7690,"=" &amp;B95,'2way'!$Y$3:$Y$7690,"&lt;&gt;P")</f>
        <v>600</v>
      </c>
      <c r="J95">
        <f>SUMIFS('2way'!$AF$3:$AF$7690,'2way'!$Q$3:$Q$7690,"="&amp;B95,'2way'!$Y$3:$Y$7690,"&lt;&gt;P") + SUMIFS('2way'!$AF$3:$AF$7690,'2way'!$R$3:$R$7690,"="&amp;B95,'2way'!$Y$3:$Y$7690,"&lt;&gt;P")</f>
        <v>-600</v>
      </c>
      <c r="K95" s="71">
        <f t="shared" si="5"/>
        <v>-1</v>
      </c>
    </row>
    <row r="96" spans="1:11" x14ac:dyDescent="0.25">
      <c r="A96" t="s">
        <v>283</v>
      </c>
      <c r="B96" t="s">
        <v>523</v>
      </c>
      <c r="C96">
        <f>SUMIFS('2way'!$Z$3:$Z$7690,'2way'!$Q$3:$Q$7690,"=" &amp;B96,'2way'!$Y$3:$Y$7690,"&lt;&gt;P") + SUMIFS('2way'!$Z$3:$Z$7690,'2way'!$R$3:$R$7690,"=" &amp;B96,'2way'!$Y$3:$Y$7690,"&lt;&gt;P")</f>
        <v>300</v>
      </c>
      <c r="D96">
        <f>SUMIFS('2way'!$AB$3:$AB$7690,'2way'!$Q$3:$Q$7690,"="&amp;B96,'2way'!$Z$3:$Z$7690,"&lt;&gt;P") + SUMIFS('2way'!$AB$3:$AB$7690,'2way'!$R$3:$R$7690,"="&amp;B96,'2way'!$Z$3:$Z$7690,"&lt;&gt;P")</f>
        <v>-400</v>
      </c>
      <c r="E96" s="71">
        <f t="shared" si="3"/>
        <v>-1.3333333333333333</v>
      </c>
      <c r="F96">
        <f>SUMIFS('2way'!$Z$3:$Z$7690,'2way'!$Q$3:$Q$7690,"=" &amp;B96,'2way'!$Y$3:$Y$7690,"&lt;&gt;P") + SUMIFS('2way'!$Z$3:$Z$7690,'2way'!$R$3:$R$7690,"=" &amp;B96,'2way'!$Y$3:$Y$7690,"&lt;&gt;P")</f>
        <v>300</v>
      </c>
      <c r="G96">
        <f>SUMIFS('2way'!$AD$3:$AD$7690,'2way'!$Q$3:$Q$7690,"="&amp;B96,'2way'!$Y$3:$Y$7690,"&lt;&gt;P") + SUMIFS('2way'!$AD$3:$AD$7690,'2way'!$R$3:$R$7690,"="&amp;D96,'2way'!$Y$3:$Y$7690,"&lt;&gt;P")</f>
        <v>-100</v>
      </c>
      <c r="H96" s="71">
        <f t="shared" si="4"/>
        <v>-0.33333333333333331</v>
      </c>
      <c r="I96">
        <f>SUMIFS('2way'!$Z$3:$Z$7690,'2way'!$Q$3:$Q$7690,"=" &amp;B96,'2way'!$Y$3:$Y$7690,"&lt;&gt;P") + SUMIFS('2way'!$Z$3:$Z$7690,'2way'!$R$3:$R$7690,"=" &amp;B96,'2way'!$Y$3:$Y$7690,"&lt;&gt;P")</f>
        <v>300</v>
      </c>
      <c r="J96">
        <f>SUMIFS('2way'!$AF$3:$AF$7690,'2way'!$Q$3:$Q$7690,"="&amp;B96,'2way'!$Y$3:$Y$7690,"&lt;&gt;P") + SUMIFS('2way'!$AF$3:$AF$7690,'2way'!$R$3:$R$7690,"="&amp;B96,'2way'!$Y$3:$Y$7690,"&lt;&gt;P")</f>
        <v>-300</v>
      </c>
      <c r="K96" s="71">
        <f t="shared" si="5"/>
        <v>-1</v>
      </c>
    </row>
    <row r="97" spans="1:11" x14ac:dyDescent="0.25">
      <c r="A97" t="s">
        <v>283</v>
      </c>
      <c r="B97" t="s">
        <v>290</v>
      </c>
      <c r="C97">
        <f>SUMIFS('2way'!$Z$3:$Z$7690,'2way'!$Q$3:$Q$7690,"=" &amp;B97,'2way'!$Y$3:$Y$7690,"&lt;&gt;P") + SUMIFS('2way'!$Z$3:$Z$7690,'2way'!$R$3:$R$7690,"=" &amp;B97,'2way'!$Y$3:$Y$7690,"&lt;&gt;P")</f>
        <v>400</v>
      </c>
      <c r="D97">
        <f>SUMIFS('2way'!$AB$3:$AB$7690,'2way'!$Q$3:$Q$7690,"="&amp;B97,'2way'!$Z$3:$Z$7690,"&lt;&gt;P") + SUMIFS('2way'!$AB$3:$AB$7690,'2way'!$R$3:$R$7690,"="&amp;B97,'2way'!$Z$3:$Z$7690,"&lt;&gt;P")</f>
        <v>-400</v>
      </c>
      <c r="E97" s="71">
        <f t="shared" si="3"/>
        <v>-1</v>
      </c>
      <c r="F97">
        <f>SUMIFS('2way'!$Z$3:$Z$7690,'2way'!$Q$3:$Q$7690,"=" &amp;B97,'2way'!$Y$3:$Y$7690,"&lt;&gt;P") + SUMIFS('2way'!$Z$3:$Z$7690,'2way'!$R$3:$R$7690,"=" &amp;B97,'2way'!$Y$3:$Y$7690,"&lt;&gt;P")</f>
        <v>400</v>
      </c>
      <c r="G97">
        <f>SUMIFS('2way'!$AD$3:$AD$7690,'2way'!$Q$3:$Q$7690,"="&amp;B97,'2way'!$Y$3:$Y$7690,"&lt;&gt;P") + SUMIFS('2way'!$AD$3:$AD$7690,'2way'!$R$3:$R$7690,"="&amp;D97,'2way'!$Y$3:$Y$7690,"&lt;&gt;P")</f>
        <v>-100</v>
      </c>
      <c r="H97" s="71">
        <f t="shared" si="4"/>
        <v>-0.25</v>
      </c>
      <c r="I97">
        <f>SUMIFS('2way'!$Z$3:$Z$7690,'2way'!$Q$3:$Q$7690,"=" &amp;B97,'2way'!$Y$3:$Y$7690,"&lt;&gt;P") + SUMIFS('2way'!$Z$3:$Z$7690,'2way'!$R$3:$R$7690,"=" &amp;B97,'2way'!$Y$3:$Y$7690,"&lt;&gt;P")</f>
        <v>400</v>
      </c>
      <c r="J97">
        <f>SUMIFS('2way'!$AF$3:$AF$7690,'2way'!$Q$3:$Q$7690,"="&amp;B97,'2way'!$Y$3:$Y$7690,"&lt;&gt;P") + SUMIFS('2way'!$AF$3:$AF$7690,'2way'!$R$3:$R$7690,"="&amp;B97,'2way'!$Y$3:$Y$7690,"&lt;&gt;P")</f>
        <v>-400</v>
      </c>
      <c r="K97" s="71">
        <f t="shared" si="5"/>
        <v>-1</v>
      </c>
    </row>
    <row r="98" spans="1:11" x14ac:dyDescent="0.25">
      <c r="A98" t="s">
        <v>283</v>
      </c>
      <c r="B98" t="s">
        <v>413</v>
      </c>
      <c r="C98">
        <f>SUMIFS('2way'!$Z$3:$Z$7690,'2way'!$Q$3:$Q$7690,"=" &amp;B98,'2way'!$Y$3:$Y$7690,"&lt;&gt;P") + SUMIFS('2way'!$Z$3:$Z$7690,'2way'!$R$3:$R$7690,"=" &amp;B98,'2way'!$Y$3:$Y$7690,"&lt;&gt;P")</f>
        <v>600</v>
      </c>
      <c r="D98">
        <f>SUMIFS('2way'!$AB$3:$AB$7690,'2way'!$Q$3:$Q$7690,"="&amp;B98,'2way'!$Z$3:$Z$7690,"&lt;&gt;P") + SUMIFS('2way'!$AB$3:$AB$7690,'2way'!$R$3:$R$7690,"="&amp;B98,'2way'!$Z$3:$Z$7690,"&lt;&gt;P")</f>
        <v>-600</v>
      </c>
      <c r="E98" s="71">
        <f t="shared" si="3"/>
        <v>-1</v>
      </c>
      <c r="F98">
        <f>SUMIFS('2way'!$Z$3:$Z$7690,'2way'!$Q$3:$Q$7690,"=" &amp;B98,'2way'!$Y$3:$Y$7690,"&lt;&gt;P") + SUMIFS('2way'!$Z$3:$Z$7690,'2way'!$R$3:$R$7690,"=" &amp;B98,'2way'!$Y$3:$Y$7690,"&lt;&gt;P")</f>
        <v>600</v>
      </c>
      <c r="G98">
        <f>SUMIFS('2way'!$AD$3:$AD$7690,'2way'!$Q$3:$Q$7690,"="&amp;B98,'2way'!$Y$3:$Y$7690,"&lt;&gt;P") + SUMIFS('2way'!$AD$3:$AD$7690,'2way'!$R$3:$R$7690,"="&amp;D98,'2way'!$Y$3:$Y$7690,"&lt;&gt;P")</f>
        <v>-300</v>
      </c>
      <c r="H98" s="71">
        <f t="shared" si="4"/>
        <v>-0.5</v>
      </c>
      <c r="I98">
        <f>SUMIFS('2way'!$Z$3:$Z$7690,'2way'!$Q$3:$Q$7690,"=" &amp;B98,'2way'!$Y$3:$Y$7690,"&lt;&gt;P") + SUMIFS('2way'!$Z$3:$Z$7690,'2way'!$R$3:$R$7690,"=" &amp;B98,'2way'!$Y$3:$Y$7690,"&lt;&gt;P")</f>
        <v>600</v>
      </c>
      <c r="J98">
        <f>SUMIFS('2way'!$AF$3:$AF$7690,'2way'!$Q$3:$Q$7690,"="&amp;B98,'2way'!$Y$3:$Y$7690,"&lt;&gt;P") + SUMIFS('2way'!$AF$3:$AF$7690,'2way'!$R$3:$R$7690,"="&amp;B98,'2way'!$Y$3:$Y$7690,"&lt;&gt;P")</f>
        <v>-600</v>
      </c>
      <c r="K98" s="71">
        <f t="shared" si="5"/>
        <v>-1</v>
      </c>
    </row>
    <row r="99" spans="1:11" x14ac:dyDescent="0.25">
      <c r="A99" t="s">
        <v>283</v>
      </c>
      <c r="B99" t="s">
        <v>412</v>
      </c>
      <c r="C99">
        <f>SUMIFS('2way'!$Z$3:$Z$7690,'2way'!$Q$3:$Q$7690,"=" &amp;B99,'2way'!$Y$3:$Y$7690,"&lt;&gt;P") + SUMIFS('2way'!$Z$3:$Z$7690,'2way'!$R$3:$R$7690,"=" &amp;B99,'2way'!$Y$3:$Y$7690,"&lt;&gt;P")</f>
        <v>600</v>
      </c>
      <c r="D99">
        <f>SUMIFS('2way'!$AB$3:$AB$7690,'2way'!$Q$3:$Q$7690,"="&amp;B99,'2way'!$Z$3:$Z$7690,"&lt;&gt;P") + SUMIFS('2way'!$AB$3:$AB$7690,'2way'!$R$3:$R$7690,"="&amp;B99,'2way'!$Z$3:$Z$7690,"&lt;&gt;P")</f>
        <v>-600</v>
      </c>
      <c r="E99" s="71">
        <f t="shared" si="3"/>
        <v>-1</v>
      </c>
      <c r="F99">
        <f>SUMIFS('2way'!$Z$3:$Z$7690,'2way'!$Q$3:$Q$7690,"=" &amp;B99,'2way'!$Y$3:$Y$7690,"&lt;&gt;P") + SUMIFS('2way'!$Z$3:$Z$7690,'2way'!$R$3:$R$7690,"=" &amp;B99,'2way'!$Y$3:$Y$7690,"&lt;&gt;P")</f>
        <v>600</v>
      </c>
      <c r="G99">
        <f>SUMIFS('2way'!$AD$3:$AD$7690,'2way'!$Q$3:$Q$7690,"="&amp;B99,'2way'!$Y$3:$Y$7690,"&lt;&gt;P") + SUMIFS('2way'!$AD$3:$AD$7690,'2way'!$R$3:$R$7690,"="&amp;D99,'2way'!$Y$3:$Y$7690,"&lt;&gt;P")</f>
        <v>-300</v>
      </c>
      <c r="H99" s="71">
        <f t="shared" si="4"/>
        <v>-0.5</v>
      </c>
      <c r="I99">
        <f>SUMIFS('2way'!$Z$3:$Z$7690,'2way'!$Q$3:$Q$7690,"=" &amp;B99,'2way'!$Y$3:$Y$7690,"&lt;&gt;P") + SUMIFS('2way'!$Z$3:$Z$7690,'2way'!$R$3:$R$7690,"=" &amp;B99,'2way'!$Y$3:$Y$7690,"&lt;&gt;P")</f>
        <v>600</v>
      </c>
      <c r="J99">
        <f>SUMIFS('2way'!$AF$3:$AF$7690,'2way'!$Q$3:$Q$7690,"="&amp;B99,'2way'!$Y$3:$Y$7690,"&lt;&gt;P") + SUMIFS('2way'!$AF$3:$AF$7690,'2way'!$R$3:$R$7690,"="&amp;B99,'2way'!$Y$3:$Y$7690,"&lt;&gt;P")</f>
        <v>-600</v>
      </c>
      <c r="K99" s="71">
        <f t="shared" si="5"/>
        <v>-1</v>
      </c>
    </row>
    <row r="100" spans="1:11" x14ac:dyDescent="0.25">
      <c r="A100" t="s">
        <v>283</v>
      </c>
      <c r="B100" t="s">
        <v>540</v>
      </c>
      <c r="C100">
        <f>SUMIFS('2way'!$Z$3:$Z$7690,'2way'!$Q$3:$Q$7690,"=" &amp;B100,'2way'!$Y$3:$Y$7690,"&lt;&gt;P") + SUMIFS('2way'!$Z$3:$Z$7690,'2way'!$R$3:$R$7690,"=" &amp;B100,'2way'!$Y$3:$Y$7690,"&lt;&gt;P")</f>
        <v>500</v>
      </c>
      <c r="D100">
        <f>SUMIFS('2way'!$AB$3:$AB$7690,'2way'!$Q$3:$Q$7690,"="&amp;B100,'2way'!$Z$3:$Z$7690,"&lt;&gt;P") + SUMIFS('2way'!$AB$3:$AB$7690,'2way'!$R$3:$R$7690,"="&amp;B100,'2way'!$Z$3:$Z$7690,"&lt;&gt;P")</f>
        <v>-500</v>
      </c>
      <c r="E100" s="71">
        <f t="shared" si="3"/>
        <v>-1</v>
      </c>
      <c r="F100">
        <f>SUMIFS('2way'!$Z$3:$Z$7690,'2way'!$Q$3:$Q$7690,"=" &amp;B100,'2way'!$Y$3:$Y$7690,"&lt;&gt;P") + SUMIFS('2way'!$Z$3:$Z$7690,'2way'!$R$3:$R$7690,"=" &amp;B100,'2way'!$Y$3:$Y$7690,"&lt;&gt;P")</f>
        <v>500</v>
      </c>
      <c r="G100">
        <f>SUMIFS('2way'!$AD$3:$AD$7690,'2way'!$Q$3:$Q$7690,"="&amp;B100,'2way'!$Y$3:$Y$7690,"&lt;&gt;P") + SUMIFS('2way'!$AD$3:$AD$7690,'2way'!$R$3:$R$7690,"="&amp;D100,'2way'!$Y$3:$Y$7690,"&lt;&gt;P")</f>
        <v>-300</v>
      </c>
      <c r="H100" s="71">
        <f t="shared" si="4"/>
        <v>-0.6</v>
      </c>
      <c r="I100">
        <f>SUMIFS('2way'!$Z$3:$Z$7690,'2way'!$Q$3:$Q$7690,"=" &amp;B100,'2way'!$Y$3:$Y$7690,"&lt;&gt;P") + SUMIFS('2way'!$Z$3:$Z$7690,'2way'!$R$3:$R$7690,"=" &amp;B100,'2way'!$Y$3:$Y$7690,"&lt;&gt;P")</f>
        <v>500</v>
      </c>
      <c r="J100">
        <f>SUMIFS('2way'!$AF$3:$AF$7690,'2way'!$Q$3:$Q$7690,"="&amp;B100,'2way'!$Y$3:$Y$7690,"&lt;&gt;P") + SUMIFS('2way'!$AF$3:$AF$7690,'2way'!$R$3:$R$7690,"="&amp;B100,'2way'!$Y$3:$Y$7690,"&lt;&gt;P")</f>
        <v>-500</v>
      </c>
      <c r="K100" s="71">
        <f t="shared" si="5"/>
        <v>-1</v>
      </c>
    </row>
    <row r="101" spans="1:11" x14ac:dyDescent="0.25">
      <c r="A101" t="s">
        <v>283</v>
      </c>
      <c r="B101" t="s">
        <v>332</v>
      </c>
      <c r="C101">
        <f>SUMIFS('2way'!$Z$3:$Z$7690,'2way'!$Q$3:$Q$7690,"=" &amp;B101,'2way'!$Y$3:$Y$7690,"&lt;&gt;P") + SUMIFS('2way'!$Z$3:$Z$7690,'2way'!$R$3:$R$7690,"=" &amp;B101,'2way'!$Y$3:$Y$7690,"&lt;&gt;P")</f>
        <v>400</v>
      </c>
      <c r="D101">
        <f>SUMIFS('2way'!$AB$3:$AB$7690,'2way'!$Q$3:$Q$7690,"="&amp;B101,'2way'!$Z$3:$Z$7690,"&lt;&gt;P") + SUMIFS('2way'!$AB$3:$AB$7690,'2way'!$R$3:$R$7690,"="&amp;B101,'2way'!$Z$3:$Z$7690,"&lt;&gt;P")</f>
        <v>-400</v>
      </c>
      <c r="E101" s="71">
        <f t="shared" si="3"/>
        <v>-1</v>
      </c>
      <c r="F101">
        <f>SUMIFS('2way'!$Z$3:$Z$7690,'2way'!$Q$3:$Q$7690,"=" &amp;B101,'2way'!$Y$3:$Y$7690,"&lt;&gt;P") + SUMIFS('2way'!$Z$3:$Z$7690,'2way'!$R$3:$R$7690,"=" &amp;B101,'2way'!$Y$3:$Y$7690,"&lt;&gt;P")</f>
        <v>400</v>
      </c>
      <c r="G101">
        <f>SUMIFS('2way'!$AD$3:$AD$7690,'2way'!$Q$3:$Q$7690,"="&amp;B101,'2way'!$Y$3:$Y$7690,"&lt;&gt;P") + SUMIFS('2way'!$AD$3:$AD$7690,'2way'!$R$3:$R$7690,"="&amp;D101,'2way'!$Y$3:$Y$7690,"&lt;&gt;P")</f>
        <v>-200</v>
      </c>
      <c r="H101" s="71">
        <f t="shared" si="4"/>
        <v>-0.5</v>
      </c>
      <c r="I101">
        <f>SUMIFS('2way'!$Z$3:$Z$7690,'2way'!$Q$3:$Q$7690,"=" &amp;B101,'2way'!$Y$3:$Y$7690,"&lt;&gt;P") + SUMIFS('2way'!$Z$3:$Z$7690,'2way'!$R$3:$R$7690,"=" &amp;B101,'2way'!$Y$3:$Y$7690,"&lt;&gt;P")</f>
        <v>400</v>
      </c>
      <c r="J101">
        <f>SUMIFS('2way'!$AF$3:$AF$7690,'2way'!$Q$3:$Q$7690,"="&amp;B101,'2way'!$Y$3:$Y$7690,"&lt;&gt;P") + SUMIFS('2way'!$AF$3:$AF$7690,'2way'!$R$3:$R$7690,"="&amp;B101,'2way'!$Y$3:$Y$7690,"&lt;&gt;P")</f>
        <v>-400</v>
      </c>
      <c r="K101" s="71">
        <f t="shared" si="5"/>
        <v>-1</v>
      </c>
    </row>
    <row r="102" spans="1:11" x14ac:dyDescent="0.25">
      <c r="A102" t="s">
        <v>277</v>
      </c>
      <c r="B102" t="s">
        <v>525</v>
      </c>
      <c r="C102">
        <f>SUMIFS('2way'!$Z$3:$Z$7690,'2way'!$Q$3:$Q$7690,"=" &amp;B102,'2way'!$Y$3:$Y$7690,"&lt;&gt;P") + SUMIFS('2way'!$Z$3:$Z$7690,'2way'!$R$3:$R$7690,"=" &amp;B102,'2way'!$Y$3:$Y$7690,"&lt;&gt;P")</f>
        <v>200</v>
      </c>
      <c r="D102">
        <f>SUMIFS('2way'!$AB$3:$AB$7690,'2way'!$Q$3:$Q$7690,"="&amp;B102,'2way'!$Z$3:$Z$7690,"&lt;&gt;P") + SUMIFS('2way'!$AB$3:$AB$7690,'2way'!$R$3:$R$7690,"="&amp;B102,'2way'!$Z$3:$Z$7690,"&lt;&gt;P")</f>
        <v>-200</v>
      </c>
      <c r="E102" s="71">
        <f t="shared" si="3"/>
        <v>-1</v>
      </c>
      <c r="F102">
        <f>SUMIFS('2way'!$Z$3:$Z$7690,'2way'!$Q$3:$Q$7690,"=" &amp;B102,'2way'!$Y$3:$Y$7690,"&lt;&gt;P") + SUMIFS('2way'!$Z$3:$Z$7690,'2way'!$R$3:$R$7690,"=" &amp;B102,'2way'!$Y$3:$Y$7690,"&lt;&gt;P")</f>
        <v>200</v>
      </c>
      <c r="G102">
        <f>SUMIFS('2way'!$AD$3:$AD$7690,'2way'!$Q$3:$Q$7690,"="&amp;B102,'2way'!$Y$3:$Y$7690,"&lt;&gt;P") + SUMIFS('2way'!$AD$3:$AD$7690,'2way'!$R$3:$R$7690,"="&amp;D102,'2way'!$Y$3:$Y$7690,"&lt;&gt;P")</f>
        <v>-100</v>
      </c>
      <c r="H102" s="71">
        <f t="shared" si="4"/>
        <v>-0.5</v>
      </c>
      <c r="I102">
        <f>SUMIFS('2way'!$Z$3:$Z$7690,'2way'!$Q$3:$Q$7690,"=" &amp;B102,'2way'!$Y$3:$Y$7690,"&lt;&gt;P") + SUMIFS('2way'!$Z$3:$Z$7690,'2way'!$R$3:$R$7690,"=" &amp;B102,'2way'!$Y$3:$Y$7690,"&lt;&gt;P")</f>
        <v>200</v>
      </c>
      <c r="J102">
        <f>SUMIFS('2way'!$AF$3:$AF$7690,'2way'!$Q$3:$Q$7690,"="&amp;B102,'2way'!$Y$3:$Y$7690,"&lt;&gt;P") + SUMIFS('2way'!$AF$3:$AF$7690,'2way'!$R$3:$R$7690,"="&amp;B102,'2way'!$Y$3:$Y$7690,"&lt;&gt;P")</f>
        <v>-200</v>
      </c>
      <c r="K102" s="71">
        <f t="shared" si="5"/>
        <v>-1</v>
      </c>
    </row>
    <row r="103" spans="1:11" x14ac:dyDescent="0.25">
      <c r="A103" t="s">
        <v>277</v>
      </c>
      <c r="B103" t="s">
        <v>538</v>
      </c>
      <c r="C103">
        <f>SUMIFS('2way'!$Z$3:$Z$7690,'2way'!$Q$3:$Q$7690,"=" &amp;B103,'2way'!$Y$3:$Y$7690,"&lt;&gt;P") + SUMIFS('2way'!$Z$3:$Z$7690,'2way'!$R$3:$R$7690,"=" &amp;B103,'2way'!$Y$3:$Y$7690,"&lt;&gt;P")</f>
        <v>400</v>
      </c>
      <c r="D103">
        <f>SUMIFS('2way'!$AB$3:$AB$7690,'2way'!$Q$3:$Q$7690,"="&amp;B103,'2way'!$Z$3:$Z$7690,"&lt;&gt;P") + SUMIFS('2way'!$AB$3:$AB$7690,'2way'!$R$3:$R$7690,"="&amp;B103,'2way'!$Z$3:$Z$7690,"&lt;&gt;P")</f>
        <v>-400</v>
      </c>
      <c r="E103" s="71">
        <f t="shared" si="3"/>
        <v>-1</v>
      </c>
      <c r="F103">
        <f>SUMIFS('2way'!$Z$3:$Z$7690,'2way'!$Q$3:$Q$7690,"=" &amp;B103,'2way'!$Y$3:$Y$7690,"&lt;&gt;P") + SUMIFS('2way'!$Z$3:$Z$7690,'2way'!$R$3:$R$7690,"=" &amp;B103,'2way'!$Y$3:$Y$7690,"&lt;&gt;P")</f>
        <v>400</v>
      </c>
      <c r="G103">
        <f>SUMIFS('2way'!$AD$3:$AD$7690,'2way'!$Q$3:$Q$7690,"="&amp;B103,'2way'!$Y$3:$Y$7690,"&lt;&gt;P") + SUMIFS('2way'!$AD$3:$AD$7690,'2way'!$R$3:$R$7690,"="&amp;D103,'2way'!$Y$3:$Y$7690,"&lt;&gt;P")</f>
        <v>-200</v>
      </c>
      <c r="H103" s="71">
        <f t="shared" si="4"/>
        <v>-0.5</v>
      </c>
      <c r="I103">
        <f>SUMIFS('2way'!$Z$3:$Z$7690,'2way'!$Q$3:$Q$7690,"=" &amp;B103,'2way'!$Y$3:$Y$7690,"&lt;&gt;P") + SUMIFS('2way'!$Z$3:$Z$7690,'2way'!$R$3:$R$7690,"=" &amp;B103,'2way'!$Y$3:$Y$7690,"&lt;&gt;P")</f>
        <v>400</v>
      </c>
      <c r="J103">
        <f>SUMIFS('2way'!$AF$3:$AF$7690,'2way'!$Q$3:$Q$7690,"="&amp;B103,'2way'!$Y$3:$Y$7690,"&lt;&gt;P") + SUMIFS('2way'!$AF$3:$AF$7690,'2way'!$R$3:$R$7690,"="&amp;B103,'2way'!$Y$3:$Y$7690,"&lt;&gt;P")</f>
        <v>-400</v>
      </c>
      <c r="K103" s="71">
        <f t="shared" si="5"/>
        <v>-1</v>
      </c>
    </row>
    <row r="104" spans="1:11" x14ac:dyDescent="0.25">
      <c r="A104" t="s">
        <v>277</v>
      </c>
      <c r="B104" t="s">
        <v>531</v>
      </c>
      <c r="C104">
        <f>SUMIFS('2way'!$Z$3:$Z$7690,'2way'!$Q$3:$Q$7690,"=" &amp;B104,'2way'!$Y$3:$Y$7690,"&lt;&gt;P") + SUMIFS('2way'!$Z$3:$Z$7690,'2way'!$R$3:$R$7690,"=" &amp;B104,'2way'!$Y$3:$Y$7690,"&lt;&gt;P")</f>
        <v>500</v>
      </c>
      <c r="D104">
        <f>SUMIFS('2way'!$AB$3:$AB$7690,'2way'!$Q$3:$Q$7690,"="&amp;B104,'2way'!$Z$3:$Z$7690,"&lt;&gt;P") + SUMIFS('2way'!$AB$3:$AB$7690,'2way'!$R$3:$R$7690,"="&amp;B104,'2way'!$Z$3:$Z$7690,"&lt;&gt;P")</f>
        <v>-500</v>
      </c>
      <c r="E104" s="71">
        <f t="shared" si="3"/>
        <v>-1</v>
      </c>
      <c r="F104">
        <f>SUMIFS('2way'!$Z$3:$Z$7690,'2way'!$Q$3:$Q$7690,"=" &amp;B104,'2way'!$Y$3:$Y$7690,"&lt;&gt;P") + SUMIFS('2way'!$Z$3:$Z$7690,'2way'!$R$3:$R$7690,"=" &amp;B104,'2way'!$Y$3:$Y$7690,"&lt;&gt;P")</f>
        <v>500</v>
      </c>
      <c r="G104">
        <f>SUMIFS('2way'!$AD$3:$AD$7690,'2way'!$Q$3:$Q$7690,"="&amp;B104,'2way'!$Y$3:$Y$7690,"&lt;&gt;P") + SUMIFS('2way'!$AD$3:$AD$7690,'2way'!$R$3:$R$7690,"="&amp;D104,'2way'!$Y$3:$Y$7690,"&lt;&gt;P")</f>
        <v>-300</v>
      </c>
      <c r="H104" s="71">
        <f t="shared" si="4"/>
        <v>-0.6</v>
      </c>
      <c r="I104">
        <f>SUMIFS('2way'!$Z$3:$Z$7690,'2way'!$Q$3:$Q$7690,"=" &amp;B104,'2way'!$Y$3:$Y$7690,"&lt;&gt;P") + SUMIFS('2way'!$Z$3:$Z$7690,'2way'!$R$3:$R$7690,"=" &amp;B104,'2way'!$Y$3:$Y$7690,"&lt;&gt;P")</f>
        <v>500</v>
      </c>
      <c r="J104">
        <f>SUMIFS('2way'!$AF$3:$AF$7690,'2way'!$Q$3:$Q$7690,"="&amp;B104,'2way'!$Y$3:$Y$7690,"&lt;&gt;P") + SUMIFS('2way'!$AF$3:$AF$7690,'2way'!$R$3:$R$7690,"="&amp;B104,'2way'!$Y$3:$Y$7690,"&lt;&gt;P")</f>
        <v>-500</v>
      </c>
      <c r="K104" s="71">
        <f t="shared" si="5"/>
        <v>-1</v>
      </c>
    </row>
    <row r="105" spans="1:11" x14ac:dyDescent="0.25">
      <c r="A105" t="s">
        <v>277</v>
      </c>
      <c r="B105" t="s">
        <v>527</v>
      </c>
      <c r="C105">
        <f>SUMIFS('2way'!$Z$3:$Z$7690,'2way'!$Q$3:$Q$7690,"=" &amp;B105,'2way'!$Y$3:$Y$7690,"&lt;&gt;P") + SUMIFS('2way'!$Z$3:$Z$7690,'2way'!$R$3:$R$7690,"=" &amp;B105,'2way'!$Y$3:$Y$7690,"&lt;&gt;P")</f>
        <v>500</v>
      </c>
      <c r="D105">
        <f>SUMIFS('2way'!$AB$3:$AB$7690,'2way'!$Q$3:$Q$7690,"="&amp;B105,'2way'!$Z$3:$Z$7690,"&lt;&gt;P") + SUMIFS('2way'!$AB$3:$AB$7690,'2way'!$R$3:$R$7690,"="&amp;B105,'2way'!$Z$3:$Z$7690,"&lt;&gt;P")</f>
        <v>-500</v>
      </c>
      <c r="E105" s="71">
        <f t="shared" si="3"/>
        <v>-1</v>
      </c>
      <c r="F105">
        <f>SUMIFS('2way'!$Z$3:$Z$7690,'2way'!$Q$3:$Q$7690,"=" &amp;B105,'2way'!$Y$3:$Y$7690,"&lt;&gt;P") + SUMIFS('2way'!$Z$3:$Z$7690,'2way'!$R$3:$R$7690,"=" &amp;B105,'2way'!$Y$3:$Y$7690,"&lt;&gt;P")</f>
        <v>500</v>
      </c>
      <c r="G105">
        <f>SUMIFS('2way'!$AD$3:$AD$7690,'2way'!$Q$3:$Q$7690,"="&amp;B105,'2way'!$Y$3:$Y$7690,"&lt;&gt;P") + SUMIFS('2way'!$AD$3:$AD$7690,'2way'!$R$3:$R$7690,"="&amp;D105,'2way'!$Y$3:$Y$7690,"&lt;&gt;P")</f>
        <v>-200</v>
      </c>
      <c r="H105" s="71">
        <f t="shared" si="4"/>
        <v>-0.4</v>
      </c>
      <c r="I105">
        <f>SUMIFS('2way'!$Z$3:$Z$7690,'2way'!$Q$3:$Q$7690,"=" &amp;B105,'2way'!$Y$3:$Y$7690,"&lt;&gt;P") + SUMIFS('2way'!$Z$3:$Z$7690,'2way'!$R$3:$R$7690,"=" &amp;B105,'2way'!$Y$3:$Y$7690,"&lt;&gt;P")</f>
        <v>500</v>
      </c>
      <c r="J105">
        <f>SUMIFS('2way'!$AF$3:$AF$7690,'2way'!$Q$3:$Q$7690,"="&amp;B105,'2way'!$Y$3:$Y$7690,"&lt;&gt;P") + SUMIFS('2way'!$AF$3:$AF$7690,'2way'!$R$3:$R$7690,"="&amp;B105,'2way'!$Y$3:$Y$7690,"&lt;&gt;P")</f>
        <v>-500</v>
      </c>
      <c r="K105" s="71">
        <f t="shared" si="5"/>
        <v>-1</v>
      </c>
    </row>
    <row r="106" spans="1:11" x14ac:dyDescent="0.25">
      <c r="A106" t="s">
        <v>277</v>
      </c>
      <c r="B106" t="s">
        <v>524</v>
      </c>
      <c r="C106">
        <f>SUMIFS('2way'!$Z$3:$Z$7690,'2way'!$Q$3:$Q$7690,"=" &amp;B106,'2way'!$Y$3:$Y$7690,"&lt;&gt;P") + SUMIFS('2way'!$Z$3:$Z$7690,'2way'!$R$3:$R$7690,"=" &amp;B106,'2way'!$Y$3:$Y$7690,"&lt;&gt;P")</f>
        <v>500</v>
      </c>
      <c r="D106">
        <f>SUMIFS('2way'!$AB$3:$AB$7690,'2way'!$Q$3:$Q$7690,"="&amp;B106,'2way'!$Z$3:$Z$7690,"&lt;&gt;P") + SUMIFS('2way'!$AB$3:$AB$7690,'2way'!$R$3:$R$7690,"="&amp;B106,'2way'!$Z$3:$Z$7690,"&lt;&gt;P")</f>
        <v>-500</v>
      </c>
      <c r="E106" s="71">
        <f t="shared" si="3"/>
        <v>-1</v>
      </c>
      <c r="F106">
        <f>SUMIFS('2way'!$Z$3:$Z$7690,'2way'!$Q$3:$Q$7690,"=" &amp;B106,'2way'!$Y$3:$Y$7690,"&lt;&gt;P") + SUMIFS('2way'!$Z$3:$Z$7690,'2way'!$R$3:$R$7690,"=" &amp;B106,'2way'!$Y$3:$Y$7690,"&lt;&gt;P")</f>
        <v>500</v>
      </c>
      <c r="G106">
        <f>SUMIFS('2way'!$AD$3:$AD$7690,'2way'!$Q$3:$Q$7690,"="&amp;B106,'2way'!$Y$3:$Y$7690,"&lt;&gt;P") + SUMIFS('2way'!$AD$3:$AD$7690,'2way'!$R$3:$R$7690,"="&amp;D106,'2way'!$Y$3:$Y$7690,"&lt;&gt;P")</f>
        <v>-300</v>
      </c>
      <c r="H106" s="71">
        <f t="shared" si="4"/>
        <v>-0.6</v>
      </c>
      <c r="I106">
        <f>SUMIFS('2way'!$Z$3:$Z$7690,'2way'!$Q$3:$Q$7690,"=" &amp;B106,'2way'!$Y$3:$Y$7690,"&lt;&gt;P") + SUMIFS('2way'!$Z$3:$Z$7690,'2way'!$R$3:$R$7690,"=" &amp;B106,'2way'!$Y$3:$Y$7690,"&lt;&gt;P")</f>
        <v>500</v>
      </c>
      <c r="J106">
        <f>SUMIFS('2way'!$AF$3:$AF$7690,'2way'!$Q$3:$Q$7690,"="&amp;B106,'2way'!$Y$3:$Y$7690,"&lt;&gt;P") + SUMIFS('2way'!$AF$3:$AF$7690,'2way'!$R$3:$R$7690,"="&amp;B106,'2way'!$Y$3:$Y$7690,"&lt;&gt;P")</f>
        <v>-500</v>
      </c>
      <c r="K106" s="71">
        <f t="shared" si="5"/>
        <v>-1</v>
      </c>
    </row>
    <row r="107" spans="1:11" x14ac:dyDescent="0.25">
      <c r="A107" t="s">
        <v>277</v>
      </c>
      <c r="B107" t="s">
        <v>537</v>
      </c>
      <c r="C107">
        <f>SUMIFS('2way'!$Z$3:$Z$7690,'2way'!$Q$3:$Q$7690,"=" &amp;B107,'2way'!$Y$3:$Y$7690,"&lt;&gt;P") + SUMIFS('2way'!$Z$3:$Z$7690,'2way'!$R$3:$R$7690,"=" &amp;B107,'2way'!$Y$3:$Y$7690,"&lt;&gt;P")</f>
        <v>500</v>
      </c>
      <c r="D107">
        <f>SUMIFS('2way'!$AB$3:$AB$7690,'2way'!$Q$3:$Q$7690,"="&amp;B107,'2way'!$Z$3:$Z$7690,"&lt;&gt;P") + SUMIFS('2way'!$AB$3:$AB$7690,'2way'!$R$3:$R$7690,"="&amp;B107,'2way'!$Z$3:$Z$7690,"&lt;&gt;P")</f>
        <v>-500</v>
      </c>
      <c r="E107" s="71">
        <f t="shared" si="3"/>
        <v>-1</v>
      </c>
      <c r="F107">
        <f>SUMIFS('2way'!$Z$3:$Z$7690,'2way'!$Q$3:$Q$7690,"=" &amp;B107,'2way'!$Y$3:$Y$7690,"&lt;&gt;P") + SUMIFS('2way'!$Z$3:$Z$7690,'2way'!$R$3:$R$7690,"=" &amp;B107,'2way'!$Y$3:$Y$7690,"&lt;&gt;P")</f>
        <v>500</v>
      </c>
      <c r="G107">
        <f>SUMIFS('2way'!$AD$3:$AD$7690,'2way'!$Q$3:$Q$7690,"="&amp;B107,'2way'!$Y$3:$Y$7690,"&lt;&gt;P") + SUMIFS('2way'!$AD$3:$AD$7690,'2way'!$R$3:$R$7690,"="&amp;D107,'2way'!$Y$3:$Y$7690,"&lt;&gt;P")</f>
        <v>-200</v>
      </c>
      <c r="H107" s="71">
        <f t="shared" si="4"/>
        <v>-0.4</v>
      </c>
      <c r="I107">
        <f>SUMIFS('2way'!$Z$3:$Z$7690,'2way'!$Q$3:$Q$7690,"=" &amp;B107,'2way'!$Y$3:$Y$7690,"&lt;&gt;P") + SUMIFS('2way'!$Z$3:$Z$7690,'2way'!$R$3:$R$7690,"=" &amp;B107,'2way'!$Y$3:$Y$7690,"&lt;&gt;P")</f>
        <v>500</v>
      </c>
      <c r="J107">
        <f>SUMIFS('2way'!$AF$3:$AF$7690,'2way'!$Q$3:$Q$7690,"="&amp;B107,'2way'!$Y$3:$Y$7690,"&lt;&gt;P") + SUMIFS('2way'!$AF$3:$AF$7690,'2way'!$R$3:$R$7690,"="&amp;B107,'2way'!$Y$3:$Y$7690,"&lt;&gt;P")</f>
        <v>-500</v>
      </c>
      <c r="K107" s="71">
        <f t="shared" si="5"/>
        <v>-1</v>
      </c>
    </row>
    <row r="108" spans="1:11" x14ac:dyDescent="0.25">
      <c r="A108" t="s">
        <v>277</v>
      </c>
      <c r="B108" t="s">
        <v>533</v>
      </c>
      <c r="C108">
        <f>SUMIFS('2way'!$Z$3:$Z$7690,'2way'!$Q$3:$Q$7690,"=" &amp;B108,'2way'!$Y$3:$Y$7690,"&lt;&gt;P") + SUMIFS('2way'!$Z$3:$Z$7690,'2way'!$R$3:$R$7690,"=" &amp;B108,'2way'!$Y$3:$Y$7690,"&lt;&gt;P")</f>
        <v>400</v>
      </c>
      <c r="D108">
        <f>SUMIFS('2way'!$AB$3:$AB$7690,'2way'!$Q$3:$Q$7690,"="&amp;B108,'2way'!$Z$3:$Z$7690,"&lt;&gt;P") + SUMIFS('2way'!$AB$3:$AB$7690,'2way'!$R$3:$R$7690,"="&amp;B108,'2way'!$Z$3:$Z$7690,"&lt;&gt;P")</f>
        <v>-400</v>
      </c>
      <c r="E108" s="71">
        <f t="shared" si="3"/>
        <v>-1</v>
      </c>
      <c r="F108">
        <f>SUMIFS('2way'!$Z$3:$Z$7690,'2way'!$Q$3:$Q$7690,"=" &amp;B108,'2way'!$Y$3:$Y$7690,"&lt;&gt;P") + SUMIFS('2way'!$Z$3:$Z$7690,'2way'!$R$3:$R$7690,"=" &amp;B108,'2way'!$Y$3:$Y$7690,"&lt;&gt;P")</f>
        <v>400</v>
      </c>
      <c r="G108">
        <f>SUMIFS('2way'!$AD$3:$AD$7690,'2way'!$Q$3:$Q$7690,"="&amp;B108,'2way'!$Y$3:$Y$7690,"&lt;&gt;P") + SUMIFS('2way'!$AD$3:$AD$7690,'2way'!$R$3:$R$7690,"="&amp;D108,'2way'!$Y$3:$Y$7690,"&lt;&gt;P")</f>
        <v>-200</v>
      </c>
      <c r="H108" s="71">
        <f t="shared" si="4"/>
        <v>-0.5</v>
      </c>
      <c r="I108">
        <f>SUMIFS('2way'!$Z$3:$Z$7690,'2way'!$Q$3:$Q$7690,"=" &amp;B108,'2way'!$Y$3:$Y$7690,"&lt;&gt;P") + SUMIFS('2way'!$Z$3:$Z$7690,'2way'!$R$3:$R$7690,"=" &amp;B108,'2way'!$Y$3:$Y$7690,"&lt;&gt;P")</f>
        <v>400</v>
      </c>
      <c r="J108">
        <f>SUMIFS('2way'!$AF$3:$AF$7690,'2way'!$Q$3:$Q$7690,"="&amp;B108,'2way'!$Y$3:$Y$7690,"&lt;&gt;P") + SUMIFS('2way'!$AF$3:$AF$7690,'2way'!$R$3:$R$7690,"="&amp;B108,'2way'!$Y$3:$Y$7690,"&lt;&gt;P")</f>
        <v>-400</v>
      </c>
      <c r="K108" s="71">
        <f t="shared" si="5"/>
        <v>-1</v>
      </c>
    </row>
    <row r="109" spans="1:11" x14ac:dyDescent="0.25">
      <c r="A109" t="s">
        <v>277</v>
      </c>
      <c r="B109" t="s">
        <v>526</v>
      </c>
      <c r="C109">
        <f>SUMIFS('2way'!$Z$3:$Z$7690,'2way'!$Q$3:$Q$7690,"=" &amp;B109,'2way'!$Y$3:$Y$7690,"&lt;&gt;P") + SUMIFS('2way'!$Z$3:$Z$7690,'2way'!$R$3:$R$7690,"=" &amp;B109,'2way'!$Y$3:$Y$7690,"&lt;&gt;P")</f>
        <v>500</v>
      </c>
      <c r="D109">
        <f>SUMIFS('2way'!$AB$3:$AB$7690,'2way'!$Q$3:$Q$7690,"="&amp;B109,'2way'!$Z$3:$Z$7690,"&lt;&gt;P") + SUMIFS('2way'!$AB$3:$AB$7690,'2way'!$R$3:$R$7690,"="&amp;B109,'2way'!$Z$3:$Z$7690,"&lt;&gt;P")</f>
        <v>-500</v>
      </c>
      <c r="E109" s="71">
        <f t="shared" si="3"/>
        <v>-1</v>
      </c>
      <c r="F109">
        <f>SUMIFS('2way'!$Z$3:$Z$7690,'2way'!$Q$3:$Q$7690,"=" &amp;B109,'2way'!$Y$3:$Y$7690,"&lt;&gt;P") + SUMIFS('2way'!$Z$3:$Z$7690,'2way'!$R$3:$R$7690,"=" &amp;B109,'2way'!$Y$3:$Y$7690,"&lt;&gt;P")</f>
        <v>500</v>
      </c>
      <c r="G109">
        <f>SUMIFS('2way'!$AD$3:$AD$7690,'2way'!$Q$3:$Q$7690,"="&amp;B109,'2way'!$Y$3:$Y$7690,"&lt;&gt;P") + SUMIFS('2way'!$AD$3:$AD$7690,'2way'!$R$3:$R$7690,"="&amp;D109,'2way'!$Y$3:$Y$7690,"&lt;&gt;P")</f>
        <v>-300</v>
      </c>
      <c r="H109" s="71">
        <f t="shared" si="4"/>
        <v>-0.6</v>
      </c>
      <c r="I109">
        <f>SUMIFS('2way'!$Z$3:$Z$7690,'2way'!$Q$3:$Q$7690,"=" &amp;B109,'2way'!$Y$3:$Y$7690,"&lt;&gt;P") + SUMIFS('2way'!$Z$3:$Z$7690,'2way'!$R$3:$R$7690,"=" &amp;B109,'2way'!$Y$3:$Y$7690,"&lt;&gt;P")</f>
        <v>500</v>
      </c>
      <c r="J109">
        <f>SUMIFS('2way'!$AF$3:$AF$7690,'2way'!$Q$3:$Q$7690,"="&amp;B109,'2way'!$Y$3:$Y$7690,"&lt;&gt;P") + SUMIFS('2way'!$AF$3:$AF$7690,'2way'!$R$3:$R$7690,"="&amp;B109,'2way'!$Y$3:$Y$7690,"&lt;&gt;P")</f>
        <v>-500</v>
      </c>
      <c r="K109" s="71">
        <f t="shared" si="5"/>
        <v>-1</v>
      </c>
    </row>
    <row r="110" spans="1:11" x14ac:dyDescent="0.25">
      <c r="A110" t="s">
        <v>277</v>
      </c>
      <c r="B110" t="s">
        <v>534</v>
      </c>
      <c r="C110">
        <f>SUMIFS('2way'!$Z$3:$Z$7690,'2way'!$Q$3:$Q$7690,"=" &amp;B110,'2way'!$Y$3:$Y$7690,"&lt;&gt;P") + SUMIFS('2way'!$Z$3:$Z$7690,'2way'!$R$3:$R$7690,"=" &amp;B110,'2way'!$Y$3:$Y$7690,"&lt;&gt;P")</f>
        <v>500</v>
      </c>
      <c r="D110">
        <f>SUMIFS('2way'!$AB$3:$AB$7690,'2way'!$Q$3:$Q$7690,"="&amp;B110,'2way'!$Z$3:$Z$7690,"&lt;&gt;P") + SUMIFS('2way'!$AB$3:$AB$7690,'2way'!$R$3:$R$7690,"="&amp;B110,'2way'!$Z$3:$Z$7690,"&lt;&gt;P")</f>
        <v>-500</v>
      </c>
      <c r="E110" s="71">
        <f t="shared" si="3"/>
        <v>-1</v>
      </c>
      <c r="F110">
        <f>SUMIFS('2way'!$Z$3:$Z$7690,'2way'!$Q$3:$Q$7690,"=" &amp;B110,'2way'!$Y$3:$Y$7690,"&lt;&gt;P") + SUMIFS('2way'!$Z$3:$Z$7690,'2way'!$R$3:$R$7690,"=" &amp;B110,'2way'!$Y$3:$Y$7690,"&lt;&gt;P")</f>
        <v>500</v>
      </c>
      <c r="G110">
        <f>SUMIFS('2way'!$AD$3:$AD$7690,'2way'!$Q$3:$Q$7690,"="&amp;B110,'2way'!$Y$3:$Y$7690,"&lt;&gt;P") + SUMIFS('2way'!$AD$3:$AD$7690,'2way'!$R$3:$R$7690,"="&amp;D110,'2way'!$Y$3:$Y$7690,"&lt;&gt;P")</f>
        <v>-200</v>
      </c>
      <c r="H110" s="71">
        <f t="shared" si="4"/>
        <v>-0.4</v>
      </c>
      <c r="I110">
        <f>SUMIFS('2way'!$Z$3:$Z$7690,'2way'!$Q$3:$Q$7690,"=" &amp;B110,'2way'!$Y$3:$Y$7690,"&lt;&gt;P") + SUMIFS('2way'!$Z$3:$Z$7690,'2way'!$R$3:$R$7690,"=" &amp;B110,'2way'!$Y$3:$Y$7690,"&lt;&gt;P")</f>
        <v>500</v>
      </c>
      <c r="J110">
        <f>SUMIFS('2way'!$AF$3:$AF$7690,'2way'!$Q$3:$Q$7690,"="&amp;B110,'2way'!$Y$3:$Y$7690,"&lt;&gt;P") + SUMIFS('2way'!$AF$3:$AF$7690,'2way'!$R$3:$R$7690,"="&amp;B110,'2way'!$Y$3:$Y$7690,"&lt;&gt;P")</f>
        <v>-500</v>
      </c>
      <c r="K110" s="71">
        <f t="shared" si="5"/>
        <v>-1</v>
      </c>
    </row>
    <row r="111" spans="1:11" x14ac:dyDescent="0.25">
      <c r="A111" t="s">
        <v>277</v>
      </c>
      <c r="B111" t="s">
        <v>532</v>
      </c>
      <c r="C111">
        <f>SUMIFS('2way'!$Z$3:$Z$7690,'2way'!$Q$3:$Q$7690,"=" &amp;B111,'2way'!$Y$3:$Y$7690,"&lt;&gt;P") + SUMIFS('2way'!$Z$3:$Z$7690,'2way'!$R$3:$R$7690,"=" &amp;B111,'2way'!$Y$3:$Y$7690,"&lt;&gt;P")</f>
        <v>500</v>
      </c>
      <c r="D111" t="e">
        <f>SUMIFS('2way'!$AB$3:$AB$7690,'2way'!$Q$3:$Q$7690,"="&amp;B111,'2way'!$Z$3:$Z$7690,"&lt;&gt;P") + SUMIFS('2way'!$AB$3:$AB$7690,'2way'!$R$3:$R$7690,"="&amp;B111,'2way'!$Z$3:$Z$7690,"&lt;&gt;P")</f>
        <v>#N/A</v>
      </c>
      <c r="E111" s="71" t="e">
        <f t="shared" si="3"/>
        <v>#N/A</v>
      </c>
      <c r="F111">
        <f>SUMIFS('2way'!$Z$3:$Z$7690,'2way'!$Q$3:$Q$7690,"=" &amp;B111,'2way'!$Y$3:$Y$7690,"&lt;&gt;P") + SUMIFS('2way'!$Z$3:$Z$7690,'2way'!$R$3:$R$7690,"=" &amp;B111,'2way'!$Y$3:$Y$7690,"&lt;&gt;P")</f>
        <v>500</v>
      </c>
      <c r="G111" t="e">
        <f>SUMIFS('2way'!$AD$3:$AD$7690,'2way'!$Q$3:$Q$7690,"="&amp;B111,'2way'!$Y$3:$Y$7690,"&lt;&gt;P") + SUMIFS('2way'!$AD$3:$AD$7690,'2way'!$R$3:$R$7690,"="&amp;D111,'2way'!$Y$3:$Y$7690,"&lt;&gt;P")</f>
        <v>#N/A</v>
      </c>
      <c r="H111" s="71" t="e">
        <f t="shared" si="4"/>
        <v>#N/A</v>
      </c>
      <c r="I111">
        <f>SUMIFS('2way'!$Z$3:$Z$7690,'2way'!$Q$3:$Q$7690,"=" &amp;B111,'2way'!$Y$3:$Y$7690,"&lt;&gt;P") + SUMIFS('2way'!$Z$3:$Z$7690,'2way'!$R$3:$R$7690,"=" &amp;B111,'2way'!$Y$3:$Y$7690,"&lt;&gt;P")</f>
        <v>500</v>
      </c>
      <c r="J111" t="e">
        <f>SUMIFS('2way'!$AF$3:$AF$7690,'2way'!$Q$3:$Q$7690,"="&amp;B111,'2way'!$Y$3:$Y$7690,"&lt;&gt;P") + SUMIFS('2way'!$AF$3:$AF$7690,'2way'!$R$3:$R$7690,"="&amp;B111,'2way'!$Y$3:$Y$7690,"&lt;&gt;P")</f>
        <v>#N/A</v>
      </c>
      <c r="K111" s="71" t="e">
        <f t="shared" si="5"/>
        <v>#N/A</v>
      </c>
    </row>
    <row r="112" spans="1:11" x14ac:dyDescent="0.25">
      <c r="A112" t="s">
        <v>272</v>
      </c>
      <c r="B112" t="s">
        <v>558</v>
      </c>
      <c r="C112">
        <f>SUMIFS('2way'!$Z$3:$Z$7690,'2way'!$Q$3:$Q$7690,"=" &amp;B112,'2way'!$Y$3:$Y$7690,"&lt;&gt;P") + SUMIFS('2way'!$Z$3:$Z$7690,'2way'!$R$3:$R$7690,"=" &amp;B112,'2way'!$Y$3:$Y$7690,"&lt;&gt;P")</f>
        <v>500</v>
      </c>
      <c r="D112">
        <f>SUMIFS('2way'!$AB$3:$AB$7690,'2way'!$Q$3:$Q$7690,"="&amp;B112,'2way'!$Z$3:$Z$7690,"&lt;&gt;P") + SUMIFS('2way'!$AB$3:$AB$7690,'2way'!$R$3:$R$7690,"="&amp;B112,'2way'!$Z$3:$Z$7690,"&lt;&gt;P")</f>
        <v>-500</v>
      </c>
      <c r="E112" s="71">
        <f t="shared" si="3"/>
        <v>-1</v>
      </c>
      <c r="F112">
        <f>SUMIFS('2way'!$Z$3:$Z$7690,'2way'!$Q$3:$Q$7690,"=" &amp;B112,'2way'!$Y$3:$Y$7690,"&lt;&gt;P") + SUMIFS('2way'!$Z$3:$Z$7690,'2way'!$R$3:$R$7690,"=" &amp;B112,'2way'!$Y$3:$Y$7690,"&lt;&gt;P")</f>
        <v>500</v>
      </c>
      <c r="G112">
        <f>SUMIFS('2way'!$AD$3:$AD$7690,'2way'!$Q$3:$Q$7690,"="&amp;B112,'2way'!$Y$3:$Y$7690,"&lt;&gt;P") + SUMIFS('2way'!$AD$3:$AD$7690,'2way'!$R$3:$R$7690,"="&amp;D112,'2way'!$Y$3:$Y$7690,"&lt;&gt;P")</f>
        <v>-400</v>
      </c>
      <c r="H112" s="71">
        <f t="shared" si="4"/>
        <v>-0.8</v>
      </c>
      <c r="I112">
        <f>SUMIFS('2way'!$Z$3:$Z$7690,'2way'!$Q$3:$Q$7690,"=" &amp;B112,'2way'!$Y$3:$Y$7690,"&lt;&gt;P") + SUMIFS('2way'!$Z$3:$Z$7690,'2way'!$R$3:$R$7690,"=" &amp;B112,'2way'!$Y$3:$Y$7690,"&lt;&gt;P")</f>
        <v>500</v>
      </c>
      <c r="J112">
        <f>SUMIFS('2way'!$AF$3:$AF$7690,'2way'!$Q$3:$Q$7690,"="&amp;B112,'2way'!$Y$3:$Y$7690,"&lt;&gt;P") + SUMIFS('2way'!$AF$3:$AF$7690,'2way'!$R$3:$R$7690,"="&amp;B112,'2way'!$Y$3:$Y$7690,"&lt;&gt;P")</f>
        <v>-500</v>
      </c>
      <c r="K112" s="71">
        <f t="shared" si="5"/>
        <v>-1</v>
      </c>
    </row>
    <row r="113" spans="1:11" x14ac:dyDescent="0.25">
      <c r="A113" t="s">
        <v>272</v>
      </c>
      <c r="B113" t="s">
        <v>337</v>
      </c>
      <c r="C113">
        <f>SUMIFS('2way'!$Z$3:$Z$7690,'2way'!$Q$3:$Q$7690,"=" &amp;B113,'2way'!$Y$3:$Y$7690,"&lt;&gt;P") + SUMIFS('2way'!$Z$3:$Z$7690,'2way'!$R$3:$R$7690,"=" &amp;B113,'2way'!$Y$3:$Y$7690,"&lt;&gt;P")</f>
        <v>700</v>
      </c>
      <c r="D113">
        <f>SUMIFS('2way'!$AB$3:$AB$7690,'2way'!$Q$3:$Q$7690,"="&amp;B113,'2way'!$Z$3:$Z$7690,"&lt;&gt;P") + SUMIFS('2way'!$AB$3:$AB$7690,'2way'!$R$3:$R$7690,"="&amp;B113,'2way'!$Z$3:$Z$7690,"&lt;&gt;P")</f>
        <v>-700</v>
      </c>
      <c r="E113" s="71">
        <f t="shared" si="3"/>
        <v>-1</v>
      </c>
      <c r="F113">
        <f>SUMIFS('2way'!$Z$3:$Z$7690,'2way'!$Q$3:$Q$7690,"=" &amp;B113,'2way'!$Y$3:$Y$7690,"&lt;&gt;P") + SUMIFS('2way'!$Z$3:$Z$7690,'2way'!$R$3:$R$7690,"=" &amp;B113,'2way'!$Y$3:$Y$7690,"&lt;&gt;P")</f>
        <v>700</v>
      </c>
      <c r="G113">
        <f>SUMIFS('2way'!$AD$3:$AD$7690,'2way'!$Q$3:$Q$7690,"="&amp;B113,'2way'!$Y$3:$Y$7690,"&lt;&gt;P") + SUMIFS('2way'!$AD$3:$AD$7690,'2way'!$R$3:$R$7690,"="&amp;D113,'2way'!$Y$3:$Y$7690,"&lt;&gt;P")</f>
        <v>-300</v>
      </c>
      <c r="H113" s="71">
        <f t="shared" si="4"/>
        <v>-0.42857142857142855</v>
      </c>
      <c r="I113">
        <f>SUMIFS('2way'!$Z$3:$Z$7690,'2way'!$Q$3:$Q$7690,"=" &amp;B113,'2way'!$Y$3:$Y$7690,"&lt;&gt;P") + SUMIFS('2way'!$Z$3:$Z$7690,'2way'!$R$3:$R$7690,"=" &amp;B113,'2way'!$Y$3:$Y$7690,"&lt;&gt;P")</f>
        <v>700</v>
      </c>
      <c r="J113">
        <f>SUMIFS('2way'!$AF$3:$AF$7690,'2way'!$Q$3:$Q$7690,"="&amp;B113,'2way'!$Y$3:$Y$7690,"&lt;&gt;P") + SUMIFS('2way'!$AF$3:$AF$7690,'2way'!$R$3:$R$7690,"="&amp;B113,'2way'!$Y$3:$Y$7690,"&lt;&gt;P")</f>
        <v>-700</v>
      </c>
      <c r="K113" s="71">
        <f t="shared" si="5"/>
        <v>-1</v>
      </c>
    </row>
    <row r="114" spans="1:11" x14ac:dyDescent="0.25">
      <c r="A114" t="s">
        <v>272</v>
      </c>
      <c r="B114" t="s">
        <v>561</v>
      </c>
      <c r="C114">
        <f>SUMIFS('2way'!$Z$3:$Z$7690,'2way'!$Q$3:$Q$7690,"=" &amp;B114,'2way'!$Y$3:$Y$7690,"&lt;&gt;P") + SUMIFS('2way'!$Z$3:$Z$7690,'2way'!$R$3:$R$7690,"=" &amp;B114,'2way'!$Y$3:$Y$7690,"&lt;&gt;P")</f>
        <v>500</v>
      </c>
      <c r="D114">
        <f>SUMIFS('2way'!$AB$3:$AB$7690,'2way'!$Q$3:$Q$7690,"="&amp;B114,'2way'!$Z$3:$Z$7690,"&lt;&gt;P") + SUMIFS('2way'!$AB$3:$AB$7690,'2way'!$R$3:$R$7690,"="&amp;B114,'2way'!$Z$3:$Z$7690,"&lt;&gt;P")</f>
        <v>-500</v>
      </c>
      <c r="E114" s="71">
        <f t="shared" si="3"/>
        <v>-1</v>
      </c>
      <c r="F114">
        <f>SUMIFS('2way'!$Z$3:$Z$7690,'2way'!$Q$3:$Q$7690,"=" &amp;B114,'2way'!$Y$3:$Y$7690,"&lt;&gt;P") + SUMIFS('2way'!$Z$3:$Z$7690,'2way'!$R$3:$R$7690,"=" &amp;B114,'2way'!$Y$3:$Y$7690,"&lt;&gt;P")</f>
        <v>500</v>
      </c>
      <c r="G114">
        <f>SUMIFS('2way'!$AD$3:$AD$7690,'2way'!$Q$3:$Q$7690,"="&amp;B114,'2way'!$Y$3:$Y$7690,"&lt;&gt;P") + SUMIFS('2way'!$AD$3:$AD$7690,'2way'!$R$3:$R$7690,"="&amp;D114,'2way'!$Y$3:$Y$7690,"&lt;&gt;P")</f>
        <v>0</v>
      </c>
      <c r="H114" s="71">
        <f t="shared" si="4"/>
        <v>0</v>
      </c>
      <c r="I114">
        <f>SUMIFS('2way'!$Z$3:$Z$7690,'2way'!$Q$3:$Q$7690,"=" &amp;B114,'2way'!$Y$3:$Y$7690,"&lt;&gt;P") + SUMIFS('2way'!$Z$3:$Z$7690,'2way'!$R$3:$R$7690,"=" &amp;B114,'2way'!$Y$3:$Y$7690,"&lt;&gt;P")</f>
        <v>500</v>
      </c>
      <c r="J114">
        <f>SUMIFS('2way'!$AF$3:$AF$7690,'2way'!$Q$3:$Q$7690,"="&amp;B114,'2way'!$Y$3:$Y$7690,"&lt;&gt;P") + SUMIFS('2way'!$AF$3:$AF$7690,'2way'!$R$3:$R$7690,"="&amp;B114,'2way'!$Y$3:$Y$7690,"&lt;&gt;P")</f>
        <v>-500</v>
      </c>
      <c r="K114" s="71">
        <f t="shared" si="5"/>
        <v>-1</v>
      </c>
    </row>
    <row r="115" spans="1:11" x14ac:dyDescent="0.25">
      <c r="A115" t="s">
        <v>272</v>
      </c>
      <c r="B115" t="s">
        <v>334</v>
      </c>
      <c r="C115">
        <f>SUMIFS('2way'!$Z$3:$Z$7690,'2way'!$Q$3:$Q$7690,"=" &amp;B115,'2way'!$Y$3:$Y$7690,"&lt;&gt;P") + SUMIFS('2way'!$Z$3:$Z$7690,'2way'!$R$3:$R$7690,"=" &amp;B115,'2way'!$Y$3:$Y$7690,"&lt;&gt;P")</f>
        <v>900</v>
      </c>
      <c r="D115">
        <f>SUMIFS('2way'!$AB$3:$AB$7690,'2way'!$Q$3:$Q$7690,"="&amp;B115,'2way'!$Z$3:$Z$7690,"&lt;&gt;P") + SUMIFS('2way'!$AB$3:$AB$7690,'2way'!$R$3:$R$7690,"="&amp;B115,'2way'!$Z$3:$Z$7690,"&lt;&gt;P")</f>
        <v>-1000</v>
      </c>
      <c r="E115" s="71">
        <f t="shared" si="3"/>
        <v>-1.1111111111111112</v>
      </c>
      <c r="F115">
        <f>SUMIFS('2way'!$Z$3:$Z$7690,'2way'!$Q$3:$Q$7690,"=" &amp;B115,'2way'!$Y$3:$Y$7690,"&lt;&gt;P") + SUMIFS('2way'!$Z$3:$Z$7690,'2way'!$R$3:$R$7690,"=" &amp;B115,'2way'!$Y$3:$Y$7690,"&lt;&gt;P")</f>
        <v>900</v>
      </c>
      <c r="G115">
        <f>SUMIFS('2way'!$AD$3:$AD$7690,'2way'!$Q$3:$Q$7690,"="&amp;B115,'2way'!$Y$3:$Y$7690,"&lt;&gt;P") + SUMIFS('2way'!$AD$3:$AD$7690,'2way'!$R$3:$R$7690,"="&amp;D115,'2way'!$Y$3:$Y$7690,"&lt;&gt;P")</f>
        <v>-400</v>
      </c>
      <c r="H115" s="71">
        <f t="shared" si="4"/>
        <v>-0.44444444444444442</v>
      </c>
      <c r="I115">
        <f>SUMIFS('2way'!$Z$3:$Z$7690,'2way'!$Q$3:$Q$7690,"=" &amp;B115,'2way'!$Y$3:$Y$7690,"&lt;&gt;P") + SUMIFS('2way'!$Z$3:$Z$7690,'2way'!$R$3:$R$7690,"=" &amp;B115,'2way'!$Y$3:$Y$7690,"&lt;&gt;P")</f>
        <v>900</v>
      </c>
      <c r="J115">
        <f>SUMIFS('2way'!$AF$3:$AF$7690,'2way'!$Q$3:$Q$7690,"="&amp;B115,'2way'!$Y$3:$Y$7690,"&lt;&gt;P") + SUMIFS('2way'!$AF$3:$AF$7690,'2way'!$R$3:$R$7690,"="&amp;B115,'2way'!$Y$3:$Y$7690,"&lt;&gt;P")</f>
        <v>-900</v>
      </c>
      <c r="K115" s="71">
        <f t="shared" si="5"/>
        <v>-1</v>
      </c>
    </row>
    <row r="116" spans="1:11" x14ac:dyDescent="0.25">
      <c r="A116" t="s">
        <v>272</v>
      </c>
      <c r="B116" t="s">
        <v>535</v>
      </c>
      <c r="C116">
        <f>SUMIFS('2way'!$Z$3:$Z$7690,'2way'!$Q$3:$Q$7690,"=" &amp;B116,'2way'!$Y$3:$Y$7690,"&lt;&gt;P") + SUMIFS('2way'!$Z$3:$Z$7690,'2way'!$R$3:$R$7690,"=" &amp;B116,'2way'!$Y$3:$Y$7690,"&lt;&gt;P")</f>
        <v>700</v>
      </c>
      <c r="D116">
        <f>SUMIFS('2way'!$AB$3:$AB$7690,'2way'!$Q$3:$Q$7690,"="&amp;B116,'2way'!$Z$3:$Z$7690,"&lt;&gt;P") + SUMIFS('2way'!$AB$3:$AB$7690,'2way'!$R$3:$R$7690,"="&amp;B116,'2way'!$Z$3:$Z$7690,"&lt;&gt;P")</f>
        <v>-700</v>
      </c>
      <c r="E116" s="71">
        <f t="shared" si="3"/>
        <v>-1</v>
      </c>
      <c r="F116">
        <f>SUMIFS('2way'!$Z$3:$Z$7690,'2way'!$Q$3:$Q$7690,"=" &amp;B116,'2way'!$Y$3:$Y$7690,"&lt;&gt;P") + SUMIFS('2way'!$Z$3:$Z$7690,'2way'!$R$3:$R$7690,"=" &amp;B116,'2way'!$Y$3:$Y$7690,"&lt;&gt;P")</f>
        <v>700</v>
      </c>
      <c r="G116">
        <f>SUMIFS('2way'!$AD$3:$AD$7690,'2way'!$Q$3:$Q$7690,"="&amp;B116,'2way'!$Y$3:$Y$7690,"&lt;&gt;P") + SUMIFS('2way'!$AD$3:$AD$7690,'2way'!$R$3:$R$7690,"="&amp;D116,'2way'!$Y$3:$Y$7690,"&lt;&gt;P")</f>
        <v>-600</v>
      </c>
      <c r="H116" s="71">
        <f t="shared" si="4"/>
        <v>-0.8571428571428571</v>
      </c>
      <c r="I116">
        <f>SUMIFS('2way'!$Z$3:$Z$7690,'2way'!$Q$3:$Q$7690,"=" &amp;B116,'2way'!$Y$3:$Y$7690,"&lt;&gt;P") + SUMIFS('2way'!$Z$3:$Z$7690,'2way'!$R$3:$R$7690,"=" &amp;B116,'2way'!$Y$3:$Y$7690,"&lt;&gt;P")</f>
        <v>700</v>
      </c>
      <c r="J116">
        <f>SUMIFS('2way'!$AF$3:$AF$7690,'2way'!$Q$3:$Q$7690,"="&amp;B116,'2way'!$Y$3:$Y$7690,"&lt;&gt;P") + SUMIFS('2way'!$AF$3:$AF$7690,'2way'!$R$3:$R$7690,"="&amp;B116,'2way'!$Y$3:$Y$7690,"&lt;&gt;P")</f>
        <v>-700</v>
      </c>
      <c r="K116" s="71">
        <f t="shared" si="5"/>
        <v>-1</v>
      </c>
    </row>
    <row r="117" spans="1:11" x14ac:dyDescent="0.25">
      <c r="A117" t="s">
        <v>272</v>
      </c>
      <c r="B117" t="s">
        <v>335</v>
      </c>
      <c r="C117">
        <f>SUMIFS('2way'!$Z$3:$Z$7690,'2way'!$Q$3:$Q$7690,"=" &amp;B117,'2way'!$Y$3:$Y$7690,"&lt;&gt;P") + SUMIFS('2way'!$Z$3:$Z$7690,'2way'!$R$3:$R$7690,"=" &amp;B117,'2way'!$Y$3:$Y$7690,"&lt;&gt;P")</f>
        <v>500</v>
      </c>
      <c r="D117">
        <f>SUMIFS('2way'!$AB$3:$AB$7690,'2way'!$Q$3:$Q$7690,"="&amp;B117,'2way'!$Z$3:$Z$7690,"&lt;&gt;P") + SUMIFS('2way'!$AB$3:$AB$7690,'2way'!$R$3:$R$7690,"="&amp;B117,'2way'!$Z$3:$Z$7690,"&lt;&gt;P")</f>
        <v>-600</v>
      </c>
      <c r="E117" s="71">
        <f t="shared" si="3"/>
        <v>-1.2</v>
      </c>
      <c r="F117">
        <f>SUMIFS('2way'!$Z$3:$Z$7690,'2way'!$Q$3:$Q$7690,"=" &amp;B117,'2way'!$Y$3:$Y$7690,"&lt;&gt;P") + SUMIFS('2way'!$Z$3:$Z$7690,'2way'!$R$3:$R$7690,"=" &amp;B117,'2way'!$Y$3:$Y$7690,"&lt;&gt;P")</f>
        <v>500</v>
      </c>
      <c r="G117">
        <f>SUMIFS('2way'!$AD$3:$AD$7690,'2way'!$Q$3:$Q$7690,"="&amp;B117,'2way'!$Y$3:$Y$7690,"&lt;&gt;P") + SUMIFS('2way'!$AD$3:$AD$7690,'2way'!$R$3:$R$7690,"="&amp;D117,'2way'!$Y$3:$Y$7690,"&lt;&gt;P")</f>
        <v>-100</v>
      </c>
      <c r="H117" s="71">
        <f t="shared" si="4"/>
        <v>-0.2</v>
      </c>
      <c r="I117">
        <f>SUMIFS('2way'!$Z$3:$Z$7690,'2way'!$Q$3:$Q$7690,"=" &amp;B117,'2way'!$Y$3:$Y$7690,"&lt;&gt;P") + SUMIFS('2way'!$Z$3:$Z$7690,'2way'!$R$3:$R$7690,"=" &amp;B117,'2way'!$Y$3:$Y$7690,"&lt;&gt;P")</f>
        <v>500</v>
      </c>
      <c r="J117">
        <f>SUMIFS('2way'!$AF$3:$AF$7690,'2way'!$Q$3:$Q$7690,"="&amp;B117,'2way'!$Y$3:$Y$7690,"&lt;&gt;P") + SUMIFS('2way'!$AF$3:$AF$7690,'2way'!$R$3:$R$7690,"="&amp;B117,'2way'!$Y$3:$Y$7690,"&lt;&gt;P")</f>
        <v>-500</v>
      </c>
      <c r="K117" s="71">
        <f t="shared" si="5"/>
        <v>-1</v>
      </c>
    </row>
    <row r="118" spans="1:11" x14ac:dyDescent="0.25">
      <c r="A118" t="s">
        <v>272</v>
      </c>
      <c r="B118" t="s">
        <v>555</v>
      </c>
      <c r="C118">
        <f>SUMIFS('2way'!$Z$3:$Z$7690,'2way'!$Q$3:$Q$7690,"=" &amp;B118,'2way'!$Y$3:$Y$7690,"&lt;&gt;P") + SUMIFS('2way'!$Z$3:$Z$7690,'2way'!$R$3:$R$7690,"=" &amp;B118,'2way'!$Y$3:$Y$7690,"&lt;&gt;P")</f>
        <v>500</v>
      </c>
      <c r="D118">
        <f>SUMIFS('2way'!$AB$3:$AB$7690,'2way'!$Q$3:$Q$7690,"="&amp;B118,'2way'!$Z$3:$Z$7690,"&lt;&gt;P") + SUMIFS('2way'!$AB$3:$AB$7690,'2way'!$R$3:$R$7690,"="&amp;B118,'2way'!$Z$3:$Z$7690,"&lt;&gt;P")</f>
        <v>-500</v>
      </c>
      <c r="E118" s="71">
        <f t="shared" si="3"/>
        <v>-1</v>
      </c>
      <c r="F118">
        <f>SUMIFS('2way'!$Z$3:$Z$7690,'2way'!$Q$3:$Q$7690,"=" &amp;B118,'2way'!$Y$3:$Y$7690,"&lt;&gt;P") + SUMIFS('2way'!$Z$3:$Z$7690,'2way'!$R$3:$R$7690,"=" &amp;B118,'2way'!$Y$3:$Y$7690,"&lt;&gt;P")</f>
        <v>500</v>
      </c>
      <c r="G118">
        <f>SUMIFS('2way'!$AD$3:$AD$7690,'2way'!$Q$3:$Q$7690,"="&amp;B118,'2way'!$Y$3:$Y$7690,"&lt;&gt;P") + SUMIFS('2way'!$AD$3:$AD$7690,'2way'!$R$3:$R$7690,"="&amp;D118,'2way'!$Y$3:$Y$7690,"&lt;&gt;P")</f>
        <v>-300</v>
      </c>
      <c r="H118" s="71">
        <f t="shared" si="4"/>
        <v>-0.6</v>
      </c>
      <c r="I118">
        <f>SUMIFS('2way'!$Z$3:$Z$7690,'2way'!$Q$3:$Q$7690,"=" &amp;B118,'2way'!$Y$3:$Y$7690,"&lt;&gt;P") + SUMIFS('2way'!$Z$3:$Z$7690,'2way'!$R$3:$R$7690,"=" &amp;B118,'2way'!$Y$3:$Y$7690,"&lt;&gt;P")</f>
        <v>500</v>
      </c>
      <c r="J118">
        <f>SUMIFS('2way'!$AF$3:$AF$7690,'2way'!$Q$3:$Q$7690,"="&amp;B118,'2way'!$Y$3:$Y$7690,"&lt;&gt;P") + SUMIFS('2way'!$AF$3:$AF$7690,'2way'!$R$3:$R$7690,"="&amp;B118,'2way'!$Y$3:$Y$7690,"&lt;&gt;P")</f>
        <v>-500</v>
      </c>
      <c r="K118" s="71">
        <f t="shared" si="5"/>
        <v>-1</v>
      </c>
    </row>
    <row r="119" spans="1:11" x14ac:dyDescent="0.25">
      <c r="A119" t="s">
        <v>272</v>
      </c>
      <c r="B119" t="s">
        <v>560</v>
      </c>
      <c r="C119">
        <f>SUMIFS('2way'!$Z$3:$Z$7690,'2way'!$Q$3:$Q$7690,"=" &amp;B119,'2way'!$Y$3:$Y$7690,"&lt;&gt;P") + SUMIFS('2way'!$Z$3:$Z$7690,'2way'!$R$3:$R$7690,"=" &amp;B119,'2way'!$Y$3:$Y$7690,"&lt;&gt;P")</f>
        <v>500</v>
      </c>
      <c r="D119">
        <f>SUMIFS('2way'!$AB$3:$AB$7690,'2way'!$Q$3:$Q$7690,"="&amp;B119,'2way'!$Z$3:$Z$7690,"&lt;&gt;P") + SUMIFS('2way'!$AB$3:$AB$7690,'2way'!$R$3:$R$7690,"="&amp;B119,'2way'!$Z$3:$Z$7690,"&lt;&gt;P")</f>
        <v>-500</v>
      </c>
      <c r="E119" s="71">
        <f t="shared" si="3"/>
        <v>-1</v>
      </c>
      <c r="F119">
        <f>SUMIFS('2way'!$Z$3:$Z$7690,'2way'!$Q$3:$Q$7690,"=" &amp;B119,'2way'!$Y$3:$Y$7690,"&lt;&gt;P") + SUMIFS('2way'!$Z$3:$Z$7690,'2way'!$R$3:$R$7690,"=" &amp;B119,'2way'!$Y$3:$Y$7690,"&lt;&gt;P")</f>
        <v>500</v>
      </c>
      <c r="G119">
        <f>SUMIFS('2way'!$AD$3:$AD$7690,'2way'!$Q$3:$Q$7690,"="&amp;B119,'2way'!$Y$3:$Y$7690,"&lt;&gt;P") + SUMIFS('2way'!$AD$3:$AD$7690,'2way'!$R$3:$R$7690,"="&amp;D119,'2way'!$Y$3:$Y$7690,"&lt;&gt;P")</f>
        <v>0</v>
      </c>
      <c r="H119" s="71">
        <f t="shared" si="4"/>
        <v>0</v>
      </c>
      <c r="I119">
        <f>SUMIFS('2way'!$Z$3:$Z$7690,'2way'!$Q$3:$Q$7690,"=" &amp;B119,'2way'!$Y$3:$Y$7690,"&lt;&gt;P") + SUMIFS('2way'!$Z$3:$Z$7690,'2way'!$R$3:$R$7690,"=" &amp;B119,'2way'!$Y$3:$Y$7690,"&lt;&gt;P")</f>
        <v>500</v>
      </c>
      <c r="J119">
        <f>SUMIFS('2way'!$AF$3:$AF$7690,'2way'!$Q$3:$Q$7690,"="&amp;B119,'2way'!$Y$3:$Y$7690,"&lt;&gt;P") + SUMIFS('2way'!$AF$3:$AF$7690,'2way'!$R$3:$R$7690,"="&amp;B119,'2way'!$Y$3:$Y$7690,"&lt;&gt;P")</f>
        <v>-500</v>
      </c>
      <c r="K119" s="71">
        <f t="shared" si="5"/>
        <v>-1</v>
      </c>
    </row>
    <row r="120" spans="1:11" x14ac:dyDescent="0.25">
      <c r="A120" t="s">
        <v>272</v>
      </c>
      <c r="B120" t="s">
        <v>557</v>
      </c>
      <c r="C120">
        <f>SUMIFS('2way'!$Z$3:$Z$7690,'2way'!$Q$3:$Q$7690,"=" &amp;B120,'2way'!$Y$3:$Y$7690,"&lt;&gt;P") + SUMIFS('2way'!$Z$3:$Z$7690,'2way'!$R$3:$R$7690,"=" &amp;B120,'2way'!$Y$3:$Y$7690,"&lt;&gt;P")</f>
        <v>600</v>
      </c>
      <c r="D120">
        <f>SUMIFS('2way'!$AB$3:$AB$7690,'2way'!$Q$3:$Q$7690,"="&amp;B120,'2way'!$Z$3:$Z$7690,"&lt;&gt;P") + SUMIFS('2way'!$AB$3:$AB$7690,'2way'!$R$3:$R$7690,"="&amp;B120,'2way'!$Z$3:$Z$7690,"&lt;&gt;P")</f>
        <v>-600</v>
      </c>
      <c r="E120" s="71">
        <f t="shared" si="3"/>
        <v>-1</v>
      </c>
      <c r="F120">
        <f>SUMIFS('2way'!$Z$3:$Z$7690,'2way'!$Q$3:$Q$7690,"=" &amp;B120,'2way'!$Y$3:$Y$7690,"&lt;&gt;P") + SUMIFS('2way'!$Z$3:$Z$7690,'2way'!$R$3:$R$7690,"=" &amp;B120,'2way'!$Y$3:$Y$7690,"&lt;&gt;P")</f>
        <v>600</v>
      </c>
      <c r="G120">
        <f>SUMIFS('2way'!$AD$3:$AD$7690,'2way'!$Q$3:$Q$7690,"="&amp;B120,'2way'!$Y$3:$Y$7690,"&lt;&gt;P") + SUMIFS('2way'!$AD$3:$AD$7690,'2way'!$R$3:$R$7690,"="&amp;D120,'2way'!$Y$3:$Y$7690,"&lt;&gt;P")</f>
        <v>-300</v>
      </c>
      <c r="H120" s="71">
        <f t="shared" si="4"/>
        <v>-0.5</v>
      </c>
      <c r="I120">
        <f>SUMIFS('2way'!$Z$3:$Z$7690,'2way'!$Q$3:$Q$7690,"=" &amp;B120,'2way'!$Y$3:$Y$7690,"&lt;&gt;P") + SUMIFS('2way'!$Z$3:$Z$7690,'2way'!$R$3:$R$7690,"=" &amp;B120,'2way'!$Y$3:$Y$7690,"&lt;&gt;P")</f>
        <v>600</v>
      </c>
      <c r="J120">
        <f>SUMIFS('2way'!$AF$3:$AF$7690,'2way'!$Q$3:$Q$7690,"="&amp;B120,'2way'!$Y$3:$Y$7690,"&lt;&gt;P") + SUMIFS('2way'!$AF$3:$AF$7690,'2way'!$R$3:$R$7690,"="&amp;B120,'2way'!$Y$3:$Y$7690,"&lt;&gt;P")</f>
        <v>-600</v>
      </c>
      <c r="K120" s="71">
        <f t="shared" si="5"/>
        <v>-1</v>
      </c>
    </row>
    <row r="121" spans="1:11" x14ac:dyDescent="0.25">
      <c r="A121" t="s">
        <v>272</v>
      </c>
      <c r="B121" t="s">
        <v>515</v>
      </c>
      <c r="C121">
        <f>SUMIFS('2way'!$Z$3:$Z$7690,'2way'!$Q$3:$Q$7690,"=" &amp;B121,'2way'!$Y$3:$Y$7690,"&lt;&gt;P") + SUMIFS('2way'!$Z$3:$Z$7690,'2way'!$R$3:$R$7690,"=" &amp;B121,'2way'!$Y$3:$Y$7690,"&lt;&gt;P")</f>
        <v>600</v>
      </c>
      <c r="D121">
        <f>SUMIFS('2way'!$AB$3:$AB$7690,'2way'!$Q$3:$Q$7690,"="&amp;B121,'2way'!$Z$3:$Z$7690,"&lt;&gt;P") + SUMIFS('2way'!$AB$3:$AB$7690,'2way'!$R$3:$R$7690,"="&amp;B121,'2way'!$Z$3:$Z$7690,"&lt;&gt;P")</f>
        <v>-600</v>
      </c>
      <c r="E121" s="71">
        <f t="shared" si="3"/>
        <v>-1</v>
      </c>
      <c r="F121">
        <f>SUMIFS('2way'!$Z$3:$Z$7690,'2way'!$Q$3:$Q$7690,"=" &amp;B121,'2way'!$Y$3:$Y$7690,"&lt;&gt;P") + SUMIFS('2way'!$Z$3:$Z$7690,'2way'!$R$3:$R$7690,"=" &amp;B121,'2way'!$Y$3:$Y$7690,"&lt;&gt;P")</f>
        <v>600</v>
      </c>
      <c r="G121">
        <f>SUMIFS('2way'!$AD$3:$AD$7690,'2way'!$Q$3:$Q$7690,"="&amp;B121,'2way'!$Y$3:$Y$7690,"&lt;&gt;P") + SUMIFS('2way'!$AD$3:$AD$7690,'2way'!$R$3:$R$7690,"="&amp;D121,'2way'!$Y$3:$Y$7690,"&lt;&gt;P")</f>
        <v>-300</v>
      </c>
      <c r="H121" s="71">
        <f t="shared" si="4"/>
        <v>-0.5</v>
      </c>
      <c r="I121">
        <f>SUMIFS('2way'!$Z$3:$Z$7690,'2way'!$Q$3:$Q$7690,"=" &amp;B121,'2way'!$Y$3:$Y$7690,"&lt;&gt;P") + SUMIFS('2way'!$Z$3:$Z$7690,'2way'!$R$3:$R$7690,"=" &amp;B121,'2way'!$Y$3:$Y$7690,"&lt;&gt;P")</f>
        <v>600</v>
      </c>
      <c r="J121">
        <f>SUMIFS('2way'!$AF$3:$AF$7690,'2way'!$Q$3:$Q$7690,"="&amp;B121,'2way'!$Y$3:$Y$7690,"&lt;&gt;P") + SUMIFS('2way'!$AF$3:$AF$7690,'2way'!$R$3:$R$7690,"="&amp;B121,'2way'!$Y$3:$Y$7690,"&lt;&gt;P")</f>
        <v>-600</v>
      </c>
      <c r="K121" s="71">
        <f t="shared" si="5"/>
        <v>-1</v>
      </c>
    </row>
    <row r="122" spans="1:11" x14ac:dyDescent="0.25">
      <c r="A122" t="s">
        <v>272</v>
      </c>
      <c r="B122" t="s">
        <v>336</v>
      </c>
      <c r="C122">
        <f>SUMIFS('2way'!$Z$3:$Z$7690,'2way'!$Q$3:$Q$7690,"=" &amp;B122,'2way'!$Y$3:$Y$7690,"&lt;&gt;P") + SUMIFS('2way'!$Z$3:$Z$7690,'2way'!$R$3:$R$7690,"=" &amp;B122,'2way'!$Y$3:$Y$7690,"&lt;&gt;P")</f>
        <v>600</v>
      </c>
      <c r="D122">
        <f>SUMIFS('2way'!$AB$3:$AB$7690,'2way'!$Q$3:$Q$7690,"="&amp;B122,'2way'!$Z$3:$Z$7690,"&lt;&gt;P") + SUMIFS('2way'!$AB$3:$AB$7690,'2way'!$R$3:$R$7690,"="&amp;B122,'2way'!$Z$3:$Z$7690,"&lt;&gt;P")</f>
        <v>-600</v>
      </c>
      <c r="E122" s="71">
        <f t="shared" si="3"/>
        <v>-1</v>
      </c>
      <c r="F122">
        <f>SUMIFS('2way'!$Z$3:$Z$7690,'2way'!$Q$3:$Q$7690,"=" &amp;B122,'2way'!$Y$3:$Y$7690,"&lt;&gt;P") + SUMIFS('2way'!$Z$3:$Z$7690,'2way'!$R$3:$R$7690,"=" &amp;B122,'2way'!$Y$3:$Y$7690,"&lt;&gt;P")</f>
        <v>600</v>
      </c>
      <c r="G122">
        <f>SUMIFS('2way'!$AD$3:$AD$7690,'2way'!$Q$3:$Q$7690,"="&amp;B122,'2way'!$Y$3:$Y$7690,"&lt;&gt;P") + SUMIFS('2way'!$AD$3:$AD$7690,'2way'!$R$3:$R$7690,"="&amp;D122,'2way'!$Y$3:$Y$7690,"&lt;&gt;P")</f>
        <v>-300</v>
      </c>
      <c r="H122" s="71">
        <f t="shared" si="4"/>
        <v>-0.5</v>
      </c>
      <c r="I122">
        <f>SUMIFS('2way'!$Z$3:$Z$7690,'2way'!$Q$3:$Q$7690,"=" &amp;B122,'2way'!$Y$3:$Y$7690,"&lt;&gt;P") + SUMIFS('2way'!$Z$3:$Z$7690,'2way'!$R$3:$R$7690,"=" &amp;B122,'2way'!$Y$3:$Y$7690,"&lt;&gt;P")</f>
        <v>600</v>
      </c>
      <c r="J122">
        <f>SUMIFS('2way'!$AF$3:$AF$7690,'2way'!$Q$3:$Q$7690,"="&amp;B122,'2way'!$Y$3:$Y$7690,"&lt;&gt;P") + SUMIFS('2way'!$AF$3:$AF$7690,'2way'!$R$3:$R$7690,"="&amp;B122,'2way'!$Y$3:$Y$7690,"&lt;&gt;P")</f>
        <v>-600</v>
      </c>
      <c r="K122" s="71">
        <f t="shared" si="5"/>
        <v>-1</v>
      </c>
    </row>
    <row r="123" spans="1:11" x14ac:dyDescent="0.25">
      <c r="A123" t="s">
        <v>272</v>
      </c>
      <c r="B123" t="s">
        <v>559</v>
      </c>
      <c r="C123">
        <f>SUMIFS('2way'!$Z$3:$Z$7690,'2way'!$Q$3:$Q$7690,"=" &amp;B123,'2way'!$Y$3:$Y$7690,"&lt;&gt;P") + SUMIFS('2way'!$Z$3:$Z$7690,'2way'!$R$3:$R$7690,"=" &amp;B123,'2way'!$Y$3:$Y$7690,"&lt;&gt;P")</f>
        <v>600</v>
      </c>
      <c r="D123">
        <f>SUMIFS('2way'!$AB$3:$AB$7690,'2way'!$Q$3:$Q$7690,"="&amp;B123,'2way'!$Z$3:$Z$7690,"&lt;&gt;P") + SUMIFS('2way'!$AB$3:$AB$7690,'2way'!$R$3:$R$7690,"="&amp;B123,'2way'!$Z$3:$Z$7690,"&lt;&gt;P")</f>
        <v>-600</v>
      </c>
      <c r="E123" s="71">
        <f t="shared" si="3"/>
        <v>-1</v>
      </c>
      <c r="F123">
        <f>SUMIFS('2way'!$Z$3:$Z$7690,'2way'!$Q$3:$Q$7690,"=" &amp;B123,'2way'!$Y$3:$Y$7690,"&lt;&gt;P") + SUMIFS('2way'!$Z$3:$Z$7690,'2way'!$R$3:$R$7690,"=" &amp;B123,'2way'!$Y$3:$Y$7690,"&lt;&gt;P")</f>
        <v>600</v>
      </c>
      <c r="G123">
        <f>SUMIFS('2way'!$AD$3:$AD$7690,'2way'!$Q$3:$Q$7690,"="&amp;B123,'2way'!$Y$3:$Y$7690,"&lt;&gt;P") + SUMIFS('2way'!$AD$3:$AD$7690,'2way'!$R$3:$R$7690,"="&amp;D123,'2way'!$Y$3:$Y$7690,"&lt;&gt;P")</f>
        <v>-400</v>
      </c>
      <c r="H123" s="71">
        <f t="shared" si="4"/>
        <v>-0.66666666666666663</v>
      </c>
      <c r="I123">
        <f>SUMIFS('2way'!$Z$3:$Z$7690,'2way'!$Q$3:$Q$7690,"=" &amp;B123,'2way'!$Y$3:$Y$7690,"&lt;&gt;P") + SUMIFS('2way'!$Z$3:$Z$7690,'2way'!$R$3:$R$7690,"=" &amp;B123,'2way'!$Y$3:$Y$7690,"&lt;&gt;P")</f>
        <v>600</v>
      </c>
      <c r="J123">
        <f>SUMIFS('2way'!$AF$3:$AF$7690,'2way'!$Q$3:$Q$7690,"="&amp;B123,'2way'!$Y$3:$Y$7690,"&lt;&gt;P") + SUMIFS('2way'!$AF$3:$AF$7690,'2way'!$R$3:$R$7690,"="&amp;B123,'2way'!$Y$3:$Y$7690,"&lt;&gt;P")</f>
        <v>-600</v>
      </c>
      <c r="K123" s="71">
        <f t="shared" si="5"/>
        <v>-1</v>
      </c>
    </row>
    <row r="124" spans="1:11" x14ac:dyDescent="0.25">
      <c r="A124" t="s">
        <v>272</v>
      </c>
      <c r="B124" t="s">
        <v>553</v>
      </c>
      <c r="C124">
        <f>SUMIFS('2way'!$Z$3:$Z$7690,'2way'!$Q$3:$Q$7690,"=" &amp;B124,'2way'!$Y$3:$Y$7690,"&lt;&gt;P") + SUMIFS('2way'!$Z$3:$Z$7690,'2way'!$R$3:$R$7690,"=" &amp;B124,'2way'!$Y$3:$Y$7690,"&lt;&gt;P")</f>
        <v>500</v>
      </c>
      <c r="D124">
        <f>SUMIFS('2way'!$AB$3:$AB$7690,'2way'!$Q$3:$Q$7690,"="&amp;B124,'2way'!$Z$3:$Z$7690,"&lt;&gt;P") + SUMIFS('2way'!$AB$3:$AB$7690,'2way'!$R$3:$R$7690,"="&amp;B124,'2way'!$Z$3:$Z$7690,"&lt;&gt;P")</f>
        <v>-500</v>
      </c>
      <c r="E124" s="71">
        <f t="shared" si="3"/>
        <v>-1</v>
      </c>
      <c r="F124">
        <f>SUMIFS('2way'!$Z$3:$Z$7690,'2way'!$Q$3:$Q$7690,"=" &amp;B124,'2way'!$Y$3:$Y$7690,"&lt;&gt;P") + SUMIFS('2way'!$Z$3:$Z$7690,'2way'!$R$3:$R$7690,"=" &amp;B124,'2way'!$Y$3:$Y$7690,"&lt;&gt;P")</f>
        <v>500</v>
      </c>
      <c r="G124">
        <f>SUMIFS('2way'!$AD$3:$AD$7690,'2way'!$Q$3:$Q$7690,"="&amp;B124,'2way'!$Y$3:$Y$7690,"&lt;&gt;P") + SUMIFS('2way'!$AD$3:$AD$7690,'2way'!$R$3:$R$7690,"="&amp;D124,'2way'!$Y$3:$Y$7690,"&lt;&gt;P")</f>
        <v>-300</v>
      </c>
      <c r="H124" s="71">
        <f t="shared" si="4"/>
        <v>-0.6</v>
      </c>
      <c r="I124">
        <f>SUMIFS('2way'!$Z$3:$Z$7690,'2way'!$Q$3:$Q$7690,"=" &amp;B124,'2way'!$Y$3:$Y$7690,"&lt;&gt;P") + SUMIFS('2way'!$Z$3:$Z$7690,'2way'!$R$3:$R$7690,"=" &amp;B124,'2way'!$Y$3:$Y$7690,"&lt;&gt;P")</f>
        <v>500</v>
      </c>
      <c r="J124">
        <f>SUMIFS('2way'!$AF$3:$AF$7690,'2way'!$Q$3:$Q$7690,"="&amp;B124,'2way'!$Y$3:$Y$7690,"&lt;&gt;P") + SUMIFS('2way'!$AF$3:$AF$7690,'2way'!$R$3:$R$7690,"="&amp;B124,'2way'!$Y$3:$Y$7690,"&lt;&gt;P")</f>
        <v>-500</v>
      </c>
      <c r="K124" s="71">
        <f t="shared" si="5"/>
        <v>-1</v>
      </c>
    </row>
    <row r="125" spans="1:11" x14ac:dyDescent="0.25">
      <c r="A125" t="s">
        <v>272</v>
      </c>
      <c r="B125" t="s">
        <v>562</v>
      </c>
      <c r="C125">
        <f>SUMIFS('2way'!$Z$3:$Z$7690,'2way'!$Q$3:$Q$7690,"=" &amp;B125,'2way'!$Y$3:$Y$7690,"&lt;&gt;P") + SUMIFS('2way'!$Z$3:$Z$7690,'2way'!$R$3:$R$7690,"=" &amp;B125,'2way'!$Y$3:$Y$7690,"&lt;&gt;P")</f>
        <v>500</v>
      </c>
      <c r="D125">
        <f>SUMIFS('2way'!$AB$3:$AB$7690,'2way'!$Q$3:$Q$7690,"="&amp;B125,'2way'!$Z$3:$Z$7690,"&lt;&gt;P") + SUMIFS('2way'!$AB$3:$AB$7690,'2way'!$R$3:$R$7690,"="&amp;B125,'2way'!$Z$3:$Z$7690,"&lt;&gt;P")</f>
        <v>-500</v>
      </c>
      <c r="E125" s="71">
        <f t="shared" si="3"/>
        <v>-1</v>
      </c>
      <c r="F125">
        <f>SUMIFS('2way'!$Z$3:$Z$7690,'2way'!$Q$3:$Q$7690,"=" &amp;B125,'2way'!$Y$3:$Y$7690,"&lt;&gt;P") + SUMIFS('2way'!$Z$3:$Z$7690,'2way'!$R$3:$R$7690,"=" &amp;B125,'2way'!$Y$3:$Y$7690,"&lt;&gt;P")</f>
        <v>500</v>
      </c>
      <c r="G125">
        <f>SUMIFS('2way'!$AD$3:$AD$7690,'2way'!$Q$3:$Q$7690,"="&amp;B125,'2way'!$Y$3:$Y$7690,"&lt;&gt;P") + SUMIFS('2way'!$AD$3:$AD$7690,'2way'!$R$3:$R$7690,"="&amp;D125,'2way'!$Y$3:$Y$7690,"&lt;&gt;P")</f>
        <v>-300</v>
      </c>
      <c r="H125" s="71">
        <f t="shared" si="4"/>
        <v>-0.6</v>
      </c>
      <c r="I125">
        <f>SUMIFS('2way'!$Z$3:$Z$7690,'2way'!$Q$3:$Q$7690,"=" &amp;B125,'2way'!$Y$3:$Y$7690,"&lt;&gt;P") + SUMIFS('2way'!$Z$3:$Z$7690,'2way'!$R$3:$R$7690,"=" &amp;B125,'2way'!$Y$3:$Y$7690,"&lt;&gt;P")</f>
        <v>500</v>
      </c>
      <c r="J125">
        <f>SUMIFS('2way'!$AF$3:$AF$7690,'2way'!$Q$3:$Q$7690,"="&amp;B125,'2way'!$Y$3:$Y$7690,"&lt;&gt;P") + SUMIFS('2way'!$AF$3:$AF$7690,'2way'!$R$3:$R$7690,"="&amp;B125,'2way'!$Y$3:$Y$7690,"&lt;&gt;P")</f>
        <v>-500</v>
      </c>
      <c r="K125" s="71">
        <f t="shared" si="5"/>
        <v>-1</v>
      </c>
    </row>
    <row r="126" spans="1:11" x14ac:dyDescent="0.25">
      <c r="A126" t="s">
        <v>272</v>
      </c>
      <c r="B126" t="s">
        <v>563</v>
      </c>
      <c r="C126">
        <f>SUMIFS('2way'!$Z$3:$Z$7690,'2way'!$Q$3:$Q$7690,"=" &amp;B126,'2way'!$Y$3:$Y$7690,"&lt;&gt;P") + SUMIFS('2way'!$Z$3:$Z$7690,'2way'!$R$3:$R$7690,"=" &amp;B126,'2way'!$Y$3:$Y$7690,"&lt;&gt;P")</f>
        <v>500</v>
      </c>
      <c r="D126">
        <f>SUMIFS('2way'!$AB$3:$AB$7690,'2way'!$Q$3:$Q$7690,"="&amp;B126,'2way'!$Z$3:$Z$7690,"&lt;&gt;P") + SUMIFS('2way'!$AB$3:$AB$7690,'2way'!$R$3:$R$7690,"="&amp;B126,'2way'!$Z$3:$Z$7690,"&lt;&gt;P")</f>
        <v>-500</v>
      </c>
      <c r="E126" s="71">
        <f t="shared" si="3"/>
        <v>-1</v>
      </c>
      <c r="F126">
        <f>SUMIFS('2way'!$Z$3:$Z$7690,'2way'!$Q$3:$Q$7690,"=" &amp;B126,'2way'!$Y$3:$Y$7690,"&lt;&gt;P") + SUMIFS('2way'!$Z$3:$Z$7690,'2way'!$R$3:$R$7690,"=" &amp;B126,'2way'!$Y$3:$Y$7690,"&lt;&gt;P")</f>
        <v>500</v>
      </c>
      <c r="G126">
        <f>SUMIFS('2way'!$AD$3:$AD$7690,'2way'!$Q$3:$Q$7690,"="&amp;B126,'2way'!$Y$3:$Y$7690,"&lt;&gt;P") + SUMIFS('2way'!$AD$3:$AD$7690,'2way'!$R$3:$R$7690,"="&amp;D126,'2way'!$Y$3:$Y$7690,"&lt;&gt;P")</f>
        <v>-300</v>
      </c>
      <c r="H126" s="71">
        <f t="shared" si="4"/>
        <v>-0.6</v>
      </c>
      <c r="I126">
        <f>SUMIFS('2way'!$Z$3:$Z$7690,'2way'!$Q$3:$Q$7690,"=" &amp;B126,'2way'!$Y$3:$Y$7690,"&lt;&gt;P") + SUMIFS('2way'!$Z$3:$Z$7690,'2way'!$R$3:$R$7690,"=" &amp;B126,'2way'!$Y$3:$Y$7690,"&lt;&gt;P")</f>
        <v>500</v>
      </c>
      <c r="J126">
        <f>SUMIFS('2way'!$AF$3:$AF$7690,'2way'!$Q$3:$Q$7690,"="&amp;B126,'2way'!$Y$3:$Y$7690,"&lt;&gt;P") + SUMIFS('2way'!$AF$3:$AF$7690,'2way'!$R$3:$R$7690,"="&amp;B126,'2way'!$Y$3:$Y$7690,"&lt;&gt;P")</f>
        <v>-500</v>
      </c>
      <c r="K126" s="71">
        <f t="shared" si="5"/>
        <v>-1</v>
      </c>
    </row>
    <row r="127" spans="1:11" x14ac:dyDescent="0.25">
      <c r="A127" t="s">
        <v>272</v>
      </c>
      <c r="B127" t="s">
        <v>552</v>
      </c>
      <c r="C127">
        <f>SUMIFS('2way'!$Z$3:$Z$7690,'2way'!$Q$3:$Q$7690,"=" &amp;B127,'2way'!$Y$3:$Y$7690,"&lt;&gt;P") + SUMIFS('2way'!$Z$3:$Z$7690,'2way'!$R$3:$R$7690,"=" &amp;B127,'2way'!$Y$3:$Y$7690,"&lt;&gt;P")</f>
        <v>500</v>
      </c>
      <c r="D127">
        <f>SUMIFS('2way'!$AB$3:$AB$7690,'2way'!$Q$3:$Q$7690,"="&amp;B127,'2way'!$Z$3:$Z$7690,"&lt;&gt;P") + SUMIFS('2way'!$AB$3:$AB$7690,'2way'!$R$3:$R$7690,"="&amp;B127,'2way'!$Z$3:$Z$7690,"&lt;&gt;P")</f>
        <v>-500</v>
      </c>
      <c r="E127" s="71">
        <f t="shared" si="3"/>
        <v>-1</v>
      </c>
      <c r="F127">
        <f>SUMIFS('2way'!$Z$3:$Z$7690,'2way'!$Q$3:$Q$7690,"=" &amp;B127,'2way'!$Y$3:$Y$7690,"&lt;&gt;P") + SUMIFS('2way'!$Z$3:$Z$7690,'2way'!$R$3:$R$7690,"=" &amp;B127,'2way'!$Y$3:$Y$7690,"&lt;&gt;P")</f>
        <v>500</v>
      </c>
      <c r="G127">
        <f>SUMIFS('2way'!$AD$3:$AD$7690,'2way'!$Q$3:$Q$7690,"="&amp;B127,'2way'!$Y$3:$Y$7690,"&lt;&gt;P") + SUMIFS('2way'!$AD$3:$AD$7690,'2way'!$R$3:$R$7690,"="&amp;D127,'2way'!$Y$3:$Y$7690,"&lt;&gt;P")</f>
        <v>-200</v>
      </c>
      <c r="H127" s="71">
        <f t="shared" si="4"/>
        <v>-0.4</v>
      </c>
      <c r="I127">
        <f>SUMIFS('2way'!$Z$3:$Z$7690,'2way'!$Q$3:$Q$7690,"=" &amp;B127,'2way'!$Y$3:$Y$7690,"&lt;&gt;P") + SUMIFS('2way'!$Z$3:$Z$7690,'2way'!$R$3:$R$7690,"=" &amp;B127,'2way'!$Y$3:$Y$7690,"&lt;&gt;P")</f>
        <v>500</v>
      </c>
      <c r="J127">
        <f>SUMIFS('2way'!$AF$3:$AF$7690,'2way'!$Q$3:$Q$7690,"="&amp;B127,'2way'!$Y$3:$Y$7690,"&lt;&gt;P") + SUMIFS('2way'!$AF$3:$AF$7690,'2way'!$R$3:$R$7690,"="&amp;B127,'2way'!$Y$3:$Y$7690,"&lt;&gt;P")</f>
        <v>-500</v>
      </c>
      <c r="K127" s="71">
        <f t="shared" si="5"/>
        <v>-1</v>
      </c>
    </row>
    <row r="128" spans="1:11" x14ac:dyDescent="0.25">
      <c r="A128" t="s">
        <v>272</v>
      </c>
      <c r="B128" t="s">
        <v>528</v>
      </c>
      <c r="C128">
        <f>SUMIFS('2way'!$Z$3:$Z$7690,'2way'!$Q$3:$Q$7690,"=" &amp;B128,'2way'!$Y$3:$Y$7690,"&lt;&gt;P") + SUMIFS('2way'!$Z$3:$Z$7690,'2way'!$R$3:$R$7690,"=" &amp;B128,'2way'!$Y$3:$Y$7690,"&lt;&gt;P")</f>
        <v>600</v>
      </c>
      <c r="D128">
        <f>SUMIFS('2way'!$AB$3:$AB$7690,'2way'!$Q$3:$Q$7690,"="&amp;B128,'2way'!$Z$3:$Z$7690,"&lt;&gt;P") + SUMIFS('2way'!$AB$3:$AB$7690,'2way'!$R$3:$R$7690,"="&amp;B128,'2way'!$Z$3:$Z$7690,"&lt;&gt;P")</f>
        <v>-600</v>
      </c>
      <c r="E128" s="71">
        <f t="shared" si="3"/>
        <v>-1</v>
      </c>
      <c r="F128">
        <f>SUMIFS('2way'!$Z$3:$Z$7690,'2way'!$Q$3:$Q$7690,"=" &amp;B128,'2way'!$Y$3:$Y$7690,"&lt;&gt;P") + SUMIFS('2way'!$Z$3:$Z$7690,'2way'!$R$3:$R$7690,"=" &amp;B128,'2way'!$Y$3:$Y$7690,"&lt;&gt;P")</f>
        <v>600</v>
      </c>
      <c r="G128">
        <f>SUMIFS('2way'!$AD$3:$AD$7690,'2way'!$Q$3:$Q$7690,"="&amp;B128,'2way'!$Y$3:$Y$7690,"&lt;&gt;P") + SUMIFS('2way'!$AD$3:$AD$7690,'2way'!$R$3:$R$7690,"="&amp;D128,'2way'!$Y$3:$Y$7690,"&lt;&gt;P")</f>
        <v>-400</v>
      </c>
      <c r="H128" s="71">
        <f t="shared" si="4"/>
        <v>-0.66666666666666663</v>
      </c>
      <c r="I128">
        <f>SUMIFS('2way'!$Z$3:$Z$7690,'2way'!$Q$3:$Q$7690,"=" &amp;B128,'2way'!$Y$3:$Y$7690,"&lt;&gt;P") + SUMIFS('2way'!$Z$3:$Z$7690,'2way'!$R$3:$R$7690,"=" &amp;B128,'2way'!$Y$3:$Y$7690,"&lt;&gt;P")</f>
        <v>600</v>
      </c>
      <c r="J128">
        <f>SUMIFS('2way'!$AF$3:$AF$7690,'2way'!$Q$3:$Q$7690,"="&amp;B128,'2way'!$Y$3:$Y$7690,"&lt;&gt;P") + SUMIFS('2way'!$AF$3:$AF$7690,'2way'!$R$3:$R$7690,"="&amp;B128,'2way'!$Y$3:$Y$7690,"&lt;&gt;P")</f>
        <v>-600</v>
      </c>
      <c r="K128" s="71">
        <f t="shared" si="5"/>
        <v>-1</v>
      </c>
    </row>
    <row r="129" spans="1:11" x14ac:dyDescent="0.25">
      <c r="A129" t="s">
        <v>272</v>
      </c>
      <c r="B129" t="s">
        <v>554</v>
      </c>
      <c r="C129">
        <f>SUMIFS('2way'!$Z$3:$Z$7690,'2way'!$Q$3:$Q$7690,"=" &amp;B129,'2way'!$Y$3:$Y$7690,"&lt;&gt;P") + SUMIFS('2way'!$Z$3:$Z$7690,'2way'!$R$3:$R$7690,"=" &amp;B129,'2way'!$Y$3:$Y$7690,"&lt;&gt;P")</f>
        <v>600</v>
      </c>
      <c r="D129">
        <f>SUMIFS('2way'!$AB$3:$AB$7690,'2way'!$Q$3:$Q$7690,"="&amp;B129,'2way'!$Z$3:$Z$7690,"&lt;&gt;P") + SUMIFS('2way'!$AB$3:$AB$7690,'2way'!$R$3:$R$7690,"="&amp;B129,'2way'!$Z$3:$Z$7690,"&lt;&gt;P")</f>
        <v>-600</v>
      </c>
      <c r="E129" s="71">
        <f t="shared" si="3"/>
        <v>-1</v>
      </c>
      <c r="F129">
        <f>SUMIFS('2way'!$Z$3:$Z$7690,'2way'!$Q$3:$Q$7690,"=" &amp;B129,'2way'!$Y$3:$Y$7690,"&lt;&gt;P") + SUMIFS('2way'!$Z$3:$Z$7690,'2way'!$R$3:$R$7690,"=" &amp;B129,'2way'!$Y$3:$Y$7690,"&lt;&gt;P")</f>
        <v>600</v>
      </c>
      <c r="G129">
        <f>SUMIFS('2way'!$AD$3:$AD$7690,'2way'!$Q$3:$Q$7690,"="&amp;B129,'2way'!$Y$3:$Y$7690,"&lt;&gt;P") + SUMIFS('2way'!$AD$3:$AD$7690,'2way'!$R$3:$R$7690,"="&amp;D129,'2way'!$Y$3:$Y$7690,"&lt;&gt;P")</f>
        <v>-300</v>
      </c>
      <c r="H129" s="71">
        <f t="shared" si="4"/>
        <v>-0.5</v>
      </c>
      <c r="I129">
        <f>SUMIFS('2way'!$Z$3:$Z$7690,'2way'!$Q$3:$Q$7690,"=" &amp;B129,'2way'!$Y$3:$Y$7690,"&lt;&gt;P") + SUMIFS('2way'!$Z$3:$Z$7690,'2way'!$R$3:$R$7690,"=" &amp;B129,'2way'!$Y$3:$Y$7690,"&lt;&gt;P")</f>
        <v>600</v>
      </c>
      <c r="J129">
        <f>SUMIFS('2way'!$AF$3:$AF$7690,'2way'!$Q$3:$Q$7690,"="&amp;B129,'2way'!$Y$3:$Y$7690,"&lt;&gt;P") + SUMIFS('2way'!$AF$3:$AF$7690,'2way'!$R$3:$R$7690,"="&amp;B129,'2way'!$Y$3:$Y$7690,"&lt;&gt;P")</f>
        <v>-600</v>
      </c>
      <c r="K129" s="71">
        <f t="shared" si="5"/>
        <v>-1</v>
      </c>
    </row>
    <row r="130" spans="1:11" x14ac:dyDescent="0.25">
      <c r="A130" t="s">
        <v>272</v>
      </c>
      <c r="B130" t="s">
        <v>539</v>
      </c>
      <c r="C130">
        <f>SUMIFS('2way'!$Z$3:$Z$7690,'2way'!$Q$3:$Q$7690,"=" &amp;B130,'2way'!$Y$3:$Y$7690,"&lt;&gt;P") + SUMIFS('2way'!$Z$3:$Z$7690,'2way'!$R$3:$R$7690,"=" &amp;B130,'2way'!$Y$3:$Y$7690,"&lt;&gt;P")</f>
        <v>700</v>
      </c>
      <c r="D130">
        <f>SUMIFS('2way'!$AB$3:$AB$7690,'2way'!$Q$3:$Q$7690,"="&amp;B130,'2way'!$Z$3:$Z$7690,"&lt;&gt;P") + SUMIFS('2way'!$AB$3:$AB$7690,'2way'!$R$3:$R$7690,"="&amp;B130,'2way'!$Z$3:$Z$7690,"&lt;&gt;P")</f>
        <v>-700</v>
      </c>
      <c r="E130" s="71">
        <f t="shared" si="3"/>
        <v>-1</v>
      </c>
      <c r="F130">
        <f>SUMIFS('2way'!$Z$3:$Z$7690,'2way'!$Q$3:$Q$7690,"=" &amp;B130,'2way'!$Y$3:$Y$7690,"&lt;&gt;P") + SUMIFS('2way'!$Z$3:$Z$7690,'2way'!$R$3:$R$7690,"=" &amp;B130,'2way'!$Y$3:$Y$7690,"&lt;&gt;P")</f>
        <v>700</v>
      </c>
      <c r="G130">
        <f>SUMIFS('2way'!$AD$3:$AD$7690,'2way'!$Q$3:$Q$7690,"="&amp;B130,'2way'!$Y$3:$Y$7690,"&lt;&gt;P") + SUMIFS('2way'!$AD$3:$AD$7690,'2way'!$R$3:$R$7690,"="&amp;D130,'2way'!$Y$3:$Y$7690,"&lt;&gt;P")</f>
        <v>-400</v>
      </c>
      <c r="H130" s="71">
        <f t="shared" si="4"/>
        <v>-0.5714285714285714</v>
      </c>
      <c r="I130">
        <f>SUMIFS('2way'!$Z$3:$Z$7690,'2way'!$Q$3:$Q$7690,"=" &amp;B130,'2way'!$Y$3:$Y$7690,"&lt;&gt;P") + SUMIFS('2way'!$Z$3:$Z$7690,'2way'!$R$3:$R$7690,"=" &amp;B130,'2way'!$Y$3:$Y$7690,"&lt;&gt;P")</f>
        <v>700</v>
      </c>
      <c r="J130">
        <f>SUMIFS('2way'!$AF$3:$AF$7690,'2way'!$Q$3:$Q$7690,"="&amp;B130,'2way'!$Y$3:$Y$7690,"&lt;&gt;P") + SUMIFS('2way'!$AF$3:$AF$7690,'2way'!$R$3:$R$7690,"="&amp;B130,'2way'!$Y$3:$Y$7690,"&lt;&gt;P")</f>
        <v>-700</v>
      </c>
      <c r="K130" s="71">
        <f t="shared" si="5"/>
        <v>-1</v>
      </c>
    </row>
    <row r="131" spans="1:11" x14ac:dyDescent="0.25">
      <c r="A131" t="s">
        <v>272</v>
      </c>
      <c r="B131" t="s">
        <v>556</v>
      </c>
      <c r="C131">
        <f>SUMIFS('2way'!$Z$3:$Z$7690,'2way'!$Q$3:$Q$7690,"=" &amp;B131,'2way'!$Y$3:$Y$7690,"&lt;&gt;P") + SUMIFS('2way'!$Z$3:$Z$7690,'2way'!$R$3:$R$7690,"=" &amp;B131,'2way'!$Y$3:$Y$7690,"&lt;&gt;P")</f>
        <v>500</v>
      </c>
      <c r="D131">
        <f>SUMIFS('2way'!$AB$3:$AB$7690,'2way'!$Q$3:$Q$7690,"="&amp;B131,'2way'!$Z$3:$Z$7690,"&lt;&gt;P") + SUMIFS('2way'!$AB$3:$AB$7690,'2way'!$R$3:$R$7690,"="&amp;B131,'2way'!$Z$3:$Z$7690,"&lt;&gt;P")</f>
        <v>-500</v>
      </c>
      <c r="E131" s="71">
        <f t="shared" si="3"/>
        <v>-1</v>
      </c>
      <c r="F131">
        <f>SUMIFS('2way'!$Z$3:$Z$7690,'2way'!$Q$3:$Q$7690,"=" &amp;B131,'2way'!$Y$3:$Y$7690,"&lt;&gt;P") + SUMIFS('2way'!$Z$3:$Z$7690,'2way'!$R$3:$R$7690,"=" &amp;B131,'2way'!$Y$3:$Y$7690,"&lt;&gt;P")</f>
        <v>500</v>
      </c>
      <c r="G131">
        <f>SUMIFS('2way'!$AD$3:$AD$7690,'2way'!$Q$3:$Q$7690,"="&amp;B131,'2way'!$Y$3:$Y$7690,"&lt;&gt;P") + SUMIFS('2way'!$AD$3:$AD$7690,'2way'!$R$3:$R$7690,"="&amp;D131,'2way'!$Y$3:$Y$7690,"&lt;&gt;P")</f>
        <v>-200</v>
      </c>
      <c r="H131" s="71">
        <f t="shared" si="4"/>
        <v>-0.4</v>
      </c>
      <c r="I131">
        <f>SUMIFS('2way'!$Z$3:$Z$7690,'2way'!$Q$3:$Q$7690,"=" &amp;B131,'2way'!$Y$3:$Y$7690,"&lt;&gt;P") + SUMIFS('2way'!$Z$3:$Z$7690,'2way'!$R$3:$R$7690,"=" &amp;B131,'2way'!$Y$3:$Y$7690,"&lt;&gt;P")</f>
        <v>500</v>
      </c>
      <c r="J131">
        <f>SUMIFS('2way'!$AF$3:$AF$7690,'2way'!$Q$3:$Q$7690,"="&amp;B131,'2way'!$Y$3:$Y$7690,"&lt;&gt;P") + SUMIFS('2way'!$AF$3:$AF$7690,'2way'!$R$3:$R$7690,"="&amp;B131,'2way'!$Y$3:$Y$7690,"&lt;&gt;P")</f>
        <v>-500</v>
      </c>
      <c r="K131" s="71">
        <f t="shared" si="5"/>
        <v>-1</v>
      </c>
    </row>
    <row r="132" spans="1:11" x14ac:dyDescent="0.25">
      <c r="A132" t="s">
        <v>274</v>
      </c>
      <c r="B132" t="s">
        <v>416</v>
      </c>
      <c r="C132">
        <f>SUMIFS('2way'!$Z$3:$Z$7690,'2way'!$Q$3:$Q$7690,"=" &amp;B132,'2way'!$Y$3:$Y$7690,"&lt;&gt;P") + SUMIFS('2way'!$Z$3:$Z$7690,'2way'!$R$3:$R$7690,"=" &amp;B132,'2way'!$Y$3:$Y$7690,"&lt;&gt;P")</f>
        <v>600</v>
      </c>
      <c r="D132">
        <f>SUMIFS('2way'!$AB$3:$AB$7690,'2way'!$Q$3:$Q$7690,"="&amp;B132,'2way'!$Z$3:$Z$7690,"&lt;&gt;P") + SUMIFS('2way'!$AB$3:$AB$7690,'2way'!$R$3:$R$7690,"="&amp;B132,'2way'!$Z$3:$Z$7690,"&lt;&gt;P")</f>
        <v>-600</v>
      </c>
      <c r="E132" s="71">
        <f t="shared" ref="E132:E195" si="6">D132/C132</f>
        <v>-1</v>
      </c>
      <c r="F132">
        <f>SUMIFS('2way'!$Z$3:$Z$7690,'2way'!$Q$3:$Q$7690,"=" &amp;B132,'2way'!$Y$3:$Y$7690,"&lt;&gt;P") + SUMIFS('2way'!$Z$3:$Z$7690,'2way'!$R$3:$R$7690,"=" &amp;B132,'2way'!$Y$3:$Y$7690,"&lt;&gt;P")</f>
        <v>600</v>
      </c>
      <c r="G132">
        <f>SUMIFS('2way'!$AD$3:$AD$7690,'2way'!$Q$3:$Q$7690,"="&amp;B132,'2way'!$Y$3:$Y$7690,"&lt;&gt;P") + SUMIFS('2way'!$AD$3:$AD$7690,'2way'!$R$3:$R$7690,"="&amp;D132,'2way'!$Y$3:$Y$7690,"&lt;&gt;P")</f>
        <v>-300</v>
      </c>
      <c r="H132" s="71">
        <f t="shared" ref="H132:H195" si="7">G132/F132</f>
        <v>-0.5</v>
      </c>
      <c r="I132">
        <f>SUMIFS('2way'!$Z$3:$Z$7690,'2way'!$Q$3:$Q$7690,"=" &amp;B132,'2way'!$Y$3:$Y$7690,"&lt;&gt;P") + SUMIFS('2way'!$Z$3:$Z$7690,'2way'!$R$3:$R$7690,"=" &amp;B132,'2way'!$Y$3:$Y$7690,"&lt;&gt;P")</f>
        <v>600</v>
      </c>
      <c r="J132">
        <f>SUMIFS('2way'!$AF$3:$AF$7690,'2way'!$Q$3:$Q$7690,"="&amp;B132,'2way'!$Y$3:$Y$7690,"&lt;&gt;P") + SUMIFS('2way'!$AF$3:$AF$7690,'2way'!$R$3:$R$7690,"="&amp;B132,'2way'!$Y$3:$Y$7690,"&lt;&gt;P")</f>
        <v>-600</v>
      </c>
      <c r="K132" s="71">
        <f t="shared" ref="K132:K195" si="8">J132/I132</f>
        <v>-1</v>
      </c>
    </row>
    <row r="133" spans="1:11" x14ac:dyDescent="0.25">
      <c r="A133" t="s">
        <v>274</v>
      </c>
      <c r="B133" t="s">
        <v>418</v>
      </c>
      <c r="C133">
        <f>SUMIFS('2way'!$Z$3:$Z$7690,'2way'!$Q$3:$Q$7690,"=" &amp;B133,'2way'!$Y$3:$Y$7690,"&lt;&gt;P") + SUMIFS('2way'!$Z$3:$Z$7690,'2way'!$R$3:$R$7690,"=" &amp;B133,'2way'!$Y$3:$Y$7690,"&lt;&gt;P")</f>
        <v>700</v>
      </c>
      <c r="D133">
        <f>SUMIFS('2way'!$AB$3:$AB$7690,'2way'!$Q$3:$Q$7690,"="&amp;B133,'2way'!$Z$3:$Z$7690,"&lt;&gt;P") + SUMIFS('2way'!$AB$3:$AB$7690,'2way'!$R$3:$R$7690,"="&amp;B133,'2way'!$Z$3:$Z$7690,"&lt;&gt;P")</f>
        <v>-700</v>
      </c>
      <c r="E133" s="71">
        <f t="shared" si="6"/>
        <v>-1</v>
      </c>
      <c r="F133">
        <f>SUMIFS('2way'!$Z$3:$Z$7690,'2way'!$Q$3:$Q$7690,"=" &amp;B133,'2way'!$Y$3:$Y$7690,"&lt;&gt;P") + SUMIFS('2way'!$Z$3:$Z$7690,'2way'!$R$3:$R$7690,"=" &amp;B133,'2way'!$Y$3:$Y$7690,"&lt;&gt;P")</f>
        <v>700</v>
      </c>
      <c r="G133">
        <f>SUMIFS('2way'!$AD$3:$AD$7690,'2way'!$Q$3:$Q$7690,"="&amp;B133,'2way'!$Y$3:$Y$7690,"&lt;&gt;P") + SUMIFS('2way'!$AD$3:$AD$7690,'2way'!$R$3:$R$7690,"="&amp;D133,'2way'!$Y$3:$Y$7690,"&lt;&gt;P")</f>
        <v>-300</v>
      </c>
      <c r="H133" s="71">
        <f t="shared" si="7"/>
        <v>-0.42857142857142855</v>
      </c>
      <c r="I133">
        <f>SUMIFS('2way'!$Z$3:$Z$7690,'2way'!$Q$3:$Q$7690,"=" &amp;B133,'2way'!$Y$3:$Y$7690,"&lt;&gt;P") + SUMIFS('2way'!$Z$3:$Z$7690,'2way'!$R$3:$R$7690,"=" &amp;B133,'2way'!$Y$3:$Y$7690,"&lt;&gt;P")</f>
        <v>700</v>
      </c>
      <c r="J133">
        <f>SUMIFS('2way'!$AF$3:$AF$7690,'2way'!$Q$3:$Q$7690,"="&amp;B133,'2way'!$Y$3:$Y$7690,"&lt;&gt;P") + SUMIFS('2way'!$AF$3:$AF$7690,'2way'!$R$3:$R$7690,"="&amp;B133,'2way'!$Y$3:$Y$7690,"&lt;&gt;P")</f>
        <v>-700</v>
      </c>
      <c r="K133" s="71">
        <f t="shared" si="8"/>
        <v>-1</v>
      </c>
    </row>
    <row r="134" spans="1:11" x14ac:dyDescent="0.25">
      <c r="A134" t="s">
        <v>274</v>
      </c>
      <c r="B134" t="s">
        <v>519</v>
      </c>
      <c r="C134">
        <f>SUMIFS('2way'!$Z$3:$Z$7690,'2way'!$Q$3:$Q$7690,"=" &amp;B134,'2way'!$Y$3:$Y$7690,"&lt;&gt;P") + SUMIFS('2way'!$Z$3:$Z$7690,'2way'!$R$3:$R$7690,"=" &amp;B134,'2way'!$Y$3:$Y$7690,"&lt;&gt;P")</f>
        <v>600</v>
      </c>
      <c r="D134">
        <f>SUMIFS('2way'!$AB$3:$AB$7690,'2way'!$Q$3:$Q$7690,"="&amp;B134,'2way'!$Z$3:$Z$7690,"&lt;&gt;P") + SUMIFS('2way'!$AB$3:$AB$7690,'2way'!$R$3:$R$7690,"="&amp;B134,'2way'!$Z$3:$Z$7690,"&lt;&gt;P")</f>
        <v>-600</v>
      </c>
      <c r="E134" s="71">
        <f t="shared" si="6"/>
        <v>-1</v>
      </c>
      <c r="F134">
        <f>SUMIFS('2way'!$Z$3:$Z$7690,'2way'!$Q$3:$Q$7690,"=" &amp;B134,'2way'!$Y$3:$Y$7690,"&lt;&gt;P") + SUMIFS('2way'!$Z$3:$Z$7690,'2way'!$R$3:$R$7690,"=" &amp;B134,'2way'!$Y$3:$Y$7690,"&lt;&gt;P")</f>
        <v>600</v>
      </c>
      <c r="G134">
        <f>SUMIFS('2way'!$AD$3:$AD$7690,'2way'!$Q$3:$Q$7690,"="&amp;B134,'2way'!$Y$3:$Y$7690,"&lt;&gt;P") + SUMIFS('2way'!$AD$3:$AD$7690,'2way'!$R$3:$R$7690,"="&amp;D134,'2way'!$Y$3:$Y$7690,"&lt;&gt;P")</f>
        <v>-300</v>
      </c>
      <c r="H134" s="71">
        <f t="shared" si="7"/>
        <v>-0.5</v>
      </c>
      <c r="I134">
        <f>SUMIFS('2way'!$Z$3:$Z$7690,'2way'!$Q$3:$Q$7690,"=" &amp;B134,'2way'!$Y$3:$Y$7690,"&lt;&gt;P") + SUMIFS('2way'!$Z$3:$Z$7690,'2way'!$R$3:$R$7690,"=" &amp;B134,'2way'!$Y$3:$Y$7690,"&lt;&gt;P")</f>
        <v>600</v>
      </c>
      <c r="J134">
        <f>SUMIFS('2way'!$AF$3:$AF$7690,'2way'!$Q$3:$Q$7690,"="&amp;B134,'2way'!$Y$3:$Y$7690,"&lt;&gt;P") + SUMIFS('2way'!$AF$3:$AF$7690,'2way'!$R$3:$R$7690,"="&amp;B134,'2way'!$Y$3:$Y$7690,"&lt;&gt;P")</f>
        <v>-600</v>
      </c>
      <c r="K134" s="71">
        <f t="shared" si="8"/>
        <v>-1</v>
      </c>
    </row>
    <row r="135" spans="1:11" x14ac:dyDescent="0.25">
      <c r="A135" t="s">
        <v>274</v>
      </c>
      <c r="B135" t="s">
        <v>343</v>
      </c>
      <c r="C135">
        <f>SUMIFS('2way'!$Z$3:$Z$7690,'2way'!$Q$3:$Q$7690,"=" &amp;B135,'2way'!$Y$3:$Y$7690,"&lt;&gt;P") + SUMIFS('2way'!$Z$3:$Z$7690,'2way'!$R$3:$R$7690,"=" &amp;B135,'2way'!$Y$3:$Y$7690,"&lt;&gt;P")</f>
        <v>600</v>
      </c>
      <c r="D135">
        <f>SUMIFS('2way'!$AB$3:$AB$7690,'2way'!$Q$3:$Q$7690,"="&amp;B135,'2way'!$Z$3:$Z$7690,"&lt;&gt;P") + SUMIFS('2way'!$AB$3:$AB$7690,'2way'!$R$3:$R$7690,"="&amp;B135,'2way'!$Z$3:$Z$7690,"&lt;&gt;P")</f>
        <v>-700</v>
      </c>
      <c r="E135" s="71">
        <f t="shared" si="6"/>
        <v>-1.1666666666666667</v>
      </c>
      <c r="F135">
        <f>SUMIFS('2way'!$Z$3:$Z$7690,'2way'!$Q$3:$Q$7690,"=" &amp;B135,'2way'!$Y$3:$Y$7690,"&lt;&gt;P") + SUMIFS('2way'!$Z$3:$Z$7690,'2way'!$R$3:$R$7690,"=" &amp;B135,'2way'!$Y$3:$Y$7690,"&lt;&gt;P")</f>
        <v>600</v>
      </c>
      <c r="G135">
        <f>SUMIFS('2way'!$AD$3:$AD$7690,'2way'!$Q$3:$Q$7690,"="&amp;B135,'2way'!$Y$3:$Y$7690,"&lt;&gt;P") + SUMIFS('2way'!$AD$3:$AD$7690,'2way'!$R$3:$R$7690,"="&amp;D135,'2way'!$Y$3:$Y$7690,"&lt;&gt;P")</f>
        <v>-400</v>
      </c>
      <c r="H135" s="71">
        <f t="shared" si="7"/>
        <v>-0.66666666666666663</v>
      </c>
      <c r="I135">
        <f>SUMIFS('2way'!$Z$3:$Z$7690,'2way'!$Q$3:$Q$7690,"=" &amp;B135,'2way'!$Y$3:$Y$7690,"&lt;&gt;P") + SUMIFS('2way'!$Z$3:$Z$7690,'2way'!$R$3:$R$7690,"=" &amp;B135,'2way'!$Y$3:$Y$7690,"&lt;&gt;P")</f>
        <v>600</v>
      </c>
      <c r="J135">
        <f>SUMIFS('2way'!$AF$3:$AF$7690,'2way'!$Q$3:$Q$7690,"="&amp;B135,'2way'!$Y$3:$Y$7690,"&lt;&gt;P") + SUMIFS('2way'!$AF$3:$AF$7690,'2way'!$R$3:$R$7690,"="&amp;B135,'2way'!$Y$3:$Y$7690,"&lt;&gt;P")</f>
        <v>-600</v>
      </c>
      <c r="K135" s="71">
        <f t="shared" si="8"/>
        <v>-1</v>
      </c>
    </row>
    <row r="136" spans="1:11" x14ac:dyDescent="0.25">
      <c r="A136" t="s">
        <v>274</v>
      </c>
      <c r="B136" t="s">
        <v>488</v>
      </c>
      <c r="C136">
        <f>SUMIFS('2way'!$Z$3:$Z$7690,'2way'!$Q$3:$Q$7690,"=" &amp;B136,'2way'!$Y$3:$Y$7690,"&lt;&gt;P") + SUMIFS('2way'!$Z$3:$Z$7690,'2way'!$R$3:$R$7690,"=" &amp;B136,'2way'!$Y$3:$Y$7690,"&lt;&gt;P")</f>
        <v>700</v>
      </c>
      <c r="D136">
        <f>SUMIFS('2way'!$AB$3:$AB$7690,'2way'!$Q$3:$Q$7690,"="&amp;B136,'2way'!$Z$3:$Z$7690,"&lt;&gt;P") + SUMIFS('2way'!$AB$3:$AB$7690,'2way'!$R$3:$R$7690,"="&amp;B136,'2way'!$Z$3:$Z$7690,"&lt;&gt;P")</f>
        <v>-700</v>
      </c>
      <c r="E136" s="71">
        <f t="shared" si="6"/>
        <v>-1</v>
      </c>
      <c r="F136">
        <f>SUMIFS('2way'!$Z$3:$Z$7690,'2way'!$Q$3:$Q$7690,"=" &amp;B136,'2way'!$Y$3:$Y$7690,"&lt;&gt;P") + SUMIFS('2way'!$Z$3:$Z$7690,'2way'!$R$3:$R$7690,"=" &amp;B136,'2way'!$Y$3:$Y$7690,"&lt;&gt;P")</f>
        <v>700</v>
      </c>
      <c r="G136">
        <f>SUMIFS('2way'!$AD$3:$AD$7690,'2way'!$Q$3:$Q$7690,"="&amp;B136,'2way'!$Y$3:$Y$7690,"&lt;&gt;P") + SUMIFS('2way'!$AD$3:$AD$7690,'2way'!$R$3:$R$7690,"="&amp;D136,'2way'!$Y$3:$Y$7690,"&lt;&gt;P")</f>
        <v>-400</v>
      </c>
      <c r="H136" s="71">
        <f t="shared" si="7"/>
        <v>-0.5714285714285714</v>
      </c>
      <c r="I136">
        <f>SUMIFS('2way'!$Z$3:$Z$7690,'2way'!$Q$3:$Q$7690,"=" &amp;B136,'2way'!$Y$3:$Y$7690,"&lt;&gt;P") + SUMIFS('2way'!$Z$3:$Z$7690,'2way'!$R$3:$R$7690,"=" &amp;B136,'2way'!$Y$3:$Y$7690,"&lt;&gt;P")</f>
        <v>700</v>
      </c>
      <c r="J136">
        <f>SUMIFS('2way'!$AF$3:$AF$7690,'2way'!$Q$3:$Q$7690,"="&amp;B136,'2way'!$Y$3:$Y$7690,"&lt;&gt;P") + SUMIFS('2way'!$AF$3:$AF$7690,'2way'!$R$3:$R$7690,"="&amp;B136,'2way'!$Y$3:$Y$7690,"&lt;&gt;P")</f>
        <v>-700</v>
      </c>
      <c r="K136" s="71">
        <f t="shared" si="8"/>
        <v>-1</v>
      </c>
    </row>
    <row r="137" spans="1:11" x14ac:dyDescent="0.25">
      <c r="A137" t="s">
        <v>274</v>
      </c>
      <c r="B137" t="s">
        <v>516</v>
      </c>
      <c r="C137">
        <f>SUMIFS('2way'!$Z$3:$Z$7690,'2way'!$Q$3:$Q$7690,"=" &amp;B137,'2way'!$Y$3:$Y$7690,"&lt;&gt;P") + SUMIFS('2way'!$Z$3:$Z$7690,'2way'!$R$3:$R$7690,"=" &amp;B137,'2way'!$Y$3:$Y$7690,"&lt;&gt;P")</f>
        <v>700</v>
      </c>
      <c r="D137">
        <f>SUMIFS('2way'!$AB$3:$AB$7690,'2way'!$Q$3:$Q$7690,"="&amp;B137,'2way'!$Z$3:$Z$7690,"&lt;&gt;P") + SUMIFS('2way'!$AB$3:$AB$7690,'2way'!$R$3:$R$7690,"="&amp;B137,'2way'!$Z$3:$Z$7690,"&lt;&gt;P")</f>
        <v>-700</v>
      </c>
      <c r="E137" s="71">
        <f t="shared" si="6"/>
        <v>-1</v>
      </c>
      <c r="F137">
        <f>SUMIFS('2way'!$Z$3:$Z$7690,'2way'!$Q$3:$Q$7690,"=" &amp;B137,'2way'!$Y$3:$Y$7690,"&lt;&gt;P") + SUMIFS('2way'!$Z$3:$Z$7690,'2way'!$R$3:$R$7690,"=" &amp;B137,'2way'!$Y$3:$Y$7690,"&lt;&gt;P")</f>
        <v>700</v>
      </c>
      <c r="G137">
        <f>SUMIFS('2way'!$AD$3:$AD$7690,'2way'!$Q$3:$Q$7690,"="&amp;B137,'2way'!$Y$3:$Y$7690,"&lt;&gt;P") + SUMIFS('2way'!$AD$3:$AD$7690,'2way'!$R$3:$R$7690,"="&amp;D137,'2way'!$Y$3:$Y$7690,"&lt;&gt;P")</f>
        <v>-400</v>
      </c>
      <c r="H137" s="71">
        <f t="shared" si="7"/>
        <v>-0.5714285714285714</v>
      </c>
      <c r="I137">
        <f>SUMIFS('2way'!$Z$3:$Z$7690,'2way'!$Q$3:$Q$7690,"=" &amp;B137,'2way'!$Y$3:$Y$7690,"&lt;&gt;P") + SUMIFS('2way'!$Z$3:$Z$7690,'2way'!$R$3:$R$7690,"=" &amp;B137,'2way'!$Y$3:$Y$7690,"&lt;&gt;P")</f>
        <v>700</v>
      </c>
      <c r="J137">
        <f>SUMIFS('2way'!$AF$3:$AF$7690,'2way'!$Q$3:$Q$7690,"="&amp;B137,'2way'!$Y$3:$Y$7690,"&lt;&gt;P") + SUMIFS('2way'!$AF$3:$AF$7690,'2way'!$R$3:$R$7690,"="&amp;B137,'2way'!$Y$3:$Y$7690,"&lt;&gt;P")</f>
        <v>-700</v>
      </c>
      <c r="K137" s="71">
        <f t="shared" si="8"/>
        <v>-1</v>
      </c>
    </row>
    <row r="138" spans="1:11" x14ac:dyDescent="0.25">
      <c r="A138" t="s">
        <v>274</v>
      </c>
      <c r="B138" t="s">
        <v>415</v>
      </c>
      <c r="C138">
        <f>SUMIFS('2way'!$Z$3:$Z$7690,'2way'!$Q$3:$Q$7690,"=" &amp;B138,'2way'!$Y$3:$Y$7690,"&lt;&gt;P") + SUMIFS('2way'!$Z$3:$Z$7690,'2way'!$R$3:$R$7690,"=" &amp;B138,'2way'!$Y$3:$Y$7690,"&lt;&gt;P")</f>
        <v>700</v>
      </c>
      <c r="D138">
        <f>SUMIFS('2way'!$AB$3:$AB$7690,'2way'!$Q$3:$Q$7690,"="&amp;B138,'2way'!$Z$3:$Z$7690,"&lt;&gt;P") + SUMIFS('2way'!$AB$3:$AB$7690,'2way'!$R$3:$R$7690,"="&amp;B138,'2way'!$Z$3:$Z$7690,"&lt;&gt;P")</f>
        <v>-700</v>
      </c>
      <c r="E138" s="71">
        <f t="shared" si="6"/>
        <v>-1</v>
      </c>
      <c r="F138">
        <f>SUMIFS('2way'!$Z$3:$Z$7690,'2way'!$Q$3:$Q$7690,"=" &amp;B138,'2way'!$Y$3:$Y$7690,"&lt;&gt;P") + SUMIFS('2way'!$Z$3:$Z$7690,'2way'!$R$3:$R$7690,"=" &amp;B138,'2way'!$Y$3:$Y$7690,"&lt;&gt;P")</f>
        <v>700</v>
      </c>
      <c r="G138">
        <f>SUMIFS('2way'!$AD$3:$AD$7690,'2way'!$Q$3:$Q$7690,"="&amp;B138,'2way'!$Y$3:$Y$7690,"&lt;&gt;P") + SUMIFS('2way'!$AD$3:$AD$7690,'2way'!$R$3:$R$7690,"="&amp;D138,'2way'!$Y$3:$Y$7690,"&lt;&gt;P")</f>
        <v>-400</v>
      </c>
      <c r="H138" s="71">
        <f t="shared" si="7"/>
        <v>-0.5714285714285714</v>
      </c>
      <c r="I138">
        <f>SUMIFS('2way'!$Z$3:$Z$7690,'2way'!$Q$3:$Q$7690,"=" &amp;B138,'2way'!$Y$3:$Y$7690,"&lt;&gt;P") + SUMIFS('2way'!$Z$3:$Z$7690,'2way'!$R$3:$R$7690,"=" &amp;B138,'2way'!$Y$3:$Y$7690,"&lt;&gt;P")</f>
        <v>700</v>
      </c>
      <c r="J138">
        <f>SUMIFS('2way'!$AF$3:$AF$7690,'2way'!$Q$3:$Q$7690,"="&amp;B138,'2way'!$Y$3:$Y$7690,"&lt;&gt;P") + SUMIFS('2way'!$AF$3:$AF$7690,'2way'!$R$3:$R$7690,"="&amp;B138,'2way'!$Y$3:$Y$7690,"&lt;&gt;P")</f>
        <v>-700</v>
      </c>
      <c r="K138" s="71">
        <f t="shared" si="8"/>
        <v>-1</v>
      </c>
    </row>
    <row r="139" spans="1:11" x14ac:dyDescent="0.25">
      <c r="A139" t="s">
        <v>274</v>
      </c>
      <c r="B139" t="s">
        <v>340</v>
      </c>
      <c r="C139">
        <f>SUMIFS('2way'!$Z$3:$Z$7690,'2way'!$Q$3:$Q$7690,"=" &amp;B139,'2way'!$Y$3:$Y$7690,"&lt;&gt;P") + SUMIFS('2way'!$Z$3:$Z$7690,'2way'!$R$3:$R$7690,"=" &amp;B139,'2way'!$Y$3:$Y$7690,"&lt;&gt;P")</f>
        <v>700</v>
      </c>
      <c r="D139">
        <f>SUMIFS('2way'!$AB$3:$AB$7690,'2way'!$Q$3:$Q$7690,"="&amp;B139,'2way'!$Z$3:$Z$7690,"&lt;&gt;P") + SUMIFS('2way'!$AB$3:$AB$7690,'2way'!$R$3:$R$7690,"="&amp;B139,'2way'!$Z$3:$Z$7690,"&lt;&gt;P")</f>
        <v>-700</v>
      </c>
      <c r="E139" s="71">
        <f t="shared" si="6"/>
        <v>-1</v>
      </c>
      <c r="F139">
        <f>SUMIFS('2way'!$Z$3:$Z$7690,'2way'!$Q$3:$Q$7690,"=" &amp;B139,'2way'!$Y$3:$Y$7690,"&lt;&gt;P") + SUMIFS('2way'!$Z$3:$Z$7690,'2way'!$R$3:$R$7690,"=" &amp;B139,'2way'!$Y$3:$Y$7690,"&lt;&gt;P")</f>
        <v>700</v>
      </c>
      <c r="G139">
        <f>SUMIFS('2way'!$AD$3:$AD$7690,'2way'!$Q$3:$Q$7690,"="&amp;B139,'2way'!$Y$3:$Y$7690,"&lt;&gt;P") + SUMIFS('2way'!$AD$3:$AD$7690,'2way'!$R$3:$R$7690,"="&amp;D139,'2way'!$Y$3:$Y$7690,"&lt;&gt;P")</f>
        <v>-300</v>
      </c>
      <c r="H139" s="71">
        <f t="shared" si="7"/>
        <v>-0.42857142857142855</v>
      </c>
      <c r="I139">
        <f>SUMIFS('2way'!$Z$3:$Z$7690,'2way'!$Q$3:$Q$7690,"=" &amp;B139,'2way'!$Y$3:$Y$7690,"&lt;&gt;P") + SUMIFS('2way'!$Z$3:$Z$7690,'2way'!$R$3:$R$7690,"=" &amp;B139,'2way'!$Y$3:$Y$7690,"&lt;&gt;P")</f>
        <v>700</v>
      </c>
      <c r="J139">
        <f>SUMIFS('2way'!$AF$3:$AF$7690,'2way'!$Q$3:$Q$7690,"="&amp;B139,'2way'!$Y$3:$Y$7690,"&lt;&gt;P") + SUMIFS('2way'!$AF$3:$AF$7690,'2way'!$R$3:$R$7690,"="&amp;B139,'2way'!$Y$3:$Y$7690,"&lt;&gt;P")</f>
        <v>-700</v>
      </c>
      <c r="K139" s="71">
        <f t="shared" si="8"/>
        <v>-1</v>
      </c>
    </row>
    <row r="140" spans="1:11" x14ac:dyDescent="0.25">
      <c r="A140" t="s">
        <v>274</v>
      </c>
      <c r="B140" t="s">
        <v>517</v>
      </c>
      <c r="C140">
        <f>SUMIFS('2way'!$Z$3:$Z$7690,'2way'!$Q$3:$Q$7690,"=" &amp;B140,'2way'!$Y$3:$Y$7690,"&lt;&gt;P") + SUMIFS('2way'!$Z$3:$Z$7690,'2way'!$R$3:$R$7690,"=" &amp;B140,'2way'!$Y$3:$Y$7690,"&lt;&gt;P")</f>
        <v>700</v>
      </c>
      <c r="D140">
        <f>SUMIFS('2way'!$AB$3:$AB$7690,'2way'!$Q$3:$Q$7690,"="&amp;B140,'2way'!$Z$3:$Z$7690,"&lt;&gt;P") + SUMIFS('2way'!$AB$3:$AB$7690,'2way'!$R$3:$R$7690,"="&amp;B140,'2way'!$Z$3:$Z$7690,"&lt;&gt;P")</f>
        <v>-700</v>
      </c>
      <c r="E140" s="71">
        <f t="shared" si="6"/>
        <v>-1</v>
      </c>
      <c r="F140">
        <f>SUMIFS('2way'!$Z$3:$Z$7690,'2way'!$Q$3:$Q$7690,"=" &amp;B140,'2way'!$Y$3:$Y$7690,"&lt;&gt;P") + SUMIFS('2way'!$Z$3:$Z$7690,'2way'!$R$3:$R$7690,"=" &amp;B140,'2way'!$Y$3:$Y$7690,"&lt;&gt;P")</f>
        <v>700</v>
      </c>
      <c r="G140">
        <f>SUMIFS('2way'!$AD$3:$AD$7690,'2way'!$Q$3:$Q$7690,"="&amp;B140,'2way'!$Y$3:$Y$7690,"&lt;&gt;P") + SUMIFS('2way'!$AD$3:$AD$7690,'2way'!$R$3:$R$7690,"="&amp;D140,'2way'!$Y$3:$Y$7690,"&lt;&gt;P")</f>
        <v>-400</v>
      </c>
      <c r="H140" s="71">
        <f t="shared" si="7"/>
        <v>-0.5714285714285714</v>
      </c>
      <c r="I140">
        <f>SUMIFS('2way'!$Z$3:$Z$7690,'2way'!$Q$3:$Q$7690,"=" &amp;B140,'2way'!$Y$3:$Y$7690,"&lt;&gt;P") + SUMIFS('2way'!$Z$3:$Z$7690,'2way'!$R$3:$R$7690,"=" &amp;B140,'2way'!$Y$3:$Y$7690,"&lt;&gt;P")</f>
        <v>700</v>
      </c>
      <c r="J140">
        <f>SUMIFS('2way'!$AF$3:$AF$7690,'2way'!$Q$3:$Q$7690,"="&amp;B140,'2way'!$Y$3:$Y$7690,"&lt;&gt;P") + SUMIFS('2way'!$AF$3:$AF$7690,'2way'!$R$3:$R$7690,"="&amp;B140,'2way'!$Y$3:$Y$7690,"&lt;&gt;P")</f>
        <v>-700</v>
      </c>
      <c r="K140" s="71">
        <f t="shared" si="8"/>
        <v>-1</v>
      </c>
    </row>
    <row r="141" spans="1:11" x14ac:dyDescent="0.25">
      <c r="A141" t="s">
        <v>274</v>
      </c>
      <c r="B141" t="s">
        <v>486</v>
      </c>
      <c r="C141">
        <f>SUMIFS('2way'!$Z$3:$Z$7690,'2way'!$Q$3:$Q$7690,"=" &amp;B141,'2way'!$Y$3:$Y$7690,"&lt;&gt;P") + SUMIFS('2way'!$Z$3:$Z$7690,'2way'!$R$3:$R$7690,"=" &amp;B141,'2way'!$Y$3:$Y$7690,"&lt;&gt;P")</f>
        <v>700</v>
      </c>
      <c r="D141">
        <f>SUMIFS('2way'!$AB$3:$AB$7690,'2way'!$Q$3:$Q$7690,"="&amp;B141,'2way'!$Z$3:$Z$7690,"&lt;&gt;P") + SUMIFS('2way'!$AB$3:$AB$7690,'2way'!$R$3:$R$7690,"="&amp;B141,'2way'!$Z$3:$Z$7690,"&lt;&gt;P")</f>
        <v>-700</v>
      </c>
      <c r="E141" s="71">
        <f t="shared" si="6"/>
        <v>-1</v>
      </c>
      <c r="F141">
        <f>SUMIFS('2way'!$Z$3:$Z$7690,'2way'!$Q$3:$Q$7690,"=" &amp;B141,'2way'!$Y$3:$Y$7690,"&lt;&gt;P") + SUMIFS('2way'!$Z$3:$Z$7690,'2way'!$R$3:$R$7690,"=" &amp;B141,'2way'!$Y$3:$Y$7690,"&lt;&gt;P")</f>
        <v>700</v>
      </c>
      <c r="G141">
        <f>SUMIFS('2way'!$AD$3:$AD$7690,'2way'!$Q$3:$Q$7690,"="&amp;B141,'2way'!$Y$3:$Y$7690,"&lt;&gt;P") + SUMIFS('2way'!$AD$3:$AD$7690,'2way'!$R$3:$R$7690,"="&amp;D141,'2way'!$Y$3:$Y$7690,"&lt;&gt;P")</f>
        <v>-400</v>
      </c>
      <c r="H141" s="71">
        <f t="shared" si="7"/>
        <v>-0.5714285714285714</v>
      </c>
      <c r="I141">
        <f>SUMIFS('2way'!$Z$3:$Z$7690,'2way'!$Q$3:$Q$7690,"=" &amp;B141,'2way'!$Y$3:$Y$7690,"&lt;&gt;P") + SUMIFS('2way'!$Z$3:$Z$7690,'2way'!$R$3:$R$7690,"=" &amp;B141,'2way'!$Y$3:$Y$7690,"&lt;&gt;P")</f>
        <v>700</v>
      </c>
      <c r="J141">
        <f>SUMIFS('2way'!$AF$3:$AF$7690,'2way'!$Q$3:$Q$7690,"="&amp;B141,'2way'!$Y$3:$Y$7690,"&lt;&gt;P") + SUMIFS('2way'!$AF$3:$AF$7690,'2way'!$R$3:$R$7690,"="&amp;B141,'2way'!$Y$3:$Y$7690,"&lt;&gt;P")</f>
        <v>-700</v>
      </c>
      <c r="K141" s="71">
        <f t="shared" si="8"/>
        <v>-1</v>
      </c>
    </row>
    <row r="142" spans="1:11" x14ac:dyDescent="0.25">
      <c r="A142" t="s">
        <v>274</v>
      </c>
      <c r="B142" t="s">
        <v>338</v>
      </c>
      <c r="C142">
        <f>SUMIFS('2way'!$Z$3:$Z$7690,'2way'!$Q$3:$Q$7690,"=" &amp;B142,'2way'!$Y$3:$Y$7690,"&lt;&gt;P") + SUMIFS('2way'!$Z$3:$Z$7690,'2way'!$R$3:$R$7690,"=" &amp;B142,'2way'!$Y$3:$Y$7690,"&lt;&gt;P")</f>
        <v>700</v>
      </c>
      <c r="D142">
        <f>SUMIFS('2way'!$AB$3:$AB$7690,'2way'!$Q$3:$Q$7690,"="&amp;B142,'2way'!$Z$3:$Z$7690,"&lt;&gt;P") + SUMIFS('2way'!$AB$3:$AB$7690,'2way'!$R$3:$R$7690,"="&amp;B142,'2way'!$Z$3:$Z$7690,"&lt;&gt;P")</f>
        <v>-700</v>
      </c>
      <c r="E142" s="71">
        <f t="shared" si="6"/>
        <v>-1</v>
      </c>
      <c r="F142">
        <f>SUMIFS('2way'!$Z$3:$Z$7690,'2way'!$Q$3:$Q$7690,"=" &amp;B142,'2way'!$Y$3:$Y$7690,"&lt;&gt;P") + SUMIFS('2way'!$Z$3:$Z$7690,'2way'!$R$3:$R$7690,"=" &amp;B142,'2way'!$Y$3:$Y$7690,"&lt;&gt;P")</f>
        <v>700</v>
      </c>
      <c r="G142">
        <f>SUMIFS('2way'!$AD$3:$AD$7690,'2way'!$Q$3:$Q$7690,"="&amp;B142,'2way'!$Y$3:$Y$7690,"&lt;&gt;P") + SUMIFS('2way'!$AD$3:$AD$7690,'2way'!$R$3:$R$7690,"="&amp;D142,'2way'!$Y$3:$Y$7690,"&lt;&gt;P")</f>
        <v>-400</v>
      </c>
      <c r="H142" s="71">
        <f t="shared" si="7"/>
        <v>-0.5714285714285714</v>
      </c>
      <c r="I142">
        <f>SUMIFS('2way'!$Z$3:$Z$7690,'2way'!$Q$3:$Q$7690,"=" &amp;B142,'2way'!$Y$3:$Y$7690,"&lt;&gt;P") + SUMIFS('2way'!$Z$3:$Z$7690,'2way'!$R$3:$R$7690,"=" &amp;B142,'2way'!$Y$3:$Y$7690,"&lt;&gt;P")</f>
        <v>700</v>
      </c>
      <c r="J142">
        <f>SUMIFS('2way'!$AF$3:$AF$7690,'2way'!$Q$3:$Q$7690,"="&amp;B142,'2way'!$Y$3:$Y$7690,"&lt;&gt;P") + SUMIFS('2way'!$AF$3:$AF$7690,'2way'!$R$3:$R$7690,"="&amp;B142,'2way'!$Y$3:$Y$7690,"&lt;&gt;P")</f>
        <v>-700</v>
      </c>
      <c r="K142" s="71">
        <f t="shared" si="8"/>
        <v>-1</v>
      </c>
    </row>
    <row r="143" spans="1:11" x14ac:dyDescent="0.25">
      <c r="A143" t="s">
        <v>274</v>
      </c>
      <c r="B143" t="s">
        <v>342</v>
      </c>
      <c r="C143">
        <f>SUMIFS('2way'!$Z$3:$Z$7690,'2way'!$Q$3:$Q$7690,"=" &amp;B143,'2way'!$Y$3:$Y$7690,"&lt;&gt;P") + SUMIFS('2way'!$Z$3:$Z$7690,'2way'!$R$3:$R$7690,"=" &amp;B143,'2way'!$Y$3:$Y$7690,"&lt;&gt;P")</f>
        <v>500</v>
      </c>
      <c r="D143">
        <f>SUMIFS('2way'!$AB$3:$AB$7690,'2way'!$Q$3:$Q$7690,"="&amp;B143,'2way'!$Z$3:$Z$7690,"&lt;&gt;P") + SUMIFS('2way'!$AB$3:$AB$7690,'2way'!$R$3:$R$7690,"="&amp;B143,'2way'!$Z$3:$Z$7690,"&lt;&gt;P")</f>
        <v>-600</v>
      </c>
      <c r="E143" s="71">
        <f t="shared" si="6"/>
        <v>-1.2</v>
      </c>
      <c r="F143">
        <f>SUMIFS('2way'!$Z$3:$Z$7690,'2way'!$Q$3:$Q$7690,"=" &amp;B143,'2way'!$Y$3:$Y$7690,"&lt;&gt;P") + SUMIFS('2way'!$Z$3:$Z$7690,'2way'!$R$3:$R$7690,"=" &amp;B143,'2way'!$Y$3:$Y$7690,"&lt;&gt;P")</f>
        <v>500</v>
      </c>
      <c r="G143">
        <f>SUMIFS('2way'!$AD$3:$AD$7690,'2way'!$Q$3:$Q$7690,"="&amp;B143,'2way'!$Y$3:$Y$7690,"&lt;&gt;P") + SUMIFS('2way'!$AD$3:$AD$7690,'2way'!$R$3:$R$7690,"="&amp;D143,'2way'!$Y$3:$Y$7690,"&lt;&gt;P")</f>
        <v>-100</v>
      </c>
      <c r="H143" s="71">
        <f t="shared" si="7"/>
        <v>-0.2</v>
      </c>
      <c r="I143">
        <f>SUMIFS('2way'!$Z$3:$Z$7690,'2way'!$Q$3:$Q$7690,"=" &amp;B143,'2way'!$Y$3:$Y$7690,"&lt;&gt;P") + SUMIFS('2way'!$Z$3:$Z$7690,'2way'!$R$3:$R$7690,"=" &amp;B143,'2way'!$Y$3:$Y$7690,"&lt;&gt;P")</f>
        <v>500</v>
      </c>
      <c r="J143">
        <f>SUMIFS('2way'!$AF$3:$AF$7690,'2way'!$Q$3:$Q$7690,"="&amp;B143,'2way'!$Y$3:$Y$7690,"&lt;&gt;P") + SUMIFS('2way'!$AF$3:$AF$7690,'2way'!$R$3:$R$7690,"="&amp;B143,'2way'!$Y$3:$Y$7690,"&lt;&gt;P")</f>
        <v>-500</v>
      </c>
      <c r="K143" s="71">
        <f t="shared" si="8"/>
        <v>-1</v>
      </c>
    </row>
    <row r="144" spans="1:11" x14ac:dyDescent="0.25">
      <c r="A144" t="s">
        <v>274</v>
      </c>
      <c r="B144" t="s">
        <v>487</v>
      </c>
      <c r="C144">
        <f>SUMIFS('2way'!$Z$3:$Z$7690,'2way'!$Q$3:$Q$7690,"=" &amp;B144,'2way'!$Y$3:$Y$7690,"&lt;&gt;P") + SUMIFS('2way'!$Z$3:$Z$7690,'2way'!$R$3:$R$7690,"=" &amp;B144,'2way'!$Y$3:$Y$7690,"&lt;&gt;P")</f>
        <v>700</v>
      </c>
      <c r="D144">
        <f>SUMIFS('2way'!$AB$3:$AB$7690,'2way'!$Q$3:$Q$7690,"="&amp;B144,'2way'!$Z$3:$Z$7690,"&lt;&gt;P") + SUMIFS('2way'!$AB$3:$AB$7690,'2way'!$R$3:$R$7690,"="&amp;B144,'2way'!$Z$3:$Z$7690,"&lt;&gt;P")</f>
        <v>-700</v>
      </c>
      <c r="E144" s="71">
        <f t="shared" si="6"/>
        <v>-1</v>
      </c>
      <c r="F144">
        <f>SUMIFS('2way'!$Z$3:$Z$7690,'2way'!$Q$3:$Q$7690,"=" &amp;B144,'2way'!$Y$3:$Y$7690,"&lt;&gt;P") + SUMIFS('2way'!$Z$3:$Z$7690,'2way'!$R$3:$R$7690,"=" &amp;B144,'2way'!$Y$3:$Y$7690,"&lt;&gt;P")</f>
        <v>700</v>
      </c>
      <c r="G144">
        <f>SUMIFS('2way'!$AD$3:$AD$7690,'2way'!$Q$3:$Q$7690,"="&amp;B144,'2way'!$Y$3:$Y$7690,"&lt;&gt;P") + SUMIFS('2way'!$AD$3:$AD$7690,'2way'!$R$3:$R$7690,"="&amp;D144,'2way'!$Y$3:$Y$7690,"&lt;&gt;P")</f>
        <v>-300</v>
      </c>
      <c r="H144" s="71">
        <f t="shared" si="7"/>
        <v>-0.42857142857142855</v>
      </c>
      <c r="I144">
        <f>SUMIFS('2way'!$Z$3:$Z$7690,'2way'!$Q$3:$Q$7690,"=" &amp;B144,'2way'!$Y$3:$Y$7690,"&lt;&gt;P") + SUMIFS('2way'!$Z$3:$Z$7690,'2way'!$R$3:$R$7690,"=" &amp;B144,'2way'!$Y$3:$Y$7690,"&lt;&gt;P")</f>
        <v>700</v>
      </c>
      <c r="J144">
        <f>SUMIFS('2way'!$AF$3:$AF$7690,'2way'!$Q$3:$Q$7690,"="&amp;B144,'2way'!$Y$3:$Y$7690,"&lt;&gt;P") + SUMIFS('2way'!$AF$3:$AF$7690,'2way'!$R$3:$R$7690,"="&amp;B144,'2way'!$Y$3:$Y$7690,"&lt;&gt;P")</f>
        <v>-700</v>
      </c>
      <c r="K144" s="71">
        <f t="shared" si="8"/>
        <v>-1</v>
      </c>
    </row>
    <row r="145" spans="1:11" x14ac:dyDescent="0.25">
      <c r="A145" t="s">
        <v>274</v>
      </c>
      <c r="B145" t="s">
        <v>529</v>
      </c>
      <c r="C145">
        <f>SUMIFS('2way'!$Z$3:$Z$7690,'2way'!$Q$3:$Q$7690,"=" &amp;B145,'2way'!$Y$3:$Y$7690,"&lt;&gt;P") + SUMIFS('2way'!$Z$3:$Z$7690,'2way'!$R$3:$R$7690,"=" &amp;B145,'2way'!$Y$3:$Y$7690,"&lt;&gt;P")</f>
        <v>600</v>
      </c>
      <c r="D145">
        <f>SUMIFS('2way'!$AB$3:$AB$7690,'2way'!$Q$3:$Q$7690,"="&amp;B145,'2way'!$Z$3:$Z$7690,"&lt;&gt;P") + SUMIFS('2way'!$AB$3:$AB$7690,'2way'!$R$3:$R$7690,"="&amp;B145,'2way'!$Z$3:$Z$7690,"&lt;&gt;P")</f>
        <v>-600</v>
      </c>
      <c r="E145" s="71">
        <f t="shared" si="6"/>
        <v>-1</v>
      </c>
      <c r="F145">
        <f>SUMIFS('2way'!$Z$3:$Z$7690,'2way'!$Q$3:$Q$7690,"=" &amp;B145,'2way'!$Y$3:$Y$7690,"&lt;&gt;P") + SUMIFS('2way'!$Z$3:$Z$7690,'2way'!$R$3:$R$7690,"=" &amp;B145,'2way'!$Y$3:$Y$7690,"&lt;&gt;P")</f>
        <v>600</v>
      </c>
      <c r="G145">
        <f>SUMIFS('2way'!$AD$3:$AD$7690,'2way'!$Q$3:$Q$7690,"="&amp;B145,'2way'!$Y$3:$Y$7690,"&lt;&gt;P") + SUMIFS('2way'!$AD$3:$AD$7690,'2way'!$R$3:$R$7690,"="&amp;D145,'2way'!$Y$3:$Y$7690,"&lt;&gt;P")</f>
        <v>-200</v>
      </c>
      <c r="H145" s="71">
        <f t="shared" si="7"/>
        <v>-0.33333333333333331</v>
      </c>
      <c r="I145">
        <f>SUMIFS('2way'!$Z$3:$Z$7690,'2way'!$Q$3:$Q$7690,"=" &amp;B145,'2way'!$Y$3:$Y$7690,"&lt;&gt;P") + SUMIFS('2way'!$Z$3:$Z$7690,'2way'!$R$3:$R$7690,"=" &amp;B145,'2way'!$Y$3:$Y$7690,"&lt;&gt;P")</f>
        <v>600</v>
      </c>
      <c r="J145">
        <f>SUMIFS('2way'!$AF$3:$AF$7690,'2way'!$Q$3:$Q$7690,"="&amp;B145,'2way'!$Y$3:$Y$7690,"&lt;&gt;P") + SUMIFS('2way'!$AF$3:$AF$7690,'2way'!$R$3:$R$7690,"="&amp;B145,'2way'!$Y$3:$Y$7690,"&lt;&gt;P")</f>
        <v>-600</v>
      </c>
      <c r="K145" s="71">
        <f t="shared" si="8"/>
        <v>-1</v>
      </c>
    </row>
    <row r="146" spans="1:11" x14ac:dyDescent="0.25">
      <c r="A146" t="s">
        <v>274</v>
      </c>
      <c r="B146" t="s">
        <v>339</v>
      </c>
      <c r="C146">
        <f>SUMIFS('2way'!$Z$3:$Z$7690,'2way'!$Q$3:$Q$7690,"=" &amp;B146,'2way'!$Y$3:$Y$7690,"&lt;&gt;P") + SUMIFS('2way'!$Z$3:$Z$7690,'2way'!$R$3:$R$7690,"=" &amp;B146,'2way'!$Y$3:$Y$7690,"&lt;&gt;P")</f>
        <v>700</v>
      </c>
      <c r="D146">
        <f>SUMIFS('2way'!$AB$3:$AB$7690,'2way'!$Q$3:$Q$7690,"="&amp;B146,'2way'!$Z$3:$Z$7690,"&lt;&gt;P") + SUMIFS('2way'!$AB$3:$AB$7690,'2way'!$R$3:$R$7690,"="&amp;B146,'2way'!$Z$3:$Z$7690,"&lt;&gt;P")</f>
        <v>-700</v>
      </c>
      <c r="E146" s="71">
        <f t="shared" si="6"/>
        <v>-1</v>
      </c>
      <c r="F146">
        <f>SUMIFS('2way'!$Z$3:$Z$7690,'2way'!$Q$3:$Q$7690,"=" &amp;B146,'2way'!$Y$3:$Y$7690,"&lt;&gt;P") + SUMIFS('2way'!$Z$3:$Z$7690,'2way'!$R$3:$R$7690,"=" &amp;B146,'2way'!$Y$3:$Y$7690,"&lt;&gt;P")</f>
        <v>700</v>
      </c>
      <c r="G146">
        <f>SUMIFS('2way'!$AD$3:$AD$7690,'2way'!$Q$3:$Q$7690,"="&amp;B146,'2way'!$Y$3:$Y$7690,"&lt;&gt;P") + SUMIFS('2way'!$AD$3:$AD$7690,'2way'!$R$3:$R$7690,"="&amp;D146,'2way'!$Y$3:$Y$7690,"&lt;&gt;P")</f>
        <v>-400</v>
      </c>
      <c r="H146" s="71">
        <f t="shared" si="7"/>
        <v>-0.5714285714285714</v>
      </c>
      <c r="I146">
        <f>SUMIFS('2way'!$Z$3:$Z$7690,'2way'!$Q$3:$Q$7690,"=" &amp;B146,'2way'!$Y$3:$Y$7690,"&lt;&gt;P") + SUMIFS('2way'!$Z$3:$Z$7690,'2way'!$R$3:$R$7690,"=" &amp;B146,'2way'!$Y$3:$Y$7690,"&lt;&gt;P")</f>
        <v>700</v>
      </c>
      <c r="J146">
        <f>SUMIFS('2way'!$AF$3:$AF$7690,'2way'!$Q$3:$Q$7690,"="&amp;B146,'2way'!$Y$3:$Y$7690,"&lt;&gt;P") + SUMIFS('2way'!$AF$3:$AF$7690,'2way'!$R$3:$R$7690,"="&amp;B146,'2way'!$Y$3:$Y$7690,"&lt;&gt;P")</f>
        <v>-700</v>
      </c>
      <c r="K146" s="71">
        <f t="shared" si="8"/>
        <v>-1</v>
      </c>
    </row>
    <row r="147" spans="1:11" x14ac:dyDescent="0.25">
      <c r="A147" t="s">
        <v>274</v>
      </c>
      <c r="B147" t="s">
        <v>341</v>
      </c>
      <c r="C147">
        <f>SUMIFS('2way'!$Z$3:$Z$7690,'2way'!$Q$3:$Q$7690,"=" &amp;B147,'2way'!$Y$3:$Y$7690,"&lt;&gt;P") + SUMIFS('2way'!$Z$3:$Z$7690,'2way'!$R$3:$R$7690,"=" &amp;B147,'2way'!$Y$3:$Y$7690,"&lt;&gt;P")</f>
        <v>700</v>
      </c>
      <c r="D147">
        <f>SUMIFS('2way'!$AB$3:$AB$7690,'2way'!$Q$3:$Q$7690,"="&amp;B147,'2way'!$Z$3:$Z$7690,"&lt;&gt;P") + SUMIFS('2way'!$AB$3:$AB$7690,'2way'!$R$3:$R$7690,"="&amp;B147,'2way'!$Z$3:$Z$7690,"&lt;&gt;P")</f>
        <v>-700</v>
      </c>
      <c r="E147" s="71">
        <f t="shared" si="6"/>
        <v>-1</v>
      </c>
      <c r="F147">
        <f>SUMIFS('2way'!$Z$3:$Z$7690,'2way'!$Q$3:$Q$7690,"=" &amp;B147,'2way'!$Y$3:$Y$7690,"&lt;&gt;P") + SUMIFS('2way'!$Z$3:$Z$7690,'2way'!$R$3:$R$7690,"=" &amp;B147,'2way'!$Y$3:$Y$7690,"&lt;&gt;P")</f>
        <v>700</v>
      </c>
      <c r="G147">
        <f>SUMIFS('2way'!$AD$3:$AD$7690,'2way'!$Q$3:$Q$7690,"="&amp;B147,'2way'!$Y$3:$Y$7690,"&lt;&gt;P") + SUMIFS('2way'!$AD$3:$AD$7690,'2way'!$R$3:$R$7690,"="&amp;D147,'2way'!$Y$3:$Y$7690,"&lt;&gt;P")</f>
        <v>-300</v>
      </c>
      <c r="H147" s="71">
        <f t="shared" si="7"/>
        <v>-0.42857142857142855</v>
      </c>
      <c r="I147">
        <f>SUMIFS('2way'!$Z$3:$Z$7690,'2way'!$Q$3:$Q$7690,"=" &amp;B147,'2way'!$Y$3:$Y$7690,"&lt;&gt;P") + SUMIFS('2way'!$Z$3:$Z$7690,'2way'!$R$3:$R$7690,"=" &amp;B147,'2way'!$Y$3:$Y$7690,"&lt;&gt;P")</f>
        <v>700</v>
      </c>
      <c r="J147">
        <f>SUMIFS('2way'!$AF$3:$AF$7690,'2way'!$Q$3:$Q$7690,"="&amp;B147,'2way'!$Y$3:$Y$7690,"&lt;&gt;P") + SUMIFS('2way'!$AF$3:$AF$7690,'2way'!$R$3:$R$7690,"="&amp;B147,'2way'!$Y$3:$Y$7690,"&lt;&gt;P")</f>
        <v>-700</v>
      </c>
      <c r="K147" s="71">
        <f t="shared" si="8"/>
        <v>-1</v>
      </c>
    </row>
    <row r="148" spans="1:11" x14ac:dyDescent="0.25">
      <c r="A148" t="s">
        <v>274</v>
      </c>
      <c r="B148" t="s">
        <v>489</v>
      </c>
      <c r="C148">
        <f>SUMIFS('2way'!$Z$3:$Z$7690,'2way'!$Q$3:$Q$7690,"=" &amp;B148,'2way'!$Y$3:$Y$7690,"&lt;&gt;P") + SUMIFS('2way'!$Z$3:$Z$7690,'2way'!$R$3:$R$7690,"=" &amp;B148,'2way'!$Y$3:$Y$7690,"&lt;&gt;P")</f>
        <v>700</v>
      </c>
      <c r="D148">
        <f>SUMIFS('2way'!$AB$3:$AB$7690,'2way'!$Q$3:$Q$7690,"="&amp;B148,'2way'!$Z$3:$Z$7690,"&lt;&gt;P") + SUMIFS('2way'!$AB$3:$AB$7690,'2way'!$R$3:$R$7690,"="&amp;B148,'2way'!$Z$3:$Z$7690,"&lt;&gt;P")</f>
        <v>-700</v>
      </c>
      <c r="E148" s="71">
        <f t="shared" si="6"/>
        <v>-1</v>
      </c>
      <c r="F148">
        <f>SUMIFS('2way'!$Z$3:$Z$7690,'2way'!$Q$3:$Q$7690,"=" &amp;B148,'2way'!$Y$3:$Y$7690,"&lt;&gt;P") + SUMIFS('2way'!$Z$3:$Z$7690,'2way'!$R$3:$R$7690,"=" &amp;B148,'2way'!$Y$3:$Y$7690,"&lt;&gt;P")</f>
        <v>700</v>
      </c>
      <c r="G148">
        <f>SUMIFS('2way'!$AD$3:$AD$7690,'2way'!$Q$3:$Q$7690,"="&amp;B148,'2way'!$Y$3:$Y$7690,"&lt;&gt;P") + SUMIFS('2way'!$AD$3:$AD$7690,'2way'!$R$3:$R$7690,"="&amp;D148,'2way'!$Y$3:$Y$7690,"&lt;&gt;P")</f>
        <v>-300</v>
      </c>
      <c r="H148" s="71">
        <f t="shared" si="7"/>
        <v>-0.42857142857142855</v>
      </c>
      <c r="I148">
        <f>SUMIFS('2way'!$Z$3:$Z$7690,'2way'!$Q$3:$Q$7690,"=" &amp;B148,'2way'!$Y$3:$Y$7690,"&lt;&gt;P") + SUMIFS('2way'!$Z$3:$Z$7690,'2way'!$R$3:$R$7690,"=" &amp;B148,'2way'!$Y$3:$Y$7690,"&lt;&gt;P")</f>
        <v>700</v>
      </c>
      <c r="J148">
        <f>SUMIFS('2way'!$AF$3:$AF$7690,'2way'!$Q$3:$Q$7690,"="&amp;B148,'2way'!$Y$3:$Y$7690,"&lt;&gt;P") + SUMIFS('2way'!$AF$3:$AF$7690,'2way'!$R$3:$R$7690,"="&amp;B148,'2way'!$Y$3:$Y$7690,"&lt;&gt;P")</f>
        <v>-700</v>
      </c>
      <c r="K148" s="71">
        <f t="shared" si="8"/>
        <v>-1</v>
      </c>
    </row>
    <row r="149" spans="1:11" x14ac:dyDescent="0.25">
      <c r="A149" t="s">
        <v>274</v>
      </c>
      <c r="B149" t="s">
        <v>417</v>
      </c>
      <c r="C149">
        <f>SUMIFS('2way'!$Z$3:$Z$7690,'2way'!$Q$3:$Q$7690,"=" &amp;B149,'2way'!$Y$3:$Y$7690,"&lt;&gt;P") + SUMIFS('2way'!$Z$3:$Z$7690,'2way'!$R$3:$R$7690,"=" &amp;B149,'2way'!$Y$3:$Y$7690,"&lt;&gt;P")</f>
        <v>700</v>
      </c>
      <c r="D149">
        <f>SUMIFS('2way'!$AB$3:$AB$7690,'2way'!$Q$3:$Q$7690,"="&amp;B149,'2way'!$Z$3:$Z$7690,"&lt;&gt;P") + SUMIFS('2way'!$AB$3:$AB$7690,'2way'!$R$3:$R$7690,"="&amp;B149,'2way'!$Z$3:$Z$7690,"&lt;&gt;P")</f>
        <v>-700</v>
      </c>
      <c r="E149" s="71">
        <f t="shared" si="6"/>
        <v>-1</v>
      </c>
      <c r="F149">
        <f>SUMIFS('2way'!$Z$3:$Z$7690,'2way'!$Q$3:$Q$7690,"=" &amp;B149,'2way'!$Y$3:$Y$7690,"&lt;&gt;P") + SUMIFS('2way'!$Z$3:$Z$7690,'2way'!$R$3:$R$7690,"=" &amp;B149,'2way'!$Y$3:$Y$7690,"&lt;&gt;P")</f>
        <v>700</v>
      </c>
      <c r="G149">
        <f>SUMIFS('2way'!$AD$3:$AD$7690,'2way'!$Q$3:$Q$7690,"="&amp;B149,'2way'!$Y$3:$Y$7690,"&lt;&gt;P") + SUMIFS('2way'!$AD$3:$AD$7690,'2way'!$R$3:$R$7690,"="&amp;D149,'2way'!$Y$3:$Y$7690,"&lt;&gt;P")</f>
        <v>-400</v>
      </c>
      <c r="H149" s="71">
        <f t="shared" si="7"/>
        <v>-0.5714285714285714</v>
      </c>
      <c r="I149">
        <f>SUMIFS('2way'!$Z$3:$Z$7690,'2way'!$Q$3:$Q$7690,"=" &amp;B149,'2way'!$Y$3:$Y$7690,"&lt;&gt;P") + SUMIFS('2way'!$Z$3:$Z$7690,'2way'!$R$3:$R$7690,"=" &amp;B149,'2way'!$Y$3:$Y$7690,"&lt;&gt;P")</f>
        <v>700</v>
      </c>
      <c r="J149">
        <f>SUMIFS('2way'!$AF$3:$AF$7690,'2way'!$Q$3:$Q$7690,"="&amp;B149,'2way'!$Y$3:$Y$7690,"&lt;&gt;P") + SUMIFS('2way'!$AF$3:$AF$7690,'2way'!$R$3:$R$7690,"="&amp;B149,'2way'!$Y$3:$Y$7690,"&lt;&gt;P")</f>
        <v>-700</v>
      </c>
      <c r="K149" s="71">
        <f t="shared" si="8"/>
        <v>-1</v>
      </c>
    </row>
    <row r="150" spans="1:11" x14ac:dyDescent="0.25">
      <c r="A150" t="s">
        <v>271</v>
      </c>
      <c r="B150" t="s">
        <v>568</v>
      </c>
      <c r="C150">
        <f>SUMIFS('2way'!$Z$3:$Z$7690,'2way'!$Q$3:$Q$7690,"=" &amp;B150,'2way'!$Y$3:$Y$7690,"&lt;&gt;P") + SUMIFS('2way'!$Z$3:$Z$7690,'2way'!$R$3:$R$7690,"=" &amp;B150,'2way'!$Y$3:$Y$7690,"&lt;&gt;P")</f>
        <v>300</v>
      </c>
      <c r="D150">
        <f>SUMIFS('2way'!$AB$3:$AB$7690,'2way'!$Q$3:$Q$7690,"="&amp;B150,'2way'!$Z$3:$Z$7690,"&lt;&gt;P") + SUMIFS('2way'!$AB$3:$AB$7690,'2way'!$R$3:$R$7690,"="&amp;B150,'2way'!$Z$3:$Z$7690,"&lt;&gt;P")</f>
        <v>-300</v>
      </c>
      <c r="E150" s="71">
        <f t="shared" si="6"/>
        <v>-1</v>
      </c>
      <c r="F150">
        <f>SUMIFS('2way'!$Z$3:$Z$7690,'2way'!$Q$3:$Q$7690,"=" &amp;B150,'2way'!$Y$3:$Y$7690,"&lt;&gt;P") + SUMIFS('2way'!$Z$3:$Z$7690,'2way'!$R$3:$R$7690,"=" &amp;B150,'2way'!$Y$3:$Y$7690,"&lt;&gt;P")</f>
        <v>300</v>
      </c>
      <c r="G150">
        <f>SUMIFS('2way'!$AD$3:$AD$7690,'2way'!$Q$3:$Q$7690,"="&amp;B150,'2way'!$Y$3:$Y$7690,"&lt;&gt;P") + SUMIFS('2way'!$AD$3:$AD$7690,'2way'!$R$3:$R$7690,"="&amp;D150,'2way'!$Y$3:$Y$7690,"&lt;&gt;P")</f>
        <v>-100</v>
      </c>
      <c r="H150" s="71">
        <f t="shared" si="7"/>
        <v>-0.33333333333333331</v>
      </c>
      <c r="I150">
        <f>SUMIFS('2way'!$Z$3:$Z$7690,'2way'!$Q$3:$Q$7690,"=" &amp;B150,'2way'!$Y$3:$Y$7690,"&lt;&gt;P") + SUMIFS('2way'!$Z$3:$Z$7690,'2way'!$R$3:$R$7690,"=" &amp;B150,'2way'!$Y$3:$Y$7690,"&lt;&gt;P")</f>
        <v>300</v>
      </c>
      <c r="J150">
        <f>SUMIFS('2way'!$AF$3:$AF$7690,'2way'!$Q$3:$Q$7690,"="&amp;B150,'2way'!$Y$3:$Y$7690,"&lt;&gt;P") + SUMIFS('2way'!$AF$3:$AF$7690,'2way'!$R$3:$R$7690,"="&amp;B150,'2way'!$Y$3:$Y$7690,"&lt;&gt;P")</f>
        <v>-300</v>
      </c>
      <c r="K150" s="71">
        <f t="shared" si="8"/>
        <v>-1</v>
      </c>
    </row>
    <row r="151" spans="1:11" x14ac:dyDescent="0.25">
      <c r="A151" t="s">
        <v>271</v>
      </c>
      <c r="B151" t="s">
        <v>572</v>
      </c>
      <c r="C151">
        <f>SUMIFS('2way'!$Z$3:$Z$7690,'2way'!$Q$3:$Q$7690,"=" &amp;B151,'2way'!$Y$3:$Y$7690,"&lt;&gt;P") + SUMIFS('2way'!$Z$3:$Z$7690,'2way'!$R$3:$R$7690,"=" &amp;B151,'2way'!$Y$3:$Y$7690,"&lt;&gt;P")</f>
        <v>300</v>
      </c>
      <c r="D151">
        <f>SUMIFS('2way'!$AB$3:$AB$7690,'2way'!$Q$3:$Q$7690,"="&amp;B151,'2way'!$Z$3:$Z$7690,"&lt;&gt;P") + SUMIFS('2way'!$AB$3:$AB$7690,'2way'!$R$3:$R$7690,"="&amp;B151,'2way'!$Z$3:$Z$7690,"&lt;&gt;P")</f>
        <v>-300</v>
      </c>
      <c r="E151" s="71">
        <f t="shared" si="6"/>
        <v>-1</v>
      </c>
      <c r="F151">
        <f>SUMIFS('2way'!$Z$3:$Z$7690,'2way'!$Q$3:$Q$7690,"=" &amp;B151,'2way'!$Y$3:$Y$7690,"&lt;&gt;P") + SUMIFS('2way'!$Z$3:$Z$7690,'2way'!$R$3:$R$7690,"=" &amp;B151,'2way'!$Y$3:$Y$7690,"&lt;&gt;P")</f>
        <v>300</v>
      </c>
      <c r="G151">
        <f>SUMIFS('2way'!$AD$3:$AD$7690,'2way'!$Q$3:$Q$7690,"="&amp;B151,'2way'!$Y$3:$Y$7690,"&lt;&gt;P") + SUMIFS('2way'!$AD$3:$AD$7690,'2way'!$R$3:$R$7690,"="&amp;D151,'2way'!$Y$3:$Y$7690,"&lt;&gt;P")</f>
        <v>-200</v>
      </c>
      <c r="H151" s="71">
        <f t="shared" si="7"/>
        <v>-0.66666666666666663</v>
      </c>
      <c r="I151">
        <f>SUMIFS('2way'!$Z$3:$Z$7690,'2way'!$Q$3:$Q$7690,"=" &amp;B151,'2way'!$Y$3:$Y$7690,"&lt;&gt;P") + SUMIFS('2way'!$Z$3:$Z$7690,'2way'!$R$3:$R$7690,"=" &amp;B151,'2way'!$Y$3:$Y$7690,"&lt;&gt;P")</f>
        <v>300</v>
      </c>
      <c r="J151">
        <f>SUMIFS('2way'!$AF$3:$AF$7690,'2way'!$Q$3:$Q$7690,"="&amp;B151,'2way'!$Y$3:$Y$7690,"&lt;&gt;P") + SUMIFS('2way'!$AF$3:$AF$7690,'2way'!$R$3:$R$7690,"="&amp;B151,'2way'!$Y$3:$Y$7690,"&lt;&gt;P")</f>
        <v>-300</v>
      </c>
      <c r="K151" s="71">
        <f t="shared" si="8"/>
        <v>-1</v>
      </c>
    </row>
    <row r="152" spans="1:11" x14ac:dyDescent="0.25">
      <c r="A152" t="s">
        <v>271</v>
      </c>
      <c r="B152" t="s">
        <v>545</v>
      </c>
      <c r="C152">
        <f>SUMIFS('2way'!$Z$3:$Z$7690,'2way'!$Q$3:$Q$7690,"=" &amp;B152,'2way'!$Y$3:$Y$7690,"&lt;&gt;P") + SUMIFS('2way'!$Z$3:$Z$7690,'2way'!$R$3:$R$7690,"=" &amp;B152,'2way'!$Y$3:$Y$7690,"&lt;&gt;P")</f>
        <v>400</v>
      </c>
      <c r="D152">
        <f>SUMIFS('2way'!$AB$3:$AB$7690,'2way'!$Q$3:$Q$7690,"="&amp;B152,'2way'!$Z$3:$Z$7690,"&lt;&gt;P") + SUMIFS('2way'!$AB$3:$AB$7690,'2way'!$R$3:$R$7690,"="&amp;B152,'2way'!$Z$3:$Z$7690,"&lt;&gt;P")</f>
        <v>-400</v>
      </c>
      <c r="E152" s="71">
        <f t="shared" si="6"/>
        <v>-1</v>
      </c>
      <c r="F152">
        <f>SUMIFS('2way'!$Z$3:$Z$7690,'2way'!$Q$3:$Q$7690,"=" &amp;B152,'2way'!$Y$3:$Y$7690,"&lt;&gt;P") + SUMIFS('2way'!$Z$3:$Z$7690,'2way'!$R$3:$R$7690,"=" &amp;B152,'2way'!$Y$3:$Y$7690,"&lt;&gt;P")</f>
        <v>400</v>
      </c>
      <c r="G152">
        <f>SUMIFS('2way'!$AD$3:$AD$7690,'2way'!$Q$3:$Q$7690,"="&amp;B152,'2way'!$Y$3:$Y$7690,"&lt;&gt;P") + SUMIFS('2way'!$AD$3:$AD$7690,'2way'!$R$3:$R$7690,"="&amp;D152,'2way'!$Y$3:$Y$7690,"&lt;&gt;P")</f>
        <v>-100</v>
      </c>
      <c r="H152" s="71">
        <f t="shared" si="7"/>
        <v>-0.25</v>
      </c>
      <c r="I152">
        <f>SUMIFS('2way'!$Z$3:$Z$7690,'2way'!$Q$3:$Q$7690,"=" &amp;B152,'2way'!$Y$3:$Y$7690,"&lt;&gt;P") + SUMIFS('2way'!$Z$3:$Z$7690,'2way'!$R$3:$R$7690,"=" &amp;B152,'2way'!$Y$3:$Y$7690,"&lt;&gt;P")</f>
        <v>400</v>
      </c>
      <c r="J152">
        <f>SUMIFS('2way'!$AF$3:$AF$7690,'2way'!$Q$3:$Q$7690,"="&amp;B152,'2way'!$Y$3:$Y$7690,"&lt;&gt;P") + SUMIFS('2way'!$AF$3:$AF$7690,'2way'!$R$3:$R$7690,"="&amp;B152,'2way'!$Y$3:$Y$7690,"&lt;&gt;P")</f>
        <v>-400</v>
      </c>
      <c r="K152" s="71">
        <f t="shared" si="8"/>
        <v>-1</v>
      </c>
    </row>
    <row r="153" spans="1:11" x14ac:dyDescent="0.25">
      <c r="A153" t="s">
        <v>271</v>
      </c>
      <c r="B153" t="s">
        <v>549</v>
      </c>
      <c r="C153">
        <f>SUMIFS('2way'!$Z$3:$Z$7690,'2way'!$Q$3:$Q$7690,"=" &amp;B153,'2way'!$Y$3:$Y$7690,"&lt;&gt;P") + SUMIFS('2way'!$Z$3:$Z$7690,'2way'!$R$3:$R$7690,"=" &amp;B153,'2way'!$Y$3:$Y$7690,"&lt;&gt;P")</f>
        <v>400</v>
      </c>
      <c r="D153">
        <f>SUMIFS('2way'!$AB$3:$AB$7690,'2way'!$Q$3:$Q$7690,"="&amp;B153,'2way'!$Z$3:$Z$7690,"&lt;&gt;P") + SUMIFS('2way'!$AB$3:$AB$7690,'2way'!$R$3:$R$7690,"="&amp;B153,'2way'!$Z$3:$Z$7690,"&lt;&gt;P")</f>
        <v>-400</v>
      </c>
      <c r="E153" s="71">
        <f t="shared" si="6"/>
        <v>-1</v>
      </c>
      <c r="F153">
        <f>SUMIFS('2way'!$Z$3:$Z$7690,'2way'!$Q$3:$Q$7690,"=" &amp;B153,'2way'!$Y$3:$Y$7690,"&lt;&gt;P") + SUMIFS('2way'!$Z$3:$Z$7690,'2way'!$R$3:$R$7690,"=" &amp;B153,'2way'!$Y$3:$Y$7690,"&lt;&gt;P")</f>
        <v>400</v>
      </c>
      <c r="G153">
        <f>SUMIFS('2way'!$AD$3:$AD$7690,'2way'!$Q$3:$Q$7690,"="&amp;B153,'2way'!$Y$3:$Y$7690,"&lt;&gt;P") + SUMIFS('2way'!$AD$3:$AD$7690,'2way'!$R$3:$R$7690,"="&amp;D153,'2way'!$Y$3:$Y$7690,"&lt;&gt;P")</f>
        <v>-200</v>
      </c>
      <c r="H153" s="71">
        <f t="shared" si="7"/>
        <v>-0.5</v>
      </c>
      <c r="I153">
        <f>SUMIFS('2way'!$Z$3:$Z$7690,'2way'!$Q$3:$Q$7690,"=" &amp;B153,'2way'!$Y$3:$Y$7690,"&lt;&gt;P") + SUMIFS('2way'!$Z$3:$Z$7690,'2way'!$R$3:$R$7690,"=" &amp;B153,'2way'!$Y$3:$Y$7690,"&lt;&gt;P")</f>
        <v>400</v>
      </c>
      <c r="J153">
        <f>SUMIFS('2way'!$AF$3:$AF$7690,'2way'!$Q$3:$Q$7690,"="&amp;B153,'2way'!$Y$3:$Y$7690,"&lt;&gt;P") + SUMIFS('2way'!$AF$3:$AF$7690,'2way'!$R$3:$R$7690,"="&amp;B153,'2way'!$Y$3:$Y$7690,"&lt;&gt;P")</f>
        <v>-400</v>
      </c>
      <c r="K153" s="71">
        <f t="shared" si="8"/>
        <v>-1</v>
      </c>
    </row>
    <row r="154" spans="1:11" x14ac:dyDescent="0.25">
      <c r="A154" t="s">
        <v>271</v>
      </c>
      <c r="B154" t="s">
        <v>547</v>
      </c>
      <c r="C154">
        <f>SUMIFS('2way'!$Z$3:$Z$7690,'2way'!$Q$3:$Q$7690,"=" &amp;B154,'2way'!$Y$3:$Y$7690,"&lt;&gt;P") + SUMIFS('2way'!$Z$3:$Z$7690,'2way'!$R$3:$R$7690,"=" &amp;B154,'2way'!$Y$3:$Y$7690,"&lt;&gt;P")</f>
        <v>400</v>
      </c>
      <c r="D154">
        <f>SUMIFS('2way'!$AB$3:$AB$7690,'2way'!$Q$3:$Q$7690,"="&amp;B154,'2way'!$Z$3:$Z$7690,"&lt;&gt;P") + SUMIFS('2way'!$AB$3:$AB$7690,'2way'!$R$3:$R$7690,"="&amp;B154,'2way'!$Z$3:$Z$7690,"&lt;&gt;P")</f>
        <v>-400</v>
      </c>
      <c r="E154" s="71">
        <f t="shared" si="6"/>
        <v>-1</v>
      </c>
      <c r="F154">
        <f>SUMIFS('2way'!$Z$3:$Z$7690,'2way'!$Q$3:$Q$7690,"=" &amp;B154,'2way'!$Y$3:$Y$7690,"&lt;&gt;P") + SUMIFS('2way'!$Z$3:$Z$7690,'2way'!$R$3:$R$7690,"=" &amp;B154,'2way'!$Y$3:$Y$7690,"&lt;&gt;P")</f>
        <v>400</v>
      </c>
      <c r="G154">
        <f>SUMIFS('2way'!$AD$3:$AD$7690,'2way'!$Q$3:$Q$7690,"="&amp;B154,'2way'!$Y$3:$Y$7690,"&lt;&gt;P") + SUMIFS('2way'!$AD$3:$AD$7690,'2way'!$R$3:$R$7690,"="&amp;D154,'2way'!$Y$3:$Y$7690,"&lt;&gt;P")</f>
        <v>-100</v>
      </c>
      <c r="H154" s="71">
        <f t="shared" si="7"/>
        <v>-0.25</v>
      </c>
      <c r="I154">
        <f>SUMIFS('2way'!$Z$3:$Z$7690,'2way'!$Q$3:$Q$7690,"=" &amp;B154,'2way'!$Y$3:$Y$7690,"&lt;&gt;P") + SUMIFS('2way'!$Z$3:$Z$7690,'2way'!$R$3:$R$7690,"=" &amp;B154,'2way'!$Y$3:$Y$7690,"&lt;&gt;P")</f>
        <v>400</v>
      </c>
      <c r="J154">
        <f>SUMIFS('2way'!$AF$3:$AF$7690,'2way'!$Q$3:$Q$7690,"="&amp;B154,'2way'!$Y$3:$Y$7690,"&lt;&gt;P") + SUMIFS('2way'!$AF$3:$AF$7690,'2way'!$R$3:$R$7690,"="&amp;B154,'2way'!$Y$3:$Y$7690,"&lt;&gt;P")</f>
        <v>-400</v>
      </c>
      <c r="K154" s="71">
        <f t="shared" si="8"/>
        <v>-1</v>
      </c>
    </row>
    <row r="155" spans="1:11" x14ac:dyDescent="0.25">
      <c r="A155" t="s">
        <v>271</v>
      </c>
      <c r="B155" t="s">
        <v>542</v>
      </c>
      <c r="C155">
        <f>SUMIFS('2way'!$Z$3:$Z$7690,'2way'!$Q$3:$Q$7690,"=" &amp;B155,'2way'!$Y$3:$Y$7690,"&lt;&gt;P") + SUMIFS('2way'!$Z$3:$Z$7690,'2way'!$R$3:$R$7690,"=" &amp;B155,'2way'!$Y$3:$Y$7690,"&lt;&gt;P")</f>
        <v>400</v>
      </c>
      <c r="D155">
        <f>SUMIFS('2way'!$AB$3:$AB$7690,'2way'!$Q$3:$Q$7690,"="&amp;B155,'2way'!$Z$3:$Z$7690,"&lt;&gt;P") + SUMIFS('2way'!$AB$3:$AB$7690,'2way'!$R$3:$R$7690,"="&amp;B155,'2way'!$Z$3:$Z$7690,"&lt;&gt;P")</f>
        <v>-400</v>
      </c>
      <c r="E155" s="71">
        <f t="shared" si="6"/>
        <v>-1</v>
      </c>
      <c r="F155">
        <f>SUMIFS('2way'!$Z$3:$Z$7690,'2way'!$Q$3:$Q$7690,"=" &amp;B155,'2way'!$Y$3:$Y$7690,"&lt;&gt;P") + SUMIFS('2way'!$Z$3:$Z$7690,'2way'!$R$3:$R$7690,"=" &amp;B155,'2way'!$Y$3:$Y$7690,"&lt;&gt;P")</f>
        <v>400</v>
      </c>
      <c r="G155">
        <f>SUMIFS('2way'!$AD$3:$AD$7690,'2way'!$Q$3:$Q$7690,"="&amp;B155,'2way'!$Y$3:$Y$7690,"&lt;&gt;P") + SUMIFS('2way'!$AD$3:$AD$7690,'2way'!$R$3:$R$7690,"="&amp;D155,'2way'!$Y$3:$Y$7690,"&lt;&gt;P")</f>
        <v>-300</v>
      </c>
      <c r="H155" s="71">
        <f t="shared" si="7"/>
        <v>-0.75</v>
      </c>
      <c r="I155">
        <f>SUMIFS('2way'!$Z$3:$Z$7690,'2way'!$Q$3:$Q$7690,"=" &amp;B155,'2way'!$Y$3:$Y$7690,"&lt;&gt;P") + SUMIFS('2way'!$Z$3:$Z$7690,'2way'!$R$3:$R$7690,"=" &amp;B155,'2way'!$Y$3:$Y$7690,"&lt;&gt;P")</f>
        <v>400</v>
      </c>
      <c r="J155">
        <f>SUMIFS('2way'!$AF$3:$AF$7690,'2way'!$Q$3:$Q$7690,"="&amp;B155,'2way'!$Y$3:$Y$7690,"&lt;&gt;P") + SUMIFS('2way'!$AF$3:$AF$7690,'2way'!$R$3:$R$7690,"="&amp;B155,'2way'!$Y$3:$Y$7690,"&lt;&gt;P")</f>
        <v>-400</v>
      </c>
      <c r="K155" s="71">
        <f t="shared" si="8"/>
        <v>-1</v>
      </c>
    </row>
    <row r="156" spans="1:11" x14ac:dyDescent="0.25">
      <c r="A156" t="s">
        <v>271</v>
      </c>
      <c r="B156" t="s">
        <v>544</v>
      </c>
      <c r="C156">
        <f>SUMIFS('2way'!$Z$3:$Z$7690,'2way'!$Q$3:$Q$7690,"=" &amp;B156,'2way'!$Y$3:$Y$7690,"&lt;&gt;P") + SUMIFS('2way'!$Z$3:$Z$7690,'2way'!$R$3:$R$7690,"=" &amp;B156,'2way'!$Y$3:$Y$7690,"&lt;&gt;P")</f>
        <v>300</v>
      </c>
      <c r="D156">
        <f>SUMIFS('2way'!$AB$3:$AB$7690,'2way'!$Q$3:$Q$7690,"="&amp;B156,'2way'!$Z$3:$Z$7690,"&lt;&gt;P") + SUMIFS('2way'!$AB$3:$AB$7690,'2way'!$R$3:$R$7690,"="&amp;B156,'2way'!$Z$3:$Z$7690,"&lt;&gt;P")</f>
        <v>-300</v>
      </c>
      <c r="E156" s="71">
        <f t="shared" si="6"/>
        <v>-1</v>
      </c>
      <c r="F156">
        <f>SUMIFS('2way'!$Z$3:$Z$7690,'2way'!$Q$3:$Q$7690,"=" &amp;B156,'2way'!$Y$3:$Y$7690,"&lt;&gt;P") + SUMIFS('2way'!$Z$3:$Z$7690,'2way'!$R$3:$R$7690,"=" &amp;B156,'2way'!$Y$3:$Y$7690,"&lt;&gt;P")</f>
        <v>300</v>
      </c>
      <c r="G156">
        <f>SUMIFS('2way'!$AD$3:$AD$7690,'2way'!$Q$3:$Q$7690,"="&amp;B156,'2way'!$Y$3:$Y$7690,"&lt;&gt;P") + SUMIFS('2way'!$AD$3:$AD$7690,'2way'!$R$3:$R$7690,"="&amp;D156,'2way'!$Y$3:$Y$7690,"&lt;&gt;P")</f>
        <v>-100</v>
      </c>
      <c r="H156" s="71">
        <f t="shared" si="7"/>
        <v>-0.33333333333333331</v>
      </c>
      <c r="I156">
        <f>SUMIFS('2way'!$Z$3:$Z$7690,'2way'!$Q$3:$Q$7690,"=" &amp;B156,'2way'!$Y$3:$Y$7690,"&lt;&gt;P") + SUMIFS('2way'!$Z$3:$Z$7690,'2way'!$R$3:$R$7690,"=" &amp;B156,'2way'!$Y$3:$Y$7690,"&lt;&gt;P")</f>
        <v>300</v>
      </c>
      <c r="J156">
        <f>SUMIFS('2way'!$AF$3:$AF$7690,'2way'!$Q$3:$Q$7690,"="&amp;B156,'2way'!$Y$3:$Y$7690,"&lt;&gt;P") + SUMIFS('2way'!$AF$3:$AF$7690,'2way'!$R$3:$R$7690,"="&amp;B156,'2way'!$Y$3:$Y$7690,"&lt;&gt;P")</f>
        <v>-300</v>
      </c>
      <c r="K156" s="71">
        <f t="shared" si="8"/>
        <v>-1</v>
      </c>
    </row>
    <row r="157" spans="1:11" x14ac:dyDescent="0.25">
      <c r="A157" t="s">
        <v>271</v>
      </c>
      <c r="B157" t="s">
        <v>570</v>
      </c>
      <c r="C157">
        <f>SUMIFS('2way'!$Z$3:$Z$7690,'2way'!$Q$3:$Q$7690,"=" &amp;B157,'2way'!$Y$3:$Y$7690,"&lt;&gt;P") + SUMIFS('2way'!$Z$3:$Z$7690,'2way'!$R$3:$R$7690,"=" &amp;B157,'2way'!$Y$3:$Y$7690,"&lt;&gt;P")</f>
        <v>300</v>
      </c>
      <c r="D157">
        <f>SUMIFS('2way'!$AB$3:$AB$7690,'2way'!$Q$3:$Q$7690,"="&amp;B157,'2way'!$Z$3:$Z$7690,"&lt;&gt;P") + SUMIFS('2way'!$AB$3:$AB$7690,'2way'!$R$3:$R$7690,"="&amp;B157,'2way'!$Z$3:$Z$7690,"&lt;&gt;P")</f>
        <v>-300</v>
      </c>
      <c r="E157" s="71">
        <f t="shared" si="6"/>
        <v>-1</v>
      </c>
      <c r="F157">
        <f>SUMIFS('2way'!$Z$3:$Z$7690,'2way'!$Q$3:$Q$7690,"=" &amp;B157,'2way'!$Y$3:$Y$7690,"&lt;&gt;P") + SUMIFS('2way'!$Z$3:$Z$7690,'2way'!$R$3:$R$7690,"=" &amp;B157,'2way'!$Y$3:$Y$7690,"&lt;&gt;P")</f>
        <v>300</v>
      </c>
      <c r="G157">
        <f>SUMIFS('2way'!$AD$3:$AD$7690,'2way'!$Q$3:$Q$7690,"="&amp;B157,'2way'!$Y$3:$Y$7690,"&lt;&gt;P") + SUMIFS('2way'!$AD$3:$AD$7690,'2way'!$R$3:$R$7690,"="&amp;D157,'2way'!$Y$3:$Y$7690,"&lt;&gt;P")</f>
        <v>-200</v>
      </c>
      <c r="H157" s="71">
        <f t="shared" si="7"/>
        <v>-0.66666666666666663</v>
      </c>
      <c r="I157">
        <f>SUMIFS('2way'!$Z$3:$Z$7690,'2way'!$Q$3:$Q$7690,"=" &amp;B157,'2way'!$Y$3:$Y$7690,"&lt;&gt;P") + SUMIFS('2way'!$Z$3:$Z$7690,'2way'!$R$3:$R$7690,"=" &amp;B157,'2way'!$Y$3:$Y$7690,"&lt;&gt;P")</f>
        <v>300</v>
      </c>
      <c r="J157">
        <f>SUMIFS('2way'!$AF$3:$AF$7690,'2way'!$Q$3:$Q$7690,"="&amp;B157,'2way'!$Y$3:$Y$7690,"&lt;&gt;P") + SUMIFS('2way'!$AF$3:$AF$7690,'2way'!$R$3:$R$7690,"="&amp;B157,'2way'!$Y$3:$Y$7690,"&lt;&gt;P")</f>
        <v>-300</v>
      </c>
      <c r="K157" s="71">
        <f t="shared" si="8"/>
        <v>-1</v>
      </c>
    </row>
    <row r="158" spans="1:11" x14ac:dyDescent="0.25">
      <c r="A158" t="s">
        <v>271</v>
      </c>
      <c r="B158" t="s">
        <v>569</v>
      </c>
      <c r="C158">
        <f>SUMIFS('2way'!$Z$3:$Z$7690,'2way'!$Q$3:$Q$7690,"=" &amp;B158,'2way'!$Y$3:$Y$7690,"&lt;&gt;P") + SUMIFS('2way'!$Z$3:$Z$7690,'2way'!$R$3:$R$7690,"=" &amp;B158,'2way'!$Y$3:$Y$7690,"&lt;&gt;P")</f>
        <v>300</v>
      </c>
      <c r="D158">
        <f>SUMIFS('2way'!$AB$3:$AB$7690,'2way'!$Q$3:$Q$7690,"="&amp;B158,'2way'!$Z$3:$Z$7690,"&lt;&gt;P") + SUMIFS('2way'!$AB$3:$AB$7690,'2way'!$R$3:$R$7690,"="&amp;B158,'2way'!$Z$3:$Z$7690,"&lt;&gt;P")</f>
        <v>-300</v>
      </c>
      <c r="E158" s="71">
        <f t="shared" si="6"/>
        <v>-1</v>
      </c>
      <c r="F158">
        <f>SUMIFS('2way'!$Z$3:$Z$7690,'2way'!$Q$3:$Q$7690,"=" &amp;B158,'2way'!$Y$3:$Y$7690,"&lt;&gt;P") + SUMIFS('2way'!$Z$3:$Z$7690,'2way'!$R$3:$R$7690,"=" &amp;B158,'2way'!$Y$3:$Y$7690,"&lt;&gt;P")</f>
        <v>300</v>
      </c>
      <c r="G158">
        <f>SUMIFS('2way'!$AD$3:$AD$7690,'2way'!$Q$3:$Q$7690,"="&amp;B158,'2way'!$Y$3:$Y$7690,"&lt;&gt;P") + SUMIFS('2way'!$AD$3:$AD$7690,'2way'!$R$3:$R$7690,"="&amp;D158,'2way'!$Y$3:$Y$7690,"&lt;&gt;P")</f>
        <v>-100</v>
      </c>
      <c r="H158" s="71">
        <f t="shared" si="7"/>
        <v>-0.33333333333333331</v>
      </c>
      <c r="I158">
        <f>SUMIFS('2way'!$Z$3:$Z$7690,'2way'!$Q$3:$Q$7690,"=" &amp;B158,'2way'!$Y$3:$Y$7690,"&lt;&gt;P") + SUMIFS('2way'!$Z$3:$Z$7690,'2way'!$R$3:$R$7690,"=" &amp;B158,'2way'!$Y$3:$Y$7690,"&lt;&gt;P")</f>
        <v>300</v>
      </c>
      <c r="J158">
        <f>SUMIFS('2way'!$AF$3:$AF$7690,'2way'!$Q$3:$Q$7690,"="&amp;B158,'2way'!$Y$3:$Y$7690,"&lt;&gt;P") + SUMIFS('2way'!$AF$3:$AF$7690,'2way'!$R$3:$R$7690,"="&amp;B158,'2way'!$Y$3:$Y$7690,"&lt;&gt;P")</f>
        <v>-300</v>
      </c>
      <c r="K158" s="71">
        <f t="shared" si="8"/>
        <v>-1</v>
      </c>
    </row>
    <row r="159" spans="1:11" x14ac:dyDescent="0.25">
      <c r="A159" t="s">
        <v>271</v>
      </c>
      <c r="B159" t="s">
        <v>546</v>
      </c>
      <c r="C159">
        <f>SUMIFS('2way'!$Z$3:$Z$7690,'2way'!$Q$3:$Q$7690,"=" &amp;B159,'2way'!$Y$3:$Y$7690,"&lt;&gt;P") + SUMIFS('2way'!$Z$3:$Z$7690,'2way'!$R$3:$R$7690,"=" &amp;B159,'2way'!$Y$3:$Y$7690,"&lt;&gt;P")</f>
        <v>400</v>
      </c>
      <c r="D159">
        <f>SUMIFS('2way'!$AB$3:$AB$7690,'2way'!$Q$3:$Q$7690,"="&amp;B159,'2way'!$Z$3:$Z$7690,"&lt;&gt;P") + SUMIFS('2way'!$AB$3:$AB$7690,'2way'!$R$3:$R$7690,"="&amp;B159,'2way'!$Z$3:$Z$7690,"&lt;&gt;P")</f>
        <v>-400</v>
      </c>
      <c r="E159" s="71">
        <f t="shared" si="6"/>
        <v>-1</v>
      </c>
      <c r="F159">
        <f>SUMIFS('2way'!$Z$3:$Z$7690,'2way'!$Q$3:$Q$7690,"=" &amp;B159,'2way'!$Y$3:$Y$7690,"&lt;&gt;P") + SUMIFS('2way'!$Z$3:$Z$7690,'2way'!$R$3:$R$7690,"=" &amp;B159,'2way'!$Y$3:$Y$7690,"&lt;&gt;P")</f>
        <v>400</v>
      </c>
      <c r="G159">
        <f>SUMIFS('2way'!$AD$3:$AD$7690,'2way'!$Q$3:$Q$7690,"="&amp;B159,'2way'!$Y$3:$Y$7690,"&lt;&gt;P") + SUMIFS('2way'!$AD$3:$AD$7690,'2way'!$R$3:$R$7690,"="&amp;D159,'2way'!$Y$3:$Y$7690,"&lt;&gt;P")</f>
        <v>-200</v>
      </c>
      <c r="H159" s="71">
        <f t="shared" si="7"/>
        <v>-0.5</v>
      </c>
      <c r="I159">
        <f>SUMIFS('2way'!$Z$3:$Z$7690,'2way'!$Q$3:$Q$7690,"=" &amp;B159,'2way'!$Y$3:$Y$7690,"&lt;&gt;P") + SUMIFS('2way'!$Z$3:$Z$7690,'2way'!$R$3:$R$7690,"=" &amp;B159,'2way'!$Y$3:$Y$7690,"&lt;&gt;P")</f>
        <v>400</v>
      </c>
      <c r="J159">
        <f>SUMIFS('2way'!$AF$3:$AF$7690,'2way'!$Q$3:$Q$7690,"="&amp;B159,'2way'!$Y$3:$Y$7690,"&lt;&gt;P") + SUMIFS('2way'!$AF$3:$AF$7690,'2way'!$R$3:$R$7690,"="&amp;B159,'2way'!$Y$3:$Y$7690,"&lt;&gt;P")</f>
        <v>-400</v>
      </c>
      <c r="K159" s="71">
        <f t="shared" si="8"/>
        <v>-1</v>
      </c>
    </row>
    <row r="160" spans="1:11" x14ac:dyDescent="0.25">
      <c r="A160" t="s">
        <v>271</v>
      </c>
      <c r="B160" t="s">
        <v>551</v>
      </c>
      <c r="C160">
        <f>SUMIFS('2way'!$Z$3:$Z$7690,'2way'!$Q$3:$Q$7690,"=" &amp;B160,'2way'!$Y$3:$Y$7690,"&lt;&gt;P") + SUMIFS('2way'!$Z$3:$Z$7690,'2way'!$R$3:$R$7690,"=" &amp;B160,'2way'!$Y$3:$Y$7690,"&lt;&gt;P")</f>
        <v>300</v>
      </c>
      <c r="D160">
        <f>SUMIFS('2way'!$AB$3:$AB$7690,'2way'!$Q$3:$Q$7690,"="&amp;B160,'2way'!$Z$3:$Z$7690,"&lt;&gt;P") + SUMIFS('2way'!$AB$3:$AB$7690,'2way'!$R$3:$R$7690,"="&amp;B160,'2way'!$Z$3:$Z$7690,"&lt;&gt;P")</f>
        <v>-300</v>
      </c>
      <c r="E160" s="71">
        <f t="shared" si="6"/>
        <v>-1</v>
      </c>
      <c r="F160">
        <f>SUMIFS('2way'!$Z$3:$Z$7690,'2way'!$Q$3:$Q$7690,"=" &amp;B160,'2way'!$Y$3:$Y$7690,"&lt;&gt;P") + SUMIFS('2way'!$Z$3:$Z$7690,'2way'!$R$3:$R$7690,"=" &amp;B160,'2way'!$Y$3:$Y$7690,"&lt;&gt;P")</f>
        <v>300</v>
      </c>
      <c r="G160">
        <f>SUMIFS('2way'!$AD$3:$AD$7690,'2way'!$Q$3:$Q$7690,"="&amp;B160,'2way'!$Y$3:$Y$7690,"&lt;&gt;P") + SUMIFS('2way'!$AD$3:$AD$7690,'2way'!$R$3:$R$7690,"="&amp;D160,'2way'!$Y$3:$Y$7690,"&lt;&gt;P")</f>
        <v>-200</v>
      </c>
      <c r="H160" s="71">
        <f t="shared" si="7"/>
        <v>-0.66666666666666663</v>
      </c>
      <c r="I160">
        <f>SUMIFS('2way'!$Z$3:$Z$7690,'2way'!$Q$3:$Q$7690,"=" &amp;B160,'2way'!$Y$3:$Y$7690,"&lt;&gt;P") + SUMIFS('2way'!$Z$3:$Z$7690,'2way'!$R$3:$R$7690,"=" &amp;B160,'2way'!$Y$3:$Y$7690,"&lt;&gt;P")</f>
        <v>300</v>
      </c>
      <c r="J160">
        <f>SUMIFS('2way'!$AF$3:$AF$7690,'2way'!$Q$3:$Q$7690,"="&amp;B160,'2way'!$Y$3:$Y$7690,"&lt;&gt;P") + SUMIFS('2way'!$AF$3:$AF$7690,'2way'!$R$3:$R$7690,"="&amp;B160,'2way'!$Y$3:$Y$7690,"&lt;&gt;P")</f>
        <v>-300</v>
      </c>
      <c r="K160" s="71">
        <f t="shared" si="8"/>
        <v>-1</v>
      </c>
    </row>
    <row r="161" spans="1:11" x14ac:dyDescent="0.25">
      <c r="A161" t="s">
        <v>271</v>
      </c>
      <c r="B161" t="s">
        <v>550</v>
      </c>
      <c r="C161">
        <f>SUMIFS('2way'!$Z$3:$Z$7690,'2way'!$Q$3:$Q$7690,"=" &amp;B161,'2way'!$Y$3:$Y$7690,"&lt;&gt;P") + SUMIFS('2way'!$Z$3:$Z$7690,'2way'!$R$3:$R$7690,"=" &amp;B161,'2way'!$Y$3:$Y$7690,"&lt;&gt;P")</f>
        <v>400</v>
      </c>
      <c r="D161">
        <f>SUMIFS('2way'!$AB$3:$AB$7690,'2way'!$Q$3:$Q$7690,"="&amp;B161,'2way'!$Z$3:$Z$7690,"&lt;&gt;P") + SUMIFS('2way'!$AB$3:$AB$7690,'2way'!$R$3:$R$7690,"="&amp;B161,'2way'!$Z$3:$Z$7690,"&lt;&gt;P")</f>
        <v>-400</v>
      </c>
      <c r="E161" s="71">
        <f t="shared" si="6"/>
        <v>-1</v>
      </c>
      <c r="F161">
        <f>SUMIFS('2way'!$Z$3:$Z$7690,'2way'!$Q$3:$Q$7690,"=" &amp;B161,'2way'!$Y$3:$Y$7690,"&lt;&gt;P") + SUMIFS('2way'!$Z$3:$Z$7690,'2way'!$R$3:$R$7690,"=" &amp;B161,'2way'!$Y$3:$Y$7690,"&lt;&gt;P")</f>
        <v>400</v>
      </c>
      <c r="G161">
        <f>SUMIFS('2way'!$AD$3:$AD$7690,'2way'!$Q$3:$Q$7690,"="&amp;B161,'2way'!$Y$3:$Y$7690,"&lt;&gt;P") + SUMIFS('2way'!$AD$3:$AD$7690,'2way'!$R$3:$R$7690,"="&amp;D161,'2way'!$Y$3:$Y$7690,"&lt;&gt;P")</f>
        <v>-200</v>
      </c>
      <c r="H161" s="71">
        <f t="shared" si="7"/>
        <v>-0.5</v>
      </c>
      <c r="I161">
        <f>SUMIFS('2way'!$Z$3:$Z$7690,'2way'!$Q$3:$Q$7690,"=" &amp;B161,'2way'!$Y$3:$Y$7690,"&lt;&gt;P") + SUMIFS('2way'!$Z$3:$Z$7690,'2way'!$R$3:$R$7690,"=" &amp;B161,'2way'!$Y$3:$Y$7690,"&lt;&gt;P")</f>
        <v>400</v>
      </c>
      <c r="J161">
        <f>SUMIFS('2way'!$AF$3:$AF$7690,'2way'!$Q$3:$Q$7690,"="&amp;B161,'2way'!$Y$3:$Y$7690,"&lt;&gt;P") + SUMIFS('2way'!$AF$3:$AF$7690,'2way'!$R$3:$R$7690,"="&amp;B161,'2way'!$Y$3:$Y$7690,"&lt;&gt;P")</f>
        <v>-400</v>
      </c>
      <c r="K161" s="71">
        <f t="shared" si="8"/>
        <v>-1</v>
      </c>
    </row>
    <row r="162" spans="1:11" x14ac:dyDescent="0.25">
      <c r="A162" t="s">
        <v>271</v>
      </c>
      <c r="B162" t="s">
        <v>566</v>
      </c>
      <c r="C162">
        <f>SUMIFS('2way'!$Z$3:$Z$7690,'2way'!$Q$3:$Q$7690,"=" &amp;B162,'2way'!$Y$3:$Y$7690,"&lt;&gt;P") + SUMIFS('2way'!$Z$3:$Z$7690,'2way'!$R$3:$R$7690,"=" &amp;B162,'2way'!$Y$3:$Y$7690,"&lt;&gt;P")</f>
        <v>300</v>
      </c>
      <c r="D162">
        <f>SUMIFS('2way'!$AB$3:$AB$7690,'2way'!$Q$3:$Q$7690,"="&amp;B162,'2way'!$Z$3:$Z$7690,"&lt;&gt;P") + SUMIFS('2way'!$AB$3:$AB$7690,'2way'!$R$3:$R$7690,"="&amp;B162,'2way'!$Z$3:$Z$7690,"&lt;&gt;P")</f>
        <v>-300</v>
      </c>
      <c r="E162" s="71">
        <f t="shared" si="6"/>
        <v>-1</v>
      </c>
      <c r="F162">
        <f>SUMIFS('2way'!$Z$3:$Z$7690,'2way'!$Q$3:$Q$7690,"=" &amp;B162,'2way'!$Y$3:$Y$7690,"&lt;&gt;P") + SUMIFS('2way'!$Z$3:$Z$7690,'2way'!$R$3:$R$7690,"=" &amp;B162,'2way'!$Y$3:$Y$7690,"&lt;&gt;P")</f>
        <v>300</v>
      </c>
      <c r="G162">
        <f>SUMIFS('2way'!$AD$3:$AD$7690,'2way'!$Q$3:$Q$7690,"="&amp;B162,'2way'!$Y$3:$Y$7690,"&lt;&gt;P") + SUMIFS('2way'!$AD$3:$AD$7690,'2way'!$R$3:$R$7690,"="&amp;D162,'2way'!$Y$3:$Y$7690,"&lt;&gt;P")</f>
        <v>-100</v>
      </c>
      <c r="H162" s="71">
        <f t="shared" si="7"/>
        <v>-0.33333333333333331</v>
      </c>
      <c r="I162">
        <f>SUMIFS('2way'!$Z$3:$Z$7690,'2way'!$Q$3:$Q$7690,"=" &amp;B162,'2way'!$Y$3:$Y$7690,"&lt;&gt;P") + SUMIFS('2way'!$Z$3:$Z$7690,'2way'!$R$3:$R$7690,"=" &amp;B162,'2way'!$Y$3:$Y$7690,"&lt;&gt;P")</f>
        <v>300</v>
      </c>
      <c r="J162">
        <f>SUMIFS('2way'!$AF$3:$AF$7690,'2way'!$Q$3:$Q$7690,"="&amp;B162,'2way'!$Y$3:$Y$7690,"&lt;&gt;P") + SUMIFS('2way'!$AF$3:$AF$7690,'2way'!$R$3:$R$7690,"="&amp;B162,'2way'!$Y$3:$Y$7690,"&lt;&gt;P")</f>
        <v>-300</v>
      </c>
      <c r="K162" s="71">
        <f t="shared" si="8"/>
        <v>-1</v>
      </c>
    </row>
    <row r="163" spans="1:11" x14ac:dyDescent="0.25">
      <c r="A163" t="s">
        <v>271</v>
      </c>
      <c r="B163" t="s">
        <v>543</v>
      </c>
      <c r="C163">
        <f>SUMIFS('2way'!$Z$3:$Z$7690,'2way'!$Q$3:$Q$7690,"=" &amp;B163,'2way'!$Y$3:$Y$7690,"&lt;&gt;P") + SUMIFS('2way'!$Z$3:$Z$7690,'2way'!$R$3:$R$7690,"=" &amp;B163,'2way'!$Y$3:$Y$7690,"&lt;&gt;P")</f>
        <v>400</v>
      </c>
      <c r="D163">
        <f>SUMIFS('2way'!$AB$3:$AB$7690,'2way'!$Q$3:$Q$7690,"="&amp;B163,'2way'!$Z$3:$Z$7690,"&lt;&gt;P") + SUMIFS('2way'!$AB$3:$AB$7690,'2way'!$R$3:$R$7690,"="&amp;B163,'2way'!$Z$3:$Z$7690,"&lt;&gt;P")</f>
        <v>-400</v>
      </c>
      <c r="E163" s="71">
        <f t="shared" si="6"/>
        <v>-1</v>
      </c>
      <c r="F163">
        <f>SUMIFS('2way'!$Z$3:$Z$7690,'2way'!$Q$3:$Q$7690,"=" &amp;B163,'2way'!$Y$3:$Y$7690,"&lt;&gt;P") + SUMIFS('2way'!$Z$3:$Z$7690,'2way'!$R$3:$R$7690,"=" &amp;B163,'2way'!$Y$3:$Y$7690,"&lt;&gt;P")</f>
        <v>400</v>
      </c>
      <c r="G163">
        <f>SUMIFS('2way'!$AD$3:$AD$7690,'2way'!$Q$3:$Q$7690,"="&amp;B163,'2way'!$Y$3:$Y$7690,"&lt;&gt;P") + SUMIFS('2way'!$AD$3:$AD$7690,'2way'!$R$3:$R$7690,"="&amp;D163,'2way'!$Y$3:$Y$7690,"&lt;&gt;P")</f>
        <v>-200</v>
      </c>
      <c r="H163" s="71">
        <f t="shared" si="7"/>
        <v>-0.5</v>
      </c>
      <c r="I163">
        <f>SUMIFS('2way'!$Z$3:$Z$7690,'2way'!$Q$3:$Q$7690,"=" &amp;B163,'2way'!$Y$3:$Y$7690,"&lt;&gt;P") + SUMIFS('2way'!$Z$3:$Z$7690,'2way'!$R$3:$R$7690,"=" &amp;B163,'2way'!$Y$3:$Y$7690,"&lt;&gt;P")</f>
        <v>400</v>
      </c>
      <c r="J163">
        <f>SUMIFS('2way'!$AF$3:$AF$7690,'2way'!$Q$3:$Q$7690,"="&amp;B163,'2way'!$Y$3:$Y$7690,"&lt;&gt;P") + SUMIFS('2way'!$AF$3:$AF$7690,'2way'!$R$3:$R$7690,"="&amp;B163,'2way'!$Y$3:$Y$7690,"&lt;&gt;P")</f>
        <v>-400</v>
      </c>
      <c r="K163" s="71">
        <f t="shared" si="8"/>
        <v>-1</v>
      </c>
    </row>
    <row r="164" spans="1:11" x14ac:dyDescent="0.25">
      <c r="A164" t="s">
        <v>271</v>
      </c>
      <c r="B164" t="s">
        <v>571</v>
      </c>
      <c r="C164">
        <f>SUMIFS('2way'!$Z$3:$Z$7690,'2way'!$Q$3:$Q$7690,"=" &amp;B164,'2way'!$Y$3:$Y$7690,"&lt;&gt;P") + SUMIFS('2way'!$Z$3:$Z$7690,'2way'!$R$3:$R$7690,"=" &amp;B164,'2way'!$Y$3:$Y$7690,"&lt;&gt;P")</f>
        <v>300</v>
      </c>
      <c r="D164">
        <f>SUMIFS('2way'!$AB$3:$AB$7690,'2way'!$Q$3:$Q$7690,"="&amp;B164,'2way'!$Z$3:$Z$7690,"&lt;&gt;P") + SUMIFS('2way'!$AB$3:$AB$7690,'2way'!$R$3:$R$7690,"="&amp;B164,'2way'!$Z$3:$Z$7690,"&lt;&gt;P")</f>
        <v>-300</v>
      </c>
      <c r="E164" s="71">
        <f t="shared" si="6"/>
        <v>-1</v>
      </c>
      <c r="F164">
        <f>SUMIFS('2way'!$Z$3:$Z$7690,'2way'!$Q$3:$Q$7690,"=" &amp;B164,'2way'!$Y$3:$Y$7690,"&lt;&gt;P") + SUMIFS('2way'!$Z$3:$Z$7690,'2way'!$R$3:$R$7690,"=" &amp;B164,'2way'!$Y$3:$Y$7690,"&lt;&gt;P")</f>
        <v>300</v>
      </c>
      <c r="G164">
        <f>SUMIFS('2way'!$AD$3:$AD$7690,'2way'!$Q$3:$Q$7690,"="&amp;B164,'2way'!$Y$3:$Y$7690,"&lt;&gt;P") + SUMIFS('2way'!$AD$3:$AD$7690,'2way'!$R$3:$R$7690,"="&amp;D164,'2way'!$Y$3:$Y$7690,"&lt;&gt;P")</f>
        <v>-200</v>
      </c>
      <c r="H164" s="71">
        <f t="shared" si="7"/>
        <v>-0.66666666666666663</v>
      </c>
      <c r="I164">
        <f>SUMIFS('2way'!$Z$3:$Z$7690,'2way'!$Q$3:$Q$7690,"=" &amp;B164,'2way'!$Y$3:$Y$7690,"&lt;&gt;P") + SUMIFS('2way'!$Z$3:$Z$7690,'2way'!$R$3:$R$7690,"=" &amp;B164,'2way'!$Y$3:$Y$7690,"&lt;&gt;P")</f>
        <v>300</v>
      </c>
      <c r="J164">
        <f>SUMIFS('2way'!$AF$3:$AF$7690,'2way'!$Q$3:$Q$7690,"="&amp;B164,'2way'!$Y$3:$Y$7690,"&lt;&gt;P") + SUMIFS('2way'!$AF$3:$AF$7690,'2way'!$R$3:$R$7690,"="&amp;B164,'2way'!$Y$3:$Y$7690,"&lt;&gt;P")</f>
        <v>-300</v>
      </c>
      <c r="K164" s="71">
        <f t="shared" si="8"/>
        <v>-1</v>
      </c>
    </row>
    <row r="165" spans="1:11" x14ac:dyDescent="0.25">
      <c r="A165" t="s">
        <v>271</v>
      </c>
      <c r="B165" t="s">
        <v>548</v>
      </c>
      <c r="C165">
        <f>SUMIFS('2way'!$Z$3:$Z$7690,'2way'!$Q$3:$Q$7690,"=" &amp;B165,'2way'!$Y$3:$Y$7690,"&lt;&gt;P") + SUMIFS('2way'!$Z$3:$Z$7690,'2way'!$R$3:$R$7690,"=" &amp;B165,'2way'!$Y$3:$Y$7690,"&lt;&gt;P")</f>
        <v>400</v>
      </c>
      <c r="D165">
        <f>SUMIFS('2way'!$AB$3:$AB$7690,'2way'!$Q$3:$Q$7690,"="&amp;B165,'2way'!$Z$3:$Z$7690,"&lt;&gt;P") + SUMIFS('2way'!$AB$3:$AB$7690,'2way'!$R$3:$R$7690,"="&amp;B165,'2way'!$Z$3:$Z$7690,"&lt;&gt;P")</f>
        <v>-400</v>
      </c>
      <c r="E165" s="71">
        <f t="shared" si="6"/>
        <v>-1</v>
      </c>
      <c r="F165">
        <f>SUMIFS('2way'!$Z$3:$Z$7690,'2way'!$Q$3:$Q$7690,"=" &amp;B165,'2way'!$Y$3:$Y$7690,"&lt;&gt;P") + SUMIFS('2way'!$Z$3:$Z$7690,'2way'!$R$3:$R$7690,"=" &amp;B165,'2way'!$Y$3:$Y$7690,"&lt;&gt;P")</f>
        <v>400</v>
      </c>
      <c r="G165">
        <f>SUMIFS('2way'!$AD$3:$AD$7690,'2way'!$Q$3:$Q$7690,"="&amp;B165,'2way'!$Y$3:$Y$7690,"&lt;&gt;P") + SUMIFS('2way'!$AD$3:$AD$7690,'2way'!$R$3:$R$7690,"="&amp;D165,'2way'!$Y$3:$Y$7690,"&lt;&gt;P")</f>
        <v>-300</v>
      </c>
      <c r="H165" s="71">
        <f t="shared" si="7"/>
        <v>-0.75</v>
      </c>
      <c r="I165">
        <f>SUMIFS('2way'!$Z$3:$Z$7690,'2way'!$Q$3:$Q$7690,"=" &amp;B165,'2way'!$Y$3:$Y$7690,"&lt;&gt;P") + SUMIFS('2way'!$Z$3:$Z$7690,'2way'!$R$3:$R$7690,"=" &amp;B165,'2way'!$Y$3:$Y$7690,"&lt;&gt;P")</f>
        <v>400</v>
      </c>
      <c r="J165">
        <f>SUMIFS('2way'!$AF$3:$AF$7690,'2way'!$Q$3:$Q$7690,"="&amp;B165,'2way'!$Y$3:$Y$7690,"&lt;&gt;P") + SUMIFS('2way'!$AF$3:$AF$7690,'2way'!$R$3:$R$7690,"="&amp;B165,'2way'!$Y$3:$Y$7690,"&lt;&gt;P")</f>
        <v>-400</v>
      </c>
      <c r="K165" s="71">
        <f t="shared" si="8"/>
        <v>-1</v>
      </c>
    </row>
    <row r="166" spans="1:11" x14ac:dyDescent="0.25">
      <c r="A166" t="s">
        <v>270</v>
      </c>
      <c r="B166" t="s">
        <v>345</v>
      </c>
      <c r="C166">
        <f>SUMIFS('2way'!$Z$3:$Z$7690,'2way'!$Q$3:$Q$7690,"=" &amp;B166,'2way'!$Y$3:$Y$7690,"&lt;&gt;P") + SUMIFS('2way'!$Z$3:$Z$7690,'2way'!$R$3:$R$7690,"=" &amp;B166,'2way'!$Y$3:$Y$7690,"&lt;&gt;P")</f>
        <v>600</v>
      </c>
      <c r="D166" t="e">
        <f>SUMIFS('2way'!$AB$3:$AB$7690,'2way'!$Q$3:$Q$7690,"="&amp;B166,'2way'!$Z$3:$Z$7690,"&lt;&gt;P") + SUMIFS('2way'!$AB$3:$AB$7690,'2way'!$R$3:$R$7690,"="&amp;B166,'2way'!$Z$3:$Z$7690,"&lt;&gt;P")</f>
        <v>#N/A</v>
      </c>
      <c r="E166" s="71" t="e">
        <f t="shared" si="6"/>
        <v>#N/A</v>
      </c>
      <c r="F166">
        <f>SUMIFS('2way'!$Z$3:$Z$7690,'2way'!$Q$3:$Q$7690,"=" &amp;B166,'2way'!$Y$3:$Y$7690,"&lt;&gt;P") + SUMIFS('2way'!$Z$3:$Z$7690,'2way'!$R$3:$R$7690,"=" &amp;B166,'2way'!$Y$3:$Y$7690,"&lt;&gt;P")</f>
        <v>600</v>
      </c>
      <c r="G166">
        <f>SUMIFS('2way'!$AD$3:$AD$7690,'2way'!$Q$3:$Q$7690,"="&amp;B166,'2way'!$Y$3:$Y$7690,"&lt;&gt;P") + SUMIFS('2way'!$AD$3:$AD$7690,'2way'!$R$3:$R$7690,"="&amp;D166,'2way'!$Y$3:$Y$7690,"&lt;&gt;P")</f>
        <v>-200</v>
      </c>
      <c r="H166" s="71">
        <f t="shared" si="7"/>
        <v>-0.33333333333333331</v>
      </c>
      <c r="I166">
        <f>SUMIFS('2way'!$Z$3:$Z$7690,'2way'!$Q$3:$Q$7690,"=" &amp;B166,'2way'!$Y$3:$Y$7690,"&lt;&gt;P") + SUMIFS('2way'!$Z$3:$Z$7690,'2way'!$R$3:$R$7690,"=" &amp;B166,'2way'!$Y$3:$Y$7690,"&lt;&gt;P")</f>
        <v>600</v>
      </c>
      <c r="J166" t="e">
        <f>SUMIFS('2way'!$AF$3:$AF$7690,'2way'!$Q$3:$Q$7690,"="&amp;B166,'2way'!$Y$3:$Y$7690,"&lt;&gt;P") + SUMIFS('2way'!$AF$3:$AF$7690,'2way'!$R$3:$R$7690,"="&amp;B166,'2way'!$Y$3:$Y$7690,"&lt;&gt;P")</f>
        <v>#N/A</v>
      </c>
      <c r="K166" s="71" t="e">
        <f t="shared" si="8"/>
        <v>#N/A</v>
      </c>
    </row>
    <row r="167" spans="1:11" x14ac:dyDescent="0.25">
      <c r="A167" t="s">
        <v>270</v>
      </c>
      <c r="B167" t="s">
        <v>424</v>
      </c>
      <c r="C167">
        <f>SUMIFS('2way'!$Z$3:$Z$7690,'2way'!$Q$3:$Q$7690,"=" &amp;B167,'2way'!$Y$3:$Y$7690,"&lt;&gt;P") + SUMIFS('2way'!$Z$3:$Z$7690,'2way'!$R$3:$R$7690,"=" &amp;B167,'2way'!$Y$3:$Y$7690,"&lt;&gt;P")</f>
        <v>500</v>
      </c>
      <c r="D167">
        <f>SUMIFS('2way'!$AB$3:$AB$7690,'2way'!$Q$3:$Q$7690,"="&amp;B167,'2way'!$Z$3:$Z$7690,"&lt;&gt;P") + SUMIFS('2way'!$AB$3:$AB$7690,'2way'!$R$3:$R$7690,"="&amp;B167,'2way'!$Z$3:$Z$7690,"&lt;&gt;P")</f>
        <v>-500</v>
      </c>
      <c r="E167" s="71">
        <f t="shared" si="6"/>
        <v>-1</v>
      </c>
      <c r="F167">
        <f>SUMIFS('2way'!$Z$3:$Z$7690,'2way'!$Q$3:$Q$7690,"=" &amp;B167,'2way'!$Y$3:$Y$7690,"&lt;&gt;P") + SUMIFS('2way'!$Z$3:$Z$7690,'2way'!$R$3:$R$7690,"=" &amp;B167,'2way'!$Y$3:$Y$7690,"&lt;&gt;P")</f>
        <v>500</v>
      </c>
      <c r="G167">
        <f>SUMIFS('2way'!$AD$3:$AD$7690,'2way'!$Q$3:$Q$7690,"="&amp;B167,'2way'!$Y$3:$Y$7690,"&lt;&gt;P") + SUMIFS('2way'!$AD$3:$AD$7690,'2way'!$R$3:$R$7690,"="&amp;D167,'2way'!$Y$3:$Y$7690,"&lt;&gt;P")</f>
        <v>-300</v>
      </c>
      <c r="H167" s="71">
        <f t="shared" si="7"/>
        <v>-0.6</v>
      </c>
      <c r="I167">
        <f>SUMIFS('2way'!$Z$3:$Z$7690,'2way'!$Q$3:$Q$7690,"=" &amp;B167,'2way'!$Y$3:$Y$7690,"&lt;&gt;P") + SUMIFS('2way'!$Z$3:$Z$7690,'2way'!$R$3:$R$7690,"=" &amp;B167,'2way'!$Y$3:$Y$7690,"&lt;&gt;P")</f>
        <v>500</v>
      </c>
      <c r="J167">
        <f>SUMIFS('2way'!$AF$3:$AF$7690,'2way'!$Q$3:$Q$7690,"="&amp;B167,'2way'!$Y$3:$Y$7690,"&lt;&gt;P") + SUMIFS('2way'!$AF$3:$AF$7690,'2way'!$R$3:$R$7690,"="&amp;B167,'2way'!$Y$3:$Y$7690,"&lt;&gt;P")</f>
        <v>-500</v>
      </c>
      <c r="K167" s="71">
        <f t="shared" si="8"/>
        <v>-1</v>
      </c>
    </row>
    <row r="168" spans="1:11" x14ac:dyDescent="0.25">
      <c r="A168" t="s">
        <v>270</v>
      </c>
      <c r="B168" t="s">
        <v>346</v>
      </c>
      <c r="C168">
        <f>SUMIFS('2way'!$Z$3:$Z$7690,'2way'!$Q$3:$Q$7690,"=" &amp;B168,'2way'!$Y$3:$Y$7690,"&lt;&gt;P") + SUMIFS('2way'!$Z$3:$Z$7690,'2way'!$R$3:$R$7690,"=" &amp;B168,'2way'!$Y$3:$Y$7690,"&lt;&gt;P")</f>
        <v>600</v>
      </c>
      <c r="D168" t="e">
        <f>SUMIFS('2way'!$AB$3:$AB$7690,'2way'!$Q$3:$Q$7690,"="&amp;B168,'2way'!$Z$3:$Z$7690,"&lt;&gt;P") + SUMIFS('2way'!$AB$3:$AB$7690,'2way'!$R$3:$R$7690,"="&amp;B168,'2way'!$Z$3:$Z$7690,"&lt;&gt;P")</f>
        <v>#N/A</v>
      </c>
      <c r="E168" s="71" t="e">
        <f t="shared" si="6"/>
        <v>#N/A</v>
      </c>
      <c r="F168">
        <f>SUMIFS('2way'!$Z$3:$Z$7690,'2way'!$Q$3:$Q$7690,"=" &amp;B168,'2way'!$Y$3:$Y$7690,"&lt;&gt;P") + SUMIFS('2way'!$Z$3:$Z$7690,'2way'!$R$3:$R$7690,"=" &amp;B168,'2way'!$Y$3:$Y$7690,"&lt;&gt;P")</f>
        <v>600</v>
      </c>
      <c r="G168" t="e">
        <f>SUMIFS('2way'!$AD$3:$AD$7690,'2way'!$Q$3:$Q$7690,"="&amp;B168,'2way'!$Y$3:$Y$7690,"&lt;&gt;P") + SUMIFS('2way'!$AD$3:$AD$7690,'2way'!$R$3:$R$7690,"="&amp;D168,'2way'!$Y$3:$Y$7690,"&lt;&gt;P")</f>
        <v>#N/A</v>
      </c>
      <c r="H168" s="71" t="e">
        <f t="shared" si="7"/>
        <v>#N/A</v>
      </c>
      <c r="I168">
        <f>SUMIFS('2way'!$Z$3:$Z$7690,'2way'!$Q$3:$Q$7690,"=" &amp;B168,'2way'!$Y$3:$Y$7690,"&lt;&gt;P") + SUMIFS('2way'!$Z$3:$Z$7690,'2way'!$R$3:$R$7690,"=" &amp;B168,'2way'!$Y$3:$Y$7690,"&lt;&gt;P")</f>
        <v>600</v>
      </c>
      <c r="J168" t="e">
        <f>SUMIFS('2way'!$AF$3:$AF$7690,'2way'!$Q$3:$Q$7690,"="&amp;B168,'2way'!$Y$3:$Y$7690,"&lt;&gt;P") + SUMIFS('2way'!$AF$3:$AF$7690,'2way'!$R$3:$R$7690,"="&amp;B168,'2way'!$Y$3:$Y$7690,"&lt;&gt;P")</f>
        <v>#N/A</v>
      </c>
      <c r="K168" s="71" t="e">
        <f t="shared" si="8"/>
        <v>#N/A</v>
      </c>
    </row>
    <row r="169" spans="1:11" x14ac:dyDescent="0.25">
      <c r="A169" t="s">
        <v>270</v>
      </c>
      <c r="B169" t="s">
        <v>293</v>
      </c>
      <c r="C169">
        <f>SUMIFS('2way'!$Z$3:$Z$7690,'2way'!$Q$3:$Q$7690,"=" &amp;B169,'2way'!$Y$3:$Y$7690,"&lt;&gt;P") + SUMIFS('2way'!$Z$3:$Z$7690,'2way'!$R$3:$R$7690,"=" &amp;B169,'2way'!$Y$3:$Y$7690,"&lt;&gt;P")</f>
        <v>600</v>
      </c>
      <c r="D169" t="e">
        <f>SUMIFS('2way'!$AB$3:$AB$7690,'2way'!$Q$3:$Q$7690,"="&amp;B169,'2way'!$Z$3:$Z$7690,"&lt;&gt;P") + SUMIFS('2way'!$AB$3:$AB$7690,'2way'!$R$3:$R$7690,"="&amp;B169,'2way'!$Z$3:$Z$7690,"&lt;&gt;P")</f>
        <v>#N/A</v>
      </c>
      <c r="E169" s="71" t="e">
        <f t="shared" si="6"/>
        <v>#N/A</v>
      </c>
      <c r="F169">
        <f>SUMIFS('2way'!$Z$3:$Z$7690,'2way'!$Q$3:$Q$7690,"=" &amp;B169,'2way'!$Y$3:$Y$7690,"&lt;&gt;P") + SUMIFS('2way'!$Z$3:$Z$7690,'2way'!$R$3:$R$7690,"=" &amp;B169,'2way'!$Y$3:$Y$7690,"&lt;&gt;P")</f>
        <v>600</v>
      </c>
      <c r="G169" t="e">
        <f>SUMIFS('2way'!$AD$3:$AD$7690,'2way'!$Q$3:$Q$7690,"="&amp;B169,'2way'!$Y$3:$Y$7690,"&lt;&gt;P") + SUMIFS('2way'!$AD$3:$AD$7690,'2way'!$R$3:$R$7690,"="&amp;D169,'2way'!$Y$3:$Y$7690,"&lt;&gt;P")</f>
        <v>#N/A</v>
      </c>
      <c r="H169" s="71" t="e">
        <f t="shared" si="7"/>
        <v>#N/A</v>
      </c>
      <c r="I169">
        <f>SUMIFS('2way'!$Z$3:$Z$7690,'2way'!$Q$3:$Q$7690,"=" &amp;B169,'2way'!$Y$3:$Y$7690,"&lt;&gt;P") + SUMIFS('2way'!$Z$3:$Z$7690,'2way'!$R$3:$R$7690,"=" &amp;B169,'2way'!$Y$3:$Y$7690,"&lt;&gt;P")</f>
        <v>600</v>
      </c>
      <c r="J169" t="e">
        <f>SUMIFS('2way'!$AF$3:$AF$7690,'2way'!$Q$3:$Q$7690,"="&amp;B169,'2way'!$Y$3:$Y$7690,"&lt;&gt;P") + SUMIFS('2way'!$AF$3:$AF$7690,'2way'!$R$3:$R$7690,"="&amp;B169,'2way'!$Y$3:$Y$7690,"&lt;&gt;P")</f>
        <v>#N/A</v>
      </c>
      <c r="K169" s="71" t="e">
        <f t="shared" si="8"/>
        <v>#N/A</v>
      </c>
    </row>
    <row r="170" spans="1:11" x14ac:dyDescent="0.25">
      <c r="A170" t="s">
        <v>270</v>
      </c>
      <c r="B170" t="s">
        <v>347</v>
      </c>
      <c r="C170">
        <f>SUMIFS('2way'!$Z$3:$Z$7690,'2way'!$Q$3:$Q$7690,"=" &amp;B170,'2way'!$Y$3:$Y$7690,"&lt;&gt;P") + SUMIFS('2way'!$Z$3:$Z$7690,'2way'!$R$3:$R$7690,"=" &amp;B170,'2way'!$Y$3:$Y$7690,"&lt;&gt;P")</f>
        <v>600</v>
      </c>
      <c r="D170" t="e">
        <f>SUMIFS('2way'!$AB$3:$AB$7690,'2way'!$Q$3:$Q$7690,"="&amp;B170,'2way'!$Z$3:$Z$7690,"&lt;&gt;P") + SUMIFS('2way'!$AB$3:$AB$7690,'2way'!$R$3:$R$7690,"="&amp;B170,'2way'!$Z$3:$Z$7690,"&lt;&gt;P")</f>
        <v>#N/A</v>
      </c>
      <c r="E170" s="71" t="e">
        <f t="shared" si="6"/>
        <v>#N/A</v>
      </c>
      <c r="F170">
        <f>SUMIFS('2way'!$Z$3:$Z$7690,'2way'!$Q$3:$Q$7690,"=" &amp;B170,'2way'!$Y$3:$Y$7690,"&lt;&gt;P") + SUMIFS('2way'!$Z$3:$Z$7690,'2way'!$R$3:$R$7690,"=" &amp;B170,'2way'!$Y$3:$Y$7690,"&lt;&gt;P")</f>
        <v>600</v>
      </c>
      <c r="G170" t="e">
        <f>SUMIFS('2way'!$AD$3:$AD$7690,'2way'!$Q$3:$Q$7690,"="&amp;B170,'2way'!$Y$3:$Y$7690,"&lt;&gt;P") + SUMIFS('2way'!$AD$3:$AD$7690,'2way'!$R$3:$R$7690,"="&amp;D170,'2way'!$Y$3:$Y$7690,"&lt;&gt;P")</f>
        <v>#N/A</v>
      </c>
      <c r="H170" s="71" t="e">
        <f t="shared" si="7"/>
        <v>#N/A</v>
      </c>
      <c r="I170">
        <f>SUMIFS('2way'!$Z$3:$Z$7690,'2way'!$Q$3:$Q$7690,"=" &amp;B170,'2way'!$Y$3:$Y$7690,"&lt;&gt;P") + SUMIFS('2way'!$Z$3:$Z$7690,'2way'!$R$3:$R$7690,"=" &amp;B170,'2way'!$Y$3:$Y$7690,"&lt;&gt;P")</f>
        <v>600</v>
      </c>
      <c r="J170" t="e">
        <f>SUMIFS('2way'!$AF$3:$AF$7690,'2way'!$Q$3:$Q$7690,"="&amp;B170,'2way'!$Y$3:$Y$7690,"&lt;&gt;P") + SUMIFS('2way'!$AF$3:$AF$7690,'2way'!$R$3:$R$7690,"="&amp;B170,'2way'!$Y$3:$Y$7690,"&lt;&gt;P")</f>
        <v>#N/A</v>
      </c>
      <c r="K170" s="71" t="e">
        <f t="shared" si="8"/>
        <v>#N/A</v>
      </c>
    </row>
    <row r="171" spans="1:11" x14ac:dyDescent="0.25">
      <c r="A171" t="s">
        <v>270</v>
      </c>
      <c r="B171" t="s">
        <v>344</v>
      </c>
      <c r="C171">
        <f>SUMIFS('2way'!$Z$3:$Z$7690,'2way'!$Q$3:$Q$7690,"=" &amp;B171,'2way'!$Y$3:$Y$7690,"&lt;&gt;P") + SUMIFS('2way'!$Z$3:$Z$7690,'2way'!$R$3:$R$7690,"=" &amp;B171,'2way'!$Y$3:$Y$7690,"&lt;&gt;P")</f>
        <v>500</v>
      </c>
      <c r="D171" t="e">
        <f>SUMIFS('2way'!$AB$3:$AB$7690,'2way'!$Q$3:$Q$7690,"="&amp;B171,'2way'!$Z$3:$Z$7690,"&lt;&gt;P") + SUMIFS('2way'!$AB$3:$AB$7690,'2way'!$R$3:$R$7690,"="&amp;B171,'2way'!$Z$3:$Z$7690,"&lt;&gt;P")</f>
        <v>#N/A</v>
      </c>
      <c r="E171" s="71" t="e">
        <f t="shared" si="6"/>
        <v>#N/A</v>
      </c>
      <c r="F171">
        <f>SUMIFS('2way'!$Z$3:$Z$7690,'2way'!$Q$3:$Q$7690,"=" &amp;B171,'2way'!$Y$3:$Y$7690,"&lt;&gt;P") + SUMIFS('2way'!$Z$3:$Z$7690,'2way'!$R$3:$R$7690,"=" &amp;B171,'2way'!$Y$3:$Y$7690,"&lt;&gt;P")</f>
        <v>500</v>
      </c>
      <c r="G171" t="e">
        <f>SUMIFS('2way'!$AD$3:$AD$7690,'2way'!$Q$3:$Q$7690,"="&amp;B171,'2way'!$Y$3:$Y$7690,"&lt;&gt;P") + SUMIFS('2way'!$AD$3:$AD$7690,'2way'!$R$3:$R$7690,"="&amp;D171,'2way'!$Y$3:$Y$7690,"&lt;&gt;P")</f>
        <v>#N/A</v>
      </c>
      <c r="H171" s="71" t="e">
        <f t="shared" si="7"/>
        <v>#N/A</v>
      </c>
      <c r="I171">
        <f>SUMIFS('2way'!$Z$3:$Z$7690,'2way'!$Q$3:$Q$7690,"=" &amp;B171,'2way'!$Y$3:$Y$7690,"&lt;&gt;P") + SUMIFS('2way'!$Z$3:$Z$7690,'2way'!$R$3:$R$7690,"=" &amp;B171,'2way'!$Y$3:$Y$7690,"&lt;&gt;P")</f>
        <v>500</v>
      </c>
      <c r="J171" t="e">
        <f>SUMIFS('2way'!$AF$3:$AF$7690,'2way'!$Q$3:$Q$7690,"="&amp;B171,'2way'!$Y$3:$Y$7690,"&lt;&gt;P") + SUMIFS('2way'!$AF$3:$AF$7690,'2way'!$R$3:$R$7690,"="&amp;B171,'2way'!$Y$3:$Y$7690,"&lt;&gt;P")</f>
        <v>#N/A</v>
      </c>
      <c r="K171" s="71" t="e">
        <f t="shared" si="8"/>
        <v>#N/A</v>
      </c>
    </row>
    <row r="172" spans="1:11" x14ac:dyDescent="0.25">
      <c r="A172" t="s">
        <v>270</v>
      </c>
      <c r="B172" t="s">
        <v>348</v>
      </c>
      <c r="C172">
        <f>SUMIFS('2way'!$Z$3:$Z$7690,'2way'!$Q$3:$Q$7690,"=" &amp;B172,'2way'!$Y$3:$Y$7690,"&lt;&gt;P") + SUMIFS('2way'!$Z$3:$Z$7690,'2way'!$R$3:$R$7690,"=" &amp;B172,'2way'!$Y$3:$Y$7690,"&lt;&gt;P")</f>
        <v>400</v>
      </c>
      <c r="D172" t="e">
        <f>SUMIFS('2way'!$AB$3:$AB$7690,'2way'!$Q$3:$Q$7690,"="&amp;B172,'2way'!$Z$3:$Z$7690,"&lt;&gt;P") + SUMIFS('2way'!$AB$3:$AB$7690,'2way'!$R$3:$R$7690,"="&amp;B172,'2way'!$Z$3:$Z$7690,"&lt;&gt;P")</f>
        <v>#N/A</v>
      </c>
      <c r="E172" s="71" t="e">
        <f t="shared" si="6"/>
        <v>#N/A</v>
      </c>
      <c r="F172">
        <f>SUMIFS('2way'!$Z$3:$Z$7690,'2way'!$Q$3:$Q$7690,"=" &amp;B172,'2way'!$Y$3:$Y$7690,"&lt;&gt;P") + SUMIFS('2way'!$Z$3:$Z$7690,'2way'!$R$3:$R$7690,"=" &amp;B172,'2way'!$Y$3:$Y$7690,"&lt;&gt;P")</f>
        <v>400</v>
      </c>
      <c r="G172">
        <f>SUMIFS('2way'!$AD$3:$AD$7690,'2way'!$Q$3:$Q$7690,"="&amp;B172,'2way'!$Y$3:$Y$7690,"&lt;&gt;P") + SUMIFS('2way'!$AD$3:$AD$7690,'2way'!$R$3:$R$7690,"="&amp;D172,'2way'!$Y$3:$Y$7690,"&lt;&gt;P")</f>
        <v>-100</v>
      </c>
      <c r="H172" s="71">
        <f t="shared" si="7"/>
        <v>-0.25</v>
      </c>
      <c r="I172">
        <f>SUMIFS('2way'!$Z$3:$Z$7690,'2way'!$Q$3:$Q$7690,"=" &amp;B172,'2way'!$Y$3:$Y$7690,"&lt;&gt;P") + SUMIFS('2way'!$Z$3:$Z$7690,'2way'!$R$3:$R$7690,"=" &amp;B172,'2way'!$Y$3:$Y$7690,"&lt;&gt;P")</f>
        <v>400</v>
      </c>
      <c r="J172" t="e">
        <f>SUMIFS('2way'!$AF$3:$AF$7690,'2way'!$Q$3:$Q$7690,"="&amp;B172,'2way'!$Y$3:$Y$7690,"&lt;&gt;P") + SUMIFS('2way'!$AF$3:$AF$7690,'2way'!$R$3:$R$7690,"="&amp;B172,'2way'!$Y$3:$Y$7690,"&lt;&gt;P")</f>
        <v>#N/A</v>
      </c>
      <c r="K172" s="71" t="e">
        <f t="shared" si="8"/>
        <v>#N/A</v>
      </c>
    </row>
    <row r="173" spans="1:11" x14ac:dyDescent="0.25">
      <c r="A173" t="s">
        <v>270</v>
      </c>
      <c r="B173" t="s">
        <v>419</v>
      </c>
      <c r="C173">
        <f>SUMIFS('2way'!$Z$3:$Z$7690,'2way'!$Q$3:$Q$7690,"=" &amp;B173,'2way'!$Y$3:$Y$7690,"&lt;&gt;P") + SUMIFS('2way'!$Z$3:$Z$7690,'2way'!$R$3:$R$7690,"=" &amp;B173,'2way'!$Y$3:$Y$7690,"&lt;&gt;P")</f>
        <v>600</v>
      </c>
      <c r="D173">
        <f>SUMIFS('2way'!$AB$3:$AB$7690,'2way'!$Q$3:$Q$7690,"="&amp;B173,'2way'!$Z$3:$Z$7690,"&lt;&gt;P") + SUMIFS('2way'!$AB$3:$AB$7690,'2way'!$R$3:$R$7690,"="&amp;B173,'2way'!$Z$3:$Z$7690,"&lt;&gt;P")</f>
        <v>-600</v>
      </c>
      <c r="E173" s="71">
        <f t="shared" si="6"/>
        <v>-1</v>
      </c>
      <c r="F173">
        <f>SUMIFS('2way'!$Z$3:$Z$7690,'2way'!$Q$3:$Q$7690,"=" &amp;B173,'2way'!$Y$3:$Y$7690,"&lt;&gt;P") + SUMIFS('2way'!$Z$3:$Z$7690,'2way'!$R$3:$R$7690,"=" &amp;B173,'2way'!$Y$3:$Y$7690,"&lt;&gt;P")</f>
        <v>600</v>
      </c>
      <c r="G173">
        <f>SUMIFS('2way'!$AD$3:$AD$7690,'2way'!$Q$3:$Q$7690,"="&amp;B173,'2way'!$Y$3:$Y$7690,"&lt;&gt;P") + SUMIFS('2way'!$AD$3:$AD$7690,'2way'!$R$3:$R$7690,"="&amp;D173,'2way'!$Y$3:$Y$7690,"&lt;&gt;P")</f>
        <v>-300</v>
      </c>
      <c r="H173" s="71">
        <f t="shared" si="7"/>
        <v>-0.5</v>
      </c>
      <c r="I173">
        <f>SUMIFS('2way'!$Z$3:$Z$7690,'2way'!$Q$3:$Q$7690,"=" &amp;B173,'2way'!$Y$3:$Y$7690,"&lt;&gt;P") + SUMIFS('2way'!$Z$3:$Z$7690,'2way'!$R$3:$R$7690,"=" &amp;B173,'2way'!$Y$3:$Y$7690,"&lt;&gt;P")</f>
        <v>600</v>
      </c>
      <c r="J173">
        <f>SUMIFS('2way'!$AF$3:$AF$7690,'2way'!$Q$3:$Q$7690,"="&amp;B173,'2way'!$Y$3:$Y$7690,"&lt;&gt;P") + SUMIFS('2way'!$AF$3:$AF$7690,'2way'!$R$3:$R$7690,"="&amp;B173,'2way'!$Y$3:$Y$7690,"&lt;&gt;P")</f>
        <v>-600</v>
      </c>
      <c r="K173" s="71">
        <f t="shared" si="8"/>
        <v>-1</v>
      </c>
    </row>
    <row r="174" spans="1:11" x14ac:dyDescent="0.25">
      <c r="A174" t="s">
        <v>270</v>
      </c>
      <c r="B174" t="s">
        <v>423</v>
      </c>
      <c r="C174">
        <f>SUMIFS('2way'!$Z$3:$Z$7690,'2way'!$Q$3:$Q$7690,"=" &amp;B174,'2way'!$Y$3:$Y$7690,"&lt;&gt;P") + SUMIFS('2way'!$Z$3:$Z$7690,'2way'!$R$3:$R$7690,"=" &amp;B174,'2way'!$Y$3:$Y$7690,"&lt;&gt;P")</f>
        <v>600</v>
      </c>
      <c r="D174">
        <f>SUMIFS('2way'!$AB$3:$AB$7690,'2way'!$Q$3:$Q$7690,"="&amp;B174,'2way'!$Z$3:$Z$7690,"&lt;&gt;P") + SUMIFS('2way'!$AB$3:$AB$7690,'2way'!$R$3:$R$7690,"="&amp;B174,'2way'!$Z$3:$Z$7690,"&lt;&gt;P")</f>
        <v>-600</v>
      </c>
      <c r="E174" s="71">
        <f t="shared" si="6"/>
        <v>-1</v>
      </c>
      <c r="F174">
        <f>SUMIFS('2way'!$Z$3:$Z$7690,'2way'!$Q$3:$Q$7690,"=" &amp;B174,'2way'!$Y$3:$Y$7690,"&lt;&gt;P") + SUMIFS('2way'!$Z$3:$Z$7690,'2way'!$R$3:$R$7690,"=" &amp;B174,'2way'!$Y$3:$Y$7690,"&lt;&gt;P")</f>
        <v>600</v>
      </c>
      <c r="G174">
        <f>SUMIFS('2way'!$AD$3:$AD$7690,'2way'!$Q$3:$Q$7690,"="&amp;B174,'2way'!$Y$3:$Y$7690,"&lt;&gt;P") + SUMIFS('2way'!$AD$3:$AD$7690,'2way'!$R$3:$R$7690,"="&amp;D174,'2way'!$Y$3:$Y$7690,"&lt;&gt;P")</f>
        <v>-300</v>
      </c>
      <c r="H174" s="71">
        <f t="shared" si="7"/>
        <v>-0.5</v>
      </c>
      <c r="I174">
        <f>SUMIFS('2way'!$Z$3:$Z$7690,'2way'!$Q$3:$Q$7690,"=" &amp;B174,'2way'!$Y$3:$Y$7690,"&lt;&gt;P") + SUMIFS('2way'!$Z$3:$Z$7690,'2way'!$R$3:$R$7690,"=" &amp;B174,'2way'!$Y$3:$Y$7690,"&lt;&gt;P")</f>
        <v>600</v>
      </c>
      <c r="J174">
        <f>SUMIFS('2way'!$AF$3:$AF$7690,'2way'!$Q$3:$Q$7690,"="&amp;B174,'2way'!$Y$3:$Y$7690,"&lt;&gt;P") + SUMIFS('2way'!$AF$3:$AF$7690,'2way'!$R$3:$R$7690,"="&amp;B174,'2way'!$Y$3:$Y$7690,"&lt;&gt;P")</f>
        <v>-600</v>
      </c>
      <c r="K174" s="71">
        <f t="shared" si="8"/>
        <v>-1</v>
      </c>
    </row>
    <row r="175" spans="1:11" x14ac:dyDescent="0.25">
      <c r="A175" t="s">
        <v>270</v>
      </c>
      <c r="B175" t="s">
        <v>294</v>
      </c>
      <c r="C175">
        <f>SUMIFS('2way'!$Z$3:$Z$7690,'2way'!$Q$3:$Q$7690,"=" &amp;B175,'2way'!$Y$3:$Y$7690,"&lt;&gt;P") + SUMIFS('2way'!$Z$3:$Z$7690,'2way'!$R$3:$R$7690,"=" &amp;B175,'2way'!$Y$3:$Y$7690,"&lt;&gt;P")</f>
        <v>500</v>
      </c>
      <c r="D175" t="e">
        <f>SUMIFS('2way'!$AB$3:$AB$7690,'2way'!$Q$3:$Q$7690,"="&amp;B175,'2way'!$Z$3:$Z$7690,"&lt;&gt;P") + SUMIFS('2way'!$AB$3:$AB$7690,'2way'!$R$3:$R$7690,"="&amp;B175,'2way'!$Z$3:$Z$7690,"&lt;&gt;P")</f>
        <v>#N/A</v>
      </c>
      <c r="E175" s="71" t="e">
        <f t="shared" si="6"/>
        <v>#N/A</v>
      </c>
      <c r="F175">
        <f>SUMIFS('2way'!$Z$3:$Z$7690,'2way'!$Q$3:$Q$7690,"=" &amp;B175,'2way'!$Y$3:$Y$7690,"&lt;&gt;P") + SUMIFS('2way'!$Z$3:$Z$7690,'2way'!$R$3:$R$7690,"=" &amp;B175,'2way'!$Y$3:$Y$7690,"&lt;&gt;P")</f>
        <v>500</v>
      </c>
      <c r="G175" t="e">
        <f>SUMIFS('2way'!$AD$3:$AD$7690,'2way'!$Q$3:$Q$7690,"="&amp;B175,'2way'!$Y$3:$Y$7690,"&lt;&gt;P") + SUMIFS('2way'!$AD$3:$AD$7690,'2way'!$R$3:$R$7690,"="&amp;D175,'2way'!$Y$3:$Y$7690,"&lt;&gt;P")</f>
        <v>#N/A</v>
      </c>
      <c r="H175" s="71" t="e">
        <f t="shared" si="7"/>
        <v>#N/A</v>
      </c>
      <c r="I175">
        <f>SUMIFS('2way'!$Z$3:$Z$7690,'2way'!$Q$3:$Q$7690,"=" &amp;B175,'2way'!$Y$3:$Y$7690,"&lt;&gt;P") + SUMIFS('2way'!$Z$3:$Z$7690,'2way'!$R$3:$R$7690,"=" &amp;B175,'2way'!$Y$3:$Y$7690,"&lt;&gt;P")</f>
        <v>500</v>
      </c>
      <c r="J175" t="e">
        <f>SUMIFS('2way'!$AF$3:$AF$7690,'2way'!$Q$3:$Q$7690,"="&amp;B175,'2way'!$Y$3:$Y$7690,"&lt;&gt;P") + SUMIFS('2way'!$AF$3:$AF$7690,'2way'!$R$3:$R$7690,"="&amp;B175,'2way'!$Y$3:$Y$7690,"&lt;&gt;P")</f>
        <v>#N/A</v>
      </c>
      <c r="K175" s="71" t="e">
        <f t="shared" si="8"/>
        <v>#N/A</v>
      </c>
    </row>
    <row r="176" spans="1:11" x14ac:dyDescent="0.25">
      <c r="A176" t="s">
        <v>270</v>
      </c>
      <c r="B176" t="s">
        <v>421</v>
      </c>
      <c r="C176">
        <f>SUMIFS('2way'!$Z$3:$Z$7690,'2way'!$Q$3:$Q$7690,"=" &amp;B176,'2way'!$Y$3:$Y$7690,"&lt;&gt;P") + SUMIFS('2way'!$Z$3:$Z$7690,'2way'!$R$3:$R$7690,"=" &amp;B176,'2way'!$Y$3:$Y$7690,"&lt;&gt;P")</f>
        <v>500</v>
      </c>
      <c r="D176">
        <f>SUMIFS('2way'!$AB$3:$AB$7690,'2way'!$Q$3:$Q$7690,"="&amp;B176,'2way'!$Z$3:$Z$7690,"&lt;&gt;P") + SUMIFS('2way'!$AB$3:$AB$7690,'2way'!$R$3:$R$7690,"="&amp;B176,'2way'!$Z$3:$Z$7690,"&lt;&gt;P")</f>
        <v>-600</v>
      </c>
      <c r="E176" s="71">
        <f t="shared" si="6"/>
        <v>-1.2</v>
      </c>
      <c r="F176">
        <f>SUMIFS('2way'!$Z$3:$Z$7690,'2way'!$Q$3:$Q$7690,"=" &amp;B176,'2way'!$Y$3:$Y$7690,"&lt;&gt;P") + SUMIFS('2way'!$Z$3:$Z$7690,'2way'!$R$3:$R$7690,"=" &amp;B176,'2way'!$Y$3:$Y$7690,"&lt;&gt;P")</f>
        <v>500</v>
      </c>
      <c r="G176">
        <f>SUMIFS('2way'!$AD$3:$AD$7690,'2way'!$Q$3:$Q$7690,"="&amp;B176,'2way'!$Y$3:$Y$7690,"&lt;&gt;P") + SUMIFS('2way'!$AD$3:$AD$7690,'2way'!$R$3:$R$7690,"="&amp;D176,'2way'!$Y$3:$Y$7690,"&lt;&gt;P")</f>
        <v>-200</v>
      </c>
      <c r="H176" s="71">
        <f t="shared" si="7"/>
        <v>-0.4</v>
      </c>
      <c r="I176">
        <f>SUMIFS('2way'!$Z$3:$Z$7690,'2way'!$Q$3:$Q$7690,"=" &amp;B176,'2way'!$Y$3:$Y$7690,"&lt;&gt;P") + SUMIFS('2way'!$Z$3:$Z$7690,'2way'!$R$3:$R$7690,"=" &amp;B176,'2way'!$Y$3:$Y$7690,"&lt;&gt;P")</f>
        <v>500</v>
      </c>
      <c r="J176">
        <f>SUMIFS('2way'!$AF$3:$AF$7690,'2way'!$Q$3:$Q$7690,"="&amp;B176,'2way'!$Y$3:$Y$7690,"&lt;&gt;P") + SUMIFS('2way'!$AF$3:$AF$7690,'2way'!$R$3:$R$7690,"="&amp;B176,'2way'!$Y$3:$Y$7690,"&lt;&gt;P")</f>
        <v>-500</v>
      </c>
      <c r="K176" s="71">
        <f t="shared" si="8"/>
        <v>-1</v>
      </c>
    </row>
    <row r="177" spans="1:11" x14ac:dyDescent="0.25">
      <c r="A177" t="s">
        <v>270</v>
      </c>
      <c r="B177" t="s">
        <v>292</v>
      </c>
      <c r="C177">
        <f>SUMIFS('2way'!$Z$3:$Z$7690,'2way'!$Q$3:$Q$7690,"=" &amp;B177,'2way'!$Y$3:$Y$7690,"&lt;&gt;P") + SUMIFS('2way'!$Z$3:$Z$7690,'2way'!$R$3:$R$7690,"=" &amp;B177,'2way'!$Y$3:$Y$7690,"&lt;&gt;P")</f>
        <v>600</v>
      </c>
      <c r="D177" t="e">
        <f>SUMIFS('2way'!$AB$3:$AB$7690,'2way'!$Q$3:$Q$7690,"="&amp;B177,'2way'!$Z$3:$Z$7690,"&lt;&gt;P") + SUMIFS('2way'!$AB$3:$AB$7690,'2way'!$R$3:$R$7690,"="&amp;B177,'2way'!$Z$3:$Z$7690,"&lt;&gt;P")</f>
        <v>#N/A</v>
      </c>
      <c r="E177" s="71" t="e">
        <f t="shared" si="6"/>
        <v>#N/A</v>
      </c>
      <c r="F177">
        <f>SUMIFS('2way'!$Z$3:$Z$7690,'2way'!$Q$3:$Q$7690,"=" &amp;B177,'2way'!$Y$3:$Y$7690,"&lt;&gt;P") + SUMIFS('2way'!$Z$3:$Z$7690,'2way'!$R$3:$R$7690,"=" &amp;B177,'2way'!$Y$3:$Y$7690,"&lt;&gt;P")</f>
        <v>600</v>
      </c>
      <c r="G177" t="e">
        <f>SUMIFS('2way'!$AD$3:$AD$7690,'2way'!$Q$3:$Q$7690,"="&amp;B177,'2way'!$Y$3:$Y$7690,"&lt;&gt;P") + SUMIFS('2way'!$AD$3:$AD$7690,'2way'!$R$3:$R$7690,"="&amp;D177,'2way'!$Y$3:$Y$7690,"&lt;&gt;P")</f>
        <v>#N/A</v>
      </c>
      <c r="H177" s="71" t="e">
        <f t="shared" si="7"/>
        <v>#N/A</v>
      </c>
      <c r="I177">
        <f>SUMIFS('2way'!$Z$3:$Z$7690,'2way'!$Q$3:$Q$7690,"=" &amp;B177,'2way'!$Y$3:$Y$7690,"&lt;&gt;P") + SUMIFS('2way'!$Z$3:$Z$7690,'2way'!$R$3:$R$7690,"=" &amp;B177,'2way'!$Y$3:$Y$7690,"&lt;&gt;P")</f>
        <v>600</v>
      </c>
      <c r="J177" t="e">
        <f>SUMIFS('2way'!$AF$3:$AF$7690,'2way'!$Q$3:$Q$7690,"="&amp;B177,'2way'!$Y$3:$Y$7690,"&lt;&gt;P") + SUMIFS('2way'!$AF$3:$AF$7690,'2way'!$R$3:$R$7690,"="&amp;B177,'2way'!$Y$3:$Y$7690,"&lt;&gt;P")</f>
        <v>#N/A</v>
      </c>
      <c r="K177" s="71" t="e">
        <f t="shared" si="8"/>
        <v>#N/A</v>
      </c>
    </row>
    <row r="178" spans="1:11" x14ac:dyDescent="0.25">
      <c r="A178" t="s">
        <v>270</v>
      </c>
      <c r="B178" t="s">
        <v>291</v>
      </c>
      <c r="C178">
        <f>SUMIFS('2way'!$Z$3:$Z$7690,'2way'!$Q$3:$Q$7690,"=" &amp;B178,'2way'!$Y$3:$Y$7690,"&lt;&gt;P") + SUMIFS('2way'!$Z$3:$Z$7690,'2way'!$R$3:$R$7690,"=" &amp;B178,'2way'!$Y$3:$Y$7690,"&lt;&gt;P")</f>
        <v>500</v>
      </c>
      <c r="D178" t="e">
        <f>SUMIFS('2way'!$AB$3:$AB$7690,'2way'!$Q$3:$Q$7690,"="&amp;B178,'2way'!$Z$3:$Z$7690,"&lt;&gt;P") + SUMIFS('2way'!$AB$3:$AB$7690,'2way'!$R$3:$R$7690,"="&amp;B178,'2way'!$Z$3:$Z$7690,"&lt;&gt;P")</f>
        <v>#N/A</v>
      </c>
      <c r="E178" s="71" t="e">
        <f t="shared" si="6"/>
        <v>#N/A</v>
      </c>
      <c r="F178">
        <f>SUMIFS('2way'!$Z$3:$Z$7690,'2way'!$Q$3:$Q$7690,"=" &amp;B178,'2way'!$Y$3:$Y$7690,"&lt;&gt;P") + SUMIFS('2way'!$Z$3:$Z$7690,'2way'!$R$3:$R$7690,"=" &amp;B178,'2way'!$Y$3:$Y$7690,"&lt;&gt;P")</f>
        <v>500</v>
      </c>
      <c r="G178" t="e">
        <f>SUMIFS('2way'!$AD$3:$AD$7690,'2way'!$Q$3:$Q$7690,"="&amp;B178,'2way'!$Y$3:$Y$7690,"&lt;&gt;P") + SUMIFS('2way'!$AD$3:$AD$7690,'2way'!$R$3:$R$7690,"="&amp;D178,'2way'!$Y$3:$Y$7690,"&lt;&gt;P")</f>
        <v>#N/A</v>
      </c>
      <c r="H178" s="71" t="e">
        <f t="shared" si="7"/>
        <v>#N/A</v>
      </c>
      <c r="I178">
        <f>SUMIFS('2way'!$Z$3:$Z$7690,'2way'!$Q$3:$Q$7690,"=" &amp;B178,'2way'!$Y$3:$Y$7690,"&lt;&gt;P") + SUMIFS('2way'!$Z$3:$Z$7690,'2way'!$R$3:$R$7690,"=" &amp;B178,'2way'!$Y$3:$Y$7690,"&lt;&gt;P")</f>
        <v>500</v>
      </c>
      <c r="J178" t="e">
        <f>SUMIFS('2way'!$AF$3:$AF$7690,'2way'!$Q$3:$Q$7690,"="&amp;B178,'2way'!$Y$3:$Y$7690,"&lt;&gt;P") + SUMIFS('2way'!$AF$3:$AF$7690,'2way'!$R$3:$R$7690,"="&amp;B178,'2way'!$Y$3:$Y$7690,"&lt;&gt;P")</f>
        <v>#N/A</v>
      </c>
      <c r="K178" s="71" t="e">
        <f t="shared" si="8"/>
        <v>#N/A</v>
      </c>
    </row>
    <row r="179" spans="1:11" x14ac:dyDescent="0.25">
      <c r="A179" t="s">
        <v>270</v>
      </c>
      <c r="B179" t="s">
        <v>422</v>
      </c>
      <c r="C179">
        <f>SUMIFS('2way'!$Z$3:$Z$7690,'2way'!$Q$3:$Q$7690,"=" &amp;B179,'2way'!$Y$3:$Y$7690,"&lt;&gt;P") + SUMIFS('2way'!$Z$3:$Z$7690,'2way'!$R$3:$R$7690,"=" &amp;B179,'2way'!$Y$3:$Y$7690,"&lt;&gt;P")</f>
        <v>600</v>
      </c>
      <c r="D179" t="e">
        <f>SUMIFS('2way'!$AB$3:$AB$7690,'2way'!$Q$3:$Q$7690,"="&amp;B179,'2way'!$Z$3:$Z$7690,"&lt;&gt;P") + SUMIFS('2way'!$AB$3:$AB$7690,'2way'!$R$3:$R$7690,"="&amp;B179,'2way'!$Z$3:$Z$7690,"&lt;&gt;P")</f>
        <v>#N/A</v>
      </c>
      <c r="E179" s="71" t="e">
        <f t="shared" si="6"/>
        <v>#N/A</v>
      </c>
      <c r="F179">
        <f>SUMIFS('2way'!$Z$3:$Z$7690,'2way'!$Q$3:$Q$7690,"=" &amp;B179,'2way'!$Y$3:$Y$7690,"&lt;&gt;P") + SUMIFS('2way'!$Z$3:$Z$7690,'2way'!$R$3:$R$7690,"=" &amp;B179,'2way'!$Y$3:$Y$7690,"&lt;&gt;P")</f>
        <v>600</v>
      </c>
      <c r="G179">
        <f>SUMIFS('2way'!$AD$3:$AD$7690,'2way'!$Q$3:$Q$7690,"="&amp;B179,'2way'!$Y$3:$Y$7690,"&lt;&gt;P") + SUMIFS('2way'!$AD$3:$AD$7690,'2way'!$R$3:$R$7690,"="&amp;D179,'2way'!$Y$3:$Y$7690,"&lt;&gt;P")</f>
        <v>-300</v>
      </c>
      <c r="H179" s="71">
        <f t="shared" si="7"/>
        <v>-0.5</v>
      </c>
      <c r="I179">
        <f>SUMIFS('2way'!$Z$3:$Z$7690,'2way'!$Q$3:$Q$7690,"=" &amp;B179,'2way'!$Y$3:$Y$7690,"&lt;&gt;P") + SUMIFS('2way'!$Z$3:$Z$7690,'2way'!$R$3:$R$7690,"=" &amp;B179,'2way'!$Y$3:$Y$7690,"&lt;&gt;P")</f>
        <v>600</v>
      </c>
      <c r="J179" t="e">
        <f>SUMIFS('2way'!$AF$3:$AF$7690,'2way'!$Q$3:$Q$7690,"="&amp;B179,'2way'!$Y$3:$Y$7690,"&lt;&gt;P") + SUMIFS('2way'!$AF$3:$AF$7690,'2way'!$R$3:$R$7690,"="&amp;B179,'2way'!$Y$3:$Y$7690,"&lt;&gt;P")</f>
        <v>#N/A</v>
      </c>
      <c r="K179" s="71" t="e">
        <f t="shared" si="8"/>
        <v>#N/A</v>
      </c>
    </row>
    <row r="180" spans="1:11" x14ac:dyDescent="0.25">
      <c r="A180" t="s">
        <v>270</v>
      </c>
      <c r="B180" t="s">
        <v>490</v>
      </c>
      <c r="C180">
        <f>SUMIFS('2way'!$Z$3:$Z$7690,'2way'!$Q$3:$Q$7690,"=" &amp;B180,'2way'!$Y$3:$Y$7690,"&lt;&gt;P") + SUMIFS('2way'!$Z$3:$Z$7690,'2way'!$R$3:$R$7690,"=" &amp;B180,'2way'!$Y$3:$Y$7690,"&lt;&gt;P")</f>
        <v>600</v>
      </c>
      <c r="D180" t="e">
        <f>SUMIFS('2way'!$AB$3:$AB$7690,'2way'!$Q$3:$Q$7690,"="&amp;B180,'2way'!$Z$3:$Z$7690,"&lt;&gt;P") + SUMIFS('2way'!$AB$3:$AB$7690,'2way'!$R$3:$R$7690,"="&amp;B180,'2way'!$Z$3:$Z$7690,"&lt;&gt;P")</f>
        <v>#N/A</v>
      </c>
      <c r="E180" s="71" t="e">
        <f t="shared" si="6"/>
        <v>#N/A</v>
      </c>
      <c r="F180">
        <f>SUMIFS('2way'!$Z$3:$Z$7690,'2way'!$Q$3:$Q$7690,"=" &amp;B180,'2way'!$Y$3:$Y$7690,"&lt;&gt;P") + SUMIFS('2way'!$Z$3:$Z$7690,'2way'!$R$3:$R$7690,"=" &amp;B180,'2way'!$Y$3:$Y$7690,"&lt;&gt;P")</f>
        <v>600</v>
      </c>
      <c r="G180">
        <f>SUMIFS('2way'!$AD$3:$AD$7690,'2way'!$Q$3:$Q$7690,"="&amp;B180,'2way'!$Y$3:$Y$7690,"&lt;&gt;P") + SUMIFS('2way'!$AD$3:$AD$7690,'2way'!$R$3:$R$7690,"="&amp;D180,'2way'!$Y$3:$Y$7690,"&lt;&gt;P")</f>
        <v>-300</v>
      </c>
      <c r="H180" s="71">
        <f t="shared" si="7"/>
        <v>-0.5</v>
      </c>
      <c r="I180">
        <f>SUMIFS('2way'!$Z$3:$Z$7690,'2way'!$Q$3:$Q$7690,"=" &amp;B180,'2way'!$Y$3:$Y$7690,"&lt;&gt;P") + SUMIFS('2way'!$Z$3:$Z$7690,'2way'!$R$3:$R$7690,"=" &amp;B180,'2way'!$Y$3:$Y$7690,"&lt;&gt;P")</f>
        <v>600</v>
      </c>
      <c r="J180" t="e">
        <f>SUMIFS('2way'!$AF$3:$AF$7690,'2way'!$Q$3:$Q$7690,"="&amp;B180,'2way'!$Y$3:$Y$7690,"&lt;&gt;P") + SUMIFS('2way'!$AF$3:$AF$7690,'2way'!$R$3:$R$7690,"="&amp;B180,'2way'!$Y$3:$Y$7690,"&lt;&gt;P")</f>
        <v>#N/A</v>
      </c>
      <c r="K180" s="71" t="e">
        <f t="shared" si="8"/>
        <v>#N/A</v>
      </c>
    </row>
    <row r="181" spans="1:11" x14ac:dyDescent="0.25">
      <c r="A181" t="s">
        <v>270</v>
      </c>
      <c r="B181" t="s">
        <v>349</v>
      </c>
      <c r="C181">
        <f>SUMIFS('2way'!$Z$3:$Z$7690,'2way'!$Q$3:$Q$7690,"=" &amp;B181,'2way'!$Y$3:$Y$7690,"&lt;&gt;P") + SUMIFS('2way'!$Z$3:$Z$7690,'2way'!$R$3:$R$7690,"=" &amp;B181,'2way'!$Y$3:$Y$7690,"&lt;&gt;P")</f>
        <v>600</v>
      </c>
      <c r="D181" t="e">
        <f>SUMIFS('2way'!$AB$3:$AB$7690,'2way'!$Q$3:$Q$7690,"="&amp;B181,'2way'!$Z$3:$Z$7690,"&lt;&gt;P") + SUMIFS('2way'!$AB$3:$AB$7690,'2way'!$R$3:$R$7690,"="&amp;B181,'2way'!$Z$3:$Z$7690,"&lt;&gt;P")</f>
        <v>#N/A</v>
      </c>
      <c r="E181" s="71" t="e">
        <f t="shared" si="6"/>
        <v>#N/A</v>
      </c>
      <c r="F181">
        <f>SUMIFS('2way'!$Z$3:$Z$7690,'2way'!$Q$3:$Q$7690,"=" &amp;B181,'2way'!$Y$3:$Y$7690,"&lt;&gt;P") + SUMIFS('2way'!$Z$3:$Z$7690,'2way'!$R$3:$R$7690,"=" &amp;B181,'2way'!$Y$3:$Y$7690,"&lt;&gt;P")</f>
        <v>600</v>
      </c>
      <c r="G181" t="e">
        <f>SUMIFS('2way'!$AD$3:$AD$7690,'2way'!$Q$3:$Q$7690,"="&amp;B181,'2way'!$Y$3:$Y$7690,"&lt;&gt;P") + SUMIFS('2way'!$AD$3:$AD$7690,'2way'!$R$3:$R$7690,"="&amp;D181,'2way'!$Y$3:$Y$7690,"&lt;&gt;P")</f>
        <v>#N/A</v>
      </c>
      <c r="H181" s="71" t="e">
        <f t="shared" si="7"/>
        <v>#N/A</v>
      </c>
      <c r="I181">
        <f>SUMIFS('2way'!$Z$3:$Z$7690,'2way'!$Q$3:$Q$7690,"=" &amp;B181,'2way'!$Y$3:$Y$7690,"&lt;&gt;P") + SUMIFS('2way'!$Z$3:$Z$7690,'2way'!$R$3:$R$7690,"=" &amp;B181,'2way'!$Y$3:$Y$7690,"&lt;&gt;P")</f>
        <v>600</v>
      </c>
      <c r="J181" t="e">
        <f>SUMIFS('2way'!$AF$3:$AF$7690,'2way'!$Q$3:$Q$7690,"="&amp;B181,'2way'!$Y$3:$Y$7690,"&lt;&gt;P") + SUMIFS('2way'!$AF$3:$AF$7690,'2way'!$R$3:$R$7690,"="&amp;B181,'2way'!$Y$3:$Y$7690,"&lt;&gt;P")</f>
        <v>#N/A</v>
      </c>
      <c r="K181" s="71" t="e">
        <f t="shared" si="8"/>
        <v>#N/A</v>
      </c>
    </row>
    <row r="182" spans="1:11" x14ac:dyDescent="0.25">
      <c r="A182" t="s">
        <v>270</v>
      </c>
      <c r="B182" t="s">
        <v>491</v>
      </c>
      <c r="C182">
        <f>SUMIFS('2way'!$Z$3:$Z$7690,'2way'!$Q$3:$Q$7690,"=" &amp;B182,'2way'!$Y$3:$Y$7690,"&lt;&gt;P") + SUMIFS('2way'!$Z$3:$Z$7690,'2way'!$R$3:$R$7690,"=" &amp;B182,'2way'!$Y$3:$Y$7690,"&lt;&gt;P")</f>
        <v>500</v>
      </c>
      <c r="D182" t="e">
        <f>SUMIFS('2way'!$AB$3:$AB$7690,'2way'!$Q$3:$Q$7690,"="&amp;B182,'2way'!$Z$3:$Z$7690,"&lt;&gt;P") + SUMIFS('2way'!$AB$3:$AB$7690,'2way'!$R$3:$R$7690,"="&amp;B182,'2way'!$Z$3:$Z$7690,"&lt;&gt;P")</f>
        <v>#N/A</v>
      </c>
      <c r="E182" s="71" t="e">
        <f t="shared" si="6"/>
        <v>#N/A</v>
      </c>
      <c r="F182">
        <f>SUMIFS('2way'!$Z$3:$Z$7690,'2way'!$Q$3:$Q$7690,"=" &amp;B182,'2way'!$Y$3:$Y$7690,"&lt;&gt;P") + SUMIFS('2way'!$Z$3:$Z$7690,'2way'!$R$3:$R$7690,"=" &amp;B182,'2way'!$Y$3:$Y$7690,"&lt;&gt;P")</f>
        <v>500</v>
      </c>
      <c r="G182" t="e">
        <f>SUMIFS('2way'!$AD$3:$AD$7690,'2way'!$Q$3:$Q$7690,"="&amp;B182,'2way'!$Y$3:$Y$7690,"&lt;&gt;P") + SUMIFS('2way'!$AD$3:$AD$7690,'2way'!$R$3:$R$7690,"="&amp;D182,'2way'!$Y$3:$Y$7690,"&lt;&gt;P")</f>
        <v>#N/A</v>
      </c>
      <c r="H182" s="71" t="e">
        <f t="shared" si="7"/>
        <v>#N/A</v>
      </c>
      <c r="I182">
        <f>SUMIFS('2way'!$Z$3:$Z$7690,'2way'!$Q$3:$Q$7690,"=" &amp;B182,'2way'!$Y$3:$Y$7690,"&lt;&gt;P") + SUMIFS('2way'!$Z$3:$Z$7690,'2way'!$R$3:$R$7690,"=" &amp;B182,'2way'!$Y$3:$Y$7690,"&lt;&gt;P")</f>
        <v>500</v>
      </c>
      <c r="J182" t="e">
        <f>SUMIFS('2way'!$AF$3:$AF$7690,'2way'!$Q$3:$Q$7690,"="&amp;B182,'2way'!$Y$3:$Y$7690,"&lt;&gt;P") + SUMIFS('2way'!$AF$3:$AF$7690,'2way'!$R$3:$R$7690,"="&amp;B182,'2way'!$Y$3:$Y$7690,"&lt;&gt;P")</f>
        <v>#N/A</v>
      </c>
      <c r="K182" s="71" t="e">
        <f t="shared" si="8"/>
        <v>#N/A</v>
      </c>
    </row>
    <row r="183" spans="1:11" x14ac:dyDescent="0.25">
      <c r="A183" t="s">
        <v>273</v>
      </c>
      <c r="B183" t="s">
        <v>352</v>
      </c>
      <c r="C183">
        <f>SUMIFS('2way'!$Z$3:$Z$7690,'2way'!$Q$3:$Q$7690,"=" &amp;B183,'2way'!$Y$3:$Y$7690,"&lt;&gt;P") + SUMIFS('2way'!$Z$3:$Z$7690,'2way'!$R$3:$R$7690,"=" &amp;B183,'2way'!$Y$3:$Y$7690,"&lt;&gt;P")</f>
        <v>600</v>
      </c>
      <c r="D183" t="e">
        <f>SUMIFS('2way'!$AB$3:$AB$7690,'2way'!$Q$3:$Q$7690,"="&amp;B183,'2way'!$Z$3:$Z$7690,"&lt;&gt;P") + SUMIFS('2way'!$AB$3:$AB$7690,'2way'!$R$3:$R$7690,"="&amp;B183,'2way'!$Z$3:$Z$7690,"&lt;&gt;P")</f>
        <v>#N/A</v>
      </c>
      <c r="E183" s="71" t="e">
        <f t="shared" si="6"/>
        <v>#N/A</v>
      </c>
      <c r="F183">
        <f>SUMIFS('2way'!$Z$3:$Z$7690,'2way'!$Q$3:$Q$7690,"=" &amp;B183,'2way'!$Y$3:$Y$7690,"&lt;&gt;P") + SUMIFS('2way'!$Z$3:$Z$7690,'2way'!$R$3:$R$7690,"=" &amp;B183,'2way'!$Y$3:$Y$7690,"&lt;&gt;P")</f>
        <v>600</v>
      </c>
      <c r="G183" t="e">
        <f>SUMIFS('2way'!$AD$3:$AD$7690,'2way'!$Q$3:$Q$7690,"="&amp;B183,'2way'!$Y$3:$Y$7690,"&lt;&gt;P") + SUMIFS('2way'!$AD$3:$AD$7690,'2way'!$R$3:$R$7690,"="&amp;D183,'2way'!$Y$3:$Y$7690,"&lt;&gt;P")</f>
        <v>#N/A</v>
      </c>
      <c r="H183" s="71" t="e">
        <f t="shared" si="7"/>
        <v>#N/A</v>
      </c>
      <c r="I183">
        <f>SUMIFS('2way'!$Z$3:$Z$7690,'2way'!$Q$3:$Q$7690,"=" &amp;B183,'2way'!$Y$3:$Y$7690,"&lt;&gt;P") + SUMIFS('2way'!$Z$3:$Z$7690,'2way'!$R$3:$R$7690,"=" &amp;B183,'2way'!$Y$3:$Y$7690,"&lt;&gt;P")</f>
        <v>600</v>
      </c>
      <c r="J183" t="e">
        <f>SUMIFS('2way'!$AF$3:$AF$7690,'2way'!$Q$3:$Q$7690,"="&amp;B183,'2way'!$Y$3:$Y$7690,"&lt;&gt;P") + SUMIFS('2way'!$AF$3:$AF$7690,'2way'!$R$3:$R$7690,"="&amp;B183,'2way'!$Y$3:$Y$7690,"&lt;&gt;P")</f>
        <v>#N/A</v>
      </c>
      <c r="K183" s="71" t="e">
        <f t="shared" si="8"/>
        <v>#N/A</v>
      </c>
    </row>
    <row r="184" spans="1:11" x14ac:dyDescent="0.25">
      <c r="A184" t="s">
        <v>273</v>
      </c>
      <c r="B184" t="s">
        <v>353</v>
      </c>
      <c r="C184">
        <f>SUMIFS('2way'!$Z$3:$Z$7690,'2way'!$Q$3:$Q$7690,"=" &amp;B184,'2way'!$Y$3:$Y$7690,"&lt;&gt;P") + SUMIFS('2way'!$Z$3:$Z$7690,'2way'!$R$3:$R$7690,"=" &amp;B184,'2way'!$Y$3:$Y$7690,"&lt;&gt;P")</f>
        <v>600</v>
      </c>
      <c r="D184" t="e">
        <f>SUMIFS('2way'!$AB$3:$AB$7690,'2way'!$Q$3:$Q$7690,"="&amp;B184,'2way'!$Z$3:$Z$7690,"&lt;&gt;P") + SUMIFS('2way'!$AB$3:$AB$7690,'2way'!$R$3:$R$7690,"="&amp;B184,'2way'!$Z$3:$Z$7690,"&lt;&gt;P")</f>
        <v>#DIV/0!</v>
      </c>
      <c r="E184" s="71" t="e">
        <f t="shared" si="6"/>
        <v>#DIV/0!</v>
      </c>
      <c r="F184">
        <f>SUMIFS('2way'!$Z$3:$Z$7690,'2way'!$Q$3:$Q$7690,"=" &amp;B184,'2way'!$Y$3:$Y$7690,"&lt;&gt;P") + SUMIFS('2way'!$Z$3:$Z$7690,'2way'!$R$3:$R$7690,"=" &amp;B184,'2way'!$Y$3:$Y$7690,"&lt;&gt;P")</f>
        <v>600</v>
      </c>
      <c r="G184">
        <f>SUMIFS('2way'!$AD$3:$AD$7690,'2way'!$Q$3:$Q$7690,"="&amp;B184,'2way'!$Y$3:$Y$7690,"&lt;&gt;P") + SUMIFS('2way'!$AD$3:$AD$7690,'2way'!$R$3:$R$7690,"="&amp;D184,'2way'!$Y$3:$Y$7690,"&lt;&gt;P")</f>
        <v>-300</v>
      </c>
      <c r="H184" s="71">
        <f t="shared" si="7"/>
        <v>-0.5</v>
      </c>
      <c r="I184">
        <f>SUMIFS('2way'!$Z$3:$Z$7690,'2way'!$Q$3:$Q$7690,"=" &amp;B184,'2way'!$Y$3:$Y$7690,"&lt;&gt;P") + SUMIFS('2way'!$Z$3:$Z$7690,'2way'!$R$3:$R$7690,"=" &amp;B184,'2way'!$Y$3:$Y$7690,"&lt;&gt;P")</f>
        <v>600</v>
      </c>
      <c r="J184">
        <f>SUMIFS('2way'!$AF$3:$AF$7690,'2way'!$Q$3:$Q$7690,"="&amp;B184,'2way'!$Y$3:$Y$7690,"&lt;&gt;P") + SUMIFS('2way'!$AF$3:$AF$7690,'2way'!$R$3:$R$7690,"="&amp;B184,'2way'!$Y$3:$Y$7690,"&lt;&gt;P")</f>
        <v>-600</v>
      </c>
      <c r="K184" s="71">
        <f t="shared" si="8"/>
        <v>-1</v>
      </c>
    </row>
    <row r="185" spans="1:11" x14ac:dyDescent="0.25">
      <c r="A185" t="s">
        <v>273</v>
      </c>
      <c r="B185" t="s">
        <v>492</v>
      </c>
      <c r="C185">
        <f>SUMIFS('2way'!$Z$3:$Z$7690,'2way'!$Q$3:$Q$7690,"=" &amp;B185,'2way'!$Y$3:$Y$7690,"&lt;&gt;P") + SUMIFS('2way'!$Z$3:$Z$7690,'2way'!$R$3:$R$7690,"=" &amp;B185,'2way'!$Y$3:$Y$7690,"&lt;&gt;P")</f>
        <v>600</v>
      </c>
      <c r="D185">
        <f>SUMIFS('2way'!$AB$3:$AB$7690,'2way'!$Q$3:$Q$7690,"="&amp;B185,'2way'!$Z$3:$Z$7690,"&lt;&gt;P") + SUMIFS('2way'!$AB$3:$AB$7690,'2way'!$R$3:$R$7690,"="&amp;B185,'2way'!$Z$3:$Z$7690,"&lt;&gt;P")</f>
        <v>-600</v>
      </c>
      <c r="E185" s="71">
        <f t="shared" si="6"/>
        <v>-1</v>
      </c>
      <c r="F185">
        <f>SUMIFS('2way'!$Z$3:$Z$7690,'2way'!$Q$3:$Q$7690,"=" &amp;B185,'2way'!$Y$3:$Y$7690,"&lt;&gt;P") + SUMIFS('2way'!$Z$3:$Z$7690,'2way'!$R$3:$R$7690,"=" &amp;B185,'2way'!$Y$3:$Y$7690,"&lt;&gt;P")</f>
        <v>600</v>
      </c>
      <c r="G185">
        <f>SUMIFS('2way'!$AD$3:$AD$7690,'2way'!$Q$3:$Q$7690,"="&amp;B185,'2way'!$Y$3:$Y$7690,"&lt;&gt;P") + SUMIFS('2way'!$AD$3:$AD$7690,'2way'!$R$3:$R$7690,"="&amp;D185,'2way'!$Y$3:$Y$7690,"&lt;&gt;P")</f>
        <v>-300</v>
      </c>
      <c r="H185" s="71">
        <f t="shared" si="7"/>
        <v>-0.5</v>
      </c>
      <c r="I185">
        <f>SUMIFS('2way'!$Z$3:$Z$7690,'2way'!$Q$3:$Q$7690,"=" &amp;B185,'2way'!$Y$3:$Y$7690,"&lt;&gt;P") + SUMIFS('2way'!$Z$3:$Z$7690,'2way'!$R$3:$R$7690,"=" &amp;B185,'2way'!$Y$3:$Y$7690,"&lt;&gt;P")</f>
        <v>600</v>
      </c>
      <c r="J185">
        <f>SUMIFS('2way'!$AF$3:$AF$7690,'2way'!$Q$3:$Q$7690,"="&amp;B185,'2way'!$Y$3:$Y$7690,"&lt;&gt;P") + SUMIFS('2way'!$AF$3:$AF$7690,'2way'!$R$3:$R$7690,"="&amp;B185,'2way'!$Y$3:$Y$7690,"&lt;&gt;P")</f>
        <v>-600</v>
      </c>
      <c r="K185" s="71">
        <f t="shared" si="8"/>
        <v>-1</v>
      </c>
    </row>
    <row r="186" spans="1:11" x14ac:dyDescent="0.25">
      <c r="A186" t="s">
        <v>273</v>
      </c>
      <c r="B186" t="s">
        <v>495</v>
      </c>
      <c r="C186">
        <f>SUMIFS('2way'!$Z$3:$Z$7690,'2way'!$Q$3:$Q$7690,"=" &amp;B186,'2way'!$Y$3:$Y$7690,"&lt;&gt;P") + SUMIFS('2way'!$Z$3:$Z$7690,'2way'!$R$3:$R$7690,"=" &amp;B186,'2way'!$Y$3:$Y$7690,"&lt;&gt;P")</f>
        <v>600</v>
      </c>
      <c r="D186" t="e">
        <f>SUMIFS('2way'!$AB$3:$AB$7690,'2way'!$Q$3:$Q$7690,"="&amp;B186,'2way'!$Z$3:$Z$7690,"&lt;&gt;P") + SUMIFS('2way'!$AB$3:$AB$7690,'2way'!$R$3:$R$7690,"="&amp;B186,'2way'!$Z$3:$Z$7690,"&lt;&gt;P")</f>
        <v>#N/A</v>
      </c>
      <c r="E186" s="71" t="e">
        <f t="shared" si="6"/>
        <v>#N/A</v>
      </c>
      <c r="F186">
        <f>SUMIFS('2way'!$Z$3:$Z$7690,'2way'!$Q$3:$Q$7690,"=" &amp;B186,'2way'!$Y$3:$Y$7690,"&lt;&gt;P") + SUMIFS('2way'!$Z$3:$Z$7690,'2way'!$R$3:$R$7690,"=" &amp;B186,'2way'!$Y$3:$Y$7690,"&lt;&gt;P")</f>
        <v>600</v>
      </c>
      <c r="G186">
        <f>SUMIFS('2way'!$AD$3:$AD$7690,'2way'!$Q$3:$Q$7690,"="&amp;B186,'2way'!$Y$3:$Y$7690,"&lt;&gt;P") + SUMIFS('2way'!$AD$3:$AD$7690,'2way'!$R$3:$R$7690,"="&amp;D186,'2way'!$Y$3:$Y$7690,"&lt;&gt;P")</f>
        <v>-300</v>
      </c>
      <c r="H186" s="71">
        <f t="shared" si="7"/>
        <v>-0.5</v>
      </c>
      <c r="I186">
        <f>SUMIFS('2way'!$Z$3:$Z$7690,'2way'!$Q$3:$Q$7690,"=" &amp;B186,'2way'!$Y$3:$Y$7690,"&lt;&gt;P") + SUMIFS('2way'!$Z$3:$Z$7690,'2way'!$R$3:$R$7690,"=" &amp;B186,'2way'!$Y$3:$Y$7690,"&lt;&gt;P")</f>
        <v>600</v>
      </c>
      <c r="J186" t="e">
        <f>SUMIFS('2way'!$AF$3:$AF$7690,'2way'!$Q$3:$Q$7690,"="&amp;B186,'2way'!$Y$3:$Y$7690,"&lt;&gt;P") + SUMIFS('2way'!$AF$3:$AF$7690,'2way'!$R$3:$R$7690,"="&amp;B186,'2way'!$Y$3:$Y$7690,"&lt;&gt;P")</f>
        <v>#N/A</v>
      </c>
      <c r="K186" s="71" t="e">
        <f t="shared" si="8"/>
        <v>#N/A</v>
      </c>
    </row>
    <row r="187" spans="1:11" x14ac:dyDescent="0.25">
      <c r="A187" t="s">
        <v>273</v>
      </c>
      <c r="B187" t="s">
        <v>425</v>
      </c>
      <c r="C187">
        <f>SUMIFS('2way'!$Z$3:$Z$7690,'2way'!$Q$3:$Q$7690,"=" &amp;B187,'2way'!$Y$3:$Y$7690,"&lt;&gt;P") + SUMIFS('2way'!$Z$3:$Z$7690,'2way'!$R$3:$R$7690,"=" &amp;B187,'2way'!$Y$3:$Y$7690,"&lt;&gt;P")</f>
        <v>600</v>
      </c>
      <c r="D187" t="e">
        <f>SUMIFS('2way'!$AB$3:$AB$7690,'2way'!$Q$3:$Q$7690,"="&amp;B187,'2way'!$Z$3:$Z$7690,"&lt;&gt;P") + SUMIFS('2way'!$AB$3:$AB$7690,'2way'!$R$3:$R$7690,"="&amp;B187,'2way'!$Z$3:$Z$7690,"&lt;&gt;P")</f>
        <v>#N/A</v>
      </c>
      <c r="E187" s="71" t="e">
        <f t="shared" si="6"/>
        <v>#N/A</v>
      </c>
      <c r="F187">
        <f>SUMIFS('2way'!$Z$3:$Z$7690,'2way'!$Q$3:$Q$7690,"=" &amp;B187,'2way'!$Y$3:$Y$7690,"&lt;&gt;P") + SUMIFS('2way'!$Z$3:$Z$7690,'2way'!$R$3:$R$7690,"=" &amp;B187,'2way'!$Y$3:$Y$7690,"&lt;&gt;P")</f>
        <v>600</v>
      </c>
      <c r="G187" t="e">
        <f>SUMIFS('2way'!$AD$3:$AD$7690,'2way'!$Q$3:$Q$7690,"="&amp;B187,'2way'!$Y$3:$Y$7690,"&lt;&gt;P") + SUMIFS('2way'!$AD$3:$AD$7690,'2way'!$R$3:$R$7690,"="&amp;D187,'2way'!$Y$3:$Y$7690,"&lt;&gt;P")</f>
        <v>#N/A</v>
      </c>
      <c r="H187" s="71" t="e">
        <f t="shared" si="7"/>
        <v>#N/A</v>
      </c>
      <c r="I187">
        <f>SUMIFS('2way'!$Z$3:$Z$7690,'2way'!$Q$3:$Q$7690,"=" &amp;B187,'2way'!$Y$3:$Y$7690,"&lt;&gt;P") + SUMIFS('2way'!$Z$3:$Z$7690,'2way'!$R$3:$R$7690,"=" &amp;B187,'2way'!$Y$3:$Y$7690,"&lt;&gt;P")</f>
        <v>600</v>
      </c>
      <c r="J187" t="e">
        <f>SUMIFS('2way'!$AF$3:$AF$7690,'2way'!$Q$3:$Q$7690,"="&amp;B187,'2way'!$Y$3:$Y$7690,"&lt;&gt;P") + SUMIFS('2way'!$AF$3:$AF$7690,'2way'!$R$3:$R$7690,"="&amp;B187,'2way'!$Y$3:$Y$7690,"&lt;&gt;P")</f>
        <v>#N/A</v>
      </c>
      <c r="K187" s="71" t="e">
        <f t="shared" si="8"/>
        <v>#N/A</v>
      </c>
    </row>
    <row r="188" spans="1:11" x14ac:dyDescent="0.25">
      <c r="A188" t="s">
        <v>273</v>
      </c>
      <c r="B188" t="s">
        <v>295</v>
      </c>
      <c r="C188">
        <f>SUMIFS('2way'!$Z$3:$Z$7690,'2way'!$Q$3:$Q$7690,"=" &amp;B188,'2way'!$Y$3:$Y$7690,"&lt;&gt;P") + SUMIFS('2way'!$Z$3:$Z$7690,'2way'!$R$3:$R$7690,"=" &amp;B188,'2way'!$Y$3:$Y$7690,"&lt;&gt;P")</f>
        <v>600</v>
      </c>
      <c r="D188" t="e">
        <f>SUMIFS('2way'!$AB$3:$AB$7690,'2way'!$Q$3:$Q$7690,"="&amp;B188,'2way'!$Z$3:$Z$7690,"&lt;&gt;P") + SUMIFS('2way'!$AB$3:$AB$7690,'2way'!$R$3:$R$7690,"="&amp;B188,'2way'!$Z$3:$Z$7690,"&lt;&gt;P")</f>
        <v>#N/A</v>
      </c>
      <c r="E188" s="71" t="e">
        <f t="shared" si="6"/>
        <v>#N/A</v>
      </c>
      <c r="F188">
        <f>SUMIFS('2way'!$Z$3:$Z$7690,'2way'!$Q$3:$Q$7690,"=" &amp;B188,'2way'!$Y$3:$Y$7690,"&lt;&gt;P") + SUMIFS('2way'!$Z$3:$Z$7690,'2way'!$R$3:$R$7690,"=" &amp;B188,'2way'!$Y$3:$Y$7690,"&lt;&gt;P")</f>
        <v>600</v>
      </c>
      <c r="G188" t="e">
        <f>SUMIFS('2way'!$AD$3:$AD$7690,'2way'!$Q$3:$Q$7690,"="&amp;B188,'2way'!$Y$3:$Y$7690,"&lt;&gt;P") + SUMIFS('2way'!$AD$3:$AD$7690,'2way'!$R$3:$R$7690,"="&amp;D188,'2way'!$Y$3:$Y$7690,"&lt;&gt;P")</f>
        <v>#N/A</v>
      </c>
      <c r="H188" s="71" t="e">
        <f t="shared" si="7"/>
        <v>#N/A</v>
      </c>
      <c r="I188">
        <f>SUMIFS('2way'!$Z$3:$Z$7690,'2way'!$Q$3:$Q$7690,"=" &amp;B188,'2way'!$Y$3:$Y$7690,"&lt;&gt;P") + SUMIFS('2way'!$Z$3:$Z$7690,'2way'!$R$3:$R$7690,"=" &amp;B188,'2way'!$Y$3:$Y$7690,"&lt;&gt;P")</f>
        <v>600</v>
      </c>
      <c r="J188" t="e">
        <f>SUMIFS('2way'!$AF$3:$AF$7690,'2way'!$Q$3:$Q$7690,"="&amp;B188,'2way'!$Y$3:$Y$7690,"&lt;&gt;P") + SUMIFS('2way'!$AF$3:$AF$7690,'2way'!$R$3:$R$7690,"="&amp;B188,'2way'!$Y$3:$Y$7690,"&lt;&gt;P")</f>
        <v>#N/A</v>
      </c>
      <c r="K188" s="71" t="e">
        <f t="shared" si="8"/>
        <v>#N/A</v>
      </c>
    </row>
    <row r="189" spans="1:11" x14ac:dyDescent="0.25">
      <c r="A189" t="s">
        <v>273</v>
      </c>
      <c r="B189" t="s">
        <v>351</v>
      </c>
      <c r="C189">
        <f>SUMIFS('2way'!$Z$3:$Z$7690,'2way'!$Q$3:$Q$7690,"=" &amp;B189,'2way'!$Y$3:$Y$7690,"&lt;&gt;P") + SUMIFS('2way'!$Z$3:$Z$7690,'2way'!$R$3:$R$7690,"=" &amp;B189,'2way'!$Y$3:$Y$7690,"&lt;&gt;P")</f>
        <v>600</v>
      </c>
      <c r="D189">
        <f>SUMIFS('2way'!$AB$3:$AB$7690,'2way'!$Q$3:$Q$7690,"="&amp;B189,'2way'!$Z$3:$Z$7690,"&lt;&gt;P") + SUMIFS('2way'!$AB$3:$AB$7690,'2way'!$R$3:$R$7690,"="&amp;B189,'2way'!$Z$3:$Z$7690,"&lt;&gt;P")</f>
        <v>-600</v>
      </c>
      <c r="E189" s="71">
        <f t="shared" si="6"/>
        <v>-1</v>
      </c>
      <c r="F189">
        <f>SUMIFS('2way'!$Z$3:$Z$7690,'2way'!$Q$3:$Q$7690,"=" &amp;B189,'2way'!$Y$3:$Y$7690,"&lt;&gt;P") + SUMIFS('2way'!$Z$3:$Z$7690,'2way'!$R$3:$R$7690,"=" &amp;B189,'2way'!$Y$3:$Y$7690,"&lt;&gt;P")</f>
        <v>600</v>
      </c>
      <c r="G189">
        <f>SUMIFS('2way'!$AD$3:$AD$7690,'2way'!$Q$3:$Q$7690,"="&amp;B189,'2way'!$Y$3:$Y$7690,"&lt;&gt;P") + SUMIFS('2way'!$AD$3:$AD$7690,'2way'!$R$3:$R$7690,"="&amp;D189,'2way'!$Y$3:$Y$7690,"&lt;&gt;P")</f>
        <v>-200</v>
      </c>
      <c r="H189" s="71">
        <f t="shared" si="7"/>
        <v>-0.33333333333333331</v>
      </c>
      <c r="I189">
        <f>SUMIFS('2way'!$Z$3:$Z$7690,'2way'!$Q$3:$Q$7690,"=" &amp;B189,'2way'!$Y$3:$Y$7690,"&lt;&gt;P") + SUMIFS('2way'!$Z$3:$Z$7690,'2way'!$R$3:$R$7690,"=" &amp;B189,'2way'!$Y$3:$Y$7690,"&lt;&gt;P")</f>
        <v>600</v>
      </c>
      <c r="J189">
        <f>SUMIFS('2way'!$AF$3:$AF$7690,'2way'!$Q$3:$Q$7690,"="&amp;B189,'2way'!$Y$3:$Y$7690,"&lt;&gt;P") + SUMIFS('2way'!$AF$3:$AF$7690,'2way'!$R$3:$R$7690,"="&amp;B189,'2way'!$Y$3:$Y$7690,"&lt;&gt;P")</f>
        <v>-600</v>
      </c>
      <c r="K189" s="71">
        <f t="shared" si="8"/>
        <v>-1</v>
      </c>
    </row>
    <row r="190" spans="1:11" x14ac:dyDescent="0.25">
      <c r="A190" t="s">
        <v>273</v>
      </c>
      <c r="B190" t="s">
        <v>298</v>
      </c>
      <c r="C190">
        <f>SUMIFS('2way'!$Z$3:$Z$7690,'2way'!$Q$3:$Q$7690,"=" &amp;B190,'2way'!$Y$3:$Y$7690,"&lt;&gt;P") + SUMIFS('2way'!$Z$3:$Z$7690,'2way'!$R$3:$R$7690,"=" &amp;B190,'2way'!$Y$3:$Y$7690,"&lt;&gt;P")</f>
        <v>700</v>
      </c>
      <c r="D190" t="e">
        <f>SUMIFS('2way'!$AB$3:$AB$7690,'2way'!$Q$3:$Q$7690,"="&amp;B190,'2way'!$Z$3:$Z$7690,"&lt;&gt;P") + SUMIFS('2way'!$AB$3:$AB$7690,'2way'!$R$3:$R$7690,"="&amp;B190,'2way'!$Z$3:$Z$7690,"&lt;&gt;P")</f>
        <v>#N/A</v>
      </c>
      <c r="E190" s="71" t="e">
        <f t="shared" si="6"/>
        <v>#N/A</v>
      </c>
      <c r="F190">
        <f>SUMIFS('2way'!$Z$3:$Z$7690,'2way'!$Q$3:$Q$7690,"=" &amp;B190,'2way'!$Y$3:$Y$7690,"&lt;&gt;P") + SUMIFS('2way'!$Z$3:$Z$7690,'2way'!$R$3:$R$7690,"=" &amp;B190,'2way'!$Y$3:$Y$7690,"&lt;&gt;P")</f>
        <v>700</v>
      </c>
      <c r="G190" t="e">
        <f>SUMIFS('2way'!$AD$3:$AD$7690,'2way'!$Q$3:$Q$7690,"="&amp;B190,'2way'!$Y$3:$Y$7690,"&lt;&gt;P") + SUMIFS('2way'!$AD$3:$AD$7690,'2way'!$R$3:$R$7690,"="&amp;D190,'2way'!$Y$3:$Y$7690,"&lt;&gt;P")</f>
        <v>#N/A</v>
      </c>
      <c r="H190" s="71" t="e">
        <f t="shared" si="7"/>
        <v>#N/A</v>
      </c>
      <c r="I190">
        <f>SUMIFS('2way'!$Z$3:$Z$7690,'2way'!$Q$3:$Q$7690,"=" &amp;B190,'2way'!$Y$3:$Y$7690,"&lt;&gt;P") + SUMIFS('2way'!$Z$3:$Z$7690,'2way'!$R$3:$R$7690,"=" &amp;B190,'2way'!$Y$3:$Y$7690,"&lt;&gt;P")</f>
        <v>700</v>
      </c>
      <c r="J190" t="e">
        <f>SUMIFS('2way'!$AF$3:$AF$7690,'2way'!$Q$3:$Q$7690,"="&amp;B190,'2way'!$Y$3:$Y$7690,"&lt;&gt;P") + SUMIFS('2way'!$AF$3:$AF$7690,'2way'!$R$3:$R$7690,"="&amp;B190,'2way'!$Y$3:$Y$7690,"&lt;&gt;P")</f>
        <v>#N/A</v>
      </c>
      <c r="K190" s="71" t="e">
        <f t="shared" si="8"/>
        <v>#N/A</v>
      </c>
    </row>
    <row r="191" spans="1:11" x14ac:dyDescent="0.25">
      <c r="A191" t="s">
        <v>273</v>
      </c>
      <c r="B191" t="s">
        <v>427</v>
      </c>
      <c r="C191">
        <f>SUMIFS('2way'!$Z$3:$Z$7690,'2way'!$Q$3:$Q$7690,"=" &amp;B191,'2way'!$Y$3:$Y$7690,"&lt;&gt;P") + SUMIFS('2way'!$Z$3:$Z$7690,'2way'!$R$3:$R$7690,"=" &amp;B191,'2way'!$Y$3:$Y$7690,"&lt;&gt;P")</f>
        <v>400</v>
      </c>
      <c r="D191">
        <f>SUMIFS('2way'!$AB$3:$AB$7690,'2way'!$Q$3:$Q$7690,"="&amp;B191,'2way'!$Z$3:$Z$7690,"&lt;&gt;P") + SUMIFS('2way'!$AB$3:$AB$7690,'2way'!$R$3:$R$7690,"="&amp;B191,'2way'!$Z$3:$Z$7690,"&lt;&gt;P")</f>
        <v>-400</v>
      </c>
      <c r="E191" s="71">
        <f t="shared" si="6"/>
        <v>-1</v>
      </c>
      <c r="F191">
        <f>SUMIFS('2way'!$Z$3:$Z$7690,'2way'!$Q$3:$Q$7690,"=" &amp;B191,'2way'!$Y$3:$Y$7690,"&lt;&gt;P") + SUMIFS('2way'!$Z$3:$Z$7690,'2way'!$R$3:$R$7690,"=" &amp;B191,'2way'!$Y$3:$Y$7690,"&lt;&gt;P")</f>
        <v>400</v>
      </c>
      <c r="G191">
        <f>SUMIFS('2way'!$AD$3:$AD$7690,'2way'!$Q$3:$Q$7690,"="&amp;B191,'2way'!$Y$3:$Y$7690,"&lt;&gt;P") + SUMIFS('2way'!$AD$3:$AD$7690,'2way'!$R$3:$R$7690,"="&amp;D191,'2way'!$Y$3:$Y$7690,"&lt;&gt;P")</f>
        <v>-300</v>
      </c>
      <c r="H191" s="71">
        <f t="shared" si="7"/>
        <v>-0.75</v>
      </c>
      <c r="I191">
        <f>SUMIFS('2way'!$Z$3:$Z$7690,'2way'!$Q$3:$Q$7690,"=" &amp;B191,'2way'!$Y$3:$Y$7690,"&lt;&gt;P") + SUMIFS('2way'!$Z$3:$Z$7690,'2way'!$R$3:$R$7690,"=" &amp;B191,'2way'!$Y$3:$Y$7690,"&lt;&gt;P")</f>
        <v>400</v>
      </c>
      <c r="J191">
        <f>SUMIFS('2way'!$AF$3:$AF$7690,'2way'!$Q$3:$Q$7690,"="&amp;B191,'2way'!$Y$3:$Y$7690,"&lt;&gt;P") + SUMIFS('2way'!$AF$3:$AF$7690,'2way'!$R$3:$R$7690,"="&amp;B191,'2way'!$Y$3:$Y$7690,"&lt;&gt;P")</f>
        <v>-400</v>
      </c>
      <c r="K191" s="71">
        <f t="shared" si="8"/>
        <v>-1</v>
      </c>
    </row>
    <row r="192" spans="1:11" x14ac:dyDescent="0.25">
      <c r="A192" t="s">
        <v>273</v>
      </c>
      <c r="B192" t="s">
        <v>350</v>
      </c>
      <c r="C192">
        <f>SUMIFS('2way'!$Z$3:$Z$7690,'2way'!$Q$3:$Q$7690,"=" &amp;B192,'2way'!$Y$3:$Y$7690,"&lt;&gt;P") + SUMIFS('2way'!$Z$3:$Z$7690,'2way'!$R$3:$R$7690,"=" &amp;B192,'2way'!$Y$3:$Y$7690,"&lt;&gt;P")</f>
        <v>500</v>
      </c>
      <c r="D192" t="e">
        <f>SUMIFS('2way'!$AB$3:$AB$7690,'2way'!$Q$3:$Q$7690,"="&amp;B192,'2way'!$Z$3:$Z$7690,"&lt;&gt;P") + SUMIFS('2way'!$AB$3:$AB$7690,'2way'!$R$3:$R$7690,"="&amp;B192,'2way'!$Z$3:$Z$7690,"&lt;&gt;P")</f>
        <v>#N/A</v>
      </c>
      <c r="E192" s="71" t="e">
        <f t="shared" si="6"/>
        <v>#N/A</v>
      </c>
      <c r="F192">
        <f>SUMIFS('2way'!$Z$3:$Z$7690,'2way'!$Q$3:$Q$7690,"=" &amp;B192,'2way'!$Y$3:$Y$7690,"&lt;&gt;P") + SUMIFS('2way'!$Z$3:$Z$7690,'2way'!$R$3:$R$7690,"=" &amp;B192,'2way'!$Y$3:$Y$7690,"&lt;&gt;P")</f>
        <v>500</v>
      </c>
      <c r="G192">
        <f>SUMIFS('2way'!$AD$3:$AD$7690,'2way'!$Q$3:$Q$7690,"="&amp;B192,'2way'!$Y$3:$Y$7690,"&lt;&gt;P") + SUMIFS('2way'!$AD$3:$AD$7690,'2way'!$R$3:$R$7690,"="&amp;D192,'2way'!$Y$3:$Y$7690,"&lt;&gt;P")</f>
        <v>-300</v>
      </c>
      <c r="H192" s="71">
        <f t="shared" si="7"/>
        <v>-0.6</v>
      </c>
      <c r="I192">
        <f>SUMIFS('2way'!$Z$3:$Z$7690,'2way'!$Q$3:$Q$7690,"=" &amp;B192,'2way'!$Y$3:$Y$7690,"&lt;&gt;P") + SUMIFS('2way'!$Z$3:$Z$7690,'2way'!$R$3:$R$7690,"=" &amp;B192,'2way'!$Y$3:$Y$7690,"&lt;&gt;P")</f>
        <v>500</v>
      </c>
      <c r="J192">
        <f>SUMIFS('2way'!$AF$3:$AF$7690,'2way'!$Q$3:$Q$7690,"="&amp;B192,'2way'!$Y$3:$Y$7690,"&lt;&gt;P") + SUMIFS('2way'!$AF$3:$AF$7690,'2way'!$R$3:$R$7690,"="&amp;B192,'2way'!$Y$3:$Y$7690,"&lt;&gt;P")</f>
        <v>-500</v>
      </c>
      <c r="K192" s="71">
        <f t="shared" si="8"/>
        <v>-1</v>
      </c>
    </row>
    <row r="193" spans="1:11" x14ac:dyDescent="0.25">
      <c r="A193" t="s">
        <v>273</v>
      </c>
      <c r="B193" t="s">
        <v>426</v>
      </c>
      <c r="C193">
        <f>SUMIFS('2way'!$Z$3:$Z$7690,'2way'!$Q$3:$Q$7690,"=" &amp;B193,'2way'!$Y$3:$Y$7690,"&lt;&gt;P") + SUMIFS('2way'!$Z$3:$Z$7690,'2way'!$R$3:$R$7690,"=" &amp;B193,'2way'!$Y$3:$Y$7690,"&lt;&gt;P")</f>
        <v>600</v>
      </c>
      <c r="D193" t="e">
        <f>SUMIFS('2way'!$AB$3:$AB$7690,'2way'!$Q$3:$Q$7690,"="&amp;B193,'2way'!$Z$3:$Z$7690,"&lt;&gt;P") + SUMIFS('2way'!$AB$3:$AB$7690,'2way'!$R$3:$R$7690,"="&amp;B193,'2way'!$Z$3:$Z$7690,"&lt;&gt;P")</f>
        <v>#N/A</v>
      </c>
      <c r="E193" s="71" t="e">
        <f t="shared" si="6"/>
        <v>#N/A</v>
      </c>
      <c r="F193">
        <f>SUMIFS('2way'!$Z$3:$Z$7690,'2way'!$Q$3:$Q$7690,"=" &amp;B193,'2way'!$Y$3:$Y$7690,"&lt;&gt;P") + SUMIFS('2way'!$Z$3:$Z$7690,'2way'!$R$3:$R$7690,"=" &amp;B193,'2way'!$Y$3:$Y$7690,"&lt;&gt;P")</f>
        <v>600</v>
      </c>
      <c r="G193">
        <f>SUMIFS('2way'!$AD$3:$AD$7690,'2way'!$Q$3:$Q$7690,"="&amp;B193,'2way'!$Y$3:$Y$7690,"&lt;&gt;P") + SUMIFS('2way'!$AD$3:$AD$7690,'2way'!$R$3:$R$7690,"="&amp;D193,'2way'!$Y$3:$Y$7690,"&lt;&gt;P")</f>
        <v>-300</v>
      </c>
      <c r="H193" s="71">
        <f t="shared" si="7"/>
        <v>-0.5</v>
      </c>
      <c r="I193">
        <f>SUMIFS('2way'!$Z$3:$Z$7690,'2way'!$Q$3:$Q$7690,"=" &amp;B193,'2way'!$Y$3:$Y$7690,"&lt;&gt;P") + SUMIFS('2way'!$Z$3:$Z$7690,'2way'!$R$3:$R$7690,"=" &amp;B193,'2way'!$Y$3:$Y$7690,"&lt;&gt;P")</f>
        <v>600</v>
      </c>
      <c r="J193" t="e">
        <f>SUMIFS('2way'!$AF$3:$AF$7690,'2way'!$Q$3:$Q$7690,"="&amp;B193,'2way'!$Y$3:$Y$7690,"&lt;&gt;P") + SUMIFS('2way'!$AF$3:$AF$7690,'2way'!$R$3:$R$7690,"="&amp;B193,'2way'!$Y$3:$Y$7690,"&lt;&gt;P")</f>
        <v>#N/A</v>
      </c>
      <c r="K193" s="71" t="e">
        <f t="shared" si="8"/>
        <v>#N/A</v>
      </c>
    </row>
    <row r="194" spans="1:11" x14ac:dyDescent="0.25">
      <c r="A194" t="s">
        <v>273</v>
      </c>
      <c r="B194" t="s">
        <v>297</v>
      </c>
      <c r="C194">
        <f>SUMIFS('2way'!$Z$3:$Z$7690,'2way'!$Q$3:$Q$7690,"=" &amp;B194,'2way'!$Y$3:$Y$7690,"&lt;&gt;P") + SUMIFS('2way'!$Z$3:$Z$7690,'2way'!$R$3:$R$7690,"=" &amp;B194,'2way'!$Y$3:$Y$7690,"&lt;&gt;P")</f>
        <v>600</v>
      </c>
      <c r="D194" t="e">
        <f>SUMIFS('2way'!$AB$3:$AB$7690,'2way'!$Q$3:$Q$7690,"="&amp;B194,'2way'!$Z$3:$Z$7690,"&lt;&gt;P") + SUMIFS('2way'!$AB$3:$AB$7690,'2way'!$R$3:$R$7690,"="&amp;B194,'2way'!$Z$3:$Z$7690,"&lt;&gt;P")</f>
        <v>#N/A</v>
      </c>
      <c r="E194" s="71" t="e">
        <f t="shared" si="6"/>
        <v>#N/A</v>
      </c>
      <c r="F194">
        <f>SUMIFS('2way'!$Z$3:$Z$7690,'2way'!$Q$3:$Q$7690,"=" &amp;B194,'2way'!$Y$3:$Y$7690,"&lt;&gt;P") + SUMIFS('2way'!$Z$3:$Z$7690,'2way'!$R$3:$R$7690,"=" &amp;B194,'2way'!$Y$3:$Y$7690,"&lt;&gt;P")</f>
        <v>600</v>
      </c>
      <c r="G194" t="e">
        <f>SUMIFS('2way'!$AD$3:$AD$7690,'2way'!$Q$3:$Q$7690,"="&amp;B194,'2way'!$Y$3:$Y$7690,"&lt;&gt;P") + SUMIFS('2way'!$AD$3:$AD$7690,'2way'!$R$3:$R$7690,"="&amp;D194,'2way'!$Y$3:$Y$7690,"&lt;&gt;P")</f>
        <v>#N/A</v>
      </c>
      <c r="H194" s="71" t="e">
        <f t="shared" si="7"/>
        <v>#N/A</v>
      </c>
      <c r="I194">
        <f>SUMIFS('2way'!$Z$3:$Z$7690,'2way'!$Q$3:$Q$7690,"=" &amp;B194,'2way'!$Y$3:$Y$7690,"&lt;&gt;P") + SUMIFS('2way'!$Z$3:$Z$7690,'2way'!$R$3:$R$7690,"=" &amp;B194,'2way'!$Y$3:$Y$7690,"&lt;&gt;P")</f>
        <v>600</v>
      </c>
      <c r="J194" t="e">
        <f>SUMIFS('2way'!$AF$3:$AF$7690,'2way'!$Q$3:$Q$7690,"="&amp;B194,'2way'!$Y$3:$Y$7690,"&lt;&gt;P") + SUMIFS('2way'!$AF$3:$AF$7690,'2way'!$R$3:$R$7690,"="&amp;B194,'2way'!$Y$3:$Y$7690,"&lt;&gt;P")</f>
        <v>#N/A</v>
      </c>
      <c r="K194" s="71" t="e">
        <f t="shared" si="8"/>
        <v>#N/A</v>
      </c>
    </row>
    <row r="195" spans="1:11" x14ac:dyDescent="0.25">
      <c r="A195" t="s">
        <v>273</v>
      </c>
      <c r="B195" t="s">
        <v>493</v>
      </c>
      <c r="C195">
        <f>SUMIFS('2way'!$Z$3:$Z$7690,'2way'!$Q$3:$Q$7690,"=" &amp;B195,'2way'!$Y$3:$Y$7690,"&lt;&gt;P") + SUMIFS('2way'!$Z$3:$Z$7690,'2way'!$R$3:$R$7690,"=" &amp;B195,'2way'!$Y$3:$Y$7690,"&lt;&gt;P")</f>
        <v>600</v>
      </c>
      <c r="D195" t="e">
        <f>SUMIFS('2way'!$AB$3:$AB$7690,'2way'!$Q$3:$Q$7690,"="&amp;B195,'2way'!$Z$3:$Z$7690,"&lt;&gt;P") + SUMIFS('2way'!$AB$3:$AB$7690,'2way'!$R$3:$R$7690,"="&amp;B195,'2way'!$Z$3:$Z$7690,"&lt;&gt;P")</f>
        <v>#N/A</v>
      </c>
      <c r="E195" s="71" t="e">
        <f t="shared" si="6"/>
        <v>#N/A</v>
      </c>
      <c r="F195">
        <f>SUMIFS('2way'!$Z$3:$Z$7690,'2way'!$Q$3:$Q$7690,"=" &amp;B195,'2way'!$Y$3:$Y$7690,"&lt;&gt;P") + SUMIFS('2way'!$Z$3:$Z$7690,'2way'!$R$3:$R$7690,"=" &amp;B195,'2way'!$Y$3:$Y$7690,"&lt;&gt;P")</f>
        <v>600</v>
      </c>
      <c r="G195">
        <f>SUMIFS('2way'!$AD$3:$AD$7690,'2way'!$Q$3:$Q$7690,"="&amp;B195,'2way'!$Y$3:$Y$7690,"&lt;&gt;P") + SUMIFS('2way'!$AD$3:$AD$7690,'2way'!$R$3:$R$7690,"="&amp;D195,'2way'!$Y$3:$Y$7690,"&lt;&gt;P")</f>
        <v>-300</v>
      </c>
      <c r="H195" s="71">
        <f t="shared" si="7"/>
        <v>-0.5</v>
      </c>
      <c r="I195">
        <f>SUMIFS('2way'!$Z$3:$Z$7690,'2way'!$Q$3:$Q$7690,"=" &amp;B195,'2way'!$Y$3:$Y$7690,"&lt;&gt;P") + SUMIFS('2way'!$Z$3:$Z$7690,'2way'!$R$3:$R$7690,"=" &amp;B195,'2way'!$Y$3:$Y$7690,"&lt;&gt;P")</f>
        <v>600</v>
      </c>
      <c r="J195" t="e">
        <f>SUMIFS('2way'!$AF$3:$AF$7690,'2way'!$Q$3:$Q$7690,"="&amp;B195,'2way'!$Y$3:$Y$7690,"&lt;&gt;P") + SUMIFS('2way'!$AF$3:$AF$7690,'2way'!$R$3:$R$7690,"="&amp;B195,'2way'!$Y$3:$Y$7690,"&lt;&gt;P")</f>
        <v>#N/A</v>
      </c>
      <c r="K195" s="71" t="e">
        <f t="shared" si="8"/>
        <v>#N/A</v>
      </c>
    </row>
    <row r="196" spans="1:11" x14ac:dyDescent="0.25">
      <c r="A196" t="s">
        <v>273</v>
      </c>
      <c r="B196" t="s">
        <v>494</v>
      </c>
      <c r="C196">
        <f>SUMIFS('2way'!$Z$3:$Z$7690,'2way'!$Q$3:$Q$7690,"=" &amp;B196,'2way'!$Y$3:$Y$7690,"&lt;&gt;P") + SUMIFS('2way'!$Z$3:$Z$7690,'2way'!$R$3:$R$7690,"=" &amp;B196,'2way'!$Y$3:$Y$7690,"&lt;&gt;P")</f>
        <v>500</v>
      </c>
      <c r="D196" t="e">
        <f>SUMIFS('2way'!$AB$3:$AB$7690,'2way'!$Q$3:$Q$7690,"="&amp;B196,'2way'!$Z$3:$Z$7690,"&lt;&gt;P") + SUMIFS('2way'!$AB$3:$AB$7690,'2way'!$R$3:$R$7690,"="&amp;B196,'2way'!$Z$3:$Z$7690,"&lt;&gt;P")</f>
        <v>#N/A</v>
      </c>
      <c r="E196" s="71" t="e">
        <f t="shared" ref="E196:E259" si="9">D196/C196</f>
        <v>#N/A</v>
      </c>
      <c r="F196">
        <f>SUMIFS('2way'!$Z$3:$Z$7690,'2way'!$Q$3:$Q$7690,"=" &amp;B196,'2way'!$Y$3:$Y$7690,"&lt;&gt;P") + SUMIFS('2way'!$Z$3:$Z$7690,'2way'!$R$3:$R$7690,"=" &amp;B196,'2way'!$Y$3:$Y$7690,"&lt;&gt;P")</f>
        <v>500</v>
      </c>
      <c r="G196" t="e">
        <f>SUMIFS('2way'!$AD$3:$AD$7690,'2way'!$Q$3:$Q$7690,"="&amp;B196,'2way'!$Y$3:$Y$7690,"&lt;&gt;P") + SUMIFS('2way'!$AD$3:$AD$7690,'2way'!$R$3:$R$7690,"="&amp;D196,'2way'!$Y$3:$Y$7690,"&lt;&gt;P")</f>
        <v>#N/A</v>
      </c>
      <c r="H196" s="71" t="e">
        <f t="shared" ref="H196:H259" si="10">G196/F196</f>
        <v>#N/A</v>
      </c>
      <c r="I196">
        <f>SUMIFS('2way'!$Z$3:$Z$7690,'2way'!$Q$3:$Q$7690,"=" &amp;B196,'2way'!$Y$3:$Y$7690,"&lt;&gt;P") + SUMIFS('2way'!$Z$3:$Z$7690,'2way'!$R$3:$R$7690,"=" &amp;B196,'2way'!$Y$3:$Y$7690,"&lt;&gt;P")</f>
        <v>500</v>
      </c>
      <c r="J196" t="e">
        <f>SUMIFS('2way'!$AF$3:$AF$7690,'2way'!$Q$3:$Q$7690,"="&amp;B196,'2way'!$Y$3:$Y$7690,"&lt;&gt;P") + SUMIFS('2way'!$AF$3:$AF$7690,'2way'!$R$3:$R$7690,"="&amp;B196,'2way'!$Y$3:$Y$7690,"&lt;&gt;P")</f>
        <v>#N/A</v>
      </c>
      <c r="K196" s="71" t="e">
        <f t="shared" ref="K196:K259" si="11">J196/I196</f>
        <v>#N/A</v>
      </c>
    </row>
    <row r="197" spans="1:11" x14ac:dyDescent="0.25">
      <c r="A197" t="s">
        <v>273</v>
      </c>
      <c r="B197" t="s">
        <v>428</v>
      </c>
      <c r="C197">
        <f>SUMIFS('2way'!$Z$3:$Z$7690,'2way'!$Q$3:$Q$7690,"=" &amp;B197,'2way'!$Y$3:$Y$7690,"&lt;&gt;P") + SUMIFS('2way'!$Z$3:$Z$7690,'2way'!$R$3:$R$7690,"=" &amp;B197,'2way'!$Y$3:$Y$7690,"&lt;&gt;P")</f>
        <v>600</v>
      </c>
      <c r="D197">
        <f>SUMIFS('2way'!$AB$3:$AB$7690,'2way'!$Q$3:$Q$7690,"="&amp;B197,'2way'!$Z$3:$Z$7690,"&lt;&gt;P") + SUMIFS('2way'!$AB$3:$AB$7690,'2way'!$R$3:$R$7690,"="&amp;B197,'2way'!$Z$3:$Z$7690,"&lt;&gt;P")</f>
        <v>-600</v>
      </c>
      <c r="E197" s="71">
        <f t="shared" si="9"/>
        <v>-1</v>
      </c>
      <c r="F197">
        <f>SUMIFS('2way'!$Z$3:$Z$7690,'2way'!$Q$3:$Q$7690,"=" &amp;B197,'2way'!$Y$3:$Y$7690,"&lt;&gt;P") + SUMIFS('2way'!$Z$3:$Z$7690,'2way'!$R$3:$R$7690,"=" &amp;B197,'2way'!$Y$3:$Y$7690,"&lt;&gt;P")</f>
        <v>600</v>
      </c>
      <c r="G197">
        <f>SUMIFS('2way'!$AD$3:$AD$7690,'2way'!$Q$3:$Q$7690,"="&amp;B197,'2way'!$Y$3:$Y$7690,"&lt;&gt;P") + SUMIFS('2way'!$AD$3:$AD$7690,'2way'!$R$3:$R$7690,"="&amp;D197,'2way'!$Y$3:$Y$7690,"&lt;&gt;P")</f>
        <v>-300</v>
      </c>
      <c r="H197" s="71">
        <f t="shared" si="10"/>
        <v>-0.5</v>
      </c>
      <c r="I197">
        <f>SUMIFS('2way'!$Z$3:$Z$7690,'2way'!$Q$3:$Q$7690,"=" &amp;B197,'2way'!$Y$3:$Y$7690,"&lt;&gt;P") + SUMIFS('2way'!$Z$3:$Z$7690,'2way'!$R$3:$R$7690,"=" &amp;B197,'2way'!$Y$3:$Y$7690,"&lt;&gt;P")</f>
        <v>600</v>
      </c>
      <c r="J197">
        <f>SUMIFS('2way'!$AF$3:$AF$7690,'2way'!$Q$3:$Q$7690,"="&amp;B197,'2way'!$Y$3:$Y$7690,"&lt;&gt;P") + SUMIFS('2way'!$AF$3:$AF$7690,'2way'!$R$3:$R$7690,"="&amp;B197,'2way'!$Y$3:$Y$7690,"&lt;&gt;P")</f>
        <v>-600</v>
      </c>
      <c r="K197" s="71">
        <f t="shared" si="11"/>
        <v>-1</v>
      </c>
    </row>
    <row r="198" spans="1:11" x14ac:dyDescent="0.25">
      <c r="A198" t="s">
        <v>273</v>
      </c>
      <c r="B198" t="s">
        <v>296</v>
      </c>
      <c r="C198">
        <f>SUMIFS('2way'!$Z$3:$Z$7690,'2way'!$Q$3:$Q$7690,"=" &amp;B198,'2way'!$Y$3:$Y$7690,"&lt;&gt;P") + SUMIFS('2way'!$Z$3:$Z$7690,'2way'!$R$3:$R$7690,"=" &amp;B198,'2way'!$Y$3:$Y$7690,"&lt;&gt;P")</f>
        <v>600</v>
      </c>
      <c r="D198">
        <f>SUMIFS('2way'!$AB$3:$AB$7690,'2way'!$Q$3:$Q$7690,"="&amp;B198,'2way'!$Z$3:$Z$7690,"&lt;&gt;P") + SUMIFS('2way'!$AB$3:$AB$7690,'2way'!$R$3:$R$7690,"="&amp;B198,'2way'!$Z$3:$Z$7690,"&lt;&gt;P")</f>
        <v>-600</v>
      </c>
      <c r="E198" s="71">
        <f t="shared" si="9"/>
        <v>-1</v>
      </c>
      <c r="F198">
        <f>SUMIFS('2way'!$Z$3:$Z$7690,'2way'!$Q$3:$Q$7690,"=" &amp;B198,'2way'!$Y$3:$Y$7690,"&lt;&gt;P") + SUMIFS('2way'!$Z$3:$Z$7690,'2way'!$R$3:$R$7690,"=" &amp;B198,'2way'!$Y$3:$Y$7690,"&lt;&gt;P")</f>
        <v>600</v>
      </c>
      <c r="G198">
        <f>SUMIFS('2way'!$AD$3:$AD$7690,'2way'!$Q$3:$Q$7690,"="&amp;B198,'2way'!$Y$3:$Y$7690,"&lt;&gt;P") + SUMIFS('2way'!$AD$3:$AD$7690,'2way'!$R$3:$R$7690,"="&amp;D198,'2way'!$Y$3:$Y$7690,"&lt;&gt;P")</f>
        <v>-300</v>
      </c>
      <c r="H198" s="71">
        <f t="shared" si="10"/>
        <v>-0.5</v>
      </c>
      <c r="I198">
        <f>SUMIFS('2way'!$Z$3:$Z$7690,'2way'!$Q$3:$Q$7690,"=" &amp;B198,'2way'!$Y$3:$Y$7690,"&lt;&gt;P") + SUMIFS('2way'!$Z$3:$Z$7690,'2way'!$R$3:$R$7690,"=" &amp;B198,'2way'!$Y$3:$Y$7690,"&lt;&gt;P")</f>
        <v>600</v>
      </c>
      <c r="J198">
        <f>SUMIFS('2way'!$AF$3:$AF$7690,'2way'!$Q$3:$Q$7690,"="&amp;B198,'2way'!$Y$3:$Y$7690,"&lt;&gt;P") + SUMIFS('2way'!$AF$3:$AF$7690,'2way'!$R$3:$R$7690,"="&amp;B198,'2way'!$Y$3:$Y$7690,"&lt;&gt;P")</f>
        <v>-600</v>
      </c>
      <c r="K198" s="71">
        <f t="shared" si="11"/>
        <v>-1</v>
      </c>
    </row>
    <row r="199" spans="1:11" x14ac:dyDescent="0.25">
      <c r="A199" t="s">
        <v>278</v>
      </c>
      <c r="B199" t="s">
        <v>432</v>
      </c>
      <c r="C199">
        <f>SUMIFS('2way'!$Z$3:$Z$7690,'2way'!$Q$3:$Q$7690,"=" &amp;B199,'2way'!$Y$3:$Y$7690,"&lt;&gt;P") + SUMIFS('2way'!$Z$3:$Z$7690,'2way'!$R$3:$R$7690,"=" &amp;B199,'2way'!$Y$3:$Y$7690,"&lt;&gt;P")</f>
        <v>600</v>
      </c>
      <c r="D199" t="e">
        <f>SUMIFS('2way'!$AB$3:$AB$7690,'2way'!$Q$3:$Q$7690,"="&amp;B199,'2way'!$Z$3:$Z$7690,"&lt;&gt;P") + SUMIFS('2way'!$AB$3:$AB$7690,'2way'!$R$3:$R$7690,"="&amp;B199,'2way'!$Z$3:$Z$7690,"&lt;&gt;P")</f>
        <v>#N/A</v>
      </c>
      <c r="E199" s="71" t="e">
        <f t="shared" si="9"/>
        <v>#N/A</v>
      </c>
      <c r="F199">
        <f>SUMIFS('2way'!$Z$3:$Z$7690,'2way'!$Q$3:$Q$7690,"=" &amp;B199,'2way'!$Y$3:$Y$7690,"&lt;&gt;P") + SUMIFS('2way'!$Z$3:$Z$7690,'2way'!$R$3:$R$7690,"=" &amp;B199,'2way'!$Y$3:$Y$7690,"&lt;&gt;P")</f>
        <v>600</v>
      </c>
      <c r="G199">
        <f>SUMIFS('2way'!$AD$3:$AD$7690,'2way'!$Q$3:$Q$7690,"="&amp;B199,'2way'!$Y$3:$Y$7690,"&lt;&gt;P") + SUMIFS('2way'!$AD$3:$AD$7690,'2way'!$R$3:$R$7690,"="&amp;D199,'2way'!$Y$3:$Y$7690,"&lt;&gt;P")</f>
        <v>-300</v>
      </c>
      <c r="H199" s="71">
        <f t="shared" si="10"/>
        <v>-0.5</v>
      </c>
      <c r="I199">
        <f>SUMIFS('2way'!$Z$3:$Z$7690,'2way'!$Q$3:$Q$7690,"=" &amp;B199,'2way'!$Y$3:$Y$7690,"&lt;&gt;P") + SUMIFS('2way'!$Z$3:$Z$7690,'2way'!$R$3:$R$7690,"=" &amp;B199,'2way'!$Y$3:$Y$7690,"&lt;&gt;P")</f>
        <v>600</v>
      </c>
      <c r="J199" t="e">
        <f>SUMIFS('2way'!$AF$3:$AF$7690,'2way'!$Q$3:$Q$7690,"="&amp;B199,'2way'!$Y$3:$Y$7690,"&lt;&gt;P") + SUMIFS('2way'!$AF$3:$AF$7690,'2way'!$R$3:$R$7690,"="&amp;B199,'2way'!$Y$3:$Y$7690,"&lt;&gt;P")</f>
        <v>#N/A</v>
      </c>
      <c r="K199" s="71" t="e">
        <f t="shared" si="11"/>
        <v>#N/A</v>
      </c>
    </row>
    <row r="200" spans="1:11" x14ac:dyDescent="0.25">
      <c r="A200" t="s">
        <v>278</v>
      </c>
      <c r="B200" t="s">
        <v>357</v>
      </c>
      <c r="C200">
        <f>SUMIFS('2way'!$Z$3:$Z$7690,'2way'!$Q$3:$Q$7690,"=" &amp;B200,'2way'!$Y$3:$Y$7690,"&lt;&gt;P") + SUMIFS('2way'!$Z$3:$Z$7690,'2way'!$R$3:$R$7690,"=" &amp;B200,'2way'!$Y$3:$Y$7690,"&lt;&gt;P")</f>
        <v>500</v>
      </c>
      <c r="D200" t="e">
        <f>SUMIFS('2way'!$AB$3:$AB$7690,'2way'!$Q$3:$Q$7690,"="&amp;B200,'2way'!$Z$3:$Z$7690,"&lt;&gt;P") + SUMIFS('2way'!$AB$3:$AB$7690,'2way'!$R$3:$R$7690,"="&amp;B200,'2way'!$Z$3:$Z$7690,"&lt;&gt;P")</f>
        <v>#N/A</v>
      </c>
      <c r="E200" s="71" t="e">
        <f t="shared" si="9"/>
        <v>#N/A</v>
      </c>
      <c r="F200">
        <f>SUMIFS('2way'!$Z$3:$Z$7690,'2way'!$Q$3:$Q$7690,"=" &amp;B200,'2way'!$Y$3:$Y$7690,"&lt;&gt;P") + SUMIFS('2way'!$Z$3:$Z$7690,'2way'!$R$3:$R$7690,"=" &amp;B200,'2way'!$Y$3:$Y$7690,"&lt;&gt;P")</f>
        <v>500</v>
      </c>
      <c r="G200" t="e">
        <f>SUMIFS('2way'!$AD$3:$AD$7690,'2way'!$Q$3:$Q$7690,"="&amp;B200,'2way'!$Y$3:$Y$7690,"&lt;&gt;P") + SUMIFS('2way'!$AD$3:$AD$7690,'2way'!$R$3:$R$7690,"="&amp;D200,'2way'!$Y$3:$Y$7690,"&lt;&gt;P")</f>
        <v>#N/A</v>
      </c>
      <c r="H200" s="71" t="e">
        <f t="shared" si="10"/>
        <v>#N/A</v>
      </c>
      <c r="I200">
        <f>SUMIFS('2way'!$Z$3:$Z$7690,'2way'!$Q$3:$Q$7690,"=" &amp;B200,'2way'!$Y$3:$Y$7690,"&lt;&gt;P") + SUMIFS('2way'!$Z$3:$Z$7690,'2way'!$R$3:$R$7690,"=" &amp;B200,'2way'!$Y$3:$Y$7690,"&lt;&gt;P")</f>
        <v>500</v>
      </c>
      <c r="J200" t="e">
        <f>SUMIFS('2way'!$AF$3:$AF$7690,'2way'!$Q$3:$Q$7690,"="&amp;B200,'2way'!$Y$3:$Y$7690,"&lt;&gt;P") + SUMIFS('2way'!$AF$3:$AF$7690,'2way'!$R$3:$R$7690,"="&amp;B200,'2way'!$Y$3:$Y$7690,"&lt;&gt;P")</f>
        <v>#N/A</v>
      </c>
      <c r="K200" s="71" t="e">
        <f t="shared" si="11"/>
        <v>#N/A</v>
      </c>
    </row>
    <row r="201" spans="1:11" x14ac:dyDescent="0.25">
      <c r="A201" t="s">
        <v>278</v>
      </c>
      <c r="B201" t="s">
        <v>433</v>
      </c>
      <c r="C201">
        <f>SUMIFS('2way'!$Z$3:$Z$7690,'2way'!$Q$3:$Q$7690,"=" &amp;B201,'2way'!$Y$3:$Y$7690,"&lt;&gt;P") + SUMIFS('2way'!$Z$3:$Z$7690,'2way'!$R$3:$R$7690,"=" &amp;B201,'2way'!$Y$3:$Y$7690,"&lt;&gt;P")</f>
        <v>600</v>
      </c>
      <c r="D201">
        <f>SUMIFS('2way'!$AB$3:$AB$7690,'2way'!$Q$3:$Q$7690,"="&amp;B201,'2way'!$Z$3:$Z$7690,"&lt;&gt;P") + SUMIFS('2way'!$AB$3:$AB$7690,'2way'!$R$3:$R$7690,"="&amp;B201,'2way'!$Z$3:$Z$7690,"&lt;&gt;P")</f>
        <v>-600</v>
      </c>
      <c r="E201" s="71">
        <f t="shared" si="9"/>
        <v>-1</v>
      </c>
      <c r="F201">
        <f>SUMIFS('2way'!$Z$3:$Z$7690,'2way'!$Q$3:$Q$7690,"=" &amp;B201,'2way'!$Y$3:$Y$7690,"&lt;&gt;P") + SUMIFS('2way'!$Z$3:$Z$7690,'2way'!$R$3:$R$7690,"=" &amp;B201,'2way'!$Y$3:$Y$7690,"&lt;&gt;P")</f>
        <v>600</v>
      </c>
      <c r="G201">
        <f>SUMIFS('2way'!$AD$3:$AD$7690,'2way'!$Q$3:$Q$7690,"="&amp;B201,'2way'!$Y$3:$Y$7690,"&lt;&gt;P") + SUMIFS('2way'!$AD$3:$AD$7690,'2way'!$R$3:$R$7690,"="&amp;D201,'2way'!$Y$3:$Y$7690,"&lt;&gt;P")</f>
        <v>-300</v>
      </c>
      <c r="H201" s="71">
        <f t="shared" si="10"/>
        <v>-0.5</v>
      </c>
      <c r="I201">
        <f>SUMIFS('2way'!$Z$3:$Z$7690,'2way'!$Q$3:$Q$7690,"=" &amp;B201,'2way'!$Y$3:$Y$7690,"&lt;&gt;P") + SUMIFS('2way'!$Z$3:$Z$7690,'2way'!$R$3:$R$7690,"=" &amp;B201,'2way'!$Y$3:$Y$7690,"&lt;&gt;P")</f>
        <v>600</v>
      </c>
      <c r="J201">
        <f>SUMIFS('2way'!$AF$3:$AF$7690,'2way'!$Q$3:$Q$7690,"="&amp;B201,'2way'!$Y$3:$Y$7690,"&lt;&gt;P") + SUMIFS('2way'!$AF$3:$AF$7690,'2way'!$R$3:$R$7690,"="&amp;B201,'2way'!$Y$3:$Y$7690,"&lt;&gt;P")</f>
        <v>-600</v>
      </c>
      <c r="K201" s="71">
        <f t="shared" si="11"/>
        <v>-1</v>
      </c>
    </row>
    <row r="202" spans="1:11" x14ac:dyDescent="0.25">
      <c r="A202" t="s">
        <v>278</v>
      </c>
      <c r="B202" t="s">
        <v>300</v>
      </c>
      <c r="C202">
        <f>SUMIFS('2way'!$Z$3:$Z$7690,'2way'!$Q$3:$Q$7690,"=" &amp;B202,'2way'!$Y$3:$Y$7690,"&lt;&gt;P") + SUMIFS('2way'!$Z$3:$Z$7690,'2way'!$R$3:$R$7690,"=" &amp;B202,'2way'!$Y$3:$Y$7690,"&lt;&gt;P")</f>
        <v>700</v>
      </c>
      <c r="D202">
        <f>SUMIFS('2way'!$AB$3:$AB$7690,'2way'!$Q$3:$Q$7690,"="&amp;B202,'2way'!$Z$3:$Z$7690,"&lt;&gt;P") + SUMIFS('2way'!$AB$3:$AB$7690,'2way'!$R$3:$R$7690,"="&amp;B202,'2way'!$Z$3:$Z$7690,"&lt;&gt;P")</f>
        <v>-700</v>
      </c>
      <c r="E202" s="71">
        <f t="shared" si="9"/>
        <v>-1</v>
      </c>
      <c r="F202">
        <f>SUMIFS('2way'!$Z$3:$Z$7690,'2way'!$Q$3:$Q$7690,"=" &amp;B202,'2way'!$Y$3:$Y$7690,"&lt;&gt;P") + SUMIFS('2way'!$Z$3:$Z$7690,'2way'!$R$3:$R$7690,"=" &amp;B202,'2way'!$Y$3:$Y$7690,"&lt;&gt;P")</f>
        <v>700</v>
      </c>
      <c r="G202">
        <f>SUMIFS('2way'!$AD$3:$AD$7690,'2way'!$Q$3:$Q$7690,"="&amp;B202,'2way'!$Y$3:$Y$7690,"&lt;&gt;P") + SUMIFS('2way'!$AD$3:$AD$7690,'2way'!$R$3:$R$7690,"="&amp;D202,'2way'!$Y$3:$Y$7690,"&lt;&gt;P")</f>
        <v>-300</v>
      </c>
      <c r="H202" s="71">
        <f t="shared" si="10"/>
        <v>-0.42857142857142855</v>
      </c>
      <c r="I202">
        <f>SUMIFS('2way'!$Z$3:$Z$7690,'2way'!$Q$3:$Q$7690,"=" &amp;B202,'2way'!$Y$3:$Y$7690,"&lt;&gt;P") + SUMIFS('2way'!$Z$3:$Z$7690,'2way'!$R$3:$R$7690,"=" &amp;B202,'2way'!$Y$3:$Y$7690,"&lt;&gt;P")</f>
        <v>700</v>
      </c>
      <c r="J202">
        <f>SUMIFS('2way'!$AF$3:$AF$7690,'2way'!$Q$3:$Q$7690,"="&amp;B202,'2way'!$Y$3:$Y$7690,"&lt;&gt;P") + SUMIFS('2way'!$AF$3:$AF$7690,'2way'!$R$3:$R$7690,"="&amp;B202,'2way'!$Y$3:$Y$7690,"&lt;&gt;P")</f>
        <v>-700</v>
      </c>
      <c r="K202" s="71">
        <f t="shared" si="11"/>
        <v>-1</v>
      </c>
    </row>
    <row r="203" spans="1:11" x14ac:dyDescent="0.25">
      <c r="A203" t="s">
        <v>278</v>
      </c>
      <c r="B203" t="s">
        <v>431</v>
      </c>
      <c r="C203">
        <f>SUMIFS('2way'!$Z$3:$Z$7690,'2way'!$Q$3:$Q$7690,"=" &amp;B203,'2way'!$Y$3:$Y$7690,"&lt;&gt;P") + SUMIFS('2way'!$Z$3:$Z$7690,'2way'!$R$3:$R$7690,"=" &amp;B203,'2way'!$Y$3:$Y$7690,"&lt;&gt;P")</f>
        <v>600</v>
      </c>
      <c r="D203" t="e">
        <f>SUMIFS('2way'!$AB$3:$AB$7690,'2way'!$Q$3:$Q$7690,"="&amp;B203,'2way'!$Z$3:$Z$7690,"&lt;&gt;P") + SUMIFS('2way'!$AB$3:$AB$7690,'2way'!$R$3:$R$7690,"="&amp;B203,'2way'!$Z$3:$Z$7690,"&lt;&gt;P")</f>
        <v>#N/A</v>
      </c>
      <c r="E203" s="71" t="e">
        <f t="shared" si="9"/>
        <v>#N/A</v>
      </c>
      <c r="F203">
        <f>SUMIFS('2way'!$Z$3:$Z$7690,'2way'!$Q$3:$Q$7690,"=" &amp;B203,'2way'!$Y$3:$Y$7690,"&lt;&gt;P") + SUMIFS('2way'!$Z$3:$Z$7690,'2way'!$R$3:$R$7690,"=" &amp;B203,'2way'!$Y$3:$Y$7690,"&lt;&gt;P")</f>
        <v>600</v>
      </c>
      <c r="G203" t="e">
        <f>SUMIFS('2way'!$AD$3:$AD$7690,'2way'!$Q$3:$Q$7690,"="&amp;B203,'2way'!$Y$3:$Y$7690,"&lt;&gt;P") + SUMIFS('2way'!$AD$3:$AD$7690,'2way'!$R$3:$R$7690,"="&amp;D203,'2way'!$Y$3:$Y$7690,"&lt;&gt;P")</f>
        <v>#N/A</v>
      </c>
      <c r="H203" s="71" t="e">
        <f t="shared" si="10"/>
        <v>#N/A</v>
      </c>
      <c r="I203">
        <f>SUMIFS('2way'!$Z$3:$Z$7690,'2way'!$Q$3:$Q$7690,"=" &amp;B203,'2way'!$Y$3:$Y$7690,"&lt;&gt;P") + SUMIFS('2way'!$Z$3:$Z$7690,'2way'!$R$3:$R$7690,"=" &amp;B203,'2way'!$Y$3:$Y$7690,"&lt;&gt;P")</f>
        <v>600</v>
      </c>
      <c r="J203" t="e">
        <f>SUMIFS('2way'!$AF$3:$AF$7690,'2way'!$Q$3:$Q$7690,"="&amp;B203,'2way'!$Y$3:$Y$7690,"&lt;&gt;P") + SUMIFS('2way'!$AF$3:$AF$7690,'2way'!$R$3:$R$7690,"="&amp;B203,'2way'!$Y$3:$Y$7690,"&lt;&gt;P")</f>
        <v>#N/A</v>
      </c>
      <c r="K203" s="71" t="e">
        <f t="shared" si="11"/>
        <v>#N/A</v>
      </c>
    </row>
    <row r="204" spans="1:11" x14ac:dyDescent="0.25">
      <c r="A204" t="s">
        <v>278</v>
      </c>
      <c r="B204" t="s">
        <v>299</v>
      </c>
      <c r="C204">
        <f>SUMIFS('2way'!$Z$3:$Z$7690,'2way'!$Q$3:$Q$7690,"=" &amp;B204,'2way'!$Y$3:$Y$7690,"&lt;&gt;P") + SUMIFS('2way'!$Z$3:$Z$7690,'2way'!$R$3:$R$7690,"=" &amp;B204,'2way'!$Y$3:$Y$7690,"&lt;&gt;P")</f>
        <v>700</v>
      </c>
      <c r="D204">
        <f>SUMIFS('2way'!$AB$3:$AB$7690,'2way'!$Q$3:$Q$7690,"="&amp;B204,'2way'!$Z$3:$Z$7690,"&lt;&gt;P") + SUMIFS('2way'!$AB$3:$AB$7690,'2way'!$R$3:$R$7690,"="&amp;B204,'2way'!$Z$3:$Z$7690,"&lt;&gt;P")</f>
        <v>-700</v>
      </c>
      <c r="E204" s="71">
        <f t="shared" si="9"/>
        <v>-1</v>
      </c>
      <c r="F204">
        <f>SUMIFS('2way'!$Z$3:$Z$7690,'2way'!$Q$3:$Q$7690,"=" &amp;B204,'2way'!$Y$3:$Y$7690,"&lt;&gt;P") + SUMIFS('2way'!$Z$3:$Z$7690,'2way'!$R$3:$R$7690,"=" &amp;B204,'2way'!$Y$3:$Y$7690,"&lt;&gt;P")</f>
        <v>700</v>
      </c>
      <c r="G204">
        <f>SUMIFS('2way'!$AD$3:$AD$7690,'2way'!$Q$3:$Q$7690,"="&amp;B204,'2way'!$Y$3:$Y$7690,"&lt;&gt;P") + SUMIFS('2way'!$AD$3:$AD$7690,'2way'!$R$3:$R$7690,"="&amp;D204,'2way'!$Y$3:$Y$7690,"&lt;&gt;P")</f>
        <v>-300</v>
      </c>
      <c r="H204" s="71">
        <f t="shared" si="10"/>
        <v>-0.42857142857142855</v>
      </c>
      <c r="I204">
        <f>SUMIFS('2way'!$Z$3:$Z$7690,'2way'!$Q$3:$Q$7690,"=" &amp;B204,'2way'!$Y$3:$Y$7690,"&lt;&gt;P") + SUMIFS('2way'!$Z$3:$Z$7690,'2way'!$R$3:$R$7690,"=" &amp;B204,'2way'!$Y$3:$Y$7690,"&lt;&gt;P")</f>
        <v>700</v>
      </c>
      <c r="J204">
        <f>SUMIFS('2way'!$AF$3:$AF$7690,'2way'!$Q$3:$Q$7690,"="&amp;B204,'2way'!$Y$3:$Y$7690,"&lt;&gt;P") + SUMIFS('2way'!$AF$3:$AF$7690,'2way'!$R$3:$R$7690,"="&amp;B204,'2way'!$Y$3:$Y$7690,"&lt;&gt;P")</f>
        <v>-700</v>
      </c>
      <c r="K204" s="71">
        <f t="shared" si="11"/>
        <v>-1</v>
      </c>
    </row>
    <row r="205" spans="1:11" x14ac:dyDescent="0.25">
      <c r="A205" t="s">
        <v>278</v>
      </c>
      <c r="B205" t="s">
        <v>354</v>
      </c>
      <c r="C205">
        <f>SUMIFS('2way'!$Z$3:$Z$7690,'2way'!$Q$3:$Q$7690,"=" &amp;B205,'2way'!$Y$3:$Y$7690,"&lt;&gt;P") + SUMIFS('2way'!$Z$3:$Z$7690,'2way'!$R$3:$R$7690,"=" &amp;B205,'2way'!$Y$3:$Y$7690,"&lt;&gt;P")</f>
        <v>700</v>
      </c>
      <c r="D205">
        <f>SUMIFS('2way'!$AB$3:$AB$7690,'2way'!$Q$3:$Q$7690,"="&amp;B205,'2way'!$Z$3:$Z$7690,"&lt;&gt;P") + SUMIFS('2way'!$AB$3:$AB$7690,'2way'!$R$3:$R$7690,"="&amp;B205,'2way'!$Z$3:$Z$7690,"&lt;&gt;P")</f>
        <v>-700</v>
      </c>
      <c r="E205" s="71">
        <f t="shared" si="9"/>
        <v>-1</v>
      </c>
      <c r="F205">
        <f>SUMIFS('2way'!$Z$3:$Z$7690,'2way'!$Q$3:$Q$7690,"=" &amp;B205,'2way'!$Y$3:$Y$7690,"&lt;&gt;P") + SUMIFS('2way'!$Z$3:$Z$7690,'2way'!$R$3:$R$7690,"=" &amp;B205,'2way'!$Y$3:$Y$7690,"&lt;&gt;P")</f>
        <v>700</v>
      </c>
      <c r="G205">
        <f>SUMIFS('2way'!$AD$3:$AD$7690,'2way'!$Q$3:$Q$7690,"="&amp;B205,'2way'!$Y$3:$Y$7690,"&lt;&gt;P") + SUMIFS('2way'!$AD$3:$AD$7690,'2way'!$R$3:$R$7690,"="&amp;D205,'2way'!$Y$3:$Y$7690,"&lt;&gt;P")</f>
        <v>-500</v>
      </c>
      <c r="H205" s="71">
        <f t="shared" si="10"/>
        <v>-0.7142857142857143</v>
      </c>
      <c r="I205">
        <f>SUMIFS('2way'!$Z$3:$Z$7690,'2way'!$Q$3:$Q$7690,"=" &amp;B205,'2way'!$Y$3:$Y$7690,"&lt;&gt;P") + SUMIFS('2way'!$Z$3:$Z$7690,'2way'!$R$3:$R$7690,"=" &amp;B205,'2way'!$Y$3:$Y$7690,"&lt;&gt;P")</f>
        <v>700</v>
      </c>
      <c r="J205">
        <f>SUMIFS('2way'!$AF$3:$AF$7690,'2way'!$Q$3:$Q$7690,"="&amp;B205,'2way'!$Y$3:$Y$7690,"&lt;&gt;P") + SUMIFS('2way'!$AF$3:$AF$7690,'2way'!$R$3:$R$7690,"="&amp;B205,'2way'!$Y$3:$Y$7690,"&lt;&gt;P")</f>
        <v>-700</v>
      </c>
      <c r="K205" s="71">
        <f t="shared" si="11"/>
        <v>-1</v>
      </c>
    </row>
    <row r="206" spans="1:11" x14ac:dyDescent="0.25">
      <c r="A206" t="s">
        <v>278</v>
      </c>
      <c r="B206" t="s">
        <v>430</v>
      </c>
      <c r="C206">
        <f>SUMIFS('2way'!$Z$3:$Z$7690,'2way'!$Q$3:$Q$7690,"=" &amp;B206,'2way'!$Y$3:$Y$7690,"&lt;&gt;P") + SUMIFS('2way'!$Z$3:$Z$7690,'2way'!$R$3:$R$7690,"=" &amp;B206,'2way'!$Y$3:$Y$7690,"&lt;&gt;P")</f>
        <v>700</v>
      </c>
      <c r="D206">
        <f>SUMIFS('2way'!$AB$3:$AB$7690,'2way'!$Q$3:$Q$7690,"="&amp;B206,'2way'!$Z$3:$Z$7690,"&lt;&gt;P") + SUMIFS('2way'!$AB$3:$AB$7690,'2way'!$R$3:$R$7690,"="&amp;B206,'2way'!$Z$3:$Z$7690,"&lt;&gt;P")</f>
        <v>-700</v>
      </c>
      <c r="E206" s="71">
        <f t="shared" si="9"/>
        <v>-1</v>
      </c>
      <c r="F206">
        <f>SUMIFS('2way'!$Z$3:$Z$7690,'2way'!$Q$3:$Q$7690,"=" &amp;B206,'2way'!$Y$3:$Y$7690,"&lt;&gt;P") + SUMIFS('2way'!$Z$3:$Z$7690,'2way'!$R$3:$R$7690,"=" &amp;B206,'2way'!$Y$3:$Y$7690,"&lt;&gt;P")</f>
        <v>700</v>
      </c>
      <c r="G206">
        <f>SUMIFS('2way'!$AD$3:$AD$7690,'2way'!$Q$3:$Q$7690,"="&amp;B206,'2way'!$Y$3:$Y$7690,"&lt;&gt;P") + SUMIFS('2way'!$AD$3:$AD$7690,'2way'!$R$3:$R$7690,"="&amp;D206,'2way'!$Y$3:$Y$7690,"&lt;&gt;P")</f>
        <v>-400</v>
      </c>
      <c r="H206" s="71">
        <f t="shared" si="10"/>
        <v>-0.5714285714285714</v>
      </c>
      <c r="I206">
        <f>SUMIFS('2way'!$Z$3:$Z$7690,'2way'!$Q$3:$Q$7690,"=" &amp;B206,'2way'!$Y$3:$Y$7690,"&lt;&gt;P") + SUMIFS('2way'!$Z$3:$Z$7690,'2way'!$R$3:$R$7690,"=" &amp;B206,'2way'!$Y$3:$Y$7690,"&lt;&gt;P")</f>
        <v>700</v>
      </c>
      <c r="J206">
        <f>SUMIFS('2way'!$AF$3:$AF$7690,'2way'!$Q$3:$Q$7690,"="&amp;B206,'2way'!$Y$3:$Y$7690,"&lt;&gt;P") + SUMIFS('2way'!$AF$3:$AF$7690,'2way'!$R$3:$R$7690,"="&amp;B206,'2way'!$Y$3:$Y$7690,"&lt;&gt;P")</f>
        <v>-700</v>
      </c>
      <c r="K206" s="71">
        <f t="shared" si="11"/>
        <v>-1</v>
      </c>
    </row>
    <row r="207" spans="1:11" x14ac:dyDescent="0.25">
      <c r="A207" t="s">
        <v>278</v>
      </c>
      <c r="B207" t="s">
        <v>356</v>
      </c>
      <c r="C207">
        <f>SUMIFS('2way'!$Z$3:$Z$7690,'2way'!$Q$3:$Q$7690,"=" &amp;B207,'2way'!$Y$3:$Y$7690,"&lt;&gt;P") + SUMIFS('2way'!$Z$3:$Z$7690,'2way'!$R$3:$R$7690,"=" &amp;B207,'2way'!$Y$3:$Y$7690,"&lt;&gt;P")</f>
        <v>600</v>
      </c>
      <c r="D207">
        <f>SUMIFS('2way'!$AB$3:$AB$7690,'2way'!$Q$3:$Q$7690,"="&amp;B207,'2way'!$Z$3:$Z$7690,"&lt;&gt;P") + SUMIFS('2way'!$AB$3:$AB$7690,'2way'!$R$3:$R$7690,"="&amp;B207,'2way'!$Z$3:$Z$7690,"&lt;&gt;P")</f>
        <v>-700</v>
      </c>
      <c r="E207" s="71">
        <f t="shared" si="9"/>
        <v>-1.1666666666666667</v>
      </c>
      <c r="F207">
        <f>SUMIFS('2way'!$Z$3:$Z$7690,'2way'!$Q$3:$Q$7690,"=" &amp;B207,'2way'!$Y$3:$Y$7690,"&lt;&gt;P") + SUMIFS('2way'!$Z$3:$Z$7690,'2way'!$R$3:$R$7690,"=" &amp;B207,'2way'!$Y$3:$Y$7690,"&lt;&gt;P")</f>
        <v>600</v>
      </c>
      <c r="G207">
        <f>SUMIFS('2way'!$AD$3:$AD$7690,'2way'!$Q$3:$Q$7690,"="&amp;B207,'2way'!$Y$3:$Y$7690,"&lt;&gt;P") + SUMIFS('2way'!$AD$3:$AD$7690,'2way'!$R$3:$R$7690,"="&amp;D207,'2way'!$Y$3:$Y$7690,"&lt;&gt;P")</f>
        <v>-200</v>
      </c>
      <c r="H207" s="71">
        <f t="shared" si="10"/>
        <v>-0.33333333333333331</v>
      </c>
      <c r="I207">
        <f>SUMIFS('2way'!$Z$3:$Z$7690,'2way'!$Q$3:$Q$7690,"=" &amp;B207,'2way'!$Y$3:$Y$7690,"&lt;&gt;P") + SUMIFS('2way'!$Z$3:$Z$7690,'2way'!$R$3:$R$7690,"=" &amp;B207,'2way'!$Y$3:$Y$7690,"&lt;&gt;P")</f>
        <v>600</v>
      </c>
      <c r="J207">
        <f>SUMIFS('2way'!$AF$3:$AF$7690,'2way'!$Q$3:$Q$7690,"="&amp;B207,'2way'!$Y$3:$Y$7690,"&lt;&gt;P") + SUMIFS('2way'!$AF$3:$AF$7690,'2way'!$R$3:$R$7690,"="&amp;B207,'2way'!$Y$3:$Y$7690,"&lt;&gt;P")</f>
        <v>-600</v>
      </c>
      <c r="K207" s="71">
        <f t="shared" si="11"/>
        <v>-1</v>
      </c>
    </row>
    <row r="208" spans="1:11" x14ac:dyDescent="0.25">
      <c r="A208" t="s">
        <v>278</v>
      </c>
      <c r="B208" t="s">
        <v>496</v>
      </c>
      <c r="C208">
        <f>SUMIFS('2way'!$Z$3:$Z$7690,'2way'!$Q$3:$Q$7690,"=" &amp;B208,'2way'!$Y$3:$Y$7690,"&lt;&gt;P") + SUMIFS('2way'!$Z$3:$Z$7690,'2way'!$R$3:$R$7690,"=" &amp;B208,'2way'!$Y$3:$Y$7690,"&lt;&gt;P")</f>
        <v>700</v>
      </c>
      <c r="D208" t="e">
        <f>SUMIFS('2way'!$AB$3:$AB$7690,'2way'!$Q$3:$Q$7690,"="&amp;B208,'2way'!$Z$3:$Z$7690,"&lt;&gt;P") + SUMIFS('2way'!$AB$3:$AB$7690,'2way'!$R$3:$R$7690,"="&amp;B208,'2way'!$Z$3:$Z$7690,"&lt;&gt;P")</f>
        <v>#N/A</v>
      </c>
      <c r="E208" s="71" t="e">
        <f t="shared" si="9"/>
        <v>#N/A</v>
      </c>
      <c r="F208">
        <f>SUMIFS('2way'!$Z$3:$Z$7690,'2way'!$Q$3:$Q$7690,"=" &amp;B208,'2way'!$Y$3:$Y$7690,"&lt;&gt;P") + SUMIFS('2way'!$Z$3:$Z$7690,'2way'!$R$3:$R$7690,"=" &amp;B208,'2way'!$Y$3:$Y$7690,"&lt;&gt;P")</f>
        <v>700</v>
      </c>
      <c r="G208" t="e">
        <f>SUMIFS('2way'!$AD$3:$AD$7690,'2way'!$Q$3:$Q$7690,"="&amp;B208,'2way'!$Y$3:$Y$7690,"&lt;&gt;P") + SUMIFS('2way'!$AD$3:$AD$7690,'2way'!$R$3:$R$7690,"="&amp;D208,'2way'!$Y$3:$Y$7690,"&lt;&gt;P")</f>
        <v>#N/A</v>
      </c>
      <c r="H208" s="71" t="e">
        <f t="shared" si="10"/>
        <v>#N/A</v>
      </c>
      <c r="I208">
        <f>SUMIFS('2way'!$Z$3:$Z$7690,'2way'!$Q$3:$Q$7690,"=" &amp;B208,'2way'!$Y$3:$Y$7690,"&lt;&gt;P") + SUMIFS('2way'!$Z$3:$Z$7690,'2way'!$R$3:$R$7690,"=" &amp;B208,'2way'!$Y$3:$Y$7690,"&lt;&gt;P")</f>
        <v>700</v>
      </c>
      <c r="J208" t="e">
        <f>SUMIFS('2way'!$AF$3:$AF$7690,'2way'!$Q$3:$Q$7690,"="&amp;B208,'2way'!$Y$3:$Y$7690,"&lt;&gt;P") + SUMIFS('2way'!$AF$3:$AF$7690,'2way'!$R$3:$R$7690,"="&amp;B208,'2way'!$Y$3:$Y$7690,"&lt;&gt;P")</f>
        <v>#N/A</v>
      </c>
      <c r="K208" s="71" t="e">
        <f t="shared" si="11"/>
        <v>#N/A</v>
      </c>
    </row>
    <row r="209" spans="1:11" x14ac:dyDescent="0.25">
      <c r="A209" t="s">
        <v>278</v>
      </c>
      <c r="B209" t="s">
        <v>358</v>
      </c>
      <c r="C209">
        <f>SUMIFS('2way'!$Z$3:$Z$7690,'2way'!$Q$3:$Q$7690,"=" &amp;B209,'2way'!$Y$3:$Y$7690,"&lt;&gt;P") + SUMIFS('2way'!$Z$3:$Z$7690,'2way'!$R$3:$R$7690,"=" &amp;B209,'2way'!$Y$3:$Y$7690,"&lt;&gt;P")</f>
        <v>600</v>
      </c>
      <c r="D209">
        <f>SUMIFS('2way'!$AB$3:$AB$7690,'2way'!$Q$3:$Q$7690,"="&amp;B209,'2way'!$Z$3:$Z$7690,"&lt;&gt;P") + SUMIFS('2way'!$AB$3:$AB$7690,'2way'!$R$3:$R$7690,"="&amp;B209,'2way'!$Z$3:$Z$7690,"&lt;&gt;P")</f>
        <v>-700</v>
      </c>
      <c r="E209" s="71">
        <f t="shared" si="9"/>
        <v>-1.1666666666666667</v>
      </c>
      <c r="F209">
        <f>SUMIFS('2way'!$Z$3:$Z$7690,'2way'!$Q$3:$Q$7690,"=" &amp;B209,'2way'!$Y$3:$Y$7690,"&lt;&gt;P") + SUMIFS('2way'!$Z$3:$Z$7690,'2way'!$R$3:$R$7690,"=" &amp;B209,'2way'!$Y$3:$Y$7690,"&lt;&gt;P")</f>
        <v>600</v>
      </c>
      <c r="G209">
        <f>SUMIFS('2way'!$AD$3:$AD$7690,'2way'!$Q$3:$Q$7690,"="&amp;B209,'2way'!$Y$3:$Y$7690,"&lt;&gt;P") + SUMIFS('2way'!$AD$3:$AD$7690,'2way'!$R$3:$R$7690,"="&amp;D209,'2way'!$Y$3:$Y$7690,"&lt;&gt;P")</f>
        <v>-200</v>
      </c>
      <c r="H209" s="71">
        <f t="shared" si="10"/>
        <v>-0.33333333333333331</v>
      </c>
      <c r="I209">
        <f>SUMIFS('2way'!$Z$3:$Z$7690,'2way'!$Q$3:$Q$7690,"=" &amp;B209,'2way'!$Y$3:$Y$7690,"&lt;&gt;P") + SUMIFS('2way'!$Z$3:$Z$7690,'2way'!$R$3:$R$7690,"=" &amp;B209,'2way'!$Y$3:$Y$7690,"&lt;&gt;P")</f>
        <v>600</v>
      </c>
      <c r="J209">
        <f>SUMIFS('2way'!$AF$3:$AF$7690,'2way'!$Q$3:$Q$7690,"="&amp;B209,'2way'!$Y$3:$Y$7690,"&lt;&gt;P") + SUMIFS('2way'!$AF$3:$AF$7690,'2way'!$R$3:$R$7690,"="&amp;B209,'2way'!$Y$3:$Y$7690,"&lt;&gt;P")</f>
        <v>-600</v>
      </c>
      <c r="K209" s="71">
        <f t="shared" si="11"/>
        <v>-1</v>
      </c>
    </row>
    <row r="210" spans="1:11" x14ac:dyDescent="0.25">
      <c r="A210" t="s">
        <v>278</v>
      </c>
      <c r="B210" t="s">
        <v>497</v>
      </c>
      <c r="C210">
        <f>SUMIFS('2way'!$Z$3:$Z$7690,'2way'!$Q$3:$Q$7690,"=" &amp;B210,'2way'!$Y$3:$Y$7690,"&lt;&gt;P") + SUMIFS('2way'!$Z$3:$Z$7690,'2way'!$R$3:$R$7690,"=" &amp;B210,'2way'!$Y$3:$Y$7690,"&lt;&gt;P")</f>
        <v>600</v>
      </c>
      <c r="D210" t="e">
        <f>SUMIFS('2way'!$AB$3:$AB$7690,'2way'!$Q$3:$Q$7690,"="&amp;B210,'2way'!$Z$3:$Z$7690,"&lt;&gt;P") + SUMIFS('2way'!$AB$3:$AB$7690,'2way'!$R$3:$R$7690,"="&amp;B210,'2way'!$Z$3:$Z$7690,"&lt;&gt;P")</f>
        <v>#N/A</v>
      </c>
      <c r="E210" s="71" t="e">
        <f t="shared" si="9"/>
        <v>#N/A</v>
      </c>
      <c r="F210">
        <f>SUMIFS('2way'!$Z$3:$Z$7690,'2way'!$Q$3:$Q$7690,"=" &amp;B210,'2way'!$Y$3:$Y$7690,"&lt;&gt;P") + SUMIFS('2way'!$Z$3:$Z$7690,'2way'!$R$3:$R$7690,"=" &amp;B210,'2way'!$Y$3:$Y$7690,"&lt;&gt;P")</f>
        <v>600</v>
      </c>
      <c r="G210">
        <f>SUMIFS('2way'!$AD$3:$AD$7690,'2way'!$Q$3:$Q$7690,"="&amp;B210,'2way'!$Y$3:$Y$7690,"&lt;&gt;P") + SUMIFS('2way'!$AD$3:$AD$7690,'2way'!$R$3:$R$7690,"="&amp;D210,'2way'!$Y$3:$Y$7690,"&lt;&gt;P")</f>
        <v>-200</v>
      </c>
      <c r="H210" s="71">
        <f t="shared" si="10"/>
        <v>-0.33333333333333331</v>
      </c>
      <c r="I210">
        <f>SUMIFS('2way'!$Z$3:$Z$7690,'2way'!$Q$3:$Q$7690,"=" &amp;B210,'2way'!$Y$3:$Y$7690,"&lt;&gt;P") + SUMIFS('2way'!$Z$3:$Z$7690,'2way'!$R$3:$R$7690,"=" &amp;B210,'2way'!$Y$3:$Y$7690,"&lt;&gt;P")</f>
        <v>600</v>
      </c>
      <c r="J210" t="e">
        <f>SUMIFS('2way'!$AF$3:$AF$7690,'2way'!$Q$3:$Q$7690,"="&amp;B210,'2way'!$Y$3:$Y$7690,"&lt;&gt;P") + SUMIFS('2way'!$AF$3:$AF$7690,'2way'!$R$3:$R$7690,"="&amp;B210,'2way'!$Y$3:$Y$7690,"&lt;&gt;P")</f>
        <v>#N/A</v>
      </c>
      <c r="K210" s="71" t="e">
        <f t="shared" si="11"/>
        <v>#N/A</v>
      </c>
    </row>
    <row r="211" spans="1:11" x14ac:dyDescent="0.25">
      <c r="A211" t="s">
        <v>278</v>
      </c>
      <c r="B211" t="s">
        <v>359</v>
      </c>
      <c r="C211">
        <f>SUMIFS('2way'!$Z$3:$Z$7690,'2way'!$Q$3:$Q$7690,"=" &amp;B211,'2way'!$Y$3:$Y$7690,"&lt;&gt;P") + SUMIFS('2way'!$Z$3:$Z$7690,'2way'!$R$3:$R$7690,"=" &amp;B211,'2way'!$Y$3:$Y$7690,"&lt;&gt;P")</f>
        <v>500</v>
      </c>
      <c r="D211" t="e">
        <f>SUMIFS('2way'!$AB$3:$AB$7690,'2way'!$Q$3:$Q$7690,"="&amp;B211,'2way'!$Z$3:$Z$7690,"&lt;&gt;P") + SUMIFS('2way'!$AB$3:$AB$7690,'2way'!$R$3:$R$7690,"="&amp;B211,'2way'!$Z$3:$Z$7690,"&lt;&gt;P")</f>
        <v>#N/A</v>
      </c>
      <c r="E211" s="71" t="e">
        <f t="shared" si="9"/>
        <v>#N/A</v>
      </c>
      <c r="F211">
        <f>SUMIFS('2way'!$Z$3:$Z$7690,'2way'!$Q$3:$Q$7690,"=" &amp;B211,'2way'!$Y$3:$Y$7690,"&lt;&gt;P") + SUMIFS('2way'!$Z$3:$Z$7690,'2way'!$R$3:$R$7690,"=" &amp;B211,'2way'!$Y$3:$Y$7690,"&lt;&gt;P")</f>
        <v>500</v>
      </c>
      <c r="G211" t="e">
        <f>SUMIFS('2way'!$AD$3:$AD$7690,'2way'!$Q$3:$Q$7690,"="&amp;B211,'2way'!$Y$3:$Y$7690,"&lt;&gt;P") + SUMIFS('2way'!$AD$3:$AD$7690,'2way'!$R$3:$R$7690,"="&amp;D211,'2way'!$Y$3:$Y$7690,"&lt;&gt;P")</f>
        <v>#N/A</v>
      </c>
      <c r="H211" s="71" t="e">
        <f t="shared" si="10"/>
        <v>#N/A</v>
      </c>
      <c r="I211">
        <f>SUMIFS('2way'!$Z$3:$Z$7690,'2way'!$Q$3:$Q$7690,"=" &amp;B211,'2way'!$Y$3:$Y$7690,"&lt;&gt;P") + SUMIFS('2way'!$Z$3:$Z$7690,'2way'!$R$3:$R$7690,"=" &amp;B211,'2way'!$Y$3:$Y$7690,"&lt;&gt;P")</f>
        <v>500</v>
      </c>
      <c r="J211" t="e">
        <f>SUMIFS('2way'!$AF$3:$AF$7690,'2way'!$Q$3:$Q$7690,"="&amp;B211,'2way'!$Y$3:$Y$7690,"&lt;&gt;P") + SUMIFS('2way'!$AF$3:$AF$7690,'2way'!$R$3:$R$7690,"="&amp;B211,'2way'!$Y$3:$Y$7690,"&lt;&gt;P")</f>
        <v>#N/A</v>
      </c>
      <c r="K211" s="71" t="e">
        <f t="shared" si="11"/>
        <v>#N/A</v>
      </c>
    </row>
    <row r="212" spans="1:11" x14ac:dyDescent="0.25">
      <c r="A212" t="s">
        <v>278</v>
      </c>
      <c r="B212" t="s">
        <v>434</v>
      </c>
      <c r="C212">
        <f>SUMIFS('2way'!$Z$3:$Z$7690,'2way'!$Q$3:$Q$7690,"=" &amp;B212,'2way'!$Y$3:$Y$7690,"&lt;&gt;P") + SUMIFS('2way'!$Z$3:$Z$7690,'2way'!$R$3:$R$7690,"=" &amp;B212,'2way'!$Y$3:$Y$7690,"&lt;&gt;P")</f>
        <v>600</v>
      </c>
      <c r="D212">
        <f>SUMIFS('2way'!$AB$3:$AB$7690,'2way'!$Q$3:$Q$7690,"="&amp;B212,'2way'!$Z$3:$Z$7690,"&lt;&gt;P") + SUMIFS('2way'!$AB$3:$AB$7690,'2way'!$R$3:$R$7690,"="&amp;B212,'2way'!$Z$3:$Z$7690,"&lt;&gt;P")</f>
        <v>-600</v>
      </c>
      <c r="E212" s="71">
        <f t="shared" si="9"/>
        <v>-1</v>
      </c>
      <c r="F212">
        <f>SUMIFS('2way'!$Z$3:$Z$7690,'2way'!$Q$3:$Q$7690,"=" &amp;B212,'2way'!$Y$3:$Y$7690,"&lt;&gt;P") + SUMIFS('2way'!$Z$3:$Z$7690,'2way'!$R$3:$R$7690,"=" &amp;B212,'2way'!$Y$3:$Y$7690,"&lt;&gt;P")</f>
        <v>600</v>
      </c>
      <c r="G212">
        <f>SUMIFS('2way'!$AD$3:$AD$7690,'2way'!$Q$3:$Q$7690,"="&amp;B212,'2way'!$Y$3:$Y$7690,"&lt;&gt;P") + SUMIFS('2way'!$AD$3:$AD$7690,'2way'!$R$3:$R$7690,"="&amp;D212,'2way'!$Y$3:$Y$7690,"&lt;&gt;P")</f>
        <v>-400</v>
      </c>
      <c r="H212" s="71">
        <f t="shared" si="10"/>
        <v>-0.66666666666666663</v>
      </c>
      <c r="I212">
        <f>SUMIFS('2way'!$Z$3:$Z$7690,'2way'!$Q$3:$Q$7690,"=" &amp;B212,'2way'!$Y$3:$Y$7690,"&lt;&gt;P") + SUMIFS('2way'!$Z$3:$Z$7690,'2way'!$R$3:$R$7690,"=" &amp;B212,'2way'!$Y$3:$Y$7690,"&lt;&gt;P")</f>
        <v>600</v>
      </c>
      <c r="J212">
        <f>SUMIFS('2way'!$AF$3:$AF$7690,'2way'!$Q$3:$Q$7690,"="&amp;B212,'2way'!$Y$3:$Y$7690,"&lt;&gt;P") + SUMIFS('2way'!$AF$3:$AF$7690,'2way'!$R$3:$R$7690,"="&amp;B212,'2way'!$Y$3:$Y$7690,"&lt;&gt;P")</f>
        <v>-600</v>
      </c>
      <c r="K212" s="71">
        <f t="shared" si="11"/>
        <v>-1</v>
      </c>
    </row>
    <row r="213" spans="1:11" x14ac:dyDescent="0.25">
      <c r="A213" t="s">
        <v>278</v>
      </c>
      <c r="B213" t="s">
        <v>429</v>
      </c>
      <c r="C213">
        <f>SUMIFS('2way'!$Z$3:$Z$7690,'2way'!$Q$3:$Q$7690,"=" &amp;B213,'2way'!$Y$3:$Y$7690,"&lt;&gt;P") + SUMIFS('2way'!$Z$3:$Z$7690,'2way'!$R$3:$R$7690,"=" &amp;B213,'2way'!$Y$3:$Y$7690,"&lt;&gt;P")</f>
        <v>700</v>
      </c>
      <c r="D213" t="e">
        <f>SUMIFS('2way'!$AB$3:$AB$7690,'2way'!$Q$3:$Q$7690,"="&amp;B213,'2way'!$Z$3:$Z$7690,"&lt;&gt;P") + SUMIFS('2way'!$AB$3:$AB$7690,'2way'!$R$3:$R$7690,"="&amp;B213,'2way'!$Z$3:$Z$7690,"&lt;&gt;P")</f>
        <v>#N/A</v>
      </c>
      <c r="E213" s="71" t="e">
        <f t="shared" si="9"/>
        <v>#N/A</v>
      </c>
      <c r="F213">
        <f>SUMIFS('2way'!$Z$3:$Z$7690,'2way'!$Q$3:$Q$7690,"=" &amp;B213,'2way'!$Y$3:$Y$7690,"&lt;&gt;P") + SUMIFS('2way'!$Z$3:$Z$7690,'2way'!$R$3:$R$7690,"=" &amp;B213,'2way'!$Y$3:$Y$7690,"&lt;&gt;P")</f>
        <v>700</v>
      </c>
      <c r="G213" t="e">
        <f>SUMIFS('2way'!$AD$3:$AD$7690,'2way'!$Q$3:$Q$7690,"="&amp;B213,'2way'!$Y$3:$Y$7690,"&lt;&gt;P") + SUMIFS('2way'!$AD$3:$AD$7690,'2way'!$R$3:$R$7690,"="&amp;D213,'2way'!$Y$3:$Y$7690,"&lt;&gt;P")</f>
        <v>#N/A</v>
      </c>
      <c r="H213" s="71" t="e">
        <f t="shared" si="10"/>
        <v>#N/A</v>
      </c>
      <c r="I213">
        <f>SUMIFS('2way'!$Z$3:$Z$7690,'2way'!$Q$3:$Q$7690,"=" &amp;B213,'2way'!$Y$3:$Y$7690,"&lt;&gt;P") + SUMIFS('2way'!$Z$3:$Z$7690,'2way'!$R$3:$R$7690,"=" &amp;B213,'2way'!$Y$3:$Y$7690,"&lt;&gt;P")</f>
        <v>700</v>
      </c>
      <c r="J213" t="e">
        <f>SUMIFS('2way'!$AF$3:$AF$7690,'2way'!$Q$3:$Q$7690,"="&amp;B213,'2way'!$Y$3:$Y$7690,"&lt;&gt;P") + SUMIFS('2way'!$AF$3:$AF$7690,'2way'!$R$3:$R$7690,"="&amp;B213,'2way'!$Y$3:$Y$7690,"&lt;&gt;P")</f>
        <v>#N/A</v>
      </c>
      <c r="K213" s="71" t="e">
        <f t="shared" si="11"/>
        <v>#N/A</v>
      </c>
    </row>
    <row r="214" spans="1:11" x14ac:dyDescent="0.25">
      <c r="A214" t="s">
        <v>278</v>
      </c>
      <c r="B214" t="s">
        <v>355</v>
      </c>
      <c r="C214">
        <f>SUMIFS('2way'!$Z$3:$Z$7690,'2way'!$Q$3:$Q$7690,"=" &amp;B214,'2way'!$Y$3:$Y$7690,"&lt;&gt;P") + SUMIFS('2way'!$Z$3:$Z$7690,'2way'!$R$3:$R$7690,"=" &amp;B214,'2way'!$Y$3:$Y$7690,"&lt;&gt;P")</f>
        <v>600</v>
      </c>
      <c r="D214">
        <f>SUMIFS('2way'!$AB$3:$AB$7690,'2way'!$Q$3:$Q$7690,"="&amp;B214,'2way'!$Z$3:$Z$7690,"&lt;&gt;P") + SUMIFS('2way'!$AB$3:$AB$7690,'2way'!$R$3:$R$7690,"="&amp;B214,'2way'!$Z$3:$Z$7690,"&lt;&gt;P")</f>
        <v>-600</v>
      </c>
      <c r="E214" s="71">
        <f t="shared" si="9"/>
        <v>-1</v>
      </c>
      <c r="F214">
        <f>SUMIFS('2way'!$Z$3:$Z$7690,'2way'!$Q$3:$Q$7690,"=" &amp;B214,'2way'!$Y$3:$Y$7690,"&lt;&gt;P") + SUMIFS('2way'!$Z$3:$Z$7690,'2way'!$R$3:$R$7690,"=" &amp;B214,'2way'!$Y$3:$Y$7690,"&lt;&gt;P")</f>
        <v>600</v>
      </c>
      <c r="G214">
        <f>SUMIFS('2way'!$AD$3:$AD$7690,'2way'!$Q$3:$Q$7690,"="&amp;B214,'2way'!$Y$3:$Y$7690,"&lt;&gt;P") + SUMIFS('2way'!$AD$3:$AD$7690,'2way'!$R$3:$R$7690,"="&amp;D214,'2way'!$Y$3:$Y$7690,"&lt;&gt;P")</f>
        <v>-200</v>
      </c>
      <c r="H214" s="71">
        <f t="shared" si="10"/>
        <v>-0.33333333333333331</v>
      </c>
      <c r="I214">
        <f>SUMIFS('2way'!$Z$3:$Z$7690,'2way'!$Q$3:$Q$7690,"=" &amp;B214,'2way'!$Y$3:$Y$7690,"&lt;&gt;P") + SUMIFS('2way'!$Z$3:$Z$7690,'2way'!$R$3:$R$7690,"=" &amp;B214,'2way'!$Y$3:$Y$7690,"&lt;&gt;P")</f>
        <v>600</v>
      </c>
      <c r="J214">
        <f>SUMIFS('2way'!$AF$3:$AF$7690,'2way'!$Q$3:$Q$7690,"="&amp;B214,'2way'!$Y$3:$Y$7690,"&lt;&gt;P") + SUMIFS('2way'!$AF$3:$AF$7690,'2way'!$R$3:$R$7690,"="&amp;B214,'2way'!$Y$3:$Y$7690,"&lt;&gt;P")</f>
        <v>-600</v>
      </c>
      <c r="K214" s="71">
        <f t="shared" si="11"/>
        <v>-1</v>
      </c>
    </row>
    <row r="215" spans="1:11" x14ac:dyDescent="0.25">
      <c r="A215" t="s">
        <v>269</v>
      </c>
      <c r="B215" t="s">
        <v>499</v>
      </c>
      <c r="C215">
        <f>SUMIFS('2way'!$Z$3:$Z$7690,'2way'!$Q$3:$Q$7690,"=" &amp;B215,'2way'!$Y$3:$Y$7690,"&lt;&gt;P") + SUMIFS('2way'!$Z$3:$Z$7690,'2way'!$R$3:$R$7690,"=" &amp;B215,'2way'!$Y$3:$Y$7690,"&lt;&gt;P")</f>
        <v>600</v>
      </c>
      <c r="D215">
        <f>SUMIFS('2way'!$AB$3:$AB$7690,'2way'!$Q$3:$Q$7690,"="&amp;B215,'2way'!$Z$3:$Z$7690,"&lt;&gt;P") + SUMIFS('2way'!$AB$3:$AB$7690,'2way'!$R$3:$R$7690,"="&amp;B215,'2way'!$Z$3:$Z$7690,"&lt;&gt;P")</f>
        <v>-600</v>
      </c>
      <c r="E215" s="71">
        <f t="shared" si="9"/>
        <v>-1</v>
      </c>
      <c r="F215">
        <f>SUMIFS('2way'!$Z$3:$Z$7690,'2way'!$Q$3:$Q$7690,"=" &amp;B215,'2way'!$Y$3:$Y$7690,"&lt;&gt;P") + SUMIFS('2way'!$Z$3:$Z$7690,'2way'!$R$3:$R$7690,"=" &amp;B215,'2way'!$Y$3:$Y$7690,"&lt;&gt;P")</f>
        <v>600</v>
      </c>
      <c r="G215">
        <f>SUMIFS('2way'!$AD$3:$AD$7690,'2way'!$Q$3:$Q$7690,"="&amp;B215,'2way'!$Y$3:$Y$7690,"&lt;&gt;P") + SUMIFS('2way'!$AD$3:$AD$7690,'2way'!$R$3:$R$7690,"="&amp;D215,'2way'!$Y$3:$Y$7690,"&lt;&gt;P")</f>
        <v>-300</v>
      </c>
      <c r="H215" s="71">
        <f t="shared" si="10"/>
        <v>-0.5</v>
      </c>
      <c r="I215">
        <f>SUMIFS('2way'!$Z$3:$Z$7690,'2way'!$Q$3:$Q$7690,"=" &amp;B215,'2way'!$Y$3:$Y$7690,"&lt;&gt;P") + SUMIFS('2way'!$Z$3:$Z$7690,'2way'!$R$3:$R$7690,"=" &amp;B215,'2way'!$Y$3:$Y$7690,"&lt;&gt;P")</f>
        <v>600</v>
      </c>
      <c r="J215">
        <f>SUMIFS('2way'!$AF$3:$AF$7690,'2way'!$Q$3:$Q$7690,"="&amp;B215,'2way'!$Y$3:$Y$7690,"&lt;&gt;P") + SUMIFS('2way'!$AF$3:$AF$7690,'2way'!$R$3:$R$7690,"="&amp;B215,'2way'!$Y$3:$Y$7690,"&lt;&gt;P")</f>
        <v>-600</v>
      </c>
      <c r="K215" s="71">
        <f t="shared" si="11"/>
        <v>-1</v>
      </c>
    </row>
    <row r="216" spans="1:11" x14ac:dyDescent="0.25">
      <c r="A216" t="s">
        <v>269</v>
      </c>
      <c r="B216" t="s">
        <v>363</v>
      </c>
      <c r="C216">
        <f>SUMIFS('2way'!$Z$3:$Z$7690,'2way'!$Q$3:$Q$7690,"=" &amp;B216,'2way'!$Y$3:$Y$7690,"&lt;&gt;P") + SUMIFS('2way'!$Z$3:$Z$7690,'2way'!$R$3:$R$7690,"=" &amp;B216,'2way'!$Y$3:$Y$7690,"&lt;&gt;P")</f>
        <v>500</v>
      </c>
      <c r="D216">
        <f>SUMIFS('2way'!$AB$3:$AB$7690,'2way'!$Q$3:$Q$7690,"="&amp;B216,'2way'!$Z$3:$Z$7690,"&lt;&gt;P") + SUMIFS('2way'!$AB$3:$AB$7690,'2way'!$R$3:$R$7690,"="&amp;B216,'2way'!$Z$3:$Z$7690,"&lt;&gt;P")</f>
        <v>-600</v>
      </c>
      <c r="E216" s="71">
        <f t="shared" si="9"/>
        <v>-1.2</v>
      </c>
      <c r="F216">
        <f>SUMIFS('2way'!$Z$3:$Z$7690,'2way'!$Q$3:$Q$7690,"=" &amp;B216,'2way'!$Y$3:$Y$7690,"&lt;&gt;P") + SUMIFS('2way'!$Z$3:$Z$7690,'2way'!$R$3:$R$7690,"=" &amp;B216,'2way'!$Y$3:$Y$7690,"&lt;&gt;P")</f>
        <v>500</v>
      </c>
      <c r="G216">
        <f>SUMIFS('2way'!$AD$3:$AD$7690,'2way'!$Q$3:$Q$7690,"="&amp;B216,'2way'!$Y$3:$Y$7690,"&lt;&gt;P") + SUMIFS('2way'!$AD$3:$AD$7690,'2way'!$R$3:$R$7690,"="&amp;D216,'2way'!$Y$3:$Y$7690,"&lt;&gt;P")</f>
        <v>-300</v>
      </c>
      <c r="H216" s="71">
        <f t="shared" si="10"/>
        <v>-0.6</v>
      </c>
      <c r="I216">
        <f>SUMIFS('2way'!$Z$3:$Z$7690,'2way'!$Q$3:$Q$7690,"=" &amp;B216,'2way'!$Y$3:$Y$7690,"&lt;&gt;P") + SUMIFS('2way'!$Z$3:$Z$7690,'2way'!$R$3:$R$7690,"=" &amp;B216,'2way'!$Y$3:$Y$7690,"&lt;&gt;P")</f>
        <v>500</v>
      </c>
      <c r="J216">
        <f>SUMIFS('2way'!$AF$3:$AF$7690,'2way'!$Q$3:$Q$7690,"="&amp;B216,'2way'!$Y$3:$Y$7690,"&lt;&gt;P") + SUMIFS('2way'!$AF$3:$AF$7690,'2way'!$R$3:$R$7690,"="&amp;B216,'2way'!$Y$3:$Y$7690,"&lt;&gt;P")</f>
        <v>-500</v>
      </c>
      <c r="K216" s="71">
        <f t="shared" si="11"/>
        <v>-1</v>
      </c>
    </row>
    <row r="217" spans="1:11" x14ac:dyDescent="0.25">
      <c r="A217" t="s">
        <v>269</v>
      </c>
      <c r="B217" t="s">
        <v>436</v>
      </c>
      <c r="C217">
        <f>SUMIFS('2way'!$Z$3:$Z$7690,'2way'!$Q$3:$Q$7690,"=" &amp;B217,'2way'!$Y$3:$Y$7690,"&lt;&gt;P") + SUMIFS('2way'!$Z$3:$Z$7690,'2way'!$R$3:$R$7690,"=" &amp;B217,'2way'!$Y$3:$Y$7690,"&lt;&gt;P")</f>
        <v>600</v>
      </c>
      <c r="D217">
        <f>SUMIFS('2way'!$AB$3:$AB$7690,'2way'!$Q$3:$Q$7690,"="&amp;B217,'2way'!$Z$3:$Z$7690,"&lt;&gt;P") + SUMIFS('2way'!$AB$3:$AB$7690,'2way'!$R$3:$R$7690,"="&amp;B217,'2way'!$Z$3:$Z$7690,"&lt;&gt;P")</f>
        <v>-600</v>
      </c>
      <c r="E217" s="71">
        <f t="shared" si="9"/>
        <v>-1</v>
      </c>
      <c r="F217">
        <f>SUMIFS('2way'!$Z$3:$Z$7690,'2way'!$Q$3:$Q$7690,"=" &amp;B217,'2way'!$Y$3:$Y$7690,"&lt;&gt;P") + SUMIFS('2way'!$Z$3:$Z$7690,'2way'!$R$3:$R$7690,"=" &amp;B217,'2way'!$Y$3:$Y$7690,"&lt;&gt;P")</f>
        <v>600</v>
      </c>
      <c r="G217">
        <f>SUMIFS('2way'!$AD$3:$AD$7690,'2way'!$Q$3:$Q$7690,"="&amp;B217,'2way'!$Y$3:$Y$7690,"&lt;&gt;P") + SUMIFS('2way'!$AD$3:$AD$7690,'2way'!$R$3:$R$7690,"="&amp;D217,'2way'!$Y$3:$Y$7690,"&lt;&gt;P")</f>
        <v>-300</v>
      </c>
      <c r="H217" s="71">
        <f t="shared" si="10"/>
        <v>-0.5</v>
      </c>
      <c r="I217">
        <f>SUMIFS('2way'!$Z$3:$Z$7690,'2way'!$Q$3:$Q$7690,"=" &amp;B217,'2way'!$Y$3:$Y$7690,"&lt;&gt;P") + SUMIFS('2way'!$Z$3:$Z$7690,'2way'!$R$3:$R$7690,"=" &amp;B217,'2way'!$Y$3:$Y$7690,"&lt;&gt;P")</f>
        <v>600</v>
      </c>
      <c r="J217">
        <f>SUMIFS('2way'!$AF$3:$AF$7690,'2way'!$Q$3:$Q$7690,"="&amp;B217,'2way'!$Y$3:$Y$7690,"&lt;&gt;P") + SUMIFS('2way'!$AF$3:$AF$7690,'2way'!$R$3:$R$7690,"="&amp;B217,'2way'!$Y$3:$Y$7690,"&lt;&gt;P")</f>
        <v>-600</v>
      </c>
      <c r="K217" s="71">
        <f t="shared" si="11"/>
        <v>-1</v>
      </c>
    </row>
    <row r="218" spans="1:11" x14ac:dyDescent="0.25">
      <c r="A218" t="s">
        <v>269</v>
      </c>
      <c r="B218" t="s">
        <v>438</v>
      </c>
      <c r="C218">
        <f>SUMIFS('2way'!$Z$3:$Z$7690,'2way'!$Q$3:$Q$7690,"=" &amp;B218,'2way'!$Y$3:$Y$7690,"&lt;&gt;P") + SUMIFS('2way'!$Z$3:$Z$7690,'2way'!$R$3:$R$7690,"=" &amp;B218,'2way'!$Y$3:$Y$7690,"&lt;&gt;P")</f>
        <v>500</v>
      </c>
      <c r="D218">
        <f>SUMIFS('2way'!$AB$3:$AB$7690,'2way'!$Q$3:$Q$7690,"="&amp;B218,'2way'!$Z$3:$Z$7690,"&lt;&gt;P") + SUMIFS('2way'!$AB$3:$AB$7690,'2way'!$R$3:$R$7690,"="&amp;B218,'2way'!$Z$3:$Z$7690,"&lt;&gt;P")</f>
        <v>-500</v>
      </c>
      <c r="E218" s="71">
        <f t="shared" si="9"/>
        <v>-1</v>
      </c>
      <c r="F218">
        <f>SUMIFS('2way'!$Z$3:$Z$7690,'2way'!$Q$3:$Q$7690,"=" &amp;B218,'2way'!$Y$3:$Y$7690,"&lt;&gt;P") + SUMIFS('2way'!$Z$3:$Z$7690,'2way'!$R$3:$R$7690,"=" &amp;B218,'2way'!$Y$3:$Y$7690,"&lt;&gt;P")</f>
        <v>500</v>
      </c>
      <c r="G218">
        <f>SUMIFS('2way'!$AD$3:$AD$7690,'2way'!$Q$3:$Q$7690,"="&amp;B218,'2way'!$Y$3:$Y$7690,"&lt;&gt;P") + SUMIFS('2way'!$AD$3:$AD$7690,'2way'!$R$3:$R$7690,"="&amp;D218,'2way'!$Y$3:$Y$7690,"&lt;&gt;P")</f>
        <v>-200</v>
      </c>
      <c r="H218" s="71">
        <f t="shared" si="10"/>
        <v>-0.4</v>
      </c>
      <c r="I218">
        <f>SUMIFS('2way'!$Z$3:$Z$7690,'2way'!$Q$3:$Q$7690,"=" &amp;B218,'2way'!$Y$3:$Y$7690,"&lt;&gt;P") + SUMIFS('2way'!$Z$3:$Z$7690,'2way'!$R$3:$R$7690,"=" &amp;B218,'2way'!$Y$3:$Y$7690,"&lt;&gt;P")</f>
        <v>500</v>
      </c>
      <c r="J218">
        <f>SUMIFS('2way'!$AF$3:$AF$7690,'2way'!$Q$3:$Q$7690,"="&amp;B218,'2way'!$Y$3:$Y$7690,"&lt;&gt;P") + SUMIFS('2way'!$AF$3:$AF$7690,'2way'!$R$3:$R$7690,"="&amp;B218,'2way'!$Y$3:$Y$7690,"&lt;&gt;P")</f>
        <v>-500</v>
      </c>
      <c r="K218" s="71">
        <f t="shared" si="11"/>
        <v>-1</v>
      </c>
    </row>
    <row r="219" spans="1:11" x14ac:dyDescent="0.25">
      <c r="A219" t="s">
        <v>269</v>
      </c>
      <c r="B219" t="s">
        <v>503</v>
      </c>
      <c r="C219">
        <f>SUMIFS('2way'!$Z$3:$Z$7690,'2way'!$Q$3:$Q$7690,"=" &amp;B219,'2way'!$Y$3:$Y$7690,"&lt;&gt;P") + SUMIFS('2way'!$Z$3:$Z$7690,'2way'!$R$3:$R$7690,"=" &amp;B219,'2way'!$Y$3:$Y$7690,"&lt;&gt;P")</f>
        <v>600</v>
      </c>
      <c r="D219">
        <f>SUMIFS('2way'!$AB$3:$AB$7690,'2way'!$Q$3:$Q$7690,"="&amp;B219,'2way'!$Z$3:$Z$7690,"&lt;&gt;P") + SUMIFS('2way'!$AB$3:$AB$7690,'2way'!$R$3:$R$7690,"="&amp;B219,'2way'!$Z$3:$Z$7690,"&lt;&gt;P")</f>
        <v>-600</v>
      </c>
      <c r="E219" s="71">
        <f t="shared" si="9"/>
        <v>-1</v>
      </c>
      <c r="F219">
        <f>SUMIFS('2way'!$Z$3:$Z$7690,'2way'!$Q$3:$Q$7690,"=" &amp;B219,'2way'!$Y$3:$Y$7690,"&lt;&gt;P") + SUMIFS('2way'!$Z$3:$Z$7690,'2way'!$R$3:$R$7690,"=" &amp;B219,'2way'!$Y$3:$Y$7690,"&lt;&gt;P")</f>
        <v>600</v>
      </c>
      <c r="G219">
        <f>SUMIFS('2way'!$AD$3:$AD$7690,'2way'!$Q$3:$Q$7690,"="&amp;B219,'2way'!$Y$3:$Y$7690,"&lt;&gt;P") + SUMIFS('2way'!$AD$3:$AD$7690,'2way'!$R$3:$R$7690,"="&amp;D219,'2way'!$Y$3:$Y$7690,"&lt;&gt;P")</f>
        <v>-300</v>
      </c>
      <c r="H219" s="71">
        <f t="shared" si="10"/>
        <v>-0.5</v>
      </c>
      <c r="I219">
        <f>SUMIFS('2way'!$Z$3:$Z$7690,'2way'!$Q$3:$Q$7690,"=" &amp;B219,'2way'!$Y$3:$Y$7690,"&lt;&gt;P") + SUMIFS('2way'!$Z$3:$Z$7690,'2way'!$R$3:$R$7690,"=" &amp;B219,'2way'!$Y$3:$Y$7690,"&lt;&gt;P")</f>
        <v>600</v>
      </c>
      <c r="J219">
        <f>SUMIFS('2way'!$AF$3:$AF$7690,'2way'!$Q$3:$Q$7690,"="&amp;B219,'2way'!$Y$3:$Y$7690,"&lt;&gt;P") + SUMIFS('2way'!$AF$3:$AF$7690,'2way'!$R$3:$R$7690,"="&amp;B219,'2way'!$Y$3:$Y$7690,"&lt;&gt;P")</f>
        <v>-600</v>
      </c>
      <c r="K219" s="71">
        <f t="shared" si="11"/>
        <v>-1</v>
      </c>
    </row>
    <row r="220" spans="1:11" x14ac:dyDescent="0.25">
      <c r="A220" t="s">
        <v>269</v>
      </c>
      <c r="B220" t="s">
        <v>437</v>
      </c>
      <c r="C220">
        <f>SUMIFS('2way'!$Z$3:$Z$7690,'2way'!$Q$3:$Q$7690,"=" &amp;B220,'2way'!$Y$3:$Y$7690,"&lt;&gt;P") + SUMIFS('2way'!$Z$3:$Z$7690,'2way'!$R$3:$R$7690,"=" &amp;B220,'2way'!$Y$3:$Y$7690,"&lt;&gt;P")</f>
        <v>600</v>
      </c>
      <c r="D220">
        <f>SUMIFS('2way'!$AB$3:$AB$7690,'2way'!$Q$3:$Q$7690,"="&amp;B220,'2way'!$Z$3:$Z$7690,"&lt;&gt;P") + SUMIFS('2way'!$AB$3:$AB$7690,'2way'!$R$3:$R$7690,"="&amp;B220,'2way'!$Z$3:$Z$7690,"&lt;&gt;P")</f>
        <v>-600</v>
      </c>
      <c r="E220" s="71">
        <f t="shared" si="9"/>
        <v>-1</v>
      </c>
      <c r="F220">
        <f>SUMIFS('2way'!$Z$3:$Z$7690,'2way'!$Q$3:$Q$7690,"=" &amp;B220,'2way'!$Y$3:$Y$7690,"&lt;&gt;P") + SUMIFS('2way'!$Z$3:$Z$7690,'2way'!$R$3:$R$7690,"=" &amp;B220,'2way'!$Y$3:$Y$7690,"&lt;&gt;P")</f>
        <v>600</v>
      </c>
      <c r="G220">
        <f>SUMIFS('2way'!$AD$3:$AD$7690,'2way'!$Q$3:$Q$7690,"="&amp;B220,'2way'!$Y$3:$Y$7690,"&lt;&gt;P") + SUMIFS('2way'!$AD$3:$AD$7690,'2way'!$R$3:$R$7690,"="&amp;D220,'2way'!$Y$3:$Y$7690,"&lt;&gt;P")</f>
        <v>-300</v>
      </c>
      <c r="H220" s="71">
        <f t="shared" si="10"/>
        <v>-0.5</v>
      </c>
      <c r="I220">
        <f>SUMIFS('2way'!$Z$3:$Z$7690,'2way'!$Q$3:$Q$7690,"=" &amp;B220,'2way'!$Y$3:$Y$7690,"&lt;&gt;P") + SUMIFS('2way'!$Z$3:$Z$7690,'2way'!$R$3:$R$7690,"=" &amp;B220,'2way'!$Y$3:$Y$7690,"&lt;&gt;P")</f>
        <v>600</v>
      </c>
      <c r="J220">
        <f>SUMIFS('2way'!$AF$3:$AF$7690,'2way'!$Q$3:$Q$7690,"="&amp;B220,'2way'!$Y$3:$Y$7690,"&lt;&gt;P") + SUMIFS('2way'!$AF$3:$AF$7690,'2way'!$R$3:$R$7690,"="&amp;B220,'2way'!$Y$3:$Y$7690,"&lt;&gt;P")</f>
        <v>-600</v>
      </c>
      <c r="K220" s="71">
        <f t="shared" si="11"/>
        <v>-1</v>
      </c>
    </row>
    <row r="221" spans="1:11" x14ac:dyDescent="0.25">
      <c r="A221" t="s">
        <v>269</v>
      </c>
      <c r="B221" t="s">
        <v>501</v>
      </c>
      <c r="C221">
        <f>SUMIFS('2way'!$Z$3:$Z$7690,'2way'!$Q$3:$Q$7690,"=" &amp;B221,'2way'!$Y$3:$Y$7690,"&lt;&gt;P") + SUMIFS('2way'!$Z$3:$Z$7690,'2way'!$R$3:$R$7690,"=" &amp;B221,'2way'!$Y$3:$Y$7690,"&lt;&gt;P")</f>
        <v>600</v>
      </c>
      <c r="D221">
        <f>SUMIFS('2way'!$AB$3:$AB$7690,'2way'!$Q$3:$Q$7690,"="&amp;B221,'2way'!$Z$3:$Z$7690,"&lt;&gt;P") + SUMIFS('2way'!$AB$3:$AB$7690,'2way'!$R$3:$R$7690,"="&amp;B221,'2way'!$Z$3:$Z$7690,"&lt;&gt;P")</f>
        <v>-600</v>
      </c>
      <c r="E221" s="71">
        <f t="shared" si="9"/>
        <v>-1</v>
      </c>
      <c r="F221">
        <f>SUMIFS('2way'!$Z$3:$Z$7690,'2way'!$Q$3:$Q$7690,"=" &amp;B221,'2way'!$Y$3:$Y$7690,"&lt;&gt;P") + SUMIFS('2way'!$Z$3:$Z$7690,'2way'!$R$3:$R$7690,"=" &amp;B221,'2way'!$Y$3:$Y$7690,"&lt;&gt;P")</f>
        <v>600</v>
      </c>
      <c r="G221">
        <f>SUMIFS('2way'!$AD$3:$AD$7690,'2way'!$Q$3:$Q$7690,"="&amp;B221,'2way'!$Y$3:$Y$7690,"&lt;&gt;P") + SUMIFS('2way'!$AD$3:$AD$7690,'2way'!$R$3:$R$7690,"="&amp;D221,'2way'!$Y$3:$Y$7690,"&lt;&gt;P")</f>
        <v>-200</v>
      </c>
      <c r="H221" s="71">
        <f t="shared" si="10"/>
        <v>-0.33333333333333331</v>
      </c>
      <c r="I221">
        <f>SUMIFS('2way'!$Z$3:$Z$7690,'2way'!$Q$3:$Q$7690,"=" &amp;B221,'2way'!$Y$3:$Y$7690,"&lt;&gt;P") + SUMIFS('2way'!$Z$3:$Z$7690,'2way'!$R$3:$R$7690,"=" &amp;B221,'2way'!$Y$3:$Y$7690,"&lt;&gt;P")</f>
        <v>600</v>
      </c>
      <c r="J221">
        <f>SUMIFS('2way'!$AF$3:$AF$7690,'2way'!$Q$3:$Q$7690,"="&amp;B221,'2way'!$Y$3:$Y$7690,"&lt;&gt;P") + SUMIFS('2way'!$AF$3:$AF$7690,'2way'!$R$3:$R$7690,"="&amp;B221,'2way'!$Y$3:$Y$7690,"&lt;&gt;P")</f>
        <v>-600</v>
      </c>
      <c r="K221" s="71">
        <f t="shared" si="11"/>
        <v>-1</v>
      </c>
    </row>
    <row r="222" spans="1:11" x14ac:dyDescent="0.25">
      <c r="A222" t="s">
        <v>269</v>
      </c>
      <c r="B222" t="s">
        <v>439</v>
      </c>
      <c r="C222">
        <f>SUMIFS('2way'!$Z$3:$Z$7690,'2way'!$Q$3:$Q$7690,"=" &amp;B222,'2way'!$Y$3:$Y$7690,"&lt;&gt;P") + SUMIFS('2way'!$Z$3:$Z$7690,'2way'!$R$3:$R$7690,"=" &amp;B222,'2way'!$Y$3:$Y$7690,"&lt;&gt;P")</f>
        <v>600</v>
      </c>
      <c r="D222">
        <f>SUMIFS('2way'!$AB$3:$AB$7690,'2way'!$Q$3:$Q$7690,"="&amp;B222,'2way'!$Z$3:$Z$7690,"&lt;&gt;P") + SUMIFS('2way'!$AB$3:$AB$7690,'2way'!$R$3:$R$7690,"="&amp;B222,'2way'!$Z$3:$Z$7690,"&lt;&gt;P")</f>
        <v>-600</v>
      </c>
      <c r="E222" s="71">
        <f t="shared" si="9"/>
        <v>-1</v>
      </c>
      <c r="F222">
        <f>SUMIFS('2way'!$Z$3:$Z$7690,'2way'!$Q$3:$Q$7690,"=" &amp;B222,'2way'!$Y$3:$Y$7690,"&lt;&gt;P") + SUMIFS('2way'!$Z$3:$Z$7690,'2way'!$R$3:$R$7690,"=" &amp;B222,'2way'!$Y$3:$Y$7690,"&lt;&gt;P")</f>
        <v>600</v>
      </c>
      <c r="G222">
        <f>SUMIFS('2way'!$AD$3:$AD$7690,'2way'!$Q$3:$Q$7690,"="&amp;B222,'2way'!$Y$3:$Y$7690,"&lt;&gt;P") + SUMIFS('2way'!$AD$3:$AD$7690,'2way'!$R$3:$R$7690,"="&amp;D222,'2way'!$Y$3:$Y$7690,"&lt;&gt;P")</f>
        <v>-300</v>
      </c>
      <c r="H222" s="71">
        <f t="shared" si="10"/>
        <v>-0.5</v>
      </c>
      <c r="I222">
        <f>SUMIFS('2way'!$Z$3:$Z$7690,'2way'!$Q$3:$Q$7690,"=" &amp;B222,'2way'!$Y$3:$Y$7690,"&lt;&gt;P") + SUMIFS('2way'!$Z$3:$Z$7690,'2way'!$R$3:$R$7690,"=" &amp;B222,'2way'!$Y$3:$Y$7690,"&lt;&gt;P")</f>
        <v>600</v>
      </c>
      <c r="J222">
        <f>SUMIFS('2way'!$AF$3:$AF$7690,'2way'!$Q$3:$Q$7690,"="&amp;B222,'2way'!$Y$3:$Y$7690,"&lt;&gt;P") + SUMIFS('2way'!$AF$3:$AF$7690,'2way'!$R$3:$R$7690,"="&amp;B222,'2way'!$Y$3:$Y$7690,"&lt;&gt;P")</f>
        <v>-600</v>
      </c>
      <c r="K222" s="71">
        <f t="shared" si="11"/>
        <v>-1</v>
      </c>
    </row>
    <row r="223" spans="1:11" x14ac:dyDescent="0.25">
      <c r="A223" t="s">
        <v>269</v>
      </c>
      <c r="B223" t="s">
        <v>435</v>
      </c>
      <c r="C223">
        <f>SUMIFS('2way'!$Z$3:$Z$7690,'2way'!$Q$3:$Q$7690,"=" &amp;B223,'2way'!$Y$3:$Y$7690,"&lt;&gt;P") + SUMIFS('2way'!$Z$3:$Z$7690,'2way'!$R$3:$R$7690,"=" &amp;B223,'2way'!$Y$3:$Y$7690,"&lt;&gt;P")</f>
        <v>600</v>
      </c>
      <c r="D223">
        <f>SUMIFS('2way'!$AB$3:$AB$7690,'2way'!$Q$3:$Q$7690,"="&amp;B223,'2way'!$Z$3:$Z$7690,"&lt;&gt;P") + SUMIFS('2way'!$AB$3:$AB$7690,'2way'!$R$3:$R$7690,"="&amp;B223,'2way'!$Z$3:$Z$7690,"&lt;&gt;P")</f>
        <v>-600</v>
      </c>
      <c r="E223" s="71">
        <f t="shared" si="9"/>
        <v>-1</v>
      </c>
      <c r="F223">
        <f>SUMIFS('2way'!$Z$3:$Z$7690,'2way'!$Q$3:$Q$7690,"=" &amp;B223,'2way'!$Y$3:$Y$7690,"&lt;&gt;P") + SUMIFS('2way'!$Z$3:$Z$7690,'2way'!$R$3:$R$7690,"=" &amp;B223,'2way'!$Y$3:$Y$7690,"&lt;&gt;P")</f>
        <v>600</v>
      </c>
      <c r="G223">
        <f>SUMIFS('2way'!$AD$3:$AD$7690,'2way'!$Q$3:$Q$7690,"="&amp;B223,'2way'!$Y$3:$Y$7690,"&lt;&gt;P") + SUMIFS('2way'!$AD$3:$AD$7690,'2way'!$R$3:$R$7690,"="&amp;D223,'2way'!$Y$3:$Y$7690,"&lt;&gt;P")</f>
        <v>-400</v>
      </c>
      <c r="H223" s="71">
        <f t="shared" si="10"/>
        <v>-0.66666666666666663</v>
      </c>
      <c r="I223">
        <f>SUMIFS('2way'!$Z$3:$Z$7690,'2way'!$Q$3:$Q$7690,"=" &amp;B223,'2way'!$Y$3:$Y$7690,"&lt;&gt;P") + SUMIFS('2way'!$Z$3:$Z$7690,'2way'!$R$3:$R$7690,"=" &amp;B223,'2way'!$Y$3:$Y$7690,"&lt;&gt;P")</f>
        <v>600</v>
      </c>
      <c r="J223">
        <f>SUMIFS('2way'!$AF$3:$AF$7690,'2way'!$Q$3:$Q$7690,"="&amp;B223,'2way'!$Y$3:$Y$7690,"&lt;&gt;P") + SUMIFS('2way'!$AF$3:$AF$7690,'2way'!$R$3:$R$7690,"="&amp;B223,'2way'!$Y$3:$Y$7690,"&lt;&gt;P")</f>
        <v>-600</v>
      </c>
      <c r="K223" s="71">
        <f t="shared" si="11"/>
        <v>-1</v>
      </c>
    </row>
    <row r="224" spans="1:11" x14ac:dyDescent="0.25">
      <c r="A224" t="s">
        <v>269</v>
      </c>
      <c r="B224" t="s">
        <v>361</v>
      </c>
      <c r="C224">
        <f>SUMIFS('2way'!$Z$3:$Z$7690,'2way'!$Q$3:$Q$7690,"=" &amp;B224,'2way'!$Y$3:$Y$7690,"&lt;&gt;P") + SUMIFS('2way'!$Z$3:$Z$7690,'2way'!$R$3:$R$7690,"=" &amp;B224,'2way'!$Y$3:$Y$7690,"&lt;&gt;P")</f>
        <v>500</v>
      </c>
      <c r="D224">
        <f>SUMIFS('2way'!$AB$3:$AB$7690,'2way'!$Q$3:$Q$7690,"="&amp;B224,'2way'!$Z$3:$Z$7690,"&lt;&gt;P") + SUMIFS('2way'!$AB$3:$AB$7690,'2way'!$R$3:$R$7690,"="&amp;B224,'2way'!$Z$3:$Z$7690,"&lt;&gt;P")</f>
        <v>-500</v>
      </c>
      <c r="E224" s="71">
        <f t="shared" si="9"/>
        <v>-1</v>
      </c>
      <c r="F224">
        <f>SUMIFS('2way'!$Z$3:$Z$7690,'2way'!$Q$3:$Q$7690,"=" &amp;B224,'2way'!$Y$3:$Y$7690,"&lt;&gt;P") + SUMIFS('2way'!$Z$3:$Z$7690,'2way'!$R$3:$R$7690,"=" &amp;B224,'2way'!$Y$3:$Y$7690,"&lt;&gt;P")</f>
        <v>500</v>
      </c>
      <c r="G224">
        <f>SUMIFS('2way'!$AD$3:$AD$7690,'2way'!$Q$3:$Q$7690,"="&amp;B224,'2way'!$Y$3:$Y$7690,"&lt;&gt;P") + SUMIFS('2way'!$AD$3:$AD$7690,'2way'!$R$3:$R$7690,"="&amp;D224,'2way'!$Y$3:$Y$7690,"&lt;&gt;P")</f>
        <v>-200</v>
      </c>
      <c r="H224" s="71">
        <f t="shared" si="10"/>
        <v>-0.4</v>
      </c>
      <c r="I224">
        <f>SUMIFS('2way'!$Z$3:$Z$7690,'2way'!$Q$3:$Q$7690,"=" &amp;B224,'2way'!$Y$3:$Y$7690,"&lt;&gt;P") + SUMIFS('2way'!$Z$3:$Z$7690,'2way'!$R$3:$R$7690,"=" &amp;B224,'2way'!$Y$3:$Y$7690,"&lt;&gt;P")</f>
        <v>500</v>
      </c>
      <c r="J224">
        <f>SUMIFS('2way'!$AF$3:$AF$7690,'2way'!$Q$3:$Q$7690,"="&amp;B224,'2way'!$Y$3:$Y$7690,"&lt;&gt;P") + SUMIFS('2way'!$AF$3:$AF$7690,'2way'!$R$3:$R$7690,"="&amp;B224,'2way'!$Y$3:$Y$7690,"&lt;&gt;P")</f>
        <v>-500</v>
      </c>
      <c r="K224" s="71">
        <f t="shared" si="11"/>
        <v>-1</v>
      </c>
    </row>
    <row r="225" spans="1:11" x14ac:dyDescent="0.25">
      <c r="A225" t="s">
        <v>269</v>
      </c>
      <c r="B225" t="s">
        <v>360</v>
      </c>
      <c r="C225">
        <f>SUMIFS('2way'!$Z$3:$Z$7690,'2way'!$Q$3:$Q$7690,"=" &amp;B225,'2way'!$Y$3:$Y$7690,"&lt;&gt;P") + SUMIFS('2way'!$Z$3:$Z$7690,'2way'!$R$3:$R$7690,"=" &amp;B225,'2way'!$Y$3:$Y$7690,"&lt;&gt;P")</f>
        <v>600</v>
      </c>
      <c r="D225">
        <f>SUMIFS('2way'!$AB$3:$AB$7690,'2way'!$Q$3:$Q$7690,"="&amp;B225,'2way'!$Z$3:$Z$7690,"&lt;&gt;P") + SUMIFS('2way'!$AB$3:$AB$7690,'2way'!$R$3:$R$7690,"="&amp;B225,'2way'!$Z$3:$Z$7690,"&lt;&gt;P")</f>
        <v>-600</v>
      </c>
      <c r="E225" s="71">
        <f t="shared" si="9"/>
        <v>-1</v>
      </c>
      <c r="F225">
        <f>SUMIFS('2way'!$Z$3:$Z$7690,'2way'!$Q$3:$Q$7690,"=" &amp;B225,'2way'!$Y$3:$Y$7690,"&lt;&gt;P") + SUMIFS('2way'!$Z$3:$Z$7690,'2way'!$R$3:$R$7690,"=" &amp;B225,'2way'!$Y$3:$Y$7690,"&lt;&gt;P")</f>
        <v>600</v>
      </c>
      <c r="G225">
        <f>SUMIFS('2way'!$AD$3:$AD$7690,'2way'!$Q$3:$Q$7690,"="&amp;B225,'2way'!$Y$3:$Y$7690,"&lt;&gt;P") + SUMIFS('2way'!$AD$3:$AD$7690,'2way'!$R$3:$R$7690,"="&amp;D225,'2way'!$Y$3:$Y$7690,"&lt;&gt;P")</f>
        <v>-200</v>
      </c>
      <c r="H225" s="71">
        <f t="shared" si="10"/>
        <v>-0.33333333333333331</v>
      </c>
      <c r="I225">
        <f>SUMIFS('2way'!$Z$3:$Z$7690,'2way'!$Q$3:$Q$7690,"=" &amp;B225,'2way'!$Y$3:$Y$7690,"&lt;&gt;P") + SUMIFS('2way'!$Z$3:$Z$7690,'2way'!$R$3:$R$7690,"=" &amp;B225,'2way'!$Y$3:$Y$7690,"&lt;&gt;P")</f>
        <v>600</v>
      </c>
      <c r="J225">
        <f>SUMIFS('2way'!$AF$3:$AF$7690,'2way'!$Q$3:$Q$7690,"="&amp;B225,'2way'!$Y$3:$Y$7690,"&lt;&gt;P") + SUMIFS('2way'!$AF$3:$AF$7690,'2way'!$R$3:$R$7690,"="&amp;B225,'2way'!$Y$3:$Y$7690,"&lt;&gt;P")</f>
        <v>-600</v>
      </c>
      <c r="K225" s="71">
        <f t="shared" si="11"/>
        <v>-1</v>
      </c>
    </row>
    <row r="226" spans="1:11" x14ac:dyDescent="0.25">
      <c r="A226" t="s">
        <v>269</v>
      </c>
      <c r="B226" t="s">
        <v>440</v>
      </c>
      <c r="C226">
        <f>SUMIFS('2way'!$Z$3:$Z$7690,'2way'!$Q$3:$Q$7690,"=" &amp;B226,'2way'!$Y$3:$Y$7690,"&lt;&gt;P") + SUMIFS('2way'!$Z$3:$Z$7690,'2way'!$R$3:$R$7690,"=" &amp;B226,'2way'!$Y$3:$Y$7690,"&lt;&gt;P")</f>
        <v>600</v>
      </c>
      <c r="D226">
        <f>SUMIFS('2way'!$AB$3:$AB$7690,'2way'!$Q$3:$Q$7690,"="&amp;B226,'2way'!$Z$3:$Z$7690,"&lt;&gt;P") + SUMIFS('2way'!$AB$3:$AB$7690,'2way'!$R$3:$R$7690,"="&amp;B226,'2way'!$Z$3:$Z$7690,"&lt;&gt;P")</f>
        <v>-600</v>
      </c>
      <c r="E226" s="71">
        <f t="shared" si="9"/>
        <v>-1</v>
      </c>
      <c r="F226">
        <f>SUMIFS('2way'!$Z$3:$Z$7690,'2way'!$Q$3:$Q$7690,"=" &amp;B226,'2way'!$Y$3:$Y$7690,"&lt;&gt;P") + SUMIFS('2way'!$Z$3:$Z$7690,'2way'!$R$3:$R$7690,"=" &amp;B226,'2way'!$Y$3:$Y$7690,"&lt;&gt;P")</f>
        <v>600</v>
      </c>
      <c r="G226">
        <f>SUMIFS('2way'!$AD$3:$AD$7690,'2way'!$Q$3:$Q$7690,"="&amp;B226,'2way'!$Y$3:$Y$7690,"&lt;&gt;P") + SUMIFS('2way'!$AD$3:$AD$7690,'2way'!$R$3:$R$7690,"="&amp;D226,'2way'!$Y$3:$Y$7690,"&lt;&gt;P")</f>
        <v>-200</v>
      </c>
      <c r="H226" s="71">
        <f t="shared" si="10"/>
        <v>-0.33333333333333331</v>
      </c>
      <c r="I226">
        <f>SUMIFS('2way'!$Z$3:$Z$7690,'2way'!$Q$3:$Q$7690,"=" &amp;B226,'2way'!$Y$3:$Y$7690,"&lt;&gt;P") + SUMIFS('2way'!$Z$3:$Z$7690,'2way'!$R$3:$R$7690,"=" &amp;B226,'2way'!$Y$3:$Y$7690,"&lt;&gt;P")</f>
        <v>600</v>
      </c>
      <c r="J226">
        <f>SUMIFS('2way'!$AF$3:$AF$7690,'2way'!$Q$3:$Q$7690,"="&amp;B226,'2way'!$Y$3:$Y$7690,"&lt;&gt;P") + SUMIFS('2way'!$AF$3:$AF$7690,'2way'!$R$3:$R$7690,"="&amp;B226,'2way'!$Y$3:$Y$7690,"&lt;&gt;P")</f>
        <v>-600</v>
      </c>
      <c r="K226" s="71">
        <f t="shared" si="11"/>
        <v>-1</v>
      </c>
    </row>
    <row r="227" spans="1:11" x14ac:dyDescent="0.25">
      <c r="A227" t="s">
        <v>269</v>
      </c>
      <c r="B227" t="s">
        <v>498</v>
      </c>
      <c r="C227">
        <f>SUMIFS('2way'!$Z$3:$Z$7690,'2way'!$Q$3:$Q$7690,"=" &amp;B227,'2way'!$Y$3:$Y$7690,"&lt;&gt;P") + SUMIFS('2way'!$Z$3:$Z$7690,'2way'!$R$3:$R$7690,"=" &amp;B227,'2way'!$Y$3:$Y$7690,"&lt;&gt;P")</f>
        <v>600</v>
      </c>
      <c r="D227">
        <f>SUMIFS('2way'!$AB$3:$AB$7690,'2way'!$Q$3:$Q$7690,"="&amp;B227,'2way'!$Z$3:$Z$7690,"&lt;&gt;P") + SUMIFS('2way'!$AB$3:$AB$7690,'2way'!$R$3:$R$7690,"="&amp;B227,'2way'!$Z$3:$Z$7690,"&lt;&gt;P")</f>
        <v>-600</v>
      </c>
      <c r="E227" s="71">
        <f t="shared" si="9"/>
        <v>-1</v>
      </c>
      <c r="F227">
        <f>SUMIFS('2way'!$Z$3:$Z$7690,'2way'!$Q$3:$Q$7690,"=" &amp;B227,'2way'!$Y$3:$Y$7690,"&lt;&gt;P") + SUMIFS('2way'!$Z$3:$Z$7690,'2way'!$R$3:$R$7690,"=" &amp;B227,'2way'!$Y$3:$Y$7690,"&lt;&gt;P")</f>
        <v>600</v>
      </c>
      <c r="G227">
        <f>SUMIFS('2way'!$AD$3:$AD$7690,'2way'!$Q$3:$Q$7690,"="&amp;B227,'2way'!$Y$3:$Y$7690,"&lt;&gt;P") + SUMIFS('2way'!$AD$3:$AD$7690,'2way'!$R$3:$R$7690,"="&amp;D227,'2way'!$Y$3:$Y$7690,"&lt;&gt;P")</f>
        <v>-300</v>
      </c>
      <c r="H227" s="71">
        <f t="shared" si="10"/>
        <v>-0.5</v>
      </c>
      <c r="I227">
        <f>SUMIFS('2way'!$Z$3:$Z$7690,'2way'!$Q$3:$Q$7690,"=" &amp;B227,'2way'!$Y$3:$Y$7690,"&lt;&gt;P") + SUMIFS('2way'!$Z$3:$Z$7690,'2way'!$R$3:$R$7690,"=" &amp;B227,'2way'!$Y$3:$Y$7690,"&lt;&gt;P")</f>
        <v>600</v>
      </c>
      <c r="J227">
        <f>SUMIFS('2way'!$AF$3:$AF$7690,'2way'!$Q$3:$Q$7690,"="&amp;B227,'2way'!$Y$3:$Y$7690,"&lt;&gt;P") + SUMIFS('2way'!$AF$3:$AF$7690,'2way'!$R$3:$R$7690,"="&amp;B227,'2way'!$Y$3:$Y$7690,"&lt;&gt;P")</f>
        <v>-600</v>
      </c>
      <c r="K227" s="71">
        <f t="shared" si="11"/>
        <v>-1</v>
      </c>
    </row>
    <row r="228" spans="1:11" x14ac:dyDescent="0.25">
      <c r="A228" t="s">
        <v>269</v>
      </c>
      <c r="B228" t="s">
        <v>500</v>
      </c>
      <c r="C228">
        <f>SUMIFS('2way'!$Z$3:$Z$7690,'2way'!$Q$3:$Q$7690,"=" &amp;B228,'2way'!$Y$3:$Y$7690,"&lt;&gt;P") + SUMIFS('2way'!$Z$3:$Z$7690,'2way'!$R$3:$R$7690,"=" &amp;B228,'2way'!$Y$3:$Y$7690,"&lt;&gt;P")</f>
        <v>600</v>
      </c>
      <c r="D228">
        <f>SUMIFS('2way'!$AB$3:$AB$7690,'2way'!$Q$3:$Q$7690,"="&amp;B228,'2way'!$Z$3:$Z$7690,"&lt;&gt;P") + SUMIFS('2way'!$AB$3:$AB$7690,'2way'!$R$3:$R$7690,"="&amp;B228,'2way'!$Z$3:$Z$7690,"&lt;&gt;P")</f>
        <v>-600</v>
      </c>
      <c r="E228" s="71">
        <f t="shared" si="9"/>
        <v>-1</v>
      </c>
      <c r="F228">
        <f>SUMIFS('2way'!$Z$3:$Z$7690,'2way'!$Q$3:$Q$7690,"=" &amp;B228,'2way'!$Y$3:$Y$7690,"&lt;&gt;P") + SUMIFS('2way'!$Z$3:$Z$7690,'2way'!$R$3:$R$7690,"=" &amp;B228,'2way'!$Y$3:$Y$7690,"&lt;&gt;P")</f>
        <v>600</v>
      </c>
      <c r="G228">
        <f>SUMIFS('2way'!$AD$3:$AD$7690,'2way'!$Q$3:$Q$7690,"="&amp;B228,'2way'!$Y$3:$Y$7690,"&lt;&gt;P") + SUMIFS('2way'!$AD$3:$AD$7690,'2way'!$R$3:$R$7690,"="&amp;D228,'2way'!$Y$3:$Y$7690,"&lt;&gt;P")</f>
        <v>-400</v>
      </c>
      <c r="H228" s="71">
        <f t="shared" si="10"/>
        <v>-0.66666666666666663</v>
      </c>
      <c r="I228">
        <f>SUMIFS('2way'!$Z$3:$Z$7690,'2way'!$Q$3:$Q$7690,"=" &amp;B228,'2way'!$Y$3:$Y$7690,"&lt;&gt;P") + SUMIFS('2way'!$Z$3:$Z$7690,'2way'!$R$3:$R$7690,"=" &amp;B228,'2way'!$Y$3:$Y$7690,"&lt;&gt;P")</f>
        <v>600</v>
      </c>
      <c r="J228">
        <f>SUMIFS('2way'!$AF$3:$AF$7690,'2way'!$Q$3:$Q$7690,"="&amp;B228,'2way'!$Y$3:$Y$7690,"&lt;&gt;P") + SUMIFS('2way'!$AF$3:$AF$7690,'2way'!$R$3:$R$7690,"="&amp;B228,'2way'!$Y$3:$Y$7690,"&lt;&gt;P")</f>
        <v>-600</v>
      </c>
      <c r="K228" s="71">
        <f t="shared" si="11"/>
        <v>-1</v>
      </c>
    </row>
    <row r="229" spans="1:11" x14ac:dyDescent="0.25">
      <c r="A229" t="s">
        <v>269</v>
      </c>
      <c r="B229" t="s">
        <v>362</v>
      </c>
      <c r="C229">
        <f>SUMIFS('2way'!$Z$3:$Z$7690,'2way'!$Q$3:$Q$7690,"=" &amp;B229,'2way'!$Y$3:$Y$7690,"&lt;&gt;P") + SUMIFS('2way'!$Z$3:$Z$7690,'2way'!$R$3:$R$7690,"=" &amp;B229,'2way'!$Y$3:$Y$7690,"&lt;&gt;P")</f>
        <v>500</v>
      </c>
      <c r="D229">
        <f>SUMIFS('2way'!$AB$3:$AB$7690,'2way'!$Q$3:$Q$7690,"="&amp;B229,'2way'!$Z$3:$Z$7690,"&lt;&gt;P") + SUMIFS('2way'!$AB$3:$AB$7690,'2way'!$R$3:$R$7690,"="&amp;B229,'2way'!$Z$3:$Z$7690,"&lt;&gt;P")</f>
        <v>-600</v>
      </c>
      <c r="E229" s="71">
        <f t="shared" si="9"/>
        <v>-1.2</v>
      </c>
      <c r="F229">
        <f>SUMIFS('2way'!$Z$3:$Z$7690,'2way'!$Q$3:$Q$7690,"=" &amp;B229,'2way'!$Y$3:$Y$7690,"&lt;&gt;P") + SUMIFS('2way'!$Z$3:$Z$7690,'2way'!$R$3:$R$7690,"=" &amp;B229,'2way'!$Y$3:$Y$7690,"&lt;&gt;P")</f>
        <v>500</v>
      </c>
      <c r="G229">
        <f>SUMIFS('2way'!$AD$3:$AD$7690,'2way'!$Q$3:$Q$7690,"="&amp;B229,'2way'!$Y$3:$Y$7690,"&lt;&gt;P") + SUMIFS('2way'!$AD$3:$AD$7690,'2way'!$R$3:$R$7690,"="&amp;D229,'2way'!$Y$3:$Y$7690,"&lt;&gt;P")</f>
        <v>-300</v>
      </c>
      <c r="H229" s="71">
        <f t="shared" si="10"/>
        <v>-0.6</v>
      </c>
      <c r="I229">
        <f>SUMIFS('2way'!$Z$3:$Z$7690,'2way'!$Q$3:$Q$7690,"=" &amp;B229,'2way'!$Y$3:$Y$7690,"&lt;&gt;P") + SUMIFS('2way'!$Z$3:$Z$7690,'2way'!$R$3:$R$7690,"=" &amp;B229,'2way'!$Y$3:$Y$7690,"&lt;&gt;P")</f>
        <v>500</v>
      </c>
      <c r="J229">
        <f>SUMIFS('2way'!$AF$3:$AF$7690,'2way'!$Q$3:$Q$7690,"="&amp;B229,'2way'!$Y$3:$Y$7690,"&lt;&gt;P") + SUMIFS('2way'!$AF$3:$AF$7690,'2way'!$R$3:$R$7690,"="&amp;B229,'2way'!$Y$3:$Y$7690,"&lt;&gt;P")</f>
        <v>-500</v>
      </c>
      <c r="K229" s="71">
        <f t="shared" si="11"/>
        <v>-1</v>
      </c>
    </row>
    <row r="230" spans="1:11" x14ac:dyDescent="0.25">
      <c r="A230" t="s">
        <v>269</v>
      </c>
      <c r="B230" t="s">
        <v>502</v>
      </c>
      <c r="C230">
        <f>SUMIFS('2way'!$Z$3:$Z$7690,'2way'!$Q$3:$Q$7690,"=" &amp;B230,'2way'!$Y$3:$Y$7690,"&lt;&gt;P") + SUMIFS('2way'!$Z$3:$Z$7690,'2way'!$R$3:$R$7690,"=" &amp;B230,'2way'!$Y$3:$Y$7690,"&lt;&gt;P")</f>
        <v>600</v>
      </c>
      <c r="D230">
        <f>SUMIFS('2way'!$AB$3:$AB$7690,'2way'!$Q$3:$Q$7690,"="&amp;B230,'2way'!$Z$3:$Z$7690,"&lt;&gt;P") + SUMIFS('2way'!$AB$3:$AB$7690,'2way'!$R$3:$R$7690,"="&amp;B230,'2way'!$Z$3:$Z$7690,"&lt;&gt;P")</f>
        <v>-600</v>
      </c>
      <c r="E230" s="71">
        <f t="shared" si="9"/>
        <v>-1</v>
      </c>
      <c r="F230">
        <f>SUMIFS('2way'!$Z$3:$Z$7690,'2way'!$Q$3:$Q$7690,"=" &amp;B230,'2way'!$Y$3:$Y$7690,"&lt;&gt;P") + SUMIFS('2way'!$Z$3:$Z$7690,'2way'!$R$3:$R$7690,"=" &amp;B230,'2way'!$Y$3:$Y$7690,"&lt;&gt;P")</f>
        <v>600</v>
      </c>
      <c r="G230">
        <f>SUMIFS('2way'!$AD$3:$AD$7690,'2way'!$Q$3:$Q$7690,"="&amp;B230,'2way'!$Y$3:$Y$7690,"&lt;&gt;P") + SUMIFS('2way'!$AD$3:$AD$7690,'2way'!$R$3:$R$7690,"="&amp;D230,'2way'!$Y$3:$Y$7690,"&lt;&gt;P")</f>
        <v>-400</v>
      </c>
      <c r="H230" s="71">
        <f t="shared" si="10"/>
        <v>-0.66666666666666663</v>
      </c>
      <c r="I230">
        <f>SUMIFS('2way'!$Z$3:$Z$7690,'2way'!$Q$3:$Q$7690,"=" &amp;B230,'2way'!$Y$3:$Y$7690,"&lt;&gt;P") + SUMIFS('2way'!$Z$3:$Z$7690,'2way'!$R$3:$R$7690,"=" &amp;B230,'2way'!$Y$3:$Y$7690,"&lt;&gt;P")</f>
        <v>600</v>
      </c>
      <c r="J230">
        <f>SUMIFS('2way'!$AF$3:$AF$7690,'2way'!$Q$3:$Q$7690,"="&amp;B230,'2way'!$Y$3:$Y$7690,"&lt;&gt;P") + SUMIFS('2way'!$AF$3:$AF$7690,'2way'!$R$3:$R$7690,"="&amp;B230,'2way'!$Y$3:$Y$7690,"&lt;&gt;P")</f>
        <v>-600</v>
      </c>
      <c r="K230" s="71">
        <f t="shared" si="11"/>
        <v>-1</v>
      </c>
    </row>
    <row r="231" spans="1:11" x14ac:dyDescent="0.25">
      <c r="A231" t="s">
        <v>276</v>
      </c>
      <c r="B231" t="s">
        <v>368</v>
      </c>
      <c r="C231">
        <f>SUMIFS('2way'!$Z$3:$Z$7690,'2way'!$Q$3:$Q$7690,"=" &amp;B231,'2way'!$Y$3:$Y$7690,"&lt;&gt;P") + SUMIFS('2way'!$Z$3:$Z$7690,'2way'!$R$3:$R$7690,"=" &amp;B231,'2way'!$Y$3:$Y$7690,"&lt;&gt;P")</f>
        <v>600</v>
      </c>
      <c r="D231">
        <f>SUMIFS('2way'!$AB$3:$AB$7690,'2way'!$Q$3:$Q$7690,"="&amp;B231,'2way'!$Z$3:$Z$7690,"&lt;&gt;P") + SUMIFS('2way'!$AB$3:$AB$7690,'2way'!$R$3:$R$7690,"="&amp;B231,'2way'!$Z$3:$Z$7690,"&lt;&gt;P")</f>
        <v>-700</v>
      </c>
      <c r="E231" s="71">
        <f t="shared" si="9"/>
        <v>-1.1666666666666667</v>
      </c>
      <c r="F231">
        <f>SUMIFS('2way'!$Z$3:$Z$7690,'2way'!$Q$3:$Q$7690,"=" &amp;B231,'2way'!$Y$3:$Y$7690,"&lt;&gt;P") + SUMIFS('2way'!$Z$3:$Z$7690,'2way'!$R$3:$R$7690,"=" &amp;B231,'2way'!$Y$3:$Y$7690,"&lt;&gt;P")</f>
        <v>600</v>
      </c>
      <c r="G231">
        <f>SUMIFS('2way'!$AD$3:$AD$7690,'2way'!$Q$3:$Q$7690,"="&amp;B231,'2way'!$Y$3:$Y$7690,"&lt;&gt;P") + SUMIFS('2way'!$AD$3:$AD$7690,'2way'!$R$3:$R$7690,"="&amp;D231,'2way'!$Y$3:$Y$7690,"&lt;&gt;P")</f>
        <v>-300</v>
      </c>
      <c r="H231" s="71">
        <f t="shared" si="10"/>
        <v>-0.5</v>
      </c>
      <c r="I231">
        <f>SUMIFS('2way'!$Z$3:$Z$7690,'2way'!$Q$3:$Q$7690,"=" &amp;B231,'2way'!$Y$3:$Y$7690,"&lt;&gt;P") + SUMIFS('2way'!$Z$3:$Z$7690,'2way'!$R$3:$R$7690,"=" &amp;B231,'2way'!$Y$3:$Y$7690,"&lt;&gt;P")</f>
        <v>600</v>
      </c>
      <c r="J231">
        <f>SUMIFS('2way'!$AF$3:$AF$7690,'2way'!$Q$3:$Q$7690,"="&amp;B231,'2way'!$Y$3:$Y$7690,"&lt;&gt;P") + SUMIFS('2way'!$AF$3:$AF$7690,'2way'!$R$3:$R$7690,"="&amp;B231,'2way'!$Y$3:$Y$7690,"&lt;&gt;P")</f>
        <v>-600</v>
      </c>
      <c r="K231" s="71">
        <f t="shared" si="11"/>
        <v>-1</v>
      </c>
    </row>
    <row r="232" spans="1:11" x14ac:dyDescent="0.25">
      <c r="A232" t="s">
        <v>276</v>
      </c>
      <c r="B232" t="s">
        <v>522</v>
      </c>
      <c r="C232">
        <f>SUMIFS('2way'!$Z$3:$Z$7690,'2way'!$Q$3:$Q$7690,"=" &amp;B232,'2way'!$Y$3:$Y$7690,"&lt;&gt;P") + SUMIFS('2way'!$Z$3:$Z$7690,'2way'!$R$3:$R$7690,"=" &amp;B232,'2way'!$Y$3:$Y$7690,"&lt;&gt;P")</f>
        <v>700</v>
      </c>
      <c r="D232">
        <f>SUMIFS('2way'!$AB$3:$AB$7690,'2way'!$Q$3:$Q$7690,"="&amp;B232,'2way'!$Z$3:$Z$7690,"&lt;&gt;P") + SUMIFS('2way'!$AB$3:$AB$7690,'2way'!$R$3:$R$7690,"="&amp;B232,'2way'!$Z$3:$Z$7690,"&lt;&gt;P")</f>
        <v>-700</v>
      </c>
      <c r="E232" s="71">
        <f t="shared" si="9"/>
        <v>-1</v>
      </c>
      <c r="F232">
        <f>SUMIFS('2way'!$Z$3:$Z$7690,'2way'!$Q$3:$Q$7690,"=" &amp;B232,'2way'!$Y$3:$Y$7690,"&lt;&gt;P") + SUMIFS('2way'!$Z$3:$Z$7690,'2way'!$R$3:$R$7690,"=" &amp;B232,'2way'!$Y$3:$Y$7690,"&lt;&gt;P")</f>
        <v>700</v>
      </c>
      <c r="G232">
        <f>SUMIFS('2way'!$AD$3:$AD$7690,'2way'!$Q$3:$Q$7690,"="&amp;B232,'2way'!$Y$3:$Y$7690,"&lt;&gt;P") + SUMIFS('2way'!$AD$3:$AD$7690,'2way'!$R$3:$R$7690,"="&amp;D232,'2way'!$Y$3:$Y$7690,"&lt;&gt;P")</f>
        <v>-400</v>
      </c>
      <c r="H232" s="71">
        <f t="shared" si="10"/>
        <v>-0.5714285714285714</v>
      </c>
      <c r="I232">
        <f>SUMIFS('2way'!$Z$3:$Z$7690,'2way'!$Q$3:$Q$7690,"=" &amp;B232,'2way'!$Y$3:$Y$7690,"&lt;&gt;P") + SUMIFS('2way'!$Z$3:$Z$7690,'2way'!$R$3:$R$7690,"=" &amp;B232,'2way'!$Y$3:$Y$7690,"&lt;&gt;P")</f>
        <v>700</v>
      </c>
      <c r="J232">
        <f>SUMIFS('2way'!$AF$3:$AF$7690,'2way'!$Q$3:$Q$7690,"="&amp;B232,'2way'!$Y$3:$Y$7690,"&lt;&gt;P") + SUMIFS('2way'!$AF$3:$AF$7690,'2way'!$R$3:$R$7690,"="&amp;B232,'2way'!$Y$3:$Y$7690,"&lt;&gt;P")</f>
        <v>-700</v>
      </c>
      <c r="K232" s="71">
        <f t="shared" si="11"/>
        <v>-1</v>
      </c>
    </row>
    <row r="233" spans="1:11" x14ac:dyDescent="0.25">
      <c r="A233" t="s">
        <v>276</v>
      </c>
      <c r="B233" t="s">
        <v>451</v>
      </c>
      <c r="C233">
        <f>SUMIFS('2way'!$Z$3:$Z$7690,'2way'!$Q$3:$Q$7690,"=" &amp;B233,'2way'!$Y$3:$Y$7690,"&lt;&gt;P") + SUMIFS('2way'!$Z$3:$Z$7690,'2way'!$R$3:$R$7690,"=" &amp;B233,'2way'!$Y$3:$Y$7690,"&lt;&gt;P")</f>
        <v>700</v>
      </c>
      <c r="D233">
        <f>SUMIFS('2way'!$AB$3:$AB$7690,'2way'!$Q$3:$Q$7690,"="&amp;B233,'2way'!$Z$3:$Z$7690,"&lt;&gt;P") + SUMIFS('2way'!$AB$3:$AB$7690,'2way'!$R$3:$R$7690,"="&amp;B233,'2way'!$Z$3:$Z$7690,"&lt;&gt;P")</f>
        <v>-700</v>
      </c>
      <c r="E233" s="71">
        <f t="shared" si="9"/>
        <v>-1</v>
      </c>
      <c r="F233">
        <f>SUMIFS('2way'!$Z$3:$Z$7690,'2way'!$Q$3:$Q$7690,"=" &amp;B233,'2way'!$Y$3:$Y$7690,"&lt;&gt;P") + SUMIFS('2way'!$Z$3:$Z$7690,'2way'!$R$3:$R$7690,"=" &amp;B233,'2way'!$Y$3:$Y$7690,"&lt;&gt;P")</f>
        <v>700</v>
      </c>
      <c r="G233">
        <f>SUMIFS('2way'!$AD$3:$AD$7690,'2way'!$Q$3:$Q$7690,"="&amp;B233,'2way'!$Y$3:$Y$7690,"&lt;&gt;P") + SUMIFS('2way'!$AD$3:$AD$7690,'2way'!$R$3:$R$7690,"="&amp;D233,'2way'!$Y$3:$Y$7690,"&lt;&gt;P")</f>
        <v>-300</v>
      </c>
      <c r="H233" s="71">
        <f t="shared" si="10"/>
        <v>-0.42857142857142855</v>
      </c>
      <c r="I233">
        <f>SUMIFS('2way'!$Z$3:$Z$7690,'2way'!$Q$3:$Q$7690,"=" &amp;B233,'2way'!$Y$3:$Y$7690,"&lt;&gt;P") + SUMIFS('2way'!$Z$3:$Z$7690,'2way'!$R$3:$R$7690,"=" &amp;B233,'2way'!$Y$3:$Y$7690,"&lt;&gt;P")</f>
        <v>700</v>
      </c>
      <c r="J233">
        <f>SUMIFS('2way'!$AF$3:$AF$7690,'2way'!$Q$3:$Q$7690,"="&amp;B233,'2way'!$Y$3:$Y$7690,"&lt;&gt;P") + SUMIFS('2way'!$AF$3:$AF$7690,'2way'!$R$3:$R$7690,"="&amp;B233,'2way'!$Y$3:$Y$7690,"&lt;&gt;P")</f>
        <v>-700</v>
      </c>
      <c r="K233" s="71">
        <f t="shared" si="11"/>
        <v>-1</v>
      </c>
    </row>
    <row r="234" spans="1:11" x14ac:dyDescent="0.25">
      <c r="A234" t="s">
        <v>276</v>
      </c>
      <c r="B234" t="s">
        <v>472</v>
      </c>
      <c r="C234">
        <f>SUMIFS('2way'!$Z$3:$Z$7690,'2way'!$Q$3:$Q$7690,"=" &amp;B234,'2way'!$Y$3:$Y$7690,"&lt;&gt;P") + SUMIFS('2way'!$Z$3:$Z$7690,'2way'!$R$3:$R$7690,"=" &amp;B234,'2way'!$Y$3:$Y$7690,"&lt;&gt;P")</f>
        <v>700</v>
      </c>
      <c r="D234">
        <f>SUMIFS('2way'!$AB$3:$AB$7690,'2way'!$Q$3:$Q$7690,"="&amp;B234,'2way'!$Z$3:$Z$7690,"&lt;&gt;P") + SUMIFS('2way'!$AB$3:$AB$7690,'2way'!$R$3:$R$7690,"="&amp;B234,'2way'!$Z$3:$Z$7690,"&lt;&gt;P")</f>
        <v>-700</v>
      </c>
      <c r="E234" s="71">
        <f t="shared" si="9"/>
        <v>-1</v>
      </c>
      <c r="F234">
        <f>SUMIFS('2way'!$Z$3:$Z$7690,'2way'!$Q$3:$Q$7690,"=" &amp;B234,'2way'!$Y$3:$Y$7690,"&lt;&gt;P") + SUMIFS('2way'!$Z$3:$Z$7690,'2way'!$R$3:$R$7690,"=" &amp;B234,'2way'!$Y$3:$Y$7690,"&lt;&gt;P")</f>
        <v>700</v>
      </c>
      <c r="G234">
        <f>SUMIFS('2way'!$AD$3:$AD$7690,'2way'!$Q$3:$Q$7690,"="&amp;B234,'2way'!$Y$3:$Y$7690,"&lt;&gt;P") + SUMIFS('2way'!$AD$3:$AD$7690,'2way'!$R$3:$R$7690,"="&amp;D234,'2way'!$Y$3:$Y$7690,"&lt;&gt;P")</f>
        <v>-200</v>
      </c>
      <c r="H234" s="71">
        <f t="shared" si="10"/>
        <v>-0.2857142857142857</v>
      </c>
      <c r="I234">
        <f>SUMIFS('2way'!$Z$3:$Z$7690,'2way'!$Q$3:$Q$7690,"=" &amp;B234,'2way'!$Y$3:$Y$7690,"&lt;&gt;P") + SUMIFS('2way'!$Z$3:$Z$7690,'2way'!$R$3:$R$7690,"=" &amp;B234,'2way'!$Y$3:$Y$7690,"&lt;&gt;P")</f>
        <v>700</v>
      </c>
      <c r="J234">
        <f>SUMIFS('2way'!$AF$3:$AF$7690,'2way'!$Q$3:$Q$7690,"="&amp;B234,'2way'!$Y$3:$Y$7690,"&lt;&gt;P") + SUMIFS('2way'!$AF$3:$AF$7690,'2way'!$R$3:$R$7690,"="&amp;B234,'2way'!$Y$3:$Y$7690,"&lt;&gt;P")</f>
        <v>-700</v>
      </c>
      <c r="K234" s="71">
        <f t="shared" si="11"/>
        <v>-1</v>
      </c>
    </row>
    <row r="235" spans="1:11" x14ac:dyDescent="0.25">
      <c r="A235" t="s">
        <v>276</v>
      </c>
      <c r="B235" t="s">
        <v>464</v>
      </c>
      <c r="C235">
        <f>SUMIFS('2way'!$Z$3:$Z$7690,'2way'!$Q$3:$Q$7690,"=" &amp;B235,'2way'!$Y$3:$Y$7690,"&lt;&gt;P") + SUMIFS('2way'!$Z$3:$Z$7690,'2way'!$R$3:$R$7690,"=" &amp;B235,'2way'!$Y$3:$Y$7690,"&lt;&gt;P")</f>
        <v>700</v>
      </c>
      <c r="D235">
        <f>SUMIFS('2way'!$AB$3:$AB$7690,'2way'!$Q$3:$Q$7690,"="&amp;B235,'2way'!$Z$3:$Z$7690,"&lt;&gt;P") + SUMIFS('2way'!$AB$3:$AB$7690,'2way'!$R$3:$R$7690,"="&amp;B235,'2way'!$Z$3:$Z$7690,"&lt;&gt;P")</f>
        <v>-800</v>
      </c>
      <c r="E235" s="71">
        <f t="shared" si="9"/>
        <v>-1.1428571428571428</v>
      </c>
      <c r="F235">
        <f>SUMIFS('2way'!$Z$3:$Z$7690,'2way'!$Q$3:$Q$7690,"=" &amp;B235,'2way'!$Y$3:$Y$7690,"&lt;&gt;P") + SUMIFS('2way'!$Z$3:$Z$7690,'2way'!$R$3:$R$7690,"=" &amp;B235,'2way'!$Y$3:$Y$7690,"&lt;&gt;P")</f>
        <v>700</v>
      </c>
      <c r="G235">
        <f>SUMIFS('2way'!$AD$3:$AD$7690,'2way'!$Q$3:$Q$7690,"="&amp;B235,'2way'!$Y$3:$Y$7690,"&lt;&gt;P") + SUMIFS('2way'!$AD$3:$AD$7690,'2way'!$R$3:$R$7690,"="&amp;D235,'2way'!$Y$3:$Y$7690,"&lt;&gt;P")</f>
        <v>-200</v>
      </c>
      <c r="H235" s="71">
        <f t="shared" si="10"/>
        <v>-0.2857142857142857</v>
      </c>
      <c r="I235">
        <f>SUMIFS('2way'!$Z$3:$Z$7690,'2way'!$Q$3:$Q$7690,"=" &amp;B235,'2way'!$Y$3:$Y$7690,"&lt;&gt;P") + SUMIFS('2way'!$Z$3:$Z$7690,'2way'!$R$3:$R$7690,"=" &amp;B235,'2way'!$Y$3:$Y$7690,"&lt;&gt;P")</f>
        <v>700</v>
      </c>
      <c r="J235">
        <f>SUMIFS('2way'!$AF$3:$AF$7690,'2way'!$Q$3:$Q$7690,"="&amp;B235,'2way'!$Y$3:$Y$7690,"&lt;&gt;P") + SUMIFS('2way'!$AF$3:$AF$7690,'2way'!$R$3:$R$7690,"="&amp;B235,'2way'!$Y$3:$Y$7690,"&lt;&gt;P")</f>
        <v>-700</v>
      </c>
      <c r="K235" s="71">
        <f t="shared" si="11"/>
        <v>-1</v>
      </c>
    </row>
    <row r="236" spans="1:11" x14ac:dyDescent="0.25">
      <c r="A236" t="s">
        <v>276</v>
      </c>
      <c r="B236" t="s">
        <v>369</v>
      </c>
      <c r="C236">
        <f>SUMIFS('2way'!$Z$3:$Z$7690,'2way'!$Q$3:$Q$7690,"=" &amp;B236,'2way'!$Y$3:$Y$7690,"&lt;&gt;P") + SUMIFS('2way'!$Z$3:$Z$7690,'2way'!$R$3:$R$7690,"=" &amp;B236,'2way'!$Y$3:$Y$7690,"&lt;&gt;P")</f>
        <v>700</v>
      </c>
      <c r="D236">
        <f>SUMIFS('2way'!$AB$3:$AB$7690,'2way'!$Q$3:$Q$7690,"="&amp;B236,'2way'!$Z$3:$Z$7690,"&lt;&gt;P") + SUMIFS('2way'!$AB$3:$AB$7690,'2way'!$R$3:$R$7690,"="&amp;B236,'2way'!$Z$3:$Z$7690,"&lt;&gt;P")</f>
        <v>-800</v>
      </c>
      <c r="E236" s="71">
        <f t="shared" si="9"/>
        <v>-1.1428571428571428</v>
      </c>
      <c r="F236">
        <f>SUMIFS('2way'!$Z$3:$Z$7690,'2way'!$Q$3:$Q$7690,"=" &amp;B236,'2way'!$Y$3:$Y$7690,"&lt;&gt;P") + SUMIFS('2way'!$Z$3:$Z$7690,'2way'!$R$3:$R$7690,"=" &amp;B236,'2way'!$Y$3:$Y$7690,"&lt;&gt;P")</f>
        <v>700</v>
      </c>
      <c r="G236">
        <f>SUMIFS('2way'!$AD$3:$AD$7690,'2way'!$Q$3:$Q$7690,"="&amp;B236,'2way'!$Y$3:$Y$7690,"&lt;&gt;P") + SUMIFS('2way'!$AD$3:$AD$7690,'2way'!$R$3:$R$7690,"="&amp;D236,'2way'!$Y$3:$Y$7690,"&lt;&gt;P")</f>
        <v>-300</v>
      </c>
      <c r="H236" s="71">
        <f t="shared" si="10"/>
        <v>-0.42857142857142855</v>
      </c>
      <c r="I236">
        <f>SUMIFS('2way'!$Z$3:$Z$7690,'2way'!$Q$3:$Q$7690,"=" &amp;B236,'2way'!$Y$3:$Y$7690,"&lt;&gt;P") + SUMIFS('2way'!$Z$3:$Z$7690,'2way'!$R$3:$R$7690,"=" &amp;B236,'2way'!$Y$3:$Y$7690,"&lt;&gt;P")</f>
        <v>700</v>
      </c>
      <c r="J236">
        <f>SUMIFS('2way'!$AF$3:$AF$7690,'2way'!$Q$3:$Q$7690,"="&amp;B236,'2way'!$Y$3:$Y$7690,"&lt;&gt;P") + SUMIFS('2way'!$AF$3:$AF$7690,'2way'!$R$3:$R$7690,"="&amp;B236,'2way'!$Y$3:$Y$7690,"&lt;&gt;P")</f>
        <v>-700</v>
      </c>
      <c r="K236" s="71">
        <f t="shared" si="11"/>
        <v>-1</v>
      </c>
    </row>
    <row r="237" spans="1:11" x14ac:dyDescent="0.25">
      <c r="A237" t="s">
        <v>276</v>
      </c>
      <c r="B237" t="s">
        <v>506</v>
      </c>
      <c r="C237">
        <f>SUMIFS('2way'!$Z$3:$Z$7690,'2way'!$Q$3:$Q$7690,"=" &amp;B237,'2way'!$Y$3:$Y$7690,"&lt;&gt;P") + SUMIFS('2way'!$Z$3:$Z$7690,'2way'!$R$3:$R$7690,"=" &amp;B237,'2way'!$Y$3:$Y$7690,"&lt;&gt;P")</f>
        <v>600</v>
      </c>
      <c r="D237">
        <f>SUMIFS('2way'!$AB$3:$AB$7690,'2way'!$Q$3:$Q$7690,"="&amp;B237,'2way'!$Z$3:$Z$7690,"&lt;&gt;P") + SUMIFS('2way'!$AB$3:$AB$7690,'2way'!$R$3:$R$7690,"="&amp;B237,'2way'!$Z$3:$Z$7690,"&lt;&gt;P")</f>
        <v>-700</v>
      </c>
      <c r="E237" s="71">
        <f t="shared" si="9"/>
        <v>-1.1666666666666667</v>
      </c>
      <c r="F237">
        <f>SUMIFS('2way'!$Z$3:$Z$7690,'2way'!$Q$3:$Q$7690,"=" &amp;B237,'2way'!$Y$3:$Y$7690,"&lt;&gt;P") + SUMIFS('2way'!$Z$3:$Z$7690,'2way'!$R$3:$R$7690,"=" &amp;B237,'2way'!$Y$3:$Y$7690,"&lt;&gt;P")</f>
        <v>600</v>
      </c>
      <c r="G237">
        <f>SUMIFS('2way'!$AD$3:$AD$7690,'2way'!$Q$3:$Q$7690,"="&amp;B237,'2way'!$Y$3:$Y$7690,"&lt;&gt;P") + SUMIFS('2way'!$AD$3:$AD$7690,'2way'!$R$3:$R$7690,"="&amp;D237,'2way'!$Y$3:$Y$7690,"&lt;&gt;P")</f>
        <v>-400</v>
      </c>
      <c r="H237" s="71">
        <f t="shared" si="10"/>
        <v>-0.66666666666666663</v>
      </c>
      <c r="I237">
        <f>SUMIFS('2way'!$Z$3:$Z$7690,'2way'!$Q$3:$Q$7690,"=" &amp;B237,'2way'!$Y$3:$Y$7690,"&lt;&gt;P") + SUMIFS('2way'!$Z$3:$Z$7690,'2way'!$R$3:$R$7690,"=" &amp;B237,'2way'!$Y$3:$Y$7690,"&lt;&gt;P")</f>
        <v>600</v>
      </c>
      <c r="J237">
        <f>SUMIFS('2way'!$AF$3:$AF$7690,'2way'!$Q$3:$Q$7690,"="&amp;B237,'2way'!$Y$3:$Y$7690,"&lt;&gt;P") + SUMIFS('2way'!$AF$3:$AF$7690,'2way'!$R$3:$R$7690,"="&amp;B237,'2way'!$Y$3:$Y$7690,"&lt;&gt;P")</f>
        <v>-600</v>
      </c>
      <c r="K237" s="71">
        <f t="shared" si="11"/>
        <v>-1</v>
      </c>
    </row>
    <row r="238" spans="1:11" x14ac:dyDescent="0.25">
      <c r="A238" t="s">
        <v>276</v>
      </c>
      <c r="B238" t="s">
        <v>461</v>
      </c>
      <c r="C238">
        <f>SUMIFS('2way'!$Z$3:$Z$7690,'2way'!$Q$3:$Q$7690,"=" &amp;B238,'2way'!$Y$3:$Y$7690,"&lt;&gt;P") + SUMIFS('2way'!$Z$3:$Z$7690,'2way'!$R$3:$R$7690,"=" &amp;B238,'2way'!$Y$3:$Y$7690,"&lt;&gt;P")</f>
        <v>700</v>
      </c>
      <c r="D238">
        <f>SUMIFS('2way'!$AB$3:$AB$7690,'2way'!$Q$3:$Q$7690,"="&amp;B238,'2way'!$Z$3:$Z$7690,"&lt;&gt;P") + SUMIFS('2way'!$AB$3:$AB$7690,'2way'!$R$3:$R$7690,"="&amp;B238,'2way'!$Z$3:$Z$7690,"&lt;&gt;P")</f>
        <v>-700</v>
      </c>
      <c r="E238" s="71">
        <f t="shared" si="9"/>
        <v>-1</v>
      </c>
      <c r="F238">
        <f>SUMIFS('2way'!$Z$3:$Z$7690,'2way'!$Q$3:$Q$7690,"=" &amp;B238,'2way'!$Y$3:$Y$7690,"&lt;&gt;P") + SUMIFS('2way'!$Z$3:$Z$7690,'2way'!$R$3:$R$7690,"=" &amp;B238,'2way'!$Y$3:$Y$7690,"&lt;&gt;P")</f>
        <v>700</v>
      </c>
      <c r="G238">
        <f>SUMIFS('2way'!$AD$3:$AD$7690,'2way'!$Q$3:$Q$7690,"="&amp;B238,'2way'!$Y$3:$Y$7690,"&lt;&gt;P") + SUMIFS('2way'!$AD$3:$AD$7690,'2way'!$R$3:$R$7690,"="&amp;D238,'2way'!$Y$3:$Y$7690,"&lt;&gt;P")</f>
        <v>-400</v>
      </c>
      <c r="H238" s="71">
        <f t="shared" si="10"/>
        <v>-0.5714285714285714</v>
      </c>
      <c r="I238">
        <f>SUMIFS('2way'!$Z$3:$Z$7690,'2way'!$Q$3:$Q$7690,"=" &amp;B238,'2way'!$Y$3:$Y$7690,"&lt;&gt;P") + SUMIFS('2way'!$Z$3:$Z$7690,'2way'!$R$3:$R$7690,"=" &amp;B238,'2way'!$Y$3:$Y$7690,"&lt;&gt;P")</f>
        <v>700</v>
      </c>
      <c r="J238">
        <f>SUMIFS('2way'!$AF$3:$AF$7690,'2way'!$Q$3:$Q$7690,"="&amp;B238,'2way'!$Y$3:$Y$7690,"&lt;&gt;P") + SUMIFS('2way'!$AF$3:$AF$7690,'2way'!$R$3:$R$7690,"="&amp;B238,'2way'!$Y$3:$Y$7690,"&lt;&gt;P")</f>
        <v>-700</v>
      </c>
      <c r="K238" s="71">
        <f t="shared" si="11"/>
        <v>-1</v>
      </c>
    </row>
    <row r="239" spans="1:11" x14ac:dyDescent="0.25">
      <c r="A239" t="s">
        <v>276</v>
      </c>
      <c r="B239" t="s">
        <v>457</v>
      </c>
      <c r="C239">
        <f>SUMIFS('2way'!$Z$3:$Z$7690,'2way'!$Q$3:$Q$7690,"=" &amp;B239,'2way'!$Y$3:$Y$7690,"&lt;&gt;P") + SUMIFS('2way'!$Z$3:$Z$7690,'2way'!$R$3:$R$7690,"=" &amp;B239,'2way'!$Y$3:$Y$7690,"&lt;&gt;P")</f>
        <v>800</v>
      </c>
      <c r="D239">
        <f>SUMIFS('2way'!$AB$3:$AB$7690,'2way'!$Q$3:$Q$7690,"="&amp;B239,'2way'!$Z$3:$Z$7690,"&lt;&gt;P") + SUMIFS('2way'!$AB$3:$AB$7690,'2way'!$R$3:$R$7690,"="&amp;B239,'2way'!$Z$3:$Z$7690,"&lt;&gt;P")</f>
        <v>-800</v>
      </c>
      <c r="E239" s="71">
        <f t="shared" si="9"/>
        <v>-1</v>
      </c>
      <c r="F239">
        <f>SUMIFS('2way'!$Z$3:$Z$7690,'2way'!$Q$3:$Q$7690,"=" &amp;B239,'2way'!$Y$3:$Y$7690,"&lt;&gt;P") + SUMIFS('2way'!$Z$3:$Z$7690,'2way'!$R$3:$R$7690,"=" &amp;B239,'2way'!$Y$3:$Y$7690,"&lt;&gt;P")</f>
        <v>800</v>
      </c>
      <c r="G239">
        <f>SUMIFS('2way'!$AD$3:$AD$7690,'2way'!$Q$3:$Q$7690,"="&amp;B239,'2way'!$Y$3:$Y$7690,"&lt;&gt;P") + SUMIFS('2way'!$AD$3:$AD$7690,'2way'!$R$3:$R$7690,"="&amp;D239,'2way'!$Y$3:$Y$7690,"&lt;&gt;P")</f>
        <v>-400</v>
      </c>
      <c r="H239" s="71">
        <f t="shared" si="10"/>
        <v>-0.5</v>
      </c>
      <c r="I239">
        <f>SUMIFS('2way'!$Z$3:$Z$7690,'2way'!$Q$3:$Q$7690,"=" &amp;B239,'2way'!$Y$3:$Y$7690,"&lt;&gt;P") + SUMIFS('2way'!$Z$3:$Z$7690,'2way'!$R$3:$R$7690,"=" &amp;B239,'2way'!$Y$3:$Y$7690,"&lt;&gt;P")</f>
        <v>800</v>
      </c>
      <c r="J239">
        <f>SUMIFS('2way'!$AF$3:$AF$7690,'2way'!$Q$3:$Q$7690,"="&amp;B239,'2way'!$Y$3:$Y$7690,"&lt;&gt;P") + SUMIFS('2way'!$AF$3:$AF$7690,'2way'!$R$3:$R$7690,"="&amp;B239,'2way'!$Y$3:$Y$7690,"&lt;&gt;P")</f>
        <v>-800</v>
      </c>
      <c r="K239" s="71">
        <f t="shared" si="11"/>
        <v>-1</v>
      </c>
    </row>
    <row r="240" spans="1:11" x14ac:dyDescent="0.25">
      <c r="A240" t="s">
        <v>276</v>
      </c>
      <c r="B240" t="s">
        <v>467</v>
      </c>
      <c r="C240">
        <f>SUMIFS('2way'!$Z$3:$Z$7690,'2way'!$Q$3:$Q$7690,"=" &amp;B240,'2way'!$Y$3:$Y$7690,"&lt;&gt;P") + SUMIFS('2way'!$Z$3:$Z$7690,'2way'!$R$3:$R$7690,"=" &amp;B240,'2way'!$Y$3:$Y$7690,"&lt;&gt;P")</f>
        <v>800</v>
      </c>
      <c r="D240">
        <f>SUMIFS('2way'!$AB$3:$AB$7690,'2way'!$Q$3:$Q$7690,"="&amp;B240,'2way'!$Z$3:$Z$7690,"&lt;&gt;P") + SUMIFS('2way'!$AB$3:$AB$7690,'2way'!$R$3:$R$7690,"="&amp;B240,'2way'!$Z$3:$Z$7690,"&lt;&gt;P")</f>
        <v>-800</v>
      </c>
      <c r="E240" s="71">
        <f t="shared" si="9"/>
        <v>-1</v>
      </c>
      <c r="F240">
        <f>SUMIFS('2way'!$Z$3:$Z$7690,'2way'!$Q$3:$Q$7690,"=" &amp;B240,'2way'!$Y$3:$Y$7690,"&lt;&gt;P") + SUMIFS('2way'!$Z$3:$Z$7690,'2way'!$R$3:$R$7690,"=" &amp;B240,'2way'!$Y$3:$Y$7690,"&lt;&gt;P")</f>
        <v>800</v>
      </c>
      <c r="G240">
        <f>SUMIFS('2way'!$AD$3:$AD$7690,'2way'!$Q$3:$Q$7690,"="&amp;B240,'2way'!$Y$3:$Y$7690,"&lt;&gt;P") + SUMIFS('2way'!$AD$3:$AD$7690,'2way'!$R$3:$R$7690,"="&amp;D240,'2way'!$Y$3:$Y$7690,"&lt;&gt;P")</f>
        <v>-500</v>
      </c>
      <c r="H240" s="71">
        <f t="shared" si="10"/>
        <v>-0.625</v>
      </c>
      <c r="I240">
        <f>SUMIFS('2way'!$Z$3:$Z$7690,'2way'!$Q$3:$Q$7690,"=" &amp;B240,'2way'!$Y$3:$Y$7690,"&lt;&gt;P") + SUMIFS('2way'!$Z$3:$Z$7690,'2way'!$R$3:$R$7690,"=" &amp;B240,'2way'!$Y$3:$Y$7690,"&lt;&gt;P")</f>
        <v>800</v>
      </c>
      <c r="J240">
        <f>SUMIFS('2way'!$AF$3:$AF$7690,'2way'!$Q$3:$Q$7690,"="&amp;B240,'2way'!$Y$3:$Y$7690,"&lt;&gt;P") + SUMIFS('2way'!$AF$3:$AF$7690,'2way'!$R$3:$R$7690,"="&amp;B240,'2way'!$Y$3:$Y$7690,"&lt;&gt;P")</f>
        <v>-800</v>
      </c>
      <c r="K240" s="71">
        <f t="shared" si="11"/>
        <v>-1</v>
      </c>
    </row>
    <row r="241" spans="1:11" x14ac:dyDescent="0.25">
      <c r="A241" t="s">
        <v>276</v>
      </c>
      <c r="B241" t="s">
        <v>504</v>
      </c>
      <c r="C241">
        <f>SUMIFS('2way'!$Z$3:$Z$7690,'2way'!$Q$3:$Q$7690,"=" &amp;B241,'2way'!$Y$3:$Y$7690,"&lt;&gt;P") + SUMIFS('2way'!$Z$3:$Z$7690,'2way'!$R$3:$R$7690,"=" &amp;B241,'2way'!$Y$3:$Y$7690,"&lt;&gt;P")</f>
        <v>800</v>
      </c>
      <c r="D241">
        <f>SUMIFS('2way'!$AB$3:$AB$7690,'2way'!$Q$3:$Q$7690,"="&amp;B241,'2way'!$Z$3:$Z$7690,"&lt;&gt;P") + SUMIFS('2way'!$AB$3:$AB$7690,'2way'!$R$3:$R$7690,"="&amp;B241,'2way'!$Z$3:$Z$7690,"&lt;&gt;P")</f>
        <v>-800</v>
      </c>
      <c r="E241" s="71">
        <f t="shared" si="9"/>
        <v>-1</v>
      </c>
      <c r="F241">
        <f>SUMIFS('2way'!$Z$3:$Z$7690,'2way'!$Q$3:$Q$7690,"=" &amp;B241,'2way'!$Y$3:$Y$7690,"&lt;&gt;P") + SUMIFS('2way'!$Z$3:$Z$7690,'2way'!$R$3:$R$7690,"=" &amp;B241,'2way'!$Y$3:$Y$7690,"&lt;&gt;P")</f>
        <v>800</v>
      </c>
      <c r="G241">
        <f>SUMIFS('2way'!$AD$3:$AD$7690,'2way'!$Q$3:$Q$7690,"="&amp;B241,'2way'!$Y$3:$Y$7690,"&lt;&gt;P") + SUMIFS('2way'!$AD$3:$AD$7690,'2way'!$R$3:$R$7690,"="&amp;D241,'2way'!$Y$3:$Y$7690,"&lt;&gt;P")</f>
        <v>-500</v>
      </c>
      <c r="H241" s="71">
        <f t="shared" si="10"/>
        <v>-0.625</v>
      </c>
      <c r="I241">
        <f>SUMIFS('2way'!$Z$3:$Z$7690,'2way'!$Q$3:$Q$7690,"=" &amp;B241,'2way'!$Y$3:$Y$7690,"&lt;&gt;P") + SUMIFS('2way'!$Z$3:$Z$7690,'2way'!$R$3:$R$7690,"=" &amp;B241,'2way'!$Y$3:$Y$7690,"&lt;&gt;P")</f>
        <v>800</v>
      </c>
      <c r="J241">
        <f>SUMIFS('2way'!$AF$3:$AF$7690,'2way'!$Q$3:$Q$7690,"="&amp;B241,'2way'!$Y$3:$Y$7690,"&lt;&gt;P") + SUMIFS('2way'!$AF$3:$AF$7690,'2way'!$R$3:$R$7690,"="&amp;B241,'2way'!$Y$3:$Y$7690,"&lt;&gt;P")</f>
        <v>-800</v>
      </c>
      <c r="K241" s="71">
        <f t="shared" si="11"/>
        <v>-1</v>
      </c>
    </row>
    <row r="242" spans="1:11" x14ac:dyDescent="0.25">
      <c r="A242" t="s">
        <v>276</v>
      </c>
      <c r="B242" t="s">
        <v>469</v>
      </c>
      <c r="C242">
        <f>SUMIFS('2way'!$Z$3:$Z$7690,'2way'!$Q$3:$Q$7690,"=" &amp;B242,'2way'!$Y$3:$Y$7690,"&lt;&gt;P") + SUMIFS('2way'!$Z$3:$Z$7690,'2way'!$R$3:$R$7690,"=" &amp;B242,'2way'!$Y$3:$Y$7690,"&lt;&gt;P")</f>
        <v>600</v>
      </c>
      <c r="D242">
        <f>SUMIFS('2way'!$AB$3:$AB$7690,'2way'!$Q$3:$Q$7690,"="&amp;B242,'2way'!$Z$3:$Z$7690,"&lt;&gt;P") + SUMIFS('2way'!$AB$3:$AB$7690,'2way'!$R$3:$R$7690,"="&amp;B242,'2way'!$Z$3:$Z$7690,"&lt;&gt;P")</f>
        <v>-600</v>
      </c>
      <c r="E242" s="71">
        <f t="shared" si="9"/>
        <v>-1</v>
      </c>
      <c r="F242">
        <f>SUMIFS('2way'!$Z$3:$Z$7690,'2way'!$Q$3:$Q$7690,"=" &amp;B242,'2way'!$Y$3:$Y$7690,"&lt;&gt;P") + SUMIFS('2way'!$Z$3:$Z$7690,'2way'!$R$3:$R$7690,"=" &amp;B242,'2way'!$Y$3:$Y$7690,"&lt;&gt;P")</f>
        <v>600</v>
      </c>
      <c r="G242">
        <f>SUMIFS('2way'!$AD$3:$AD$7690,'2way'!$Q$3:$Q$7690,"="&amp;B242,'2way'!$Y$3:$Y$7690,"&lt;&gt;P") + SUMIFS('2way'!$AD$3:$AD$7690,'2way'!$R$3:$R$7690,"="&amp;D242,'2way'!$Y$3:$Y$7690,"&lt;&gt;P")</f>
        <v>-300</v>
      </c>
      <c r="H242" s="71">
        <f t="shared" si="10"/>
        <v>-0.5</v>
      </c>
      <c r="I242">
        <f>SUMIFS('2way'!$Z$3:$Z$7690,'2way'!$Q$3:$Q$7690,"=" &amp;B242,'2way'!$Y$3:$Y$7690,"&lt;&gt;P") + SUMIFS('2way'!$Z$3:$Z$7690,'2way'!$R$3:$R$7690,"=" &amp;B242,'2way'!$Y$3:$Y$7690,"&lt;&gt;P")</f>
        <v>600</v>
      </c>
      <c r="J242">
        <f>SUMIFS('2way'!$AF$3:$AF$7690,'2way'!$Q$3:$Q$7690,"="&amp;B242,'2way'!$Y$3:$Y$7690,"&lt;&gt;P") + SUMIFS('2way'!$AF$3:$AF$7690,'2way'!$R$3:$R$7690,"="&amp;B242,'2way'!$Y$3:$Y$7690,"&lt;&gt;P")</f>
        <v>-600</v>
      </c>
      <c r="K242" s="71">
        <f t="shared" si="11"/>
        <v>-1</v>
      </c>
    </row>
    <row r="243" spans="1:11" x14ac:dyDescent="0.25">
      <c r="A243" t="s">
        <v>276</v>
      </c>
      <c r="B243" t="s">
        <v>458</v>
      </c>
      <c r="C243">
        <f>SUMIFS('2way'!$Z$3:$Z$7690,'2way'!$Q$3:$Q$7690,"=" &amp;B243,'2way'!$Y$3:$Y$7690,"&lt;&gt;P") + SUMIFS('2way'!$Z$3:$Z$7690,'2way'!$R$3:$R$7690,"=" &amp;B243,'2way'!$Y$3:$Y$7690,"&lt;&gt;P")</f>
        <v>600</v>
      </c>
      <c r="D243">
        <f>SUMIFS('2way'!$AB$3:$AB$7690,'2way'!$Q$3:$Q$7690,"="&amp;B243,'2way'!$Z$3:$Z$7690,"&lt;&gt;P") + SUMIFS('2way'!$AB$3:$AB$7690,'2way'!$R$3:$R$7690,"="&amp;B243,'2way'!$Z$3:$Z$7690,"&lt;&gt;P")</f>
        <v>-700</v>
      </c>
      <c r="E243" s="71">
        <f t="shared" si="9"/>
        <v>-1.1666666666666667</v>
      </c>
      <c r="F243">
        <f>SUMIFS('2way'!$Z$3:$Z$7690,'2way'!$Q$3:$Q$7690,"=" &amp;B243,'2way'!$Y$3:$Y$7690,"&lt;&gt;P") + SUMIFS('2way'!$Z$3:$Z$7690,'2way'!$R$3:$R$7690,"=" &amp;B243,'2way'!$Y$3:$Y$7690,"&lt;&gt;P")</f>
        <v>600</v>
      </c>
      <c r="G243">
        <f>SUMIFS('2way'!$AD$3:$AD$7690,'2way'!$Q$3:$Q$7690,"="&amp;B243,'2way'!$Y$3:$Y$7690,"&lt;&gt;P") + SUMIFS('2way'!$AD$3:$AD$7690,'2way'!$R$3:$R$7690,"="&amp;D243,'2way'!$Y$3:$Y$7690,"&lt;&gt;P")</f>
        <v>-300</v>
      </c>
      <c r="H243" s="71">
        <f t="shared" si="10"/>
        <v>-0.5</v>
      </c>
      <c r="I243">
        <f>SUMIFS('2way'!$Z$3:$Z$7690,'2way'!$Q$3:$Q$7690,"=" &amp;B243,'2way'!$Y$3:$Y$7690,"&lt;&gt;P") + SUMIFS('2way'!$Z$3:$Z$7690,'2way'!$R$3:$R$7690,"=" &amp;B243,'2way'!$Y$3:$Y$7690,"&lt;&gt;P")</f>
        <v>600</v>
      </c>
      <c r="J243">
        <f>SUMIFS('2way'!$AF$3:$AF$7690,'2way'!$Q$3:$Q$7690,"="&amp;B243,'2way'!$Y$3:$Y$7690,"&lt;&gt;P") + SUMIFS('2way'!$AF$3:$AF$7690,'2way'!$R$3:$R$7690,"="&amp;B243,'2way'!$Y$3:$Y$7690,"&lt;&gt;P")</f>
        <v>-600</v>
      </c>
      <c r="K243" s="71">
        <f t="shared" si="11"/>
        <v>-1</v>
      </c>
    </row>
    <row r="244" spans="1:11" x14ac:dyDescent="0.25">
      <c r="A244" t="s">
        <v>276</v>
      </c>
      <c r="B244" t="s">
        <v>454</v>
      </c>
      <c r="C244">
        <f>SUMIFS('2way'!$Z$3:$Z$7690,'2way'!$Q$3:$Q$7690,"=" &amp;B244,'2way'!$Y$3:$Y$7690,"&lt;&gt;P") + SUMIFS('2way'!$Z$3:$Z$7690,'2way'!$R$3:$R$7690,"=" &amp;B244,'2way'!$Y$3:$Y$7690,"&lt;&gt;P")</f>
        <v>700</v>
      </c>
      <c r="D244">
        <f>SUMIFS('2way'!$AB$3:$AB$7690,'2way'!$Q$3:$Q$7690,"="&amp;B244,'2way'!$Z$3:$Z$7690,"&lt;&gt;P") + SUMIFS('2way'!$AB$3:$AB$7690,'2way'!$R$3:$R$7690,"="&amp;B244,'2way'!$Z$3:$Z$7690,"&lt;&gt;P")</f>
        <v>-700</v>
      </c>
      <c r="E244" s="71">
        <f t="shared" si="9"/>
        <v>-1</v>
      </c>
      <c r="F244">
        <f>SUMIFS('2way'!$Z$3:$Z$7690,'2way'!$Q$3:$Q$7690,"=" &amp;B244,'2way'!$Y$3:$Y$7690,"&lt;&gt;P") + SUMIFS('2way'!$Z$3:$Z$7690,'2way'!$R$3:$R$7690,"=" &amp;B244,'2way'!$Y$3:$Y$7690,"&lt;&gt;P")</f>
        <v>700</v>
      </c>
      <c r="G244">
        <f>SUMIFS('2way'!$AD$3:$AD$7690,'2way'!$Q$3:$Q$7690,"="&amp;B244,'2way'!$Y$3:$Y$7690,"&lt;&gt;P") + SUMIFS('2way'!$AD$3:$AD$7690,'2way'!$R$3:$R$7690,"="&amp;D244,'2way'!$Y$3:$Y$7690,"&lt;&gt;P")</f>
        <v>-400</v>
      </c>
      <c r="H244" s="71">
        <f t="shared" si="10"/>
        <v>-0.5714285714285714</v>
      </c>
      <c r="I244">
        <f>SUMIFS('2way'!$Z$3:$Z$7690,'2way'!$Q$3:$Q$7690,"=" &amp;B244,'2way'!$Y$3:$Y$7690,"&lt;&gt;P") + SUMIFS('2way'!$Z$3:$Z$7690,'2way'!$R$3:$R$7690,"=" &amp;B244,'2way'!$Y$3:$Y$7690,"&lt;&gt;P")</f>
        <v>700</v>
      </c>
      <c r="J244">
        <f>SUMIFS('2way'!$AF$3:$AF$7690,'2way'!$Q$3:$Q$7690,"="&amp;B244,'2way'!$Y$3:$Y$7690,"&lt;&gt;P") + SUMIFS('2way'!$AF$3:$AF$7690,'2way'!$R$3:$R$7690,"="&amp;B244,'2way'!$Y$3:$Y$7690,"&lt;&gt;P")</f>
        <v>-700</v>
      </c>
      <c r="K244" s="71">
        <f t="shared" si="11"/>
        <v>-1</v>
      </c>
    </row>
    <row r="245" spans="1:11" x14ac:dyDescent="0.25">
      <c r="A245" t="s">
        <v>276</v>
      </c>
      <c r="B245" t="s">
        <v>460</v>
      </c>
      <c r="C245">
        <f>SUMIFS('2way'!$Z$3:$Z$7690,'2way'!$Q$3:$Q$7690,"=" &amp;B245,'2way'!$Y$3:$Y$7690,"&lt;&gt;P") + SUMIFS('2way'!$Z$3:$Z$7690,'2way'!$R$3:$R$7690,"=" &amp;B245,'2way'!$Y$3:$Y$7690,"&lt;&gt;P")</f>
        <v>600</v>
      </c>
      <c r="D245">
        <f>SUMIFS('2way'!$AB$3:$AB$7690,'2way'!$Q$3:$Q$7690,"="&amp;B245,'2way'!$Z$3:$Z$7690,"&lt;&gt;P") + SUMIFS('2way'!$AB$3:$AB$7690,'2way'!$R$3:$R$7690,"="&amp;B245,'2way'!$Z$3:$Z$7690,"&lt;&gt;P")</f>
        <v>-700</v>
      </c>
      <c r="E245" s="71">
        <f t="shared" si="9"/>
        <v>-1.1666666666666667</v>
      </c>
      <c r="F245">
        <f>SUMIFS('2way'!$Z$3:$Z$7690,'2way'!$Q$3:$Q$7690,"=" &amp;B245,'2way'!$Y$3:$Y$7690,"&lt;&gt;P") + SUMIFS('2way'!$Z$3:$Z$7690,'2way'!$R$3:$R$7690,"=" &amp;B245,'2way'!$Y$3:$Y$7690,"&lt;&gt;P")</f>
        <v>600</v>
      </c>
      <c r="G245">
        <f>SUMIFS('2way'!$AD$3:$AD$7690,'2way'!$Q$3:$Q$7690,"="&amp;B245,'2way'!$Y$3:$Y$7690,"&lt;&gt;P") + SUMIFS('2way'!$AD$3:$AD$7690,'2way'!$R$3:$R$7690,"="&amp;D245,'2way'!$Y$3:$Y$7690,"&lt;&gt;P")</f>
        <v>-300</v>
      </c>
      <c r="H245" s="71">
        <f t="shared" si="10"/>
        <v>-0.5</v>
      </c>
      <c r="I245">
        <f>SUMIFS('2way'!$Z$3:$Z$7690,'2way'!$Q$3:$Q$7690,"=" &amp;B245,'2way'!$Y$3:$Y$7690,"&lt;&gt;P") + SUMIFS('2way'!$Z$3:$Z$7690,'2way'!$R$3:$R$7690,"=" &amp;B245,'2way'!$Y$3:$Y$7690,"&lt;&gt;P")</f>
        <v>600</v>
      </c>
      <c r="J245">
        <f>SUMIFS('2way'!$AF$3:$AF$7690,'2way'!$Q$3:$Q$7690,"="&amp;B245,'2way'!$Y$3:$Y$7690,"&lt;&gt;P") + SUMIFS('2way'!$AF$3:$AF$7690,'2way'!$R$3:$R$7690,"="&amp;B245,'2way'!$Y$3:$Y$7690,"&lt;&gt;P")</f>
        <v>-600</v>
      </c>
      <c r="K245" s="71">
        <f t="shared" si="11"/>
        <v>-1</v>
      </c>
    </row>
    <row r="246" spans="1:11" x14ac:dyDescent="0.25">
      <c r="A246" t="s">
        <v>276</v>
      </c>
      <c r="B246" t="s">
        <v>471</v>
      </c>
      <c r="C246">
        <f>SUMIFS('2way'!$Z$3:$Z$7690,'2way'!$Q$3:$Q$7690,"=" &amp;B246,'2way'!$Y$3:$Y$7690,"&lt;&gt;P") + SUMIFS('2way'!$Z$3:$Z$7690,'2way'!$R$3:$R$7690,"=" &amp;B246,'2way'!$Y$3:$Y$7690,"&lt;&gt;P")</f>
        <v>800</v>
      </c>
      <c r="D246">
        <f>SUMIFS('2way'!$AB$3:$AB$7690,'2way'!$Q$3:$Q$7690,"="&amp;B246,'2way'!$Z$3:$Z$7690,"&lt;&gt;P") + SUMIFS('2way'!$AB$3:$AB$7690,'2way'!$R$3:$R$7690,"="&amp;B246,'2way'!$Z$3:$Z$7690,"&lt;&gt;P")</f>
        <v>-800</v>
      </c>
      <c r="E246" s="71">
        <f t="shared" si="9"/>
        <v>-1</v>
      </c>
      <c r="F246">
        <f>SUMIFS('2way'!$Z$3:$Z$7690,'2way'!$Q$3:$Q$7690,"=" &amp;B246,'2way'!$Y$3:$Y$7690,"&lt;&gt;P") + SUMIFS('2way'!$Z$3:$Z$7690,'2way'!$R$3:$R$7690,"=" &amp;B246,'2way'!$Y$3:$Y$7690,"&lt;&gt;P")</f>
        <v>800</v>
      </c>
      <c r="G246">
        <f>SUMIFS('2way'!$AD$3:$AD$7690,'2way'!$Q$3:$Q$7690,"="&amp;B246,'2way'!$Y$3:$Y$7690,"&lt;&gt;P") + SUMIFS('2way'!$AD$3:$AD$7690,'2way'!$R$3:$R$7690,"="&amp;D246,'2way'!$Y$3:$Y$7690,"&lt;&gt;P")</f>
        <v>-400</v>
      </c>
      <c r="H246" s="71">
        <f t="shared" si="10"/>
        <v>-0.5</v>
      </c>
      <c r="I246">
        <f>SUMIFS('2way'!$Z$3:$Z$7690,'2way'!$Q$3:$Q$7690,"=" &amp;B246,'2way'!$Y$3:$Y$7690,"&lt;&gt;P") + SUMIFS('2way'!$Z$3:$Z$7690,'2way'!$R$3:$R$7690,"=" &amp;B246,'2way'!$Y$3:$Y$7690,"&lt;&gt;P")</f>
        <v>800</v>
      </c>
      <c r="J246">
        <f>SUMIFS('2way'!$AF$3:$AF$7690,'2way'!$Q$3:$Q$7690,"="&amp;B246,'2way'!$Y$3:$Y$7690,"&lt;&gt;P") + SUMIFS('2way'!$AF$3:$AF$7690,'2way'!$R$3:$R$7690,"="&amp;B246,'2way'!$Y$3:$Y$7690,"&lt;&gt;P")</f>
        <v>-800</v>
      </c>
      <c r="K246" s="71">
        <f t="shared" si="11"/>
        <v>-1</v>
      </c>
    </row>
    <row r="247" spans="1:11" x14ac:dyDescent="0.25">
      <c r="A247" t="s">
        <v>276</v>
      </c>
      <c r="B247" t="s">
        <v>473</v>
      </c>
      <c r="C247">
        <f>SUMIFS('2way'!$Z$3:$Z$7690,'2way'!$Q$3:$Q$7690,"=" &amp;B247,'2way'!$Y$3:$Y$7690,"&lt;&gt;P") + SUMIFS('2way'!$Z$3:$Z$7690,'2way'!$R$3:$R$7690,"=" &amp;B247,'2way'!$Y$3:$Y$7690,"&lt;&gt;P")</f>
        <v>800</v>
      </c>
      <c r="D247">
        <f>SUMIFS('2way'!$AB$3:$AB$7690,'2way'!$Q$3:$Q$7690,"="&amp;B247,'2way'!$Z$3:$Z$7690,"&lt;&gt;P") + SUMIFS('2way'!$AB$3:$AB$7690,'2way'!$R$3:$R$7690,"="&amp;B247,'2way'!$Z$3:$Z$7690,"&lt;&gt;P")</f>
        <v>-800</v>
      </c>
      <c r="E247" s="71">
        <f t="shared" si="9"/>
        <v>-1</v>
      </c>
      <c r="F247">
        <f>SUMIFS('2way'!$Z$3:$Z$7690,'2way'!$Q$3:$Q$7690,"=" &amp;B247,'2way'!$Y$3:$Y$7690,"&lt;&gt;P") + SUMIFS('2way'!$Z$3:$Z$7690,'2way'!$R$3:$R$7690,"=" &amp;B247,'2way'!$Y$3:$Y$7690,"&lt;&gt;P")</f>
        <v>800</v>
      </c>
      <c r="G247">
        <f>SUMIFS('2way'!$AD$3:$AD$7690,'2way'!$Q$3:$Q$7690,"="&amp;B247,'2way'!$Y$3:$Y$7690,"&lt;&gt;P") + SUMIFS('2way'!$AD$3:$AD$7690,'2way'!$R$3:$R$7690,"="&amp;D247,'2way'!$Y$3:$Y$7690,"&lt;&gt;P")</f>
        <v>-400</v>
      </c>
      <c r="H247" s="71">
        <f t="shared" si="10"/>
        <v>-0.5</v>
      </c>
      <c r="I247">
        <f>SUMIFS('2way'!$Z$3:$Z$7690,'2way'!$Q$3:$Q$7690,"=" &amp;B247,'2way'!$Y$3:$Y$7690,"&lt;&gt;P") + SUMIFS('2way'!$Z$3:$Z$7690,'2way'!$R$3:$R$7690,"=" &amp;B247,'2way'!$Y$3:$Y$7690,"&lt;&gt;P")</f>
        <v>800</v>
      </c>
      <c r="J247">
        <f>SUMIFS('2way'!$AF$3:$AF$7690,'2way'!$Q$3:$Q$7690,"="&amp;B247,'2way'!$Y$3:$Y$7690,"&lt;&gt;P") + SUMIFS('2way'!$AF$3:$AF$7690,'2way'!$R$3:$R$7690,"="&amp;B247,'2way'!$Y$3:$Y$7690,"&lt;&gt;P")</f>
        <v>-800</v>
      </c>
      <c r="K247" s="71">
        <f t="shared" si="11"/>
        <v>-1</v>
      </c>
    </row>
    <row r="248" spans="1:11" x14ac:dyDescent="0.25">
      <c r="A248" t="s">
        <v>276</v>
      </c>
      <c r="B248" t="s">
        <v>507</v>
      </c>
      <c r="C248">
        <f>SUMIFS('2way'!$Z$3:$Z$7690,'2way'!$Q$3:$Q$7690,"=" &amp;B248,'2way'!$Y$3:$Y$7690,"&lt;&gt;P") + SUMIFS('2way'!$Z$3:$Z$7690,'2way'!$R$3:$R$7690,"=" &amp;B248,'2way'!$Y$3:$Y$7690,"&lt;&gt;P")</f>
        <v>700</v>
      </c>
      <c r="D248">
        <f>SUMIFS('2way'!$AB$3:$AB$7690,'2way'!$Q$3:$Q$7690,"="&amp;B248,'2way'!$Z$3:$Z$7690,"&lt;&gt;P") + SUMIFS('2way'!$AB$3:$AB$7690,'2way'!$R$3:$R$7690,"="&amp;B248,'2way'!$Z$3:$Z$7690,"&lt;&gt;P")</f>
        <v>-700</v>
      </c>
      <c r="E248" s="71">
        <f t="shared" si="9"/>
        <v>-1</v>
      </c>
      <c r="F248">
        <f>SUMIFS('2way'!$Z$3:$Z$7690,'2way'!$Q$3:$Q$7690,"=" &amp;B248,'2way'!$Y$3:$Y$7690,"&lt;&gt;P") + SUMIFS('2way'!$Z$3:$Z$7690,'2way'!$R$3:$R$7690,"=" &amp;B248,'2way'!$Y$3:$Y$7690,"&lt;&gt;P")</f>
        <v>700</v>
      </c>
      <c r="G248">
        <f>SUMIFS('2way'!$AD$3:$AD$7690,'2way'!$Q$3:$Q$7690,"="&amp;B248,'2way'!$Y$3:$Y$7690,"&lt;&gt;P") + SUMIFS('2way'!$AD$3:$AD$7690,'2way'!$R$3:$R$7690,"="&amp;D248,'2way'!$Y$3:$Y$7690,"&lt;&gt;P")</f>
        <v>-400</v>
      </c>
      <c r="H248" s="71">
        <f t="shared" si="10"/>
        <v>-0.5714285714285714</v>
      </c>
      <c r="I248">
        <f>SUMIFS('2way'!$Z$3:$Z$7690,'2way'!$Q$3:$Q$7690,"=" &amp;B248,'2way'!$Y$3:$Y$7690,"&lt;&gt;P") + SUMIFS('2way'!$Z$3:$Z$7690,'2way'!$R$3:$R$7690,"=" &amp;B248,'2way'!$Y$3:$Y$7690,"&lt;&gt;P")</f>
        <v>700</v>
      </c>
      <c r="J248">
        <f>SUMIFS('2way'!$AF$3:$AF$7690,'2way'!$Q$3:$Q$7690,"="&amp;B248,'2way'!$Y$3:$Y$7690,"&lt;&gt;P") + SUMIFS('2way'!$AF$3:$AF$7690,'2way'!$R$3:$R$7690,"="&amp;B248,'2way'!$Y$3:$Y$7690,"&lt;&gt;P")</f>
        <v>-700</v>
      </c>
      <c r="K248" s="71">
        <f t="shared" si="11"/>
        <v>-1</v>
      </c>
    </row>
    <row r="249" spans="1:11" x14ac:dyDescent="0.25">
      <c r="A249" t="s">
        <v>276</v>
      </c>
      <c r="B249" t="s">
        <v>474</v>
      </c>
      <c r="C249">
        <f>SUMIFS('2way'!$Z$3:$Z$7690,'2way'!$Q$3:$Q$7690,"=" &amp;B249,'2way'!$Y$3:$Y$7690,"&lt;&gt;P") + SUMIFS('2way'!$Z$3:$Z$7690,'2way'!$R$3:$R$7690,"=" &amp;B249,'2way'!$Y$3:$Y$7690,"&lt;&gt;P")</f>
        <v>700</v>
      </c>
      <c r="D249">
        <f>SUMIFS('2way'!$AB$3:$AB$7690,'2way'!$Q$3:$Q$7690,"="&amp;B249,'2way'!$Z$3:$Z$7690,"&lt;&gt;P") + SUMIFS('2way'!$AB$3:$AB$7690,'2way'!$R$3:$R$7690,"="&amp;B249,'2way'!$Z$3:$Z$7690,"&lt;&gt;P")</f>
        <v>-700</v>
      </c>
      <c r="E249" s="71">
        <f t="shared" si="9"/>
        <v>-1</v>
      </c>
      <c r="F249">
        <f>SUMIFS('2way'!$Z$3:$Z$7690,'2way'!$Q$3:$Q$7690,"=" &amp;B249,'2way'!$Y$3:$Y$7690,"&lt;&gt;P") + SUMIFS('2way'!$Z$3:$Z$7690,'2way'!$R$3:$R$7690,"=" &amp;B249,'2way'!$Y$3:$Y$7690,"&lt;&gt;P")</f>
        <v>700</v>
      </c>
      <c r="G249">
        <f>SUMIFS('2way'!$AD$3:$AD$7690,'2way'!$Q$3:$Q$7690,"="&amp;B249,'2way'!$Y$3:$Y$7690,"&lt;&gt;P") + SUMIFS('2way'!$AD$3:$AD$7690,'2way'!$R$3:$R$7690,"="&amp;D249,'2way'!$Y$3:$Y$7690,"&lt;&gt;P")</f>
        <v>-400</v>
      </c>
      <c r="H249" s="71">
        <f t="shared" si="10"/>
        <v>-0.5714285714285714</v>
      </c>
      <c r="I249">
        <f>SUMIFS('2way'!$Z$3:$Z$7690,'2way'!$Q$3:$Q$7690,"=" &amp;B249,'2way'!$Y$3:$Y$7690,"&lt;&gt;P") + SUMIFS('2way'!$Z$3:$Z$7690,'2way'!$R$3:$R$7690,"=" &amp;B249,'2way'!$Y$3:$Y$7690,"&lt;&gt;P")</f>
        <v>700</v>
      </c>
      <c r="J249">
        <f>SUMIFS('2way'!$AF$3:$AF$7690,'2way'!$Q$3:$Q$7690,"="&amp;B249,'2way'!$Y$3:$Y$7690,"&lt;&gt;P") + SUMIFS('2way'!$AF$3:$AF$7690,'2way'!$R$3:$R$7690,"="&amp;B249,'2way'!$Y$3:$Y$7690,"&lt;&gt;P")</f>
        <v>-700</v>
      </c>
      <c r="K249" s="71">
        <f t="shared" si="11"/>
        <v>-1</v>
      </c>
    </row>
    <row r="250" spans="1:11" x14ac:dyDescent="0.25">
      <c r="A250" t="s">
        <v>276</v>
      </c>
      <c r="B250" t="s">
        <v>505</v>
      </c>
      <c r="C250">
        <f>SUMIFS('2way'!$Z$3:$Z$7690,'2way'!$Q$3:$Q$7690,"=" &amp;B250,'2way'!$Y$3:$Y$7690,"&lt;&gt;P") + SUMIFS('2way'!$Z$3:$Z$7690,'2way'!$R$3:$R$7690,"=" &amp;B250,'2way'!$Y$3:$Y$7690,"&lt;&gt;P")</f>
        <v>700</v>
      </c>
      <c r="D250">
        <f>SUMIFS('2way'!$AB$3:$AB$7690,'2way'!$Q$3:$Q$7690,"="&amp;B250,'2way'!$Z$3:$Z$7690,"&lt;&gt;P") + SUMIFS('2way'!$AB$3:$AB$7690,'2way'!$R$3:$R$7690,"="&amp;B250,'2way'!$Z$3:$Z$7690,"&lt;&gt;P")</f>
        <v>-700</v>
      </c>
      <c r="E250" s="71">
        <f t="shared" si="9"/>
        <v>-1</v>
      </c>
      <c r="F250">
        <f>SUMIFS('2way'!$Z$3:$Z$7690,'2way'!$Q$3:$Q$7690,"=" &amp;B250,'2way'!$Y$3:$Y$7690,"&lt;&gt;P") + SUMIFS('2way'!$Z$3:$Z$7690,'2way'!$R$3:$R$7690,"=" &amp;B250,'2way'!$Y$3:$Y$7690,"&lt;&gt;P")</f>
        <v>700</v>
      </c>
      <c r="G250">
        <f>SUMIFS('2way'!$AD$3:$AD$7690,'2way'!$Q$3:$Q$7690,"="&amp;B250,'2way'!$Y$3:$Y$7690,"&lt;&gt;P") + SUMIFS('2way'!$AD$3:$AD$7690,'2way'!$R$3:$R$7690,"="&amp;D250,'2way'!$Y$3:$Y$7690,"&lt;&gt;P")</f>
        <v>-400</v>
      </c>
      <c r="H250" s="71">
        <f t="shared" si="10"/>
        <v>-0.5714285714285714</v>
      </c>
      <c r="I250">
        <f>SUMIFS('2way'!$Z$3:$Z$7690,'2way'!$Q$3:$Q$7690,"=" &amp;B250,'2way'!$Y$3:$Y$7690,"&lt;&gt;P") + SUMIFS('2way'!$Z$3:$Z$7690,'2way'!$R$3:$R$7690,"=" &amp;B250,'2way'!$Y$3:$Y$7690,"&lt;&gt;P")</f>
        <v>700</v>
      </c>
      <c r="J250">
        <f>SUMIFS('2way'!$AF$3:$AF$7690,'2way'!$Q$3:$Q$7690,"="&amp;B250,'2way'!$Y$3:$Y$7690,"&lt;&gt;P") + SUMIFS('2way'!$AF$3:$AF$7690,'2way'!$R$3:$R$7690,"="&amp;B250,'2way'!$Y$3:$Y$7690,"&lt;&gt;P")</f>
        <v>-700</v>
      </c>
      <c r="K250" s="71">
        <f t="shared" si="11"/>
        <v>-1</v>
      </c>
    </row>
    <row r="251" spans="1:11" x14ac:dyDescent="0.25">
      <c r="A251" t="s">
        <v>276</v>
      </c>
      <c r="B251" t="s">
        <v>455</v>
      </c>
      <c r="C251">
        <f>SUMIFS('2way'!$Z$3:$Z$7690,'2way'!$Q$3:$Q$7690,"=" &amp;B251,'2way'!$Y$3:$Y$7690,"&lt;&gt;P") + SUMIFS('2way'!$Z$3:$Z$7690,'2way'!$R$3:$R$7690,"=" &amp;B251,'2way'!$Y$3:$Y$7690,"&lt;&gt;P")</f>
        <v>800</v>
      </c>
      <c r="D251">
        <f>SUMIFS('2way'!$AB$3:$AB$7690,'2way'!$Q$3:$Q$7690,"="&amp;B251,'2way'!$Z$3:$Z$7690,"&lt;&gt;P") + SUMIFS('2way'!$AB$3:$AB$7690,'2way'!$R$3:$R$7690,"="&amp;B251,'2way'!$Z$3:$Z$7690,"&lt;&gt;P")</f>
        <v>-800</v>
      </c>
      <c r="E251" s="71">
        <f t="shared" si="9"/>
        <v>-1</v>
      </c>
      <c r="F251">
        <f>SUMIFS('2way'!$Z$3:$Z$7690,'2way'!$Q$3:$Q$7690,"=" &amp;B251,'2way'!$Y$3:$Y$7690,"&lt;&gt;P") + SUMIFS('2way'!$Z$3:$Z$7690,'2way'!$R$3:$R$7690,"=" &amp;B251,'2way'!$Y$3:$Y$7690,"&lt;&gt;P")</f>
        <v>800</v>
      </c>
      <c r="G251">
        <f>SUMIFS('2way'!$AD$3:$AD$7690,'2way'!$Q$3:$Q$7690,"="&amp;B251,'2way'!$Y$3:$Y$7690,"&lt;&gt;P") + SUMIFS('2way'!$AD$3:$AD$7690,'2way'!$R$3:$R$7690,"="&amp;D251,'2way'!$Y$3:$Y$7690,"&lt;&gt;P")</f>
        <v>-200</v>
      </c>
      <c r="H251" s="71">
        <f t="shared" si="10"/>
        <v>-0.25</v>
      </c>
      <c r="I251">
        <f>SUMIFS('2way'!$Z$3:$Z$7690,'2way'!$Q$3:$Q$7690,"=" &amp;B251,'2way'!$Y$3:$Y$7690,"&lt;&gt;P") + SUMIFS('2way'!$Z$3:$Z$7690,'2way'!$R$3:$R$7690,"=" &amp;B251,'2way'!$Y$3:$Y$7690,"&lt;&gt;P")</f>
        <v>800</v>
      </c>
      <c r="J251">
        <f>SUMIFS('2way'!$AF$3:$AF$7690,'2way'!$Q$3:$Q$7690,"="&amp;B251,'2way'!$Y$3:$Y$7690,"&lt;&gt;P") + SUMIFS('2way'!$AF$3:$AF$7690,'2way'!$R$3:$R$7690,"="&amp;B251,'2way'!$Y$3:$Y$7690,"&lt;&gt;P")</f>
        <v>-800</v>
      </c>
      <c r="K251" s="71">
        <f t="shared" si="11"/>
        <v>-1</v>
      </c>
    </row>
    <row r="252" spans="1:11" x14ac:dyDescent="0.25">
      <c r="A252" t="s">
        <v>276</v>
      </c>
      <c r="B252" t="s">
        <v>463</v>
      </c>
      <c r="C252">
        <f>SUMIFS('2way'!$Z$3:$Z$7690,'2way'!$Q$3:$Q$7690,"=" &amp;B252,'2way'!$Y$3:$Y$7690,"&lt;&gt;P") + SUMIFS('2way'!$Z$3:$Z$7690,'2way'!$R$3:$R$7690,"=" &amp;B252,'2way'!$Y$3:$Y$7690,"&lt;&gt;P")</f>
        <v>800</v>
      </c>
      <c r="D252">
        <f>SUMIFS('2way'!$AB$3:$AB$7690,'2way'!$Q$3:$Q$7690,"="&amp;B252,'2way'!$Z$3:$Z$7690,"&lt;&gt;P") + SUMIFS('2way'!$AB$3:$AB$7690,'2way'!$R$3:$R$7690,"="&amp;B252,'2way'!$Z$3:$Z$7690,"&lt;&gt;P")</f>
        <v>-800</v>
      </c>
      <c r="E252" s="71">
        <f t="shared" si="9"/>
        <v>-1</v>
      </c>
      <c r="F252">
        <f>SUMIFS('2way'!$Z$3:$Z$7690,'2way'!$Q$3:$Q$7690,"=" &amp;B252,'2way'!$Y$3:$Y$7690,"&lt;&gt;P") + SUMIFS('2way'!$Z$3:$Z$7690,'2way'!$R$3:$R$7690,"=" &amp;B252,'2way'!$Y$3:$Y$7690,"&lt;&gt;P")</f>
        <v>800</v>
      </c>
      <c r="G252">
        <f>SUMIFS('2way'!$AD$3:$AD$7690,'2way'!$Q$3:$Q$7690,"="&amp;B252,'2way'!$Y$3:$Y$7690,"&lt;&gt;P") + SUMIFS('2way'!$AD$3:$AD$7690,'2way'!$R$3:$R$7690,"="&amp;D252,'2way'!$Y$3:$Y$7690,"&lt;&gt;P")</f>
        <v>-400</v>
      </c>
      <c r="H252" s="71">
        <f t="shared" si="10"/>
        <v>-0.5</v>
      </c>
      <c r="I252">
        <f>SUMIFS('2way'!$Z$3:$Z$7690,'2way'!$Q$3:$Q$7690,"=" &amp;B252,'2way'!$Y$3:$Y$7690,"&lt;&gt;P") + SUMIFS('2way'!$Z$3:$Z$7690,'2way'!$R$3:$R$7690,"=" &amp;B252,'2way'!$Y$3:$Y$7690,"&lt;&gt;P")</f>
        <v>800</v>
      </c>
      <c r="J252">
        <f>SUMIFS('2way'!$AF$3:$AF$7690,'2way'!$Q$3:$Q$7690,"="&amp;B252,'2way'!$Y$3:$Y$7690,"&lt;&gt;P") + SUMIFS('2way'!$AF$3:$AF$7690,'2way'!$R$3:$R$7690,"="&amp;B252,'2way'!$Y$3:$Y$7690,"&lt;&gt;P")</f>
        <v>-800</v>
      </c>
      <c r="K252" s="71">
        <f t="shared" si="11"/>
        <v>-1</v>
      </c>
    </row>
    <row r="253" spans="1:11" x14ac:dyDescent="0.25">
      <c r="A253" t="s">
        <v>276</v>
      </c>
      <c r="B253" t="s">
        <v>466</v>
      </c>
      <c r="C253">
        <f>SUMIFS('2way'!$Z$3:$Z$7690,'2way'!$Q$3:$Q$7690,"=" &amp;B253,'2way'!$Y$3:$Y$7690,"&lt;&gt;P") + SUMIFS('2way'!$Z$3:$Z$7690,'2way'!$R$3:$R$7690,"=" &amp;B253,'2way'!$Y$3:$Y$7690,"&lt;&gt;P")</f>
        <v>700</v>
      </c>
      <c r="D253">
        <f>SUMIFS('2way'!$AB$3:$AB$7690,'2way'!$Q$3:$Q$7690,"="&amp;B253,'2way'!$Z$3:$Z$7690,"&lt;&gt;P") + SUMIFS('2way'!$AB$3:$AB$7690,'2way'!$R$3:$R$7690,"="&amp;B253,'2way'!$Z$3:$Z$7690,"&lt;&gt;P")</f>
        <v>-700</v>
      </c>
      <c r="E253" s="71">
        <f t="shared" si="9"/>
        <v>-1</v>
      </c>
      <c r="F253">
        <f>SUMIFS('2way'!$Z$3:$Z$7690,'2way'!$Q$3:$Q$7690,"=" &amp;B253,'2way'!$Y$3:$Y$7690,"&lt;&gt;P") + SUMIFS('2way'!$Z$3:$Z$7690,'2way'!$R$3:$R$7690,"=" &amp;B253,'2way'!$Y$3:$Y$7690,"&lt;&gt;P")</f>
        <v>700</v>
      </c>
      <c r="G253">
        <f>SUMIFS('2way'!$AD$3:$AD$7690,'2way'!$Q$3:$Q$7690,"="&amp;B253,'2way'!$Y$3:$Y$7690,"&lt;&gt;P") + SUMIFS('2way'!$AD$3:$AD$7690,'2way'!$R$3:$R$7690,"="&amp;D253,'2way'!$Y$3:$Y$7690,"&lt;&gt;P")</f>
        <v>-500</v>
      </c>
      <c r="H253" s="71">
        <f t="shared" si="10"/>
        <v>-0.7142857142857143</v>
      </c>
      <c r="I253">
        <f>SUMIFS('2way'!$Z$3:$Z$7690,'2way'!$Q$3:$Q$7690,"=" &amp;B253,'2way'!$Y$3:$Y$7690,"&lt;&gt;P") + SUMIFS('2way'!$Z$3:$Z$7690,'2way'!$R$3:$R$7690,"=" &amp;B253,'2way'!$Y$3:$Y$7690,"&lt;&gt;P")</f>
        <v>700</v>
      </c>
      <c r="J253">
        <f>SUMIFS('2way'!$AF$3:$AF$7690,'2way'!$Q$3:$Q$7690,"="&amp;B253,'2way'!$Y$3:$Y$7690,"&lt;&gt;P") + SUMIFS('2way'!$AF$3:$AF$7690,'2way'!$R$3:$R$7690,"="&amp;B253,'2way'!$Y$3:$Y$7690,"&lt;&gt;P")</f>
        <v>-700</v>
      </c>
      <c r="K253" s="71">
        <f t="shared" si="11"/>
        <v>-1</v>
      </c>
    </row>
    <row r="254" spans="1:11" x14ac:dyDescent="0.25">
      <c r="A254" t="s">
        <v>276</v>
      </c>
      <c r="B254" t="s">
        <v>508</v>
      </c>
      <c r="C254">
        <f>SUMIFS('2way'!$Z$3:$Z$7690,'2way'!$Q$3:$Q$7690,"=" &amp;B254,'2way'!$Y$3:$Y$7690,"&lt;&gt;P") + SUMIFS('2way'!$Z$3:$Z$7690,'2way'!$R$3:$R$7690,"=" &amp;B254,'2way'!$Y$3:$Y$7690,"&lt;&gt;P")</f>
        <v>600</v>
      </c>
      <c r="D254">
        <f>SUMIFS('2way'!$AB$3:$AB$7690,'2way'!$Q$3:$Q$7690,"="&amp;B254,'2way'!$Z$3:$Z$7690,"&lt;&gt;P") + SUMIFS('2way'!$AB$3:$AB$7690,'2way'!$R$3:$R$7690,"="&amp;B254,'2way'!$Z$3:$Z$7690,"&lt;&gt;P")</f>
        <v>-600</v>
      </c>
      <c r="E254" s="71">
        <f t="shared" si="9"/>
        <v>-1</v>
      </c>
      <c r="F254">
        <f>SUMIFS('2way'!$Z$3:$Z$7690,'2way'!$Q$3:$Q$7690,"=" &amp;B254,'2way'!$Y$3:$Y$7690,"&lt;&gt;P") + SUMIFS('2way'!$Z$3:$Z$7690,'2way'!$R$3:$R$7690,"=" &amp;B254,'2way'!$Y$3:$Y$7690,"&lt;&gt;P")</f>
        <v>600</v>
      </c>
      <c r="G254">
        <f>SUMIFS('2way'!$AD$3:$AD$7690,'2way'!$Q$3:$Q$7690,"="&amp;B254,'2way'!$Y$3:$Y$7690,"&lt;&gt;P") + SUMIFS('2way'!$AD$3:$AD$7690,'2way'!$R$3:$R$7690,"="&amp;D254,'2way'!$Y$3:$Y$7690,"&lt;&gt;P")</f>
        <v>-300</v>
      </c>
      <c r="H254" s="71">
        <f t="shared" si="10"/>
        <v>-0.5</v>
      </c>
      <c r="I254">
        <f>SUMIFS('2way'!$Z$3:$Z$7690,'2way'!$Q$3:$Q$7690,"=" &amp;B254,'2way'!$Y$3:$Y$7690,"&lt;&gt;P") + SUMIFS('2way'!$Z$3:$Z$7690,'2way'!$R$3:$R$7690,"=" &amp;B254,'2way'!$Y$3:$Y$7690,"&lt;&gt;P")</f>
        <v>600</v>
      </c>
      <c r="J254">
        <f>SUMIFS('2way'!$AF$3:$AF$7690,'2way'!$Q$3:$Q$7690,"="&amp;B254,'2way'!$Y$3:$Y$7690,"&lt;&gt;P") + SUMIFS('2way'!$AF$3:$AF$7690,'2way'!$R$3:$R$7690,"="&amp;B254,'2way'!$Y$3:$Y$7690,"&lt;&gt;P")</f>
        <v>-600</v>
      </c>
      <c r="K254" s="71">
        <f t="shared" si="11"/>
        <v>-1</v>
      </c>
    </row>
    <row r="255" spans="1:11" x14ac:dyDescent="0.25">
      <c r="A255" t="s">
        <v>276</v>
      </c>
      <c r="B255" t="s">
        <v>509</v>
      </c>
      <c r="C255">
        <f>SUMIFS('2way'!$Z$3:$Z$7690,'2way'!$Q$3:$Q$7690,"=" &amp;B255,'2way'!$Y$3:$Y$7690,"&lt;&gt;P") + SUMIFS('2way'!$Z$3:$Z$7690,'2way'!$R$3:$R$7690,"=" &amp;B255,'2way'!$Y$3:$Y$7690,"&lt;&gt;P")</f>
        <v>800</v>
      </c>
      <c r="D255">
        <f>SUMIFS('2way'!$AB$3:$AB$7690,'2way'!$Q$3:$Q$7690,"="&amp;B255,'2way'!$Z$3:$Z$7690,"&lt;&gt;P") + SUMIFS('2way'!$AB$3:$AB$7690,'2way'!$R$3:$R$7690,"="&amp;B255,'2way'!$Z$3:$Z$7690,"&lt;&gt;P")</f>
        <v>-800</v>
      </c>
      <c r="E255" s="71">
        <f t="shared" si="9"/>
        <v>-1</v>
      </c>
      <c r="F255">
        <f>SUMIFS('2way'!$Z$3:$Z$7690,'2way'!$Q$3:$Q$7690,"=" &amp;B255,'2way'!$Y$3:$Y$7690,"&lt;&gt;P") + SUMIFS('2way'!$Z$3:$Z$7690,'2way'!$R$3:$R$7690,"=" &amp;B255,'2way'!$Y$3:$Y$7690,"&lt;&gt;P")</f>
        <v>800</v>
      </c>
      <c r="G255">
        <f>SUMIFS('2way'!$AD$3:$AD$7690,'2way'!$Q$3:$Q$7690,"="&amp;B255,'2way'!$Y$3:$Y$7690,"&lt;&gt;P") + SUMIFS('2way'!$AD$3:$AD$7690,'2way'!$R$3:$R$7690,"="&amp;D255,'2way'!$Y$3:$Y$7690,"&lt;&gt;P")</f>
        <v>-300</v>
      </c>
      <c r="H255" s="71">
        <f t="shared" si="10"/>
        <v>-0.375</v>
      </c>
      <c r="I255">
        <f>SUMIFS('2way'!$Z$3:$Z$7690,'2way'!$Q$3:$Q$7690,"=" &amp;B255,'2way'!$Y$3:$Y$7690,"&lt;&gt;P") + SUMIFS('2way'!$Z$3:$Z$7690,'2way'!$R$3:$R$7690,"=" &amp;B255,'2way'!$Y$3:$Y$7690,"&lt;&gt;P")</f>
        <v>800</v>
      </c>
      <c r="J255">
        <f>SUMIFS('2way'!$AF$3:$AF$7690,'2way'!$Q$3:$Q$7690,"="&amp;B255,'2way'!$Y$3:$Y$7690,"&lt;&gt;P") + SUMIFS('2way'!$AF$3:$AF$7690,'2way'!$R$3:$R$7690,"="&amp;B255,'2way'!$Y$3:$Y$7690,"&lt;&gt;P")</f>
        <v>-800</v>
      </c>
      <c r="K255" s="71">
        <f t="shared" si="11"/>
        <v>-1</v>
      </c>
    </row>
    <row r="256" spans="1:11" x14ac:dyDescent="0.25">
      <c r="A256" t="s">
        <v>276</v>
      </c>
      <c r="B256" t="s">
        <v>452</v>
      </c>
      <c r="C256">
        <f>SUMIFS('2way'!$Z$3:$Z$7690,'2way'!$Q$3:$Q$7690,"=" &amp;B256,'2way'!$Y$3:$Y$7690,"&lt;&gt;P") + SUMIFS('2way'!$Z$3:$Z$7690,'2way'!$R$3:$R$7690,"=" &amp;B256,'2way'!$Y$3:$Y$7690,"&lt;&gt;P")</f>
        <v>700</v>
      </c>
      <c r="D256">
        <f>SUMIFS('2way'!$AB$3:$AB$7690,'2way'!$Q$3:$Q$7690,"="&amp;B256,'2way'!$Z$3:$Z$7690,"&lt;&gt;P") + SUMIFS('2way'!$AB$3:$AB$7690,'2way'!$R$3:$R$7690,"="&amp;B256,'2way'!$Z$3:$Z$7690,"&lt;&gt;P")</f>
        <v>-700</v>
      </c>
      <c r="E256" s="71">
        <f t="shared" si="9"/>
        <v>-1</v>
      </c>
      <c r="F256">
        <f>SUMIFS('2way'!$Z$3:$Z$7690,'2way'!$Q$3:$Q$7690,"=" &amp;B256,'2way'!$Y$3:$Y$7690,"&lt;&gt;P") + SUMIFS('2way'!$Z$3:$Z$7690,'2way'!$R$3:$R$7690,"=" &amp;B256,'2way'!$Y$3:$Y$7690,"&lt;&gt;P")</f>
        <v>700</v>
      </c>
      <c r="G256">
        <f>SUMIFS('2way'!$AD$3:$AD$7690,'2way'!$Q$3:$Q$7690,"="&amp;B256,'2way'!$Y$3:$Y$7690,"&lt;&gt;P") + SUMIFS('2way'!$AD$3:$AD$7690,'2way'!$R$3:$R$7690,"="&amp;D256,'2way'!$Y$3:$Y$7690,"&lt;&gt;P")</f>
        <v>-300</v>
      </c>
      <c r="H256" s="71">
        <f t="shared" si="10"/>
        <v>-0.42857142857142855</v>
      </c>
      <c r="I256">
        <f>SUMIFS('2way'!$Z$3:$Z$7690,'2way'!$Q$3:$Q$7690,"=" &amp;B256,'2way'!$Y$3:$Y$7690,"&lt;&gt;P") + SUMIFS('2way'!$Z$3:$Z$7690,'2way'!$R$3:$R$7690,"=" &amp;B256,'2way'!$Y$3:$Y$7690,"&lt;&gt;P")</f>
        <v>700</v>
      </c>
      <c r="J256">
        <f>SUMIFS('2way'!$AF$3:$AF$7690,'2way'!$Q$3:$Q$7690,"="&amp;B256,'2way'!$Y$3:$Y$7690,"&lt;&gt;P") + SUMIFS('2way'!$AF$3:$AF$7690,'2way'!$R$3:$R$7690,"="&amp;B256,'2way'!$Y$3:$Y$7690,"&lt;&gt;P")</f>
        <v>-700</v>
      </c>
      <c r="K256" s="71">
        <f t="shared" si="11"/>
        <v>-1</v>
      </c>
    </row>
    <row r="257" spans="1:11" x14ac:dyDescent="0.25">
      <c r="A257" t="s">
        <v>276</v>
      </c>
      <c r="B257" t="s">
        <v>470</v>
      </c>
      <c r="C257">
        <f>SUMIFS('2way'!$Z$3:$Z$7690,'2way'!$Q$3:$Q$7690,"=" &amp;B257,'2way'!$Y$3:$Y$7690,"&lt;&gt;P") + SUMIFS('2way'!$Z$3:$Z$7690,'2way'!$R$3:$R$7690,"=" &amp;B257,'2way'!$Y$3:$Y$7690,"&lt;&gt;P")</f>
        <v>800</v>
      </c>
      <c r="D257">
        <f>SUMIFS('2way'!$AB$3:$AB$7690,'2way'!$Q$3:$Q$7690,"="&amp;B257,'2way'!$Z$3:$Z$7690,"&lt;&gt;P") + SUMIFS('2way'!$AB$3:$AB$7690,'2way'!$R$3:$R$7690,"="&amp;B257,'2way'!$Z$3:$Z$7690,"&lt;&gt;P")</f>
        <v>-800</v>
      </c>
      <c r="E257" s="71">
        <f t="shared" si="9"/>
        <v>-1</v>
      </c>
      <c r="F257">
        <f>SUMIFS('2way'!$Z$3:$Z$7690,'2way'!$Q$3:$Q$7690,"=" &amp;B257,'2way'!$Y$3:$Y$7690,"&lt;&gt;P") + SUMIFS('2way'!$Z$3:$Z$7690,'2way'!$R$3:$R$7690,"=" &amp;B257,'2way'!$Y$3:$Y$7690,"&lt;&gt;P")</f>
        <v>800</v>
      </c>
      <c r="G257">
        <f>SUMIFS('2way'!$AD$3:$AD$7690,'2way'!$Q$3:$Q$7690,"="&amp;B257,'2way'!$Y$3:$Y$7690,"&lt;&gt;P") + SUMIFS('2way'!$AD$3:$AD$7690,'2way'!$R$3:$R$7690,"="&amp;D257,'2way'!$Y$3:$Y$7690,"&lt;&gt;P")</f>
        <v>-400</v>
      </c>
      <c r="H257" s="71">
        <f t="shared" si="10"/>
        <v>-0.5</v>
      </c>
      <c r="I257">
        <f>SUMIFS('2way'!$Z$3:$Z$7690,'2way'!$Q$3:$Q$7690,"=" &amp;B257,'2way'!$Y$3:$Y$7690,"&lt;&gt;P") + SUMIFS('2way'!$Z$3:$Z$7690,'2way'!$R$3:$R$7690,"=" &amp;B257,'2way'!$Y$3:$Y$7690,"&lt;&gt;P")</f>
        <v>800</v>
      </c>
      <c r="J257">
        <f>SUMIFS('2way'!$AF$3:$AF$7690,'2way'!$Q$3:$Q$7690,"="&amp;B257,'2way'!$Y$3:$Y$7690,"&lt;&gt;P") + SUMIFS('2way'!$AF$3:$AF$7690,'2way'!$R$3:$R$7690,"="&amp;B257,'2way'!$Y$3:$Y$7690,"&lt;&gt;P")</f>
        <v>-800</v>
      </c>
      <c r="K257" s="71">
        <f t="shared" si="11"/>
        <v>-1</v>
      </c>
    </row>
    <row r="258" spans="1:11" x14ac:dyDescent="0.25">
      <c r="A258" t="s">
        <v>282</v>
      </c>
      <c r="B258" t="s">
        <v>446</v>
      </c>
      <c r="C258">
        <f>SUMIFS('2way'!$Z$3:$Z$7690,'2way'!$Q$3:$Q$7690,"=" &amp;B258,'2way'!$Y$3:$Y$7690,"&lt;&gt;P") + SUMIFS('2way'!$Z$3:$Z$7690,'2way'!$R$3:$R$7690,"=" &amp;B258,'2way'!$Y$3:$Y$7690,"&lt;&gt;P")</f>
        <v>500</v>
      </c>
      <c r="D258">
        <f>SUMIFS('2way'!$AB$3:$AB$7690,'2way'!$Q$3:$Q$7690,"="&amp;B258,'2way'!$Z$3:$Z$7690,"&lt;&gt;P") + SUMIFS('2way'!$AB$3:$AB$7690,'2way'!$R$3:$R$7690,"="&amp;B258,'2way'!$Z$3:$Z$7690,"&lt;&gt;P")</f>
        <v>-500</v>
      </c>
      <c r="E258" s="71">
        <f t="shared" si="9"/>
        <v>-1</v>
      </c>
      <c r="F258">
        <f>SUMIFS('2way'!$Z$3:$Z$7690,'2way'!$Q$3:$Q$7690,"=" &amp;B258,'2way'!$Y$3:$Y$7690,"&lt;&gt;P") + SUMIFS('2way'!$Z$3:$Z$7690,'2way'!$R$3:$R$7690,"=" &amp;B258,'2way'!$Y$3:$Y$7690,"&lt;&gt;P")</f>
        <v>500</v>
      </c>
      <c r="G258">
        <f>SUMIFS('2way'!$AD$3:$AD$7690,'2way'!$Q$3:$Q$7690,"="&amp;B258,'2way'!$Y$3:$Y$7690,"&lt;&gt;P") + SUMIFS('2way'!$AD$3:$AD$7690,'2way'!$R$3:$R$7690,"="&amp;D258,'2way'!$Y$3:$Y$7690,"&lt;&gt;P")</f>
        <v>-300</v>
      </c>
      <c r="H258" s="71">
        <f t="shared" si="10"/>
        <v>-0.6</v>
      </c>
      <c r="I258">
        <f>SUMIFS('2way'!$Z$3:$Z$7690,'2way'!$Q$3:$Q$7690,"=" &amp;B258,'2way'!$Y$3:$Y$7690,"&lt;&gt;P") + SUMIFS('2way'!$Z$3:$Z$7690,'2way'!$R$3:$R$7690,"=" &amp;B258,'2way'!$Y$3:$Y$7690,"&lt;&gt;P")</f>
        <v>500</v>
      </c>
      <c r="J258">
        <f>SUMIFS('2way'!$AF$3:$AF$7690,'2way'!$Q$3:$Q$7690,"="&amp;B258,'2way'!$Y$3:$Y$7690,"&lt;&gt;P") + SUMIFS('2way'!$AF$3:$AF$7690,'2way'!$R$3:$R$7690,"="&amp;B258,'2way'!$Y$3:$Y$7690,"&lt;&gt;P")</f>
        <v>-500</v>
      </c>
      <c r="K258" s="71">
        <f t="shared" si="11"/>
        <v>-1</v>
      </c>
    </row>
    <row r="259" spans="1:11" x14ac:dyDescent="0.25">
      <c r="A259" t="s">
        <v>282</v>
      </c>
      <c r="B259" t="s">
        <v>445</v>
      </c>
      <c r="C259">
        <f>SUMIFS('2way'!$Z$3:$Z$7690,'2way'!$Q$3:$Q$7690,"=" &amp;B259,'2way'!$Y$3:$Y$7690,"&lt;&gt;P") + SUMIFS('2way'!$Z$3:$Z$7690,'2way'!$R$3:$R$7690,"=" &amp;B259,'2way'!$Y$3:$Y$7690,"&lt;&gt;P")</f>
        <v>500</v>
      </c>
      <c r="D259" t="e">
        <f>SUMIFS('2way'!$AB$3:$AB$7690,'2way'!$Q$3:$Q$7690,"="&amp;B259,'2way'!$Z$3:$Z$7690,"&lt;&gt;P") + SUMIFS('2way'!$AB$3:$AB$7690,'2way'!$R$3:$R$7690,"="&amp;B259,'2way'!$Z$3:$Z$7690,"&lt;&gt;P")</f>
        <v>#DIV/0!</v>
      </c>
      <c r="E259" s="71" t="e">
        <f t="shared" si="9"/>
        <v>#DIV/0!</v>
      </c>
      <c r="F259">
        <f>SUMIFS('2way'!$Z$3:$Z$7690,'2way'!$Q$3:$Q$7690,"=" &amp;B259,'2way'!$Y$3:$Y$7690,"&lt;&gt;P") + SUMIFS('2way'!$Z$3:$Z$7690,'2way'!$R$3:$R$7690,"=" &amp;B259,'2way'!$Y$3:$Y$7690,"&lt;&gt;P")</f>
        <v>500</v>
      </c>
      <c r="G259">
        <f>SUMIFS('2way'!$AD$3:$AD$7690,'2way'!$Q$3:$Q$7690,"="&amp;B259,'2way'!$Y$3:$Y$7690,"&lt;&gt;P") + SUMIFS('2way'!$AD$3:$AD$7690,'2way'!$R$3:$R$7690,"="&amp;D259,'2way'!$Y$3:$Y$7690,"&lt;&gt;P")</f>
        <v>-300</v>
      </c>
      <c r="H259" s="71">
        <f t="shared" si="10"/>
        <v>-0.6</v>
      </c>
      <c r="I259">
        <f>SUMIFS('2way'!$Z$3:$Z$7690,'2way'!$Q$3:$Q$7690,"=" &amp;B259,'2way'!$Y$3:$Y$7690,"&lt;&gt;P") + SUMIFS('2way'!$Z$3:$Z$7690,'2way'!$R$3:$R$7690,"=" &amp;B259,'2way'!$Y$3:$Y$7690,"&lt;&gt;P")</f>
        <v>500</v>
      </c>
      <c r="J259">
        <f>SUMIFS('2way'!$AF$3:$AF$7690,'2way'!$Q$3:$Q$7690,"="&amp;B259,'2way'!$Y$3:$Y$7690,"&lt;&gt;P") + SUMIFS('2way'!$AF$3:$AF$7690,'2way'!$R$3:$R$7690,"="&amp;B259,'2way'!$Y$3:$Y$7690,"&lt;&gt;P")</f>
        <v>-500</v>
      </c>
      <c r="K259" s="71">
        <f t="shared" si="11"/>
        <v>-1</v>
      </c>
    </row>
    <row r="260" spans="1:11" x14ac:dyDescent="0.25">
      <c r="A260" t="s">
        <v>282</v>
      </c>
      <c r="B260" t="s">
        <v>366</v>
      </c>
      <c r="C260">
        <f>SUMIFS('2way'!$Z$3:$Z$7690,'2way'!$Q$3:$Q$7690,"=" &amp;B260,'2way'!$Y$3:$Y$7690,"&lt;&gt;P") + SUMIFS('2way'!$Z$3:$Z$7690,'2way'!$R$3:$R$7690,"=" &amp;B260,'2way'!$Y$3:$Y$7690,"&lt;&gt;P")</f>
        <v>500</v>
      </c>
      <c r="D260">
        <f>SUMIFS('2way'!$AB$3:$AB$7690,'2way'!$Q$3:$Q$7690,"="&amp;B260,'2way'!$Z$3:$Z$7690,"&lt;&gt;P") + SUMIFS('2way'!$AB$3:$AB$7690,'2way'!$R$3:$R$7690,"="&amp;B260,'2way'!$Z$3:$Z$7690,"&lt;&gt;P")</f>
        <v>-500</v>
      </c>
      <c r="E260" s="71">
        <f t="shared" ref="E260:E323" si="12">D260/C260</f>
        <v>-1</v>
      </c>
      <c r="F260">
        <f>SUMIFS('2way'!$Z$3:$Z$7690,'2way'!$Q$3:$Q$7690,"=" &amp;B260,'2way'!$Y$3:$Y$7690,"&lt;&gt;P") + SUMIFS('2way'!$Z$3:$Z$7690,'2way'!$R$3:$R$7690,"=" &amp;B260,'2way'!$Y$3:$Y$7690,"&lt;&gt;P")</f>
        <v>500</v>
      </c>
      <c r="G260">
        <f>SUMIFS('2way'!$AD$3:$AD$7690,'2way'!$Q$3:$Q$7690,"="&amp;B260,'2way'!$Y$3:$Y$7690,"&lt;&gt;P") + SUMIFS('2way'!$AD$3:$AD$7690,'2way'!$R$3:$R$7690,"="&amp;D260,'2way'!$Y$3:$Y$7690,"&lt;&gt;P")</f>
        <v>-200</v>
      </c>
      <c r="H260" s="71">
        <f t="shared" ref="H260:H323" si="13">G260/F260</f>
        <v>-0.4</v>
      </c>
      <c r="I260">
        <f>SUMIFS('2way'!$Z$3:$Z$7690,'2way'!$Q$3:$Q$7690,"=" &amp;B260,'2way'!$Y$3:$Y$7690,"&lt;&gt;P") + SUMIFS('2way'!$Z$3:$Z$7690,'2way'!$R$3:$R$7690,"=" &amp;B260,'2way'!$Y$3:$Y$7690,"&lt;&gt;P")</f>
        <v>500</v>
      </c>
      <c r="J260">
        <f>SUMIFS('2way'!$AF$3:$AF$7690,'2way'!$Q$3:$Q$7690,"="&amp;B260,'2way'!$Y$3:$Y$7690,"&lt;&gt;P") + SUMIFS('2way'!$AF$3:$AF$7690,'2way'!$R$3:$R$7690,"="&amp;B260,'2way'!$Y$3:$Y$7690,"&lt;&gt;P")</f>
        <v>-500</v>
      </c>
      <c r="K260" s="71">
        <f t="shared" ref="K260:K323" si="14">J260/I260</f>
        <v>-1</v>
      </c>
    </row>
    <row r="261" spans="1:11" x14ac:dyDescent="0.25">
      <c r="A261" t="s">
        <v>282</v>
      </c>
      <c r="B261" t="s">
        <v>442</v>
      </c>
      <c r="C261">
        <f>SUMIFS('2way'!$Z$3:$Z$7690,'2way'!$Q$3:$Q$7690,"=" &amp;B261,'2way'!$Y$3:$Y$7690,"&lt;&gt;P") + SUMIFS('2way'!$Z$3:$Z$7690,'2way'!$R$3:$R$7690,"=" &amp;B261,'2way'!$Y$3:$Y$7690,"&lt;&gt;P")</f>
        <v>400</v>
      </c>
      <c r="D261">
        <f>SUMIFS('2way'!$AB$3:$AB$7690,'2way'!$Q$3:$Q$7690,"="&amp;B261,'2way'!$Z$3:$Z$7690,"&lt;&gt;P") + SUMIFS('2way'!$AB$3:$AB$7690,'2way'!$R$3:$R$7690,"="&amp;B261,'2way'!$Z$3:$Z$7690,"&lt;&gt;P")</f>
        <v>-400</v>
      </c>
      <c r="E261" s="71">
        <f t="shared" si="12"/>
        <v>-1</v>
      </c>
      <c r="F261">
        <f>SUMIFS('2way'!$Z$3:$Z$7690,'2way'!$Q$3:$Q$7690,"=" &amp;B261,'2way'!$Y$3:$Y$7690,"&lt;&gt;P") + SUMIFS('2way'!$Z$3:$Z$7690,'2way'!$R$3:$R$7690,"=" &amp;B261,'2way'!$Y$3:$Y$7690,"&lt;&gt;P")</f>
        <v>400</v>
      </c>
      <c r="G261">
        <f>SUMIFS('2way'!$AD$3:$AD$7690,'2way'!$Q$3:$Q$7690,"="&amp;B261,'2way'!$Y$3:$Y$7690,"&lt;&gt;P") + SUMIFS('2way'!$AD$3:$AD$7690,'2way'!$R$3:$R$7690,"="&amp;D261,'2way'!$Y$3:$Y$7690,"&lt;&gt;P")</f>
        <v>-200</v>
      </c>
      <c r="H261" s="71">
        <f t="shared" si="13"/>
        <v>-0.5</v>
      </c>
      <c r="I261">
        <f>SUMIFS('2way'!$Z$3:$Z$7690,'2way'!$Q$3:$Q$7690,"=" &amp;B261,'2way'!$Y$3:$Y$7690,"&lt;&gt;P") + SUMIFS('2way'!$Z$3:$Z$7690,'2way'!$R$3:$R$7690,"=" &amp;B261,'2way'!$Y$3:$Y$7690,"&lt;&gt;P")</f>
        <v>400</v>
      </c>
      <c r="J261">
        <f>SUMIFS('2way'!$AF$3:$AF$7690,'2way'!$Q$3:$Q$7690,"="&amp;B261,'2way'!$Y$3:$Y$7690,"&lt;&gt;P") + SUMIFS('2way'!$AF$3:$AF$7690,'2way'!$R$3:$R$7690,"="&amp;B261,'2way'!$Y$3:$Y$7690,"&lt;&gt;P")</f>
        <v>-400</v>
      </c>
      <c r="K261" s="71">
        <f t="shared" si="14"/>
        <v>-1</v>
      </c>
    </row>
    <row r="262" spans="1:11" x14ac:dyDescent="0.25">
      <c r="A262" t="s">
        <v>282</v>
      </c>
      <c r="B262" t="s">
        <v>364</v>
      </c>
      <c r="C262">
        <f>SUMIFS('2way'!$Z$3:$Z$7690,'2way'!$Q$3:$Q$7690,"=" &amp;B262,'2way'!$Y$3:$Y$7690,"&lt;&gt;P") + SUMIFS('2way'!$Z$3:$Z$7690,'2way'!$R$3:$R$7690,"=" &amp;B262,'2way'!$Y$3:$Y$7690,"&lt;&gt;P")</f>
        <v>500</v>
      </c>
      <c r="D262">
        <f>SUMIFS('2way'!$AB$3:$AB$7690,'2way'!$Q$3:$Q$7690,"="&amp;B262,'2way'!$Z$3:$Z$7690,"&lt;&gt;P") + SUMIFS('2way'!$AB$3:$AB$7690,'2way'!$R$3:$R$7690,"="&amp;B262,'2way'!$Z$3:$Z$7690,"&lt;&gt;P")</f>
        <v>-500</v>
      </c>
      <c r="E262" s="71">
        <f t="shared" si="12"/>
        <v>-1</v>
      </c>
      <c r="F262">
        <f>SUMIFS('2way'!$Z$3:$Z$7690,'2way'!$Q$3:$Q$7690,"=" &amp;B262,'2way'!$Y$3:$Y$7690,"&lt;&gt;P") + SUMIFS('2way'!$Z$3:$Z$7690,'2way'!$R$3:$R$7690,"=" &amp;B262,'2way'!$Y$3:$Y$7690,"&lt;&gt;P")</f>
        <v>500</v>
      </c>
      <c r="G262">
        <f>SUMIFS('2way'!$AD$3:$AD$7690,'2way'!$Q$3:$Q$7690,"="&amp;B262,'2way'!$Y$3:$Y$7690,"&lt;&gt;P") + SUMIFS('2way'!$AD$3:$AD$7690,'2way'!$R$3:$R$7690,"="&amp;D262,'2way'!$Y$3:$Y$7690,"&lt;&gt;P")</f>
        <v>-300</v>
      </c>
      <c r="H262" s="71">
        <f t="shared" si="13"/>
        <v>-0.6</v>
      </c>
      <c r="I262">
        <f>SUMIFS('2way'!$Z$3:$Z$7690,'2way'!$Q$3:$Q$7690,"=" &amp;B262,'2way'!$Y$3:$Y$7690,"&lt;&gt;P") + SUMIFS('2way'!$Z$3:$Z$7690,'2way'!$R$3:$R$7690,"=" &amp;B262,'2way'!$Y$3:$Y$7690,"&lt;&gt;P")</f>
        <v>500</v>
      </c>
      <c r="J262">
        <f>SUMIFS('2way'!$AF$3:$AF$7690,'2way'!$Q$3:$Q$7690,"="&amp;B262,'2way'!$Y$3:$Y$7690,"&lt;&gt;P") + SUMIFS('2way'!$AF$3:$AF$7690,'2way'!$R$3:$R$7690,"="&amp;B262,'2way'!$Y$3:$Y$7690,"&lt;&gt;P")</f>
        <v>-500</v>
      </c>
      <c r="K262" s="71">
        <f t="shared" si="14"/>
        <v>-1</v>
      </c>
    </row>
    <row r="263" spans="1:11" x14ac:dyDescent="0.25">
      <c r="A263" t="s">
        <v>282</v>
      </c>
      <c r="B263" t="s">
        <v>449</v>
      </c>
      <c r="C263">
        <f>SUMIFS('2way'!$Z$3:$Z$7690,'2way'!$Q$3:$Q$7690,"=" &amp;B263,'2way'!$Y$3:$Y$7690,"&lt;&gt;P") + SUMIFS('2way'!$Z$3:$Z$7690,'2way'!$R$3:$R$7690,"=" &amp;B263,'2way'!$Y$3:$Y$7690,"&lt;&gt;P")</f>
        <v>500</v>
      </c>
      <c r="D263">
        <f>SUMIFS('2way'!$AB$3:$AB$7690,'2way'!$Q$3:$Q$7690,"="&amp;B263,'2way'!$Z$3:$Z$7690,"&lt;&gt;P") + SUMIFS('2way'!$AB$3:$AB$7690,'2way'!$R$3:$R$7690,"="&amp;B263,'2way'!$Z$3:$Z$7690,"&lt;&gt;P")</f>
        <v>-500</v>
      </c>
      <c r="E263" s="71">
        <f t="shared" si="12"/>
        <v>-1</v>
      </c>
      <c r="F263">
        <f>SUMIFS('2way'!$Z$3:$Z$7690,'2way'!$Q$3:$Q$7690,"=" &amp;B263,'2way'!$Y$3:$Y$7690,"&lt;&gt;P") + SUMIFS('2way'!$Z$3:$Z$7690,'2way'!$R$3:$R$7690,"=" &amp;B263,'2way'!$Y$3:$Y$7690,"&lt;&gt;P")</f>
        <v>500</v>
      </c>
      <c r="G263">
        <f>SUMIFS('2way'!$AD$3:$AD$7690,'2way'!$Q$3:$Q$7690,"="&amp;B263,'2way'!$Y$3:$Y$7690,"&lt;&gt;P") + SUMIFS('2way'!$AD$3:$AD$7690,'2way'!$R$3:$R$7690,"="&amp;D263,'2way'!$Y$3:$Y$7690,"&lt;&gt;P")</f>
        <v>-200</v>
      </c>
      <c r="H263" s="71">
        <f t="shared" si="13"/>
        <v>-0.4</v>
      </c>
      <c r="I263">
        <f>SUMIFS('2way'!$Z$3:$Z$7690,'2way'!$Q$3:$Q$7690,"=" &amp;B263,'2way'!$Y$3:$Y$7690,"&lt;&gt;P") + SUMIFS('2way'!$Z$3:$Z$7690,'2way'!$R$3:$R$7690,"=" &amp;B263,'2way'!$Y$3:$Y$7690,"&lt;&gt;P")</f>
        <v>500</v>
      </c>
      <c r="J263">
        <f>SUMIFS('2way'!$AF$3:$AF$7690,'2way'!$Q$3:$Q$7690,"="&amp;B263,'2way'!$Y$3:$Y$7690,"&lt;&gt;P") + SUMIFS('2way'!$AF$3:$AF$7690,'2way'!$R$3:$R$7690,"="&amp;B263,'2way'!$Y$3:$Y$7690,"&lt;&gt;P")</f>
        <v>-500</v>
      </c>
      <c r="K263" s="71">
        <f t="shared" si="14"/>
        <v>-1</v>
      </c>
    </row>
    <row r="264" spans="1:11" x14ac:dyDescent="0.25">
      <c r="A264" t="s">
        <v>282</v>
      </c>
      <c r="B264" t="s">
        <v>448</v>
      </c>
      <c r="C264">
        <f>SUMIFS('2way'!$Z$3:$Z$7690,'2way'!$Q$3:$Q$7690,"=" &amp;B264,'2way'!$Y$3:$Y$7690,"&lt;&gt;P") + SUMIFS('2way'!$Z$3:$Z$7690,'2way'!$R$3:$R$7690,"=" &amp;B264,'2way'!$Y$3:$Y$7690,"&lt;&gt;P")</f>
        <v>500</v>
      </c>
      <c r="D264">
        <f>SUMIFS('2way'!$AB$3:$AB$7690,'2way'!$Q$3:$Q$7690,"="&amp;B264,'2way'!$Z$3:$Z$7690,"&lt;&gt;P") + SUMIFS('2way'!$AB$3:$AB$7690,'2way'!$R$3:$R$7690,"="&amp;B264,'2way'!$Z$3:$Z$7690,"&lt;&gt;P")</f>
        <v>-500</v>
      </c>
      <c r="E264" s="71">
        <f t="shared" si="12"/>
        <v>-1</v>
      </c>
      <c r="F264">
        <f>SUMIFS('2way'!$Z$3:$Z$7690,'2way'!$Q$3:$Q$7690,"=" &amp;B264,'2way'!$Y$3:$Y$7690,"&lt;&gt;P") + SUMIFS('2way'!$Z$3:$Z$7690,'2way'!$R$3:$R$7690,"=" &amp;B264,'2way'!$Y$3:$Y$7690,"&lt;&gt;P")</f>
        <v>500</v>
      </c>
      <c r="G264">
        <f>SUMIFS('2way'!$AD$3:$AD$7690,'2way'!$Q$3:$Q$7690,"="&amp;B264,'2way'!$Y$3:$Y$7690,"&lt;&gt;P") + SUMIFS('2way'!$AD$3:$AD$7690,'2way'!$R$3:$R$7690,"="&amp;D264,'2way'!$Y$3:$Y$7690,"&lt;&gt;P")</f>
        <v>-300</v>
      </c>
      <c r="H264" s="71">
        <f t="shared" si="13"/>
        <v>-0.6</v>
      </c>
      <c r="I264">
        <f>SUMIFS('2way'!$Z$3:$Z$7690,'2way'!$Q$3:$Q$7690,"=" &amp;B264,'2way'!$Y$3:$Y$7690,"&lt;&gt;P") + SUMIFS('2way'!$Z$3:$Z$7690,'2way'!$R$3:$R$7690,"=" &amp;B264,'2way'!$Y$3:$Y$7690,"&lt;&gt;P")</f>
        <v>500</v>
      </c>
      <c r="J264">
        <f>SUMIFS('2way'!$AF$3:$AF$7690,'2way'!$Q$3:$Q$7690,"="&amp;B264,'2way'!$Y$3:$Y$7690,"&lt;&gt;P") + SUMIFS('2way'!$AF$3:$AF$7690,'2way'!$R$3:$R$7690,"="&amp;B264,'2way'!$Y$3:$Y$7690,"&lt;&gt;P")</f>
        <v>-500</v>
      </c>
      <c r="K264" s="71">
        <f t="shared" si="14"/>
        <v>-1</v>
      </c>
    </row>
    <row r="265" spans="1:11" x14ac:dyDescent="0.25">
      <c r="A265" t="s">
        <v>282</v>
      </c>
      <c r="B265" t="s">
        <v>367</v>
      </c>
      <c r="C265">
        <f>SUMIFS('2way'!$Z$3:$Z$7690,'2way'!$Q$3:$Q$7690,"=" &amp;B265,'2way'!$Y$3:$Y$7690,"&lt;&gt;P") + SUMIFS('2way'!$Z$3:$Z$7690,'2way'!$R$3:$R$7690,"=" &amp;B265,'2way'!$Y$3:$Y$7690,"&lt;&gt;P")</f>
        <v>500</v>
      </c>
      <c r="D265">
        <f>SUMIFS('2way'!$AB$3:$AB$7690,'2way'!$Q$3:$Q$7690,"="&amp;B265,'2way'!$Z$3:$Z$7690,"&lt;&gt;P") + SUMIFS('2way'!$AB$3:$AB$7690,'2way'!$R$3:$R$7690,"="&amp;B265,'2way'!$Z$3:$Z$7690,"&lt;&gt;P")</f>
        <v>-500</v>
      </c>
      <c r="E265" s="71">
        <f t="shared" si="12"/>
        <v>-1</v>
      </c>
      <c r="F265">
        <f>SUMIFS('2way'!$Z$3:$Z$7690,'2way'!$Q$3:$Q$7690,"=" &amp;B265,'2way'!$Y$3:$Y$7690,"&lt;&gt;P") + SUMIFS('2way'!$Z$3:$Z$7690,'2way'!$R$3:$R$7690,"=" &amp;B265,'2way'!$Y$3:$Y$7690,"&lt;&gt;P")</f>
        <v>500</v>
      </c>
      <c r="G265">
        <f>SUMIFS('2way'!$AD$3:$AD$7690,'2way'!$Q$3:$Q$7690,"="&amp;B265,'2way'!$Y$3:$Y$7690,"&lt;&gt;P") + SUMIFS('2way'!$AD$3:$AD$7690,'2way'!$R$3:$R$7690,"="&amp;D265,'2way'!$Y$3:$Y$7690,"&lt;&gt;P")</f>
        <v>-300</v>
      </c>
      <c r="H265" s="71">
        <f t="shared" si="13"/>
        <v>-0.6</v>
      </c>
      <c r="I265">
        <f>SUMIFS('2way'!$Z$3:$Z$7690,'2way'!$Q$3:$Q$7690,"=" &amp;B265,'2way'!$Y$3:$Y$7690,"&lt;&gt;P") + SUMIFS('2way'!$Z$3:$Z$7690,'2way'!$R$3:$R$7690,"=" &amp;B265,'2way'!$Y$3:$Y$7690,"&lt;&gt;P")</f>
        <v>500</v>
      </c>
      <c r="J265">
        <f>SUMIFS('2way'!$AF$3:$AF$7690,'2way'!$Q$3:$Q$7690,"="&amp;B265,'2way'!$Y$3:$Y$7690,"&lt;&gt;P") + SUMIFS('2way'!$AF$3:$AF$7690,'2way'!$R$3:$R$7690,"="&amp;B265,'2way'!$Y$3:$Y$7690,"&lt;&gt;P")</f>
        <v>-500</v>
      </c>
      <c r="K265" s="71">
        <f t="shared" si="14"/>
        <v>-1</v>
      </c>
    </row>
    <row r="266" spans="1:11" x14ac:dyDescent="0.25">
      <c r="A266" t="s">
        <v>282</v>
      </c>
      <c r="B266" t="s">
        <v>365</v>
      </c>
      <c r="C266">
        <f>SUMIFS('2way'!$Z$3:$Z$7690,'2way'!$Q$3:$Q$7690,"=" &amp;B266,'2way'!$Y$3:$Y$7690,"&lt;&gt;P") + SUMIFS('2way'!$Z$3:$Z$7690,'2way'!$R$3:$R$7690,"=" &amp;B266,'2way'!$Y$3:$Y$7690,"&lt;&gt;P")</f>
        <v>400</v>
      </c>
      <c r="D266" t="e">
        <f>SUMIFS('2way'!$AB$3:$AB$7690,'2way'!$Q$3:$Q$7690,"="&amp;B266,'2way'!$Z$3:$Z$7690,"&lt;&gt;P") + SUMIFS('2way'!$AB$3:$AB$7690,'2way'!$R$3:$R$7690,"="&amp;B266,'2way'!$Z$3:$Z$7690,"&lt;&gt;P")</f>
        <v>#DIV/0!</v>
      </c>
      <c r="E266" s="71" t="e">
        <f t="shared" si="12"/>
        <v>#DIV/0!</v>
      </c>
      <c r="F266">
        <f>SUMIFS('2way'!$Z$3:$Z$7690,'2way'!$Q$3:$Q$7690,"=" &amp;B266,'2way'!$Y$3:$Y$7690,"&lt;&gt;P") + SUMIFS('2way'!$Z$3:$Z$7690,'2way'!$R$3:$R$7690,"=" &amp;B266,'2way'!$Y$3:$Y$7690,"&lt;&gt;P")</f>
        <v>400</v>
      </c>
      <c r="G266">
        <f>SUMIFS('2way'!$AD$3:$AD$7690,'2way'!$Q$3:$Q$7690,"="&amp;B266,'2way'!$Y$3:$Y$7690,"&lt;&gt;P") + SUMIFS('2way'!$AD$3:$AD$7690,'2way'!$R$3:$R$7690,"="&amp;D266,'2way'!$Y$3:$Y$7690,"&lt;&gt;P")</f>
        <v>-100</v>
      </c>
      <c r="H266" s="71">
        <f t="shared" si="13"/>
        <v>-0.25</v>
      </c>
      <c r="I266">
        <f>SUMIFS('2way'!$Z$3:$Z$7690,'2way'!$Q$3:$Q$7690,"=" &amp;B266,'2way'!$Y$3:$Y$7690,"&lt;&gt;P") + SUMIFS('2way'!$Z$3:$Z$7690,'2way'!$R$3:$R$7690,"=" &amp;B266,'2way'!$Y$3:$Y$7690,"&lt;&gt;P")</f>
        <v>400</v>
      </c>
      <c r="J266">
        <f>SUMIFS('2way'!$AF$3:$AF$7690,'2way'!$Q$3:$Q$7690,"="&amp;B266,'2way'!$Y$3:$Y$7690,"&lt;&gt;P") + SUMIFS('2way'!$AF$3:$AF$7690,'2way'!$R$3:$R$7690,"="&amp;B266,'2way'!$Y$3:$Y$7690,"&lt;&gt;P")</f>
        <v>-400</v>
      </c>
      <c r="K266" s="71">
        <f t="shared" si="14"/>
        <v>-1</v>
      </c>
    </row>
    <row r="267" spans="1:11" x14ac:dyDescent="0.25">
      <c r="A267" t="s">
        <v>282</v>
      </c>
      <c r="B267" t="s">
        <v>443</v>
      </c>
      <c r="C267">
        <f>SUMIFS('2way'!$Z$3:$Z$7690,'2way'!$Q$3:$Q$7690,"=" &amp;B267,'2way'!$Y$3:$Y$7690,"&lt;&gt;P") + SUMIFS('2way'!$Z$3:$Z$7690,'2way'!$R$3:$R$7690,"=" &amp;B267,'2way'!$Y$3:$Y$7690,"&lt;&gt;P")</f>
        <v>500</v>
      </c>
      <c r="D267">
        <f>SUMIFS('2way'!$AB$3:$AB$7690,'2way'!$Q$3:$Q$7690,"="&amp;B267,'2way'!$Z$3:$Z$7690,"&lt;&gt;P") + SUMIFS('2way'!$AB$3:$AB$7690,'2way'!$R$3:$R$7690,"="&amp;B267,'2way'!$Z$3:$Z$7690,"&lt;&gt;P")</f>
        <v>-500</v>
      </c>
      <c r="E267" s="71">
        <f t="shared" si="12"/>
        <v>-1</v>
      </c>
      <c r="F267">
        <f>SUMIFS('2way'!$Z$3:$Z$7690,'2way'!$Q$3:$Q$7690,"=" &amp;B267,'2way'!$Y$3:$Y$7690,"&lt;&gt;P") + SUMIFS('2way'!$Z$3:$Z$7690,'2way'!$R$3:$R$7690,"=" &amp;B267,'2way'!$Y$3:$Y$7690,"&lt;&gt;P")</f>
        <v>500</v>
      </c>
      <c r="G267">
        <f>SUMIFS('2way'!$AD$3:$AD$7690,'2way'!$Q$3:$Q$7690,"="&amp;B267,'2way'!$Y$3:$Y$7690,"&lt;&gt;P") + SUMIFS('2way'!$AD$3:$AD$7690,'2way'!$R$3:$R$7690,"="&amp;D267,'2way'!$Y$3:$Y$7690,"&lt;&gt;P")</f>
        <v>-200</v>
      </c>
      <c r="H267" s="71">
        <f t="shared" si="13"/>
        <v>-0.4</v>
      </c>
      <c r="I267">
        <f>SUMIFS('2way'!$Z$3:$Z$7690,'2way'!$Q$3:$Q$7690,"=" &amp;B267,'2way'!$Y$3:$Y$7690,"&lt;&gt;P") + SUMIFS('2way'!$Z$3:$Z$7690,'2way'!$R$3:$R$7690,"=" &amp;B267,'2way'!$Y$3:$Y$7690,"&lt;&gt;P")</f>
        <v>500</v>
      </c>
      <c r="J267">
        <f>SUMIFS('2way'!$AF$3:$AF$7690,'2way'!$Q$3:$Q$7690,"="&amp;B267,'2way'!$Y$3:$Y$7690,"&lt;&gt;P") + SUMIFS('2way'!$AF$3:$AF$7690,'2way'!$R$3:$R$7690,"="&amp;B267,'2way'!$Y$3:$Y$7690,"&lt;&gt;P")</f>
        <v>-500</v>
      </c>
      <c r="K267" s="71">
        <f t="shared" si="14"/>
        <v>-1</v>
      </c>
    </row>
    <row r="268" spans="1:11" x14ac:dyDescent="0.25">
      <c r="A268" t="s">
        <v>186</v>
      </c>
      <c r="B268" t="s">
        <v>185</v>
      </c>
      <c r="C268">
        <f>SUMIFS('2way'!$Z$3:$Z$7690,'2way'!$Q$3:$Q$7690,"=" &amp;B268,'2way'!$Y$3:$Y$7690,"&lt;&gt;P") + SUMIFS('2way'!$Z$3:$Z$7690,'2way'!$R$3:$R$7690,"=" &amp;B268,'2way'!$Y$3:$Y$7690,"&lt;&gt;P")</f>
        <v>0</v>
      </c>
      <c r="D268">
        <f>SUMIFS('2way'!$AB$3:$AB$7690,'2way'!$Q$3:$Q$7690,"="&amp;B268,'2way'!$Z$3:$Z$7690,"&lt;&gt;P") + SUMIFS('2way'!$AB$3:$AB$7690,'2way'!$R$3:$R$7690,"="&amp;B268,'2way'!$Z$3:$Z$7690,"&lt;&gt;P")</f>
        <v>0</v>
      </c>
      <c r="E268" s="71" t="e">
        <f t="shared" si="12"/>
        <v>#DIV/0!</v>
      </c>
      <c r="F268">
        <f>SUMIFS('2way'!$Z$3:$Z$7690,'2way'!$Q$3:$Q$7690,"=" &amp;B268,'2way'!$Y$3:$Y$7690,"&lt;&gt;P") + SUMIFS('2way'!$Z$3:$Z$7690,'2way'!$R$3:$R$7690,"=" &amp;B268,'2way'!$Y$3:$Y$7690,"&lt;&gt;P")</f>
        <v>0</v>
      </c>
      <c r="G268">
        <f>SUMIFS('2way'!$AD$3:$AD$7690,'2way'!$Q$3:$Q$7690,"="&amp;B268,'2way'!$Y$3:$Y$7690,"&lt;&gt;P") + SUMIFS('2way'!$AD$3:$AD$7690,'2way'!$R$3:$R$7690,"="&amp;D268,'2way'!$Y$3:$Y$7690,"&lt;&gt;P")</f>
        <v>0</v>
      </c>
      <c r="H268" s="71" t="e">
        <f t="shared" si="13"/>
        <v>#DIV/0!</v>
      </c>
      <c r="I268">
        <f>SUMIFS('2way'!$Z$3:$Z$7690,'2way'!$Q$3:$Q$7690,"=" &amp;B268,'2way'!$Y$3:$Y$7690,"&lt;&gt;P") + SUMIFS('2way'!$Z$3:$Z$7690,'2way'!$R$3:$R$7690,"=" &amp;B268,'2way'!$Y$3:$Y$7690,"&lt;&gt;P")</f>
        <v>0</v>
      </c>
      <c r="J268">
        <f>SUMIFS('2way'!$AF$3:$AF$7690,'2way'!$Q$3:$Q$7690,"="&amp;B268,'2way'!$Y$3:$Y$7690,"&lt;&gt;P") + SUMIFS('2way'!$AF$3:$AF$7690,'2way'!$R$3:$R$7690,"="&amp;B268,'2way'!$Y$3:$Y$7690,"&lt;&gt;P")</f>
        <v>0</v>
      </c>
      <c r="K268" s="71" t="e">
        <f t="shared" si="14"/>
        <v>#DIV/0!</v>
      </c>
    </row>
    <row r="269" spans="1:11" x14ac:dyDescent="0.25">
      <c r="A269" t="s">
        <v>186</v>
      </c>
      <c r="B269" t="s">
        <v>187</v>
      </c>
      <c r="C269">
        <f>SUMIFS('2way'!$Z$3:$Z$7690,'2way'!$Q$3:$Q$7690,"=" &amp;B269,'2way'!$Y$3:$Y$7690,"&lt;&gt;P") + SUMIFS('2way'!$Z$3:$Z$7690,'2way'!$R$3:$R$7690,"=" &amp;B269,'2way'!$Y$3:$Y$7690,"&lt;&gt;P")</f>
        <v>0</v>
      </c>
      <c r="D269">
        <f>SUMIFS('2way'!$AB$3:$AB$7690,'2way'!$Q$3:$Q$7690,"="&amp;B269,'2way'!$Z$3:$Z$7690,"&lt;&gt;P") + SUMIFS('2way'!$AB$3:$AB$7690,'2way'!$R$3:$R$7690,"="&amp;B269,'2way'!$Z$3:$Z$7690,"&lt;&gt;P")</f>
        <v>0</v>
      </c>
      <c r="E269" s="71" t="e">
        <f t="shared" si="12"/>
        <v>#DIV/0!</v>
      </c>
      <c r="F269">
        <f>SUMIFS('2way'!$Z$3:$Z$7690,'2way'!$Q$3:$Q$7690,"=" &amp;B269,'2way'!$Y$3:$Y$7690,"&lt;&gt;P") + SUMIFS('2way'!$Z$3:$Z$7690,'2way'!$R$3:$R$7690,"=" &amp;B269,'2way'!$Y$3:$Y$7690,"&lt;&gt;P")</f>
        <v>0</v>
      </c>
      <c r="G269">
        <f>SUMIFS('2way'!$AD$3:$AD$7690,'2way'!$Q$3:$Q$7690,"="&amp;B269,'2way'!$Y$3:$Y$7690,"&lt;&gt;P") + SUMIFS('2way'!$AD$3:$AD$7690,'2way'!$R$3:$R$7690,"="&amp;D269,'2way'!$Y$3:$Y$7690,"&lt;&gt;P")</f>
        <v>0</v>
      </c>
      <c r="H269" s="71" t="e">
        <f t="shared" si="13"/>
        <v>#DIV/0!</v>
      </c>
      <c r="I269">
        <f>SUMIFS('2way'!$Z$3:$Z$7690,'2way'!$Q$3:$Q$7690,"=" &amp;B269,'2way'!$Y$3:$Y$7690,"&lt;&gt;P") + SUMIFS('2way'!$Z$3:$Z$7690,'2way'!$R$3:$R$7690,"=" &amp;B269,'2way'!$Y$3:$Y$7690,"&lt;&gt;P")</f>
        <v>0</v>
      </c>
      <c r="J269">
        <f>SUMIFS('2way'!$AF$3:$AF$7690,'2way'!$Q$3:$Q$7690,"="&amp;B269,'2way'!$Y$3:$Y$7690,"&lt;&gt;P") + SUMIFS('2way'!$AF$3:$AF$7690,'2way'!$R$3:$R$7690,"="&amp;B269,'2way'!$Y$3:$Y$7690,"&lt;&gt;P")</f>
        <v>0</v>
      </c>
      <c r="K269" s="71" t="e">
        <f t="shared" si="14"/>
        <v>#DIV/0!</v>
      </c>
    </row>
    <row r="270" spans="1:11" x14ac:dyDescent="0.25">
      <c r="A270" t="s">
        <v>186</v>
      </c>
      <c r="B270" t="s">
        <v>195</v>
      </c>
      <c r="C270">
        <f>SUMIFS('2way'!$Z$3:$Z$7690,'2way'!$Q$3:$Q$7690,"=" &amp;B270,'2way'!$Y$3:$Y$7690,"&lt;&gt;P") + SUMIFS('2way'!$Z$3:$Z$7690,'2way'!$R$3:$R$7690,"=" &amp;B270,'2way'!$Y$3:$Y$7690,"&lt;&gt;P")</f>
        <v>0</v>
      </c>
      <c r="D270">
        <f>SUMIFS('2way'!$AB$3:$AB$7690,'2way'!$Q$3:$Q$7690,"="&amp;B270,'2way'!$Z$3:$Z$7690,"&lt;&gt;P") + SUMIFS('2way'!$AB$3:$AB$7690,'2way'!$R$3:$R$7690,"="&amp;B270,'2way'!$Z$3:$Z$7690,"&lt;&gt;P")</f>
        <v>0</v>
      </c>
      <c r="E270" s="71" t="e">
        <f t="shared" si="12"/>
        <v>#DIV/0!</v>
      </c>
      <c r="F270">
        <f>SUMIFS('2way'!$Z$3:$Z$7690,'2way'!$Q$3:$Q$7690,"=" &amp;B270,'2way'!$Y$3:$Y$7690,"&lt;&gt;P") + SUMIFS('2way'!$Z$3:$Z$7690,'2way'!$R$3:$R$7690,"=" &amp;B270,'2way'!$Y$3:$Y$7690,"&lt;&gt;P")</f>
        <v>0</v>
      </c>
      <c r="G270">
        <f>SUMIFS('2way'!$AD$3:$AD$7690,'2way'!$Q$3:$Q$7690,"="&amp;B270,'2way'!$Y$3:$Y$7690,"&lt;&gt;P") + SUMIFS('2way'!$AD$3:$AD$7690,'2way'!$R$3:$R$7690,"="&amp;D270,'2way'!$Y$3:$Y$7690,"&lt;&gt;P")</f>
        <v>0</v>
      </c>
      <c r="H270" s="71" t="e">
        <f t="shared" si="13"/>
        <v>#DIV/0!</v>
      </c>
      <c r="I270">
        <f>SUMIFS('2way'!$Z$3:$Z$7690,'2way'!$Q$3:$Q$7690,"=" &amp;B270,'2way'!$Y$3:$Y$7690,"&lt;&gt;P") + SUMIFS('2way'!$Z$3:$Z$7690,'2way'!$R$3:$R$7690,"=" &amp;B270,'2way'!$Y$3:$Y$7690,"&lt;&gt;P")</f>
        <v>0</v>
      </c>
      <c r="J270">
        <f>SUMIFS('2way'!$AF$3:$AF$7690,'2way'!$Q$3:$Q$7690,"="&amp;B270,'2way'!$Y$3:$Y$7690,"&lt;&gt;P") + SUMIFS('2way'!$AF$3:$AF$7690,'2way'!$R$3:$R$7690,"="&amp;B270,'2way'!$Y$3:$Y$7690,"&lt;&gt;P")</f>
        <v>0</v>
      </c>
      <c r="K270" s="71" t="e">
        <f t="shared" si="14"/>
        <v>#DIV/0!</v>
      </c>
    </row>
    <row r="271" spans="1:11" x14ac:dyDescent="0.25">
      <c r="A271" t="s">
        <v>186</v>
      </c>
      <c r="B271" t="s">
        <v>197</v>
      </c>
      <c r="C271">
        <f>SUMIFS('2way'!$Z$3:$Z$7690,'2way'!$Q$3:$Q$7690,"=" &amp;B271,'2way'!$Y$3:$Y$7690,"&lt;&gt;P") + SUMIFS('2way'!$Z$3:$Z$7690,'2way'!$R$3:$R$7690,"=" &amp;B271,'2way'!$Y$3:$Y$7690,"&lt;&gt;P")</f>
        <v>0</v>
      </c>
      <c r="D271">
        <f>SUMIFS('2way'!$AB$3:$AB$7690,'2way'!$Q$3:$Q$7690,"="&amp;B271,'2way'!$Z$3:$Z$7690,"&lt;&gt;P") + SUMIFS('2way'!$AB$3:$AB$7690,'2way'!$R$3:$R$7690,"="&amp;B271,'2way'!$Z$3:$Z$7690,"&lt;&gt;P")</f>
        <v>0</v>
      </c>
      <c r="E271" s="71" t="e">
        <f t="shared" si="12"/>
        <v>#DIV/0!</v>
      </c>
      <c r="F271">
        <f>SUMIFS('2way'!$Z$3:$Z$7690,'2way'!$Q$3:$Q$7690,"=" &amp;B271,'2way'!$Y$3:$Y$7690,"&lt;&gt;P") + SUMIFS('2way'!$Z$3:$Z$7690,'2way'!$R$3:$R$7690,"=" &amp;B271,'2way'!$Y$3:$Y$7690,"&lt;&gt;P")</f>
        <v>0</v>
      </c>
      <c r="G271">
        <f>SUMIFS('2way'!$AD$3:$AD$7690,'2way'!$Q$3:$Q$7690,"="&amp;B271,'2way'!$Y$3:$Y$7690,"&lt;&gt;P") + SUMIFS('2way'!$AD$3:$AD$7690,'2way'!$R$3:$R$7690,"="&amp;D271,'2way'!$Y$3:$Y$7690,"&lt;&gt;P")</f>
        <v>0</v>
      </c>
      <c r="H271" s="71" t="e">
        <f t="shared" si="13"/>
        <v>#DIV/0!</v>
      </c>
      <c r="I271">
        <f>SUMIFS('2way'!$Z$3:$Z$7690,'2way'!$Q$3:$Q$7690,"=" &amp;B271,'2way'!$Y$3:$Y$7690,"&lt;&gt;P") + SUMIFS('2way'!$Z$3:$Z$7690,'2way'!$R$3:$R$7690,"=" &amp;B271,'2way'!$Y$3:$Y$7690,"&lt;&gt;P")</f>
        <v>0</v>
      </c>
      <c r="J271">
        <f>SUMIFS('2way'!$AF$3:$AF$7690,'2way'!$Q$3:$Q$7690,"="&amp;B271,'2way'!$Y$3:$Y$7690,"&lt;&gt;P") + SUMIFS('2way'!$AF$3:$AF$7690,'2way'!$R$3:$R$7690,"="&amp;B271,'2way'!$Y$3:$Y$7690,"&lt;&gt;P")</f>
        <v>0</v>
      </c>
      <c r="K271" s="71" t="e">
        <f t="shared" si="14"/>
        <v>#DIV/0!</v>
      </c>
    </row>
    <row r="272" spans="1:11" x14ac:dyDescent="0.25">
      <c r="A272" t="s">
        <v>186</v>
      </c>
      <c r="B272" t="s">
        <v>193</v>
      </c>
      <c r="C272">
        <f>SUMIFS('2way'!$Z$3:$Z$7690,'2way'!$Q$3:$Q$7690,"=" &amp;B272,'2way'!$Y$3:$Y$7690,"&lt;&gt;P") + SUMIFS('2way'!$Z$3:$Z$7690,'2way'!$R$3:$R$7690,"=" &amp;B272,'2way'!$Y$3:$Y$7690,"&lt;&gt;P")</f>
        <v>0</v>
      </c>
      <c r="D272">
        <f>SUMIFS('2way'!$AB$3:$AB$7690,'2way'!$Q$3:$Q$7690,"="&amp;B272,'2way'!$Z$3:$Z$7690,"&lt;&gt;P") + SUMIFS('2way'!$AB$3:$AB$7690,'2way'!$R$3:$R$7690,"="&amp;B272,'2way'!$Z$3:$Z$7690,"&lt;&gt;P")</f>
        <v>0</v>
      </c>
      <c r="E272" s="71" t="e">
        <f t="shared" si="12"/>
        <v>#DIV/0!</v>
      </c>
      <c r="F272">
        <f>SUMIFS('2way'!$Z$3:$Z$7690,'2way'!$Q$3:$Q$7690,"=" &amp;B272,'2way'!$Y$3:$Y$7690,"&lt;&gt;P") + SUMIFS('2way'!$Z$3:$Z$7690,'2way'!$R$3:$R$7690,"=" &amp;B272,'2way'!$Y$3:$Y$7690,"&lt;&gt;P")</f>
        <v>0</v>
      </c>
      <c r="G272">
        <f>SUMIFS('2way'!$AD$3:$AD$7690,'2way'!$Q$3:$Q$7690,"="&amp;B272,'2way'!$Y$3:$Y$7690,"&lt;&gt;P") + SUMIFS('2way'!$AD$3:$AD$7690,'2way'!$R$3:$R$7690,"="&amp;D272,'2way'!$Y$3:$Y$7690,"&lt;&gt;P")</f>
        <v>0</v>
      </c>
      <c r="H272" s="71" t="e">
        <f t="shared" si="13"/>
        <v>#DIV/0!</v>
      </c>
      <c r="I272">
        <f>SUMIFS('2way'!$Z$3:$Z$7690,'2way'!$Q$3:$Q$7690,"=" &amp;B272,'2way'!$Y$3:$Y$7690,"&lt;&gt;P") + SUMIFS('2way'!$Z$3:$Z$7690,'2way'!$R$3:$R$7690,"=" &amp;B272,'2way'!$Y$3:$Y$7690,"&lt;&gt;P")</f>
        <v>0</v>
      </c>
      <c r="J272">
        <f>SUMIFS('2way'!$AF$3:$AF$7690,'2way'!$Q$3:$Q$7690,"="&amp;B272,'2way'!$Y$3:$Y$7690,"&lt;&gt;P") + SUMIFS('2way'!$AF$3:$AF$7690,'2way'!$R$3:$R$7690,"="&amp;B272,'2way'!$Y$3:$Y$7690,"&lt;&gt;P")</f>
        <v>0</v>
      </c>
      <c r="K272" s="71" t="e">
        <f t="shared" si="14"/>
        <v>#DIV/0!</v>
      </c>
    </row>
    <row r="273" spans="1:11" x14ac:dyDescent="0.25">
      <c r="A273" t="s">
        <v>186</v>
      </c>
      <c r="B273" t="s">
        <v>196</v>
      </c>
      <c r="C273">
        <f>SUMIFS('2way'!$Z$3:$Z$7690,'2way'!$Q$3:$Q$7690,"=" &amp;B273,'2way'!$Y$3:$Y$7690,"&lt;&gt;P") + SUMIFS('2way'!$Z$3:$Z$7690,'2way'!$R$3:$R$7690,"=" &amp;B273,'2way'!$Y$3:$Y$7690,"&lt;&gt;P")</f>
        <v>0</v>
      </c>
      <c r="D273">
        <f>SUMIFS('2way'!$AB$3:$AB$7690,'2way'!$Q$3:$Q$7690,"="&amp;B273,'2way'!$Z$3:$Z$7690,"&lt;&gt;P") + SUMIFS('2way'!$AB$3:$AB$7690,'2way'!$R$3:$R$7690,"="&amp;B273,'2way'!$Z$3:$Z$7690,"&lt;&gt;P")</f>
        <v>0</v>
      </c>
      <c r="E273" s="71" t="e">
        <f t="shared" si="12"/>
        <v>#DIV/0!</v>
      </c>
      <c r="F273">
        <f>SUMIFS('2way'!$Z$3:$Z$7690,'2way'!$Q$3:$Q$7690,"=" &amp;B273,'2way'!$Y$3:$Y$7690,"&lt;&gt;P") + SUMIFS('2way'!$Z$3:$Z$7690,'2way'!$R$3:$R$7690,"=" &amp;B273,'2way'!$Y$3:$Y$7690,"&lt;&gt;P")</f>
        <v>0</v>
      </c>
      <c r="G273">
        <f>SUMIFS('2way'!$AD$3:$AD$7690,'2way'!$Q$3:$Q$7690,"="&amp;B273,'2way'!$Y$3:$Y$7690,"&lt;&gt;P") + SUMIFS('2way'!$AD$3:$AD$7690,'2way'!$R$3:$R$7690,"="&amp;D273,'2way'!$Y$3:$Y$7690,"&lt;&gt;P")</f>
        <v>0</v>
      </c>
      <c r="H273" s="71" t="e">
        <f t="shared" si="13"/>
        <v>#DIV/0!</v>
      </c>
      <c r="I273">
        <f>SUMIFS('2way'!$Z$3:$Z$7690,'2way'!$Q$3:$Q$7690,"=" &amp;B273,'2way'!$Y$3:$Y$7690,"&lt;&gt;P") + SUMIFS('2way'!$Z$3:$Z$7690,'2way'!$R$3:$R$7690,"=" &amp;B273,'2way'!$Y$3:$Y$7690,"&lt;&gt;P")</f>
        <v>0</v>
      </c>
      <c r="J273">
        <f>SUMIFS('2way'!$AF$3:$AF$7690,'2way'!$Q$3:$Q$7690,"="&amp;B273,'2way'!$Y$3:$Y$7690,"&lt;&gt;P") + SUMIFS('2way'!$AF$3:$AF$7690,'2way'!$R$3:$R$7690,"="&amp;B273,'2way'!$Y$3:$Y$7690,"&lt;&gt;P")</f>
        <v>0</v>
      </c>
      <c r="K273" s="71" t="e">
        <f t="shared" si="14"/>
        <v>#DIV/0!</v>
      </c>
    </row>
    <row r="274" spans="1:11" x14ac:dyDescent="0.25">
      <c r="A274" t="s">
        <v>186</v>
      </c>
      <c r="B274" t="s">
        <v>189</v>
      </c>
      <c r="C274">
        <f>SUMIFS('2way'!$Z$3:$Z$7690,'2way'!$Q$3:$Q$7690,"=" &amp;B274,'2way'!$Y$3:$Y$7690,"&lt;&gt;P") + SUMIFS('2way'!$Z$3:$Z$7690,'2way'!$R$3:$R$7690,"=" &amp;B274,'2way'!$Y$3:$Y$7690,"&lt;&gt;P")</f>
        <v>0</v>
      </c>
      <c r="D274">
        <f>SUMIFS('2way'!$AB$3:$AB$7690,'2way'!$Q$3:$Q$7690,"="&amp;B274,'2way'!$Z$3:$Z$7690,"&lt;&gt;P") + SUMIFS('2way'!$AB$3:$AB$7690,'2way'!$R$3:$R$7690,"="&amp;B274,'2way'!$Z$3:$Z$7690,"&lt;&gt;P")</f>
        <v>0</v>
      </c>
      <c r="E274" s="71" t="e">
        <f t="shared" si="12"/>
        <v>#DIV/0!</v>
      </c>
      <c r="F274">
        <f>SUMIFS('2way'!$Z$3:$Z$7690,'2way'!$Q$3:$Q$7690,"=" &amp;B274,'2way'!$Y$3:$Y$7690,"&lt;&gt;P") + SUMIFS('2way'!$Z$3:$Z$7690,'2way'!$R$3:$R$7690,"=" &amp;B274,'2way'!$Y$3:$Y$7690,"&lt;&gt;P")</f>
        <v>0</v>
      </c>
      <c r="G274">
        <f>SUMIFS('2way'!$AD$3:$AD$7690,'2way'!$Q$3:$Q$7690,"="&amp;B274,'2way'!$Y$3:$Y$7690,"&lt;&gt;P") + SUMIFS('2way'!$AD$3:$AD$7690,'2way'!$R$3:$R$7690,"="&amp;D274,'2way'!$Y$3:$Y$7690,"&lt;&gt;P")</f>
        <v>0</v>
      </c>
      <c r="H274" s="71" t="e">
        <f t="shared" si="13"/>
        <v>#DIV/0!</v>
      </c>
      <c r="I274">
        <f>SUMIFS('2way'!$Z$3:$Z$7690,'2way'!$Q$3:$Q$7690,"=" &amp;B274,'2way'!$Y$3:$Y$7690,"&lt;&gt;P") + SUMIFS('2way'!$Z$3:$Z$7690,'2way'!$R$3:$R$7690,"=" &amp;B274,'2way'!$Y$3:$Y$7690,"&lt;&gt;P")</f>
        <v>0</v>
      </c>
      <c r="J274">
        <f>SUMIFS('2way'!$AF$3:$AF$7690,'2way'!$Q$3:$Q$7690,"="&amp;B274,'2way'!$Y$3:$Y$7690,"&lt;&gt;P") + SUMIFS('2way'!$AF$3:$AF$7690,'2way'!$R$3:$R$7690,"="&amp;B274,'2way'!$Y$3:$Y$7690,"&lt;&gt;P")</f>
        <v>0</v>
      </c>
      <c r="K274" s="71" t="e">
        <f t="shared" si="14"/>
        <v>#DIV/0!</v>
      </c>
    </row>
    <row r="275" spans="1:11" x14ac:dyDescent="0.25">
      <c r="A275" t="s">
        <v>186</v>
      </c>
      <c r="B275" t="s">
        <v>200</v>
      </c>
      <c r="C275">
        <f>SUMIFS('2way'!$Z$3:$Z$7690,'2way'!$Q$3:$Q$7690,"=" &amp;B275,'2way'!$Y$3:$Y$7690,"&lt;&gt;P") + SUMIFS('2way'!$Z$3:$Z$7690,'2way'!$R$3:$R$7690,"=" &amp;B275,'2way'!$Y$3:$Y$7690,"&lt;&gt;P")</f>
        <v>0</v>
      </c>
      <c r="D275">
        <f>SUMIFS('2way'!$AB$3:$AB$7690,'2way'!$Q$3:$Q$7690,"="&amp;B275,'2way'!$Z$3:$Z$7690,"&lt;&gt;P") + SUMIFS('2way'!$AB$3:$AB$7690,'2way'!$R$3:$R$7690,"="&amp;B275,'2way'!$Z$3:$Z$7690,"&lt;&gt;P")</f>
        <v>0</v>
      </c>
      <c r="E275" s="71" t="e">
        <f t="shared" si="12"/>
        <v>#DIV/0!</v>
      </c>
      <c r="F275">
        <f>SUMIFS('2way'!$Z$3:$Z$7690,'2way'!$Q$3:$Q$7690,"=" &amp;B275,'2way'!$Y$3:$Y$7690,"&lt;&gt;P") + SUMIFS('2way'!$Z$3:$Z$7690,'2way'!$R$3:$R$7690,"=" &amp;B275,'2way'!$Y$3:$Y$7690,"&lt;&gt;P")</f>
        <v>0</v>
      </c>
      <c r="G275">
        <f>SUMIFS('2way'!$AD$3:$AD$7690,'2way'!$Q$3:$Q$7690,"="&amp;B275,'2way'!$Y$3:$Y$7690,"&lt;&gt;P") + SUMIFS('2way'!$AD$3:$AD$7690,'2way'!$R$3:$R$7690,"="&amp;D275,'2way'!$Y$3:$Y$7690,"&lt;&gt;P")</f>
        <v>0</v>
      </c>
      <c r="H275" s="71" t="e">
        <f t="shared" si="13"/>
        <v>#DIV/0!</v>
      </c>
      <c r="I275">
        <f>SUMIFS('2way'!$Z$3:$Z$7690,'2way'!$Q$3:$Q$7690,"=" &amp;B275,'2way'!$Y$3:$Y$7690,"&lt;&gt;P") + SUMIFS('2way'!$Z$3:$Z$7690,'2way'!$R$3:$R$7690,"=" &amp;B275,'2way'!$Y$3:$Y$7690,"&lt;&gt;P")</f>
        <v>0</v>
      </c>
      <c r="J275">
        <f>SUMIFS('2way'!$AF$3:$AF$7690,'2way'!$Q$3:$Q$7690,"="&amp;B275,'2way'!$Y$3:$Y$7690,"&lt;&gt;P") + SUMIFS('2way'!$AF$3:$AF$7690,'2way'!$R$3:$R$7690,"="&amp;B275,'2way'!$Y$3:$Y$7690,"&lt;&gt;P")</f>
        <v>0</v>
      </c>
      <c r="K275" s="71" t="e">
        <f t="shared" si="14"/>
        <v>#DIV/0!</v>
      </c>
    </row>
    <row r="276" spans="1:11" x14ac:dyDescent="0.25">
      <c r="A276" t="s">
        <v>186</v>
      </c>
      <c r="B276" t="s">
        <v>194</v>
      </c>
      <c r="C276">
        <f>SUMIFS('2way'!$Z$3:$Z$7690,'2way'!$Q$3:$Q$7690,"=" &amp;B276,'2way'!$Y$3:$Y$7690,"&lt;&gt;P") + SUMIFS('2way'!$Z$3:$Z$7690,'2way'!$R$3:$R$7690,"=" &amp;B276,'2way'!$Y$3:$Y$7690,"&lt;&gt;P")</f>
        <v>0</v>
      </c>
      <c r="D276">
        <f>SUMIFS('2way'!$AB$3:$AB$7690,'2way'!$Q$3:$Q$7690,"="&amp;B276,'2way'!$Z$3:$Z$7690,"&lt;&gt;P") + SUMIFS('2way'!$AB$3:$AB$7690,'2way'!$R$3:$R$7690,"="&amp;B276,'2way'!$Z$3:$Z$7690,"&lt;&gt;P")</f>
        <v>0</v>
      </c>
      <c r="E276" s="71" t="e">
        <f t="shared" si="12"/>
        <v>#DIV/0!</v>
      </c>
      <c r="F276">
        <f>SUMIFS('2way'!$Z$3:$Z$7690,'2way'!$Q$3:$Q$7690,"=" &amp;B276,'2way'!$Y$3:$Y$7690,"&lt;&gt;P") + SUMIFS('2way'!$Z$3:$Z$7690,'2way'!$R$3:$R$7690,"=" &amp;B276,'2way'!$Y$3:$Y$7690,"&lt;&gt;P")</f>
        <v>0</v>
      </c>
      <c r="G276">
        <f>SUMIFS('2way'!$AD$3:$AD$7690,'2way'!$Q$3:$Q$7690,"="&amp;B276,'2way'!$Y$3:$Y$7690,"&lt;&gt;P") + SUMIFS('2way'!$AD$3:$AD$7690,'2way'!$R$3:$R$7690,"="&amp;D276,'2way'!$Y$3:$Y$7690,"&lt;&gt;P")</f>
        <v>0</v>
      </c>
      <c r="H276" s="71" t="e">
        <f t="shared" si="13"/>
        <v>#DIV/0!</v>
      </c>
      <c r="I276">
        <f>SUMIFS('2way'!$Z$3:$Z$7690,'2way'!$Q$3:$Q$7690,"=" &amp;B276,'2way'!$Y$3:$Y$7690,"&lt;&gt;P") + SUMIFS('2way'!$Z$3:$Z$7690,'2way'!$R$3:$R$7690,"=" &amp;B276,'2way'!$Y$3:$Y$7690,"&lt;&gt;P")</f>
        <v>0</v>
      </c>
      <c r="J276">
        <f>SUMIFS('2way'!$AF$3:$AF$7690,'2way'!$Q$3:$Q$7690,"="&amp;B276,'2way'!$Y$3:$Y$7690,"&lt;&gt;P") + SUMIFS('2way'!$AF$3:$AF$7690,'2way'!$R$3:$R$7690,"="&amp;B276,'2way'!$Y$3:$Y$7690,"&lt;&gt;P")</f>
        <v>0</v>
      </c>
      <c r="K276" s="71" t="e">
        <f t="shared" si="14"/>
        <v>#DIV/0!</v>
      </c>
    </row>
    <row r="277" spans="1:11" x14ac:dyDescent="0.25">
      <c r="A277" t="s">
        <v>186</v>
      </c>
      <c r="B277" t="s">
        <v>188</v>
      </c>
      <c r="C277">
        <f>SUMIFS('2way'!$Z$3:$Z$7690,'2way'!$Q$3:$Q$7690,"=" &amp;B277,'2way'!$Y$3:$Y$7690,"&lt;&gt;P") + SUMIFS('2way'!$Z$3:$Z$7690,'2way'!$R$3:$R$7690,"=" &amp;B277,'2way'!$Y$3:$Y$7690,"&lt;&gt;P")</f>
        <v>0</v>
      </c>
      <c r="D277">
        <f>SUMIFS('2way'!$AB$3:$AB$7690,'2way'!$Q$3:$Q$7690,"="&amp;B277,'2way'!$Z$3:$Z$7690,"&lt;&gt;P") + SUMIFS('2way'!$AB$3:$AB$7690,'2way'!$R$3:$R$7690,"="&amp;B277,'2way'!$Z$3:$Z$7690,"&lt;&gt;P")</f>
        <v>0</v>
      </c>
      <c r="E277" s="71" t="e">
        <f t="shared" si="12"/>
        <v>#DIV/0!</v>
      </c>
      <c r="F277">
        <f>SUMIFS('2way'!$Z$3:$Z$7690,'2way'!$Q$3:$Q$7690,"=" &amp;B277,'2way'!$Y$3:$Y$7690,"&lt;&gt;P") + SUMIFS('2way'!$Z$3:$Z$7690,'2way'!$R$3:$R$7690,"=" &amp;B277,'2way'!$Y$3:$Y$7690,"&lt;&gt;P")</f>
        <v>0</v>
      </c>
      <c r="G277">
        <f>SUMIFS('2way'!$AD$3:$AD$7690,'2way'!$Q$3:$Q$7690,"="&amp;B277,'2way'!$Y$3:$Y$7690,"&lt;&gt;P") + SUMIFS('2way'!$AD$3:$AD$7690,'2way'!$R$3:$R$7690,"="&amp;D277,'2way'!$Y$3:$Y$7690,"&lt;&gt;P")</f>
        <v>0</v>
      </c>
      <c r="H277" s="71" t="e">
        <f t="shared" si="13"/>
        <v>#DIV/0!</v>
      </c>
      <c r="I277">
        <f>SUMIFS('2way'!$Z$3:$Z$7690,'2way'!$Q$3:$Q$7690,"=" &amp;B277,'2way'!$Y$3:$Y$7690,"&lt;&gt;P") + SUMIFS('2way'!$Z$3:$Z$7690,'2way'!$R$3:$R$7690,"=" &amp;B277,'2way'!$Y$3:$Y$7690,"&lt;&gt;P")</f>
        <v>0</v>
      </c>
      <c r="J277">
        <f>SUMIFS('2way'!$AF$3:$AF$7690,'2way'!$Q$3:$Q$7690,"="&amp;B277,'2way'!$Y$3:$Y$7690,"&lt;&gt;P") + SUMIFS('2way'!$AF$3:$AF$7690,'2way'!$R$3:$R$7690,"="&amp;B277,'2way'!$Y$3:$Y$7690,"&lt;&gt;P")</f>
        <v>0</v>
      </c>
      <c r="K277" s="71" t="e">
        <f t="shared" si="14"/>
        <v>#DIV/0!</v>
      </c>
    </row>
    <row r="278" spans="1:11" x14ac:dyDescent="0.25">
      <c r="A278" t="s">
        <v>186</v>
      </c>
      <c r="B278" t="s">
        <v>192</v>
      </c>
      <c r="C278">
        <f>SUMIFS('2way'!$Z$3:$Z$7690,'2way'!$Q$3:$Q$7690,"=" &amp;B278,'2way'!$Y$3:$Y$7690,"&lt;&gt;P") + SUMIFS('2way'!$Z$3:$Z$7690,'2way'!$R$3:$R$7690,"=" &amp;B278,'2way'!$Y$3:$Y$7690,"&lt;&gt;P")</f>
        <v>0</v>
      </c>
      <c r="D278">
        <f>SUMIFS('2way'!$AB$3:$AB$7690,'2way'!$Q$3:$Q$7690,"="&amp;B278,'2way'!$Z$3:$Z$7690,"&lt;&gt;P") + SUMIFS('2way'!$AB$3:$AB$7690,'2way'!$R$3:$R$7690,"="&amp;B278,'2way'!$Z$3:$Z$7690,"&lt;&gt;P")</f>
        <v>0</v>
      </c>
      <c r="E278" s="71" t="e">
        <f t="shared" si="12"/>
        <v>#DIV/0!</v>
      </c>
      <c r="F278">
        <f>SUMIFS('2way'!$Z$3:$Z$7690,'2way'!$Q$3:$Q$7690,"=" &amp;B278,'2way'!$Y$3:$Y$7690,"&lt;&gt;P") + SUMIFS('2way'!$Z$3:$Z$7690,'2way'!$R$3:$R$7690,"=" &amp;B278,'2way'!$Y$3:$Y$7690,"&lt;&gt;P")</f>
        <v>0</v>
      </c>
      <c r="G278">
        <f>SUMIFS('2way'!$AD$3:$AD$7690,'2way'!$Q$3:$Q$7690,"="&amp;B278,'2way'!$Y$3:$Y$7690,"&lt;&gt;P") + SUMIFS('2way'!$AD$3:$AD$7690,'2way'!$R$3:$R$7690,"="&amp;D278,'2way'!$Y$3:$Y$7690,"&lt;&gt;P")</f>
        <v>0</v>
      </c>
      <c r="H278" s="71" t="e">
        <f t="shared" si="13"/>
        <v>#DIV/0!</v>
      </c>
      <c r="I278">
        <f>SUMIFS('2way'!$Z$3:$Z$7690,'2way'!$Q$3:$Q$7690,"=" &amp;B278,'2way'!$Y$3:$Y$7690,"&lt;&gt;P") + SUMIFS('2way'!$Z$3:$Z$7690,'2way'!$R$3:$R$7690,"=" &amp;B278,'2way'!$Y$3:$Y$7690,"&lt;&gt;P")</f>
        <v>0</v>
      </c>
      <c r="J278">
        <f>SUMIFS('2way'!$AF$3:$AF$7690,'2way'!$Q$3:$Q$7690,"="&amp;B278,'2way'!$Y$3:$Y$7690,"&lt;&gt;P") + SUMIFS('2way'!$AF$3:$AF$7690,'2way'!$R$3:$R$7690,"="&amp;B278,'2way'!$Y$3:$Y$7690,"&lt;&gt;P")</f>
        <v>0</v>
      </c>
      <c r="K278" s="71" t="e">
        <f t="shared" si="14"/>
        <v>#DIV/0!</v>
      </c>
    </row>
    <row r="279" spans="1:11" x14ac:dyDescent="0.25">
      <c r="A279" t="s">
        <v>186</v>
      </c>
      <c r="B279" t="s">
        <v>198</v>
      </c>
      <c r="C279">
        <f>SUMIFS('2way'!$Z$3:$Z$7690,'2way'!$Q$3:$Q$7690,"=" &amp;B279,'2way'!$Y$3:$Y$7690,"&lt;&gt;P") + SUMIFS('2way'!$Z$3:$Z$7690,'2way'!$R$3:$R$7690,"=" &amp;B279,'2way'!$Y$3:$Y$7690,"&lt;&gt;P")</f>
        <v>0</v>
      </c>
      <c r="D279">
        <f>SUMIFS('2way'!$AB$3:$AB$7690,'2way'!$Q$3:$Q$7690,"="&amp;B279,'2way'!$Z$3:$Z$7690,"&lt;&gt;P") + SUMIFS('2way'!$AB$3:$AB$7690,'2way'!$R$3:$R$7690,"="&amp;B279,'2way'!$Z$3:$Z$7690,"&lt;&gt;P")</f>
        <v>0</v>
      </c>
      <c r="E279" s="71" t="e">
        <f t="shared" si="12"/>
        <v>#DIV/0!</v>
      </c>
      <c r="F279">
        <f>SUMIFS('2way'!$Z$3:$Z$7690,'2way'!$Q$3:$Q$7690,"=" &amp;B279,'2way'!$Y$3:$Y$7690,"&lt;&gt;P") + SUMIFS('2way'!$Z$3:$Z$7690,'2way'!$R$3:$R$7690,"=" &amp;B279,'2way'!$Y$3:$Y$7690,"&lt;&gt;P")</f>
        <v>0</v>
      </c>
      <c r="G279">
        <f>SUMIFS('2way'!$AD$3:$AD$7690,'2way'!$Q$3:$Q$7690,"="&amp;B279,'2way'!$Y$3:$Y$7690,"&lt;&gt;P") + SUMIFS('2way'!$AD$3:$AD$7690,'2way'!$R$3:$R$7690,"="&amp;D279,'2way'!$Y$3:$Y$7690,"&lt;&gt;P")</f>
        <v>0</v>
      </c>
      <c r="H279" s="71" t="e">
        <f t="shared" si="13"/>
        <v>#DIV/0!</v>
      </c>
      <c r="I279">
        <f>SUMIFS('2way'!$Z$3:$Z$7690,'2way'!$Q$3:$Q$7690,"=" &amp;B279,'2way'!$Y$3:$Y$7690,"&lt;&gt;P") + SUMIFS('2way'!$Z$3:$Z$7690,'2way'!$R$3:$R$7690,"=" &amp;B279,'2way'!$Y$3:$Y$7690,"&lt;&gt;P")</f>
        <v>0</v>
      </c>
      <c r="J279">
        <f>SUMIFS('2way'!$AF$3:$AF$7690,'2way'!$Q$3:$Q$7690,"="&amp;B279,'2way'!$Y$3:$Y$7690,"&lt;&gt;P") + SUMIFS('2way'!$AF$3:$AF$7690,'2way'!$R$3:$R$7690,"="&amp;B279,'2way'!$Y$3:$Y$7690,"&lt;&gt;P")</f>
        <v>0</v>
      </c>
      <c r="K279" s="71" t="e">
        <f t="shared" si="14"/>
        <v>#DIV/0!</v>
      </c>
    </row>
    <row r="280" spans="1:11" x14ac:dyDescent="0.25">
      <c r="A280" t="s">
        <v>186</v>
      </c>
      <c r="B280" t="s">
        <v>190</v>
      </c>
      <c r="C280">
        <f>SUMIFS('2way'!$Z$3:$Z$7690,'2way'!$Q$3:$Q$7690,"=" &amp;B280,'2way'!$Y$3:$Y$7690,"&lt;&gt;P") + SUMIFS('2way'!$Z$3:$Z$7690,'2way'!$R$3:$R$7690,"=" &amp;B280,'2way'!$Y$3:$Y$7690,"&lt;&gt;P")</f>
        <v>0</v>
      </c>
      <c r="D280">
        <f>SUMIFS('2way'!$AB$3:$AB$7690,'2way'!$Q$3:$Q$7690,"="&amp;B280,'2way'!$Z$3:$Z$7690,"&lt;&gt;P") + SUMIFS('2way'!$AB$3:$AB$7690,'2way'!$R$3:$R$7690,"="&amp;B280,'2way'!$Z$3:$Z$7690,"&lt;&gt;P")</f>
        <v>0</v>
      </c>
      <c r="E280" s="71" t="e">
        <f t="shared" si="12"/>
        <v>#DIV/0!</v>
      </c>
      <c r="F280">
        <f>SUMIFS('2way'!$Z$3:$Z$7690,'2way'!$Q$3:$Q$7690,"=" &amp;B280,'2way'!$Y$3:$Y$7690,"&lt;&gt;P") + SUMIFS('2way'!$Z$3:$Z$7690,'2way'!$R$3:$R$7690,"=" &amp;B280,'2way'!$Y$3:$Y$7690,"&lt;&gt;P")</f>
        <v>0</v>
      </c>
      <c r="G280">
        <f>SUMIFS('2way'!$AD$3:$AD$7690,'2way'!$Q$3:$Q$7690,"="&amp;B280,'2way'!$Y$3:$Y$7690,"&lt;&gt;P") + SUMIFS('2way'!$AD$3:$AD$7690,'2way'!$R$3:$R$7690,"="&amp;D280,'2way'!$Y$3:$Y$7690,"&lt;&gt;P")</f>
        <v>0</v>
      </c>
      <c r="H280" s="71" t="e">
        <f t="shared" si="13"/>
        <v>#DIV/0!</v>
      </c>
      <c r="I280">
        <f>SUMIFS('2way'!$Z$3:$Z$7690,'2way'!$Q$3:$Q$7690,"=" &amp;B280,'2way'!$Y$3:$Y$7690,"&lt;&gt;P") + SUMIFS('2way'!$Z$3:$Z$7690,'2way'!$R$3:$R$7690,"=" &amp;B280,'2way'!$Y$3:$Y$7690,"&lt;&gt;P")</f>
        <v>0</v>
      </c>
      <c r="J280">
        <f>SUMIFS('2way'!$AF$3:$AF$7690,'2way'!$Q$3:$Q$7690,"="&amp;B280,'2way'!$Y$3:$Y$7690,"&lt;&gt;P") + SUMIFS('2way'!$AF$3:$AF$7690,'2way'!$R$3:$R$7690,"="&amp;B280,'2way'!$Y$3:$Y$7690,"&lt;&gt;P")</f>
        <v>0</v>
      </c>
      <c r="K280" s="71" t="e">
        <f t="shared" si="14"/>
        <v>#DIV/0!</v>
      </c>
    </row>
    <row r="281" spans="1:11" x14ac:dyDescent="0.25">
      <c r="A281" t="s">
        <v>186</v>
      </c>
      <c r="B281" t="s">
        <v>184</v>
      </c>
      <c r="C281">
        <f>SUMIFS('2way'!$Z$3:$Z$7690,'2way'!$Q$3:$Q$7690,"=" &amp;B281,'2way'!$Y$3:$Y$7690,"&lt;&gt;P") + SUMIFS('2way'!$Z$3:$Z$7690,'2way'!$R$3:$R$7690,"=" &amp;B281,'2way'!$Y$3:$Y$7690,"&lt;&gt;P")</f>
        <v>0</v>
      </c>
      <c r="D281">
        <f>SUMIFS('2way'!$AB$3:$AB$7690,'2way'!$Q$3:$Q$7690,"="&amp;B281,'2way'!$Z$3:$Z$7690,"&lt;&gt;P") + SUMIFS('2way'!$AB$3:$AB$7690,'2way'!$R$3:$R$7690,"="&amp;B281,'2way'!$Z$3:$Z$7690,"&lt;&gt;P")</f>
        <v>0</v>
      </c>
      <c r="E281" s="71" t="e">
        <f t="shared" si="12"/>
        <v>#DIV/0!</v>
      </c>
      <c r="F281">
        <f>SUMIFS('2way'!$Z$3:$Z$7690,'2way'!$Q$3:$Q$7690,"=" &amp;B281,'2way'!$Y$3:$Y$7690,"&lt;&gt;P") + SUMIFS('2way'!$Z$3:$Z$7690,'2way'!$R$3:$R$7690,"=" &amp;B281,'2way'!$Y$3:$Y$7690,"&lt;&gt;P")</f>
        <v>0</v>
      </c>
      <c r="G281">
        <f>SUMIFS('2way'!$AD$3:$AD$7690,'2way'!$Q$3:$Q$7690,"="&amp;B281,'2way'!$Y$3:$Y$7690,"&lt;&gt;P") + SUMIFS('2way'!$AD$3:$AD$7690,'2way'!$R$3:$R$7690,"="&amp;D281,'2way'!$Y$3:$Y$7690,"&lt;&gt;P")</f>
        <v>0</v>
      </c>
      <c r="H281" s="71" t="e">
        <f t="shared" si="13"/>
        <v>#DIV/0!</v>
      </c>
      <c r="I281">
        <f>SUMIFS('2way'!$Z$3:$Z$7690,'2way'!$Q$3:$Q$7690,"=" &amp;B281,'2way'!$Y$3:$Y$7690,"&lt;&gt;P") + SUMIFS('2way'!$Z$3:$Z$7690,'2way'!$R$3:$R$7690,"=" &amp;B281,'2way'!$Y$3:$Y$7690,"&lt;&gt;P")</f>
        <v>0</v>
      </c>
      <c r="J281">
        <f>SUMIFS('2way'!$AF$3:$AF$7690,'2way'!$Q$3:$Q$7690,"="&amp;B281,'2way'!$Y$3:$Y$7690,"&lt;&gt;P") + SUMIFS('2way'!$AF$3:$AF$7690,'2way'!$R$3:$R$7690,"="&amp;B281,'2way'!$Y$3:$Y$7690,"&lt;&gt;P")</f>
        <v>0</v>
      </c>
      <c r="K281" s="71" t="e">
        <f t="shared" si="14"/>
        <v>#DIV/0!</v>
      </c>
    </row>
    <row r="282" spans="1:11" x14ac:dyDescent="0.25">
      <c r="A282" t="s">
        <v>186</v>
      </c>
      <c r="B282" t="s">
        <v>199</v>
      </c>
      <c r="C282">
        <f>SUMIFS('2way'!$Z$3:$Z$7690,'2way'!$Q$3:$Q$7690,"=" &amp;B282,'2way'!$Y$3:$Y$7690,"&lt;&gt;P") + SUMIFS('2way'!$Z$3:$Z$7690,'2way'!$R$3:$R$7690,"=" &amp;B282,'2way'!$Y$3:$Y$7690,"&lt;&gt;P")</f>
        <v>0</v>
      </c>
      <c r="D282">
        <f>SUMIFS('2way'!$AB$3:$AB$7690,'2way'!$Q$3:$Q$7690,"="&amp;B282,'2way'!$Z$3:$Z$7690,"&lt;&gt;P") + SUMIFS('2way'!$AB$3:$AB$7690,'2way'!$R$3:$R$7690,"="&amp;B282,'2way'!$Z$3:$Z$7690,"&lt;&gt;P")</f>
        <v>0</v>
      </c>
      <c r="E282" s="71" t="e">
        <f t="shared" si="12"/>
        <v>#DIV/0!</v>
      </c>
      <c r="F282">
        <f>SUMIFS('2way'!$Z$3:$Z$7690,'2way'!$Q$3:$Q$7690,"=" &amp;B282,'2way'!$Y$3:$Y$7690,"&lt;&gt;P") + SUMIFS('2way'!$Z$3:$Z$7690,'2way'!$R$3:$R$7690,"=" &amp;B282,'2way'!$Y$3:$Y$7690,"&lt;&gt;P")</f>
        <v>0</v>
      </c>
      <c r="G282">
        <f>SUMIFS('2way'!$AD$3:$AD$7690,'2way'!$Q$3:$Q$7690,"="&amp;B282,'2way'!$Y$3:$Y$7690,"&lt;&gt;P") + SUMIFS('2way'!$AD$3:$AD$7690,'2way'!$R$3:$R$7690,"="&amp;D282,'2way'!$Y$3:$Y$7690,"&lt;&gt;P")</f>
        <v>0</v>
      </c>
      <c r="H282" s="71" t="e">
        <f t="shared" si="13"/>
        <v>#DIV/0!</v>
      </c>
      <c r="I282">
        <f>SUMIFS('2way'!$Z$3:$Z$7690,'2way'!$Q$3:$Q$7690,"=" &amp;B282,'2way'!$Y$3:$Y$7690,"&lt;&gt;P") + SUMIFS('2way'!$Z$3:$Z$7690,'2way'!$R$3:$R$7690,"=" &amp;B282,'2way'!$Y$3:$Y$7690,"&lt;&gt;P")</f>
        <v>0</v>
      </c>
      <c r="J282">
        <f>SUMIFS('2way'!$AF$3:$AF$7690,'2way'!$Q$3:$Q$7690,"="&amp;B282,'2way'!$Y$3:$Y$7690,"&lt;&gt;P") + SUMIFS('2way'!$AF$3:$AF$7690,'2way'!$R$3:$R$7690,"="&amp;B282,'2way'!$Y$3:$Y$7690,"&lt;&gt;P")</f>
        <v>0</v>
      </c>
      <c r="K282" s="71" t="e">
        <f t="shared" si="14"/>
        <v>#DIV/0!</v>
      </c>
    </row>
    <row r="283" spans="1:11" x14ac:dyDescent="0.25">
      <c r="A283" t="s">
        <v>186</v>
      </c>
      <c r="B283" t="s">
        <v>191</v>
      </c>
      <c r="C283">
        <f>SUMIFS('2way'!$Z$3:$Z$7690,'2way'!$Q$3:$Q$7690,"=" &amp;B283,'2way'!$Y$3:$Y$7690,"&lt;&gt;P") + SUMIFS('2way'!$Z$3:$Z$7690,'2way'!$R$3:$R$7690,"=" &amp;B283,'2way'!$Y$3:$Y$7690,"&lt;&gt;P")</f>
        <v>0</v>
      </c>
      <c r="D283">
        <f>SUMIFS('2way'!$AB$3:$AB$7690,'2way'!$Q$3:$Q$7690,"="&amp;B283,'2way'!$Z$3:$Z$7690,"&lt;&gt;P") + SUMIFS('2way'!$AB$3:$AB$7690,'2way'!$R$3:$R$7690,"="&amp;B283,'2way'!$Z$3:$Z$7690,"&lt;&gt;P")</f>
        <v>0</v>
      </c>
      <c r="E283" s="71" t="e">
        <f t="shared" si="12"/>
        <v>#DIV/0!</v>
      </c>
      <c r="F283">
        <f>SUMIFS('2way'!$Z$3:$Z$7690,'2way'!$Q$3:$Q$7690,"=" &amp;B283,'2way'!$Y$3:$Y$7690,"&lt;&gt;P") + SUMIFS('2way'!$Z$3:$Z$7690,'2way'!$R$3:$R$7690,"=" &amp;B283,'2way'!$Y$3:$Y$7690,"&lt;&gt;P")</f>
        <v>0</v>
      </c>
      <c r="G283">
        <f>SUMIFS('2way'!$AD$3:$AD$7690,'2way'!$Q$3:$Q$7690,"="&amp;B283,'2way'!$Y$3:$Y$7690,"&lt;&gt;P") + SUMIFS('2way'!$AD$3:$AD$7690,'2way'!$R$3:$R$7690,"="&amp;D283,'2way'!$Y$3:$Y$7690,"&lt;&gt;P")</f>
        <v>0</v>
      </c>
      <c r="H283" s="71" t="e">
        <f t="shared" si="13"/>
        <v>#DIV/0!</v>
      </c>
      <c r="I283">
        <f>SUMIFS('2way'!$Z$3:$Z$7690,'2way'!$Q$3:$Q$7690,"=" &amp;B283,'2way'!$Y$3:$Y$7690,"&lt;&gt;P") + SUMIFS('2way'!$Z$3:$Z$7690,'2way'!$R$3:$R$7690,"=" &amp;B283,'2way'!$Y$3:$Y$7690,"&lt;&gt;P")</f>
        <v>0</v>
      </c>
      <c r="J283">
        <f>SUMIFS('2way'!$AF$3:$AF$7690,'2way'!$Q$3:$Q$7690,"="&amp;B283,'2way'!$Y$3:$Y$7690,"&lt;&gt;P") + SUMIFS('2way'!$AF$3:$AF$7690,'2way'!$R$3:$R$7690,"="&amp;B283,'2way'!$Y$3:$Y$7690,"&lt;&gt;P")</f>
        <v>0</v>
      </c>
      <c r="K283" s="71" t="e">
        <f t="shared" si="14"/>
        <v>#DIV/0!</v>
      </c>
    </row>
    <row r="284" spans="1:11" x14ac:dyDescent="0.25">
      <c r="A284" t="s">
        <v>66</v>
      </c>
      <c r="B284" t="s">
        <v>136</v>
      </c>
      <c r="C284">
        <f>SUMIFS('2way'!$Z$3:$Z$7690,'2way'!$Q$3:$Q$7690,"=" &amp;B284,'2way'!$Y$3:$Y$7690,"&lt;&gt;P") + SUMIFS('2way'!$Z$3:$Z$7690,'2way'!$R$3:$R$7690,"=" &amp;B284,'2way'!$Y$3:$Y$7690,"&lt;&gt;P")</f>
        <v>0</v>
      </c>
      <c r="D284">
        <f>SUMIFS('2way'!$AB$3:$AB$7690,'2way'!$Q$3:$Q$7690,"="&amp;B284,'2way'!$Z$3:$Z$7690,"&lt;&gt;P") + SUMIFS('2way'!$AB$3:$AB$7690,'2way'!$R$3:$R$7690,"="&amp;B284,'2way'!$Z$3:$Z$7690,"&lt;&gt;P")</f>
        <v>0</v>
      </c>
      <c r="E284" s="71" t="e">
        <f t="shared" si="12"/>
        <v>#DIV/0!</v>
      </c>
      <c r="F284">
        <f>SUMIFS('2way'!$Z$3:$Z$7690,'2way'!$Q$3:$Q$7690,"=" &amp;B284,'2way'!$Y$3:$Y$7690,"&lt;&gt;P") + SUMIFS('2way'!$Z$3:$Z$7690,'2way'!$R$3:$R$7690,"=" &amp;B284,'2way'!$Y$3:$Y$7690,"&lt;&gt;P")</f>
        <v>0</v>
      </c>
      <c r="G284">
        <f>SUMIFS('2way'!$AD$3:$AD$7690,'2way'!$Q$3:$Q$7690,"="&amp;B284,'2way'!$Y$3:$Y$7690,"&lt;&gt;P") + SUMIFS('2way'!$AD$3:$AD$7690,'2way'!$R$3:$R$7690,"="&amp;D284,'2way'!$Y$3:$Y$7690,"&lt;&gt;P")</f>
        <v>0</v>
      </c>
      <c r="H284" s="71" t="e">
        <f t="shared" si="13"/>
        <v>#DIV/0!</v>
      </c>
      <c r="I284">
        <f>SUMIFS('2way'!$Z$3:$Z$7690,'2way'!$Q$3:$Q$7690,"=" &amp;B284,'2way'!$Y$3:$Y$7690,"&lt;&gt;P") + SUMIFS('2way'!$Z$3:$Z$7690,'2way'!$R$3:$R$7690,"=" &amp;B284,'2way'!$Y$3:$Y$7690,"&lt;&gt;P")</f>
        <v>0</v>
      </c>
      <c r="J284">
        <f>SUMIFS('2way'!$AF$3:$AF$7690,'2way'!$Q$3:$Q$7690,"="&amp;B284,'2way'!$Y$3:$Y$7690,"&lt;&gt;P") + SUMIFS('2way'!$AF$3:$AF$7690,'2way'!$R$3:$R$7690,"="&amp;B284,'2way'!$Y$3:$Y$7690,"&lt;&gt;P")</f>
        <v>0</v>
      </c>
      <c r="K284" s="71" t="e">
        <f t="shared" si="14"/>
        <v>#DIV/0!</v>
      </c>
    </row>
    <row r="285" spans="1:11" x14ac:dyDescent="0.25">
      <c r="A285" t="s">
        <v>66</v>
      </c>
      <c r="B285" t="s">
        <v>140</v>
      </c>
      <c r="C285">
        <f>SUMIFS('2way'!$Z$3:$Z$7690,'2way'!$Q$3:$Q$7690,"=" &amp;B285,'2way'!$Y$3:$Y$7690,"&lt;&gt;P") + SUMIFS('2way'!$Z$3:$Z$7690,'2way'!$R$3:$R$7690,"=" &amp;B285,'2way'!$Y$3:$Y$7690,"&lt;&gt;P")</f>
        <v>0</v>
      </c>
      <c r="D285">
        <f>SUMIFS('2way'!$AB$3:$AB$7690,'2way'!$Q$3:$Q$7690,"="&amp;B285,'2way'!$Z$3:$Z$7690,"&lt;&gt;P") + SUMIFS('2way'!$AB$3:$AB$7690,'2way'!$R$3:$R$7690,"="&amp;B285,'2way'!$Z$3:$Z$7690,"&lt;&gt;P")</f>
        <v>0</v>
      </c>
      <c r="E285" s="71" t="e">
        <f t="shared" si="12"/>
        <v>#DIV/0!</v>
      </c>
      <c r="F285">
        <f>SUMIFS('2way'!$Z$3:$Z$7690,'2way'!$Q$3:$Q$7690,"=" &amp;B285,'2way'!$Y$3:$Y$7690,"&lt;&gt;P") + SUMIFS('2way'!$Z$3:$Z$7690,'2way'!$R$3:$R$7690,"=" &amp;B285,'2way'!$Y$3:$Y$7690,"&lt;&gt;P")</f>
        <v>0</v>
      </c>
      <c r="G285">
        <f>SUMIFS('2way'!$AD$3:$AD$7690,'2way'!$Q$3:$Q$7690,"="&amp;B285,'2way'!$Y$3:$Y$7690,"&lt;&gt;P") + SUMIFS('2way'!$AD$3:$AD$7690,'2way'!$R$3:$R$7690,"="&amp;D285,'2way'!$Y$3:$Y$7690,"&lt;&gt;P")</f>
        <v>0</v>
      </c>
      <c r="H285" s="71" t="e">
        <f t="shared" si="13"/>
        <v>#DIV/0!</v>
      </c>
      <c r="I285">
        <f>SUMIFS('2way'!$Z$3:$Z$7690,'2way'!$Q$3:$Q$7690,"=" &amp;B285,'2way'!$Y$3:$Y$7690,"&lt;&gt;P") + SUMIFS('2way'!$Z$3:$Z$7690,'2way'!$R$3:$R$7690,"=" &amp;B285,'2way'!$Y$3:$Y$7690,"&lt;&gt;P")</f>
        <v>0</v>
      </c>
      <c r="J285">
        <f>SUMIFS('2way'!$AF$3:$AF$7690,'2way'!$Q$3:$Q$7690,"="&amp;B285,'2way'!$Y$3:$Y$7690,"&lt;&gt;P") + SUMIFS('2way'!$AF$3:$AF$7690,'2way'!$R$3:$R$7690,"="&amp;B285,'2way'!$Y$3:$Y$7690,"&lt;&gt;P")</f>
        <v>0</v>
      </c>
      <c r="K285" s="71" t="e">
        <f t="shared" si="14"/>
        <v>#DIV/0!</v>
      </c>
    </row>
    <row r="286" spans="1:11" x14ac:dyDescent="0.25">
      <c r="A286" t="s">
        <v>66</v>
      </c>
      <c r="B286" t="s">
        <v>139</v>
      </c>
      <c r="C286">
        <f>SUMIFS('2way'!$Z$3:$Z$7690,'2way'!$Q$3:$Q$7690,"=" &amp;B286,'2way'!$Y$3:$Y$7690,"&lt;&gt;P") + SUMIFS('2way'!$Z$3:$Z$7690,'2way'!$R$3:$R$7690,"=" &amp;B286,'2way'!$Y$3:$Y$7690,"&lt;&gt;P")</f>
        <v>0</v>
      </c>
      <c r="D286">
        <f>SUMIFS('2way'!$AB$3:$AB$7690,'2way'!$Q$3:$Q$7690,"="&amp;B286,'2way'!$Z$3:$Z$7690,"&lt;&gt;P") + SUMIFS('2way'!$AB$3:$AB$7690,'2way'!$R$3:$R$7690,"="&amp;B286,'2way'!$Z$3:$Z$7690,"&lt;&gt;P")</f>
        <v>0</v>
      </c>
      <c r="E286" s="71" t="e">
        <f t="shared" si="12"/>
        <v>#DIV/0!</v>
      </c>
      <c r="F286">
        <f>SUMIFS('2way'!$Z$3:$Z$7690,'2way'!$Q$3:$Q$7690,"=" &amp;B286,'2way'!$Y$3:$Y$7690,"&lt;&gt;P") + SUMIFS('2way'!$Z$3:$Z$7690,'2way'!$R$3:$R$7690,"=" &amp;B286,'2way'!$Y$3:$Y$7690,"&lt;&gt;P")</f>
        <v>0</v>
      </c>
      <c r="G286">
        <f>SUMIFS('2way'!$AD$3:$AD$7690,'2way'!$Q$3:$Q$7690,"="&amp;B286,'2way'!$Y$3:$Y$7690,"&lt;&gt;P") + SUMIFS('2way'!$AD$3:$AD$7690,'2way'!$R$3:$R$7690,"="&amp;D286,'2way'!$Y$3:$Y$7690,"&lt;&gt;P")</f>
        <v>0</v>
      </c>
      <c r="H286" s="71" t="e">
        <f t="shared" si="13"/>
        <v>#DIV/0!</v>
      </c>
      <c r="I286">
        <f>SUMIFS('2way'!$Z$3:$Z$7690,'2way'!$Q$3:$Q$7690,"=" &amp;B286,'2way'!$Y$3:$Y$7690,"&lt;&gt;P") + SUMIFS('2way'!$Z$3:$Z$7690,'2way'!$R$3:$R$7690,"=" &amp;B286,'2way'!$Y$3:$Y$7690,"&lt;&gt;P")</f>
        <v>0</v>
      </c>
      <c r="J286">
        <f>SUMIFS('2way'!$AF$3:$AF$7690,'2way'!$Q$3:$Q$7690,"="&amp;B286,'2way'!$Y$3:$Y$7690,"&lt;&gt;P") + SUMIFS('2way'!$AF$3:$AF$7690,'2way'!$R$3:$R$7690,"="&amp;B286,'2way'!$Y$3:$Y$7690,"&lt;&gt;P")</f>
        <v>0</v>
      </c>
      <c r="K286" s="71" t="e">
        <f t="shared" si="14"/>
        <v>#DIV/0!</v>
      </c>
    </row>
    <row r="287" spans="1:11" x14ac:dyDescent="0.25">
      <c r="A287" t="s">
        <v>66</v>
      </c>
      <c r="B287" t="s">
        <v>130</v>
      </c>
      <c r="C287">
        <f>SUMIFS('2way'!$Z$3:$Z$7690,'2way'!$Q$3:$Q$7690,"=" &amp;B287,'2way'!$Y$3:$Y$7690,"&lt;&gt;P") + SUMIFS('2way'!$Z$3:$Z$7690,'2way'!$R$3:$R$7690,"=" &amp;B287,'2way'!$Y$3:$Y$7690,"&lt;&gt;P")</f>
        <v>0</v>
      </c>
      <c r="D287">
        <f>SUMIFS('2way'!$AB$3:$AB$7690,'2way'!$Q$3:$Q$7690,"="&amp;B287,'2way'!$Z$3:$Z$7690,"&lt;&gt;P") + SUMIFS('2way'!$AB$3:$AB$7690,'2way'!$R$3:$R$7690,"="&amp;B287,'2way'!$Z$3:$Z$7690,"&lt;&gt;P")</f>
        <v>0</v>
      </c>
      <c r="E287" s="71" t="e">
        <f t="shared" si="12"/>
        <v>#DIV/0!</v>
      </c>
      <c r="F287">
        <f>SUMIFS('2way'!$Z$3:$Z$7690,'2way'!$Q$3:$Q$7690,"=" &amp;B287,'2way'!$Y$3:$Y$7690,"&lt;&gt;P") + SUMIFS('2way'!$Z$3:$Z$7690,'2way'!$R$3:$R$7690,"=" &amp;B287,'2way'!$Y$3:$Y$7690,"&lt;&gt;P")</f>
        <v>0</v>
      </c>
      <c r="G287">
        <f>SUMIFS('2way'!$AD$3:$AD$7690,'2way'!$Q$3:$Q$7690,"="&amp;B287,'2way'!$Y$3:$Y$7690,"&lt;&gt;P") + SUMIFS('2way'!$AD$3:$AD$7690,'2way'!$R$3:$R$7690,"="&amp;D287,'2way'!$Y$3:$Y$7690,"&lt;&gt;P")</f>
        <v>0</v>
      </c>
      <c r="H287" s="71" t="e">
        <f t="shared" si="13"/>
        <v>#DIV/0!</v>
      </c>
      <c r="I287">
        <f>SUMIFS('2way'!$Z$3:$Z$7690,'2way'!$Q$3:$Q$7690,"=" &amp;B287,'2way'!$Y$3:$Y$7690,"&lt;&gt;P") + SUMIFS('2way'!$Z$3:$Z$7690,'2way'!$R$3:$R$7690,"=" &amp;B287,'2way'!$Y$3:$Y$7690,"&lt;&gt;P")</f>
        <v>0</v>
      </c>
      <c r="J287">
        <f>SUMIFS('2way'!$AF$3:$AF$7690,'2way'!$Q$3:$Q$7690,"="&amp;B287,'2way'!$Y$3:$Y$7690,"&lt;&gt;P") + SUMIFS('2way'!$AF$3:$AF$7690,'2way'!$R$3:$R$7690,"="&amp;B287,'2way'!$Y$3:$Y$7690,"&lt;&gt;P")</f>
        <v>0</v>
      </c>
      <c r="K287" s="71" t="e">
        <f t="shared" si="14"/>
        <v>#DIV/0!</v>
      </c>
    </row>
    <row r="288" spans="1:11" x14ac:dyDescent="0.25">
      <c r="A288" t="s">
        <v>66</v>
      </c>
      <c r="B288" t="s">
        <v>134</v>
      </c>
      <c r="C288">
        <f>SUMIFS('2way'!$Z$3:$Z$7690,'2way'!$Q$3:$Q$7690,"=" &amp;B288,'2way'!$Y$3:$Y$7690,"&lt;&gt;P") + SUMIFS('2way'!$Z$3:$Z$7690,'2way'!$R$3:$R$7690,"=" &amp;B288,'2way'!$Y$3:$Y$7690,"&lt;&gt;P")</f>
        <v>0</v>
      </c>
      <c r="D288">
        <f>SUMIFS('2way'!$AB$3:$AB$7690,'2way'!$Q$3:$Q$7690,"="&amp;B288,'2way'!$Z$3:$Z$7690,"&lt;&gt;P") + SUMIFS('2way'!$AB$3:$AB$7690,'2way'!$R$3:$R$7690,"="&amp;B288,'2way'!$Z$3:$Z$7690,"&lt;&gt;P")</f>
        <v>0</v>
      </c>
      <c r="E288" s="71" t="e">
        <f t="shared" si="12"/>
        <v>#DIV/0!</v>
      </c>
      <c r="F288">
        <f>SUMIFS('2way'!$Z$3:$Z$7690,'2way'!$Q$3:$Q$7690,"=" &amp;B288,'2way'!$Y$3:$Y$7690,"&lt;&gt;P") + SUMIFS('2way'!$Z$3:$Z$7690,'2way'!$R$3:$R$7690,"=" &amp;B288,'2way'!$Y$3:$Y$7690,"&lt;&gt;P")</f>
        <v>0</v>
      </c>
      <c r="G288">
        <f>SUMIFS('2way'!$AD$3:$AD$7690,'2way'!$Q$3:$Q$7690,"="&amp;B288,'2way'!$Y$3:$Y$7690,"&lt;&gt;P") + SUMIFS('2way'!$AD$3:$AD$7690,'2way'!$R$3:$R$7690,"="&amp;D288,'2way'!$Y$3:$Y$7690,"&lt;&gt;P")</f>
        <v>0</v>
      </c>
      <c r="H288" s="71" t="e">
        <f t="shared" si="13"/>
        <v>#DIV/0!</v>
      </c>
      <c r="I288">
        <f>SUMIFS('2way'!$Z$3:$Z$7690,'2way'!$Q$3:$Q$7690,"=" &amp;B288,'2way'!$Y$3:$Y$7690,"&lt;&gt;P") + SUMIFS('2way'!$Z$3:$Z$7690,'2way'!$R$3:$R$7690,"=" &amp;B288,'2way'!$Y$3:$Y$7690,"&lt;&gt;P")</f>
        <v>0</v>
      </c>
      <c r="J288">
        <f>SUMIFS('2way'!$AF$3:$AF$7690,'2way'!$Q$3:$Q$7690,"="&amp;B288,'2way'!$Y$3:$Y$7690,"&lt;&gt;P") + SUMIFS('2way'!$AF$3:$AF$7690,'2way'!$R$3:$R$7690,"="&amp;B288,'2way'!$Y$3:$Y$7690,"&lt;&gt;P")</f>
        <v>0</v>
      </c>
      <c r="K288" s="71" t="e">
        <f t="shared" si="14"/>
        <v>#DIV/0!</v>
      </c>
    </row>
    <row r="289" spans="1:11" x14ac:dyDescent="0.25">
      <c r="A289" t="s">
        <v>66</v>
      </c>
      <c r="B289" t="s">
        <v>131</v>
      </c>
      <c r="C289">
        <f>SUMIFS('2way'!$Z$3:$Z$7690,'2way'!$Q$3:$Q$7690,"=" &amp;B289,'2way'!$Y$3:$Y$7690,"&lt;&gt;P") + SUMIFS('2way'!$Z$3:$Z$7690,'2way'!$R$3:$R$7690,"=" &amp;B289,'2way'!$Y$3:$Y$7690,"&lt;&gt;P")</f>
        <v>0</v>
      </c>
      <c r="D289">
        <f>SUMIFS('2way'!$AB$3:$AB$7690,'2way'!$Q$3:$Q$7690,"="&amp;B289,'2way'!$Z$3:$Z$7690,"&lt;&gt;P") + SUMIFS('2way'!$AB$3:$AB$7690,'2way'!$R$3:$R$7690,"="&amp;B289,'2way'!$Z$3:$Z$7690,"&lt;&gt;P")</f>
        <v>0</v>
      </c>
      <c r="E289" s="71" t="e">
        <f t="shared" si="12"/>
        <v>#DIV/0!</v>
      </c>
      <c r="F289">
        <f>SUMIFS('2way'!$Z$3:$Z$7690,'2way'!$Q$3:$Q$7690,"=" &amp;B289,'2way'!$Y$3:$Y$7690,"&lt;&gt;P") + SUMIFS('2way'!$Z$3:$Z$7690,'2way'!$R$3:$R$7690,"=" &amp;B289,'2way'!$Y$3:$Y$7690,"&lt;&gt;P")</f>
        <v>0</v>
      </c>
      <c r="G289">
        <f>SUMIFS('2way'!$AD$3:$AD$7690,'2way'!$Q$3:$Q$7690,"="&amp;B289,'2way'!$Y$3:$Y$7690,"&lt;&gt;P") + SUMIFS('2way'!$AD$3:$AD$7690,'2way'!$R$3:$R$7690,"="&amp;D289,'2way'!$Y$3:$Y$7690,"&lt;&gt;P")</f>
        <v>0</v>
      </c>
      <c r="H289" s="71" t="e">
        <f t="shared" si="13"/>
        <v>#DIV/0!</v>
      </c>
      <c r="I289">
        <f>SUMIFS('2way'!$Z$3:$Z$7690,'2way'!$Q$3:$Q$7690,"=" &amp;B289,'2way'!$Y$3:$Y$7690,"&lt;&gt;P") + SUMIFS('2way'!$Z$3:$Z$7690,'2way'!$R$3:$R$7690,"=" &amp;B289,'2way'!$Y$3:$Y$7690,"&lt;&gt;P")</f>
        <v>0</v>
      </c>
      <c r="J289">
        <f>SUMIFS('2way'!$AF$3:$AF$7690,'2way'!$Q$3:$Q$7690,"="&amp;B289,'2way'!$Y$3:$Y$7690,"&lt;&gt;P") + SUMIFS('2way'!$AF$3:$AF$7690,'2way'!$R$3:$R$7690,"="&amp;B289,'2way'!$Y$3:$Y$7690,"&lt;&gt;P")</f>
        <v>0</v>
      </c>
      <c r="K289" s="71" t="e">
        <f t="shared" si="14"/>
        <v>#DIV/0!</v>
      </c>
    </row>
    <row r="290" spans="1:11" x14ac:dyDescent="0.25">
      <c r="A290" t="s">
        <v>66</v>
      </c>
      <c r="B290" t="s">
        <v>144</v>
      </c>
      <c r="C290">
        <f>SUMIFS('2way'!$Z$3:$Z$7690,'2way'!$Q$3:$Q$7690,"=" &amp;B290,'2way'!$Y$3:$Y$7690,"&lt;&gt;P") + SUMIFS('2way'!$Z$3:$Z$7690,'2way'!$R$3:$R$7690,"=" &amp;B290,'2way'!$Y$3:$Y$7690,"&lt;&gt;P")</f>
        <v>0</v>
      </c>
      <c r="D290">
        <f>SUMIFS('2way'!$AB$3:$AB$7690,'2way'!$Q$3:$Q$7690,"="&amp;B290,'2way'!$Z$3:$Z$7690,"&lt;&gt;P") + SUMIFS('2way'!$AB$3:$AB$7690,'2way'!$R$3:$R$7690,"="&amp;B290,'2way'!$Z$3:$Z$7690,"&lt;&gt;P")</f>
        <v>0</v>
      </c>
      <c r="E290" s="71" t="e">
        <f t="shared" si="12"/>
        <v>#DIV/0!</v>
      </c>
      <c r="F290">
        <f>SUMIFS('2way'!$Z$3:$Z$7690,'2way'!$Q$3:$Q$7690,"=" &amp;B290,'2way'!$Y$3:$Y$7690,"&lt;&gt;P") + SUMIFS('2way'!$Z$3:$Z$7690,'2way'!$R$3:$R$7690,"=" &amp;B290,'2way'!$Y$3:$Y$7690,"&lt;&gt;P")</f>
        <v>0</v>
      </c>
      <c r="G290">
        <f>SUMIFS('2way'!$AD$3:$AD$7690,'2way'!$Q$3:$Q$7690,"="&amp;B290,'2way'!$Y$3:$Y$7690,"&lt;&gt;P") + SUMIFS('2way'!$AD$3:$AD$7690,'2way'!$R$3:$R$7690,"="&amp;D290,'2way'!$Y$3:$Y$7690,"&lt;&gt;P")</f>
        <v>0</v>
      </c>
      <c r="H290" s="71" t="e">
        <f t="shared" si="13"/>
        <v>#DIV/0!</v>
      </c>
      <c r="I290">
        <f>SUMIFS('2way'!$Z$3:$Z$7690,'2way'!$Q$3:$Q$7690,"=" &amp;B290,'2way'!$Y$3:$Y$7690,"&lt;&gt;P") + SUMIFS('2way'!$Z$3:$Z$7690,'2way'!$R$3:$R$7690,"=" &amp;B290,'2way'!$Y$3:$Y$7690,"&lt;&gt;P")</f>
        <v>0</v>
      </c>
      <c r="J290">
        <f>SUMIFS('2way'!$AF$3:$AF$7690,'2way'!$Q$3:$Q$7690,"="&amp;B290,'2way'!$Y$3:$Y$7690,"&lt;&gt;P") + SUMIFS('2way'!$AF$3:$AF$7690,'2way'!$R$3:$R$7690,"="&amp;B290,'2way'!$Y$3:$Y$7690,"&lt;&gt;P")</f>
        <v>0</v>
      </c>
      <c r="K290" s="71" t="e">
        <f t="shared" si="14"/>
        <v>#DIV/0!</v>
      </c>
    </row>
    <row r="291" spans="1:11" x14ac:dyDescent="0.25">
      <c r="A291" t="s">
        <v>66</v>
      </c>
      <c r="B291" t="s">
        <v>138</v>
      </c>
      <c r="C291">
        <f>SUMIFS('2way'!$Z$3:$Z$7690,'2way'!$Q$3:$Q$7690,"=" &amp;B291,'2way'!$Y$3:$Y$7690,"&lt;&gt;P") + SUMIFS('2way'!$Z$3:$Z$7690,'2way'!$R$3:$R$7690,"=" &amp;B291,'2way'!$Y$3:$Y$7690,"&lt;&gt;P")</f>
        <v>0</v>
      </c>
      <c r="D291">
        <f>SUMIFS('2way'!$AB$3:$AB$7690,'2way'!$Q$3:$Q$7690,"="&amp;B291,'2way'!$Z$3:$Z$7690,"&lt;&gt;P") + SUMIFS('2way'!$AB$3:$AB$7690,'2way'!$R$3:$R$7690,"="&amp;B291,'2way'!$Z$3:$Z$7690,"&lt;&gt;P")</f>
        <v>0</v>
      </c>
      <c r="E291" s="71" t="e">
        <f t="shared" si="12"/>
        <v>#DIV/0!</v>
      </c>
      <c r="F291">
        <f>SUMIFS('2way'!$Z$3:$Z$7690,'2way'!$Q$3:$Q$7690,"=" &amp;B291,'2way'!$Y$3:$Y$7690,"&lt;&gt;P") + SUMIFS('2way'!$Z$3:$Z$7690,'2way'!$R$3:$R$7690,"=" &amp;B291,'2way'!$Y$3:$Y$7690,"&lt;&gt;P")</f>
        <v>0</v>
      </c>
      <c r="G291">
        <f>SUMIFS('2way'!$AD$3:$AD$7690,'2way'!$Q$3:$Q$7690,"="&amp;B291,'2way'!$Y$3:$Y$7690,"&lt;&gt;P") + SUMIFS('2way'!$AD$3:$AD$7690,'2way'!$R$3:$R$7690,"="&amp;D291,'2way'!$Y$3:$Y$7690,"&lt;&gt;P")</f>
        <v>0</v>
      </c>
      <c r="H291" s="71" t="e">
        <f t="shared" si="13"/>
        <v>#DIV/0!</v>
      </c>
      <c r="I291">
        <f>SUMIFS('2way'!$Z$3:$Z$7690,'2way'!$Q$3:$Q$7690,"=" &amp;B291,'2way'!$Y$3:$Y$7690,"&lt;&gt;P") + SUMIFS('2way'!$Z$3:$Z$7690,'2way'!$R$3:$R$7690,"=" &amp;B291,'2way'!$Y$3:$Y$7690,"&lt;&gt;P")</f>
        <v>0</v>
      </c>
      <c r="J291">
        <f>SUMIFS('2way'!$AF$3:$AF$7690,'2way'!$Q$3:$Q$7690,"="&amp;B291,'2way'!$Y$3:$Y$7690,"&lt;&gt;P") + SUMIFS('2way'!$AF$3:$AF$7690,'2way'!$R$3:$R$7690,"="&amp;B291,'2way'!$Y$3:$Y$7690,"&lt;&gt;P")</f>
        <v>0</v>
      </c>
      <c r="K291" s="71" t="e">
        <f t="shared" si="14"/>
        <v>#DIV/0!</v>
      </c>
    </row>
    <row r="292" spans="1:11" x14ac:dyDescent="0.25">
      <c r="A292" t="s">
        <v>66</v>
      </c>
      <c r="B292" t="s">
        <v>142</v>
      </c>
      <c r="C292">
        <f>SUMIFS('2way'!$Z$3:$Z$7690,'2way'!$Q$3:$Q$7690,"=" &amp;B292,'2way'!$Y$3:$Y$7690,"&lt;&gt;P") + SUMIFS('2way'!$Z$3:$Z$7690,'2way'!$R$3:$R$7690,"=" &amp;B292,'2way'!$Y$3:$Y$7690,"&lt;&gt;P")</f>
        <v>0</v>
      </c>
      <c r="D292">
        <f>SUMIFS('2way'!$AB$3:$AB$7690,'2way'!$Q$3:$Q$7690,"="&amp;B292,'2way'!$Z$3:$Z$7690,"&lt;&gt;P") + SUMIFS('2way'!$AB$3:$AB$7690,'2way'!$R$3:$R$7690,"="&amp;B292,'2way'!$Z$3:$Z$7690,"&lt;&gt;P")</f>
        <v>0</v>
      </c>
      <c r="E292" s="71" t="e">
        <f t="shared" si="12"/>
        <v>#DIV/0!</v>
      </c>
      <c r="F292">
        <f>SUMIFS('2way'!$Z$3:$Z$7690,'2way'!$Q$3:$Q$7690,"=" &amp;B292,'2way'!$Y$3:$Y$7690,"&lt;&gt;P") + SUMIFS('2way'!$Z$3:$Z$7690,'2way'!$R$3:$R$7690,"=" &amp;B292,'2way'!$Y$3:$Y$7690,"&lt;&gt;P")</f>
        <v>0</v>
      </c>
      <c r="G292">
        <f>SUMIFS('2way'!$AD$3:$AD$7690,'2way'!$Q$3:$Q$7690,"="&amp;B292,'2way'!$Y$3:$Y$7690,"&lt;&gt;P") + SUMIFS('2way'!$AD$3:$AD$7690,'2way'!$R$3:$R$7690,"="&amp;D292,'2way'!$Y$3:$Y$7690,"&lt;&gt;P")</f>
        <v>0</v>
      </c>
      <c r="H292" s="71" t="e">
        <f t="shared" si="13"/>
        <v>#DIV/0!</v>
      </c>
      <c r="I292">
        <f>SUMIFS('2way'!$Z$3:$Z$7690,'2way'!$Q$3:$Q$7690,"=" &amp;B292,'2way'!$Y$3:$Y$7690,"&lt;&gt;P") + SUMIFS('2way'!$Z$3:$Z$7690,'2way'!$R$3:$R$7690,"=" &amp;B292,'2way'!$Y$3:$Y$7690,"&lt;&gt;P")</f>
        <v>0</v>
      </c>
      <c r="J292">
        <f>SUMIFS('2way'!$AF$3:$AF$7690,'2way'!$Q$3:$Q$7690,"="&amp;B292,'2way'!$Y$3:$Y$7690,"&lt;&gt;P") + SUMIFS('2way'!$AF$3:$AF$7690,'2way'!$R$3:$R$7690,"="&amp;B292,'2way'!$Y$3:$Y$7690,"&lt;&gt;P")</f>
        <v>0</v>
      </c>
      <c r="K292" s="71" t="e">
        <f t="shared" si="14"/>
        <v>#DIV/0!</v>
      </c>
    </row>
    <row r="293" spans="1:11" x14ac:dyDescent="0.25">
      <c r="A293" t="s">
        <v>66</v>
      </c>
      <c r="B293" t="s">
        <v>132</v>
      </c>
      <c r="C293">
        <f>SUMIFS('2way'!$Z$3:$Z$7690,'2way'!$Q$3:$Q$7690,"=" &amp;B293,'2way'!$Y$3:$Y$7690,"&lt;&gt;P") + SUMIFS('2way'!$Z$3:$Z$7690,'2way'!$R$3:$R$7690,"=" &amp;B293,'2way'!$Y$3:$Y$7690,"&lt;&gt;P")</f>
        <v>0</v>
      </c>
      <c r="D293">
        <f>SUMIFS('2way'!$AB$3:$AB$7690,'2way'!$Q$3:$Q$7690,"="&amp;B293,'2way'!$Z$3:$Z$7690,"&lt;&gt;P") + SUMIFS('2way'!$AB$3:$AB$7690,'2way'!$R$3:$R$7690,"="&amp;B293,'2way'!$Z$3:$Z$7690,"&lt;&gt;P")</f>
        <v>0</v>
      </c>
      <c r="E293" s="71" t="e">
        <f t="shared" si="12"/>
        <v>#DIV/0!</v>
      </c>
      <c r="F293">
        <f>SUMIFS('2way'!$Z$3:$Z$7690,'2way'!$Q$3:$Q$7690,"=" &amp;B293,'2way'!$Y$3:$Y$7690,"&lt;&gt;P") + SUMIFS('2way'!$Z$3:$Z$7690,'2way'!$R$3:$R$7690,"=" &amp;B293,'2way'!$Y$3:$Y$7690,"&lt;&gt;P")</f>
        <v>0</v>
      </c>
      <c r="G293">
        <f>SUMIFS('2way'!$AD$3:$AD$7690,'2way'!$Q$3:$Q$7690,"="&amp;B293,'2way'!$Y$3:$Y$7690,"&lt;&gt;P") + SUMIFS('2way'!$AD$3:$AD$7690,'2way'!$R$3:$R$7690,"="&amp;D293,'2way'!$Y$3:$Y$7690,"&lt;&gt;P")</f>
        <v>0</v>
      </c>
      <c r="H293" s="71" t="e">
        <f t="shared" si="13"/>
        <v>#DIV/0!</v>
      </c>
      <c r="I293">
        <f>SUMIFS('2way'!$Z$3:$Z$7690,'2way'!$Q$3:$Q$7690,"=" &amp;B293,'2way'!$Y$3:$Y$7690,"&lt;&gt;P") + SUMIFS('2way'!$Z$3:$Z$7690,'2way'!$R$3:$R$7690,"=" &amp;B293,'2way'!$Y$3:$Y$7690,"&lt;&gt;P")</f>
        <v>0</v>
      </c>
      <c r="J293">
        <f>SUMIFS('2way'!$AF$3:$AF$7690,'2way'!$Q$3:$Q$7690,"="&amp;B293,'2way'!$Y$3:$Y$7690,"&lt;&gt;P") + SUMIFS('2way'!$AF$3:$AF$7690,'2way'!$R$3:$R$7690,"="&amp;B293,'2way'!$Y$3:$Y$7690,"&lt;&gt;P")</f>
        <v>0</v>
      </c>
      <c r="K293" s="71" t="e">
        <f t="shared" si="14"/>
        <v>#DIV/0!</v>
      </c>
    </row>
    <row r="294" spans="1:11" x14ac:dyDescent="0.25">
      <c r="A294" t="s">
        <v>66</v>
      </c>
      <c r="B294" t="s">
        <v>135</v>
      </c>
      <c r="C294">
        <f>SUMIFS('2way'!$Z$3:$Z$7690,'2way'!$Q$3:$Q$7690,"=" &amp;B294,'2way'!$Y$3:$Y$7690,"&lt;&gt;P") + SUMIFS('2way'!$Z$3:$Z$7690,'2way'!$R$3:$R$7690,"=" &amp;B294,'2way'!$Y$3:$Y$7690,"&lt;&gt;P")</f>
        <v>0</v>
      </c>
      <c r="D294">
        <f>SUMIFS('2way'!$AB$3:$AB$7690,'2way'!$Q$3:$Q$7690,"="&amp;B294,'2way'!$Z$3:$Z$7690,"&lt;&gt;P") + SUMIFS('2way'!$AB$3:$AB$7690,'2way'!$R$3:$R$7690,"="&amp;B294,'2way'!$Z$3:$Z$7690,"&lt;&gt;P")</f>
        <v>0</v>
      </c>
      <c r="E294" s="71" t="e">
        <f t="shared" si="12"/>
        <v>#DIV/0!</v>
      </c>
      <c r="F294">
        <f>SUMIFS('2way'!$Z$3:$Z$7690,'2way'!$Q$3:$Q$7690,"=" &amp;B294,'2way'!$Y$3:$Y$7690,"&lt;&gt;P") + SUMIFS('2way'!$Z$3:$Z$7690,'2way'!$R$3:$R$7690,"=" &amp;B294,'2way'!$Y$3:$Y$7690,"&lt;&gt;P")</f>
        <v>0</v>
      </c>
      <c r="G294">
        <f>SUMIFS('2way'!$AD$3:$AD$7690,'2way'!$Q$3:$Q$7690,"="&amp;B294,'2way'!$Y$3:$Y$7690,"&lt;&gt;P") + SUMIFS('2way'!$AD$3:$AD$7690,'2way'!$R$3:$R$7690,"="&amp;D294,'2way'!$Y$3:$Y$7690,"&lt;&gt;P")</f>
        <v>0</v>
      </c>
      <c r="H294" s="71" t="e">
        <f t="shared" si="13"/>
        <v>#DIV/0!</v>
      </c>
      <c r="I294">
        <f>SUMIFS('2way'!$Z$3:$Z$7690,'2way'!$Q$3:$Q$7690,"=" &amp;B294,'2way'!$Y$3:$Y$7690,"&lt;&gt;P") + SUMIFS('2way'!$Z$3:$Z$7690,'2way'!$R$3:$R$7690,"=" &amp;B294,'2way'!$Y$3:$Y$7690,"&lt;&gt;P")</f>
        <v>0</v>
      </c>
      <c r="J294">
        <f>SUMIFS('2way'!$AF$3:$AF$7690,'2way'!$Q$3:$Q$7690,"="&amp;B294,'2way'!$Y$3:$Y$7690,"&lt;&gt;P") + SUMIFS('2way'!$AF$3:$AF$7690,'2way'!$R$3:$R$7690,"="&amp;B294,'2way'!$Y$3:$Y$7690,"&lt;&gt;P")</f>
        <v>0</v>
      </c>
      <c r="K294" s="71" t="e">
        <f t="shared" si="14"/>
        <v>#DIV/0!</v>
      </c>
    </row>
    <row r="295" spans="1:11" x14ac:dyDescent="0.25">
      <c r="A295" t="s">
        <v>66</v>
      </c>
      <c r="B295" t="s">
        <v>141</v>
      </c>
      <c r="C295">
        <f>SUMIFS('2way'!$Z$3:$Z$7690,'2way'!$Q$3:$Q$7690,"=" &amp;B295,'2way'!$Y$3:$Y$7690,"&lt;&gt;P") + SUMIFS('2way'!$Z$3:$Z$7690,'2way'!$R$3:$R$7690,"=" &amp;B295,'2way'!$Y$3:$Y$7690,"&lt;&gt;P")</f>
        <v>0</v>
      </c>
      <c r="D295">
        <f>SUMIFS('2way'!$AB$3:$AB$7690,'2way'!$Q$3:$Q$7690,"="&amp;B295,'2way'!$Z$3:$Z$7690,"&lt;&gt;P") + SUMIFS('2way'!$AB$3:$AB$7690,'2way'!$R$3:$R$7690,"="&amp;B295,'2way'!$Z$3:$Z$7690,"&lt;&gt;P")</f>
        <v>0</v>
      </c>
      <c r="E295" s="71" t="e">
        <f t="shared" si="12"/>
        <v>#DIV/0!</v>
      </c>
      <c r="F295">
        <f>SUMIFS('2way'!$Z$3:$Z$7690,'2way'!$Q$3:$Q$7690,"=" &amp;B295,'2way'!$Y$3:$Y$7690,"&lt;&gt;P") + SUMIFS('2way'!$Z$3:$Z$7690,'2way'!$R$3:$R$7690,"=" &amp;B295,'2way'!$Y$3:$Y$7690,"&lt;&gt;P")</f>
        <v>0</v>
      </c>
      <c r="G295">
        <f>SUMIFS('2way'!$AD$3:$AD$7690,'2way'!$Q$3:$Q$7690,"="&amp;B295,'2way'!$Y$3:$Y$7690,"&lt;&gt;P") + SUMIFS('2way'!$AD$3:$AD$7690,'2way'!$R$3:$R$7690,"="&amp;D295,'2way'!$Y$3:$Y$7690,"&lt;&gt;P")</f>
        <v>0</v>
      </c>
      <c r="H295" s="71" t="e">
        <f t="shared" si="13"/>
        <v>#DIV/0!</v>
      </c>
      <c r="I295">
        <f>SUMIFS('2way'!$Z$3:$Z$7690,'2way'!$Q$3:$Q$7690,"=" &amp;B295,'2way'!$Y$3:$Y$7690,"&lt;&gt;P") + SUMIFS('2way'!$Z$3:$Z$7690,'2way'!$R$3:$R$7690,"=" &amp;B295,'2way'!$Y$3:$Y$7690,"&lt;&gt;P")</f>
        <v>0</v>
      </c>
      <c r="J295">
        <f>SUMIFS('2way'!$AF$3:$AF$7690,'2way'!$Q$3:$Q$7690,"="&amp;B295,'2way'!$Y$3:$Y$7690,"&lt;&gt;P") + SUMIFS('2way'!$AF$3:$AF$7690,'2way'!$R$3:$R$7690,"="&amp;B295,'2way'!$Y$3:$Y$7690,"&lt;&gt;P")</f>
        <v>0</v>
      </c>
      <c r="K295" s="71" t="e">
        <f t="shared" si="14"/>
        <v>#DIV/0!</v>
      </c>
    </row>
    <row r="296" spans="1:11" x14ac:dyDescent="0.25">
      <c r="A296" t="s">
        <v>66</v>
      </c>
      <c r="B296" t="s">
        <v>145</v>
      </c>
      <c r="C296">
        <f>SUMIFS('2way'!$Z$3:$Z$7690,'2way'!$Q$3:$Q$7690,"=" &amp;B296,'2way'!$Y$3:$Y$7690,"&lt;&gt;P") + SUMIFS('2way'!$Z$3:$Z$7690,'2way'!$R$3:$R$7690,"=" &amp;B296,'2way'!$Y$3:$Y$7690,"&lt;&gt;P")</f>
        <v>0</v>
      </c>
      <c r="D296">
        <f>SUMIFS('2way'!$AB$3:$AB$7690,'2way'!$Q$3:$Q$7690,"="&amp;B296,'2way'!$Z$3:$Z$7690,"&lt;&gt;P") + SUMIFS('2way'!$AB$3:$AB$7690,'2way'!$R$3:$R$7690,"="&amp;B296,'2way'!$Z$3:$Z$7690,"&lt;&gt;P")</f>
        <v>0</v>
      </c>
      <c r="E296" s="71" t="e">
        <f t="shared" si="12"/>
        <v>#DIV/0!</v>
      </c>
      <c r="F296">
        <f>SUMIFS('2way'!$Z$3:$Z$7690,'2way'!$Q$3:$Q$7690,"=" &amp;B296,'2way'!$Y$3:$Y$7690,"&lt;&gt;P") + SUMIFS('2way'!$Z$3:$Z$7690,'2way'!$R$3:$R$7690,"=" &amp;B296,'2way'!$Y$3:$Y$7690,"&lt;&gt;P")</f>
        <v>0</v>
      </c>
      <c r="G296">
        <f>SUMIFS('2way'!$AD$3:$AD$7690,'2way'!$Q$3:$Q$7690,"="&amp;B296,'2way'!$Y$3:$Y$7690,"&lt;&gt;P") + SUMIFS('2way'!$AD$3:$AD$7690,'2way'!$R$3:$R$7690,"="&amp;D296,'2way'!$Y$3:$Y$7690,"&lt;&gt;P")</f>
        <v>0</v>
      </c>
      <c r="H296" s="71" t="e">
        <f t="shared" si="13"/>
        <v>#DIV/0!</v>
      </c>
      <c r="I296">
        <f>SUMIFS('2way'!$Z$3:$Z$7690,'2way'!$Q$3:$Q$7690,"=" &amp;B296,'2way'!$Y$3:$Y$7690,"&lt;&gt;P") + SUMIFS('2way'!$Z$3:$Z$7690,'2way'!$R$3:$R$7690,"=" &amp;B296,'2way'!$Y$3:$Y$7690,"&lt;&gt;P")</f>
        <v>0</v>
      </c>
      <c r="J296">
        <f>SUMIFS('2way'!$AF$3:$AF$7690,'2way'!$Q$3:$Q$7690,"="&amp;B296,'2way'!$Y$3:$Y$7690,"&lt;&gt;P") + SUMIFS('2way'!$AF$3:$AF$7690,'2way'!$R$3:$R$7690,"="&amp;B296,'2way'!$Y$3:$Y$7690,"&lt;&gt;P")</f>
        <v>0</v>
      </c>
      <c r="K296" s="71" t="e">
        <f t="shared" si="14"/>
        <v>#DIV/0!</v>
      </c>
    </row>
    <row r="297" spans="1:11" x14ac:dyDescent="0.25">
      <c r="A297" t="s">
        <v>66</v>
      </c>
      <c r="B297" t="s">
        <v>61</v>
      </c>
      <c r="C297">
        <f>SUMIFS('2way'!$Z$3:$Z$7690,'2way'!$Q$3:$Q$7690,"=" &amp;B297,'2way'!$Y$3:$Y$7690,"&lt;&gt;P") + SUMIFS('2way'!$Z$3:$Z$7690,'2way'!$R$3:$R$7690,"=" &amp;B297,'2way'!$Y$3:$Y$7690,"&lt;&gt;P")</f>
        <v>0</v>
      </c>
      <c r="D297">
        <f>SUMIFS('2way'!$AB$3:$AB$7690,'2way'!$Q$3:$Q$7690,"="&amp;B297,'2way'!$Z$3:$Z$7690,"&lt;&gt;P") + SUMIFS('2way'!$AB$3:$AB$7690,'2way'!$R$3:$R$7690,"="&amp;B297,'2way'!$Z$3:$Z$7690,"&lt;&gt;P")</f>
        <v>0</v>
      </c>
      <c r="E297" s="71" t="e">
        <f t="shared" si="12"/>
        <v>#DIV/0!</v>
      </c>
      <c r="F297">
        <f>SUMIFS('2way'!$Z$3:$Z$7690,'2way'!$Q$3:$Q$7690,"=" &amp;B297,'2way'!$Y$3:$Y$7690,"&lt;&gt;P") + SUMIFS('2way'!$Z$3:$Z$7690,'2way'!$R$3:$R$7690,"=" &amp;B297,'2way'!$Y$3:$Y$7690,"&lt;&gt;P")</f>
        <v>0</v>
      </c>
      <c r="G297">
        <f>SUMIFS('2way'!$AD$3:$AD$7690,'2way'!$Q$3:$Q$7690,"="&amp;B297,'2way'!$Y$3:$Y$7690,"&lt;&gt;P") + SUMIFS('2way'!$AD$3:$AD$7690,'2way'!$R$3:$R$7690,"="&amp;D297,'2way'!$Y$3:$Y$7690,"&lt;&gt;P")</f>
        <v>0</v>
      </c>
      <c r="H297" s="71" t="e">
        <f t="shared" si="13"/>
        <v>#DIV/0!</v>
      </c>
      <c r="I297">
        <f>SUMIFS('2way'!$Z$3:$Z$7690,'2way'!$Q$3:$Q$7690,"=" &amp;B297,'2way'!$Y$3:$Y$7690,"&lt;&gt;P") + SUMIFS('2way'!$Z$3:$Z$7690,'2way'!$R$3:$R$7690,"=" &amp;B297,'2way'!$Y$3:$Y$7690,"&lt;&gt;P")</f>
        <v>0</v>
      </c>
      <c r="J297">
        <f>SUMIFS('2way'!$AF$3:$AF$7690,'2way'!$Q$3:$Q$7690,"="&amp;B297,'2way'!$Y$3:$Y$7690,"&lt;&gt;P") + SUMIFS('2way'!$AF$3:$AF$7690,'2way'!$R$3:$R$7690,"="&amp;B297,'2way'!$Y$3:$Y$7690,"&lt;&gt;P")</f>
        <v>0</v>
      </c>
      <c r="K297" s="71" t="e">
        <f t="shared" si="14"/>
        <v>#DIV/0!</v>
      </c>
    </row>
    <row r="298" spans="1:11" x14ac:dyDescent="0.25">
      <c r="A298" t="s">
        <v>66</v>
      </c>
      <c r="B298" t="s">
        <v>143</v>
      </c>
      <c r="C298">
        <f>SUMIFS('2way'!$Z$3:$Z$7690,'2way'!$Q$3:$Q$7690,"=" &amp;B298,'2way'!$Y$3:$Y$7690,"&lt;&gt;P") + SUMIFS('2way'!$Z$3:$Z$7690,'2way'!$R$3:$R$7690,"=" &amp;B298,'2way'!$Y$3:$Y$7690,"&lt;&gt;P")</f>
        <v>0</v>
      </c>
      <c r="D298">
        <f>SUMIFS('2way'!$AB$3:$AB$7690,'2way'!$Q$3:$Q$7690,"="&amp;B298,'2way'!$Z$3:$Z$7690,"&lt;&gt;P") + SUMIFS('2way'!$AB$3:$AB$7690,'2way'!$R$3:$R$7690,"="&amp;B298,'2way'!$Z$3:$Z$7690,"&lt;&gt;P")</f>
        <v>0</v>
      </c>
      <c r="E298" s="71" t="e">
        <f t="shared" si="12"/>
        <v>#DIV/0!</v>
      </c>
      <c r="F298">
        <f>SUMIFS('2way'!$Z$3:$Z$7690,'2way'!$Q$3:$Q$7690,"=" &amp;B298,'2way'!$Y$3:$Y$7690,"&lt;&gt;P") + SUMIFS('2way'!$Z$3:$Z$7690,'2way'!$R$3:$R$7690,"=" &amp;B298,'2way'!$Y$3:$Y$7690,"&lt;&gt;P")</f>
        <v>0</v>
      </c>
      <c r="G298">
        <f>SUMIFS('2way'!$AD$3:$AD$7690,'2way'!$Q$3:$Q$7690,"="&amp;B298,'2way'!$Y$3:$Y$7690,"&lt;&gt;P") + SUMIFS('2way'!$AD$3:$AD$7690,'2way'!$R$3:$R$7690,"="&amp;D298,'2way'!$Y$3:$Y$7690,"&lt;&gt;P")</f>
        <v>0</v>
      </c>
      <c r="H298" s="71" t="e">
        <f t="shared" si="13"/>
        <v>#DIV/0!</v>
      </c>
      <c r="I298">
        <f>SUMIFS('2way'!$Z$3:$Z$7690,'2way'!$Q$3:$Q$7690,"=" &amp;B298,'2way'!$Y$3:$Y$7690,"&lt;&gt;P") + SUMIFS('2way'!$Z$3:$Z$7690,'2way'!$R$3:$R$7690,"=" &amp;B298,'2way'!$Y$3:$Y$7690,"&lt;&gt;P")</f>
        <v>0</v>
      </c>
      <c r="J298">
        <f>SUMIFS('2way'!$AF$3:$AF$7690,'2way'!$Q$3:$Q$7690,"="&amp;B298,'2way'!$Y$3:$Y$7690,"&lt;&gt;P") + SUMIFS('2way'!$AF$3:$AF$7690,'2way'!$R$3:$R$7690,"="&amp;B298,'2way'!$Y$3:$Y$7690,"&lt;&gt;P")</f>
        <v>0</v>
      </c>
      <c r="K298" s="71" t="e">
        <f t="shared" si="14"/>
        <v>#DIV/0!</v>
      </c>
    </row>
    <row r="299" spans="1:11" x14ac:dyDescent="0.25">
      <c r="A299" t="s">
        <v>66</v>
      </c>
      <c r="B299" t="s">
        <v>60</v>
      </c>
      <c r="C299">
        <f>SUMIFS('2way'!$Z$3:$Z$7690,'2way'!$Q$3:$Q$7690,"=" &amp;B299,'2way'!$Y$3:$Y$7690,"&lt;&gt;P") + SUMIFS('2way'!$Z$3:$Z$7690,'2way'!$R$3:$R$7690,"=" &amp;B299,'2way'!$Y$3:$Y$7690,"&lt;&gt;P")</f>
        <v>0</v>
      </c>
      <c r="D299">
        <f>SUMIFS('2way'!$AB$3:$AB$7690,'2way'!$Q$3:$Q$7690,"="&amp;B299,'2way'!$Z$3:$Z$7690,"&lt;&gt;P") + SUMIFS('2way'!$AB$3:$AB$7690,'2way'!$R$3:$R$7690,"="&amp;B299,'2way'!$Z$3:$Z$7690,"&lt;&gt;P")</f>
        <v>0</v>
      </c>
      <c r="E299" s="71" t="e">
        <f t="shared" si="12"/>
        <v>#DIV/0!</v>
      </c>
      <c r="F299">
        <f>SUMIFS('2way'!$Z$3:$Z$7690,'2way'!$Q$3:$Q$7690,"=" &amp;B299,'2way'!$Y$3:$Y$7690,"&lt;&gt;P") + SUMIFS('2way'!$Z$3:$Z$7690,'2way'!$R$3:$R$7690,"=" &amp;B299,'2way'!$Y$3:$Y$7690,"&lt;&gt;P")</f>
        <v>0</v>
      </c>
      <c r="G299">
        <f>SUMIFS('2way'!$AD$3:$AD$7690,'2way'!$Q$3:$Q$7690,"="&amp;B299,'2way'!$Y$3:$Y$7690,"&lt;&gt;P") + SUMIFS('2way'!$AD$3:$AD$7690,'2way'!$R$3:$R$7690,"="&amp;D299,'2way'!$Y$3:$Y$7690,"&lt;&gt;P")</f>
        <v>0</v>
      </c>
      <c r="H299" s="71" t="e">
        <f t="shared" si="13"/>
        <v>#DIV/0!</v>
      </c>
      <c r="I299">
        <f>SUMIFS('2way'!$Z$3:$Z$7690,'2way'!$Q$3:$Q$7690,"=" &amp;B299,'2way'!$Y$3:$Y$7690,"&lt;&gt;P") + SUMIFS('2way'!$Z$3:$Z$7690,'2way'!$R$3:$R$7690,"=" &amp;B299,'2way'!$Y$3:$Y$7690,"&lt;&gt;P")</f>
        <v>0</v>
      </c>
      <c r="J299">
        <f>SUMIFS('2way'!$AF$3:$AF$7690,'2way'!$Q$3:$Q$7690,"="&amp;B299,'2way'!$Y$3:$Y$7690,"&lt;&gt;P") + SUMIFS('2way'!$AF$3:$AF$7690,'2way'!$R$3:$R$7690,"="&amp;B299,'2way'!$Y$3:$Y$7690,"&lt;&gt;P")</f>
        <v>0</v>
      </c>
      <c r="K299" s="71" t="e">
        <f t="shared" si="14"/>
        <v>#DIV/0!</v>
      </c>
    </row>
    <row r="300" spans="1:11" x14ac:dyDescent="0.25">
      <c r="A300" t="s">
        <v>66</v>
      </c>
      <c r="B300" t="s">
        <v>137</v>
      </c>
      <c r="C300">
        <f>SUMIFS('2way'!$Z$3:$Z$7690,'2way'!$Q$3:$Q$7690,"=" &amp;B300,'2way'!$Y$3:$Y$7690,"&lt;&gt;P") + SUMIFS('2way'!$Z$3:$Z$7690,'2way'!$R$3:$R$7690,"=" &amp;B300,'2way'!$Y$3:$Y$7690,"&lt;&gt;P")</f>
        <v>0</v>
      </c>
      <c r="D300">
        <f>SUMIFS('2way'!$AB$3:$AB$7690,'2way'!$Q$3:$Q$7690,"="&amp;B300,'2way'!$Z$3:$Z$7690,"&lt;&gt;P") + SUMIFS('2way'!$AB$3:$AB$7690,'2way'!$R$3:$R$7690,"="&amp;B300,'2way'!$Z$3:$Z$7690,"&lt;&gt;P")</f>
        <v>0</v>
      </c>
      <c r="E300" s="71" t="e">
        <f t="shared" si="12"/>
        <v>#DIV/0!</v>
      </c>
      <c r="F300">
        <f>SUMIFS('2way'!$Z$3:$Z$7690,'2way'!$Q$3:$Q$7690,"=" &amp;B300,'2way'!$Y$3:$Y$7690,"&lt;&gt;P") + SUMIFS('2way'!$Z$3:$Z$7690,'2way'!$R$3:$R$7690,"=" &amp;B300,'2way'!$Y$3:$Y$7690,"&lt;&gt;P")</f>
        <v>0</v>
      </c>
      <c r="G300">
        <f>SUMIFS('2way'!$AD$3:$AD$7690,'2way'!$Q$3:$Q$7690,"="&amp;B300,'2way'!$Y$3:$Y$7690,"&lt;&gt;P") + SUMIFS('2way'!$AD$3:$AD$7690,'2way'!$R$3:$R$7690,"="&amp;D300,'2way'!$Y$3:$Y$7690,"&lt;&gt;P")</f>
        <v>0</v>
      </c>
      <c r="H300" s="71" t="e">
        <f t="shared" si="13"/>
        <v>#DIV/0!</v>
      </c>
      <c r="I300">
        <f>SUMIFS('2way'!$Z$3:$Z$7690,'2way'!$Q$3:$Q$7690,"=" &amp;B300,'2way'!$Y$3:$Y$7690,"&lt;&gt;P") + SUMIFS('2way'!$Z$3:$Z$7690,'2way'!$R$3:$R$7690,"=" &amp;B300,'2way'!$Y$3:$Y$7690,"&lt;&gt;P")</f>
        <v>0</v>
      </c>
      <c r="J300">
        <f>SUMIFS('2way'!$AF$3:$AF$7690,'2way'!$Q$3:$Q$7690,"="&amp;B300,'2way'!$Y$3:$Y$7690,"&lt;&gt;P") + SUMIFS('2way'!$AF$3:$AF$7690,'2way'!$R$3:$R$7690,"="&amp;B300,'2way'!$Y$3:$Y$7690,"&lt;&gt;P")</f>
        <v>0</v>
      </c>
      <c r="K300" s="71" t="e">
        <f t="shared" si="14"/>
        <v>#DIV/0!</v>
      </c>
    </row>
    <row r="301" spans="1:11" x14ac:dyDescent="0.25">
      <c r="A301" t="s">
        <v>66</v>
      </c>
      <c r="B301" t="s">
        <v>133</v>
      </c>
      <c r="C301">
        <f>SUMIFS('2way'!$Z$3:$Z$7690,'2way'!$Q$3:$Q$7690,"=" &amp;B301,'2way'!$Y$3:$Y$7690,"&lt;&gt;P") + SUMIFS('2way'!$Z$3:$Z$7690,'2way'!$R$3:$R$7690,"=" &amp;B301,'2way'!$Y$3:$Y$7690,"&lt;&gt;P")</f>
        <v>0</v>
      </c>
      <c r="D301">
        <f>SUMIFS('2way'!$AB$3:$AB$7690,'2way'!$Q$3:$Q$7690,"="&amp;B301,'2way'!$Z$3:$Z$7690,"&lt;&gt;P") + SUMIFS('2way'!$AB$3:$AB$7690,'2way'!$R$3:$R$7690,"="&amp;B301,'2way'!$Z$3:$Z$7690,"&lt;&gt;P")</f>
        <v>0</v>
      </c>
      <c r="E301" s="71" t="e">
        <f t="shared" si="12"/>
        <v>#DIV/0!</v>
      </c>
      <c r="F301">
        <f>SUMIFS('2way'!$Z$3:$Z$7690,'2way'!$Q$3:$Q$7690,"=" &amp;B301,'2way'!$Y$3:$Y$7690,"&lt;&gt;P") + SUMIFS('2way'!$Z$3:$Z$7690,'2way'!$R$3:$R$7690,"=" &amp;B301,'2way'!$Y$3:$Y$7690,"&lt;&gt;P")</f>
        <v>0</v>
      </c>
      <c r="G301">
        <f>SUMIFS('2way'!$AD$3:$AD$7690,'2way'!$Q$3:$Q$7690,"="&amp;B301,'2way'!$Y$3:$Y$7690,"&lt;&gt;P") + SUMIFS('2way'!$AD$3:$AD$7690,'2way'!$R$3:$R$7690,"="&amp;D301,'2way'!$Y$3:$Y$7690,"&lt;&gt;P")</f>
        <v>0</v>
      </c>
      <c r="H301" s="71" t="e">
        <f t="shared" si="13"/>
        <v>#DIV/0!</v>
      </c>
      <c r="I301">
        <f>SUMIFS('2way'!$Z$3:$Z$7690,'2way'!$Q$3:$Q$7690,"=" &amp;B301,'2way'!$Y$3:$Y$7690,"&lt;&gt;P") + SUMIFS('2way'!$Z$3:$Z$7690,'2way'!$R$3:$R$7690,"=" &amp;B301,'2way'!$Y$3:$Y$7690,"&lt;&gt;P")</f>
        <v>0</v>
      </c>
      <c r="J301">
        <f>SUMIFS('2way'!$AF$3:$AF$7690,'2way'!$Q$3:$Q$7690,"="&amp;B301,'2way'!$Y$3:$Y$7690,"&lt;&gt;P") + SUMIFS('2way'!$AF$3:$AF$7690,'2way'!$R$3:$R$7690,"="&amp;B301,'2way'!$Y$3:$Y$7690,"&lt;&gt;P")</f>
        <v>0</v>
      </c>
      <c r="K301" s="71" t="e">
        <f t="shared" si="14"/>
        <v>#DIV/0!</v>
      </c>
    </row>
    <row r="302" spans="1:11" x14ac:dyDescent="0.25">
      <c r="A302" t="s">
        <v>67</v>
      </c>
      <c r="B302" t="s">
        <v>41</v>
      </c>
      <c r="C302">
        <f>SUMIFS('2way'!$Z$3:$Z$7690,'2way'!$Q$3:$Q$7690,"=" &amp;B302,'2way'!$Y$3:$Y$7690,"&lt;&gt;P") + SUMIFS('2way'!$Z$3:$Z$7690,'2way'!$R$3:$R$7690,"=" &amp;B302,'2way'!$Y$3:$Y$7690,"&lt;&gt;P")</f>
        <v>0</v>
      </c>
      <c r="D302">
        <f>SUMIFS('2way'!$AB$3:$AB$7690,'2way'!$Q$3:$Q$7690,"="&amp;B302,'2way'!$Z$3:$Z$7690,"&lt;&gt;P") + SUMIFS('2way'!$AB$3:$AB$7690,'2way'!$R$3:$R$7690,"="&amp;B302,'2way'!$Z$3:$Z$7690,"&lt;&gt;P")</f>
        <v>0</v>
      </c>
      <c r="E302" s="71" t="e">
        <f t="shared" si="12"/>
        <v>#DIV/0!</v>
      </c>
      <c r="F302">
        <f>SUMIFS('2way'!$Z$3:$Z$7690,'2way'!$Q$3:$Q$7690,"=" &amp;B302,'2way'!$Y$3:$Y$7690,"&lt;&gt;P") + SUMIFS('2way'!$Z$3:$Z$7690,'2way'!$R$3:$R$7690,"=" &amp;B302,'2way'!$Y$3:$Y$7690,"&lt;&gt;P")</f>
        <v>0</v>
      </c>
      <c r="G302">
        <f>SUMIFS('2way'!$AD$3:$AD$7690,'2way'!$Q$3:$Q$7690,"="&amp;B302,'2way'!$Y$3:$Y$7690,"&lt;&gt;P") + SUMIFS('2way'!$AD$3:$AD$7690,'2way'!$R$3:$R$7690,"="&amp;D302,'2way'!$Y$3:$Y$7690,"&lt;&gt;P")</f>
        <v>0</v>
      </c>
      <c r="H302" s="71" t="e">
        <f t="shared" si="13"/>
        <v>#DIV/0!</v>
      </c>
      <c r="I302">
        <f>SUMIFS('2way'!$Z$3:$Z$7690,'2way'!$Q$3:$Q$7690,"=" &amp;B302,'2way'!$Y$3:$Y$7690,"&lt;&gt;P") + SUMIFS('2way'!$Z$3:$Z$7690,'2way'!$R$3:$R$7690,"=" &amp;B302,'2way'!$Y$3:$Y$7690,"&lt;&gt;P")</f>
        <v>0</v>
      </c>
      <c r="J302">
        <f>SUMIFS('2way'!$AF$3:$AF$7690,'2way'!$Q$3:$Q$7690,"="&amp;B302,'2way'!$Y$3:$Y$7690,"&lt;&gt;P") + SUMIFS('2way'!$AF$3:$AF$7690,'2way'!$R$3:$R$7690,"="&amp;B302,'2way'!$Y$3:$Y$7690,"&lt;&gt;P")</f>
        <v>0</v>
      </c>
      <c r="K302" s="71" t="e">
        <f t="shared" si="14"/>
        <v>#DIV/0!</v>
      </c>
    </row>
    <row r="303" spans="1:11" x14ac:dyDescent="0.25">
      <c r="A303" t="s">
        <v>67</v>
      </c>
      <c r="B303" t="s">
        <v>62</v>
      </c>
      <c r="C303">
        <f>SUMIFS('2way'!$Z$3:$Z$7690,'2way'!$Q$3:$Q$7690,"=" &amp;B303,'2way'!$Y$3:$Y$7690,"&lt;&gt;P") + SUMIFS('2way'!$Z$3:$Z$7690,'2way'!$R$3:$R$7690,"=" &amp;B303,'2way'!$Y$3:$Y$7690,"&lt;&gt;P")</f>
        <v>0</v>
      </c>
      <c r="D303">
        <f>SUMIFS('2way'!$AB$3:$AB$7690,'2way'!$Q$3:$Q$7690,"="&amp;B303,'2way'!$Z$3:$Z$7690,"&lt;&gt;P") + SUMIFS('2way'!$AB$3:$AB$7690,'2way'!$R$3:$R$7690,"="&amp;B303,'2way'!$Z$3:$Z$7690,"&lt;&gt;P")</f>
        <v>0</v>
      </c>
      <c r="E303" s="71" t="e">
        <f t="shared" si="12"/>
        <v>#DIV/0!</v>
      </c>
      <c r="F303">
        <f>SUMIFS('2way'!$Z$3:$Z$7690,'2way'!$Q$3:$Q$7690,"=" &amp;B303,'2way'!$Y$3:$Y$7690,"&lt;&gt;P") + SUMIFS('2way'!$Z$3:$Z$7690,'2way'!$R$3:$R$7690,"=" &amp;B303,'2way'!$Y$3:$Y$7690,"&lt;&gt;P")</f>
        <v>0</v>
      </c>
      <c r="G303">
        <f>SUMIFS('2way'!$AD$3:$AD$7690,'2way'!$Q$3:$Q$7690,"="&amp;B303,'2way'!$Y$3:$Y$7690,"&lt;&gt;P") + SUMIFS('2way'!$AD$3:$AD$7690,'2way'!$R$3:$R$7690,"="&amp;D303,'2way'!$Y$3:$Y$7690,"&lt;&gt;P")</f>
        <v>0</v>
      </c>
      <c r="H303" s="71" t="e">
        <f t="shared" si="13"/>
        <v>#DIV/0!</v>
      </c>
      <c r="I303">
        <f>SUMIFS('2way'!$Z$3:$Z$7690,'2way'!$Q$3:$Q$7690,"=" &amp;B303,'2way'!$Y$3:$Y$7690,"&lt;&gt;P") + SUMIFS('2way'!$Z$3:$Z$7690,'2way'!$R$3:$R$7690,"=" &amp;B303,'2way'!$Y$3:$Y$7690,"&lt;&gt;P")</f>
        <v>0</v>
      </c>
      <c r="J303">
        <f>SUMIFS('2way'!$AF$3:$AF$7690,'2way'!$Q$3:$Q$7690,"="&amp;B303,'2way'!$Y$3:$Y$7690,"&lt;&gt;P") + SUMIFS('2way'!$AF$3:$AF$7690,'2way'!$R$3:$R$7690,"="&amp;B303,'2way'!$Y$3:$Y$7690,"&lt;&gt;P")</f>
        <v>0</v>
      </c>
      <c r="K303" s="71" t="e">
        <f t="shared" si="14"/>
        <v>#DIV/0!</v>
      </c>
    </row>
    <row r="304" spans="1:11" x14ac:dyDescent="0.25">
      <c r="A304" t="s">
        <v>67</v>
      </c>
      <c r="B304" t="s">
        <v>17</v>
      </c>
      <c r="C304">
        <f>SUMIFS('2way'!$Z$3:$Z$7690,'2way'!$Q$3:$Q$7690,"=" &amp;B304,'2way'!$Y$3:$Y$7690,"&lt;&gt;P") + SUMIFS('2way'!$Z$3:$Z$7690,'2way'!$R$3:$R$7690,"=" &amp;B304,'2way'!$Y$3:$Y$7690,"&lt;&gt;P")</f>
        <v>0</v>
      </c>
      <c r="D304">
        <f>SUMIFS('2way'!$AB$3:$AB$7690,'2way'!$Q$3:$Q$7690,"="&amp;B304,'2way'!$Z$3:$Z$7690,"&lt;&gt;P") + SUMIFS('2way'!$AB$3:$AB$7690,'2way'!$R$3:$R$7690,"="&amp;B304,'2way'!$Z$3:$Z$7690,"&lt;&gt;P")</f>
        <v>0</v>
      </c>
      <c r="E304" s="71" t="e">
        <f t="shared" si="12"/>
        <v>#DIV/0!</v>
      </c>
      <c r="F304">
        <f>SUMIFS('2way'!$Z$3:$Z$7690,'2way'!$Q$3:$Q$7690,"=" &amp;B304,'2way'!$Y$3:$Y$7690,"&lt;&gt;P") + SUMIFS('2way'!$Z$3:$Z$7690,'2way'!$R$3:$R$7690,"=" &amp;B304,'2way'!$Y$3:$Y$7690,"&lt;&gt;P")</f>
        <v>0</v>
      </c>
      <c r="G304">
        <f>SUMIFS('2way'!$AD$3:$AD$7690,'2way'!$Q$3:$Q$7690,"="&amp;B304,'2way'!$Y$3:$Y$7690,"&lt;&gt;P") + SUMIFS('2way'!$AD$3:$AD$7690,'2way'!$R$3:$R$7690,"="&amp;D304,'2way'!$Y$3:$Y$7690,"&lt;&gt;P")</f>
        <v>0</v>
      </c>
      <c r="H304" s="71" t="e">
        <f t="shared" si="13"/>
        <v>#DIV/0!</v>
      </c>
      <c r="I304">
        <f>SUMIFS('2way'!$Z$3:$Z$7690,'2way'!$Q$3:$Q$7690,"=" &amp;B304,'2way'!$Y$3:$Y$7690,"&lt;&gt;P") + SUMIFS('2way'!$Z$3:$Z$7690,'2way'!$R$3:$R$7690,"=" &amp;B304,'2way'!$Y$3:$Y$7690,"&lt;&gt;P")</f>
        <v>0</v>
      </c>
      <c r="J304">
        <f>SUMIFS('2way'!$AF$3:$AF$7690,'2way'!$Q$3:$Q$7690,"="&amp;B304,'2way'!$Y$3:$Y$7690,"&lt;&gt;P") + SUMIFS('2way'!$AF$3:$AF$7690,'2way'!$R$3:$R$7690,"="&amp;B304,'2way'!$Y$3:$Y$7690,"&lt;&gt;P")</f>
        <v>0</v>
      </c>
      <c r="K304" s="71" t="e">
        <f t="shared" si="14"/>
        <v>#DIV/0!</v>
      </c>
    </row>
    <row r="305" spans="1:11" x14ac:dyDescent="0.25">
      <c r="A305" t="s">
        <v>67</v>
      </c>
      <c r="B305" t="s">
        <v>13</v>
      </c>
      <c r="C305">
        <f>SUMIFS('2way'!$Z$3:$Z$7690,'2way'!$Q$3:$Q$7690,"=" &amp;B305,'2way'!$Y$3:$Y$7690,"&lt;&gt;P") + SUMIFS('2way'!$Z$3:$Z$7690,'2way'!$R$3:$R$7690,"=" &amp;B305,'2way'!$Y$3:$Y$7690,"&lt;&gt;P")</f>
        <v>0</v>
      </c>
      <c r="D305">
        <f>SUMIFS('2way'!$AB$3:$AB$7690,'2way'!$Q$3:$Q$7690,"="&amp;B305,'2way'!$Z$3:$Z$7690,"&lt;&gt;P") + SUMIFS('2way'!$AB$3:$AB$7690,'2way'!$R$3:$R$7690,"="&amp;B305,'2way'!$Z$3:$Z$7690,"&lt;&gt;P")</f>
        <v>0</v>
      </c>
      <c r="E305" s="71" t="e">
        <f t="shared" si="12"/>
        <v>#DIV/0!</v>
      </c>
      <c r="F305">
        <f>SUMIFS('2way'!$Z$3:$Z$7690,'2way'!$Q$3:$Q$7690,"=" &amp;B305,'2way'!$Y$3:$Y$7690,"&lt;&gt;P") + SUMIFS('2way'!$Z$3:$Z$7690,'2way'!$R$3:$R$7690,"=" &amp;B305,'2way'!$Y$3:$Y$7690,"&lt;&gt;P")</f>
        <v>0</v>
      </c>
      <c r="G305">
        <f>SUMIFS('2way'!$AD$3:$AD$7690,'2way'!$Q$3:$Q$7690,"="&amp;B305,'2way'!$Y$3:$Y$7690,"&lt;&gt;P") + SUMIFS('2way'!$AD$3:$AD$7690,'2way'!$R$3:$R$7690,"="&amp;D305,'2way'!$Y$3:$Y$7690,"&lt;&gt;P")</f>
        <v>0</v>
      </c>
      <c r="H305" s="71" t="e">
        <f t="shared" si="13"/>
        <v>#DIV/0!</v>
      </c>
      <c r="I305">
        <f>SUMIFS('2way'!$Z$3:$Z$7690,'2way'!$Q$3:$Q$7690,"=" &amp;B305,'2way'!$Y$3:$Y$7690,"&lt;&gt;P") + SUMIFS('2way'!$Z$3:$Z$7690,'2way'!$R$3:$R$7690,"=" &amp;B305,'2way'!$Y$3:$Y$7690,"&lt;&gt;P")</f>
        <v>0</v>
      </c>
      <c r="J305">
        <f>SUMIFS('2way'!$AF$3:$AF$7690,'2way'!$Q$3:$Q$7690,"="&amp;B305,'2way'!$Y$3:$Y$7690,"&lt;&gt;P") + SUMIFS('2way'!$AF$3:$AF$7690,'2way'!$R$3:$R$7690,"="&amp;B305,'2way'!$Y$3:$Y$7690,"&lt;&gt;P")</f>
        <v>0</v>
      </c>
      <c r="K305" s="71" t="e">
        <f t="shared" si="14"/>
        <v>#DIV/0!</v>
      </c>
    </row>
    <row r="306" spans="1:11" x14ac:dyDescent="0.25">
      <c r="A306" t="s">
        <v>67</v>
      </c>
      <c r="B306" t="s">
        <v>16</v>
      </c>
      <c r="C306">
        <f>SUMIFS('2way'!$Z$3:$Z$7690,'2way'!$Q$3:$Q$7690,"=" &amp;B306,'2way'!$Y$3:$Y$7690,"&lt;&gt;P") + SUMIFS('2way'!$Z$3:$Z$7690,'2way'!$R$3:$R$7690,"=" &amp;B306,'2way'!$Y$3:$Y$7690,"&lt;&gt;P")</f>
        <v>0</v>
      </c>
      <c r="D306">
        <f>SUMIFS('2way'!$AB$3:$AB$7690,'2way'!$Q$3:$Q$7690,"="&amp;B306,'2way'!$Z$3:$Z$7690,"&lt;&gt;P") + SUMIFS('2way'!$AB$3:$AB$7690,'2way'!$R$3:$R$7690,"="&amp;B306,'2way'!$Z$3:$Z$7690,"&lt;&gt;P")</f>
        <v>0</v>
      </c>
      <c r="E306" s="71" t="e">
        <f t="shared" si="12"/>
        <v>#DIV/0!</v>
      </c>
      <c r="F306">
        <f>SUMIFS('2way'!$Z$3:$Z$7690,'2way'!$Q$3:$Q$7690,"=" &amp;B306,'2way'!$Y$3:$Y$7690,"&lt;&gt;P") + SUMIFS('2way'!$Z$3:$Z$7690,'2way'!$R$3:$R$7690,"=" &amp;B306,'2way'!$Y$3:$Y$7690,"&lt;&gt;P")</f>
        <v>0</v>
      </c>
      <c r="G306">
        <f>SUMIFS('2way'!$AD$3:$AD$7690,'2way'!$Q$3:$Q$7690,"="&amp;B306,'2way'!$Y$3:$Y$7690,"&lt;&gt;P") + SUMIFS('2way'!$AD$3:$AD$7690,'2way'!$R$3:$R$7690,"="&amp;D306,'2way'!$Y$3:$Y$7690,"&lt;&gt;P")</f>
        <v>0</v>
      </c>
      <c r="H306" s="71" t="e">
        <f t="shared" si="13"/>
        <v>#DIV/0!</v>
      </c>
      <c r="I306">
        <f>SUMIFS('2way'!$Z$3:$Z$7690,'2way'!$Q$3:$Q$7690,"=" &amp;B306,'2way'!$Y$3:$Y$7690,"&lt;&gt;P") + SUMIFS('2way'!$Z$3:$Z$7690,'2way'!$R$3:$R$7690,"=" &amp;B306,'2way'!$Y$3:$Y$7690,"&lt;&gt;P")</f>
        <v>0</v>
      </c>
      <c r="J306">
        <f>SUMIFS('2way'!$AF$3:$AF$7690,'2way'!$Q$3:$Q$7690,"="&amp;B306,'2way'!$Y$3:$Y$7690,"&lt;&gt;P") + SUMIFS('2way'!$AF$3:$AF$7690,'2way'!$R$3:$R$7690,"="&amp;B306,'2way'!$Y$3:$Y$7690,"&lt;&gt;P")</f>
        <v>0</v>
      </c>
      <c r="K306" s="71" t="e">
        <f t="shared" si="14"/>
        <v>#DIV/0!</v>
      </c>
    </row>
    <row r="307" spans="1:11" x14ac:dyDescent="0.25">
      <c r="A307" t="s">
        <v>67</v>
      </c>
      <c r="B307" t="s">
        <v>40</v>
      </c>
      <c r="C307">
        <f>SUMIFS('2way'!$Z$3:$Z$7690,'2way'!$Q$3:$Q$7690,"=" &amp;B307,'2way'!$Y$3:$Y$7690,"&lt;&gt;P") + SUMIFS('2way'!$Z$3:$Z$7690,'2way'!$R$3:$R$7690,"=" &amp;B307,'2way'!$Y$3:$Y$7690,"&lt;&gt;P")</f>
        <v>0</v>
      </c>
      <c r="D307">
        <f>SUMIFS('2way'!$AB$3:$AB$7690,'2way'!$Q$3:$Q$7690,"="&amp;B307,'2way'!$Z$3:$Z$7690,"&lt;&gt;P") + SUMIFS('2way'!$AB$3:$AB$7690,'2way'!$R$3:$R$7690,"="&amp;B307,'2way'!$Z$3:$Z$7690,"&lt;&gt;P")</f>
        <v>0</v>
      </c>
      <c r="E307" s="71" t="e">
        <f t="shared" si="12"/>
        <v>#DIV/0!</v>
      </c>
      <c r="F307">
        <f>SUMIFS('2way'!$Z$3:$Z$7690,'2way'!$Q$3:$Q$7690,"=" &amp;B307,'2way'!$Y$3:$Y$7690,"&lt;&gt;P") + SUMIFS('2way'!$Z$3:$Z$7690,'2way'!$R$3:$R$7690,"=" &amp;B307,'2way'!$Y$3:$Y$7690,"&lt;&gt;P")</f>
        <v>0</v>
      </c>
      <c r="G307">
        <f>SUMIFS('2way'!$AD$3:$AD$7690,'2way'!$Q$3:$Q$7690,"="&amp;B307,'2way'!$Y$3:$Y$7690,"&lt;&gt;P") + SUMIFS('2way'!$AD$3:$AD$7690,'2way'!$R$3:$R$7690,"="&amp;D307,'2way'!$Y$3:$Y$7690,"&lt;&gt;P")</f>
        <v>0</v>
      </c>
      <c r="H307" s="71" t="e">
        <f t="shared" si="13"/>
        <v>#DIV/0!</v>
      </c>
      <c r="I307">
        <f>SUMIFS('2way'!$Z$3:$Z$7690,'2way'!$Q$3:$Q$7690,"=" &amp;B307,'2way'!$Y$3:$Y$7690,"&lt;&gt;P") + SUMIFS('2way'!$Z$3:$Z$7690,'2way'!$R$3:$R$7690,"=" &amp;B307,'2way'!$Y$3:$Y$7690,"&lt;&gt;P")</f>
        <v>0</v>
      </c>
      <c r="J307">
        <f>SUMIFS('2way'!$AF$3:$AF$7690,'2way'!$Q$3:$Q$7690,"="&amp;B307,'2way'!$Y$3:$Y$7690,"&lt;&gt;P") + SUMIFS('2way'!$AF$3:$AF$7690,'2way'!$R$3:$R$7690,"="&amp;B307,'2way'!$Y$3:$Y$7690,"&lt;&gt;P")</f>
        <v>0</v>
      </c>
      <c r="K307" s="71" t="e">
        <f t="shared" si="14"/>
        <v>#DIV/0!</v>
      </c>
    </row>
    <row r="308" spans="1:11" x14ac:dyDescent="0.25">
      <c r="A308" t="s">
        <v>67</v>
      </c>
      <c r="B308" t="s">
        <v>63</v>
      </c>
      <c r="C308">
        <f>SUMIFS('2way'!$Z$3:$Z$7690,'2way'!$Q$3:$Q$7690,"=" &amp;B308,'2way'!$Y$3:$Y$7690,"&lt;&gt;P") + SUMIFS('2way'!$Z$3:$Z$7690,'2way'!$R$3:$R$7690,"=" &amp;B308,'2way'!$Y$3:$Y$7690,"&lt;&gt;P")</f>
        <v>0</v>
      </c>
      <c r="D308">
        <f>SUMIFS('2way'!$AB$3:$AB$7690,'2way'!$Q$3:$Q$7690,"="&amp;B308,'2way'!$Z$3:$Z$7690,"&lt;&gt;P") + SUMIFS('2way'!$AB$3:$AB$7690,'2way'!$R$3:$R$7690,"="&amp;B308,'2way'!$Z$3:$Z$7690,"&lt;&gt;P")</f>
        <v>0</v>
      </c>
      <c r="E308" s="71" t="e">
        <f t="shared" si="12"/>
        <v>#DIV/0!</v>
      </c>
      <c r="F308">
        <f>SUMIFS('2way'!$Z$3:$Z$7690,'2way'!$Q$3:$Q$7690,"=" &amp;B308,'2way'!$Y$3:$Y$7690,"&lt;&gt;P") + SUMIFS('2way'!$Z$3:$Z$7690,'2way'!$R$3:$R$7690,"=" &amp;B308,'2way'!$Y$3:$Y$7690,"&lt;&gt;P")</f>
        <v>0</v>
      </c>
      <c r="G308">
        <f>SUMIFS('2way'!$AD$3:$AD$7690,'2way'!$Q$3:$Q$7690,"="&amp;B308,'2way'!$Y$3:$Y$7690,"&lt;&gt;P") + SUMIFS('2way'!$AD$3:$AD$7690,'2way'!$R$3:$R$7690,"="&amp;D308,'2way'!$Y$3:$Y$7690,"&lt;&gt;P")</f>
        <v>0</v>
      </c>
      <c r="H308" s="71" t="e">
        <f t="shared" si="13"/>
        <v>#DIV/0!</v>
      </c>
      <c r="I308">
        <f>SUMIFS('2way'!$Z$3:$Z$7690,'2way'!$Q$3:$Q$7690,"=" &amp;B308,'2way'!$Y$3:$Y$7690,"&lt;&gt;P") + SUMIFS('2way'!$Z$3:$Z$7690,'2way'!$R$3:$R$7690,"=" &amp;B308,'2way'!$Y$3:$Y$7690,"&lt;&gt;P")</f>
        <v>0</v>
      </c>
      <c r="J308">
        <f>SUMIFS('2way'!$AF$3:$AF$7690,'2way'!$Q$3:$Q$7690,"="&amp;B308,'2way'!$Y$3:$Y$7690,"&lt;&gt;P") + SUMIFS('2way'!$AF$3:$AF$7690,'2way'!$R$3:$R$7690,"="&amp;B308,'2way'!$Y$3:$Y$7690,"&lt;&gt;P")</f>
        <v>0</v>
      </c>
      <c r="K308" s="71" t="e">
        <f t="shared" si="14"/>
        <v>#DIV/0!</v>
      </c>
    </row>
    <row r="309" spans="1:11" x14ac:dyDescent="0.25">
      <c r="A309" t="s">
        <v>67</v>
      </c>
      <c r="B309" t="s">
        <v>11</v>
      </c>
      <c r="C309">
        <f>SUMIFS('2way'!$Z$3:$Z$7690,'2way'!$Q$3:$Q$7690,"=" &amp;B309,'2way'!$Y$3:$Y$7690,"&lt;&gt;P") + SUMIFS('2way'!$Z$3:$Z$7690,'2way'!$R$3:$R$7690,"=" &amp;B309,'2way'!$Y$3:$Y$7690,"&lt;&gt;P")</f>
        <v>0</v>
      </c>
      <c r="D309">
        <f>SUMIFS('2way'!$AB$3:$AB$7690,'2way'!$Q$3:$Q$7690,"="&amp;B309,'2way'!$Z$3:$Z$7690,"&lt;&gt;P") + SUMIFS('2way'!$AB$3:$AB$7690,'2way'!$R$3:$R$7690,"="&amp;B309,'2way'!$Z$3:$Z$7690,"&lt;&gt;P")</f>
        <v>0</v>
      </c>
      <c r="E309" s="71" t="e">
        <f t="shared" si="12"/>
        <v>#DIV/0!</v>
      </c>
      <c r="F309">
        <f>SUMIFS('2way'!$Z$3:$Z$7690,'2way'!$Q$3:$Q$7690,"=" &amp;B309,'2way'!$Y$3:$Y$7690,"&lt;&gt;P") + SUMIFS('2way'!$Z$3:$Z$7690,'2way'!$R$3:$R$7690,"=" &amp;B309,'2way'!$Y$3:$Y$7690,"&lt;&gt;P")</f>
        <v>0</v>
      </c>
      <c r="G309">
        <f>SUMIFS('2way'!$AD$3:$AD$7690,'2way'!$Q$3:$Q$7690,"="&amp;B309,'2way'!$Y$3:$Y$7690,"&lt;&gt;P") + SUMIFS('2way'!$AD$3:$AD$7690,'2way'!$R$3:$R$7690,"="&amp;D309,'2way'!$Y$3:$Y$7690,"&lt;&gt;P")</f>
        <v>0</v>
      </c>
      <c r="H309" s="71" t="e">
        <f t="shared" si="13"/>
        <v>#DIV/0!</v>
      </c>
      <c r="I309">
        <f>SUMIFS('2way'!$Z$3:$Z$7690,'2way'!$Q$3:$Q$7690,"=" &amp;B309,'2way'!$Y$3:$Y$7690,"&lt;&gt;P") + SUMIFS('2way'!$Z$3:$Z$7690,'2way'!$R$3:$R$7690,"=" &amp;B309,'2way'!$Y$3:$Y$7690,"&lt;&gt;P")</f>
        <v>0</v>
      </c>
      <c r="J309">
        <f>SUMIFS('2way'!$AF$3:$AF$7690,'2way'!$Q$3:$Q$7690,"="&amp;B309,'2way'!$Y$3:$Y$7690,"&lt;&gt;P") + SUMIFS('2way'!$AF$3:$AF$7690,'2way'!$R$3:$R$7690,"="&amp;B309,'2way'!$Y$3:$Y$7690,"&lt;&gt;P")</f>
        <v>0</v>
      </c>
      <c r="K309" s="71" t="e">
        <f t="shared" si="14"/>
        <v>#DIV/0!</v>
      </c>
    </row>
    <row r="310" spans="1:11" x14ac:dyDescent="0.25">
      <c r="A310" t="s">
        <v>67</v>
      </c>
      <c r="B310" t="s">
        <v>10</v>
      </c>
      <c r="C310">
        <f>SUMIFS('2way'!$Z$3:$Z$7690,'2way'!$Q$3:$Q$7690,"=" &amp;B310,'2way'!$Y$3:$Y$7690,"&lt;&gt;P") + SUMIFS('2way'!$Z$3:$Z$7690,'2way'!$R$3:$R$7690,"=" &amp;B310,'2way'!$Y$3:$Y$7690,"&lt;&gt;P")</f>
        <v>0</v>
      </c>
      <c r="D310">
        <f>SUMIFS('2way'!$AB$3:$AB$7690,'2way'!$Q$3:$Q$7690,"="&amp;B310,'2way'!$Z$3:$Z$7690,"&lt;&gt;P") + SUMIFS('2way'!$AB$3:$AB$7690,'2way'!$R$3:$R$7690,"="&amp;B310,'2way'!$Z$3:$Z$7690,"&lt;&gt;P")</f>
        <v>0</v>
      </c>
      <c r="E310" s="71" t="e">
        <f t="shared" si="12"/>
        <v>#DIV/0!</v>
      </c>
      <c r="F310">
        <f>SUMIFS('2way'!$Z$3:$Z$7690,'2way'!$Q$3:$Q$7690,"=" &amp;B310,'2way'!$Y$3:$Y$7690,"&lt;&gt;P") + SUMIFS('2way'!$Z$3:$Z$7690,'2way'!$R$3:$R$7690,"=" &amp;B310,'2way'!$Y$3:$Y$7690,"&lt;&gt;P")</f>
        <v>0</v>
      </c>
      <c r="G310">
        <f>SUMIFS('2way'!$AD$3:$AD$7690,'2way'!$Q$3:$Q$7690,"="&amp;B310,'2way'!$Y$3:$Y$7690,"&lt;&gt;P") + SUMIFS('2way'!$AD$3:$AD$7690,'2way'!$R$3:$R$7690,"="&amp;D310,'2way'!$Y$3:$Y$7690,"&lt;&gt;P")</f>
        <v>0</v>
      </c>
      <c r="H310" s="71" t="e">
        <f t="shared" si="13"/>
        <v>#DIV/0!</v>
      </c>
      <c r="I310">
        <f>SUMIFS('2way'!$Z$3:$Z$7690,'2way'!$Q$3:$Q$7690,"=" &amp;B310,'2way'!$Y$3:$Y$7690,"&lt;&gt;P") + SUMIFS('2way'!$Z$3:$Z$7690,'2way'!$R$3:$R$7690,"=" &amp;B310,'2way'!$Y$3:$Y$7690,"&lt;&gt;P")</f>
        <v>0</v>
      </c>
      <c r="J310">
        <f>SUMIFS('2way'!$AF$3:$AF$7690,'2way'!$Q$3:$Q$7690,"="&amp;B310,'2way'!$Y$3:$Y$7690,"&lt;&gt;P") + SUMIFS('2way'!$AF$3:$AF$7690,'2way'!$R$3:$R$7690,"="&amp;B310,'2way'!$Y$3:$Y$7690,"&lt;&gt;P")</f>
        <v>0</v>
      </c>
      <c r="K310" s="71" t="e">
        <f t="shared" si="14"/>
        <v>#DIV/0!</v>
      </c>
    </row>
    <row r="311" spans="1:11" x14ac:dyDescent="0.25">
      <c r="A311" t="s">
        <v>67</v>
      </c>
      <c r="B311" t="s">
        <v>12</v>
      </c>
      <c r="C311">
        <f>SUMIFS('2way'!$Z$3:$Z$7690,'2way'!$Q$3:$Q$7690,"=" &amp;B311,'2way'!$Y$3:$Y$7690,"&lt;&gt;P") + SUMIFS('2way'!$Z$3:$Z$7690,'2way'!$R$3:$R$7690,"=" &amp;B311,'2way'!$Y$3:$Y$7690,"&lt;&gt;P")</f>
        <v>0</v>
      </c>
      <c r="D311">
        <f>SUMIFS('2way'!$AB$3:$AB$7690,'2way'!$Q$3:$Q$7690,"="&amp;B311,'2way'!$Z$3:$Z$7690,"&lt;&gt;P") + SUMIFS('2way'!$AB$3:$AB$7690,'2way'!$R$3:$R$7690,"="&amp;B311,'2way'!$Z$3:$Z$7690,"&lt;&gt;P")</f>
        <v>0</v>
      </c>
      <c r="E311" s="71" t="e">
        <f t="shared" si="12"/>
        <v>#DIV/0!</v>
      </c>
      <c r="F311">
        <f>SUMIFS('2way'!$Z$3:$Z$7690,'2way'!$Q$3:$Q$7690,"=" &amp;B311,'2way'!$Y$3:$Y$7690,"&lt;&gt;P") + SUMIFS('2way'!$Z$3:$Z$7690,'2way'!$R$3:$R$7690,"=" &amp;B311,'2way'!$Y$3:$Y$7690,"&lt;&gt;P")</f>
        <v>0</v>
      </c>
      <c r="G311">
        <f>SUMIFS('2way'!$AD$3:$AD$7690,'2way'!$Q$3:$Q$7690,"="&amp;B311,'2way'!$Y$3:$Y$7690,"&lt;&gt;P") + SUMIFS('2way'!$AD$3:$AD$7690,'2way'!$R$3:$R$7690,"="&amp;D311,'2way'!$Y$3:$Y$7690,"&lt;&gt;P")</f>
        <v>0</v>
      </c>
      <c r="H311" s="71" t="e">
        <f t="shared" si="13"/>
        <v>#DIV/0!</v>
      </c>
      <c r="I311">
        <f>SUMIFS('2way'!$Z$3:$Z$7690,'2way'!$Q$3:$Q$7690,"=" &amp;B311,'2way'!$Y$3:$Y$7690,"&lt;&gt;P") + SUMIFS('2way'!$Z$3:$Z$7690,'2way'!$R$3:$R$7690,"=" &amp;B311,'2way'!$Y$3:$Y$7690,"&lt;&gt;P")</f>
        <v>0</v>
      </c>
      <c r="J311">
        <f>SUMIFS('2way'!$AF$3:$AF$7690,'2way'!$Q$3:$Q$7690,"="&amp;B311,'2way'!$Y$3:$Y$7690,"&lt;&gt;P") + SUMIFS('2way'!$AF$3:$AF$7690,'2way'!$R$3:$R$7690,"="&amp;B311,'2way'!$Y$3:$Y$7690,"&lt;&gt;P")</f>
        <v>0</v>
      </c>
      <c r="K311" s="71" t="e">
        <f t="shared" si="14"/>
        <v>#DIV/0!</v>
      </c>
    </row>
    <row r="312" spans="1:11" x14ac:dyDescent="0.25">
      <c r="A312" t="s">
        <v>67</v>
      </c>
      <c r="B312" t="s">
        <v>15</v>
      </c>
      <c r="C312">
        <f>SUMIFS('2way'!$Z$3:$Z$7690,'2way'!$Q$3:$Q$7690,"=" &amp;B312,'2way'!$Y$3:$Y$7690,"&lt;&gt;P") + SUMIFS('2way'!$Z$3:$Z$7690,'2way'!$R$3:$R$7690,"=" &amp;B312,'2way'!$Y$3:$Y$7690,"&lt;&gt;P")</f>
        <v>0</v>
      </c>
      <c r="D312">
        <f>SUMIFS('2way'!$AB$3:$AB$7690,'2way'!$Q$3:$Q$7690,"="&amp;B312,'2way'!$Z$3:$Z$7690,"&lt;&gt;P") + SUMIFS('2way'!$AB$3:$AB$7690,'2way'!$R$3:$R$7690,"="&amp;B312,'2way'!$Z$3:$Z$7690,"&lt;&gt;P")</f>
        <v>0</v>
      </c>
      <c r="E312" s="71" t="e">
        <f t="shared" si="12"/>
        <v>#DIV/0!</v>
      </c>
      <c r="F312">
        <f>SUMIFS('2way'!$Z$3:$Z$7690,'2way'!$Q$3:$Q$7690,"=" &amp;B312,'2way'!$Y$3:$Y$7690,"&lt;&gt;P") + SUMIFS('2way'!$Z$3:$Z$7690,'2way'!$R$3:$R$7690,"=" &amp;B312,'2way'!$Y$3:$Y$7690,"&lt;&gt;P")</f>
        <v>0</v>
      </c>
      <c r="G312">
        <f>SUMIFS('2way'!$AD$3:$AD$7690,'2way'!$Q$3:$Q$7690,"="&amp;B312,'2way'!$Y$3:$Y$7690,"&lt;&gt;P") + SUMIFS('2way'!$AD$3:$AD$7690,'2way'!$R$3:$R$7690,"="&amp;D312,'2way'!$Y$3:$Y$7690,"&lt;&gt;P")</f>
        <v>0</v>
      </c>
      <c r="H312" s="71" t="e">
        <f t="shared" si="13"/>
        <v>#DIV/0!</v>
      </c>
      <c r="I312">
        <f>SUMIFS('2way'!$Z$3:$Z$7690,'2way'!$Q$3:$Q$7690,"=" &amp;B312,'2way'!$Y$3:$Y$7690,"&lt;&gt;P") + SUMIFS('2way'!$Z$3:$Z$7690,'2way'!$R$3:$R$7690,"=" &amp;B312,'2way'!$Y$3:$Y$7690,"&lt;&gt;P")</f>
        <v>0</v>
      </c>
      <c r="J312">
        <f>SUMIFS('2way'!$AF$3:$AF$7690,'2way'!$Q$3:$Q$7690,"="&amp;B312,'2way'!$Y$3:$Y$7690,"&lt;&gt;P") + SUMIFS('2way'!$AF$3:$AF$7690,'2way'!$R$3:$R$7690,"="&amp;B312,'2way'!$Y$3:$Y$7690,"&lt;&gt;P")</f>
        <v>0</v>
      </c>
      <c r="K312" s="71" t="e">
        <f t="shared" si="14"/>
        <v>#DIV/0!</v>
      </c>
    </row>
    <row r="313" spans="1:11" x14ac:dyDescent="0.25">
      <c r="A313" t="s">
        <v>67</v>
      </c>
      <c r="B313" t="s">
        <v>14</v>
      </c>
      <c r="C313">
        <f>SUMIFS('2way'!$Z$3:$Z$7690,'2way'!$Q$3:$Q$7690,"=" &amp;B313,'2way'!$Y$3:$Y$7690,"&lt;&gt;P") + SUMIFS('2way'!$Z$3:$Z$7690,'2way'!$R$3:$R$7690,"=" &amp;B313,'2way'!$Y$3:$Y$7690,"&lt;&gt;P")</f>
        <v>0</v>
      </c>
      <c r="D313">
        <f>SUMIFS('2way'!$AB$3:$AB$7690,'2way'!$Q$3:$Q$7690,"="&amp;B313,'2way'!$Z$3:$Z$7690,"&lt;&gt;P") + SUMIFS('2way'!$AB$3:$AB$7690,'2way'!$R$3:$R$7690,"="&amp;B313,'2way'!$Z$3:$Z$7690,"&lt;&gt;P")</f>
        <v>0</v>
      </c>
      <c r="E313" s="71" t="e">
        <f t="shared" si="12"/>
        <v>#DIV/0!</v>
      </c>
      <c r="F313">
        <f>SUMIFS('2way'!$Z$3:$Z$7690,'2way'!$Q$3:$Q$7690,"=" &amp;B313,'2way'!$Y$3:$Y$7690,"&lt;&gt;P") + SUMIFS('2way'!$Z$3:$Z$7690,'2way'!$R$3:$R$7690,"=" &amp;B313,'2way'!$Y$3:$Y$7690,"&lt;&gt;P")</f>
        <v>0</v>
      </c>
      <c r="G313">
        <f>SUMIFS('2way'!$AD$3:$AD$7690,'2way'!$Q$3:$Q$7690,"="&amp;B313,'2way'!$Y$3:$Y$7690,"&lt;&gt;P") + SUMIFS('2way'!$AD$3:$AD$7690,'2way'!$R$3:$R$7690,"="&amp;D313,'2way'!$Y$3:$Y$7690,"&lt;&gt;P")</f>
        <v>0</v>
      </c>
      <c r="H313" s="71" t="e">
        <f t="shared" si="13"/>
        <v>#DIV/0!</v>
      </c>
      <c r="I313">
        <f>SUMIFS('2way'!$Z$3:$Z$7690,'2way'!$Q$3:$Q$7690,"=" &amp;B313,'2way'!$Y$3:$Y$7690,"&lt;&gt;P") + SUMIFS('2way'!$Z$3:$Z$7690,'2way'!$R$3:$R$7690,"=" &amp;B313,'2way'!$Y$3:$Y$7690,"&lt;&gt;P")</f>
        <v>0</v>
      </c>
      <c r="J313">
        <f>SUMIFS('2way'!$AF$3:$AF$7690,'2way'!$Q$3:$Q$7690,"="&amp;B313,'2way'!$Y$3:$Y$7690,"&lt;&gt;P") + SUMIFS('2way'!$AF$3:$AF$7690,'2way'!$R$3:$R$7690,"="&amp;B313,'2way'!$Y$3:$Y$7690,"&lt;&gt;P")</f>
        <v>0</v>
      </c>
      <c r="K313" s="71" t="e">
        <f t="shared" si="14"/>
        <v>#DIV/0!</v>
      </c>
    </row>
    <row r="314" spans="1:11" x14ac:dyDescent="0.25">
      <c r="A314" t="s">
        <v>112</v>
      </c>
      <c r="B314" t="s">
        <v>110</v>
      </c>
      <c r="C314">
        <f>SUMIFS('2way'!$Z$3:$Z$7690,'2way'!$Q$3:$Q$7690,"=" &amp;B314,'2way'!$Y$3:$Y$7690,"&lt;&gt;P") + SUMIFS('2way'!$Z$3:$Z$7690,'2way'!$R$3:$R$7690,"=" &amp;B314,'2way'!$Y$3:$Y$7690,"&lt;&gt;P")</f>
        <v>0</v>
      </c>
      <c r="D314">
        <f>SUMIFS('2way'!$AB$3:$AB$7690,'2way'!$Q$3:$Q$7690,"="&amp;B314,'2way'!$Z$3:$Z$7690,"&lt;&gt;P") + SUMIFS('2way'!$AB$3:$AB$7690,'2way'!$R$3:$R$7690,"="&amp;B314,'2way'!$Z$3:$Z$7690,"&lt;&gt;P")</f>
        <v>0</v>
      </c>
      <c r="E314" s="71" t="e">
        <f t="shared" si="12"/>
        <v>#DIV/0!</v>
      </c>
      <c r="F314">
        <f>SUMIFS('2way'!$Z$3:$Z$7690,'2way'!$Q$3:$Q$7690,"=" &amp;B314,'2way'!$Y$3:$Y$7690,"&lt;&gt;P") + SUMIFS('2way'!$Z$3:$Z$7690,'2way'!$R$3:$R$7690,"=" &amp;B314,'2way'!$Y$3:$Y$7690,"&lt;&gt;P")</f>
        <v>0</v>
      </c>
      <c r="G314">
        <f>SUMIFS('2way'!$AD$3:$AD$7690,'2way'!$Q$3:$Q$7690,"="&amp;B314,'2way'!$Y$3:$Y$7690,"&lt;&gt;P") + SUMIFS('2way'!$AD$3:$AD$7690,'2way'!$R$3:$R$7690,"="&amp;D314,'2way'!$Y$3:$Y$7690,"&lt;&gt;P")</f>
        <v>0</v>
      </c>
      <c r="H314" s="71" t="e">
        <f t="shared" si="13"/>
        <v>#DIV/0!</v>
      </c>
      <c r="I314">
        <f>SUMIFS('2way'!$Z$3:$Z$7690,'2way'!$Q$3:$Q$7690,"=" &amp;B314,'2way'!$Y$3:$Y$7690,"&lt;&gt;P") + SUMIFS('2way'!$Z$3:$Z$7690,'2way'!$R$3:$R$7690,"=" &amp;B314,'2way'!$Y$3:$Y$7690,"&lt;&gt;P")</f>
        <v>0</v>
      </c>
      <c r="J314">
        <f>SUMIFS('2way'!$AF$3:$AF$7690,'2way'!$Q$3:$Q$7690,"="&amp;B314,'2way'!$Y$3:$Y$7690,"&lt;&gt;P") + SUMIFS('2way'!$AF$3:$AF$7690,'2way'!$R$3:$R$7690,"="&amp;B314,'2way'!$Y$3:$Y$7690,"&lt;&gt;P")</f>
        <v>0</v>
      </c>
      <c r="K314" s="71" t="e">
        <f t="shared" si="14"/>
        <v>#DIV/0!</v>
      </c>
    </row>
    <row r="315" spans="1:11" x14ac:dyDescent="0.25">
      <c r="A315" t="s">
        <v>112</v>
      </c>
      <c r="B315" t="s">
        <v>115</v>
      </c>
      <c r="C315">
        <f>SUMIFS('2way'!$Z$3:$Z$7690,'2way'!$Q$3:$Q$7690,"=" &amp;B315,'2way'!$Y$3:$Y$7690,"&lt;&gt;P") + SUMIFS('2way'!$Z$3:$Z$7690,'2way'!$R$3:$R$7690,"=" &amp;B315,'2way'!$Y$3:$Y$7690,"&lt;&gt;P")</f>
        <v>0</v>
      </c>
      <c r="D315">
        <f>SUMIFS('2way'!$AB$3:$AB$7690,'2way'!$Q$3:$Q$7690,"="&amp;B315,'2way'!$Z$3:$Z$7690,"&lt;&gt;P") + SUMIFS('2way'!$AB$3:$AB$7690,'2way'!$R$3:$R$7690,"="&amp;B315,'2way'!$Z$3:$Z$7690,"&lt;&gt;P")</f>
        <v>0</v>
      </c>
      <c r="E315" s="71" t="e">
        <f t="shared" si="12"/>
        <v>#DIV/0!</v>
      </c>
      <c r="F315">
        <f>SUMIFS('2way'!$Z$3:$Z$7690,'2way'!$Q$3:$Q$7690,"=" &amp;B315,'2way'!$Y$3:$Y$7690,"&lt;&gt;P") + SUMIFS('2way'!$Z$3:$Z$7690,'2way'!$R$3:$R$7690,"=" &amp;B315,'2way'!$Y$3:$Y$7690,"&lt;&gt;P")</f>
        <v>0</v>
      </c>
      <c r="G315">
        <f>SUMIFS('2way'!$AD$3:$AD$7690,'2way'!$Q$3:$Q$7690,"="&amp;B315,'2way'!$Y$3:$Y$7690,"&lt;&gt;P") + SUMIFS('2way'!$AD$3:$AD$7690,'2way'!$R$3:$R$7690,"="&amp;D315,'2way'!$Y$3:$Y$7690,"&lt;&gt;P")</f>
        <v>0</v>
      </c>
      <c r="H315" s="71" t="e">
        <f t="shared" si="13"/>
        <v>#DIV/0!</v>
      </c>
      <c r="I315">
        <f>SUMIFS('2way'!$Z$3:$Z$7690,'2way'!$Q$3:$Q$7690,"=" &amp;B315,'2way'!$Y$3:$Y$7690,"&lt;&gt;P") + SUMIFS('2way'!$Z$3:$Z$7690,'2way'!$R$3:$R$7690,"=" &amp;B315,'2way'!$Y$3:$Y$7690,"&lt;&gt;P")</f>
        <v>0</v>
      </c>
      <c r="J315">
        <f>SUMIFS('2way'!$AF$3:$AF$7690,'2way'!$Q$3:$Q$7690,"="&amp;B315,'2way'!$Y$3:$Y$7690,"&lt;&gt;P") + SUMIFS('2way'!$AF$3:$AF$7690,'2way'!$R$3:$R$7690,"="&amp;B315,'2way'!$Y$3:$Y$7690,"&lt;&gt;P")</f>
        <v>0</v>
      </c>
      <c r="K315" s="71" t="e">
        <f t="shared" si="14"/>
        <v>#DIV/0!</v>
      </c>
    </row>
    <row r="316" spans="1:11" x14ac:dyDescent="0.25">
      <c r="A316" t="s">
        <v>112</v>
      </c>
      <c r="B316" t="s">
        <v>117</v>
      </c>
      <c r="C316">
        <f>SUMIFS('2way'!$Z$3:$Z$7690,'2way'!$Q$3:$Q$7690,"=" &amp;B316,'2way'!$Y$3:$Y$7690,"&lt;&gt;P") + SUMIFS('2way'!$Z$3:$Z$7690,'2way'!$R$3:$R$7690,"=" &amp;B316,'2way'!$Y$3:$Y$7690,"&lt;&gt;P")</f>
        <v>0</v>
      </c>
      <c r="D316">
        <f>SUMIFS('2way'!$AB$3:$AB$7690,'2way'!$Q$3:$Q$7690,"="&amp;B316,'2way'!$Z$3:$Z$7690,"&lt;&gt;P") + SUMIFS('2way'!$AB$3:$AB$7690,'2way'!$R$3:$R$7690,"="&amp;B316,'2way'!$Z$3:$Z$7690,"&lt;&gt;P")</f>
        <v>0</v>
      </c>
      <c r="E316" s="71" t="e">
        <f t="shared" si="12"/>
        <v>#DIV/0!</v>
      </c>
      <c r="F316">
        <f>SUMIFS('2way'!$Z$3:$Z$7690,'2way'!$Q$3:$Q$7690,"=" &amp;B316,'2way'!$Y$3:$Y$7690,"&lt;&gt;P") + SUMIFS('2way'!$Z$3:$Z$7690,'2way'!$R$3:$R$7690,"=" &amp;B316,'2way'!$Y$3:$Y$7690,"&lt;&gt;P")</f>
        <v>0</v>
      </c>
      <c r="G316">
        <f>SUMIFS('2way'!$AD$3:$AD$7690,'2way'!$Q$3:$Q$7690,"="&amp;B316,'2way'!$Y$3:$Y$7690,"&lt;&gt;P") + SUMIFS('2way'!$AD$3:$AD$7690,'2way'!$R$3:$R$7690,"="&amp;D316,'2way'!$Y$3:$Y$7690,"&lt;&gt;P")</f>
        <v>0</v>
      </c>
      <c r="H316" s="71" t="e">
        <f t="shared" si="13"/>
        <v>#DIV/0!</v>
      </c>
      <c r="I316">
        <f>SUMIFS('2way'!$Z$3:$Z$7690,'2way'!$Q$3:$Q$7690,"=" &amp;B316,'2way'!$Y$3:$Y$7690,"&lt;&gt;P") + SUMIFS('2way'!$Z$3:$Z$7690,'2way'!$R$3:$R$7690,"=" &amp;B316,'2way'!$Y$3:$Y$7690,"&lt;&gt;P")</f>
        <v>0</v>
      </c>
      <c r="J316">
        <f>SUMIFS('2way'!$AF$3:$AF$7690,'2way'!$Q$3:$Q$7690,"="&amp;B316,'2way'!$Y$3:$Y$7690,"&lt;&gt;P") + SUMIFS('2way'!$AF$3:$AF$7690,'2way'!$R$3:$R$7690,"="&amp;B316,'2way'!$Y$3:$Y$7690,"&lt;&gt;P")</f>
        <v>0</v>
      </c>
      <c r="K316" s="71" t="e">
        <f t="shared" si="14"/>
        <v>#DIV/0!</v>
      </c>
    </row>
    <row r="317" spans="1:11" x14ac:dyDescent="0.25">
      <c r="A317" t="s">
        <v>112</v>
      </c>
      <c r="B317" t="s">
        <v>121</v>
      </c>
      <c r="C317">
        <f>SUMIFS('2way'!$Z$3:$Z$7690,'2way'!$Q$3:$Q$7690,"=" &amp;B317,'2way'!$Y$3:$Y$7690,"&lt;&gt;P") + SUMIFS('2way'!$Z$3:$Z$7690,'2way'!$R$3:$R$7690,"=" &amp;B317,'2way'!$Y$3:$Y$7690,"&lt;&gt;P")</f>
        <v>0</v>
      </c>
      <c r="D317">
        <f>SUMIFS('2way'!$AB$3:$AB$7690,'2way'!$Q$3:$Q$7690,"="&amp;B317,'2way'!$Z$3:$Z$7690,"&lt;&gt;P") + SUMIFS('2way'!$AB$3:$AB$7690,'2way'!$R$3:$R$7690,"="&amp;B317,'2way'!$Z$3:$Z$7690,"&lt;&gt;P")</f>
        <v>0</v>
      </c>
      <c r="E317" s="71" t="e">
        <f t="shared" si="12"/>
        <v>#DIV/0!</v>
      </c>
      <c r="F317">
        <f>SUMIFS('2way'!$Z$3:$Z$7690,'2way'!$Q$3:$Q$7690,"=" &amp;B317,'2way'!$Y$3:$Y$7690,"&lt;&gt;P") + SUMIFS('2way'!$Z$3:$Z$7690,'2way'!$R$3:$R$7690,"=" &amp;B317,'2way'!$Y$3:$Y$7690,"&lt;&gt;P")</f>
        <v>0</v>
      </c>
      <c r="G317">
        <f>SUMIFS('2way'!$AD$3:$AD$7690,'2way'!$Q$3:$Q$7690,"="&amp;B317,'2way'!$Y$3:$Y$7690,"&lt;&gt;P") + SUMIFS('2way'!$AD$3:$AD$7690,'2way'!$R$3:$R$7690,"="&amp;D317,'2way'!$Y$3:$Y$7690,"&lt;&gt;P")</f>
        <v>0</v>
      </c>
      <c r="H317" s="71" t="e">
        <f t="shared" si="13"/>
        <v>#DIV/0!</v>
      </c>
      <c r="I317">
        <f>SUMIFS('2way'!$Z$3:$Z$7690,'2way'!$Q$3:$Q$7690,"=" &amp;B317,'2way'!$Y$3:$Y$7690,"&lt;&gt;P") + SUMIFS('2way'!$Z$3:$Z$7690,'2way'!$R$3:$R$7690,"=" &amp;B317,'2way'!$Y$3:$Y$7690,"&lt;&gt;P")</f>
        <v>0</v>
      </c>
      <c r="J317">
        <f>SUMIFS('2way'!$AF$3:$AF$7690,'2way'!$Q$3:$Q$7690,"="&amp;B317,'2way'!$Y$3:$Y$7690,"&lt;&gt;P") + SUMIFS('2way'!$AF$3:$AF$7690,'2way'!$R$3:$R$7690,"="&amp;B317,'2way'!$Y$3:$Y$7690,"&lt;&gt;P")</f>
        <v>0</v>
      </c>
      <c r="K317" s="71" t="e">
        <f t="shared" si="14"/>
        <v>#DIV/0!</v>
      </c>
    </row>
    <row r="318" spans="1:11" x14ac:dyDescent="0.25">
      <c r="A318" t="s">
        <v>112</v>
      </c>
      <c r="B318" t="s">
        <v>114</v>
      </c>
      <c r="C318">
        <f>SUMIFS('2way'!$Z$3:$Z$7690,'2way'!$Q$3:$Q$7690,"=" &amp;B318,'2way'!$Y$3:$Y$7690,"&lt;&gt;P") + SUMIFS('2way'!$Z$3:$Z$7690,'2way'!$R$3:$R$7690,"=" &amp;B318,'2way'!$Y$3:$Y$7690,"&lt;&gt;P")</f>
        <v>0</v>
      </c>
      <c r="D318">
        <f>SUMIFS('2way'!$AB$3:$AB$7690,'2way'!$Q$3:$Q$7690,"="&amp;B318,'2way'!$Z$3:$Z$7690,"&lt;&gt;P") + SUMIFS('2way'!$AB$3:$AB$7690,'2way'!$R$3:$R$7690,"="&amp;B318,'2way'!$Z$3:$Z$7690,"&lt;&gt;P")</f>
        <v>0</v>
      </c>
      <c r="E318" s="71" t="e">
        <f t="shared" si="12"/>
        <v>#DIV/0!</v>
      </c>
      <c r="F318">
        <f>SUMIFS('2way'!$Z$3:$Z$7690,'2way'!$Q$3:$Q$7690,"=" &amp;B318,'2way'!$Y$3:$Y$7690,"&lt;&gt;P") + SUMIFS('2way'!$Z$3:$Z$7690,'2way'!$R$3:$R$7690,"=" &amp;B318,'2way'!$Y$3:$Y$7690,"&lt;&gt;P")</f>
        <v>0</v>
      </c>
      <c r="G318">
        <f>SUMIFS('2way'!$AD$3:$AD$7690,'2way'!$Q$3:$Q$7690,"="&amp;B318,'2way'!$Y$3:$Y$7690,"&lt;&gt;P") + SUMIFS('2way'!$AD$3:$AD$7690,'2way'!$R$3:$R$7690,"="&amp;D318,'2way'!$Y$3:$Y$7690,"&lt;&gt;P")</f>
        <v>0</v>
      </c>
      <c r="H318" s="71" t="e">
        <f t="shared" si="13"/>
        <v>#DIV/0!</v>
      </c>
      <c r="I318">
        <f>SUMIFS('2way'!$Z$3:$Z$7690,'2way'!$Q$3:$Q$7690,"=" &amp;B318,'2way'!$Y$3:$Y$7690,"&lt;&gt;P") + SUMIFS('2way'!$Z$3:$Z$7690,'2way'!$R$3:$R$7690,"=" &amp;B318,'2way'!$Y$3:$Y$7690,"&lt;&gt;P")</f>
        <v>0</v>
      </c>
      <c r="J318">
        <f>SUMIFS('2way'!$AF$3:$AF$7690,'2way'!$Q$3:$Q$7690,"="&amp;B318,'2way'!$Y$3:$Y$7690,"&lt;&gt;P") + SUMIFS('2way'!$AF$3:$AF$7690,'2way'!$R$3:$R$7690,"="&amp;B318,'2way'!$Y$3:$Y$7690,"&lt;&gt;P")</f>
        <v>0</v>
      </c>
      <c r="K318" s="71" t="e">
        <f t="shared" si="14"/>
        <v>#DIV/0!</v>
      </c>
    </row>
    <row r="319" spans="1:11" x14ac:dyDescent="0.25">
      <c r="A319" t="s">
        <v>112</v>
      </c>
      <c r="B319" t="s">
        <v>116</v>
      </c>
      <c r="C319">
        <f>SUMIFS('2way'!$Z$3:$Z$7690,'2way'!$Q$3:$Q$7690,"=" &amp;B319,'2way'!$Y$3:$Y$7690,"&lt;&gt;P") + SUMIFS('2way'!$Z$3:$Z$7690,'2way'!$R$3:$R$7690,"=" &amp;B319,'2way'!$Y$3:$Y$7690,"&lt;&gt;P")</f>
        <v>0</v>
      </c>
      <c r="D319">
        <f>SUMIFS('2way'!$AB$3:$AB$7690,'2way'!$Q$3:$Q$7690,"="&amp;B319,'2way'!$Z$3:$Z$7690,"&lt;&gt;P") + SUMIFS('2way'!$AB$3:$AB$7690,'2way'!$R$3:$R$7690,"="&amp;B319,'2way'!$Z$3:$Z$7690,"&lt;&gt;P")</f>
        <v>0</v>
      </c>
      <c r="E319" s="71" t="e">
        <f t="shared" si="12"/>
        <v>#DIV/0!</v>
      </c>
      <c r="F319">
        <f>SUMIFS('2way'!$Z$3:$Z$7690,'2way'!$Q$3:$Q$7690,"=" &amp;B319,'2way'!$Y$3:$Y$7690,"&lt;&gt;P") + SUMIFS('2way'!$Z$3:$Z$7690,'2way'!$R$3:$R$7690,"=" &amp;B319,'2way'!$Y$3:$Y$7690,"&lt;&gt;P")</f>
        <v>0</v>
      </c>
      <c r="G319">
        <f>SUMIFS('2way'!$AD$3:$AD$7690,'2way'!$Q$3:$Q$7690,"="&amp;B319,'2way'!$Y$3:$Y$7690,"&lt;&gt;P") + SUMIFS('2way'!$AD$3:$AD$7690,'2way'!$R$3:$R$7690,"="&amp;D319,'2way'!$Y$3:$Y$7690,"&lt;&gt;P")</f>
        <v>0</v>
      </c>
      <c r="H319" s="71" t="e">
        <f t="shared" si="13"/>
        <v>#DIV/0!</v>
      </c>
      <c r="I319">
        <f>SUMIFS('2way'!$Z$3:$Z$7690,'2way'!$Q$3:$Q$7690,"=" &amp;B319,'2way'!$Y$3:$Y$7690,"&lt;&gt;P") + SUMIFS('2way'!$Z$3:$Z$7690,'2way'!$R$3:$R$7690,"=" &amp;B319,'2way'!$Y$3:$Y$7690,"&lt;&gt;P")</f>
        <v>0</v>
      </c>
      <c r="J319">
        <f>SUMIFS('2way'!$AF$3:$AF$7690,'2way'!$Q$3:$Q$7690,"="&amp;B319,'2way'!$Y$3:$Y$7690,"&lt;&gt;P") + SUMIFS('2way'!$AF$3:$AF$7690,'2way'!$R$3:$R$7690,"="&amp;B319,'2way'!$Y$3:$Y$7690,"&lt;&gt;P")</f>
        <v>0</v>
      </c>
      <c r="K319" s="71" t="e">
        <f t="shared" si="14"/>
        <v>#DIV/0!</v>
      </c>
    </row>
    <row r="320" spans="1:11" x14ac:dyDescent="0.25">
      <c r="A320" t="s">
        <v>112</v>
      </c>
      <c r="B320" t="s">
        <v>119</v>
      </c>
      <c r="C320">
        <f>SUMIFS('2way'!$Z$3:$Z$7690,'2way'!$Q$3:$Q$7690,"=" &amp;B320,'2way'!$Y$3:$Y$7690,"&lt;&gt;P") + SUMIFS('2way'!$Z$3:$Z$7690,'2way'!$R$3:$R$7690,"=" &amp;B320,'2way'!$Y$3:$Y$7690,"&lt;&gt;P")</f>
        <v>0</v>
      </c>
      <c r="D320">
        <f>SUMIFS('2way'!$AB$3:$AB$7690,'2way'!$Q$3:$Q$7690,"="&amp;B320,'2way'!$Z$3:$Z$7690,"&lt;&gt;P") + SUMIFS('2way'!$AB$3:$AB$7690,'2way'!$R$3:$R$7690,"="&amp;B320,'2way'!$Z$3:$Z$7690,"&lt;&gt;P")</f>
        <v>0</v>
      </c>
      <c r="E320" s="71" t="e">
        <f t="shared" si="12"/>
        <v>#DIV/0!</v>
      </c>
      <c r="F320">
        <f>SUMIFS('2way'!$Z$3:$Z$7690,'2way'!$Q$3:$Q$7690,"=" &amp;B320,'2way'!$Y$3:$Y$7690,"&lt;&gt;P") + SUMIFS('2way'!$Z$3:$Z$7690,'2way'!$R$3:$R$7690,"=" &amp;B320,'2way'!$Y$3:$Y$7690,"&lt;&gt;P")</f>
        <v>0</v>
      </c>
      <c r="G320">
        <f>SUMIFS('2way'!$AD$3:$AD$7690,'2way'!$Q$3:$Q$7690,"="&amp;B320,'2way'!$Y$3:$Y$7690,"&lt;&gt;P") + SUMIFS('2way'!$AD$3:$AD$7690,'2way'!$R$3:$R$7690,"="&amp;D320,'2way'!$Y$3:$Y$7690,"&lt;&gt;P")</f>
        <v>0</v>
      </c>
      <c r="H320" s="71" t="e">
        <f t="shared" si="13"/>
        <v>#DIV/0!</v>
      </c>
      <c r="I320">
        <f>SUMIFS('2way'!$Z$3:$Z$7690,'2way'!$Q$3:$Q$7690,"=" &amp;B320,'2way'!$Y$3:$Y$7690,"&lt;&gt;P") + SUMIFS('2way'!$Z$3:$Z$7690,'2way'!$R$3:$R$7690,"=" &amp;B320,'2way'!$Y$3:$Y$7690,"&lt;&gt;P")</f>
        <v>0</v>
      </c>
      <c r="J320">
        <f>SUMIFS('2way'!$AF$3:$AF$7690,'2way'!$Q$3:$Q$7690,"="&amp;B320,'2way'!$Y$3:$Y$7690,"&lt;&gt;P") + SUMIFS('2way'!$AF$3:$AF$7690,'2way'!$R$3:$R$7690,"="&amp;B320,'2way'!$Y$3:$Y$7690,"&lt;&gt;P")</f>
        <v>0</v>
      </c>
      <c r="K320" s="71" t="e">
        <f t="shared" si="14"/>
        <v>#DIV/0!</v>
      </c>
    </row>
    <row r="321" spans="1:11" x14ac:dyDescent="0.25">
      <c r="A321" t="s">
        <v>112</v>
      </c>
      <c r="B321" t="s">
        <v>118</v>
      </c>
      <c r="C321">
        <f>SUMIFS('2way'!$Z$3:$Z$7690,'2way'!$Q$3:$Q$7690,"=" &amp;B321,'2way'!$Y$3:$Y$7690,"&lt;&gt;P") + SUMIFS('2way'!$Z$3:$Z$7690,'2way'!$R$3:$R$7690,"=" &amp;B321,'2way'!$Y$3:$Y$7690,"&lt;&gt;P")</f>
        <v>0</v>
      </c>
      <c r="D321">
        <f>SUMIFS('2way'!$AB$3:$AB$7690,'2way'!$Q$3:$Q$7690,"="&amp;B321,'2way'!$Z$3:$Z$7690,"&lt;&gt;P") + SUMIFS('2way'!$AB$3:$AB$7690,'2way'!$R$3:$R$7690,"="&amp;B321,'2way'!$Z$3:$Z$7690,"&lt;&gt;P")</f>
        <v>0</v>
      </c>
      <c r="E321" s="71" t="e">
        <f t="shared" si="12"/>
        <v>#DIV/0!</v>
      </c>
      <c r="F321">
        <f>SUMIFS('2way'!$Z$3:$Z$7690,'2way'!$Q$3:$Q$7690,"=" &amp;B321,'2way'!$Y$3:$Y$7690,"&lt;&gt;P") + SUMIFS('2way'!$Z$3:$Z$7690,'2way'!$R$3:$R$7690,"=" &amp;B321,'2way'!$Y$3:$Y$7690,"&lt;&gt;P")</f>
        <v>0</v>
      </c>
      <c r="G321">
        <f>SUMIFS('2way'!$AD$3:$AD$7690,'2way'!$Q$3:$Q$7690,"="&amp;B321,'2way'!$Y$3:$Y$7690,"&lt;&gt;P") + SUMIFS('2way'!$AD$3:$AD$7690,'2way'!$R$3:$R$7690,"="&amp;D321,'2way'!$Y$3:$Y$7690,"&lt;&gt;P")</f>
        <v>0</v>
      </c>
      <c r="H321" s="71" t="e">
        <f t="shared" si="13"/>
        <v>#DIV/0!</v>
      </c>
      <c r="I321">
        <f>SUMIFS('2way'!$Z$3:$Z$7690,'2way'!$Q$3:$Q$7690,"=" &amp;B321,'2way'!$Y$3:$Y$7690,"&lt;&gt;P") + SUMIFS('2way'!$Z$3:$Z$7690,'2way'!$R$3:$R$7690,"=" &amp;B321,'2way'!$Y$3:$Y$7690,"&lt;&gt;P")</f>
        <v>0</v>
      </c>
      <c r="J321">
        <f>SUMIFS('2way'!$AF$3:$AF$7690,'2way'!$Q$3:$Q$7690,"="&amp;B321,'2way'!$Y$3:$Y$7690,"&lt;&gt;P") + SUMIFS('2way'!$AF$3:$AF$7690,'2way'!$R$3:$R$7690,"="&amp;B321,'2way'!$Y$3:$Y$7690,"&lt;&gt;P")</f>
        <v>0</v>
      </c>
      <c r="K321" s="71" t="e">
        <f t="shared" si="14"/>
        <v>#DIV/0!</v>
      </c>
    </row>
    <row r="322" spans="1:11" x14ac:dyDescent="0.25">
      <c r="A322" t="s">
        <v>112</v>
      </c>
      <c r="B322" t="s">
        <v>120</v>
      </c>
      <c r="C322">
        <f>SUMIFS('2way'!$Z$3:$Z$7690,'2way'!$Q$3:$Q$7690,"=" &amp;B322,'2way'!$Y$3:$Y$7690,"&lt;&gt;P") + SUMIFS('2way'!$Z$3:$Z$7690,'2way'!$R$3:$R$7690,"=" &amp;B322,'2way'!$Y$3:$Y$7690,"&lt;&gt;P")</f>
        <v>0</v>
      </c>
      <c r="D322">
        <f>SUMIFS('2way'!$AB$3:$AB$7690,'2way'!$Q$3:$Q$7690,"="&amp;B322,'2way'!$Z$3:$Z$7690,"&lt;&gt;P") + SUMIFS('2way'!$AB$3:$AB$7690,'2way'!$R$3:$R$7690,"="&amp;B322,'2way'!$Z$3:$Z$7690,"&lt;&gt;P")</f>
        <v>0</v>
      </c>
      <c r="E322" s="71" t="e">
        <f t="shared" si="12"/>
        <v>#DIV/0!</v>
      </c>
      <c r="F322">
        <f>SUMIFS('2way'!$Z$3:$Z$7690,'2way'!$Q$3:$Q$7690,"=" &amp;B322,'2way'!$Y$3:$Y$7690,"&lt;&gt;P") + SUMIFS('2way'!$Z$3:$Z$7690,'2way'!$R$3:$R$7690,"=" &amp;B322,'2way'!$Y$3:$Y$7690,"&lt;&gt;P")</f>
        <v>0</v>
      </c>
      <c r="G322">
        <f>SUMIFS('2way'!$AD$3:$AD$7690,'2way'!$Q$3:$Q$7690,"="&amp;B322,'2way'!$Y$3:$Y$7690,"&lt;&gt;P") + SUMIFS('2way'!$AD$3:$AD$7690,'2way'!$R$3:$R$7690,"="&amp;D322,'2way'!$Y$3:$Y$7690,"&lt;&gt;P")</f>
        <v>0</v>
      </c>
      <c r="H322" s="71" t="e">
        <f t="shared" si="13"/>
        <v>#DIV/0!</v>
      </c>
      <c r="I322">
        <f>SUMIFS('2way'!$Z$3:$Z$7690,'2way'!$Q$3:$Q$7690,"=" &amp;B322,'2way'!$Y$3:$Y$7690,"&lt;&gt;P") + SUMIFS('2way'!$Z$3:$Z$7690,'2way'!$R$3:$R$7690,"=" &amp;B322,'2way'!$Y$3:$Y$7690,"&lt;&gt;P")</f>
        <v>0</v>
      </c>
      <c r="J322">
        <f>SUMIFS('2way'!$AF$3:$AF$7690,'2way'!$Q$3:$Q$7690,"="&amp;B322,'2way'!$Y$3:$Y$7690,"&lt;&gt;P") + SUMIFS('2way'!$AF$3:$AF$7690,'2way'!$R$3:$R$7690,"="&amp;B322,'2way'!$Y$3:$Y$7690,"&lt;&gt;P")</f>
        <v>0</v>
      </c>
      <c r="K322" s="71" t="e">
        <f t="shared" si="14"/>
        <v>#DIV/0!</v>
      </c>
    </row>
    <row r="323" spans="1:11" x14ac:dyDescent="0.25">
      <c r="A323" t="s">
        <v>112</v>
      </c>
      <c r="B323" t="s">
        <v>111</v>
      </c>
      <c r="C323">
        <f>SUMIFS('2way'!$Z$3:$Z$7690,'2way'!$Q$3:$Q$7690,"=" &amp;B323,'2way'!$Y$3:$Y$7690,"&lt;&gt;P") + SUMIFS('2way'!$Z$3:$Z$7690,'2way'!$R$3:$R$7690,"=" &amp;B323,'2way'!$Y$3:$Y$7690,"&lt;&gt;P")</f>
        <v>0</v>
      </c>
      <c r="D323">
        <f>SUMIFS('2way'!$AB$3:$AB$7690,'2way'!$Q$3:$Q$7690,"="&amp;B323,'2way'!$Z$3:$Z$7690,"&lt;&gt;P") + SUMIFS('2way'!$AB$3:$AB$7690,'2way'!$R$3:$R$7690,"="&amp;B323,'2way'!$Z$3:$Z$7690,"&lt;&gt;P")</f>
        <v>0</v>
      </c>
      <c r="E323" s="71" t="e">
        <f t="shared" si="12"/>
        <v>#DIV/0!</v>
      </c>
      <c r="F323">
        <f>SUMIFS('2way'!$Z$3:$Z$7690,'2way'!$Q$3:$Q$7690,"=" &amp;B323,'2way'!$Y$3:$Y$7690,"&lt;&gt;P") + SUMIFS('2way'!$Z$3:$Z$7690,'2way'!$R$3:$R$7690,"=" &amp;B323,'2way'!$Y$3:$Y$7690,"&lt;&gt;P")</f>
        <v>0</v>
      </c>
      <c r="G323">
        <f>SUMIFS('2way'!$AD$3:$AD$7690,'2way'!$Q$3:$Q$7690,"="&amp;B323,'2way'!$Y$3:$Y$7690,"&lt;&gt;P") + SUMIFS('2way'!$AD$3:$AD$7690,'2way'!$R$3:$R$7690,"="&amp;D323,'2way'!$Y$3:$Y$7690,"&lt;&gt;P")</f>
        <v>0</v>
      </c>
      <c r="H323" s="71" t="e">
        <f t="shared" si="13"/>
        <v>#DIV/0!</v>
      </c>
      <c r="I323">
        <f>SUMIFS('2way'!$Z$3:$Z$7690,'2way'!$Q$3:$Q$7690,"=" &amp;B323,'2way'!$Y$3:$Y$7690,"&lt;&gt;P") + SUMIFS('2way'!$Z$3:$Z$7690,'2way'!$R$3:$R$7690,"=" &amp;B323,'2way'!$Y$3:$Y$7690,"&lt;&gt;P")</f>
        <v>0</v>
      </c>
      <c r="J323">
        <f>SUMIFS('2way'!$AF$3:$AF$7690,'2way'!$Q$3:$Q$7690,"="&amp;B323,'2way'!$Y$3:$Y$7690,"&lt;&gt;P") + SUMIFS('2way'!$AF$3:$AF$7690,'2way'!$R$3:$R$7690,"="&amp;B323,'2way'!$Y$3:$Y$7690,"&lt;&gt;P")</f>
        <v>0</v>
      </c>
      <c r="K323" s="71" t="e">
        <f t="shared" si="14"/>
        <v>#DIV/0!</v>
      </c>
    </row>
    <row r="324" spans="1:11" x14ac:dyDescent="0.25">
      <c r="A324" t="s">
        <v>68</v>
      </c>
      <c r="B324" t="s">
        <v>248</v>
      </c>
      <c r="C324">
        <f>SUMIFS('2way'!$Z$3:$Z$7690,'2way'!$Q$3:$Q$7690,"=" &amp;B324,'2way'!$Y$3:$Y$7690,"&lt;&gt;P") + SUMIFS('2way'!$Z$3:$Z$7690,'2way'!$R$3:$R$7690,"=" &amp;B324,'2way'!$Y$3:$Y$7690,"&lt;&gt;P")</f>
        <v>0</v>
      </c>
      <c r="D324">
        <f>SUMIFS('2way'!$AB$3:$AB$7690,'2way'!$Q$3:$Q$7690,"="&amp;B324,'2way'!$Z$3:$Z$7690,"&lt;&gt;P") + SUMIFS('2way'!$AB$3:$AB$7690,'2way'!$R$3:$R$7690,"="&amp;B324,'2way'!$Z$3:$Z$7690,"&lt;&gt;P")</f>
        <v>0</v>
      </c>
      <c r="E324" s="71" t="e">
        <f t="shared" ref="E324:E387" si="15">D324/C324</f>
        <v>#DIV/0!</v>
      </c>
      <c r="F324">
        <f>SUMIFS('2way'!$Z$3:$Z$7690,'2way'!$Q$3:$Q$7690,"=" &amp;B324,'2way'!$Y$3:$Y$7690,"&lt;&gt;P") + SUMIFS('2way'!$Z$3:$Z$7690,'2way'!$R$3:$R$7690,"=" &amp;B324,'2way'!$Y$3:$Y$7690,"&lt;&gt;P")</f>
        <v>0</v>
      </c>
      <c r="G324">
        <f>SUMIFS('2way'!$AD$3:$AD$7690,'2way'!$Q$3:$Q$7690,"="&amp;B324,'2way'!$Y$3:$Y$7690,"&lt;&gt;P") + SUMIFS('2way'!$AD$3:$AD$7690,'2way'!$R$3:$R$7690,"="&amp;D324,'2way'!$Y$3:$Y$7690,"&lt;&gt;P")</f>
        <v>0</v>
      </c>
      <c r="H324" s="71" t="e">
        <f t="shared" ref="H324:H387" si="16">G324/F324</f>
        <v>#DIV/0!</v>
      </c>
      <c r="I324">
        <f>SUMIFS('2way'!$Z$3:$Z$7690,'2way'!$Q$3:$Q$7690,"=" &amp;B324,'2way'!$Y$3:$Y$7690,"&lt;&gt;P") + SUMIFS('2way'!$Z$3:$Z$7690,'2way'!$R$3:$R$7690,"=" &amp;B324,'2way'!$Y$3:$Y$7690,"&lt;&gt;P")</f>
        <v>0</v>
      </c>
      <c r="J324">
        <f>SUMIFS('2way'!$AF$3:$AF$7690,'2way'!$Q$3:$Q$7690,"="&amp;B324,'2way'!$Y$3:$Y$7690,"&lt;&gt;P") + SUMIFS('2way'!$AF$3:$AF$7690,'2way'!$R$3:$R$7690,"="&amp;B324,'2way'!$Y$3:$Y$7690,"&lt;&gt;P")</f>
        <v>0</v>
      </c>
      <c r="K324" s="71" t="e">
        <f t="shared" ref="K324:K387" si="17">J324/I324</f>
        <v>#DIV/0!</v>
      </c>
    </row>
    <row r="325" spans="1:11" x14ac:dyDescent="0.25">
      <c r="A325" t="s">
        <v>68</v>
      </c>
      <c r="B325" t="s">
        <v>124</v>
      </c>
      <c r="C325">
        <f>SUMIFS('2way'!$Z$3:$Z$7690,'2way'!$Q$3:$Q$7690,"=" &amp;B325,'2way'!$Y$3:$Y$7690,"&lt;&gt;P") + SUMIFS('2way'!$Z$3:$Z$7690,'2way'!$R$3:$R$7690,"=" &amp;B325,'2way'!$Y$3:$Y$7690,"&lt;&gt;P")</f>
        <v>0</v>
      </c>
      <c r="D325">
        <f>SUMIFS('2way'!$AB$3:$AB$7690,'2way'!$Q$3:$Q$7690,"="&amp;B325,'2way'!$Z$3:$Z$7690,"&lt;&gt;P") + SUMIFS('2way'!$AB$3:$AB$7690,'2way'!$R$3:$R$7690,"="&amp;B325,'2way'!$Z$3:$Z$7690,"&lt;&gt;P")</f>
        <v>0</v>
      </c>
      <c r="E325" s="71" t="e">
        <f t="shared" si="15"/>
        <v>#DIV/0!</v>
      </c>
      <c r="F325">
        <f>SUMIFS('2way'!$Z$3:$Z$7690,'2way'!$Q$3:$Q$7690,"=" &amp;B325,'2way'!$Y$3:$Y$7690,"&lt;&gt;P") + SUMIFS('2way'!$Z$3:$Z$7690,'2way'!$R$3:$R$7690,"=" &amp;B325,'2way'!$Y$3:$Y$7690,"&lt;&gt;P")</f>
        <v>0</v>
      </c>
      <c r="G325">
        <f>SUMIFS('2way'!$AD$3:$AD$7690,'2way'!$Q$3:$Q$7690,"="&amp;B325,'2way'!$Y$3:$Y$7690,"&lt;&gt;P") + SUMIFS('2way'!$AD$3:$AD$7690,'2way'!$R$3:$R$7690,"="&amp;D325,'2way'!$Y$3:$Y$7690,"&lt;&gt;P")</f>
        <v>0</v>
      </c>
      <c r="H325" s="71" t="e">
        <f t="shared" si="16"/>
        <v>#DIV/0!</v>
      </c>
      <c r="I325">
        <f>SUMIFS('2way'!$Z$3:$Z$7690,'2way'!$Q$3:$Q$7690,"=" &amp;B325,'2way'!$Y$3:$Y$7690,"&lt;&gt;P") + SUMIFS('2way'!$Z$3:$Z$7690,'2way'!$R$3:$R$7690,"=" &amp;B325,'2way'!$Y$3:$Y$7690,"&lt;&gt;P")</f>
        <v>0</v>
      </c>
      <c r="J325">
        <f>SUMIFS('2way'!$AF$3:$AF$7690,'2way'!$Q$3:$Q$7690,"="&amp;B325,'2way'!$Y$3:$Y$7690,"&lt;&gt;P") + SUMIFS('2way'!$AF$3:$AF$7690,'2way'!$R$3:$R$7690,"="&amp;B325,'2way'!$Y$3:$Y$7690,"&lt;&gt;P")</f>
        <v>0</v>
      </c>
      <c r="K325" s="71" t="e">
        <f t="shared" si="17"/>
        <v>#DIV/0!</v>
      </c>
    </row>
    <row r="326" spans="1:11" x14ac:dyDescent="0.25">
      <c r="A326" t="s">
        <v>68</v>
      </c>
      <c r="B326" t="s">
        <v>128</v>
      </c>
      <c r="C326">
        <f>SUMIFS('2way'!$Z$3:$Z$7690,'2way'!$Q$3:$Q$7690,"=" &amp;B326,'2way'!$Y$3:$Y$7690,"&lt;&gt;P") + SUMIFS('2way'!$Z$3:$Z$7690,'2way'!$R$3:$R$7690,"=" &amp;B326,'2way'!$Y$3:$Y$7690,"&lt;&gt;P")</f>
        <v>0</v>
      </c>
      <c r="D326">
        <f>SUMIFS('2way'!$AB$3:$AB$7690,'2way'!$Q$3:$Q$7690,"="&amp;B326,'2way'!$Z$3:$Z$7690,"&lt;&gt;P") + SUMIFS('2way'!$AB$3:$AB$7690,'2way'!$R$3:$R$7690,"="&amp;B326,'2way'!$Z$3:$Z$7690,"&lt;&gt;P")</f>
        <v>0</v>
      </c>
      <c r="E326" s="71" t="e">
        <f t="shared" si="15"/>
        <v>#DIV/0!</v>
      </c>
      <c r="F326">
        <f>SUMIFS('2way'!$Z$3:$Z$7690,'2way'!$Q$3:$Q$7690,"=" &amp;B326,'2way'!$Y$3:$Y$7690,"&lt;&gt;P") + SUMIFS('2way'!$Z$3:$Z$7690,'2way'!$R$3:$R$7690,"=" &amp;B326,'2way'!$Y$3:$Y$7690,"&lt;&gt;P")</f>
        <v>0</v>
      </c>
      <c r="G326">
        <f>SUMIFS('2way'!$AD$3:$AD$7690,'2way'!$Q$3:$Q$7690,"="&amp;B326,'2way'!$Y$3:$Y$7690,"&lt;&gt;P") + SUMIFS('2way'!$AD$3:$AD$7690,'2way'!$R$3:$R$7690,"="&amp;D326,'2way'!$Y$3:$Y$7690,"&lt;&gt;P")</f>
        <v>0</v>
      </c>
      <c r="H326" s="71" t="e">
        <f t="shared" si="16"/>
        <v>#DIV/0!</v>
      </c>
      <c r="I326">
        <f>SUMIFS('2way'!$Z$3:$Z$7690,'2way'!$Q$3:$Q$7690,"=" &amp;B326,'2way'!$Y$3:$Y$7690,"&lt;&gt;P") + SUMIFS('2way'!$Z$3:$Z$7690,'2way'!$R$3:$R$7690,"=" &amp;B326,'2way'!$Y$3:$Y$7690,"&lt;&gt;P")</f>
        <v>0</v>
      </c>
      <c r="J326">
        <f>SUMIFS('2way'!$AF$3:$AF$7690,'2way'!$Q$3:$Q$7690,"="&amp;B326,'2way'!$Y$3:$Y$7690,"&lt;&gt;P") + SUMIFS('2way'!$AF$3:$AF$7690,'2way'!$R$3:$R$7690,"="&amp;B326,'2way'!$Y$3:$Y$7690,"&lt;&gt;P")</f>
        <v>0</v>
      </c>
      <c r="K326" s="71" t="e">
        <f t="shared" si="17"/>
        <v>#DIV/0!</v>
      </c>
    </row>
    <row r="327" spans="1:11" x14ac:dyDescent="0.25">
      <c r="A327" t="s">
        <v>68</v>
      </c>
      <c r="B327" t="s">
        <v>249</v>
      </c>
      <c r="C327">
        <f>SUMIFS('2way'!$Z$3:$Z$7690,'2way'!$Q$3:$Q$7690,"=" &amp;B327,'2way'!$Y$3:$Y$7690,"&lt;&gt;P") + SUMIFS('2way'!$Z$3:$Z$7690,'2way'!$R$3:$R$7690,"=" &amp;B327,'2way'!$Y$3:$Y$7690,"&lt;&gt;P")</f>
        <v>0</v>
      </c>
      <c r="D327">
        <f>SUMIFS('2way'!$AB$3:$AB$7690,'2way'!$Q$3:$Q$7690,"="&amp;B327,'2way'!$Z$3:$Z$7690,"&lt;&gt;P") + SUMIFS('2way'!$AB$3:$AB$7690,'2way'!$R$3:$R$7690,"="&amp;B327,'2way'!$Z$3:$Z$7690,"&lt;&gt;P")</f>
        <v>0</v>
      </c>
      <c r="E327" s="71" t="e">
        <f t="shared" si="15"/>
        <v>#DIV/0!</v>
      </c>
      <c r="F327">
        <f>SUMIFS('2way'!$Z$3:$Z$7690,'2way'!$Q$3:$Q$7690,"=" &amp;B327,'2way'!$Y$3:$Y$7690,"&lt;&gt;P") + SUMIFS('2way'!$Z$3:$Z$7690,'2way'!$R$3:$R$7690,"=" &amp;B327,'2way'!$Y$3:$Y$7690,"&lt;&gt;P")</f>
        <v>0</v>
      </c>
      <c r="G327">
        <f>SUMIFS('2way'!$AD$3:$AD$7690,'2way'!$Q$3:$Q$7690,"="&amp;B327,'2way'!$Y$3:$Y$7690,"&lt;&gt;P") + SUMIFS('2way'!$AD$3:$AD$7690,'2way'!$R$3:$R$7690,"="&amp;D327,'2way'!$Y$3:$Y$7690,"&lt;&gt;P")</f>
        <v>0</v>
      </c>
      <c r="H327" s="71" t="e">
        <f t="shared" si="16"/>
        <v>#DIV/0!</v>
      </c>
      <c r="I327">
        <f>SUMIFS('2way'!$Z$3:$Z$7690,'2way'!$Q$3:$Q$7690,"=" &amp;B327,'2way'!$Y$3:$Y$7690,"&lt;&gt;P") + SUMIFS('2way'!$Z$3:$Z$7690,'2way'!$R$3:$R$7690,"=" &amp;B327,'2way'!$Y$3:$Y$7690,"&lt;&gt;P")</f>
        <v>0</v>
      </c>
      <c r="J327">
        <f>SUMIFS('2way'!$AF$3:$AF$7690,'2way'!$Q$3:$Q$7690,"="&amp;B327,'2way'!$Y$3:$Y$7690,"&lt;&gt;P") + SUMIFS('2way'!$AF$3:$AF$7690,'2way'!$R$3:$R$7690,"="&amp;B327,'2way'!$Y$3:$Y$7690,"&lt;&gt;P")</f>
        <v>0</v>
      </c>
      <c r="K327" s="71" t="e">
        <f t="shared" si="17"/>
        <v>#DIV/0!</v>
      </c>
    </row>
    <row r="328" spans="1:11" x14ac:dyDescent="0.25">
      <c r="A328" t="s">
        <v>68</v>
      </c>
      <c r="B328" t="s">
        <v>126</v>
      </c>
      <c r="C328">
        <f>SUMIFS('2way'!$Z$3:$Z$7690,'2way'!$Q$3:$Q$7690,"=" &amp;B328,'2way'!$Y$3:$Y$7690,"&lt;&gt;P") + SUMIFS('2way'!$Z$3:$Z$7690,'2way'!$R$3:$R$7690,"=" &amp;B328,'2way'!$Y$3:$Y$7690,"&lt;&gt;P")</f>
        <v>0</v>
      </c>
      <c r="D328">
        <f>SUMIFS('2way'!$AB$3:$AB$7690,'2way'!$Q$3:$Q$7690,"="&amp;B328,'2way'!$Z$3:$Z$7690,"&lt;&gt;P") + SUMIFS('2way'!$AB$3:$AB$7690,'2way'!$R$3:$R$7690,"="&amp;B328,'2way'!$Z$3:$Z$7690,"&lt;&gt;P")</f>
        <v>0</v>
      </c>
      <c r="E328" s="71" t="e">
        <f t="shared" si="15"/>
        <v>#DIV/0!</v>
      </c>
      <c r="F328">
        <f>SUMIFS('2way'!$Z$3:$Z$7690,'2way'!$Q$3:$Q$7690,"=" &amp;B328,'2way'!$Y$3:$Y$7690,"&lt;&gt;P") + SUMIFS('2way'!$Z$3:$Z$7690,'2way'!$R$3:$R$7690,"=" &amp;B328,'2way'!$Y$3:$Y$7690,"&lt;&gt;P")</f>
        <v>0</v>
      </c>
      <c r="G328">
        <f>SUMIFS('2way'!$AD$3:$AD$7690,'2way'!$Q$3:$Q$7690,"="&amp;B328,'2way'!$Y$3:$Y$7690,"&lt;&gt;P") + SUMIFS('2way'!$AD$3:$AD$7690,'2way'!$R$3:$R$7690,"="&amp;D328,'2way'!$Y$3:$Y$7690,"&lt;&gt;P")</f>
        <v>0</v>
      </c>
      <c r="H328" s="71" t="e">
        <f t="shared" si="16"/>
        <v>#DIV/0!</v>
      </c>
      <c r="I328">
        <f>SUMIFS('2way'!$Z$3:$Z$7690,'2way'!$Q$3:$Q$7690,"=" &amp;B328,'2way'!$Y$3:$Y$7690,"&lt;&gt;P") + SUMIFS('2way'!$Z$3:$Z$7690,'2way'!$R$3:$R$7690,"=" &amp;B328,'2way'!$Y$3:$Y$7690,"&lt;&gt;P")</f>
        <v>0</v>
      </c>
      <c r="J328">
        <f>SUMIFS('2way'!$AF$3:$AF$7690,'2way'!$Q$3:$Q$7690,"="&amp;B328,'2way'!$Y$3:$Y$7690,"&lt;&gt;P") + SUMIFS('2way'!$AF$3:$AF$7690,'2way'!$R$3:$R$7690,"="&amp;B328,'2way'!$Y$3:$Y$7690,"&lt;&gt;P")</f>
        <v>0</v>
      </c>
      <c r="K328" s="71" t="e">
        <f t="shared" si="17"/>
        <v>#DIV/0!</v>
      </c>
    </row>
    <row r="329" spans="1:11" x14ac:dyDescent="0.25">
      <c r="A329" t="s">
        <v>68</v>
      </c>
      <c r="B329" t="s">
        <v>122</v>
      </c>
      <c r="C329">
        <f>SUMIFS('2way'!$Z$3:$Z$7690,'2way'!$Q$3:$Q$7690,"=" &amp;B329,'2way'!$Y$3:$Y$7690,"&lt;&gt;P") + SUMIFS('2way'!$Z$3:$Z$7690,'2way'!$R$3:$R$7690,"=" &amp;B329,'2way'!$Y$3:$Y$7690,"&lt;&gt;P")</f>
        <v>0</v>
      </c>
      <c r="D329">
        <f>SUMIFS('2way'!$AB$3:$AB$7690,'2way'!$Q$3:$Q$7690,"="&amp;B329,'2way'!$Z$3:$Z$7690,"&lt;&gt;P") + SUMIFS('2way'!$AB$3:$AB$7690,'2way'!$R$3:$R$7690,"="&amp;B329,'2way'!$Z$3:$Z$7690,"&lt;&gt;P")</f>
        <v>0</v>
      </c>
      <c r="E329" s="71" t="e">
        <f t="shared" si="15"/>
        <v>#DIV/0!</v>
      </c>
      <c r="F329">
        <f>SUMIFS('2way'!$Z$3:$Z$7690,'2way'!$Q$3:$Q$7690,"=" &amp;B329,'2way'!$Y$3:$Y$7690,"&lt;&gt;P") + SUMIFS('2way'!$Z$3:$Z$7690,'2way'!$R$3:$R$7690,"=" &amp;B329,'2way'!$Y$3:$Y$7690,"&lt;&gt;P")</f>
        <v>0</v>
      </c>
      <c r="G329">
        <f>SUMIFS('2way'!$AD$3:$AD$7690,'2way'!$Q$3:$Q$7690,"="&amp;B329,'2way'!$Y$3:$Y$7690,"&lt;&gt;P") + SUMIFS('2way'!$AD$3:$AD$7690,'2way'!$R$3:$R$7690,"="&amp;D329,'2way'!$Y$3:$Y$7690,"&lt;&gt;P")</f>
        <v>0</v>
      </c>
      <c r="H329" s="71" t="e">
        <f t="shared" si="16"/>
        <v>#DIV/0!</v>
      </c>
      <c r="I329">
        <f>SUMIFS('2way'!$Z$3:$Z$7690,'2way'!$Q$3:$Q$7690,"=" &amp;B329,'2way'!$Y$3:$Y$7690,"&lt;&gt;P") + SUMIFS('2way'!$Z$3:$Z$7690,'2way'!$R$3:$R$7690,"=" &amp;B329,'2way'!$Y$3:$Y$7690,"&lt;&gt;P")</f>
        <v>0</v>
      </c>
      <c r="J329">
        <f>SUMIFS('2way'!$AF$3:$AF$7690,'2way'!$Q$3:$Q$7690,"="&amp;B329,'2way'!$Y$3:$Y$7690,"&lt;&gt;P") + SUMIFS('2way'!$AF$3:$AF$7690,'2way'!$R$3:$R$7690,"="&amp;B329,'2way'!$Y$3:$Y$7690,"&lt;&gt;P")</f>
        <v>0</v>
      </c>
      <c r="K329" s="71" t="e">
        <f t="shared" si="17"/>
        <v>#DIV/0!</v>
      </c>
    </row>
    <row r="330" spans="1:11" x14ac:dyDescent="0.25">
      <c r="A330" t="s">
        <v>68</v>
      </c>
      <c r="B330" t="s">
        <v>127</v>
      </c>
      <c r="C330">
        <f>SUMIFS('2way'!$Z$3:$Z$7690,'2way'!$Q$3:$Q$7690,"=" &amp;B330,'2way'!$Y$3:$Y$7690,"&lt;&gt;P") + SUMIFS('2way'!$Z$3:$Z$7690,'2way'!$R$3:$R$7690,"=" &amp;B330,'2way'!$Y$3:$Y$7690,"&lt;&gt;P")</f>
        <v>0</v>
      </c>
      <c r="D330">
        <f>SUMIFS('2way'!$AB$3:$AB$7690,'2way'!$Q$3:$Q$7690,"="&amp;B330,'2way'!$Z$3:$Z$7690,"&lt;&gt;P") + SUMIFS('2way'!$AB$3:$AB$7690,'2way'!$R$3:$R$7690,"="&amp;B330,'2way'!$Z$3:$Z$7690,"&lt;&gt;P")</f>
        <v>0</v>
      </c>
      <c r="E330" s="71" t="e">
        <f t="shared" si="15"/>
        <v>#DIV/0!</v>
      </c>
      <c r="F330">
        <f>SUMIFS('2way'!$Z$3:$Z$7690,'2way'!$Q$3:$Q$7690,"=" &amp;B330,'2way'!$Y$3:$Y$7690,"&lt;&gt;P") + SUMIFS('2way'!$Z$3:$Z$7690,'2way'!$R$3:$R$7690,"=" &amp;B330,'2way'!$Y$3:$Y$7690,"&lt;&gt;P")</f>
        <v>0</v>
      </c>
      <c r="G330">
        <f>SUMIFS('2way'!$AD$3:$AD$7690,'2way'!$Q$3:$Q$7690,"="&amp;B330,'2way'!$Y$3:$Y$7690,"&lt;&gt;P") + SUMIFS('2way'!$AD$3:$AD$7690,'2way'!$R$3:$R$7690,"="&amp;D330,'2way'!$Y$3:$Y$7690,"&lt;&gt;P")</f>
        <v>0</v>
      </c>
      <c r="H330" s="71" t="e">
        <f t="shared" si="16"/>
        <v>#DIV/0!</v>
      </c>
      <c r="I330">
        <f>SUMIFS('2way'!$Z$3:$Z$7690,'2way'!$Q$3:$Q$7690,"=" &amp;B330,'2way'!$Y$3:$Y$7690,"&lt;&gt;P") + SUMIFS('2way'!$Z$3:$Z$7690,'2way'!$R$3:$R$7690,"=" &amp;B330,'2way'!$Y$3:$Y$7690,"&lt;&gt;P")</f>
        <v>0</v>
      </c>
      <c r="J330">
        <f>SUMIFS('2way'!$AF$3:$AF$7690,'2way'!$Q$3:$Q$7690,"="&amp;B330,'2way'!$Y$3:$Y$7690,"&lt;&gt;P") + SUMIFS('2way'!$AF$3:$AF$7690,'2way'!$R$3:$R$7690,"="&amp;B330,'2way'!$Y$3:$Y$7690,"&lt;&gt;P")</f>
        <v>0</v>
      </c>
      <c r="K330" s="71" t="e">
        <f t="shared" si="17"/>
        <v>#DIV/0!</v>
      </c>
    </row>
    <row r="331" spans="1:11" x14ac:dyDescent="0.25">
      <c r="A331" t="s">
        <v>68</v>
      </c>
      <c r="B331" t="s">
        <v>18</v>
      </c>
      <c r="C331">
        <f>SUMIFS('2way'!$Z$3:$Z$7690,'2way'!$Q$3:$Q$7690,"=" &amp;B331,'2way'!$Y$3:$Y$7690,"&lt;&gt;P") + SUMIFS('2way'!$Z$3:$Z$7690,'2way'!$R$3:$R$7690,"=" &amp;B331,'2way'!$Y$3:$Y$7690,"&lt;&gt;P")</f>
        <v>0</v>
      </c>
      <c r="D331">
        <f>SUMIFS('2way'!$AB$3:$AB$7690,'2way'!$Q$3:$Q$7690,"="&amp;B331,'2way'!$Z$3:$Z$7690,"&lt;&gt;P") + SUMIFS('2way'!$AB$3:$AB$7690,'2way'!$R$3:$R$7690,"="&amp;B331,'2way'!$Z$3:$Z$7690,"&lt;&gt;P")</f>
        <v>0</v>
      </c>
      <c r="E331" s="71" t="e">
        <f t="shared" si="15"/>
        <v>#DIV/0!</v>
      </c>
      <c r="F331">
        <f>SUMIFS('2way'!$Z$3:$Z$7690,'2way'!$Q$3:$Q$7690,"=" &amp;B331,'2way'!$Y$3:$Y$7690,"&lt;&gt;P") + SUMIFS('2way'!$Z$3:$Z$7690,'2way'!$R$3:$R$7690,"=" &amp;B331,'2way'!$Y$3:$Y$7690,"&lt;&gt;P")</f>
        <v>0</v>
      </c>
      <c r="G331">
        <f>SUMIFS('2way'!$AD$3:$AD$7690,'2way'!$Q$3:$Q$7690,"="&amp;B331,'2way'!$Y$3:$Y$7690,"&lt;&gt;P") + SUMIFS('2way'!$AD$3:$AD$7690,'2way'!$R$3:$R$7690,"="&amp;D331,'2way'!$Y$3:$Y$7690,"&lt;&gt;P")</f>
        <v>0</v>
      </c>
      <c r="H331" s="71" t="e">
        <f t="shared" si="16"/>
        <v>#DIV/0!</v>
      </c>
      <c r="I331">
        <f>SUMIFS('2way'!$Z$3:$Z$7690,'2way'!$Q$3:$Q$7690,"=" &amp;B331,'2way'!$Y$3:$Y$7690,"&lt;&gt;P") + SUMIFS('2way'!$Z$3:$Z$7690,'2way'!$R$3:$R$7690,"=" &amp;B331,'2way'!$Y$3:$Y$7690,"&lt;&gt;P")</f>
        <v>0</v>
      </c>
      <c r="J331">
        <f>SUMIFS('2way'!$AF$3:$AF$7690,'2way'!$Q$3:$Q$7690,"="&amp;B331,'2way'!$Y$3:$Y$7690,"&lt;&gt;P") + SUMIFS('2way'!$AF$3:$AF$7690,'2way'!$R$3:$R$7690,"="&amp;B331,'2way'!$Y$3:$Y$7690,"&lt;&gt;P")</f>
        <v>0</v>
      </c>
      <c r="K331" s="71" t="e">
        <f t="shared" si="17"/>
        <v>#DIV/0!</v>
      </c>
    </row>
    <row r="332" spans="1:11" x14ac:dyDescent="0.25">
      <c r="A332" t="s">
        <v>68</v>
      </c>
      <c r="B332" t="s">
        <v>123</v>
      </c>
      <c r="C332">
        <f>SUMIFS('2way'!$Z$3:$Z$7690,'2way'!$Q$3:$Q$7690,"=" &amp;B332,'2way'!$Y$3:$Y$7690,"&lt;&gt;P") + SUMIFS('2way'!$Z$3:$Z$7690,'2way'!$R$3:$R$7690,"=" &amp;B332,'2way'!$Y$3:$Y$7690,"&lt;&gt;P")</f>
        <v>0</v>
      </c>
      <c r="D332">
        <f>SUMIFS('2way'!$AB$3:$AB$7690,'2way'!$Q$3:$Q$7690,"="&amp;B332,'2way'!$Z$3:$Z$7690,"&lt;&gt;P") + SUMIFS('2way'!$AB$3:$AB$7690,'2way'!$R$3:$R$7690,"="&amp;B332,'2way'!$Z$3:$Z$7690,"&lt;&gt;P")</f>
        <v>0</v>
      </c>
      <c r="E332" s="71" t="e">
        <f t="shared" si="15"/>
        <v>#DIV/0!</v>
      </c>
      <c r="F332">
        <f>SUMIFS('2way'!$Z$3:$Z$7690,'2way'!$Q$3:$Q$7690,"=" &amp;B332,'2way'!$Y$3:$Y$7690,"&lt;&gt;P") + SUMIFS('2way'!$Z$3:$Z$7690,'2way'!$R$3:$R$7690,"=" &amp;B332,'2way'!$Y$3:$Y$7690,"&lt;&gt;P")</f>
        <v>0</v>
      </c>
      <c r="G332">
        <f>SUMIFS('2way'!$AD$3:$AD$7690,'2way'!$Q$3:$Q$7690,"="&amp;B332,'2way'!$Y$3:$Y$7690,"&lt;&gt;P") + SUMIFS('2way'!$AD$3:$AD$7690,'2way'!$R$3:$R$7690,"="&amp;D332,'2way'!$Y$3:$Y$7690,"&lt;&gt;P")</f>
        <v>0</v>
      </c>
      <c r="H332" s="71" t="e">
        <f t="shared" si="16"/>
        <v>#DIV/0!</v>
      </c>
      <c r="I332">
        <f>SUMIFS('2way'!$Z$3:$Z$7690,'2way'!$Q$3:$Q$7690,"=" &amp;B332,'2way'!$Y$3:$Y$7690,"&lt;&gt;P") + SUMIFS('2way'!$Z$3:$Z$7690,'2way'!$R$3:$R$7690,"=" &amp;B332,'2way'!$Y$3:$Y$7690,"&lt;&gt;P")</f>
        <v>0</v>
      </c>
      <c r="J332">
        <f>SUMIFS('2way'!$AF$3:$AF$7690,'2way'!$Q$3:$Q$7690,"="&amp;B332,'2way'!$Y$3:$Y$7690,"&lt;&gt;P") + SUMIFS('2way'!$AF$3:$AF$7690,'2way'!$R$3:$R$7690,"="&amp;B332,'2way'!$Y$3:$Y$7690,"&lt;&gt;P")</f>
        <v>0</v>
      </c>
      <c r="K332" s="71" t="e">
        <f t="shared" si="17"/>
        <v>#DIV/0!</v>
      </c>
    </row>
    <row r="333" spans="1:11" x14ac:dyDescent="0.25">
      <c r="A333" t="s">
        <v>68</v>
      </c>
      <c r="B333" t="s">
        <v>19</v>
      </c>
      <c r="C333">
        <f>SUMIFS('2way'!$Z$3:$Z$7690,'2way'!$Q$3:$Q$7690,"=" &amp;B333,'2way'!$Y$3:$Y$7690,"&lt;&gt;P") + SUMIFS('2way'!$Z$3:$Z$7690,'2way'!$R$3:$R$7690,"=" &amp;B333,'2way'!$Y$3:$Y$7690,"&lt;&gt;P")</f>
        <v>0</v>
      </c>
      <c r="D333">
        <f>SUMIFS('2way'!$AB$3:$AB$7690,'2way'!$Q$3:$Q$7690,"="&amp;B333,'2way'!$Z$3:$Z$7690,"&lt;&gt;P") + SUMIFS('2way'!$AB$3:$AB$7690,'2way'!$R$3:$R$7690,"="&amp;B333,'2way'!$Z$3:$Z$7690,"&lt;&gt;P")</f>
        <v>0</v>
      </c>
      <c r="E333" s="71" t="e">
        <f t="shared" si="15"/>
        <v>#DIV/0!</v>
      </c>
      <c r="F333">
        <f>SUMIFS('2way'!$Z$3:$Z$7690,'2way'!$Q$3:$Q$7690,"=" &amp;B333,'2way'!$Y$3:$Y$7690,"&lt;&gt;P") + SUMIFS('2way'!$Z$3:$Z$7690,'2way'!$R$3:$R$7690,"=" &amp;B333,'2way'!$Y$3:$Y$7690,"&lt;&gt;P")</f>
        <v>0</v>
      </c>
      <c r="G333">
        <f>SUMIFS('2way'!$AD$3:$AD$7690,'2way'!$Q$3:$Q$7690,"="&amp;B333,'2way'!$Y$3:$Y$7690,"&lt;&gt;P") + SUMIFS('2way'!$AD$3:$AD$7690,'2way'!$R$3:$R$7690,"="&amp;D333,'2way'!$Y$3:$Y$7690,"&lt;&gt;P")</f>
        <v>0</v>
      </c>
      <c r="H333" s="71" t="e">
        <f t="shared" si="16"/>
        <v>#DIV/0!</v>
      </c>
      <c r="I333">
        <f>SUMIFS('2way'!$Z$3:$Z$7690,'2way'!$Q$3:$Q$7690,"=" &amp;B333,'2way'!$Y$3:$Y$7690,"&lt;&gt;P") + SUMIFS('2way'!$Z$3:$Z$7690,'2way'!$R$3:$R$7690,"=" &amp;B333,'2way'!$Y$3:$Y$7690,"&lt;&gt;P")</f>
        <v>0</v>
      </c>
      <c r="J333">
        <f>SUMIFS('2way'!$AF$3:$AF$7690,'2way'!$Q$3:$Q$7690,"="&amp;B333,'2way'!$Y$3:$Y$7690,"&lt;&gt;P") + SUMIFS('2way'!$AF$3:$AF$7690,'2way'!$R$3:$R$7690,"="&amp;B333,'2way'!$Y$3:$Y$7690,"&lt;&gt;P")</f>
        <v>0</v>
      </c>
      <c r="K333" s="71" t="e">
        <f t="shared" si="17"/>
        <v>#DIV/0!</v>
      </c>
    </row>
    <row r="334" spans="1:11" x14ac:dyDescent="0.25">
      <c r="A334" t="s">
        <v>69</v>
      </c>
      <c r="B334" t="s">
        <v>147</v>
      </c>
      <c r="C334">
        <f>SUMIFS('2way'!$Z$3:$Z$7690,'2way'!$Q$3:$Q$7690,"=" &amp;B334,'2way'!$Y$3:$Y$7690,"&lt;&gt;P") + SUMIFS('2way'!$Z$3:$Z$7690,'2way'!$R$3:$R$7690,"=" &amp;B334,'2way'!$Y$3:$Y$7690,"&lt;&gt;P")</f>
        <v>0</v>
      </c>
      <c r="D334">
        <f>SUMIFS('2way'!$AB$3:$AB$7690,'2way'!$Q$3:$Q$7690,"="&amp;B334,'2way'!$Z$3:$Z$7690,"&lt;&gt;P") + SUMIFS('2way'!$AB$3:$AB$7690,'2way'!$R$3:$R$7690,"="&amp;B334,'2way'!$Z$3:$Z$7690,"&lt;&gt;P")</f>
        <v>0</v>
      </c>
      <c r="E334" s="71" t="e">
        <f t="shared" si="15"/>
        <v>#DIV/0!</v>
      </c>
      <c r="F334">
        <f>SUMIFS('2way'!$Z$3:$Z$7690,'2way'!$Q$3:$Q$7690,"=" &amp;B334,'2way'!$Y$3:$Y$7690,"&lt;&gt;P") + SUMIFS('2way'!$Z$3:$Z$7690,'2way'!$R$3:$R$7690,"=" &amp;B334,'2way'!$Y$3:$Y$7690,"&lt;&gt;P")</f>
        <v>0</v>
      </c>
      <c r="G334">
        <f>SUMIFS('2way'!$AD$3:$AD$7690,'2way'!$Q$3:$Q$7690,"="&amp;B334,'2way'!$Y$3:$Y$7690,"&lt;&gt;P") + SUMIFS('2way'!$AD$3:$AD$7690,'2way'!$R$3:$R$7690,"="&amp;D334,'2way'!$Y$3:$Y$7690,"&lt;&gt;P")</f>
        <v>0</v>
      </c>
      <c r="H334" s="71" t="e">
        <f t="shared" si="16"/>
        <v>#DIV/0!</v>
      </c>
      <c r="I334">
        <f>SUMIFS('2way'!$Z$3:$Z$7690,'2way'!$Q$3:$Q$7690,"=" &amp;B334,'2way'!$Y$3:$Y$7690,"&lt;&gt;P") + SUMIFS('2way'!$Z$3:$Z$7690,'2way'!$R$3:$R$7690,"=" &amp;B334,'2way'!$Y$3:$Y$7690,"&lt;&gt;P")</f>
        <v>0</v>
      </c>
      <c r="J334">
        <f>SUMIFS('2way'!$AF$3:$AF$7690,'2way'!$Q$3:$Q$7690,"="&amp;B334,'2way'!$Y$3:$Y$7690,"&lt;&gt;P") + SUMIFS('2way'!$AF$3:$AF$7690,'2way'!$R$3:$R$7690,"="&amp;B334,'2way'!$Y$3:$Y$7690,"&lt;&gt;P")</f>
        <v>0</v>
      </c>
      <c r="K334" s="71" t="e">
        <f t="shared" si="17"/>
        <v>#DIV/0!</v>
      </c>
    </row>
    <row r="335" spans="1:11" x14ac:dyDescent="0.25">
      <c r="A335" t="s">
        <v>69</v>
      </c>
      <c r="B335" t="s">
        <v>20</v>
      </c>
      <c r="C335">
        <f>SUMIFS('2way'!$Z$3:$Z$7690,'2way'!$Q$3:$Q$7690,"=" &amp;B335,'2way'!$Y$3:$Y$7690,"&lt;&gt;P") + SUMIFS('2way'!$Z$3:$Z$7690,'2way'!$R$3:$R$7690,"=" &amp;B335,'2way'!$Y$3:$Y$7690,"&lt;&gt;P")</f>
        <v>0</v>
      </c>
      <c r="D335">
        <f>SUMIFS('2way'!$AB$3:$AB$7690,'2way'!$Q$3:$Q$7690,"="&amp;B335,'2way'!$Z$3:$Z$7690,"&lt;&gt;P") + SUMIFS('2way'!$AB$3:$AB$7690,'2way'!$R$3:$R$7690,"="&amp;B335,'2way'!$Z$3:$Z$7690,"&lt;&gt;P")</f>
        <v>0</v>
      </c>
      <c r="E335" s="71" t="e">
        <f t="shared" si="15"/>
        <v>#DIV/0!</v>
      </c>
      <c r="F335">
        <f>SUMIFS('2way'!$Z$3:$Z$7690,'2way'!$Q$3:$Q$7690,"=" &amp;B335,'2way'!$Y$3:$Y$7690,"&lt;&gt;P") + SUMIFS('2way'!$Z$3:$Z$7690,'2way'!$R$3:$R$7690,"=" &amp;B335,'2way'!$Y$3:$Y$7690,"&lt;&gt;P")</f>
        <v>0</v>
      </c>
      <c r="G335">
        <f>SUMIFS('2way'!$AD$3:$AD$7690,'2way'!$Q$3:$Q$7690,"="&amp;B335,'2way'!$Y$3:$Y$7690,"&lt;&gt;P") + SUMIFS('2way'!$AD$3:$AD$7690,'2way'!$R$3:$R$7690,"="&amp;D335,'2way'!$Y$3:$Y$7690,"&lt;&gt;P")</f>
        <v>0</v>
      </c>
      <c r="H335" s="71" t="e">
        <f t="shared" si="16"/>
        <v>#DIV/0!</v>
      </c>
      <c r="I335">
        <f>SUMIFS('2way'!$Z$3:$Z$7690,'2way'!$Q$3:$Q$7690,"=" &amp;B335,'2way'!$Y$3:$Y$7690,"&lt;&gt;P") + SUMIFS('2way'!$Z$3:$Z$7690,'2way'!$R$3:$R$7690,"=" &amp;B335,'2way'!$Y$3:$Y$7690,"&lt;&gt;P")</f>
        <v>0</v>
      </c>
      <c r="J335">
        <f>SUMIFS('2way'!$AF$3:$AF$7690,'2way'!$Q$3:$Q$7690,"="&amp;B335,'2way'!$Y$3:$Y$7690,"&lt;&gt;P") + SUMIFS('2way'!$AF$3:$AF$7690,'2way'!$R$3:$R$7690,"="&amp;B335,'2way'!$Y$3:$Y$7690,"&lt;&gt;P")</f>
        <v>0</v>
      </c>
      <c r="K335" s="71" t="e">
        <f t="shared" si="17"/>
        <v>#DIV/0!</v>
      </c>
    </row>
    <row r="336" spans="1:11" x14ac:dyDescent="0.25">
      <c r="A336" t="s">
        <v>69</v>
      </c>
      <c r="B336" t="s">
        <v>21</v>
      </c>
      <c r="C336">
        <f>SUMIFS('2way'!$Z$3:$Z$7690,'2way'!$Q$3:$Q$7690,"=" &amp;B336,'2way'!$Y$3:$Y$7690,"&lt;&gt;P") + SUMIFS('2way'!$Z$3:$Z$7690,'2way'!$R$3:$R$7690,"=" &amp;B336,'2way'!$Y$3:$Y$7690,"&lt;&gt;P")</f>
        <v>0</v>
      </c>
      <c r="D336">
        <f>SUMIFS('2way'!$AB$3:$AB$7690,'2way'!$Q$3:$Q$7690,"="&amp;B336,'2way'!$Z$3:$Z$7690,"&lt;&gt;P") + SUMIFS('2way'!$AB$3:$AB$7690,'2way'!$R$3:$R$7690,"="&amp;B336,'2way'!$Z$3:$Z$7690,"&lt;&gt;P")</f>
        <v>0</v>
      </c>
      <c r="E336" s="71" t="e">
        <f t="shared" si="15"/>
        <v>#DIV/0!</v>
      </c>
      <c r="F336">
        <f>SUMIFS('2way'!$Z$3:$Z$7690,'2way'!$Q$3:$Q$7690,"=" &amp;B336,'2way'!$Y$3:$Y$7690,"&lt;&gt;P") + SUMIFS('2way'!$Z$3:$Z$7690,'2way'!$R$3:$R$7690,"=" &amp;B336,'2way'!$Y$3:$Y$7690,"&lt;&gt;P")</f>
        <v>0</v>
      </c>
      <c r="G336">
        <f>SUMIFS('2way'!$AD$3:$AD$7690,'2way'!$Q$3:$Q$7690,"="&amp;B336,'2way'!$Y$3:$Y$7690,"&lt;&gt;P") + SUMIFS('2way'!$AD$3:$AD$7690,'2way'!$R$3:$R$7690,"="&amp;D336,'2way'!$Y$3:$Y$7690,"&lt;&gt;P")</f>
        <v>0</v>
      </c>
      <c r="H336" s="71" t="e">
        <f t="shared" si="16"/>
        <v>#DIV/0!</v>
      </c>
      <c r="I336">
        <f>SUMIFS('2way'!$Z$3:$Z$7690,'2way'!$Q$3:$Q$7690,"=" &amp;B336,'2way'!$Y$3:$Y$7690,"&lt;&gt;P") + SUMIFS('2way'!$Z$3:$Z$7690,'2way'!$R$3:$R$7690,"=" &amp;B336,'2way'!$Y$3:$Y$7690,"&lt;&gt;P")</f>
        <v>0</v>
      </c>
      <c r="J336">
        <f>SUMIFS('2way'!$AF$3:$AF$7690,'2way'!$Q$3:$Q$7690,"="&amp;B336,'2way'!$Y$3:$Y$7690,"&lt;&gt;P") + SUMIFS('2way'!$AF$3:$AF$7690,'2way'!$R$3:$R$7690,"="&amp;B336,'2way'!$Y$3:$Y$7690,"&lt;&gt;P")</f>
        <v>0</v>
      </c>
      <c r="K336" s="71" t="e">
        <f t="shared" si="17"/>
        <v>#DIV/0!</v>
      </c>
    </row>
    <row r="337" spans="1:11" x14ac:dyDescent="0.25">
      <c r="A337" t="s">
        <v>69</v>
      </c>
      <c r="B337" t="s">
        <v>150</v>
      </c>
      <c r="C337">
        <f>SUMIFS('2way'!$Z$3:$Z$7690,'2way'!$Q$3:$Q$7690,"=" &amp;B337,'2way'!$Y$3:$Y$7690,"&lt;&gt;P") + SUMIFS('2way'!$Z$3:$Z$7690,'2way'!$R$3:$R$7690,"=" &amp;B337,'2way'!$Y$3:$Y$7690,"&lt;&gt;P")</f>
        <v>0</v>
      </c>
      <c r="D337">
        <f>SUMIFS('2way'!$AB$3:$AB$7690,'2way'!$Q$3:$Q$7690,"="&amp;B337,'2way'!$Z$3:$Z$7690,"&lt;&gt;P") + SUMIFS('2way'!$AB$3:$AB$7690,'2way'!$R$3:$R$7690,"="&amp;B337,'2way'!$Z$3:$Z$7690,"&lt;&gt;P")</f>
        <v>0</v>
      </c>
      <c r="E337" s="71" t="e">
        <f t="shared" si="15"/>
        <v>#DIV/0!</v>
      </c>
      <c r="F337">
        <f>SUMIFS('2way'!$Z$3:$Z$7690,'2way'!$Q$3:$Q$7690,"=" &amp;B337,'2way'!$Y$3:$Y$7690,"&lt;&gt;P") + SUMIFS('2way'!$Z$3:$Z$7690,'2way'!$R$3:$R$7690,"=" &amp;B337,'2way'!$Y$3:$Y$7690,"&lt;&gt;P")</f>
        <v>0</v>
      </c>
      <c r="G337">
        <f>SUMIFS('2way'!$AD$3:$AD$7690,'2way'!$Q$3:$Q$7690,"="&amp;B337,'2way'!$Y$3:$Y$7690,"&lt;&gt;P") + SUMIFS('2way'!$AD$3:$AD$7690,'2way'!$R$3:$R$7690,"="&amp;D337,'2way'!$Y$3:$Y$7690,"&lt;&gt;P")</f>
        <v>0</v>
      </c>
      <c r="H337" s="71" t="e">
        <f t="shared" si="16"/>
        <v>#DIV/0!</v>
      </c>
      <c r="I337">
        <f>SUMIFS('2way'!$Z$3:$Z$7690,'2way'!$Q$3:$Q$7690,"=" &amp;B337,'2way'!$Y$3:$Y$7690,"&lt;&gt;P") + SUMIFS('2way'!$Z$3:$Z$7690,'2way'!$R$3:$R$7690,"=" &amp;B337,'2way'!$Y$3:$Y$7690,"&lt;&gt;P")</f>
        <v>0</v>
      </c>
      <c r="J337">
        <f>SUMIFS('2way'!$AF$3:$AF$7690,'2way'!$Q$3:$Q$7690,"="&amp;B337,'2way'!$Y$3:$Y$7690,"&lt;&gt;P") + SUMIFS('2way'!$AF$3:$AF$7690,'2way'!$R$3:$R$7690,"="&amp;B337,'2way'!$Y$3:$Y$7690,"&lt;&gt;P")</f>
        <v>0</v>
      </c>
      <c r="K337" s="71" t="e">
        <f t="shared" si="17"/>
        <v>#DIV/0!</v>
      </c>
    </row>
    <row r="338" spans="1:11" x14ac:dyDescent="0.25">
      <c r="A338" t="s">
        <v>69</v>
      </c>
      <c r="B338" t="s">
        <v>151</v>
      </c>
      <c r="C338">
        <f>SUMIFS('2way'!$Z$3:$Z$7690,'2way'!$Q$3:$Q$7690,"=" &amp;B338,'2way'!$Y$3:$Y$7690,"&lt;&gt;P") + SUMIFS('2way'!$Z$3:$Z$7690,'2way'!$R$3:$R$7690,"=" &amp;B338,'2way'!$Y$3:$Y$7690,"&lt;&gt;P")</f>
        <v>0</v>
      </c>
      <c r="D338">
        <f>SUMIFS('2way'!$AB$3:$AB$7690,'2way'!$Q$3:$Q$7690,"="&amp;B338,'2way'!$Z$3:$Z$7690,"&lt;&gt;P") + SUMIFS('2way'!$AB$3:$AB$7690,'2way'!$R$3:$R$7690,"="&amp;B338,'2way'!$Z$3:$Z$7690,"&lt;&gt;P")</f>
        <v>0</v>
      </c>
      <c r="E338" s="71" t="e">
        <f t="shared" si="15"/>
        <v>#DIV/0!</v>
      </c>
      <c r="F338">
        <f>SUMIFS('2way'!$Z$3:$Z$7690,'2way'!$Q$3:$Q$7690,"=" &amp;B338,'2way'!$Y$3:$Y$7690,"&lt;&gt;P") + SUMIFS('2way'!$Z$3:$Z$7690,'2way'!$R$3:$R$7690,"=" &amp;B338,'2way'!$Y$3:$Y$7690,"&lt;&gt;P")</f>
        <v>0</v>
      </c>
      <c r="G338">
        <f>SUMIFS('2way'!$AD$3:$AD$7690,'2way'!$Q$3:$Q$7690,"="&amp;B338,'2way'!$Y$3:$Y$7690,"&lt;&gt;P") + SUMIFS('2way'!$AD$3:$AD$7690,'2way'!$R$3:$R$7690,"="&amp;D338,'2way'!$Y$3:$Y$7690,"&lt;&gt;P")</f>
        <v>0</v>
      </c>
      <c r="H338" s="71" t="e">
        <f t="shared" si="16"/>
        <v>#DIV/0!</v>
      </c>
      <c r="I338">
        <f>SUMIFS('2way'!$Z$3:$Z$7690,'2way'!$Q$3:$Q$7690,"=" &amp;B338,'2way'!$Y$3:$Y$7690,"&lt;&gt;P") + SUMIFS('2way'!$Z$3:$Z$7690,'2way'!$R$3:$R$7690,"=" &amp;B338,'2way'!$Y$3:$Y$7690,"&lt;&gt;P")</f>
        <v>0</v>
      </c>
      <c r="J338">
        <f>SUMIFS('2way'!$AF$3:$AF$7690,'2way'!$Q$3:$Q$7690,"="&amp;B338,'2way'!$Y$3:$Y$7690,"&lt;&gt;P") + SUMIFS('2way'!$AF$3:$AF$7690,'2way'!$R$3:$R$7690,"="&amp;B338,'2way'!$Y$3:$Y$7690,"&lt;&gt;P")</f>
        <v>0</v>
      </c>
      <c r="K338" s="71" t="e">
        <f t="shared" si="17"/>
        <v>#DIV/0!</v>
      </c>
    </row>
    <row r="339" spans="1:11" x14ac:dyDescent="0.25">
      <c r="A339" t="s">
        <v>69</v>
      </c>
      <c r="B339" t="s">
        <v>149</v>
      </c>
      <c r="C339">
        <f>SUMIFS('2way'!$Z$3:$Z$7690,'2way'!$Q$3:$Q$7690,"=" &amp;B339,'2way'!$Y$3:$Y$7690,"&lt;&gt;P") + SUMIFS('2way'!$Z$3:$Z$7690,'2way'!$R$3:$R$7690,"=" &amp;B339,'2way'!$Y$3:$Y$7690,"&lt;&gt;P")</f>
        <v>0</v>
      </c>
      <c r="D339">
        <f>SUMIFS('2way'!$AB$3:$AB$7690,'2way'!$Q$3:$Q$7690,"="&amp;B339,'2way'!$Z$3:$Z$7690,"&lt;&gt;P") + SUMIFS('2way'!$AB$3:$AB$7690,'2way'!$R$3:$R$7690,"="&amp;B339,'2way'!$Z$3:$Z$7690,"&lt;&gt;P")</f>
        <v>0</v>
      </c>
      <c r="E339" s="71" t="e">
        <f t="shared" si="15"/>
        <v>#DIV/0!</v>
      </c>
      <c r="F339">
        <f>SUMIFS('2way'!$Z$3:$Z$7690,'2way'!$Q$3:$Q$7690,"=" &amp;B339,'2way'!$Y$3:$Y$7690,"&lt;&gt;P") + SUMIFS('2way'!$Z$3:$Z$7690,'2way'!$R$3:$R$7690,"=" &amp;B339,'2way'!$Y$3:$Y$7690,"&lt;&gt;P")</f>
        <v>0</v>
      </c>
      <c r="G339">
        <f>SUMIFS('2way'!$AD$3:$AD$7690,'2way'!$Q$3:$Q$7690,"="&amp;B339,'2way'!$Y$3:$Y$7690,"&lt;&gt;P") + SUMIFS('2way'!$AD$3:$AD$7690,'2way'!$R$3:$R$7690,"="&amp;D339,'2way'!$Y$3:$Y$7690,"&lt;&gt;P")</f>
        <v>0</v>
      </c>
      <c r="H339" s="71" t="e">
        <f t="shared" si="16"/>
        <v>#DIV/0!</v>
      </c>
      <c r="I339">
        <f>SUMIFS('2way'!$Z$3:$Z$7690,'2way'!$Q$3:$Q$7690,"=" &amp;B339,'2way'!$Y$3:$Y$7690,"&lt;&gt;P") + SUMIFS('2way'!$Z$3:$Z$7690,'2way'!$R$3:$R$7690,"=" &amp;B339,'2way'!$Y$3:$Y$7690,"&lt;&gt;P")</f>
        <v>0</v>
      </c>
      <c r="J339">
        <f>SUMIFS('2way'!$AF$3:$AF$7690,'2way'!$Q$3:$Q$7690,"="&amp;B339,'2way'!$Y$3:$Y$7690,"&lt;&gt;P") + SUMIFS('2way'!$AF$3:$AF$7690,'2way'!$R$3:$R$7690,"="&amp;B339,'2way'!$Y$3:$Y$7690,"&lt;&gt;P")</f>
        <v>0</v>
      </c>
      <c r="K339" s="71" t="e">
        <f t="shared" si="17"/>
        <v>#DIV/0!</v>
      </c>
    </row>
    <row r="340" spans="1:11" x14ac:dyDescent="0.25">
      <c r="A340" t="s">
        <v>69</v>
      </c>
      <c r="B340" t="s">
        <v>148</v>
      </c>
      <c r="C340">
        <f>SUMIFS('2way'!$Z$3:$Z$7690,'2way'!$Q$3:$Q$7690,"=" &amp;B340,'2way'!$Y$3:$Y$7690,"&lt;&gt;P") + SUMIFS('2way'!$Z$3:$Z$7690,'2way'!$R$3:$R$7690,"=" &amp;B340,'2way'!$Y$3:$Y$7690,"&lt;&gt;P")</f>
        <v>0</v>
      </c>
      <c r="D340">
        <f>SUMIFS('2way'!$AB$3:$AB$7690,'2way'!$Q$3:$Q$7690,"="&amp;B340,'2way'!$Z$3:$Z$7690,"&lt;&gt;P") + SUMIFS('2way'!$AB$3:$AB$7690,'2way'!$R$3:$R$7690,"="&amp;B340,'2way'!$Z$3:$Z$7690,"&lt;&gt;P")</f>
        <v>0</v>
      </c>
      <c r="E340" s="71" t="e">
        <f t="shared" si="15"/>
        <v>#DIV/0!</v>
      </c>
      <c r="F340">
        <f>SUMIFS('2way'!$Z$3:$Z$7690,'2way'!$Q$3:$Q$7690,"=" &amp;B340,'2way'!$Y$3:$Y$7690,"&lt;&gt;P") + SUMIFS('2way'!$Z$3:$Z$7690,'2way'!$R$3:$R$7690,"=" &amp;B340,'2way'!$Y$3:$Y$7690,"&lt;&gt;P")</f>
        <v>0</v>
      </c>
      <c r="G340">
        <f>SUMIFS('2way'!$AD$3:$AD$7690,'2way'!$Q$3:$Q$7690,"="&amp;B340,'2way'!$Y$3:$Y$7690,"&lt;&gt;P") + SUMIFS('2way'!$AD$3:$AD$7690,'2way'!$R$3:$R$7690,"="&amp;D340,'2way'!$Y$3:$Y$7690,"&lt;&gt;P")</f>
        <v>0</v>
      </c>
      <c r="H340" s="71" t="e">
        <f t="shared" si="16"/>
        <v>#DIV/0!</v>
      </c>
      <c r="I340">
        <f>SUMIFS('2way'!$Z$3:$Z$7690,'2way'!$Q$3:$Q$7690,"=" &amp;B340,'2way'!$Y$3:$Y$7690,"&lt;&gt;P") + SUMIFS('2way'!$Z$3:$Z$7690,'2way'!$R$3:$R$7690,"=" &amp;B340,'2way'!$Y$3:$Y$7690,"&lt;&gt;P")</f>
        <v>0</v>
      </c>
      <c r="J340">
        <f>SUMIFS('2way'!$AF$3:$AF$7690,'2way'!$Q$3:$Q$7690,"="&amp;B340,'2way'!$Y$3:$Y$7690,"&lt;&gt;P") + SUMIFS('2way'!$AF$3:$AF$7690,'2way'!$R$3:$R$7690,"="&amp;B340,'2way'!$Y$3:$Y$7690,"&lt;&gt;P")</f>
        <v>0</v>
      </c>
      <c r="K340" s="71" t="e">
        <f t="shared" si="17"/>
        <v>#DIV/0!</v>
      </c>
    </row>
    <row r="341" spans="1:11" x14ac:dyDescent="0.25">
      <c r="A341" t="s">
        <v>69</v>
      </c>
      <c r="B341" t="s">
        <v>152</v>
      </c>
      <c r="C341">
        <f>SUMIFS('2way'!$Z$3:$Z$7690,'2way'!$Q$3:$Q$7690,"=" &amp;B341,'2way'!$Y$3:$Y$7690,"&lt;&gt;P") + SUMIFS('2way'!$Z$3:$Z$7690,'2way'!$R$3:$R$7690,"=" &amp;B341,'2way'!$Y$3:$Y$7690,"&lt;&gt;P")</f>
        <v>0</v>
      </c>
      <c r="D341">
        <f>SUMIFS('2way'!$AB$3:$AB$7690,'2way'!$Q$3:$Q$7690,"="&amp;B341,'2way'!$Z$3:$Z$7690,"&lt;&gt;P") + SUMIFS('2way'!$AB$3:$AB$7690,'2way'!$R$3:$R$7690,"="&amp;B341,'2way'!$Z$3:$Z$7690,"&lt;&gt;P")</f>
        <v>0</v>
      </c>
      <c r="E341" s="71" t="e">
        <f t="shared" si="15"/>
        <v>#DIV/0!</v>
      </c>
      <c r="F341">
        <f>SUMIFS('2way'!$Z$3:$Z$7690,'2way'!$Q$3:$Q$7690,"=" &amp;B341,'2way'!$Y$3:$Y$7690,"&lt;&gt;P") + SUMIFS('2way'!$Z$3:$Z$7690,'2way'!$R$3:$R$7690,"=" &amp;B341,'2way'!$Y$3:$Y$7690,"&lt;&gt;P")</f>
        <v>0</v>
      </c>
      <c r="G341">
        <f>SUMIFS('2way'!$AD$3:$AD$7690,'2way'!$Q$3:$Q$7690,"="&amp;B341,'2way'!$Y$3:$Y$7690,"&lt;&gt;P") + SUMIFS('2way'!$AD$3:$AD$7690,'2way'!$R$3:$R$7690,"="&amp;D341,'2way'!$Y$3:$Y$7690,"&lt;&gt;P")</f>
        <v>0</v>
      </c>
      <c r="H341" s="71" t="e">
        <f t="shared" si="16"/>
        <v>#DIV/0!</v>
      </c>
      <c r="I341">
        <f>SUMIFS('2way'!$Z$3:$Z$7690,'2way'!$Q$3:$Q$7690,"=" &amp;B341,'2way'!$Y$3:$Y$7690,"&lt;&gt;P") + SUMIFS('2way'!$Z$3:$Z$7690,'2way'!$R$3:$R$7690,"=" &amp;B341,'2way'!$Y$3:$Y$7690,"&lt;&gt;P")</f>
        <v>0</v>
      </c>
      <c r="J341">
        <f>SUMIFS('2way'!$AF$3:$AF$7690,'2way'!$Q$3:$Q$7690,"="&amp;B341,'2way'!$Y$3:$Y$7690,"&lt;&gt;P") + SUMIFS('2way'!$AF$3:$AF$7690,'2way'!$R$3:$R$7690,"="&amp;B341,'2way'!$Y$3:$Y$7690,"&lt;&gt;P")</f>
        <v>0</v>
      </c>
      <c r="K341" s="71" t="e">
        <f t="shared" si="17"/>
        <v>#DIV/0!</v>
      </c>
    </row>
    <row r="342" spans="1:11" x14ac:dyDescent="0.25">
      <c r="A342" t="s">
        <v>69</v>
      </c>
      <c r="B342" t="s">
        <v>153</v>
      </c>
      <c r="C342">
        <f>SUMIFS('2way'!$Z$3:$Z$7690,'2way'!$Q$3:$Q$7690,"=" &amp;B342,'2way'!$Y$3:$Y$7690,"&lt;&gt;P") + SUMIFS('2way'!$Z$3:$Z$7690,'2way'!$R$3:$R$7690,"=" &amp;B342,'2way'!$Y$3:$Y$7690,"&lt;&gt;P")</f>
        <v>0</v>
      </c>
      <c r="D342">
        <f>SUMIFS('2way'!$AB$3:$AB$7690,'2way'!$Q$3:$Q$7690,"="&amp;B342,'2way'!$Z$3:$Z$7690,"&lt;&gt;P") + SUMIFS('2way'!$AB$3:$AB$7690,'2way'!$R$3:$R$7690,"="&amp;B342,'2way'!$Z$3:$Z$7690,"&lt;&gt;P")</f>
        <v>0</v>
      </c>
      <c r="E342" s="71" t="e">
        <f t="shared" si="15"/>
        <v>#DIV/0!</v>
      </c>
      <c r="F342">
        <f>SUMIFS('2way'!$Z$3:$Z$7690,'2way'!$Q$3:$Q$7690,"=" &amp;B342,'2way'!$Y$3:$Y$7690,"&lt;&gt;P") + SUMIFS('2way'!$Z$3:$Z$7690,'2way'!$R$3:$R$7690,"=" &amp;B342,'2way'!$Y$3:$Y$7690,"&lt;&gt;P")</f>
        <v>0</v>
      </c>
      <c r="G342">
        <f>SUMIFS('2way'!$AD$3:$AD$7690,'2way'!$Q$3:$Q$7690,"="&amp;B342,'2way'!$Y$3:$Y$7690,"&lt;&gt;P") + SUMIFS('2way'!$AD$3:$AD$7690,'2way'!$R$3:$R$7690,"="&amp;D342,'2way'!$Y$3:$Y$7690,"&lt;&gt;P")</f>
        <v>0</v>
      </c>
      <c r="H342" s="71" t="e">
        <f t="shared" si="16"/>
        <v>#DIV/0!</v>
      </c>
      <c r="I342">
        <f>SUMIFS('2way'!$Z$3:$Z$7690,'2way'!$Q$3:$Q$7690,"=" &amp;B342,'2way'!$Y$3:$Y$7690,"&lt;&gt;P") + SUMIFS('2way'!$Z$3:$Z$7690,'2way'!$R$3:$R$7690,"=" &amp;B342,'2way'!$Y$3:$Y$7690,"&lt;&gt;P")</f>
        <v>0</v>
      </c>
      <c r="J342">
        <f>SUMIFS('2way'!$AF$3:$AF$7690,'2way'!$Q$3:$Q$7690,"="&amp;B342,'2way'!$Y$3:$Y$7690,"&lt;&gt;P") + SUMIFS('2way'!$AF$3:$AF$7690,'2way'!$R$3:$R$7690,"="&amp;B342,'2way'!$Y$3:$Y$7690,"&lt;&gt;P")</f>
        <v>0</v>
      </c>
      <c r="K342" s="71" t="e">
        <f t="shared" si="17"/>
        <v>#DIV/0!</v>
      </c>
    </row>
    <row r="343" spans="1:11" x14ac:dyDescent="0.25">
      <c r="A343" t="s">
        <v>69</v>
      </c>
      <c r="B343" t="s">
        <v>154</v>
      </c>
      <c r="C343">
        <f>SUMIFS('2way'!$Z$3:$Z$7690,'2way'!$Q$3:$Q$7690,"=" &amp;B343,'2way'!$Y$3:$Y$7690,"&lt;&gt;P") + SUMIFS('2way'!$Z$3:$Z$7690,'2way'!$R$3:$R$7690,"=" &amp;B343,'2way'!$Y$3:$Y$7690,"&lt;&gt;P")</f>
        <v>0</v>
      </c>
      <c r="D343">
        <f>SUMIFS('2way'!$AB$3:$AB$7690,'2way'!$Q$3:$Q$7690,"="&amp;B343,'2way'!$Z$3:$Z$7690,"&lt;&gt;P") + SUMIFS('2way'!$AB$3:$AB$7690,'2way'!$R$3:$R$7690,"="&amp;B343,'2way'!$Z$3:$Z$7690,"&lt;&gt;P")</f>
        <v>0</v>
      </c>
      <c r="E343" s="71" t="e">
        <f t="shared" si="15"/>
        <v>#DIV/0!</v>
      </c>
      <c r="F343">
        <f>SUMIFS('2way'!$Z$3:$Z$7690,'2way'!$Q$3:$Q$7690,"=" &amp;B343,'2way'!$Y$3:$Y$7690,"&lt;&gt;P") + SUMIFS('2way'!$Z$3:$Z$7690,'2way'!$R$3:$R$7690,"=" &amp;B343,'2way'!$Y$3:$Y$7690,"&lt;&gt;P")</f>
        <v>0</v>
      </c>
      <c r="G343">
        <f>SUMIFS('2way'!$AD$3:$AD$7690,'2way'!$Q$3:$Q$7690,"="&amp;B343,'2way'!$Y$3:$Y$7690,"&lt;&gt;P") + SUMIFS('2way'!$AD$3:$AD$7690,'2way'!$R$3:$R$7690,"="&amp;D343,'2way'!$Y$3:$Y$7690,"&lt;&gt;P")</f>
        <v>0</v>
      </c>
      <c r="H343" s="71" t="e">
        <f t="shared" si="16"/>
        <v>#DIV/0!</v>
      </c>
      <c r="I343">
        <f>SUMIFS('2way'!$Z$3:$Z$7690,'2way'!$Q$3:$Q$7690,"=" &amp;B343,'2way'!$Y$3:$Y$7690,"&lt;&gt;P") + SUMIFS('2way'!$Z$3:$Z$7690,'2way'!$R$3:$R$7690,"=" &amp;B343,'2way'!$Y$3:$Y$7690,"&lt;&gt;P")</f>
        <v>0</v>
      </c>
      <c r="J343">
        <f>SUMIFS('2way'!$AF$3:$AF$7690,'2way'!$Q$3:$Q$7690,"="&amp;B343,'2way'!$Y$3:$Y$7690,"&lt;&gt;P") + SUMIFS('2way'!$AF$3:$AF$7690,'2way'!$R$3:$R$7690,"="&amp;B343,'2way'!$Y$3:$Y$7690,"&lt;&gt;P")</f>
        <v>0</v>
      </c>
      <c r="K343" s="71" t="e">
        <f t="shared" si="17"/>
        <v>#DIV/0!</v>
      </c>
    </row>
    <row r="344" spans="1:11" x14ac:dyDescent="0.25">
      <c r="A344" t="s">
        <v>70</v>
      </c>
      <c r="B344" t="s">
        <v>43</v>
      </c>
      <c r="C344">
        <f>SUMIFS('2way'!$Z$3:$Z$7690,'2way'!$Q$3:$Q$7690,"=" &amp;B344,'2way'!$Y$3:$Y$7690,"&lt;&gt;P") + SUMIFS('2way'!$Z$3:$Z$7690,'2way'!$R$3:$R$7690,"=" &amp;B344,'2way'!$Y$3:$Y$7690,"&lt;&gt;P")</f>
        <v>0</v>
      </c>
      <c r="D344">
        <f>SUMIFS('2way'!$AB$3:$AB$7690,'2way'!$Q$3:$Q$7690,"="&amp;B344,'2way'!$Z$3:$Z$7690,"&lt;&gt;P") + SUMIFS('2way'!$AB$3:$AB$7690,'2way'!$R$3:$R$7690,"="&amp;B344,'2way'!$Z$3:$Z$7690,"&lt;&gt;P")</f>
        <v>0</v>
      </c>
      <c r="E344" s="71" t="e">
        <f t="shared" si="15"/>
        <v>#DIV/0!</v>
      </c>
      <c r="F344">
        <f>SUMIFS('2way'!$Z$3:$Z$7690,'2way'!$Q$3:$Q$7690,"=" &amp;B344,'2way'!$Y$3:$Y$7690,"&lt;&gt;P") + SUMIFS('2way'!$Z$3:$Z$7690,'2way'!$R$3:$R$7690,"=" &amp;B344,'2way'!$Y$3:$Y$7690,"&lt;&gt;P")</f>
        <v>0</v>
      </c>
      <c r="G344">
        <f>SUMIFS('2way'!$AD$3:$AD$7690,'2way'!$Q$3:$Q$7690,"="&amp;B344,'2way'!$Y$3:$Y$7690,"&lt;&gt;P") + SUMIFS('2way'!$AD$3:$AD$7690,'2way'!$R$3:$R$7690,"="&amp;D344,'2way'!$Y$3:$Y$7690,"&lt;&gt;P")</f>
        <v>0</v>
      </c>
      <c r="H344" s="71" t="e">
        <f t="shared" si="16"/>
        <v>#DIV/0!</v>
      </c>
      <c r="I344">
        <f>SUMIFS('2way'!$Z$3:$Z$7690,'2way'!$Q$3:$Q$7690,"=" &amp;B344,'2way'!$Y$3:$Y$7690,"&lt;&gt;P") + SUMIFS('2way'!$Z$3:$Z$7690,'2way'!$R$3:$R$7690,"=" &amp;B344,'2way'!$Y$3:$Y$7690,"&lt;&gt;P")</f>
        <v>0</v>
      </c>
      <c r="J344">
        <f>SUMIFS('2way'!$AF$3:$AF$7690,'2way'!$Q$3:$Q$7690,"="&amp;B344,'2way'!$Y$3:$Y$7690,"&lt;&gt;P") + SUMIFS('2way'!$AF$3:$AF$7690,'2way'!$R$3:$R$7690,"="&amp;B344,'2way'!$Y$3:$Y$7690,"&lt;&gt;P")</f>
        <v>0</v>
      </c>
      <c r="K344" s="71" t="e">
        <f t="shared" si="17"/>
        <v>#DIV/0!</v>
      </c>
    </row>
    <row r="345" spans="1:11" x14ac:dyDescent="0.25">
      <c r="A345" t="s">
        <v>70</v>
      </c>
      <c r="B345" t="s">
        <v>7</v>
      </c>
      <c r="C345">
        <f>SUMIFS('2way'!$Z$3:$Z$7690,'2way'!$Q$3:$Q$7690,"=" &amp;B345,'2way'!$Y$3:$Y$7690,"&lt;&gt;P") + SUMIFS('2way'!$Z$3:$Z$7690,'2way'!$R$3:$R$7690,"=" &amp;B345,'2way'!$Y$3:$Y$7690,"&lt;&gt;P")</f>
        <v>0</v>
      </c>
      <c r="D345">
        <f>SUMIFS('2way'!$AB$3:$AB$7690,'2way'!$Q$3:$Q$7690,"="&amp;B345,'2way'!$Z$3:$Z$7690,"&lt;&gt;P") + SUMIFS('2way'!$AB$3:$AB$7690,'2way'!$R$3:$R$7690,"="&amp;B345,'2way'!$Z$3:$Z$7690,"&lt;&gt;P")</f>
        <v>0</v>
      </c>
      <c r="E345" s="71" t="e">
        <f t="shared" si="15"/>
        <v>#DIV/0!</v>
      </c>
      <c r="F345">
        <f>SUMIFS('2way'!$Z$3:$Z$7690,'2way'!$Q$3:$Q$7690,"=" &amp;B345,'2way'!$Y$3:$Y$7690,"&lt;&gt;P") + SUMIFS('2way'!$Z$3:$Z$7690,'2way'!$R$3:$R$7690,"=" &amp;B345,'2way'!$Y$3:$Y$7690,"&lt;&gt;P")</f>
        <v>0</v>
      </c>
      <c r="G345">
        <f>SUMIFS('2way'!$AD$3:$AD$7690,'2way'!$Q$3:$Q$7690,"="&amp;B345,'2way'!$Y$3:$Y$7690,"&lt;&gt;P") + SUMIFS('2way'!$AD$3:$AD$7690,'2way'!$R$3:$R$7690,"="&amp;D345,'2way'!$Y$3:$Y$7690,"&lt;&gt;P")</f>
        <v>0</v>
      </c>
      <c r="H345" s="71" t="e">
        <f t="shared" si="16"/>
        <v>#DIV/0!</v>
      </c>
      <c r="I345">
        <f>SUMIFS('2way'!$Z$3:$Z$7690,'2way'!$Q$3:$Q$7690,"=" &amp;B345,'2way'!$Y$3:$Y$7690,"&lt;&gt;P") + SUMIFS('2way'!$Z$3:$Z$7690,'2way'!$R$3:$R$7690,"=" &amp;B345,'2way'!$Y$3:$Y$7690,"&lt;&gt;P")</f>
        <v>0</v>
      </c>
      <c r="J345">
        <f>SUMIFS('2way'!$AF$3:$AF$7690,'2way'!$Q$3:$Q$7690,"="&amp;B345,'2way'!$Y$3:$Y$7690,"&lt;&gt;P") + SUMIFS('2way'!$AF$3:$AF$7690,'2way'!$R$3:$R$7690,"="&amp;B345,'2way'!$Y$3:$Y$7690,"&lt;&gt;P")</f>
        <v>0</v>
      </c>
      <c r="K345" s="71" t="e">
        <f t="shared" si="17"/>
        <v>#DIV/0!</v>
      </c>
    </row>
    <row r="346" spans="1:11" x14ac:dyDescent="0.25">
      <c r="A346" t="s">
        <v>70</v>
      </c>
      <c r="B346" t="s">
        <v>22</v>
      </c>
      <c r="C346">
        <f>SUMIFS('2way'!$Z$3:$Z$7690,'2way'!$Q$3:$Q$7690,"=" &amp;B346,'2way'!$Y$3:$Y$7690,"&lt;&gt;P") + SUMIFS('2way'!$Z$3:$Z$7690,'2way'!$R$3:$R$7690,"=" &amp;B346,'2way'!$Y$3:$Y$7690,"&lt;&gt;P")</f>
        <v>0</v>
      </c>
      <c r="D346">
        <f>SUMIFS('2way'!$AB$3:$AB$7690,'2way'!$Q$3:$Q$7690,"="&amp;B346,'2way'!$Z$3:$Z$7690,"&lt;&gt;P") + SUMIFS('2way'!$AB$3:$AB$7690,'2way'!$R$3:$R$7690,"="&amp;B346,'2way'!$Z$3:$Z$7690,"&lt;&gt;P")</f>
        <v>0</v>
      </c>
      <c r="E346" s="71" t="e">
        <f t="shared" si="15"/>
        <v>#DIV/0!</v>
      </c>
      <c r="F346">
        <f>SUMIFS('2way'!$Z$3:$Z$7690,'2way'!$Q$3:$Q$7690,"=" &amp;B346,'2way'!$Y$3:$Y$7690,"&lt;&gt;P") + SUMIFS('2way'!$Z$3:$Z$7690,'2way'!$R$3:$R$7690,"=" &amp;B346,'2way'!$Y$3:$Y$7690,"&lt;&gt;P")</f>
        <v>0</v>
      </c>
      <c r="G346">
        <f>SUMIFS('2way'!$AD$3:$AD$7690,'2way'!$Q$3:$Q$7690,"="&amp;B346,'2way'!$Y$3:$Y$7690,"&lt;&gt;P") + SUMIFS('2way'!$AD$3:$AD$7690,'2way'!$R$3:$R$7690,"="&amp;D346,'2way'!$Y$3:$Y$7690,"&lt;&gt;P")</f>
        <v>0</v>
      </c>
      <c r="H346" s="71" t="e">
        <f t="shared" si="16"/>
        <v>#DIV/0!</v>
      </c>
      <c r="I346">
        <f>SUMIFS('2way'!$Z$3:$Z$7690,'2way'!$Q$3:$Q$7690,"=" &amp;B346,'2way'!$Y$3:$Y$7690,"&lt;&gt;P") + SUMIFS('2way'!$Z$3:$Z$7690,'2way'!$R$3:$R$7690,"=" &amp;B346,'2way'!$Y$3:$Y$7690,"&lt;&gt;P")</f>
        <v>0</v>
      </c>
      <c r="J346">
        <f>SUMIFS('2way'!$AF$3:$AF$7690,'2way'!$Q$3:$Q$7690,"="&amp;B346,'2way'!$Y$3:$Y$7690,"&lt;&gt;P") + SUMIFS('2way'!$AF$3:$AF$7690,'2way'!$R$3:$R$7690,"="&amp;B346,'2way'!$Y$3:$Y$7690,"&lt;&gt;P")</f>
        <v>0</v>
      </c>
      <c r="K346" s="71" t="e">
        <f t="shared" si="17"/>
        <v>#DIV/0!</v>
      </c>
    </row>
    <row r="347" spans="1:11" x14ac:dyDescent="0.25">
      <c r="A347" t="s">
        <v>70</v>
      </c>
      <c r="B347" t="s">
        <v>24</v>
      </c>
      <c r="C347">
        <f>SUMIFS('2way'!$Z$3:$Z$7690,'2way'!$Q$3:$Q$7690,"=" &amp;B347,'2way'!$Y$3:$Y$7690,"&lt;&gt;P") + SUMIFS('2way'!$Z$3:$Z$7690,'2way'!$R$3:$R$7690,"=" &amp;B347,'2way'!$Y$3:$Y$7690,"&lt;&gt;P")</f>
        <v>0</v>
      </c>
      <c r="D347">
        <f>SUMIFS('2way'!$AB$3:$AB$7690,'2way'!$Q$3:$Q$7690,"="&amp;B347,'2way'!$Z$3:$Z$7690,"&lt;&gt;P") + SUMIFS('2way'!$AB$3:$AB$7690,'2way'!$R$3:$R$7690,"="&amp;B347,'2way'!$Z$3:$Z$7690,"&lt;&gt;P")</f>
        <v>0</v>
      </c>
      <c r="E347" s="71" t="e">
        <f t="shared" si="15"/>
        <v>#DIV/0!</v>
      </c>
      <c r="F347">
        <f>SUMIFS('2way'!$Z$3:$Z$7690,'2way'!$Q$3:$Q$7690,"=" &amp;B347,'2way'!$Y$3:$Y$7690,"&lt;&gt;P") + SUMIFS('2way'!$Z$3:$Z$7690,'2way'!$R$3:$R$7690,"=" &amp;B347,'2way'!$Y$3:$Y$7690,"&lt;&gt;P")</f>
        <v>0</v>
      </c>
      <c r="G347">
        <f>SUMIFS('2way'!$AD$3:$AD$7690,'2way'!$Q$3:$Q$7690,"="&amp;B347,'2way'!$Y$3:$Y$7690,"&lt;&gt;P") + SUMIFS('2way'!$AD$3:$AD$7690,'2way'!$R$3:$R$7690,"="&amp;D347,'2way'!$Y$3:$Y$7690,"&lt;&gt;P")</f>
        <v>0</v>
      </c>
      <c r="H347" s="71" t="e">
        <f t="shared" si="16"/>
        <v>#DIV/0!</v>
      </c>
      <c r="I347">
        <f>SUMIFS('2way'!$Z$3:$Z$7690,'2way'!$Q$3:$Q$7690,"=" &amp;B347,'2way'!$Y$3:$Y$7690,"&lt;&gt;P") + SUMIFS('2way'!$Z$3:$Z$7690,'2way'!$R$3:$R$7690,"=" &amp;B347,'2way'!$Y$3:$Y$7690,"&lt;&gt;P")</f>
        <v>0</v>
      </c>
      <c r="J347">
        <f>SUMIFS('2way'!$AF$3:$AF$7690,'2way'!$Q$3:$Q$7690,"="&amp;B347,'2way'!$Y$3:$Y$7690,"&lt;&gt;P") + SUMIFS('2way'!$AF$3:$AF$7690,'2way'!$R$3:$R$7690,"="&amp;B347,'2way'!$Y$3:$Y$7690,"&lt;&gt;P")</f>
        <v>0</v>
      </c>
      <c r="K347" s="71" t="e">
        <f t="shared" si="17"/>
        <v>#DIV/0!</v>
      </c>
    </row>
    <row r="348" spans="1:11" x14ac:dyDescent="0.25">
      <c r="A348" t="s">
        <v>70</v>
      </c>
      <c r="B348" t="s">
        <v>45</v>
      </c>
      <c r="C348">
        <f>SUMIFS('2way'!$Z$3:$Z$7690,'2way'!$Q$3:$Q$7690,"=" &amp;B348,'2way'!$Y$3:$Y$7690,"&lt;&gt;P") + SUMIFS('2way'!$Z$3:$Z$7690,'2way'!$R$3:$R$7690,"=" &amp;B348,'2way'!$Y$3:$Y$7690,"&lt;&gt;P")</f>
        <v>0</v>
      </c>
      <c r="D348">
        <f>SUMIFS('2way'!$AB$3:$AB$7690,'2way'!$Q$3:$Q$7690,"="&amp;B348,'2way'!$Z$3:$Z$7690,"&lt;&gt;P") + SUMIFS('2way'!$AB$3:$AB$7690,'2way'!$R$3:$R$7690,"="&amp;B348,'2way'!$Z$3:$Z$7690,"&lt;&gt;P")</f>
        <v>0</v>
      </c>
      <c r="E348" s="71" t="e">
        <f t="shared" si="15"/>
        <v>#DIV/0!</v>
      </c>
      <c r="F348">
        <f>SUMIFS('2way'!$Z$3:$Z$7690,'2way'!$Q$3:$Q$7690,"=" &amp;B348,'2way'!$Y$3:$Y$7690,"&lt;&gt;P") + SUMIFS('2way'!$Z$3:$Z$7690,'2way'!$R$3:$R$7690,"=" &amp;B348,'2way'!$Y$3:$Y$7690,"&lt;&gt;P")</f>
        <v>0</v>
      </c>
      <c r="G348">
        <f>SUMIFS('2way'!$AD$3:$AD$7690,'2way'!$Q$3:$Q$7690,"="&amp;B348,'2way'!$Y$3:$Y$7690,"&lt;&gt;P") + SUMIFS('2way'!$AD$3:$AD$7690,'2way'!$R$3:$R$7690,"="&amp;D348,'2way'!$Y$3:$Y$7690,"&lt;&gt;P")</f>
        <v>0</v>
      </c>
      <c r="H348" s="71" t="e">
        <f t="shared" si="16"/>
        <v>#DIV/0!</v>
      </c>
      <c r="I348">
        <f>SUMIFS('2way'!$Z$3:$Z$7690,'2way'!$Q$3:$Q$7690,"=" &amp;B348,'2way'!$Y$3:$Y$7690,"&lt;&gt;P") + SUMIFS('2way'!$Z$3:$Z$7690,'2way'!$R$3:$R$7690,"=" &amp;B348,'2way'!$Y$3:$Y$7690,"&lt;&gt;P")</f>
        <v>0</v>
      </c>
      <c r="J348">
        <f>SUMIFS('2way'!$AF$3:$AF$7690,'2way'!$Q$3:$Q$7690,"="&amp;B348,'2way'!$Y$3:$Y$7690,"&lt;&gt;P") + SUMIFS('2way'!$AF$3:$AF$7690,'2way'!$R$3:$R$7690,"="&amp;B348,'2way'!$Y$3:$Y$7690,"&lt;&gt;P")</f>
        <v>0</v>
      </c>
      <c r="K348" s="71" t="e">
        <f t="shared" si="17"/>
        <v>#DIV/0!</v>
      </c>
    </row>
    <row r="349" spans="1:11" x14ac:dyDescent="0.25">
      <c r="A349" t="s">
        <v>70</v>
      </c>
      <c r="B349" t="s">
        <v>46</v>
      </c>
      <c r="C349">
        <f>SUMIFS('2way'!$Z$3:$Z$7690,'2way'!$Q$3:$Q$7690,"=" &amp;B349,'2way'!$Y$3:$Y$7690,"&lt;&gt;P") + SUMIFS('2way'!$Z$3:$Z$7690,'2way'!$R$3:$R$7690,"=" &amp;B349,'2way'!$Y$3:$Y$7690,"&lt;&gt;P")</f>
        <v>0</v>
      </c>
      <c r="D349">
        <f>SUMIFS('2way'!$AB$3:$AB$7690,'2way'!$Q$3:$Q$7690,"="&amp;B349,'2way'!$Z$3:$Z$7690,"&lt;&gt;P") + SUMIFS('2way'!$AB$3:$AB$7690,'2way'!$R$3:$R$7690,"="&amp;B349,'2way'!$Z$3:$Z$7690,"&lt;&gt;P")</f>
        <v>0</v>
      </c>
      <c r="E349" s="71" t="e">
        <f t="shared" si="15"/>
        <v>#DIV/0!</v>
      </c>
      <c r="F349">
        <f>SUMIFS('2way'!$Z$3:$Z$7690,'2way'!$Q$3:$Q$7690,"=" &amp;B349,'2way'!$Y$3:$Y$7690,"&lt;&gt;P") + SUMIFS('2way'!$Z$3:$Z$7690,'2way'!$R$3:$R$7690,"=" &amp;B349,'2way'!$Y$3:$Y$7690,"&lt;&gt;P")</f>
        <v>0</v>
      </c>
      <c r="G349">
        <f>SUMIFS('2way'!$AD$3:$AD$7690,'2way'!$Q$3:$Q$7690,"="&amp;B349,'2way'!$Y$3:$Y$7690,"&lt;&gt;P") + SUMIFS('2way'!$AD$3:$AD$7690,'2way'!$R$3:$R$7690,"="&amp;D349,'2way'!$Y$3:$Y$7690,"&lt;&gt;P")</f>
        <v>0</v>
      </c>
      <c r="H349" s="71" t="e">
        <f t="shared" si="16"/>
        <v>#DIV/0!</v>
      </c>
      <c r="I349">
        <f>SUMIFS('2way'!$Z$3:$Z$7690,'2way'!$Q$3:$Q$7690,"=" &amp;B349,'2way'!$Y$3:$Y$7690,"&lt;&gt;P") + SUMIFS('2way'!$Z$3:$Z$7690,'2way'!$R$3:$R$7690,"=" &amp;B349,'2way'!$Y$3:$Y$7690,"&lt;&gt;P")</f>
        <v>0</v>
      </c>
      <c r="J349">
        <f>SUMIFS('2way'!$AF$3:$AF$7690,'2way'!$Q$3:$Q$7690,"="&amp;B349,'2way'!$Y$3:$Y$7690,"&lt;&gt;P") + SUMIFS('2way'!$AF$3:$AF$7690,'2way'!$R$3:$R$7690,"="&amp;B349,'2way'!$Y$3:$Y$7690,"&lt;&gt;P")</f>
        <v>0</v>
      </c>
      <c r="K349" s="71" t="e">
        <f t="shared" si="17"/>
        <v>#DIV/0!</v>
      </c>
    </row>
    <row r="350" spans="1:11" x14ac:dyDescent="0.25">
      <c r="A350" t="s">
        <v>70</v>
      </c>
      <c r="B350" t="s">
        <v>42</v>
      </c>
      <c r="C350">
        <f>SUMIFS('2way'!$Z$3:$Z$7690,'2way'!$Q$3:$Q$7690,"=" &amp;B350,'2way'!$Y$3:$Y$7690,"&lt;&gt;P") + SUMIFS('2way'!$Z$3:$Z$7690,'2way'!$R$3:$R$7690,"=" &amp;B350,'2way'!$Y$3:$Y$7690,"&lt;&gt;P")</f>
        <v>0</v>
      </c>
      <c r="D350">
        <f>SUMIFS('2way'!$AB$3:$AB$7690,'2way'!$Q$3:$Q$7690,"="&amp;B350,'2way'!$Z$3:$Z$7690,"&lt;&gt;P") + SUMIFS('2way'!$AB$3:$AB$7690,'2way'!$R$3:$R$7690,"="&amp;B350,'2way'!$Z$3:$Z$7690,"&lt;&gt;P")</f>
        <v>0</v>
      </c>
      <c r="E350" s="71" t="e">
        <f t="shared" si="15"/>
        <v>#DIV/0!</v>
      </c>
      <c r="F350">
        <f>SUMIFS('2way'!$Z$3:$Z$7690,'2way'!$Q$3:$Q$7690,"=" &amp;B350,'2way'!$Y$3:$Y$7690,"&lt;&gt;P") + SUMIFS('2way'!$Z$3:$Z$7690,'2way'!$R$3:$R$7690,"=" &amp;B350,'2way'!$Y$3:$Y$7690,"&lt;&gt;P")</f>
        <v>0</v>
      </c>
      <c r="G350">
        <f>SUMIFS('2way'!$AD$3:$AD$7690,'2way'!$Q$3:$Q$7690,"="&amp;B350,'2way'!$Y$3:$Y$7690,"&lt;&gt;P") + SUMIFS('2way'!$AD$3:$AD$7690,'2way'!$R$3:$R$7690,"="&amp;D350,'2way'!$Y$3:$Y$7690,"&lt;&gt;P")</f>
        <v>0</v>
      </c>
      <c r="H350" s="71" t="e">
        <f t="shared" si="16"/>
        <v>#DIV/0!</v>
      </c>
      <c r="I350">
        <f>SUMIFS('2way'!$Z$3:$Z$7690,'2way'!$Q$3:$Q$7690,"=" &amp;B350,'2way'!$Y$3:$Y$7690,"&lt;&gt;P") + SUMIFS('2way'!$Z$3:$Z$7690,'2way'!$R$3:$R$7690,"=" &amp;B350,'2way'!$Y$3:$Y$7690,"&lt;&gt;P")</f>
        <v>0</v>
      </c>
      <c r="J350">
        <f>SUMIFS('2way'!$AF$3:$AF$7690,'2way'!$Q$3:$Q$7690,"="&amp;B350,'2way'!$Y$3:$Y$7690,"&lt;&gt;P") + SUMIFS('2way'!$AF$3:$AF$7690,'2way'!$R$3:$R$7690,"="&amp;B350,'2way'!$Y$3:$Y$7690,"&lt;&gt;P")</f>
        <v>0</v>
      </c>
      <c r="K350" s="71" t="e">
        <f t="shared" si="17"/>
        <v>#DIV/0!</v>
      </c>
    </row>
    <row r="351" spans="1:11" x14ac:dyDescent="0.25">
      <c r="A351" t="s">
        <v>70</v>
      </c>
      <c r="B351" t="s">
        <v>48</v>
      </c>
      <c r="C351">
        <f>SUMIFS('2way'!$Z$3:$Z$7690,'2way'!$Q$3:$Q$7690,"=" &amp;B351,'2way'!$Y$3:$Y$7690,"&lt;&gt;P") + SUMIFS('2way'!$Z$3:$Z$7690,'2way'!$R$3:$R$7690,"=" &amp;B351,'2way'!$Y$3:$Y$7690,"&lt;&gt;P")</f>
        <v>0</v>
      </c>
      <c r="D351">
        <f>SUMIFS('2way'!$AB$3:$AB$7690,'2way'!$Q$3:$Q$7690,"="&amp;B351,'2way'!$Z$3:$Z$7690,"&lt;&gt;P") + SUMIFS('2way'!$AB$3:$AB$7690,'2way'!$R$3:$R$7690,"="&amp;B351,'2way'!$Z$3:$Z$7690,"&lt;&gt;P")</f>
        <v>0</v>
      </c>
      <c r="E351" s="71" t="e">
        <f t="shared" si="15"/>
        <v>#DIV/0!</v>
      </c>
      <c r="F351">
        <f>SUMIFS('2way'!$Z$3:$Z$7690,'2way'!$Q$3:$Q$7690,"=" &amp;B351,'2way'!$Y$3:$Y$7690,"&lt;&gt;P") + SUMIFS('2way'!$Z$3:$Z$7690,'2way'!$R$3:$R$7690,"=" &amp;B351,'2way'!$Y$3:$Y$7690,"&lt;&gt;P")</f>
        <v>0</v>
      </c>
      <c r="G351">
        <f>SUMIFS('2way'!$AD$3:$AD$7690,'2way'!$Q$3:$Q$7690,"="&amp;B351,'2way'!$Y$3:$Y$7690,"&lt;&gt;P") + SUMIFS('2way'!$AD$3:$AD$7690,'2way'!$R$3:$R$7690,"="&amp;D351,'2way'!$Y$3:$Y$7690,"&lt;&gt;P")</f>
        <v>0</v>
      </c>
      <c r="H351" s="71" t="e">
        <f t="shared" si="16"/>
        <v>#DIV/0!</v>
      </c>
      <c r="I351">
        <f>SUMIFS('2way'!$Z$3:$Z$7690,'2way'!$Q$3:$Q$7690,"=" &amp;B351,'2way'!$Y$3:$Y$7690,"&lt;&gt;P") + SUMIFS('2way'!$Z$3:$Z$7690,'2way'!$R$3:$R$7690,"=" &amp;B351,'2way'!$Y$3:$Y$7690,"&lt;&gt;P")</f>
        <v>0</v>
      </c>
      <c r="J351">
        <f>SUMIFS('2way'!$AF$3:$AF$7690,'2way'!$Q$3:$Q$7690,"="&amp;B351,'2way'!$Y$3:$Y$7690,"&lt;&gt;P") + SUMIFS('2way'!$AF$3:$AF$7690,'2way'!$R$3:$R$7690,"="&amp;B351,'2way'!$Y$3:$Y$7690,"&lt;&gt;P")</f>
        <v>0</v>
      </c>
      <c r="K351" s="71" t="e">
        <f t="shared" si="17"/>
        <v>#DIV/0!</v>
      </c>
    </row>
    <row r="352" spans="1:11" x14ac:dyDescent="0.25">
      <c r="A352" t="s">
        <v>70</v>
      </c>
      <c r="B352" t="s">
        <v>23</v>
      </c>
      <c r="C352">
        <f>SUMIFS('2way'!$Z$3:$Z$7690,'2way'!$Q$3:$Q$7690,"=" &amp;B352,'2way'!$Y$3:$Y$7690,"&lt;&gt;P") + SUMIFS('2way'!$Z$3:$Z$7690,'2way'!$R$3:$R$7690,"=" &amp;B352,'2way'!$Y$3:$Y$7690,"&lt;&gt;P")</f>
        <v>0</v>
      </c>
      <c r="D352">
        <f>SUMIFS('2way'!$AB$3:$AB$7690,'2way'!$Q$3:$Q$7690,"="&amp;B352,'2way'!$Z$3:$Z$7690,"&lt;&gt;P") + SUMIFS('2way'!$AB$3:$AB$7690,'2way'!$R$3:$R$7690,"="&amp;B352,'2way'!$Z$3:$Z$7690,"&lt;&gt;P")</f>
        <v>0</v>
      </c>
      <c r="E352" s="71" t="e">
        <f t="shared" si="15"/>
        <v>#DIV/0!</v>
      </c>
      <c r="F352">
        <f>SUMIFS('2way'!$Z$3:$Z$7690,'2way'!$Q$3:$Q$7690,"=" &amp;B352,'2way'!$Y$3:$Y$7690,"&lt;&gt;P") + SUMIFS('2way'!$Z$3:$Z$7690,'2way'!$R$3:$R$7690,"=" &amp;B352,'2way'!$Y$3:$Y$7690,"&lt;&gt;P")</f>
        <v>0</v>
      </c>
      <c r="G352">
        <f>SUMIFS('2way'!$AD$3:$AD$7690,'2way'!$Q$3:$Q$7690,"="&amp;B352,'2way'!$Y$3:$Y$7690,"&lt;&gt;P") + SUMIFS('2way'!$AD$3:$AD$7690,'2way'!$R$3:$R$7690,"="&amp;D352,'2way'!$Y$3:$Y$7690,"&lt;&gt;P")</f>
        <v>0</v>
      </c>
      <c r="H352" s="71" t="e">
        <f t="shared" si="16"/>
        <v>#DIV/0!</v>
      </c>
      <c r="I352">
        <f>SUMIFS('2way'!$Z$3:$Z$7690,'2way'!$Q$3:$Q$7690,"=" &amp;B352,'2way'!$Y$3:$Y$7690,"&lt;&gt;P") + SUMIFS('2way'!$Z$3:$Z$7690,'2way'!$R$3:$R$7690,"=" &amp;B352,'2way'!$Y$3:$Y$7690,"&lt;&gt;P")</f>
        <v>0</v>
      </c>
      <c r="J352">
        <f>SUMIFS('2way'!$AF$3:$AF$7690,'2way'!$Q$3:$Q$7690,"="&amp;B352,'2way'!$Y$3:$Y$7690,"&lt;&gt;P") + SUMIFS('2way'!$AF$3:$AF$7690,'2way'!$R$3:$R$7690,"="&amp;B352,'2way'!$Y$3:$Y$7690,"&lt;&gt;P")</f>
        <v>0</v>
      </c>
      <c r="K352" s="71" t="e">
        <f t="shared" si="17"/>
        <v>#DIV/0!</v>
      </c>
    </row>
    <row r="353" spans="1:11" x14ac:dyDescent="0.25">
      <c r="A353" t="s">
        <v>70</v>
      </c>
      <c r="B353" t="s">
        <v>47</v>
      </c>
      <c r="C353">
        <f>SUMIFS('2way'!$Z$3:$Z$7690,'2way'!$Q$3:$Q$7690,"=" &amp;B353,'2way'!$Y$3:$Y$7690,"&lt;&gt;P") + SUMIFS('2way'!$Z$3:$Z$7690,'2way'!$R$3:$R$7690,"=" &amp;B353,'2way'!$Y$3:$Y$7690,"&lt;&gt;P")</f>
        <v>0</v>
      </c>
      <c r="D353">
        <f>SUMIFS('2way'!$AB$3:$AB$7690,'2way'!$Q$3:$Q$7690,"="&amp;B353,'2way'!$Z$3:$Z$7690,"&lt;&gt;P") + SUMIFS('2way'!$AB$3:$AB$7690,'2way'!$R$3:$R$7690,"="&amp;B353,'2way'!$Z$3:$Z$7690,"&lt;&gt;P")</f>
        <v>0</v>
      </c>
      <c r="E353" s="71" t="e">
        <f t="shared" si="15"/>
        <v>#DIV/0!</v>
      </c>
      <c r="F353">
        <f>SUMIFS('2way'!$Z$3:$Z$7690,'2way'!$Q$3:$Q$7690,"=" &amp;B353,'2way'!$Y$3:$Y$7690,"&lt;&gt;P") + SUMIFS('2way'!$Z$3:$Z$7690,'2way'!$R$3:$R$7690,"=" &amp;B353,'2way'!$Y$3:$Y$7690,"&lt;&gt;P")</f>
        <v>0</v>
      </c>
      <c r="G353">
        <f>SUMIFS('2way'!$AD$3:$AD$7690,'2way'!$Q$3:$Q$7690,"="&amp;B353,'2way'!$Y$3:$Y$7690,"&lt;&gt;P") + SUMIFS('2way'!$AD$3:$AD$7690,'2way'!$R$3:$R$7690,"="&amp;D353,'2way'!$Y$3:$Y$7690,"&lt;&gt;P")</f>
        <v>0</v>
      </c>
      <c r="H353" s="71" t="e">
        <f t="shared" si="16"/>
        <v>#DIV/0!</v>
      </c>
      <c r="I353">
        <f>SUMIFS('2way'!$Z$3:$Z$7690,'2way'!$Q$3:$Q$7690,"=" &amp;B353,'2way'!$Y$3:$Y$7690,"&lt;&gt;P") + SUMIFS('2way'!$Z$3:$Z$7690,'2way'!$R$3:$R$7690,"=" &amp;B353,'2way'!$Y$3:$Y$7690,"&lt;&gt;P")</f>
        <v>0</v>
      </c>
      <c r="J353">
        <f>SUMIFS('2way'!$AF$3:$AF$7690,'2way'!$Q$3:$Q$7690,"="&amp;B353,'2way'!$Y$3:$Y$7690,"&lt;&gt;P") + SUMIFS('2way'!$AF$3:$AF$7690,'2way'!$R$3:$R$7690,"="&amp;B353,'2way'!$Y$3:$Y$7690,"&lt;&gt;P")</f>
        <v>0</v>
      </c>
      <c r="K353" s="71" t="e">
        <f t="shared" si="17"/>
        <v>#DIV/0!</v>
      </c>
    </row>
    <row r="354" spans="1:11" x14ac:dyDescent="0.25">
      <c r="A354" t="s">
        <v>70</v>
      </c>
      <c r="B354" t="s">
        <v>44</v>
      </c>
      <c r="C354">
        <f>SUMIFS('2way'!$Z$3:$Z$7690,'2way'!$Q$3:$Q$7690,"=" &amp;B354,'2way'!$Y$3:$Y$7690,"&lt;&gt;P") + SUMIFS('2way'!$Z$3:$Z$7690,'2way'!$R$3:$R$7690,"=" &amp;B354,'2way'!$Y$3:$Y$7690,"&lt;&gt;P")</f>
        <v>0</v>
      </c>
      <c r="D354">
        <f>SUMIFS('2way'!$AB$3:$AB$7690,'2way'!$Q$3:$Q$7690,"="&amp;B354,'2way'!$Z$3:$Z$7690,"&lt;&gt;P") + SUMIFS('2way'!$AB$3:$AB$7690,'2way'!$R$3:$R$7690,"="&amp;B354,'2way'!$Z$3:$Z$7690,"&lt;&gt;P")</f>
        <v>0</v>
      </c>
      <c r="E354" s="71" t="e">
        <f t="shared" si="15"/>
        <v>#DIV/0!</v>
      </c>
      <c r="F354">
        <f>SUMIFS('2way'!$Z$3:$Z$7690,'2way'!$Q$3:$Q$7690,"=" &amp;B354,'2way'!$Y$3:$Y$7690,"&lt;&gt;P") + SUMIFS('2way'!$Z$3:$Z$7690,'2way'!$R$3:$R$7690,"=" &amp;B354,'2way'!$Y$3:$Y$7690,"&lt;&gt;P")</f>
        <v>0</v>
      </c>
      <c r="G354">
        <f>SUMIFS('2way'!$AD$3:$AD$7690,'2way'!$Q$3:$Q$7690,"="&amp;B354,'2way'!$Y$3:$Y$7690,"&lt;&gt;P") + SUMIFS('2way'!$AD$3:$AD$7690,'2way'!$R$3:$R$7690,"="&amp;D354,'2way'!$Y$3:$Y$7690,"&lt;&gt;P")</f>
        <v>0</v>
      </c>
      <c r="H354" s="71" t="e">
        <f t="shared" si="16"/>
        <v>#DIV/0!</v>
      </c>
      <c r="I354">
        <f>SUMIFS('2way'!$Z$3:$Z$7690,'2way'!$Q$3:$Q$7690,"=" &amp;B354,'2way'!$Y$3:$Y$7690,"&lt;&gt;P") + SUMIFS('2way'!$Z$3:$Z$7690,'2way'!$R$3:$R$7690,"=" &amp;B354,'2way'!$Y$3:$Y$7690,"&lt;&gt;P")</f>
        <v>0</v>
      </c>
      <c r="J354">
        <f>SUMIFS('2way'!$AF$3:$AF$7690,'2way'!$Q$3:$Q$7690,"="&amp;B354,'2way'!$Y$3:$Y$7690,"&lt;&gt;P") + SUMIFS('2way'!$AF$3:$AF$7690,'2way'!$R$3:$R$7690,"="&amp;B354,'2way'!$Y$3:$Y$7690,"&lt;&gt;P")</f>
        <v>0</v>
      </c>
      <c r="K354" s="71" t="e">
        <f t="shared" si="17"/>
        <v>#DIV/0!</v>
      </c>
    </row>
    <row r="355" spans="1:11" x14ac:dyDescent="0.25">
      <c r="A355" t="s">
        <v>70</v>
      </c>
      <c r="B355" t="s">
        <v>8</v>
      </c>
      <c r="C355">
        <f>SUMIFS('2way'!$Z$3:$Z$7690,'2way'!$Q$3:$Q$7690,"=" &amp;B355,'2way'!$Y$3:$Y$7690,"&lt;&gt;P") + SUMIFS('2way'!$Z$3:$Z$7690,'2way'!$R$3:$R$7690,"=" &amp;B355,'2way'!$Y$3:$Y$7690,"&lt;&gt;P")</f>
        <v>0</v>
      </c>
      <c r="D355">
        <f>SUMIFS('2way'!$AB$3:$AB$7690,'2way'!$Q$3:$Q$7690,"="&amp;B355,'2way'!$Z$3:$Z$7690,"&lt;&gt;P") + SUMIFS('2way'!$AB$3:$AB$7690,'2way'!$R$3:$R$7690,"="&amp;B355,'2way'!$Z$3:$Z$7690,"&lt;&gt;P")</f>
        <v>0</v>
      </c>
      <c r="E355" s="71" t="e">
        <f t="shared" si="15"/>
        <v>#DIV/0!</v>
      </c>
      <c r="F355">
        <f>SUMIFS('2way'!$Z$3:$Z$7690,'2way'!$Q$3:$Q$7690,"=" &amp;B355,'2way'!$Y$3:$Y$7690,"&lt;&gt;P") + SUMIFS('2way'!$Z$3:$Z$7690,'2way'!$R$3:$R$7690,"=" &amp;B355,'2way'!$Y$3:$Y$7690,"&lt;&gt;P")</f>
        <v>0</v>
      </c>
      <c r="G355">
        <f>SUMIFS('2way'!$AD$3:$AD$7690,'2way'!$Q$3:$Q$7690,"="&amp;B355,'2way'!$Y$3:$Y$7690,"&lt;&gt;P") + SUMIFS('2way'!$AD$3:$AD$7690,'2way'!$R$3:$R$7690,"="&amp;D355,'2way'!$Y$3:$Y$7690,"&lt;&gt;P")</f>
        <v>0</v>
      </c>
      <c r="H355" s="71" t="e">
        <f t="shared" si="16"/>
        <v>#DIV/0!</v>
      </c>
      <c r="I355">
        <f>SUMIFS('2way'!$Z$3:$Z$7690,'2way'!$Q$3:$Q$7690,"=" &amp;B355,'2way'!$Y$3:$Y$7690,"&lt;&gt;P") + SUMIFS('2way'!$Z$3:$Z$7690,'2way'!$R$3:$R$7690,"=" &amp;B355,'2way'!$Y$3:$Y$7690,"&lt;&gt;P")</f>
        <v>0</v>
      </c>
      <c r="J355">
        <f>SUMIFS('2way'!$AF$3:$AF$7690,'2way'!$Q$3:$Q$7690,"="&amp;B355,'2way'!$Y$3:$Y$7690,"&lt;&gt;P") + SUMIFS('2way'!$AF$3:$AF$7690,'2way'!$R$3:$R$7690,"="&amp;B355,'2way'!$Y$3:$Y$7690,"&lt;&gt;P")</f>
        <v>0</v>
      </c>
      <c r="K355" s="71" t="e">
        <f t="shared" si="17"/>
        <v>#DIV/0!</v>
      </c>
    </row>
    <row r="356" spans="1:11" x14ac:dyDescent="0.25">
      <c r="A356" t="s">
        <v>70</v>
      </c>
      <c r="B356" t="s">
        <v>26</v>
      </c>
      <c r="C356">
        <f>SUMIFS('2way'!$Z$3:$Z$7690,'2way'!$Q$3:$Q$7690,"=" &amp;B356,'2way'!$Y$3:$Y$7690,"&lt;&gt;P") + SUMIFS('2way'!$Z$3:$Z$7690,'2way'!$R$3:$R$7690,"=" &amp;B356,'2way'!$Y$3:$Y$7690,"&lt;&gt;P")</f>
        <v>0</v>
      </c>
      <c r="D356">
        <f>SUMIFS('2way'!$AB$3:$AB$7690,'2way'!$Q$3:$Q$7690,"="&amp;B356,'2way'!$Z$3:$Z$7690,"&lt;&gt;P") + SUMIFS('2way'!$AB$3:$AB$7690,'2way'!$R$3:$R$7690,"="&amp;B356,'2way'!$Z$3:$Z$7690,"&lt;&gt;P")</f>
        <v>0</v>
      </c>
      <c r="E356" s="71" t="e">
        <f t="shared" si="15"/>
        <v>#DIV/0!</v>
      </c>
      <c r="F356">
        <f>SUMIFS('2way'!$Z$3:$Z$7690,'2way'!$Q$3:$Q$7690,"=" &amp;B356,'2way'!$Y$3:$Y$7690,"&lt;&gt;P") + SUMIFS('2way'!$Z$3:$Z$7690,'2way'!$R$3:$R$7690,"=" &amp;B356,'2way'!$Y$3:$Y$7690,"&lt;&gt;P")</f>
        <v>0</v>
      </c>
      <c r="G356">
        <f>SUMIFS('2way'!$AD$3:$AD$7690,'2way'!$Q$3:$Q$7690,"="&amp;B356,'2way'!$Y$3:$Y$7690,"&lt;&gt;P") + SUMIFS('2way'!$AD$3:$AD$7690,'2way'!$R$3:$R$7690,"="&amp;D356,'2way'!$Y$3:$Y$7690,"&lt;&gt;P")</f>
        <v>0</v>
      </c>
      <c r="H356" s="71" t="e">
        <f t="shared" si="16"/>
        <v>#DIV/0!</v>
      </c>
      <c r="I356">
        <f>SUMIFS('2way'!$Z$3:$Z$7690,'2way'!$Q$3:$Q$7690,"=" &amp;B356,'2way'!$Y$3:$Y$7690,"&lt;&gt;P") + SUMIFS('2way'!$Z$3:$Z$7690,'2way'!$R$3:$R$7690,"=" &amp;B356,'2way'!$Y$3:$Y$7690,"&lt;&gt;P")</f>
        <v>0</v>
      </c>
      <c r="J356">
        <f>SUMIFS('2way'!$AF$3:$AF$7690,'2way'!$Q$3:$Q$7690,"="&amp;B356,'2way'!$Y$3:$Y$7690,"&lt;&gt;P") + SUMIFS('2way'!$AF$3:$AF$7690,'2way'!$R$3:$R$7690,"="&amp;B356,'2way'!$Y$3:$Y$7690,"&lt;&gt;P")</f>
        <v>0</v>
      </c>
      <c r="K356" s="71" t="e">
        <f t="shared" si="17"/>
        <v>#DIV/0!</v>
      </c>
    </row>
    <row r="357" spans="1:11" x14ac:dyDescent="0.25">
      <c r="A357" t="s">
        <v>70</v>
      </c>
      <c r="B357" t="s">
        <v>28</v>
      </c>
      <c r="C357">
        <f>SUMIFS('2way'!$Z$3:$Z$7690,'2way'!$Q$3:$Q$7690,"=" &amp;B357,'2way'!$Y$3:$Y$7690,"&lt;&gt;P") + SUMIFS('2way'!$Z$3:$Z$7690,'2way'!$R$3:$R$7690,"=" &amp;B357,'2way'!$Y$3:$Y$7690,"&lt;&gt;P")</f>
        <v>0</v>
      </c>
      <c r="D357">
        <f>SUMIFS('2way'!$AB$3:$AB$7690,'2way'!$Q$3:$Q$7690,"="&amp;B357,'2way'!$Z$3:$Z$7690,"&lt;&gt;P") + SUMIFS('2way'!$AB$3:$AB$7690,'2way'!$R$3:$R$7690,"="&amp;B357,'2way'!$Z$3:$Z$7690,"&lt;&gt;P")</f>
        <v>0</v>
      </c>
      <c r="E357" s="71" t="e">
        <f t="shared" si="15"/>
        <v>#DIV/0!</v>
      </c>
      <c r="F357">
        <f>SUMIFS('2way'!$Z$3:$Z$7690,'2way'!$Q$3:$Q$7690,"=" &amp;B357,'2way'!$Y$3:$Y$7690,"&lt;&gt;P") + SUMIFS('2way'!$Z$3:$Z$7690,'2way'!$R$3:$R$7690,"=" &amp;B357,'2way'!$Y$3:$Y$7690,"&lt;&gt;P")</f>
        <v>0</v>
      </c>
      <c r="G357">
        <f>SUMIFS('2way'!$AD$3:$AD$7690,'2way'!$Q$3:$Q$7690,"="&amp;B357,'2way'!$Y$3:$Y$7690,"&lt;&gt;P") + SUMIFS('2way'!$AD$3:$AD$7690,'2way'!$R$3:$R$7690,"="&amp;D357,'2way'!$Y$3:$Y$7690,"&lt;&gt;P")</f>
        <v>0</v>
      </c>
      <c r="H357" s="71" t="e">
        <f t="shared" si="16"/>
        <v>#DIV/0!</v>
      </c>
      <c r="I357">
        <f>SUMIFS('2way'!$Z$3:$Z$7690,'2way'!$Q$3:$Q$7690,"=" &amp;B357,'2way'!$Y$3:$Y$7690,"&lt;&gt;P") + SUMIFS('2way'!$Z$3:$Z$7690,'2way'!$R$3:$R$7690,"=" &amp;B357,'2way'!$Y$3:$Y$7690,"&lt;&gt;P")</f>
        <v>0</v>
      </c>
      <c r="J357">
        <f>SUMIFS('2way'!$AF$3:$AF$7690,'2way'!$Q$3:$Q$7690,"="&amp;B357,'2way'!$Y$3:$Y$7690,"&lt;&gt;P") + SUMIFS('2way'!$AF$3:$AF$7690,'2way'!$R$3:$R$7690,"="&amp;B357,'2way'!$Y$3:$Y$7690,"&lt;&gt;P")</f>
        <v>0</v>
      </c>
      <c r="K357" s="71" t="e">
        <f t="shared" si="17"/>
        <v>#DIV/0!</v>
      </c>
    </row>
    <row r="358" spans="1:11" x14ac:dyDescent="0.25">
      <c r="A358" t="s">
        <v>70</v>
      </c>
      <c r="B358" t="s">
        <v>49</v>
      </c>
      <c r="C358">
        <f>SUMIFS('2way'!$Z$3:$Z$7690,'2way'!$Q$3:$Q$7690,"=" &amp;B358,'2way'!$Y$3:$Y$7690,"&lt;&gt;P") + SUMIFS('2way'!$Z$3:$Z$7690,'2way'!$R$3:$R$7690,"=" &amp;B358,'2way'!$Y$3:$Y$7690,"&lt;&gt;P")</f>
        <v>0</v>
      </c>
      <c r="D358">
        <f>SUMIFS('2way'!$AB$3:$AB$7690,'2way'!$Q$3:$Q$7690,"="&amp;B358,'2way'!$Z$3:$Z$7690,"&lt;&gt;P") + SUMIFS('2way'!$AB$3:$AB$7690,'2way'!$R$3:$R$7690,"="&amp;B358,'2way'!$Z$3:$Z$7690,"&lt;&gt;P")</f>
        <v>0</v>
      </c>
      <c r="E358" s="71" t="e">
        <f t="shared" si="15"/>
        <v>#DIV/0!</v>
      </c>
      <c r="F358">
        <f>SUMIFS('2way'!$Z$3:$Z$7690,'2way'!$Q$3:$Q$7690,"=" &amp;B358,'2way'!$Y$3:$Y$7690,"&lt;&gt;P") + SUMIFS('2way'!$Z$3:$Z$7690,'2way'!$R$3:$R$7690,"=" &amp;B358,'2way'!$Y$3:$Y$7690,"&lt;&gt;P")</f>
        <v>0</v>
      </c>
      <c r="G358">
        <f>SUMIFS('2way'!$AD$3:$AD$7690,'2way'!$Q$3:$Q$7690,"="&amp;B358,'2way'!$Y$3:$Y$7690,"&lt;&gt;P") + SUMIFS('2way'!$AD$3:$AD$7690,'2way'!$R$3:$R$7690,"="&amp;D358,'2way'!$Y$3:$Y$7690,"&lt;&gt;P")</f>
        <v>0</v>
      </c>
      <c r="H358" s="71" t="e">
        <f t="shared" si="16"/>
        <v>#DIV/0!</v>
      </c>
      <c r="I358">
        <f>SUMIFS('2way'!$Z$3:$Z$7690,'2way'!$Q$3:$Q$7690,"=" &amp;B358,'2way'!$Y$3:$Y$7690,"&lt;&gt;P") + SUMIFS('2way'!$Z$3:$Z$7690,'2way'!$R$3:$R$7690,"=" &amp;B358,'2way'!$Y$3:$Y$7690,"&lt;&gt;P")</f>
        <v>0</v>
      </c>
      <c r="J358">
        <f>SUMIFS('2way'!$AF$3:$AF$7690,'2way'!$Q$3:$Q$7690,"="&amp;B358,'2way'!$Y$3:$Y$7690,"&lt;&gt;P") + SUMIFS('2way'!$AF$3:$AF$7690,'2way'!$R$3:$R$7690,"="&amp;B358,'2way'!$Y$3:$Y$7690,"&lt;&gt;P")</f>
        <v>0</v>
      </c>
      <c r="K358" s="71" t="e">
        <f t="shared" si="17"/>
        <v>#DIV/0!</v>
      </c>
    </row>
    <row r="359" spans="1:11" x14ac:dyDescent="0.25">
      <c r="A359" t="s">
        <v>70</v>
      </c>
      <c r="B359" t="s">
        <v>30</v>
      </c>
      <c r="C359">
        <f>SUMIFS('2way'!$Z$3:$Z$7690,'2way'!$Q$3:$Q$7690,"=" &amp;B359,'2way'!$Y$3:$Y$7690,"&lt;&gt;P") + SUMIFS('2way'!$Z$3:$Z$7690,'2way'!$R$3:$R$7690,"=" &amp;B359,'2way'!$Y$3:$Y$7690,"&lt;&gt;P")</f>
        <v>0</v>
      </c>
      <c r="D359">
        <f>SUMIFS('2way'!$AB$3:$AB$7690,'2way'!$Q$3:$Q$7690,"="&amp;B359,'2way'!$Z$3:$Z$7690,"&lt;&gt;P") + SUMIFS('2way'!$AB$3:$AB$7690,'2way'!$R$3:$R$7690,"="&amp;B359,'2way'!$Z$3:$Z$7690,"&lt;&gt;P")</f>
        <v>0</v>
      </c>
      <c r="E359" s="71" t="e">
        <f t="shared" si="15"/>
        <v>#DIV/0!</v>
      </c>
      <c r="F359">
        <f>SUMIFS('2way'!$Z$3:$Z$7690,'2way'!$Q$3:$Q$7690,"=" &amp;B359,'2way'!$Y$3:$Y$7690,"&lt;&gt;P") + SUMIFS('2way'!$Z$3:$Z$7690,'2way'!$R$3:$R$7690,"=" &amp;B359,'2way'!$Y$3:$Y$7690,"&lt;&gt;P")</f>
        <v>0</v>
      </c>
      <c r="G359">
        <f>SUMIFS('2way'!$AD$3:$AD$7690,'2way'!$Q$3:$Q$7690,"="&amp;B359,'2way'!$Y$3:$Y$7690,"&lt;&gt;P") + SUMIFS('2way'!$AD$3:$AD$7690,'2way'!$R$3:$R$7690,"="&amp;D359,'2way'!$Y$3:$Y$7690,"&lt;&gt;P")</f>
        <v>0</v>
      </c>
      <c r="H359" s="71" t="e">
        <f t="shared" si="16"/>
        <v>#DIV/0!</v>
      </c>
      <c r="I359">
        <f>SUMIFS('2way'!$Z$3:$Z$7690,'2way'!$Q$3:$Q$7690,"=" &amp;B359,'2way'!$Y$3:$Y$7690,"&lt;&gt;P") + SUMIFS('2way'!$Z$3:$Z$7690,'2way'!$R$3:$R$7690,"=" &amp;B359,'2way'!$Y$3:$Y$7690,"&lt;&gt;P")</f>
        <v>0</v>
      </c>
      <c r="J359">
        <f>SUMIFS('2way'!$AF$3:$AF$7690,'2way'!$Q$3:$Q$7690,"="&amp;B359,'2way'!$Y$3:$Y$7690,"&lt;&gt;P") + SUMIFS('2way'!$AF$3:$AF$7690,'2way'!$R$3:$R$7690,"="&amp;B359,'2way'!$Y$3:$Y$7690,"&lt;&gt;P")</f>
        <v>0</v>
      </c>
      <c r="K359" s="71" t="e">
        <f t="shared" si="17"/>
        <v>#DIV/0!</v>
      </c>
    </row>
    <row r="360" spans="1:11" x14ac:dyDescent="0.25">
      <c r="A360" t="s">
        <v>70</v>
      </c>
      <c r="B360" t="s">
        <v>27</v>
      </c>
      <c r="C360">
        <f>SUMIFS('2way'!$Z$3:$Z$7690,'2way'!$Q$3:$Q$7690,"=" &amp;B360,'2way'!$Y$3:$Y$7690,"&lt;&gt;P") + SUMIFS('2way'!$Z$3:$Z$7690,'2way'!$R$3:$R$7690,"=" &amp;B360,'2way'!$Y$3:$Y$7690,"&lt;&gt;P")</f>
        <v>0</v>
      </c>
      <c r="D360">
        <f>SUMIFS('2way'!$AB$3:$AB$7690,'2way'!$Q$3:$Q$7690,"="&amp;B360,'2way'!$Z$3:$Z$7690,"&lt;&gt;P") + SUMIFS('2way'!$AB$3:$AB$7690,'2way'!$R$3:$R$7690,"="&amp;B360,'2way'!$Z$3:$Z$7690,"&lt;&gt;P")</f>
        <v>0</v>
      </c>
      <c r="E360" s="71" t="e">
        <f t="shared" si="15"/>
        <v>#DIV/0!</v>
      </c>
      <c r="F360">
        <f>SUMIFS('2way'!$Z$3:$Z$7690,'2way'!$Q$3:$Q$7690,"=" &amp;B360,'2way'!$Y$3:$Y$7690,"&lt;&gt;P") + SUMIFS('2way'!$Z$3:$Z$7690,'2way'!$R$3:$R$7690,"=" &amp;B360,'2way'!$Y$3:$Y$7690,"&lt;&gt;P")</f>
        <v>0</v>
      </c>
      <c r="G360">
        <f>SUMIFS('2way'!$AD$3:$AD$7690,'2way'!$Q$3:$Q$7690,"="&amp;B360,'2way'!$Y$3:$Y$7690,"&lt;&gt;P") + SUMIFS('2way'!$AD$3:$AD$7690,'2way'!$R$3:$R$7690,"="&amp;D360,'2way'!$Y$3:$Y$7690,"&lt;&gt;P")</f>
        <v>0</v>
      </c>
      <c r="H360" s="71" t="e">
        <f t="shared" si="16"/>
        <v>#DIV/0!</v>
      </c>
      <c r="I360">
        <f>SUMIFS('2way'!$Z$3:$Z$7690,'2way'!$Q$3:$Q$7690,"=" &amp;B360,'2way'!$Y$3:$Y$7690,"&lt;&gt;P") + SUMIFS('2way'!$Z$3:$Z$7690,'2way'!$R$3:$R$7690,"=" &amp;B360,'2way'!$Y$3:$Y$7690,"&lt;&gt;P")</f>
        <v>0</v>
      </c>
      <c r="J360">
        <f>SUMIFS('2way'!$AF$3:$AF$7690,'2way'!$Q$3:$Q$7690,"="&amp;B360,'2way'!$Y$3:$Y$7690,"&lt;&gt;P") + SUMIFS('2way'!$AF$3:$AF$7690,'2way'!$R$3:$R$7690,"="&amp;B360,'2way'!$Y$3:$Y$7690,"&lt;&gt;P")</f>
        <v>0</v>
      </c>
      <c r="K360" s="71" t="e">
        <f t="shared" si="17"/>
        <v>#DIV/0!</v>
      </c>
    </row>
    <row r="361" spans="1:11" x14ac:dyDescent="0.25">
      <c r="A361" t="s">
        <v>70</v>
      </c>
      <c r="B361" t="s">
        <v>25</v>
      </c>
      <c r="C361">
        <f>SUMIFS('2way'!$Z$3:$Z$7690,'2way'!$Q$3:$Q$7690,"=" &amp;B361,'2way'!$Y$3:$Y$7690,"&lt;&gt;P") + SUMIFS('2way'!$Z$3:$Z$7690,'2way'!$R$3:$R$7690,"=" &amp;B361,'2way'!$Y$3:$Y$7690,"&lt;&gt;P")</f>
        <v>0</v>
      </c>
      <c r="D361">
        <f>SUMIFS('2way'!$AB$3:$AB$7690,'2way'!$Q$3:$Q$7690,"="&amp;B361,'2way'!$Z$3:$Z$7690,"&lt;&gt;P") + SUMIFS('2way'!$AB$3:$AB$7690,'2way'!$R$3:$R$7690,"="&amp;B361,'2way'!$Z$3:$Z$7690,"&lt;&gt;P")</f>
        <v>0</v>
      </c>
      <c r="E361" s="71" t="e">
        <f t="shared" si="15"/>
        <v>#DIV/0!</v>
      </c>
      <c r="F361">
        <f>SUMIFS('2way'!$Z$3:$Z$7690,'2way'!$Q$3:$Q$7690,"=" &amp;B361,'2way'!$Y$3:$Y$7690,"&lt;&gt;P") + SUMIFS('2way'!$Z$3:$Z$7690,'2way'!$R$3:$R$7690,"=" &amp;B361,'2way'!$Y$3:$Y$7690,"&lt;&gt;P")</f>
        <v>0</v>
      </c>
      <c r="G361">
        <f>SUMIFS('2way'!$AD$3:$AD$7690,'2way'!$Q$3:$Q$7690,"="&amp;B361,'2way'!$Y$3:$Y$7690,"&lt;&gt;P") + SUMIFS('2way'!$AD$3:$AD$7690,'2way'!$R$3:$R$7690,"="&amp;D361,'2way'!$Y$3:$Y$7690,"&lt;&gt;P")</f>
        <v>0</v>
      </c>
      <c r="H361" s="71" t="e">
        <f t="shared" si="16"/>
        <v>#DIV/0!</v>
      </c>
      <c r="I361">
        <f>SUMIFS('2way'!$Z$3:$Z$7690,'2way'!$Q$3:$Q$7690,"=" &amp;B361,'2way'!$Y$3:$Y$7690,"&lt;&gt;P") + SUMIFS('2way'!$Z$3:$Z$7690,'2way'!$R$3:$R$7690,"=" &amp;B361,'2way'!$Y$3:$Y$7690,"&lt;&gt;P")</f>
        <v>0</v>
      </c>
      <c r="J361">
        <f>SUMIFS('2way'!$AF$3:$AF$7690,'2way'!$Q$3:$Q$7690,"="&amp;B361,'2way'!$Y$3:$Y$7690,"&lt;&gt;P") + SUMIFS('2way'!$AF$3:$AF$7690,'2way'!$R$3:$R$7690,"="&amp;B361,'2way'!$Y$3:$Y$7690,"&lt;&gt;P")</f>
        <v>0</v>
      </c>
      <c r="K361" s="71" t="e">
        <f t="shared" si="17"/>
        <v>#DIV/0!</v>
      </c>
    </row>
    <row r="362" spans="1:11" x14ac:dyDescent="0.25">
      <c r="A362" t="s">
        <v>70</v>
      </c>
      <c r="B362" t="s">
        <v>31</v>
      </c>
      <c r="C362">
        <f>SUMIFS('2way'!$Z$3:$Z$7690,'2way'!$Q$3:$Q$7690,"=" &amp;B362,'2way'!$Y$3:$Y$7690,"&lt;&gt;P") + SUMIFS('2way'!$Z$3:$Z$7690,'2way'!$R$3:$R$7690,"=" &amp;B362,'2way'!$Y$3:$Y$7690,"&lt;&gt;P")</f>
        <v>0</v>
      </c>
      <c r="D362">
        <f>SUMIFS('2way'!$AB$3:$AB$7690,'2way'!$Q$3:$Q$7690,"="&amp;B362,'2way'!$Z$3:$Z$7690,"&lt;&gt;P") + SUMIFS('2way'!$AB$3:$AB$7690,'2way'!$R$3:$R$7690,"="&amp;B362,'2way'!$Z$3:$Z$7690,"&lt;&gt;P")</f>
        <v>0</v>
      </c>
      <c r="E362" s="71" t="e">
        <f t="shared" si="15"/>
        <v>#DIV/0!</v>
      </c>
      <c r="F362">
        <f>SUMIFS('2way'!$Z$3:$Z$7690,'2way'!$Q$3:$Q$7690,"=" &amp;B362,'2way'!$Y$3:$Y$7690,"&lt;&gt;P") + SUMIFS('2way'!$Z$3:$Z$7690,'2way'!$R$3:$R$7690,"=" &amp;B362,'2way'!$Y$3:$Y$7690,"&lt;&gt;P")</f>
        <v>0</v>
      </c>
      <c r="G362">
        <f>SUMIFS('2way'!$AD$3:$AD$7690,'2way'!$Q$3:$Q$7690,"="&amp;B362,'2way'!$Y$3:$Y$7690,"&lt;&gt;P") + SUMIFS('2way'!$AD$3:$AD$7690,'2way'!$R$3:$R$7690,"="&amp;D362,'2way'!$Y$3:$Y$7690,"&lt;&gt;P")</f>
        <v>0</v>
      </c>
      <c r="H362" s="71" t="e">
        <f t="shared" si="16"/>
        <v>#DIV/0!</v>
      </c>
      <c r="I362">
        <f>SUMIFS('2way'!$Z$3:$Z$7690,'2way'!$Q$3:$Q$7690,"=" &amp;B362,'2way'!$Y$3:$Y$7690,"&lt;&gt;P") + SUMIFS('2way'!$Z$3:$Z$7690,'2way'!$R$3:$R$7690,"=" &amp;B362,'2way'!$Y$3:$Y$7690,"&lt;&gt;P")</f>
        <v>0</v>
      </c>
      <c r="J362">
        <f>SUMIFS('2way'!$AF$3:$AF$7690,'2way'!$Q$3:$Q$7690,"="&amp;B362,'2way'!$Y$3:$Y$7690,"&lt;&gt;P") + SUMIFS('2way'!$AF$3:$AF$7690,'2way'!$R$3:$R$7690,"="&amp;B362,'2way'!$Y$3:$Y$7690,"&lt;&gt;P")</f>
        <v>0</v>
      </c>
      <c r="K362" s="71" t="e">
        <f t="shared" si="17"/>
        <v>#DIV/0!</v>
      </c>
    </row>
    <row r="363" spans="1:11" x14ac:dyDescent="0.25">
      <c r="A363" t="s">
        <v>70</v>
      </c>
      <c r="B363" t="s">
        <v>29</v>
      </c>
      <c r="C363">
        <f>SUMIFS('2way'!$Z$3:$Z$7690,'2way'!$Q$3:$Q$7690,"=" &amp;B363,'2way'!$Y$3:$Y$7690,"&lt;&gt;P") + SUMIFS('2way'!$Z$3:$Z$7690,'2way'!$R$3:$R$7690,"=" &amp;B363,'2way'!$Y$3:$Y$7690,"&lt;&gt;P")</f>
        <v>0</v>
      </c>
      <c r="D363">
        <f>SUMIFS('2way'!$AB$3:$AB$7690,'2way'!$Q$3:$Q$7690,"="&amp;B363,'2way'!$Z$3:$Z$7690,"&lt;&gt;P") + SUMIFS('2way'!$AB$3:$AB$7690,'2way'!$R$3:$R$7690,"="&amp;B363,'2way'!$Z$3:$Z$7690,"&lt;&gt;P")</f>
        <v>0</v>
      </c>
      <c r="E363" s="71" t="e">
        <f t="shared" si="15"/>
        <v>#DIV/0!</v>
      </c>
      <c r="F363">
        <f>SUMIFS('2way'!$Z$3:$Z$7690,'2way'!$Q$3:$Q$7690,"=" &amp;B363,'2way'!$Y$3:$Y$7690,"&lt;&gt;P") + SUMIFS('2way'!$Z$3:$Z$7690,'2way'!$R$3:$R$7690,"=" &amp;B363,'2way'!$Y$3:$Y$7690,"&lt;&gt;P")</f>
        <v>0</v>
      </c>
      <c r="G363">
        <f>SUMIFS('2way'!$AD$3:$AD$7690,'2way'!$Q$3:$Q$7690,"="&amp;B363,'2way'!$Y$3:$Y$7690,"&lt;&gt;P") + SUMIFS('2way'!$AD$3:$AD$7690,'2way'!$R$3:$R$7690,"="&amp;D363,'2way'!$Y$3:$Y$7690,"&lt;&gt;P")</f>
        <v>0</v>
      </c>
      <c r="H363" s="71" t="e">
        <f t="shared" si="16"/>
        <v>#DIV/0!</v>
      </c>
      <c r="I363">
        <f>SUMIFS('2way'!$Z$3:$Z$7690,'2way'!$Q$3:$Q$7690,"=" &amp;B363,'2way'!$Y$3:$Y$7690,"&lt;&gt;P") + SUMIFS('2way'!$Z$3:$Z$7690,'2way'!$R$3:$R$7690,"=" &amp;B363,'2way'!$Y$3:$Y$7690,"&lt;&gt;P")</f>
        <v>0</v>
      </c>
      <c r="J363">
        <f>SUMIFS('2way'!$AF$3:$AF$7690,'2way'!$Q$3:$Q$7690,"="&amp;B363,'2way'!$Y$3:$Y$7690,"&lt;&gt;P") + SUMIFS('2way'!$AF$3:$AF$7690,'2way'!$R$3:$R$7690,"="&amp;B363,'2way'!$Y$3:$Y$7690,"&lt;&gt;P")</f>
        <v>0</v>
      </c>
      <c r="K363" s="71" t="e">
        <f t="shared" si="17"/>
        <v>#DIV/0!</v>
      </c>
    </row>
    <row r="364" spans="1:11" x14ac:dyDescent="0.25">
      <c r="A364" t="s">
        <v>157</v>
      </c>
      <c r="B364" t="s">
        <v>171</v>
      </c>
      <c r="C364">
        <f>SUMIFS('2way'!$Z$3:$Z$7690,'2way'!$Q$3:$Q$7690,"=" &amp;B364,'2way'!$Y$3:$Y$7690,"&lt;&gt;P") + SUMIFS('2way'!$Z$3:$Z$7690,'2way'!$R$3:$R$7690,"=" &amp;B364,'2way'!$Y$3:$Y$7690,"&lt;&gt;P")</f>
        <v>0</v>
      </c>
      <c r="D364">
        <f>SUMIFS('2way'!$AB$3:$AB$7690,'2way'!$Q$3:$Q$7690,"="&amp;B364,'2way'!$Z$3:$Z$7690,"&lt;&gt;P") + SUMIFS('2way'!$AB$3:$AB$7690,'2way'!$R$3:$R$7690,"="&amp;B364,'2way'!$Z$3:$Z$7690,"&lt;&gt;P")</f>
        <v>0</v>
      </c>
      <c r="E364" s="71" t="e">
        <f t="shared" si="15"/>
        <v>#DIV/0!</v>
      </c>
      <c r="F364">
        <f>SUMIFS('2way'!$Z$3:$Z$7690,'2way'!$Q$3:$Q$7690,"=" &amp;B364,'2way'!$Y$3:$Y$7690,"&lt;&gt;P") + SUMIFS('2way'!$Z$3:$Z$7690,'2way'!$R$3:$R$7690,"=" &amp;B364,'2way'!$Y$3:$Y$7690,"&lt;&gt;P")</f>
        <v>0</v>
      </c>
      <c r="G364">
        <f>SUMIFS('2way'!$AD$3:$AD$7690,'2way'!$Q$3:$Q$7690,"="&amp;B364,'2way'!$Y$3:$Y$7690,"&lt;&gt;P") + SUMIFS('2way'!$AD$3:$AD$7690,'2way'!$R$3:$R$7690,"="&amp;D364,'2way'!$Y$3:$Y$7690,"&lt;&gt;P")</f>
        <v>0</v>
      </c>
      <c r="H364" s="71" t="e">
        <f t="shared" si="16"/>
        <v>#DIV/0!</v>
      </c>
      <c r="I364">
        <f>SUMIFS('2way'!$Z$3:$Z$7690,'2way'!$Q$3:$Q$7690,"=" &amp;B364,'2way'!$Y$3:$Y$7690,"&lt;&gt;P") + SUMIFS('2way'!$Z$3:$Z$7690,'2way'!$R$3:$R$7690,"=" &amp;B364,'2way'!$Y$3:$Y$7690,"&lt;&gt;P")</f>
        <v>0</v>
      </c>
      <c r="J364">
        <f>SUMIFS('2way'!$AF$3:$AF$7690,'2way'!$Q$3:$Q$7690,"="&amp;B364,'2way'!$Y$3:$Y$7690,"&lt;&gt;P") + SUMIFS('2way'!$AF$3:$AF$7690,'2way'!$R$3:$R$7690,"="&amp;B364,'2way'!$Y$3:$Y$7690,"&lt;&gt;P")</f>
        <v>0</v>
      </c>
      <c r="K364" s="71" t="e">
        <f t="shared" si="17"/>
        <v>#DIV/0!</v>
      </c>
    </row>
    <row r="365" spans="1:11" x14ac:dyDescent="0.25">
      <c r="A365" t="s">
        <v>157</v>
      </c>
      <c r="B365" t="s">
        <v>159</v>
      </c>
      <c r="C365">
        <f>SUMIFS('2way'!$Z$3:$Z$7690,'2way'!$Q$3:$Q$7690,"=" &amp;B365,'2way'!$Y$3:$Y$7690,"&lt;&gt;P") + SUMIFS('2way'!$Z$3:$Z$7690,'2way'!$R$3:$R$7690,"=" &amp;B365,'2way'!$Y$3:$Y$7690,"&lt;&gt;P")</f>
        <v>0</v>
      </c>
      <c r="D365">
        <f>SUMIFS('2way'!$AB$3:$AB$7690,'2way'!$Q$3:$Q$7690,"="&amp;B365,'2way'!$Z$3:$Z$7690,"&lt;&gt;P") + SUMIFS('2way'!$AB$3:$AB$7690,'2way'!$R$3:$R$7690,"="&amp;B365,'2way'!$Z$3:$Z$7690,"&lt;&gt;P")</f>
        <v>0</v>
      </c>
      <c r="E365" s="71" t="e">
        <f t="shared" si="15"/>
        <v>#DIV/0!</v>
      </c>
      <c r="F365">
        <f>SUMIFS('2way'!$Z$3:$Z$7690,'2way'!$Q$3:$Q$7690,"=" &amp;B365,'2way'!$Y$3:$Y$7690,"&lt;&gt;P") + SUMIFS('2way'!$Z$3:$Z$7690,'2way'!$R$3:$R$7690,"=" &amp;B365,'2way'!$Y$3:$Y$7690,"&lt;&gt;P")</f>
        <v>0</v>
      </c>
      <c r="G365">
        <f>SUMIFS('2way'!$AD$3:$AD$7690,'2way'!$Q$3:$Q$7690,"="&amp;B365,'2way'!$Y$3:$Y$7690,"&lt;&gt;P") + SUMIFS('2way'!$AD$3:$AD$7690,'2way'!$R$3:$R$7690,"="&amp;D365,'2way'!$Y$3:$Y$7690,"&lt;&gt;P")</f>
        <v>0</v>
      </c>
      <c r="H365" s="71" t="e">
        <f t="shared" si="16"/>
        <v>#DIV/0!</v>
      </c>
      <c r="I365">
        <f>SUMIFS('2way'!$Z$3:$Z$7690,'2way'!$Q$3:$Q$7690,"=" &amp;B365,'2way'!$Y$3:$Y$7690,"&lt;&gt;P") + SUMIFS('2way'!$Z$3:$Z$7690,'2way'!$R$3:$R$7690,"=" &amp;B365,'2way'!$Y$3:$Y$7690,"&lt;&gt;P")</f>
        <v>0</v>
      </c>
      <c r="J365">
        <f>SUMIFS('2way'!$AF$3:$AF$7690,'2way'!$Q$3:$Q$7690,"="&amp;B365,'2way'!$Y$3:$Y$7690,"&lt;&gt;P") + SUMIFS('2way'!$AF$3:$AF$7690,'2way'!$R$3:$R$7690,"="&amp;B365,'2way'!$Y$3:$Y$7690,"&lt;&gt;P")</f>
        <v>0</v>
      </c>
      <c r="K365" s="71" t="e">
        <f t="shared" si="17"/>
        <v>#DIV/0!</v>
      </c>
    </row>
    <row r="366" spans="1:11" x14ac:dyDescent="0.25">
      <c r="A366" t="s">
        <v>157</v>
      </c>
      <c r="B366" t="s">
        <v>173</v>
      </c>
      <c r="C366">
        <f>SUMIFS('2way'!$Z$3:$Z$7690,'2way'!$Q$3:$Q$7690,"=" &amp;B366,'2way'!$Y$3:$Y$7690,"&lt;&gt;P") + SUMIFS('2way'!$Z$3:$Z$7690,'2way'!$R$3:$R$7690,"=" &amp;B366,'2way'!$Y$3:$Y$7690,"&lt;&gt;P")</f>
        <v>0</v>
      </c>
      <c r="D366">
        <f>SUMIFS('2way'!$AB$3:$AB$7690,'2way'!$Q$3:$Q$7690,"="&amp;B366,'2way'!$Z$3:$Z$7690,"&lt;&gt;P") + SUMIFS('2way'!$AB$3:$AB$7690,'2way'!$R$3:$R$7690,"="&amp;B366,'2way'!$Z$3:$Z$7690,"&lt;&gt;P")</f>
        <v>0</v>
      </c>
      <c r="E366" s="71" t="e">
        <f t="shared" si="15"/>
        <v>#DIV/0!</v>
      </c>
      <c r="F366">
        <f>SUMIFS('2way'!$Z$3:$Z$7690,'2way'!$Q$3:$Q$7690,"=" &amp;B366,'2way'!$Y$3:$Y$7690,"&lt;&gt;P") + SUMIFS('2way'!$Z$3:$Z$7690,'2way'!$R$3:$R$7690,"=" &amp;B366,'2way'!$Y$3:$Y$7690,"&lt;&gt;P")</f>
        <v>0</v>
      </c>
      <c r="G366">
        <f>SUMIFS('2way'!$AD$3:$AD$7690,'2way'!$Q$3:$Q$7690,"="&amp;B366,'2way'!$Y$3:$Y$7690,"&lt;&gt;P") + SUMIFS('2way'!$AD$3:$AD$7690,'2way'!$R$3:$R$7690,"="&amp;D366,'2way'!$Y$3:$Y$7690,"&lt;&gt;P")</f>
        <v>0</v>
      </c>
      <c r="H366" s="71" t="e">
        <f t="shared" si="16"/>
        <v>#DIV/0!</v>
      </c>
      <c r="I366">
        <f>SUMIFS('2way'!$Z$3:$Z$7690,'2way'!$Q$3:$Q$7690,"=" &amp;B366,'2way'!$Y$3:$Y$7690,"&lt;&gt;P") + SUMIFS('2way'!$Z$3:$Z$7690,'2way'!$R$3:$R$7690,"=" &amp;B366,'2way'!$Y$3:$Y$7690,"&lt;&gt;P")</f>
        <v>0</v>
      </c>
      <c r="J366">
        <f>SUMIFS('2way'!$AF$3:$AF$7690,'2way'!$Q$3:$Q$7690,"="&amp;B366,'2way'!$Y$3:$Y$7690,"&lt;&gt;P") + SUMIFS('2way'!$AF$3:$AF$7690,'2way'!$R$3:$R$7690,"="&amp;B366,'2way'!$Y$3:$Y$7690,"&lt;&gt;P")</f>
        <v>0</v>
      </c>
      <c r="K366" s="71" t="e">
        <f t="shared" si="17"/>
        <v>#DIV/0!</v>
      </c>
    </row>
    <row r="367" spans="1:11" x14ac:dyDescent="0.25">
      <c r="A367" t="s">
        <v>157</v>
      </c>
      <c r="B367" t="s">
        <v>162</v>
      </c>
      <c r="C367">
        <f>SUMIFS('2way'!$Z$3:$Z$7690,'2way'!$Q$3:$Q$7690,"=" &amp;B367,'2way'!$Y$3:$Y$7690,"&lt;&gt;P") + SUMIFS('2way'!$Z$3:$Z$7690,'2way'!$R$3:$R$7690,"=" &amp;B367,'2way'!$Y$3:$Y$7690,"&lt;&gt;P")</f>
        <v>0</v>
      </c>
      <c r="D367">
        <f>SUMIFS('2way'!$AB$3:$AB$7690,'2way'!$Q$3:$Q$7690,"="&amp;B367,'2way'!$Z$3:$Z$7690,"&lt;&gt;P") + SUMIFS('2way'!$AB$3:$AB$7690,'2way'!$R$3:$R$7690,"="&amp;B367,'2way'!$Z$3:$Z$7690,"&lt;&gt;P")</f>
        <v>0</v>
      </c>
      <c r="E367" s="71" t="e">
        <f t="shared" si="15"/>
        <v>#DIV/0!</v>
      </c>
      <c r="F367">
        <f>SUMIFS('2way'!$Z$3:$Z$7690,'2way'!$Q$3:$Q$7690,"=" &amp;B367,'2way'!$Y$3:$Y$7690,"&lt;&gt;P") + SUMIFS('2way'!$Z$3:$Z$7690,'2way'!$R$3:$R$7690,"=" &amp;B367,'2way'!$Y$3:$Y$7690,"&lt;&gt;P")</f>
        <v>0</v>
      </c>
      <c r="G367">
        <f>SUMIFS('2way'!$AD$3:$AD$7690,'2way'!$Q$3:$Q$7690,"="&amp;B367,'2way'!$Y$3:$Y$7690,"&lt;&gt;P") + SUMIFS('2way'!$AD$3:$AD$7690,'2way'!$R$3:$R$7690,"="&amp;D367,'2way'!$Y$3:$Y$7690,"&lt;&gt;P")</f>
        <v>0</v>
      </c>
      <c r="H367" s="71" t="e">
        <f t="shared" si="16"/>
        <v>#DIV/0!</v>
      </c>
      <c r="I367">
        <f>SUMIFS('2way'!$Z$3:$Z$7690,'2way'!$Q$3:$Q$7690,"=" &amp;B367,'2way'!$Y$3:$Y$7690,"&lt;&gt;P") + SUMIFS('2way'!$Z$3:$Z$7690,'2way'!$R$3:$R$7690,"=" &amp;B367,'2way'!$Y$3:$Y$7690,"&lt;&gt;P")</f>
        <v>0</v>
      </c>
      <c r="J367">
        <f>SUMIFS('2way'!$AF$3:$AF$7690,'2way'!$Q$3:$Q$7690,"="&amp;B367,'2way'!$Y$3:$Y$7690,"&lt;&gt;P") + SUMIFS('2way'!$AF$3:$AF$7690,'2way'!$R$3:$R$7690,"="&amp;B367,'2way'!$Y$3:$Y$7690,"&lt;&gt;P")</f>
        <v>0</v>
      </c>
      <c r="K367" s="71" t="e">
        <f t="shared" si="17"/>
        <v>#DIV/0!</v>
      </c>
    </row>
    <row r="368" spans="1:11" x14ac:dyDescent="0.25">
      <c r="A368" t="s">
        <v>157</v>
      </c>
      <c r="B368" t="s">
        <v>167</v>
      </c>
      <c r="C368">
        <f>SUMIFS('2way'!$Z$3:$Z$7690,'2way'!$Q$3:$Q$7690,"=" &amp;B368,'2way'!$Y$3:$Y$7690,"&lt;&gt;P") + SUMIFS('2way'!$Z$3:$Z$7690,'2way'!$R$3:$R$7690,"=" &amp;B368,'2way'!$Y$3:$Y$7690,"&lt;&gt;P")</f>
        <v>0</v>
      </c>
      <c r="D368">
        <f>SUMIFS('2way'!$AB$3:$AB$7690,'2way'!$Q$3:$Q$7690,"="&amp;B368,'2way'!$Z$3:$Z$7690,"&lt;&gt;P") + SUMIFS('2way'!$AB$3:$AB$7690,'2way'!$R$3:$R$7690,"="&amp;B368,'2way'!$Z$3:$Z$7690,"&lt;&gt;P")</f>
        <v>0</v>
      </c>
      <c r="E368" s="71" t="e">
        <f t="shared" si="15"/>
        <v>#DIV/0!</v>
      </c>
      <c r="F368">
        <f>SUMIFS('2way'!$Z$3:$Z$7690,'2way'!$Q$3:$Q$7690,"=" &amp;B368,'2way'!$Y$3:$Y$7690,"&lt;&gt;P") + SUMIFS('2way'!$Z$3:$Z$7690,'2way'!$R$3:$R$7690,"=" &amp;B368,'2way'!$Y$3:$Y$7690,"&lt;&gt;P")</f>
        <v>0</v>
      </c>
      <c r="G368">
        <f>SUMIFS('2way'!$AD$3:$AD$7690,'2way'!$Q$3:$Q$7690,"="&amp;B368,'2way'!$Y$3:$Y$7690,"&lt;&gt;P") + SUMIFS('2way'!$AD$3:$AD$7690,'2way'!$R$3:$R$7690,"="&amp;D368,'2way'!$Y$3:$Y$7690,"&lt;&gt;P")</f>
        <v>0</v>
      </c>
      <c r="H368" s="71" t="e">
        <f t="shared" si="16"/>
        <v>#DIV/0!</v>
      </c>
      <c r="I368">
        <f>SUMIFS('2way'!$Z$3:$Z$7690,'2way'!$Q$3:$Q$7690,"=" &amp;B368,'2way'!$Y$3:$Y$7690,"&lt;&gt;P") + SUMIFS('2way'!$Z$3:$Z$7690,'2way'!$R$3:$R$7690,"=" &amp;B368,'2way'!$Y$3:$Y$7690,"&lt;&gt;P")</f>
        <v>0</v>
      </c>
      <c r="J368">
        <f>SUMIFS('2way'!$AF$3:$AF$7690,'2way'!$Q$3:$Q$7690,"="&amp;B368,'2way'!$Y$3:$Y$7690,"&lt;&gt;P") + SUMIFS('2way'!$AF$3:$AF$7690,'2way'!$R$3:$R$7690,"="&amp;B368,'2way'!$Y$3:$Y$7690,"&lt;&gt;P")</f>
        <v>0</v>
      </c>
      <c r="K368" s="71" t="e">
        <f t="shared" si="17"/>
        <v>#DIV/0!</v>
      </c>
    </row>
    <row r="369" spans="1:11" x14ac:dyDescent="0.25">
      <c r="A369" t="s">
        <v>157</v>
      </c>
      <c r="B369" t="s">
        <v>170</v>
      </c>
      <c r="C369">
        <f>SUMIFS('2way'!$Z$3:$Z$7690,'2way'!$Q$3:$Q$7690,"=" &amp;B369,'2way'!$Y$3:$Y$7690,"&lt;&gt;P") + SUMIFS('2way'!$Z$3:$Z$7690,'2way'!$R$3:$R$7690,"=" &amp;B369,'2way'!$Y$3:$Y$7690,"&lt;&gt;P")</f>
        <v>0</v>
      </c>
      <c r="D369">
        <f>SUMIFS('2way'!$AB$3:$AB$7690,'2way'!$Q$3:$Q$7690,"="&amp;B369,'2way'!$Z$3:$Z$7690,"&lt;&gt;P") + SUMIFS('2way'!$AB$3:$AB$7690,'2way'!$R$3:$R$7690,"="&amp;B369,'2way'!$Z$3:$Z$7690,"&lt;&gt;P")</f>
        <v>0</v>
      </c>
      <c r="E369" s="71" t="e">
        <f t="shared" si="15"/>
        <v>#DIV/0!</v>
      </c>
      <c r="F369">
        <f>SUMIFS('2way'!$Z$3:$Z$7690,'2way'!$Q$3:$Q$7690,"=" &amp;B369,'2way'!$Y$3:$Y$7690,"&lt;&gt;P") + SUMIFS('2way'!$Z$3:$Z$7690,'2way'!$R$3:$R$7690,"=" &amp;B369,'2way'!$Y$3:$Y$7690,"&lt;&gt;P")</f>
        <v>0</v>
      </c>
      <c r="G369">
        <f>SUMIFS('2way'!$AD$3:$AD$7690,'2way'!$Q$3:$Q$7690,"="&amp;B369,'2way'!$Y$3:$Y$7690,"&lt;&gt;P") + SUMIFS('2way'!$AD$3:$AD$7690,'2way'!$R$3:$R$7690,"="&amp;D369,'2way'!$Y$3:$Y$7690,"&lt;&gt;P")</f>
        <v>0</v>
      </c>
      <c r="H369" s="71" t="e">
        <f t="shared" si="16"/>
        <v>#DIV/0!</v>
      </c>
      <c r="I369">
        <f>SUMIFS('2way'!$Z$3:$Z$7690,'2way'!$Q$3:$Q$7690,"=" &amp;B369,'2way'!$Y$3:$Y$7690,"&lt;&gt;P") + SUMIFS('2way'!$Z$3:$Z$7690,'2way'!$R$3:$R$7690,"=" &amp;B369,'2way'!$Y$3:$Y$7690,"&lt;&gt;P")</f>
        <v>0</v>
      </c>
      <c r="J369">
        <f>SUMIFS('2way'!$AF$3:$AF$7690,'2way'!$Q$3:$Q$7690,"="&amp;B369,'2way'!$Y$3:$Y$7690,"&lt;&gt;P") + SUMIFS('2way'!$AF$3:$AF$7690,'2way'!$R$3:$R$7690,"="&amp;B369,'2way'!$Y$3:$Y$7690,"&lt;&gt;P")</f>
        <v>0</v>
      </c>
      <c r="K369" s="71" t="e">
        <f t="shared" si="17"/>
        <v>#DIV/0!</v>
      </c>
    </row>
    <row r="370" spans="1:11" x14ac:dyDescent="0.25">
      <c r="A370" t="s">
        <v>157</v>
      </c>
      <c r="B370" t="s">
        <v>155</v>
      </c>
      <c r="C370">
        <f>SUMIFS('2way'!$Z$3:$Z$7690,'2way'!$Q$3:$Q$7690,"=" &amp;B370,'2way'!$Y$3:$Y$7690,"&lt;&gt;P") + SUMIFS('2way'!$Z$3:$Z$7690,'2way'!$R$3:$R$7690,"=" &amp;B370,'2way'!$Y$3:$Y$7690,"&lt;&gt;P")</f>
        <v>0</v>
      </c>
      <c r="D370">
        <f>SUMIFS('2way'!$AB$3:$AB$7690,'2way'!$Q$3:$Q$7690,"="&amp;B370,'2way'!$Z$3:$Z$7690,"&lt;&gt;P") + SUMIFS('2way'!$AB$3:$AB$7690,'2way'!$R$3:$R$7690,"="&amp;B370,'2way'!$Z$3:$Z$7690,"&lt;&gt;P")</f>
        <v>0</v>
      </c>
      <c r="E370" s="71" t="e">
        <f t="shared" si="15"/>
        <v>#DIV/0!</v>
      </c>
      <c r="F370">
        <f>SUMIFS('2way'!$Z$3:$Z$7690,'2way'!$Q$3:$Q$7690,"=" &amp;B370,'2way'!$Y$3:$Y$7690,"&lt;&gt;P") + SUMIFS('2way'!$Z$3:$Z$7690,'2way'!$R$3:$R$7690,"=" &amp;B370,'2way'!$Y$3:$Y$7690,"&lt;&gt;P")</f>
        <v>0</v>
      </c>
      <c r="G370">
        <f>SUMIFS('2way'!$AD$3:$AD$7690,'2way'!$Q$3:$Q$7690,"="&amp;B370,'2way'!$Y$3:$Y$7690,"&lt;&gt;P") + SUMIFS('2way'!$AD$3:$AD$7690,'2way'!$R$3:$R$7690,"="&amp;D370,'2way'!$Y$3:$Y$7690,"&lt;&gt;P")</f>
        <v>0</v>
      </c>
      <c r="H370" s="71" t="e">
        <f t="shared" si="16"/>
        <v>#DIV/0!</v>
      </c>
      <c r="I370">
        <f>SUMIFS('2way'!$Z$3:$Z$7690,'2way'!$Q$3:$Q$7690,"=" &amp;B370,'2way'!$Y$3:$Y$7690,"&lt;&gt;P") + SUMIFS('2way'!$Z$3:$Z$7690,'2way'!$R$3:$R$7690,"=" &amp;B370,'2way'!$Y$3:$Y$7690,"&lt;&gt;P")</f>
        <v>0</v>
      </c>
      <c r="J370">
        <f>SUMIFS('2way'!$AF$3:$AF$7690,'2way'!$Q$3:$Q$7690,"="&amp;B370,'2way'!$Y$3:$Y$7690,"&lt;&gt;P") + SUMIFS('2way'!$AF$3:$AF$7690,'2way'!$R$3:$R$7690,"="&amp;B370,'2way'!$Y$3:$Y$7690,"&lt;&gt;P")</f>
        <v>0</v>
      </c>
      <c r="K370" s="71" t="e">
        <f t="shared" si="17"/>
        <v>#DIV/0!</v>
      </c>
    </row>
    <row r="371" spans="1:11" x14ac:dyDescent="0.25">
      <c r="A371" t="s">
        <v>157</v>
      </c>
      <c r="B371" t="s">
        <v>177</v>
      </c>
      <c r="C371">
        <f>SUMIFS('2way'!$Z$3:$Z$7690,'2way'!$Q$3:$Q$7690,"=" &amp;B371,'2way'!$Y$3:$Y$7690,"&lt;&gt;P") + SUMIFS('2way'!$Z$3:$Z$7690,'2way'!$R$3:$R$7690,"=" &amp;B371,'2way'!$Y$3:$Y$7690,"&lt;&gt;P")</f>
        <v>0</v>
      </c>
      <c r="D371">
        <f>SUMIFS('2way'!$AB$3:$AB$7690,'2way'!$Q$3:$Q$7690,"="&amp;B371,'2way'!$Z$3:$Z$7690,"&lt;&gt;P") + SUMIFS('2way'!$AB$3:$AB$7690,'2way'!$R$3:$R$7690,"="&amp;B371,'2way'!$Z$3:$Z$7690,"&lt;&gt;P")</f>
        <v>0</v>
      </c>
      <c r="E371" s="71" t="e">
        <f t="shared" si="15"/>
        <v>#DIV/0!</v>
      </c>
      <c r="F371">
        <f>SUMIFS('2way'!$Z$3:$Z$7690,'2way'!$Q$3:$Q$7690,"=" &amp;B371,'2way'!$Y$3:$Y$7690,"&lt;&gt;P") + SUMIFS('2way'!$Z$3:$Z$7690,'2way'!$R$3:$R$7690,"=" &amp;B371,'2way'!$Y$3:$Y$7690,"&lt;&gt;P")</f>
        <v>0</v>
      </c>
      <c r="G371">
        <f>SUMIFS('2way'!$AD$3:$AD$7690,'2way'!$Q$3:$Q$7690,"="&amp;B371,'2way'!$Y$3:$Y$7690,"&lt;&gt;P") + SUMIFS('2way'!$AD$3:$AD$7690,'2way'!$R$3:$R$7690,"="&amp;D371,'2way'!$Y$3:$Y$7690,"&lt;&gt;P")</f>
        <v>0</v>
      </c>
      <c r="H371" s="71" t="e">
        <f t="shared" si="16"/>
        <v>#DIV/0!</v>
      </c>
      <c r="I371">
        <f>SUMIFS('2way'!$Z$3:$Z$7690,'2way'!$Q$3:$Q$7690,"=" &amp;B371,'2way'!$Y$3:$Y$7690,"&lt;&gt;P") + SUMIFS('2way'!$Z$3:$Z$7690,'2way'!$R$3:$R$7690,"=" &amp;B371,'2way'!$Y$3:$Y$7690,"&lt;&gt;P")</f>
        <v>0</v>
      </c>
      <c r="J371">
        <f>SUMIFS('2way'!$AF$3:$AF$7690,'2way'!$Q$3:$Q$7690,"="&amp;B371,'2way'!$Y$3:$Y$7690,"&lt;&gt;P") + SUMIFS('2way'!$AF$3:$AF$7690,'2way'!$R$3:$R$7690,"="&amp;B371,'2way'!$Y$3:$Y$7690,"&lt;&gt;P")</f>
        <v>0</v>
      </c>
      <c r="K371" s="71" t="e">
        <f t="shared" si="17"/>
        <v>#DIV/0!</v>
      </c>
    </row>
    <row r="372" spans="1:11" x14ac:dyDescent="0.25">
      <c r="A372" t="s">
        <v>157</v>
      </c>
      <c r="B372" t="s">
        <v>169</v>
      </c>
      <c r="C372">
        <f>SUMIFS('2way'!$Z$3:$Z$7690,'2way'!$Q$3:$Q$7690,"=" &amp;B372,'2way'!$Y$3:$Y$7690,"&lt;&gt;P") + SUMIFS('2way'!$Z$3:$Z$7690,'2way'!$R$3:$R$7690,"=" &amp;B372,'2way'!$Y$3:$Y$7690,"&lt;&gt;P")</f>
        <v>0</v>
      </c>
      <c r="D372">
        <f>SUMIFS('2way'!$AB$3:$AB$7690,'2way'!$Q$3:$Q$7690,"="&amp;B372,'2way'!$Z$3:$Z$7690,"&lt;&gt;P") + SUMIFS('2way'!$AB$3:$AB$7690,'2way'!$R$3:$R$7690,"="&amp;B372,'2way'!$Z$3:$Z$7690,"&lt;&gt;P")</f>
        <v>0</v>
      </c>
      <c r="E372" s="71" t="e">
        <f t="shared" si="15"/>
        <v>#DIV/0!</v>
      </c>
      <c r="F372">
        <f>SUMIFS('2way'!$Z$3:$Z$7690,'2way'!$Q$3:$Q$7690,"=" &amp;B372,'2way'!$Y$3:$Y$7690,"&lt;&gt;P") + SUMIFS('2way'!$Z$3:$Z$7690,'2way'!$R$3:$R$7690,"=" &amp;B372,'2way'!$Y$3:$Y$7690,"&lt;&gt;P")</f>
        <v>0</v>
      </c>
      <c r="G372">
        <f>SUMIFS('2way'!$AD$3:$AD$7690,'2way'!$Q$3:$Q$7690,"="&amp;B372,'2way'!$Y$3:$Y$7690,"&lt;&gt;P") + SUMIFS('2way'!$AD$3:$AD$7690,'2way'!$R$3:$R$7690,"="&amp;D372,'2way'!$Y$3:$Y$7690,"&lt;&gt;P")</f>
        <v>0</v>
      </c>
      <c r="H372" s="71" t="e">
        <f t="shared" si="16"/>
        <v>#DIV/0!</v>
      </c>
      <c r="I372">
        <f>SUMIFS('2way'!$Z$3:$Z$7690,'2way'!$Q$3:$Q$7690,"=" &amp;B372,'2way'!$Y$3:$Y$7690,"&lt;&gt;P") + SUMIFS('2way'!$Z$3:$Z$7690,'2way'!$R$3:$R$7690,"=" &amp;B372,'2way'!$Y$3:$Y$7690,"&lt;&gt;P")</f>
        <v>0</v>
      </c>
      <c r="J372">
        <f>SUMIFS('2way'!$AF$3:$AF$7690,'2way'!$Q$3:$Q$7690,"="&amp;B372,'2way'!$Y$3:$Y$7690,"&lt;&gt;P") + SUMIFS('2way'!$AF$3:$AF$7690,'2way'!$R$3:$R$7690,"="&amp;B372,'2way'!$Y$3:$Y$7690,"&lt;&gt;P")</f>
        <v>0</v>
      </c>
      <c r="K372" s="71" t="e">
        <f t="shared" si="17"/>
        <v>#DIV/0!</v>
      </c>
    </row>
    <row r="373" spans="1:11" x14ac:dyDescent="0.25">
      <c r="A373" t="s">
        <v>157</v>
      </c>
      <c r="B373" t="s">
        <v>156</v>
      </c>
      <c r="C373">
        <f>SUMIFS('2way'!$Z$3:$Z$7690,'2way'!$Q$3:$Q$7690,"=" &amp;B373,'2way'!$Y$3:$Y$7690,"&lt;&gt;P") + SUMIFS('2way'!$Z$3:$Z$7690,'2way'!$R$3:$R$7690,"=" &amp;B373,'2way'!$Y$3:$Y$7690,"&lt;&gt;P")</f>
        <v>0</v>
      </c>
      <c r="D373">
        <f>SUMIFS('2way'!$AB$3:$AB$7690,'2way'!$Q$3:$Q$7690,"="&amp;B373,'2way'!$Z$3:$Z$7690,"&lt;&gt;P") + SUMIFS('2way'!$AB$3:$AB$7690,'2way'!$R$3:$R$7690,"="&amp;B373,'2way'!$Z$3:$Z$7690,"&lt;&gt;P")</f>
        <v>0</v>
      </c>
      <c r="E373" s="71" t="e">
        <f t="shared" si="15"/>
        <v>#DIV/0!</v>
      </c>
      <c r="F373">
        <f>SUMIFS('2way'!$Z$3:$Z$7690,'2way'!$Q$3:$Q$7690,"=" &amp;B373,'2way'!$Y$3:$Y$7690,"&lt;&gt;P") + SUMIFS('2way'!$Z$3:$Z$7690,'2way'!$R$3:$R$7690,"=" &amp;B373,'2way'!$Y$3:$Y$7690,"&lt;&gt;P")</f>
        <v>0</v>
      </c>
      <c r="G373">
        <f>SUMIFS('2way'!$AD$3:$AD$7690,'2way'!$Q$3:$Q$7690,"="&amp;B373,'2way'!$Y$3:$Y$7690,"&lt;&gt;P") + SUMIFS('2way'!$AD$3:$AD$7690,'2way'!$R$3:$R$7690,"="&amp;D373,'2way'!$Y$3:$Y$7690,"&lt;&gt;P")</f>
        <v>0</v>
      </c>
      <c r="H373" s="71" t="e">
        <f t="shared" si="16"/>
        <v>#DIV/0!</v>
      </c>
      <c r="I373">
        <f>SUMIFS('2way'!$Z$3:$Z$7690,'2way'!$Q$3:$Q$7690,"=" &amp;B373,'2way'!$Y$3:$Y$7690,"&lt;&gt;P") + SUMIFS('2way'!$Z$3:$Z$7690,'2way'!$R$3:$R$7690,"=" &amp;B373,'2way'!$Y$3:$Y$7690,"&lt;&gt;P")</f>
        <v>0</v>
      </c>
      <c r="J373">
        <f>SUMIFS('2way'!$AF$3:$AF$7690,'2way'!$Q$3:$Q$7690,"="&amp;B373,'2way'!$Y$3:$Y$7690,"&lt;&gt;P") + SUMIFS('2way'!$AF$3:$AF$7690,'2way'!$R$3:$R$7690,"="&amp;B373,'2way'!$Y$3:$Y$7690,"&lt;&gt;P")</f>
        <v>0</v>
      </c>
      <c r="K373" s="71" t="e">
        <f t="shared" si="17"/>
        <v>#DIV/0!</v>
      </c>
    </row>
    <row r="374" spans="1:11" x14ac:dyDescent="0.25">
      <c r="A374" t="s">
        <v>157</v>
      </c>
      <c r="B374" t="s">
        <v>160</v>
      </c>
      <c r="C374">
        <f>SUMIFS('2way'!$Z$3:$Z$7690,'2way'!$Q$3:$Q$7690,"=" &amp;B374,'2way'!$Y$3:$Y$7690,"&lt;&gt;P") + SUMIFS('2way'!$Z$3:$Z$7690,'2way'!$R$3:$R$7690,"=" &amp;B374,'2way'!$Y$3:$Y$7690,"&lt;&gt;P")</f>
        <v>0</v>
      </c>
      <c r="D374">
        <f>SUMIFS('2way'!$AB$3:$AB$7690,'2way'!$Q$3:$Q$7690,"="&amp;B374,'2way'!$Z$3:$Z$7690,"&lt;&gt;P") + SUMIFS('2way'!$AB$3:$AB$7690,'2way'!$R$3:$R$7690,"="&amp;B374,'2way'!$Z$3:$Z$7690,"&lt;&gt;P")</f>
        <v>0</v>
      </c>
      <c r="E374" s="71" t="e">
        <f t="shared" si="15"/>
        <v>#DIV/0!</v>
      </c>
      <c r="F374">
        <f>SUMIFS('2way'!$Z$3:$Z$7690,'2way'!$Q$3:$Q$7690,"=" &amp;B374,'2way'!$Y$3:$Y$7690,"&lt;&gt;P") + SUMIFS('2way'!$Z$3:$Z$7690,'2way'!$R$3:$R$7690,"=" &amp;B374,'2way'!$Y$3:$Y$7690,"&lt;&gt;P")</f>
        <v>0</v>
      </c>
      <c r="G374">
        <f>SUMIFS('2way'!$AD$3:$AD$7690,'2way'!$Q$3:$Q$7690,"="&amp;B374,'2way'!$Y$3:$Y$7690,"&lt;&gt;P") + SUMIFS('2way'!$AD$3:$AD$7690,'2way'!$R$3:$R$7690,"="&amp;D374,'2way'!$Y$3:$Y$7690,"&lt;&gt;P")</f>
        <v>0</v>
      </c>
      <c r="H374" s="71" t="e">
        <f t="shared" si="16"/>
        <v>#DIV/0!</v>
      </c>
      <c r="I374">
        <f>SUMIFS('2way'!$Z$3:$Z$7690,'2way'!$Q$3:$Q$7690,"=" &amp;B374,'2way'!$Y$3:$Y$7690,"&lt;&gt;P") + SUMIFS('2way'!$Z$3:$Z$7690,'2way'!$R$3:$R$7690,"=" &amp;B374,'2way'!$Y$3:$Y$7690,"&lt;&gt;P")</f>
        <v>0</v>
      </c>
      <c r="J374">
        <f>SUMIFS('2way'!$AF$3:$AF$7690,'2way'!$Q$3:$Q$7690,"="&amp;B374,'2way'!$Y$3:$Y$7690,"&lt;&gt;P") + SUMIFS('2way'!$AF$3:$AF$7690,'2way'!$R$3:$R$7690,"="&amp;B374,'2way'!$Y$3:$Y$7690,"&lt;&gt;P")</f>
        <v>0</v>
      </c>
      <c r="K374" s="71" t="e">
        <f t="shared" si="17"/>
        <v>#DIV/0!</v>
      </c>
    </row>
    <row r="375" spans="1:11" x14ac:dyDescent="0.25">
      <c r="A375" t="s">
        <v>157</v>
      </c>
      <c r="B375" t="s">
        <v>179</v>
      </c>
      <c r="C375">
        <f>SUMIFS('2way'!$Z$3:$Z$7690,'2way'!$Q$3:$Q$7690,"=" &amp;B375,'2way'!$Y$3:$Y$7690,"&lt;&gt;P") + SUMIFS('2way'!$Z$3:$Z$7690,'2way'!$R$3:$R$7690,"=" &amp;B375,'2way'!$Y$3:$Y$7690,"&lt;&gt;P")</f>
        <v>0</v>
      </c>
      <c r="D375">
        <f>SUMIFS('2way'!$AB$3:$AB$7690,'2way'!$Q$3:$Q$7690,"="&amp;B375,'2way'!$Z$3:$Z$7690,"&lt;&gt;P") + SUMIFS('2way'!$AB$3:$AB$7690,'2way'!$R$3:$R$7690,"="&amp;B375,'2way'!$Z$3:$Z$7690,"&lt;&gt;P")</f>
        <v>0</v>
      </c>
      <c r="E375" s="71" t="e">
        <f t="shared" si="15"/>
        <v>#DIV/0!</v>
      </c>
      <c r="F375">
        <f>SUMIFS('2way'!$Z$3:$Z$7690,'2way'!$Q$3:$Q$7690,"=" &amp;B375,'2way'!$Y$3:$Y$7690,"&lt;&gt;P") + SUMIFS('2way'!$Z$3:$Z$7690,'2way'!$R$3:$R$7690,"=" &amp;B375,'2way'!$Y$3:$Y$7690,"&lt;&gt;P")</f>
        <v>0</v>
      </c>
      <c r="G375">
        <f>SUMIFS('2way'!$AD$3:$AD$7690,'2way'!$Q$3:$Q$7690,"="&amp;B375,'2way'!$Y$3:$Y$7690,"&lt;&gt;P") + SUMIFS('2way'!$AD$3:$AD$7690,'2way'!$R$3:$R$7690,"="&amp;D375,'2way'!$Y$3:$Y$7690,"&lt;&gt;P")</f>
        <v>0</v>
      </c>
      <c r="H375" s="71" t="e">
        <f t="shared" si="16"/>
        <v>#DIV/0!</v>
      </c>
      <c r="I375">
        <f>SUMIFS('2way'!$Z$3:$Z$7690,'2way'!$Q$3:$Q$7690,"=" &amp;B375,'2way'!$Y$3:$Y$7690,"&lt;&gt;P") + SUMIFS('2way'!$Z$3:$Z$7690,'2way'!$R$3:$R$7690,"=" &amp;B375,'2way'!$Y$3:$Y$7690,"&lt;&gt;P")</f>
        <v>0</v>
      </c>
      <c r="J375">
        <f>SUMIFS('2way'!$AF$3:$AF$7690,'2way'!$Q$3:$Q$7690,"="&amp;B375,'2way'!$Y$3:$Y$7690,"&lt;&gt;P") + SUMIFS('2way'!$AF$3:$AF$7690,'2way'!$R$3:$R$7690,"="&amp;B375,'2way'!$Y$3:$Y$7690,"&lt;&gt;P")</f>
        <v>0</v>
      </c>
      <c r="K375" s="71" t="e">
        <f t="shared" si="17"/>
        <v>#DIV/0!</v>
      </c>
    </row>
    <row r="376" spans="1:11" x14ac:dyDescent="0.25">
      <c r="A376" t="s">
        <v>157</v>
      </c>
      <c r="B376" t="s">
        <v>172</v>
      </c>
      <c r="C376">
        <f>SUMIFS('2way'!$Z$3:$Z$7690,'2way'!$Q$3:$Q$7690,"=" &amp;B376,'2way'!$Y$3:$Y$7690,"&lt;&gt;P") + SUMIFS('2way'!$Z$3:$Z$7690,'2way'!$R$3:$R$7690,"=" &amp;B376,'2way'!$Y$3:$Y$7690,"&lt;&gt;P")</f>
        <v>0</v>
      </c>
      <c r="D376">
        <f>SUMIFS('2way'!$AB$3:$AB$7690,'2way'!$Q$3:$Q$7690,"="&amp;B376,'2way'!$Z$3:$Z$7690,"&lt;&gt;P") + SUMIFS('2way'!$AB$3:$AB$7690,'2way'!$R$3:$R$7690,"="&amp;B376,'2way'!$Z$3:$Z$7690,"&lt;&gt;P")</f>
        <v>0</v>
      </c>
      <c r="E376" s="71" t="e">
        <f t="shared" si="15"/>
        <v>#DIV/0!</v>
      </c>
      <c r="F376">
        <f>SUMIFS('2way'!$Z$3:$Z$7690,'2way'!$Q$3:$Q$7690,"=" &amp;B376,'2way'!$Y$3:$Y$7690,"&lt;&gt;P") + SUMIFS('2way'!$Z$3:$Z$7690,'2way'!$R$3:$R$7690,"=" &amp;B376,'2way'!$Y$3:$Y$7690,"&lt;&gt;P")</f>
        <v>0</v>
      </c>
      <c r="G376">
        <f>SUMIFS('2way'!$AD$3:$AD$7690,'2way'!$Q$3:$Q$7690,"="&amp;B376,'2way'!$Y$3:$Y$7690,"&lt;&gt;P") + SUMIFS('2way'!$AD$3:$AD$7690,'2way'!$R$3:$R$7690,"="&amp;D376,'2way'!$Y$3:$Y$7690,"&lt;&gt;P")</f>
        <v>0</v>
      </c>
      <c r="H376" s="71" t="e">
        <f t="shared" si="16"/>
        <v>#DIV/0!</v>
      </c>
      <c r="I376">
        <f>SUMIFS('2way'!$Z$3:$Z$7690,'2way'!$Q$3:$Q$7690,"=" &amp;B376,'2way'!$Y$3:$Y$7690,"&lt;&gt;P") + SUMIFS('2way'!$Z$3:$Z$7690,'2way'!$R$3:$R$7690,"=" &amp;B376,'2way'!$Y$3:$Y$7690,"&lt;&gt;P")</f>
        <v>0</v>
      </c>
      <c r="J376">
        <f>SUMIFS('2way'!$AF$3:$AF$7690,'2way'!$Q$3:$Q$7690,"="&amp;B376,'2way'!$Y$3:$Y$7690,"&lt;&gt;P") + SUMIFS('2way'!$AF$3:$AF$7690,'2way'!$R$3:$R$7690,"="&amp;B376,'2way'!$Y$3:$Y$7690,"&lt;&gt;P")</f>
        <v>0</v>
      </c>
      <c r="K376" s="71" t="e">
        <f t="shared" si="17"/>
        <v>#DIV/0!</v>
      </c>
    </row>
    <row r="377" spans="1:11" x14ac:dyDescent="0.25">
      <c r="A377" t="s">
        <v>157</v>
      </c>
      <c r="B377" t="s">
        <v>176</v>
      </c>
      <c r="C377">
        <f>SUMIFS('2way'!$Z$3:$Z$7690,'2way'!$Q$3:$Q$7690,"=" &amp;B377,'2way'!$Y$3:$Y$7690,"&lt;&gt;P") + SUMIFS('2way'!$Z$3:$Z$7690,'2way'!$R$3:$R$7690,"=" &amp;B377,'2way'!$Y$3:$Y$7690,"&lt;&gt;P")</f>
        <v>0</v>
      </c>
      <c r="D377">
        <f>SUMIFS('2way'!$AB$3:$AB$7690,'2way'!$Q$3:$Q$7690,"="&amp;B377,'2way'!$Z$3:$Z$7690,"&lt;&gt;P") + SUMIFS('2way'!$AB$3:$AB$7690,'2way'!$R$3:$R$7690,"="&amp;B377,'2way'!$Z$3:$Z$7690,"&lt;&gt;P")</f>
        <v>0</v>
      </c>
      <c r="E377" s="71" t="e">
        <f t="shared" si="15"/>
        <v>#DIV/0!</v>
      </c>
      <c r="F377">
        <f>SUMIFS('2way'!$Z$3:$Z$7690,'2way'!$Q$3:$Q$7690,"=" &amp;B377,'2way'!$Y$3:$Y$7690,"&lt;&gt;P") + SUMIFS('2way'!$Z$3:$Z$7690,'2way'!$R$3:$R$7690,"=" &amp;B377,'2way'!$Y$3:$Y$7690,"&lt;&gt;P")</f>
        <v>0</v>
      </c>
      <c r="G377">
        <f>SUMIFS('2way'!$AD$3:$AD$7690,'2way'!$Q$3:$Q$7690,"="&amp;B377,'2way'!$Y$3:$Y$7690,"&lt;&gt;P") + SUMIFS('2way'!$AD$3:$AD$7690,'2way'!$R$3:$R$7690,"="&amp;D377,'2way'!$Y$3:$Y$7690,"&lt;&gt;P")</f>
        <v>0</v>
      </c>
      <c r="H377" s="71" t="e">
        <f t="shared" si="16"/>
        <v>#DIV/0!</v>
      </c>
      <c r="I377">
        <f>SUMIFS('2way'!$Z$3:$Z$7690,'2way'!$Q$3:$Q$7690,"=" &amp;B377,'2way'!$Y$3:$Y$7690,"&lt;&gt;P") + SUMIFS('2way'!$Z$3:$Z$7690,'2way'!$R$3:$R$7690,"=" &amp;B377,'2way'!$Y$3:$Y$7690,"&lt;&gt;P")</f>
        <v>0</v>
      </c>
      <c r="J377">
        <f>SUMIFS('2way'!$AF$3:$AF$7690,'2way'!$Q$3:$Q$7690,"="&amp;B377,'2way'!$Y$3:$Y$7690,"&lt;&gt;P") + SUMIFS('2way'!$AF$3:$AF$7690,'2way'!$R$3:$R$7690,"="&amp;B377,'2way'!$Y$3:$Y$7690,"&lt;&gt;P")</f>
        <v>0</v>
      </c>
      <c r="K377" s="71" t="e">
        <f t="shared" si="17"/>
        <v>#DIV/0!</v>
      </c>
    </row>
    <row r="378" spans="1:11" x14ac:dyDescent="0.25">
      <c r="A378" t="s">
        <v>157</v>
      </c>
      <c r="B378" t="s">
        <v>161</v>
      </c>
      <c r="C378">
        <f>SUMIFS('2way'!$Z$3:$Z$7690,'2way'!$Q$3:$Q$7690,"=" &amp;B378,'2way'!$Y$3:$Y$7690,"&lt;&gt;P") + SUMIFS('2way'!$Z$3:$Z$7690,'2way'!$R$3:$R$7690,"=" &amp;B378,'2way'!$Y$3:$Y$7690,"&lt;&gt;P")</f>
        <v>0</v>
      </c>
      <c r="D378">
        <f>SUMIFS('2way'!$AB$3:$AB$7690,'2way'!$Q$3:$Q$7690,"="&amp;B378,'2way'!$Z$3:$Z$7690,"&lt;&gt;P") + SUMIFS('2way'!$AB$3:$AB$7690,'2way'!$R$3:$R$7690,"="&amp;B378,'2way'!$Z$3:$Z$7690,"&lt;&gt;P")</f>
        <v>0</v>
      </c>
      <c r="E378" s="71" t="e">
        <f t="shared" si="15"/>
        <v>#DIV/0!</v>
      </c>
      <c r="F378">
        <f>SUMIFS('2way'!$Z$3:$Z$7690,'2way'!$Q$3:$Q$7690,"=" &amp;B378,'2way'!$Y$3:$Y$7690,"&lt;&gt;P") + SUMIFS('2way'!$Z$3:$Z$7690,'2way'!$R$3:$R$7690,"=" &amp;B378,'2way'!$Y$3:$Y$7690,"&lt;&gt;P")</f>
        <v>0</v>
      </c>
      <c r="G378">
        <f>SUMIFS('2way'!$AD$3:$AD$7690,'2way'!$Q$3:$Q$7690,"="&amp;B378,'2way'!$Y$3:$Y$7690,"&lt;&gt;P") + SUMIFS('2way'!$AD$3:$AD$7690,'2way'!$R$3:$R$7690,"="&amp;D378,'2way'!$Y$3:$Y$7690,"&lt;&gt;P")</f>
        <v>0</v>
      </c>
      <c r="H378" s="71" t="e">
        <f t="shared" si="16"/>
        <v>#DIV/0!</v>
      </c>
      <c r="I378">
        <f>SUMIFS('2way'!$Z$3:$Z$7690,'2way'!$Q$3:$Q$7690,"=" &amp;B378,'2way'!$Y$3:$Y$7690,"&lt;&gt;P") + SUMIFS('2way'!$Z$3:$Z$7690,'2way'!$R$3:$R$7690,"=" &amp;B378,'2way'!$Y$3:$Y$7690,"&lt;&gt;P")</f>
        <v>0</v>
      </c>
      <c r="J378">
        <f>SUMIFS('2way'!$AF$3:$AF$7690,'2way'!$Q$3:$Q$7690,"="&amp;B378,'2way'!$Y$3:$Y$7690,"&lt;&gt;P") + SUMIFS('2way'!$AF$3:$AF$7690,'2way'!$R$3:$R$7690,"="&amp;B378,'2way'!$Y$3:$Y$7690,"&lt;&gt;P")</f>
        <v>0</v>
      </c>
      <c r="K378" s="71" t="e">
        <f t="shared" si="17"/>
        <v>#DIV/0!</v>
      </c>
    </row>
    <row r="379" spans="1:11" x14ac:dyDescent="0.25">
      <c r="A379" t="s">
        <v>157</v>
      </c>
      <c r="B379" t="s">
        <v>175</v>
      </c>
      <c r="C379">
        <f>SUMIFS('2way'!$Z$3:$Z$7690,'2way'!$Q$3:$Q$7690,"=" &amp;B379,'2way'!$Y$3:$Y$7690,"&lt;&gt;P") + SUMIFS('2way'!$Z$3:$Z$7690,'2way'!$R$3:$R$7690,"=" &amp;B379,'2way'!$Y$3:$Y$7690,"&lt;&gt;P")</f>
        <v>0</v>
      </c>
      <c r="D379">
        <f>SUMIFS('2way'!$AB$3:$AB$7690,'2way'!$Q$3:$Q$7690,"="&amp;B379,'2way'!$Z$3:$Z$7690,"&lt;&gt;P") + SUMIFS('2way'!$AB$3:$AB$7690,'2way'!$R$3:$R$7690,"="&amp;B379,'2way'!$Z$3:$Z$7690,"&lt;&gt;P")</f>
        <v>0</v>
      </c>
      <c r="E379" s="71" t="e">
        <f t="shared" si="15"/>
        <v>#DIV/0!</v>
      </c>
      <c r="F379">
        <f>SUMIFS('2way'!$Z$3:$Z$7690,'2way'!$Q$3:$Q$7690,"=" &amp;B379,'2way'!$Y$3:$Y$7690,"&lt;&gt;P") + SUMIFS('2way'!$Z$3:$Z$7690,'2way'!$R$3:$R$7690,"=" &amp;B379,'2way'!$Y$3:$Y$7690,"&lt;&gt;P")</f>
        <v>0</v>
      </c>
      <c r="G379">
        <f>SUMIFS('2way'!$AD$3:$AD$7690,'2way'!$Q$3:$Q$7690,"="&amp;B379,'2way'!$Y$3:$Y$7690,"&lt;&gt;P") + SUMIFS('2way'!$AD$3:$AD$7690,'2way'!$R$3:$R$7690,"="&amp;D379,'2way'!$Y$3:$Y$7690,"&lt;&gt;P")</f>
        <v>0</v>
      </c>
      <c r="H379" s="71" t="e">
        <f t="shared" si="16"/>
        <v>#DIV/0!</v>
      </c>
      <c r="I379">
        <f>SUMIFS('2way'!$Z$3:$Z$7690,'2way'!$Q$3:$Q$7690,"=" &amp;B379,'2way'!$Y$3:$Y$7690,"&lt;&gt;P") + SUMIFS('2way'!$Z$3:$Z$7690,'2way'!$R$3:$R$7690,"=" &amp;B379,'2way'!$Y$3:$Y$7690,"&lt;&gt;P")</f>
        <v>0</v>
      </c>
      <c r="J379">
        <f>SUMIFS('2way'!$AF$3:$AF$7690,'2way'!$Q$3:$Q$7690,"="&amp;B379,'2way'!$Y$3:$Y$7690,"&lt;&gt;P") + SUMIFS('2way'!$AF$3:$AF$7690,'2way'!$R$3:$R$7690,"="&amp;B379,'2way'!$Y$3:$Y$7690,"&lt;&gt;P")</f>
        <v>0</v>
      </c>
      <c r="K379" s="71" t="e">
        <f t="shared" si="17"/>
        <v>#DIV/0!</v>
      </c>
    </row>
    <row r="380" spans="1:11" x14ac:dyDescent="0.25">
      <c r="A380" t="s">
        <v>157</v>
      </c>
      <c r="B380" t="s">
        <v>174</v>
      </c>
      <c r="C380">
        <f>SUMIFS('2way'!$Z$3:$Z$7690,'2way'!$Q$3:$Q$7690,"=" &amp;B380,'2way'!$Y$3:$Y$7690,"&lt;&gt;P") + SUMIFS('2way'!$Z$3:$Z$7690,'2way'!$R$3:$R$7690,"=" &amp;B380,'2way'!$Y$3:$Y$7690,"&lt;&gt;P")</f>
        <v>0</v>
      </c>
      <c r="D380">
        <f>SUMIFS('2way'!$AB$3:$AB$7690,'2way'!$Q$3:$Q$7690,"="&amp;B380,'2way'!$Z$3:$Z$7690,"&lt;&gt;P") + SUMIFS('2way'!$AB$3:$AB$7690,'2way'!$R$3:$R$7690,"="&amp;B380,'2way'!$Z$3:$Z$7690,"&lt;&gt;P")</f>
        <v>0</v>
      </c>
      <c r="E380" s="71" t="e">
        <f t="shared" si="15"/>
        <v>#DIV/0!</v>
      </c>
      <c r="F380">
        <f>SUMIFS('2way'!$Z$3:$Z$7690,'2way'!$Q$3:$Q$7690,"=" &amp;B380,'2way'!$Y$3:$Y$7690,"&lt;&gt;P") + SUMIFS('2way'!$Z$3:$Z$7690,'2way'!$R$3:$R$7690,"=" &amp;B380,'2way'!$Y$3:$Y$7690,"&lt;&gt;P")</f>
        <v>0</v>
      </c>
      <c r="G380">
        <f>SUMIFS('2way'!$AD$3:$AD$7690,'2way'!$Q$3:$Q$7690,"="&amp;B380,'2way'!$Y$3:$Y$7690,"&lt;&gt;P") + SUMIFS('2way'!$AD$3:$AD$7690,'2way'!$R$3:$R$7690,"="&amp;D380,'2way'!$Y$3:$Y$7690,"&lt;&gt;P")</f>
        <v>0</v>
      </c>
      <c r="H380" s="71" t="e">
        <f t="shared" si="16"/>
        <v>#DIV/0!</v>
      </c>
      <c r="I380">
        <f>SUMIFS('2way'!$Z$3:$Z$7690,'2way'!$Q$3:$Q$7690,"=" &amp;B380,'2way'!$Y$3:$Y$7690,"&lt;&gt;P") + SUMIFS('2way'!$Z$3:$Z$7690,'2way'!$R$3:$R$7690,"=" &amp;B380,'2way'!$Y$3:$Y$7690,"&lt;&gt;P")</f>
        <v>0</v>
      </c>
      <c r="J380">
        <f>SUMIFS('2way'!$AF$3:$AF$7690,'2way'!$Q$3:$Q$7690,"="&amp;B380,'2way'!$Y$3:$Y$7690,"&lt;&gt;P") + SUMIFS('2way'!$AF$3:$AF$7690,'2way'!$R$3:$R$7690,"="&amp;B380,'2way'!$Y$3:$Y$7690,"&lt;&gt;P")</f>
        <v>0</v>
      </c>
      <c r="K380" s="71" t="e">
        <f t="shared" si="17"/>
        <v>#DIV/0!</v>
      </c>
    </row>
    <row r="381" spans="1:11" x14ac:dyDescent="0.25">
      <c r="A381" t="s">
        <v>157</v>
      </c>
      <c r="B381" t="s">
        <v>178</v>
      </c>
      <c r="C381">
        <f>SUMIFS('2way'!$Z$3:$Z$7690,'2way'!$Q$3:$Q$7690,"=" &amp;B381,'2way'!$Y$3:$Y$7690,"&lt;&gt;P") + SUMIFS('2way'!$Z$3:$Z$7690,'2way'!$R$3:$R$7690,"=" &amp;B381,'2way'!$Y$3:$Y$7690,"&lt;&gt;P")</f>
        <v>0</v>
      </c>
      <c r="D381">
        <f>SUMIFS('2way'!$AB$3:$AB$7690,'2way'!$Q$3:$Q$7690,"="&amp;B381,'2way'!$Z$3:$Z$7690,"&lt;&gt;P") + SUMIFS('2way'!$AB$3:$AB$7690,'2way'!$R$3:$R$7690,"="&amp;B381,'2way'!$Z$3:$Z$7690,"&lt;&gt;P")</f>
        <v>0</v>
      </c>
      <c r="E381" s="71" t="e">
        <f t="shared" si="15"/>
        <v>#DIV/0!</v>
      </c>
      <c r="F381">
        <f>SUMIFS('2way'!$Z$3:$Z$7690,'2way'!$Q$3:$Q$7690,"=" &amp;B381,'2way'!$Y$3:$Y$7690,"&lt;&gt;P") + SUMIFS('2way'!$Z$3:$Z$7690,'2way'!$R$3:$R$7690,"=" &amp;B381,'2way'!$Y$3:$Y$7690,"&lt;&gt;P")</f>
        <v>0</v>
      </c>
      <c r="G381">
        <f>SUMIFS('2way'!$AD$3:$AD$7690,'2way'!$Q$3:$Q$7690,"="&amp;B381,'2way'!$Y$3:$Y$7690,"&lt;&gt;P") + SUMIFS('2way'!$AD$3:$AD$7690,'2way'!$R$3:$R$7690,"="&amp;D381,'2way'!$Y$3:$Y$7690,"&lt;&gt;P")</f>
        <v>0</v>
      </c>
      <c r="H381" s="71" t="e">
        <f t="shared" si="16"/>
        <v>#DIV/0!</v>
      </c>
      <c r="I381">
        <f>SUMIFS('2way'!$Z$3:$Z$7690,'2way'!$Q$3:$Q$7690,"=" &amp;B381,'2way'!$Y$3:$Y$7690,"&lt;&gt;P") + SUMIFS('2way'!$Z$3:$Z$7690,'2way'!$R$3:$R$7690,"=" &amp;B381,'2way'!$Y$3:$Y$7690,"&lt;&gt;P")</f>
        <v>0</v>
      </c>
      <c r="J381">
        <f>SUMIFS('2way'!$AF$3:$AF$7690,'2way'!$Q$3:$Q$7690,"="&amp;B381,'2way'!$Y$3:$Y$7690,"&lt;&gt;P") + SUMIFS('2way'!$AF$3:$AF$7690,'2way'!$R$3:$R$7690,"="&amp;B381,'2way'!$Y$3:$Y$7690,"&lt;&gt;P")</f>
        <v>0</v>
      </c>
      <c r="K381" s="71" t="e">
        <f t="shared" si="17"/>
        <v>#DIV/0!</v>
      </c>
    </row>
    <row r="382" spans="1:11" x14ac:dyDescent="0.25">
      <c r="A382" t="s">
        <v>157</v>
      </c>
      <c r="B382" t="s">
        <v>180</v>
      </c>
      <c r="C382">
        <f>SUMIFS('2way'!$Z$3:$Z$7690,'2way'!$Q$3:$Q$7690,"=" &amp;B382,'2way'!$Y$3:$Y$7690,"&lt;&gt;P") + SUMIFS('2way'!$Z$3:$Z$7690,'2way'!$R$3:$R$7690,"=" &amp;B382,'2way'!$Y$3:$Y$7690,"&lt;&gt;P")</f>
        <v>0</v>
      </c>
      <c r="D382">
        <f>SUMIFS('2way'!$AB$3:$AB$7690,'2way'!$Q$3:$Q$7690,"="&amp;B382,'2way'!$Z$3:$Z$7690,"&lt;&gt;P") + SUMIFS('2way'!$AB$3:$AB$7690,'2way'!$R$3:$R$7690,"="&amp;B382,'2way'!$Z$3:$Z$7690,"&lt;&gt;P")</f>
        <v>0</v>
      </c>
      <c r="E382" s="71" t="e">
        <f t="shared" si="15"/>
        <v>#DIV/0!</v>
      </c>
      <c r="F382">
        <f>SUMIFS('2way'!$Z$3:$Z$7690,'2way'!$Q$3:$Q$7690,"=" &amp;B382,'2way'!$Y$3:$Y$7690,"&lt;&gt;P") + SUMIFS('2way'!$Z$3:$Z$7690,'2way'!$R$3:$R$7690,"=" &amp;B382,'2way'!$Y$3:$Y$7690,"&lt;&gt;P")</f>
        <v>0</v>
      </c>
      <c r="G382">
        <f>SUMIFS('2way'!$AD$3:$AD$7690,'2way'!$Q$3:$Q$7690,"="&amp;B382,'2way'!$Y$3:$Y$7690,"&lt;&gt;P") + SUMIFS('2way'!$AD$3:$AD$7690,'2way'!$R$3:$R$7690,"="&amp;D382,'2way'!$Y$3:$Y$7690,"&lt;&gt;P")</f>
        <v>0</v>
      </c>
      <c r="H382" s="71" t="e">
        <f t="shared" si="16"/>
        <v>#DIV/0!</v>
      </c>
      <c r="I382">
        <f>SUMIFS('2way'!$Z$3:$Z$7690,'2way'!$Q$3:$Q$7690,"=" &amp;B382,'2way'!$Y$3:$Y$7690,"&lt;&gt;P") + SUMIFS('2way'!$Z$3:$Z$7690,'2way'!$R$3:$R$7690,"=" &amp;B382,'2way'!$Y$3:$Y$7690,"&lt;&gt;P")</f>
        <v>0</v>
      </c>
      <c r="J382">
        <f>SUMIFS('2way'!$AF$3:$AF$7690,'2way'!$Q$3:$Q$7690,"="&amp;B382,'2way'!$Y$3:$Y$7690,"&lt;&gt;P") + SUMIFS('2way'!$AF$3:$AF$7690,'2way'!$R$3:$R$7690,"="&amp;B382,'2way'!$Y$3:$Y$7690,"&lt;&gt;P")</f>
        <v>0</v>
      </c>
      <c r="K382" s="71" t="e">
        <f t="shared" si="17"/>
        <v>#DIV/0!</v>
      </c>
    </row>
    <row r="383" spans="1:11" x14ac:dyDescent="0.25">
      <c r="A383" t="s">
        <v>157</v>
      </c>
      <c r="B383" t="s">
        <v>168</v>
      </c>
      <c r="C383">
        <f>SUMIFS('2way'!$Z$3:$Z$7690,'2way'!$Q$3:$Q$7690,"=" &amp;B383,'2way'!$Y$3:$Y$7690,"&lt;&gt;P") + SUMIFS('2way'!$Z$3:$Z$7690,'2way'!$R$3:$R$7690,"=" &amp;B383,'2way'!$Y$3:$Y$7690,"&lt;&gt;P")</f>
        <v>0</v>
      </c>
      <c r="D383">
        <f>SUMIFS('2way'!$AB$3:$AB$7690,'2way'!$Q$3:$Q$7690,"="&amp;B383,'2way'!$Z$3:$Z$7690,"&lt;&gt;P") + SUMIFS('2way'!$AB$3:$AB$7690,'2way'!$R$3:$R$7690,"="&amp;B383,'2way'!$Z$3:$Z$7690,"&lt;&gt;P")</f>
        <v>0</v>
      </c>
      <c r="E383" s="71" t="e">
        <f t="shared" si="15"/>
        <v>#DIV/0!</v>
      </c>
      <c r="F383">
        <f>SUMIFS('2way'!$Z$3:$Z$7690,'2way'!$Q$3:$Q$7690,"=" &amp;B383,'2way'!$Y$3:$Y$7690,"&lt;&gt;P") + SUMIFS('2way'!$Z$3:$Z$7690,'2way'!$R$3:$R$7690,"=" &amp;B383,'2way'!$Y$3:$Y$7690,"&lt;&gt;P")</f>
        <v>0</v>
      </c>
      <c r="G383">
        <f>SUMIFS('2way'!$AD$3:$AD$7690,'2way'!$Q$3:$Q$7690,"="&amp;B383,'2way'!$Y$3:$Y$7690,"&lt;&gt;P") + SUMIFS('2way'!$AD$3:$AD$7690,'2way'!$R$3:$R$7690,"="&amp;D383,'2way'!$Y$3:$Y$7690,"&lt;&gt;P")</f>
        <v>0</v>
      </c>
      <c r="H383" s="71" t="e">
        <f t="shared" si="16"/>
        <v>#DIV/0!</v>
      </c>
      <c r="I383">
        <f>SUMIFS('2way'!$Z$3:$Z$7690,'2way'!$Q$3:$Q$7690,"=" &amp;B383,'2way'!$Y$3:$Y$7690,"&lt;&gt;P") + SUMIFS('2way'!$Z$3:$Z$7690,'2way'!$R$3:$R$7690,"=" &amp;B383,'2way'!$Y$3:$Y$7690,"&lt;&gt;P")</f>
        <v>0</v>
      </c>
      <c r="J383">
        <f>SUMIFS('2way'!$AF$3:$AF$7690,'2way'!$Q$3:$Q$7690,"="&amp;B383,'2way'!$Y$3:$Y$7690,"&lt;&gt;P") + SUMIFS('2way'!$AF$3:$AF$7690,'2way'!$R$3:$R$7690,"="&amp;B383,'2way'!$Y$3:$Y$7690,"&lt;&gt;P")</f>
        <v>0</v>
      </c>
      <c r="K383" s="71" t="e">
        <f t="shared" si="17"/>
        <v>#DIV/0!</v>
      </c>
    </row>
    <row r="384" spans="1:11" x14ac:dyDescent="0.25">
      <c r="A384" t="s">
        <v>157</v>
      </c>
      <c r="B384" t="s">
        <v>158</v>
      </c>
      <c r="C384">
        <f>SUMIFS('2way'!$Z$3:$Z$7690,'2way'!$Q$3:$Q$7690,"=" &amp;B384,'2way'!$Y$3:$Y$7690,"&lt;&gt;P") + SUMIFS('2way'!$Z$3:$Z$7690,'2way'!$R$3:$R$7690,"=" &amp;B384,'2way'!$Y$3:$Y$7690,"&lt;&gt;P")</f>
        <v>0</v>
      </c>
      <c r="D384">
        <f>SUMIFS('2way'!$AB$3:$AB$7690,'2way'!$Q$3:$Q$7690,"="&amp;B384,'2way'!$Z$3:$Z$7690,"&lt;&gt;P") + SUMIFS('2way'!$AB$3:$AB$7690,'2way'!$R$3:$R$7690,"="&amp;B384,'2way'!$Z$3:$Z$7690,"&lt;&gt;P")</f>
        <v>0</v>
      </c>
      <c r="E384" s="71" t="e">
        <f t="shared" si="15"/>
        <v>#DIV/0!</v>
      </c>
      <c r="F384">
        <f>SUMIFS('2way'!$Z$3:$Z$7690,'2way'!$Q$3:$Q$7690,"=" &amp;B384,'2way'!$Y$3:$Y$7690,"&lt;&gt;P") + SUMIFS('2way'!$Z$3:$Z$7690,'2way'!$R$3:$R$7690,"=" &amp;B384,'2way'!$Y$3:$Y$7690,"&lt;&gt;P")</f>
        <v>0</v>
      </c>
      <c r="G384">
        <f>SUMIFS('2way'!$AD$3:$AD$7690,'2way'!$Q$3:$Q$7690,"="&amp;B384,'2way'!$Y$3:$Y$7690,"&lt;&gt;P") + SUMIFS('2way'!$AD$3:$AD$7690,'2way'!$R$3:$R$7690,"="&amp;D384,'2way'!$Y$3:$Y$7690,"&lt;&gt;P")</f>
        <v>0</v>
      </c>
      <c r="H384" s="71" t="e">
        <f t="shared" si="16"/>
        <v>#DIV/0!</v>
      </c>
      <c r="I384">
        <f>SUMIFS('2way'!$Z$3:$Z$7690,'2way'!$Q$3:$Q$7690,"=" &amp;B384,'2way'!$Y$3:$Y$7690,"&lt;&gt;P") + SUMIFS('2way'!$Z$3:$Z$7690,'2way'!$R$3:$R$7690,"=" &amp;B384,'2way'!$Y$3:$Y$7690,"&lt;&gt;P")</f>
        <v>0</v>
      </c>
      <c r="J384">
        <f>SUMIFS('2way'!$AF$3:$AF$7690,'2way'!$Q$3:$Q$7690,"="&amp;B384,'2way'!$Y$3:$Y$7690,"&lt;&gt;P") + SUMIFS('2way'!$AF$3:$AF$7690,'2way'!$R$3:$R$7690,"="&amp;B384,'2way'!$Y$3:$Y$7690,"&lt;&gt;P")</f>
        <v>0</v>
      </c>
      <c r="K384" s="71" t="e">
        <f t="shared" si="17"/>
        <v>#DIV/0!</v>
      </c>
    </row>
    <row r="385" spans="1:11" x14ac:dyDescent="0.25">
      <c r="A385" t="s">
        <v>157</v>
      </c>
      <c r="B385" t="s">
        <v>163</v>
      </c>
      <c r="C385">
        <f>SUMIFS('2way'!$Z$3:$Z$7690,'2way'!$Q$3:$Q$7690,"=" &amp;B385,'2way'!$Y$3:$Y$7690,"&lt;&gt;P") + SUMIFS('2way'!$Z$3:$Z$7690,'2way'!$R$3:$R$7690,"=" &amp;B385,'2way'!$Y$3:$Y$7690,"&lt;&gt;P")</f>
        <v>0</v>
      </c>
      <c r="D385">
        <f>SUMIFS('2way'!$AB$3:$AB$7690,'2way'!$Q$3:$Q$7690,"="&amp;B385,'2way'!$Z$3:$Z$7690,"&lt;&gt;P") + SUMIFS('2way'!$AB$3:$AB$7690,'2way'!$R$3:$R$7690,"="&amp;B385,'2way'!$Z$3:$Z$7690,"&lt;&gt;P")</f>
        <v>0</v>
      </c>
      <c r="E385" s="71" t="e">
        <f t="shared" si="15"/>
        <v>#DIV/0!</v>
      </c>
      <c r="F385">
        <f>SUMIFS('2way'!$Z$3:$Z$7690,'2way'!$Q$3:$Q$7690,"=" &amp;B385,'2way'!$Y$3:$Y$7690,"&lt;&gt;P") + SUMIFS('2way'!$Z$3:$Z$7690,'2way'!$R$3:$R$7690,"=" &amp;B385,'2way'!$Y$3:$Y$7690,"&lt;&gt;P")</f>
        <v>0</v>
      </c>
      <c r="G385">
        <f>SUMIFS('2way'!$AD$3:$AD$7690,'2way'!$Q$3:$Q$7690,"="&amp;B385,'2way'!$Y$3:$Y$7690,"&lt;&gt;P") + SUMIFS('2way'!$AD$3:$AD$7690,'2way'!$R$3:$R$7690,"="&amp;D385,'2way'!$Y$3:$Y$7690,"&lt;&gt;P")</f>
        <v>0</v>
      </c>
      <c r="H385" s="71" t="e">
        <f t="shared" si="16"/>
        <v>#DIV/0!</v>
      </c>
      <c r="I385">
        <f>SUMIFS('2way'!$Z$3:$Z$7690,'2way'!$Q$3:$Q$7690,"=" &amp;B385,'2way'!$Y$3:$Y$7690,"&lt;&gt;P") + SUMIFS('2way'!$Z$3:$Z$7690,'2way'!$R$3:$R$7690,"=" &amp;B385,'2way'!$Y$3:$Y$7690,"&lt;&gt;P")</f>
        <v>0</v>
      </c>
      <c r="J385">
        <f>SUMIFS('2way'!$AF$3:$AF$7690,'2way'!$Q$3:$Q$7690,"="&amp;B385,'2way'!$Y$3:$Y$7690,"&lt;&gt;P") + SUMIFS('2way'!$AF$3:$AF$7690,'2way'!$R$3:$R$7690,"="&amp;B385,'2way'!$Y$3:$Y$7690,"&lt;&gt;P")</f>
        <v>0</v>
      </c>
      <c r="K385" s="71" t="e">
        <f t="shared" si="17"/>
        <v>#DIV/0!</v>
      </c>
    </row>
    <row r="386" spans="1:11" x14ac:dyDescent="0.25">
      <c r="A386" t="s">
        <v>71</v>
      </c>
      <c r="B386" t="s">
        <v>53</v>
      </c>
      <c r="C386">
        <f>SUMIFS('2way'!$Z$3:$Z$7690,'2way'!$Q$3:$Q$7690,"=" &amp;B386,'2way'!$Y$3:$Y$7690,"&lt;&gt;P") + SUMIFS('2way'!$Z$3:$Z$7690,'2way'!$R$3:$R$7690,"=" &amp;B386,'2way'!$Y$3:$Y$7690,"&lt;&gt;P")</f>
        <v>0</v>
      </c>
      <c r="D386">
        <f>SUMIFS('2way'!$AB$3:$AB$7690,'2way'!$Q$3:$Q$7690,"="&amp;B386,'2way'!$Z$3:$Z$7690,"&lt;&gt;P") + SUMIFS('2way'!$AB$3:$AB$7690,'2way'!$R$3:$R$7690,"="&amp;B386,'2way'!$Z$3:$Z$7690,"&lt;&gt;P")</f>
        <v>0</v>
      </c>
      <c r="E386" s="71" t="e">
        <f t="shared" si="15"/>
        <v>#DIV/0!</v>
      </c>
      <c r="F386">
        <f>SUMIFS('2way'!$Z$3:$Z$7690,'2way'!$Q$3:$Q$7690,"=" &amp;B386,'2way'!$Y$3:$Y$7690,"&lt;&gt;P") + SUMIFS('2way'!$Z$3:$Z$7690,'2way'!$R$3:$R$7690,"=" &amp;B386,'2way'!$Y$3:$Y$7690,"&lt;&gt;P")</f>
        <v>0</v>
      </c>
      <c r="G386">
        <f>SUMIFS('2way'!$AD$3:$AD$7690,'2way'!$Q$3:$Q$7690,"="&amp;B386,'2way'!$Y$3:$Y$7690,"&lt;&gt;P") + SUMIFS('2way'!$AD$3:$AD$7690,'2way'!$R$3:$R$7690,"="&amp;D386,'2way'!$Y$3:$Y$7690,"&lt;&gt;P")</f>
        <v>0</v>
      </c>
      <c r="H386" s="71" t="e">
        <f t="shared" si="16"/>
        <v>#DIV/0!</v>
      </c>
      <c r="I386">
        <f>SUMIFS('2way'!$Z$3:$Z$7690,'2way'!$Q$3:$Q$7690,"=" &amp;B386,'2way'!$Y$3:$Y$7690,"&lt;&gt;P") + SUMIFS('2way'!$Z$3:$Z$7690,'2way'!$R$3:$R$7690,"=" &amp;B386,'2way'!$Y$3:$Y$7690,"&lt;&gt;P")</f>
        <v>0</v>
      </c>
      <c r="J386">
        <f>SUMIFS('2way'!$AF$3:$AF$7690,'2way'!$Q$3:$Q$7690,"="&amp;B386,'2way'!$Y$3:$Y$7690,"&lt;&gt;P") + SUMIFS('2way'!$AF$3:$AF$7690,'2way'!$R$3:$R$7690,"="&amp;B386,'2way'!$Y$3:$Y$7690,"&lt;&gt;P")</f>
        <v>0</v>
      </c>
      <c r="K386" s="71" t="e">
        <f t="shared" si="17"/>
        <v>#DIV/0!</v>
      </c>
    </row>
    <row r="387" spans="1:11" x14ac:dyDescent="0.25">
      <c r="A387" t="s">
        <v>71</v>
      </c>
      <c r="B387" t="s">
        <v>51</v>
      </c>
      <c r="C387">
        <f>SUMIFS('2way'!$Z$3:$Z$7690,'2way'!$Q$3:$Q$7690,"=" &amp;B387,'2way'!$Y$3:$Y$7690,"&lt;&gt;P") + SUMIFS('2way'!$Z$3:$Z$7690,'2way'!$R$3:$R$7690,"=" &amp;B387,'2way'!$Y$3:$Y$7690,"&lt;&gt;P")</f>
        <v>0</v>
      </c>
      <c r="D387">
        <f>SUMIFS('2way'!$AB$3:$AB$7690,'2way'!$Q$3:$Q$7690,"="&amp;B387,'2way'!$Z$3:$Z$7690,"&lt;&gt;P") + SUMIFS('2way'!$AB$3:$AB$7690,'2way'!$R$3:$R$7690,"="&amp;B387,'2way'!$Z$3:$Z$7690,"&lt;&gt;P")</f>
        <v>0</v>
      </c>
      <c r="E387" s="71" t="e">
        <f t="shared" si="15"/>
        <v>#DIV/0!</v>
      </c>
      <c r="F387">
        <f>SUMIFS('2way'!$Z$3:$Z$7690,'2way'!$Q$3:$Q$7690,"=" &amp;B387,'2way'!$Y$3:$Y$7690,"&lt;&gt;P") + SUMIFS('2way'!$Z$3:$Z$7690,'2way'!$R$3:$R$7690,"=" &amp;B387,'2way'!$Y$3:$Y$7690,"&lt;&gt;P")</f>
        <v>0</v>
      </c>
      <c r="G387">
        <f>SUMIFS('2way'!$AD$3:$AD$7690,'2way'!$Q$3:$Q$7690,"="&amp;B387,'2way'!$Y$3:$Y$7690,"&lt;&gt;P") + SUMIFS('2way'!$AD$3:$AD$7690,'2way'!$R$3:$R$7690,"="&amp;D387,'2way'!$Y$3:$Y$7690,"&lt;&gt;P")</f>
        <v>0</v>
      </c>
      <c r="H387" s="71" t="e">
        <f t="shared" si="16"/>
        <v>#DIV/0!</v>
      </c>
      <c r="I387">
        <f>SUMIFS('2way'!$Z$3:$Z$7690,'2way'!$Q$3:$Q$7690,"=" &amp;B387,'2way'!$Y$3:$Y$7690,"&lt;&gt;P") + SUMIFS('2way'!$Z$3:$Z$7690,'2way'!$R$3:$R$7690,"=" &amp;B387,'2way'!$Y$3:$Y$7690,"&lt;&gt;P")</f>
        <v>0</v>
      </c>
      <c r="J387">
        <f>SUMIFS('2way'!$AF$3:$AF$7690,'2way'!$Q$3:$Q$7690,"="&amp;B387,'2way'!$Y$3:$Y$7690,"&lt;&gt;P") + SUMIFS('2way'!$AF$3:$AF$7690,'2way'!$R$3:$R$7690,"="&amp;B387,'2way'!$Y$3:$Y$7690,"&lt;&gt;P")</f>
        <v>0</v>
      </c>
      <c r="K387" s="71" t="e">
        <f t="shared" si="17"/>
        <v>#DIV/0!</v>
      </c>
    </row>
    <row r="388" spans="1:11" x14ac:dyDescent="0.25">
      <c r="A388" t="s">
        <v>71</v>
      </c>
      <c r="B388" t="s">
        <v>56</v>
      </c>
      <c r="C388">
        <f>SUMIFS('2way'!$Z$3:$Z$7690,'2way'!$Q$3:$Q$7690,"=" &amp;B388,'2way'!$Y$3:$Y$7690,"&lt;&gt;P") + SUMIFS('2way'!$Z$3:$Z$7690,'2way'!$R$3:$R$7690,"=" &amp;B388,'2way'!$Y$3:$Y$7690,"&lt;&gt;P")</f>
        <v>0</v>
      </c>
      <c r="D388">
        <f>SUMIFS('2way'!$AB$3:$AB$7690,'2way'!$Q$3:$Q$7690,"="&amp;B388,'2way'!$Z$3:$Z$7690,"&lt;&gt;P") + SUMIFS('2way'!$AB$3:$AB$7690,'2way'!$R$3:$R$7690,"="&amp;B388,'2way'!$Z$3:$Z$7690,"&lt;&gt;P")</f>
        <v>0</v>
      </c>
      <c r="E388" s="71" t="e">
        <f t="shared" ref="E388:E406" si="18">D388/C388</f>
        <v>#DIV/0!</v>
      </c>
      <c r="F388">
        <f>SUMIFS('2way'!$Z$3:$Z$7690,'2way'!$Q$3:$Q$7690,"=" &amp;B388,'2way'!$Y$3:$Y$7690,"&lt;&gt;P") + SUMIFS('2way'!$Z$3:$Z$7690,'2way'!$R$3:$R$7690,"=" &amp;B388,'2way'!$Y$3:$Y$7690,"&lt;&gt;P")</f>
        <v>0</v>
      </c>
      <c r="G388">
        <f>SUMIFS('2way'!$AD$3:$AD$7690,'2way'!$Q$3:$Q$7690,"="&amp;B388,'2way'!$Y$3:$Y$7690,"&lt;&gt;P") + SUMIFS('2way'!$AD$3:$AD$7690,'2way'!$R$3:$R$7690,"="&amp;D388,'2way'!$Y$3:$Y$7690,"&lt;&gt;P")</f>
        <v>0</v>
      </c>
      <c r="H388" s="71" t="e">
        <f t="shared" ref="H388:H406" si="19">G388/F388</f>
        <v>#DIV/0!</v>
      </c>
      <c r="I388">
        <f>SUMIFS('2way'!$Z$3:$Z$7690,'2way'!$Q$3:$Q$7690,"=" &amp;B388,'2way'!$Y$3:$Y$7690,"&lt;&gt;P") + SUMIFS('2way'!$Z$3:$Z$7690,'2way'!$R$3:$R$7690,"=" &amp;B388,'2way'!$Y$3:$Y$7690,"&lt;&gt;P")</f>
        <v>0</v>
      </c>
      <c r="J388">
        <f>SUMIFS('2way'!$AF$3:$AF$7690,'2way'!$Q$3:$Q$7690,"="&amp;B388,'2way'!$Y$3:$Y$7690,"&lt;&gt;P") + SUMIFS('2way'!$AF$3:$AF$7690,'2way'!$R$3:$R$7690,"="&amp;B388,'2way'!$Y$3:$Y$7690,"&lt;&gt;P")</f>
        <v>0</v>
      </c>
      <c r="K388" s="71" t="e">
        <f t="shared" ref="K388:K406" si="20">J388/I388</f>
        <v>#DIV/0!</v>
      </c>
    </row>
    <row r="389" spans="1:11" x14ac:dyDescent="0.25">
      <c r="A389" t="s">
        <v>71</v>
      </c>
      <c r="B389" t="s">
        <v>54</v>
      </c>
      <c r="C389">
        <f>SUMIFS('2way'!$Z$3:$Z$7690,'2way'!$Q$3:$Q$7690,"=" &amp;B389,'2way'!$Y$3:$Y$7690,"&lt;&gt;P") + SUMIFS('2way'!$Z$3:$Z$7690,'2way'!$R$3:$R$7690,"=" &amp;B389,'2way'!$Y$3:$Y$7690,"&lt;&gt;P")</f>
        <v>0</v>
      </c>
      <c r="D389">
        <f>SUMIFS('2way'!$AB$3:$AB$7690,'2way'!$Q$3:$Q$7690,"="&amp;B389,'2way'!$Z$3:$Z$7690,"&lt;&gt;P") + SUMIFS('2way'!$AB$3:$AB$7690,'2way'!$R$3:$R$7690,"="&amp;B389,'2way'!$Z$3:$Z$7690,"&lt;&gt;P")</f>
        <v>0</v>
      </c>
      <c r="E389" s="71" t="e">
        <f t="shared" si="18"/>
        <v>#DIV/0!</v>
      </c>
      <c r="F389">
        <f>SUMIFS('2way'!$Z$3:$Z$7690,'2way'!$Q$3:$Q$7690,"=" &amp;B389,'2way'!$Y$3:$Y$7690,"&lt;&gt;P") + SUMIFS('2way'!$Z$3:$Z$7690,'2way'!$R$3:$R$7690,"=" &amp;B389,'2way'!$Y$3:$Y$7690,"&lt;&gt;P")</f>
        <v>0</v>
      </c>
      <c r="G389">
        <f>SUMIFS('2way'!$AD$3:$AD$7690,'2way'!$Q$3:$Q$7690,"="&amp;B389,'2way'!$Y$3:$Y$7690,"&lt;&gt;P") + SUMIFS('2way'!$AD$3:$AD$7690,'2way'!$R$3:$R$7690,"="&amp;D389,'2way'!$Y$3:$Y$7690,"&lt;&gt;P")</f>
        <v>0</v>
      </c>
      <c r="H389" s="71" t="e">
        <f t="shared" si="19"/>
        <v>#DIV/0!</v>
      </c>
      <c r="I389">
        <f>SUMIFS('2way'!$Z$3:$Z$7690,'2way'!$Q$3:$Q$7690,"=" &amp;B389,'2way'!$Y$3:$Y$7690,"&lt;&gt;P") + SUMIFS('2way'!$Z$3:$Z$7690,'2way'!$R$3:$R$7690,"=" &amp;B389,'2way'!$Y$3:$Y$7690,"&lt;&gt;P")</f>
        <v>0</v>
      </c>
      <c r="J389">
        <f>SUMIFS('2way'!$AF$3:$AF$7690,'2way'!$Q$3:$Q$7690,"="&amp;B389,'2way'!$Y$3:$Y$7690,"&lt;&gt;P") + SUMIFS('2way'!$AF$3:$AF$7690,'2way'!$R$3:$R$7690,"="&amp;B389,'2way'!$Y$3:$Y$7690,"&lt;&gt;P")</f>
        <v>0</v>
      </c>
      <c r="K389" s="71" t="e">
        <f t="shared" si="20"/>
        <v>#DIV/0!</v>
      </c>
    </row>
    <row r="390" spans="1:11" x14ac:dyDescent="0.25">
      <c r="A390" t="s">
        <v>71</v>
      </c>
      <c r="B390" t="s">
        <v>64</v>
      </c>
      <c r="C390">
        <f>SUMIFS('2way'!$Z$3:$Z$7690,'2way'!$Q$3:$Q$7690,"=" &amp;B390,'2way'!$Y$3:$Y$7690,"&lt;&gt;P") + SUMIFS('2way'!$Z$3:$Z$7690,'2way'!$R$3:$R$7690,"=" &amp;B390,'2way'!$Y$3:$Y$7690,"&lt;&gt;P")</f>
        <v>0</v>
      </c>
      <c r="D390">
        <f>SUMIFS('2way'!$AB$3:$AB$7690,'2way'!$Q$3:$Q$7690,"="&amp;B390,'2way'!$Z$3:$Z$7690,"&lt;&gt;P") + SUMIFS('2way'!$AB$3:$AB$7690,'2way'!$R$3:$R$7690,"="&amp;B390,'2way'!$Z$3:$Z$7690,"&lt;&gt;P")</f>
        <v>0</v>
      </c>
      <c r="E390" s="71" t="e">
        <f t="shared" si="18"/>
        <v>#DIV/0!</v>
      </c>
      <c r="F390">
        <f>SUMIFS('2way'!$Z$3:$Z$7690,'2way'!$Q$3:$Q$7690,"=" &amp;B390,'2way'!$Y$3:$Y$7690,"&lt;&gt;P") + SUMIFS('2way'!$Z$3:$Z$7690,'2way'!$R$3:$R$7690,"=" &amp;B390,'2way'!$Y$3:$Y$7690,"&lt;&gt;P")</f>
        <v>0</v>
      </c>
      <c r="G390">
        <f>SUMIFS('2way'!$AD$3:$AD$7690,'2way'!$Q$3:$Q$7690,"="&amp;B390,'2way'!$Y$3:$Y$7690,"&lt;&gt;P") + SUMIFS('2way'!$AD$3:$AD$7690,'2way'!$R$3:$R$7690,"="&amp;D390,'2way'!$Y$3:$Y$7690,"&lt;&gt;P")</f>
        <v>0</v>
      </c>
      <c r="H390" s="71" t="e">
        <f t="shared" si="19"/>
        <v>#DIV/0!</v>
      </c>
      <c r="I390">
        <f>SUMIFS('2way'!$Z$3:$Z$7690,'2way'!$Q$3:$Q$7690,"=" &amp;B390,'2way'!$Y$3:$Y$7690,"&lt;&gt;P") + SUMIFS('2way'!$Z$3:$Z$7690,'2way'!$R$3:$R$7690,"=" &amp;B390,'2way'!$Y$3:$Y$7690,"&lt;&gt;P")</f>
        <v>0</v>
      </c>
      <c r="J390">
        <f>SUMIFS('2way'!$AF$3:$AF$7690,'2way'!$Q$3:$Q$7690,"="&amp;B390,'2way'!$Y$3:$Y$7690,"&lt;&gt;P") + SUMIFS('2way'!$AF$3:$AF$7690,'2way'!$R$3:$R$7690,"="&amp;B390,'2way'!$Y$3:$Y$7690,"&lt;&gt;P")</f>
        <v>0</v>
      </c>
      <c r="K390" s="71" t="e">
        <f t="shared" si="20"/>
        <v>#DIV/0!</v>
      </c>
    </row>
    <row r="391" spans="1:11" x14ac:dyDescent="0.25">
      <c r="A391" t="s">
        <v>71</v>
      </c>
      <c r="B391" t="s">
        <v>52</v>
      </c>
      <c r="C391">
        <f>SUMIFS('2way'!$Z$3:$Z$7690,'2way'!$Q$3:$Q$7690,"=" &amp;B391,'2way'!$Y$3:$Y$7690,"&lt;&gt;P") + SUMIFS('2way'!$Z$3:$Z$7690,'2way'!$R$3:$R$7690,"=" &amp;B391,'2way'!$Y$3:$Y$7690,"&lt;&gt;P")</f>
        <v>0</v>
      </c>
      <c r="D391">
        <f>SUMIFS('2way'!$AB$3:$AB$7690,'2way'!$Q$3:$Q$7690,"="&amp;B391,'2way'!$Z$3:$Z$7690,"&lt;&gt;P") + SUMIFS('2way'!$AB$3:$AB$7690,'2way'!$R$3:$R$7690,"="&amp;B391,'2way'!$Z$3:$Z$7690,"&lt;&gt;P")</f>
        <v>0</v>
      </c>
      <c r="E391" s="71" t="e">
        <f t="shared" si="18"/>
        <v>#DIV/0!</v>
      </c>
      <c r="F391">
        <f>SUMIFS('2way'!$Z$3:$Z$7690,'2way'!$Q$3:$Q$7690,"=" &amp;B391,'2way'!$Y$3:$Y$7690,"&lt;&gt;P") + SUMIFS('2way'!$Z$3:$Z$7690,'2way'!$R$3:$R$7690,"=" &amp;B391,'2way'!$Y$3:$Y$7690,"&lt;&gt;P")</f>
        <v>0</v>
      </c>
      <c r="G391">
        <f>SUMIFS('2way'!$AD$3:$AD$7690,'2way'!$Q$3:$Q$7690,"="&amp;B391,'2way'!$Y$3:$Y$7690,"&lt;&gt;P") + SUMIFS('2way'!$AD$3:$AD$7690,'2way'!$R$3:$R$7690,"="&amp;D391,'2way'!$Y$3:$Y$7690,"&lt;&gt;P")</f>
        <v>0</v>
      </c>
      <c r="H391" s="71" t="e">
        <f t="shared" si="19"/>
        <v>#DIV/0!</v>
      </c>
      <c r="I391">
        <f>SUMIFS('2way'!$Z$3:$Z$7690,'2way'!$Q$3:$Q$7690,"=" &amp;B391,'2way'!$Y$3:$Y$7690,"&lt;&gt;P") + SUMIFS('2way'!$Z$3:$Z$7690,'2way'!$R$3:$R$7690,"=" &amp;B391,'2way'!$Y$3:$Y$7690,"&lt;&gt;P")</f>
        <v>0</v>
      </c>
      <c r="J391">
        <f>SUMIFS('2way'!$AF$3:$AF$7690,'2way'!$Q$3:$Q$7690,"="&amp;B391,'2way'!$Y$3:$Y$7690,"&lt;&gt;P") + SUMIFS('2way'!$AF$3:$AF$7690,'2way'!$R$3:$R$7690,"="&amp;B391,'2way'!$Y$3:$Y$7690,"&lt;&gt;P")</f>
        <v>0</v>
      </c>
      <c r="K391" s="71" t="e">
        <f t="shared" si="20"/>
        <v>#DIV/0!</v>
      </c>
    </row>
    <row r="392" spans="1:11" x14ac:dyDescent="0.25">
      <c r="A392" t="s">
        <v>71</v>
      </c>
      <c r="B392" t="s">
        <v>55</v>
      </c>
      <c r="C392">
        <f>SUMIFS('2way'!$Z$3:$Z$7690,'2way'!$Q$3:$Q$7690,"=" &amp;B392,'2way'!$Y$3:$Y$7690,"&lt;&gt;P") + SUMIFS('2way'!$Z$3:$Z$7690,'2way'!$R$3:$R$7690,"=" &amp;B392,'2way'!$Y$3:$Y$7690,"&lt;&gt;P")</f>
        <v>0</v>
      </c>
      <c r="D392">
        <f>SUMIFS('2way'!$AB$3:$AB$7690,'2way'!$Q$3:$Q$7690,"="&amp;B392,'2way'!$Z$3:$Z$7690,"&lt;&gt;P") + SUMIFS('2way'!$AB$3:$AB$7690,'2way'!$R$3:$R$7690,"="&amp;B392,'2way'!$Z$3:$Z$7690,"&lt;&gt;P")</f>
        <v>0</v>
      </c>
      <c r="E392" s="71" t="e">
        <f t="shared" si="18"/>
        <v>#DIV/0!</v>
      </c>
      <c r="F392">
        <f>SUMIFS('2way'!$Z$3:$Z$7690,'2way'!$Q$3:$Q$7690,"=" &amp;B392,'2way'!$Y$3:$Y$7690,"&lt;&gt;P") + SUMIFS('2way'!$Z$3:$Z$7690,'2way'!$R$3:$R$7690,"=" &amp;B392,'2way'!$Y$3:$Y$7690,"&lt;&gt;P")</f>
        <v>0</v>
      </c>
      <c r="G392">
        <f>SUMIFS('2way'!$AD$3:$AD$7690,'2way'!$Q$3:$Q$7690,"="&amp;B392,'2way'!$Y$3:$Y$7690,"&lt;&gt;P") + SUMIFS('2way'!$AD$3:$AD$7690,'2way'!$R$3:$R$7690,"="&amp;D392,'2way'!$Y$3:$Y$7690,"&lt;&gt;P")</f>
        <v>0</v>
      </c>
      <c r="H392" s="71" t="e">
        <f t="shared" si="19"/>
        <v>#DIV/0!</v>
      </c>
      <c r="I392">
        <f>SUMIFS('2way'!$Z$3:$Z$7690,'2way'!$Q$3:$Q$7690,"=" &amp;B392,'2way'!$Y$3:$Y$7690,"&lt;&gt;P") + SUMIFS('2way'!$Z$3:$Z$7690,'2way'!$R$3:$R$7690,"=" &amp;B392,'2way'!$Y$3:$Y$7690,"&lt;&gt;P")</f>
        <v>0</v>
      </c>
      <c r="J392">
        <f>SUMIFS('2way'!$AF$3:$AF$7690,'2way'!$Q$3:$Q$7690,"="&amp;B392,'2way'!$Y$3:$Y$7690,"&lt;&gt;P") + SUMIFS('2way'!$AF$3:$AF$7690,'2way'!$R$3:$R$7690,"="&amp;B392,'2way'!$Y$3:$Y$7690,"&lt;&gt;P")</f>
        <v>0</v>
      </c>
      <c r="K392" s="71" t="e">
        <f t="shared" si="20"/>
        <v>#DIV/0!</v>
      </c>
    </row>
    <row r="393" spans="1:11" x14ac:dyDescent="0.25">
      <c r="A393" t="s">
        <v>71</v>
      </c>
      <c r="B393" t="s">
        <v>39</v>
      </c>
      <c r="C393">
        <f>SUMIFS('2way'!$Z$3:$Z$7690,'2way'!$Q$3:$Q$7690,"=" &amp;B393,'2way'!$Y$3:$Y$7690,"&lt;&gt;P") + SUMIFS('2way'!$Z$3:$Z$7690,'2way'!$R$3:$R$7690,"=" &amp;B393,'2way'!$Y$3:$Y$7690,"&lt;&gt;P")</f>
        <v>0</v>
      </c>
      <c r="D393">
        <f>SUMIFS('2way'!$AB$3:$AB$7690,'2way'!$Q$3:$Q$7690,"="&amp;B393,'2way'!$Z$3:$Z$7690,"&lt;&gt;P") + SUMIFS('2way'!$AB$3:$AB$7690,'2way'!$R$3:$R$7690,"="&amp;B393,'2way'!$Z$3:$Z$7690,"&lt;&gt;P")</f>
        <v>0</v>
      </c>
      <c r="E393" s="71" t="e">
        <f t="shared" si="18"/>
        <v>#DIV/0!</v>
      </c>
      <c r="F393">
        <f>SUMIFS('2way'!$Z$3:$Z$7690,'2way'!$Q$3:$Q$7690,"=" &amp;B393,'2way'!$Y$3:$Y$7690,"&lt;&gt;P") + SUMIFS('2way'!$Z$3:$Z$7690,'2way'!$R$3:$R$7690,"=" &amp;B393,'2way'!$Y$3:$Y$7690,"&lt;&gt;P")</f>
        <v>0</v>
      </c>
      <c r="G393">
        <f>SUMIFS('2way'!$AD$3:$AD$7690,'2way'!$Q$3:$Q$7690,"="&amp;B393,'2way'!$Y$3:$Y$7690,"&lt;&gt;P") + SUMIFS('2way'!$AD$3:$AD$7690,'2way'!$R$3:$R$7690,"="&amp;D393,'2way'!$Y$3:$Y$7690,"&lt;&gt;P")</f>
        <v>0</v>
      </c>
      <c r="H393" s="71" t="e">
        <f t="shared" si="19"/>
        <v>#DIV/0!</v>
      </c>
      <c r="I393">
        <f>SUMIFS('2way'!$Z$3:$Z$7690,'2way'!$Q$3:$Q$7690,"=" &amp;B393,'2way'!$Y$3:$Y$7690,"&lt;&gt;P") + SUMIFS('2way'!$Z$3:$Z$7690,'2way'!$R$3:$R$7690,"=" &amp;B393,'2way'!$Y$3:$Y$7690,"&lt;&gt;P")</f>
        <v>0</v>
      </c>
      <c r="J393">
        <f>SUMIFS('2way'!$AF$3:$AF$7690,'2way'!$Q$3:$Q$7690,"="&amp;B393,'2way'!$Y$3:$Y$7690,"&lt;&gt;P") + SUMIFS('2way'!$AF$3:$AF$7690,'2way'!$R$3:$R$7690,"="&amp;B393,'2way'!$Y$3:$Y$7690,"&lt;&gt;P")</f>
        <v>0</v>
      </c>
      <c r="K393" s="71" t="e">
        <f t="shared" si="20"/>
        <v>#DIV/0!</v>
      </c>
    </row>
    <row r="394" spans="1:11" x14ac:dyDescent="0.25">
      <c r="A394" t="s">
        <v>71</v>
      </c>
      <c r="B394" t="s">
        <v>9</v>
      </c>
      <c r="C394">
        <f>SUMIFS('2way'!$Z$3:$Z$7690,'2way'!$Q$3:$Q$7690,"=" &amp;B394,'2way'!$Y$3:$Y$7690,"&lt;&gt;P") + SUMIFS('2way'!$Z$3:$Z$7690,'2way'!$R$3:$R$7690,"=" &amp;B394,'2way'!$Y$3:$Y$7690,"&lt;&gt;P")</f>
        <v>0</v>
      </c>
      <c r="D394">
        <f>SUMIFS('2way'!$AB$3:$AB$7690,'2way'!$Q$3:$Q$7690,"="&amp;B394,'2way'!$Z$3:$Z$7690,"&lt;&gt;P") + SUMIFS('2way'!$AB$3:$AB$7690,'2way'!$R$3:$R$7690,"="&amp;B394,'2way'!$Z$3:$Z$7690,"&lt;&gt;P")</f>
        <v>0</v>
      </c>
      <c r="E394" s="71" t="e">
        <f t="shared" si="18"/>
        <v>#DIV/0!</v>
      </c>
      <c r="F394">
        <f>SUMIFS('2way'!$Z$3:$Z$7690,'2way'!$Q$3:$Q$7690,"=" &amp;B394,'2way'!$Y$3:$Y$7690,"&lt;&gt;P") + SUMIFS('2way'!$Z$3:$Z$7690,'2way'!$R$3:$R$7690,"=" &amp;B394,'2way'!$Y$3:$Y$7690,"&lt;&gt;P")</f>
        <v>0</v>
      </c>
      <c r="G394">
        <f>SUMIFS('2way'!$AD$3:$AD$7690,'2way'!$Q$3:$Q$7690,"="&amp;B394,'2way'!$Y$3:$Y$7690,"&lt;&gt;P") + SUMIFS('2way'!$AD$3:$AD$7690,'2way'!$R$3:$R$7690,"="&amp;D394,'2way'!$Y$3:$Y$7690,"&lt;&gt;P")</f>
        <v>0</v>
      </c>
      <c r="H394" s="71" t="e">
        <f t="shared" si="19"/>
        <v>#DIV/0!</v>
      </c>
      <c r="I394">
        <f>SUMIFS('2way'!$Z$3:$Z$7690,'2way'!$Q$3:$Q$7690,"=" &amp;B394,'2way'!$Y$3:$Y$7690,"&lt;&gt;P") + SUMIFS('2way'!$Z$3:$Z$7690,'2way'!$R$3:$R$7690,"=" &amp;B394,'2way'!$Y$3:$Y$7690,"&lt;&gt;P")</f>
        <v>0</v>
      </c>
      <c r="J394">
        <f>SUMIFS('2way'!$AF$3:$AF$7690,'2way'!$Q$3:$Q$7690,"="&amp;B394,'2way'!$Y$3:$Y$7690,"&lt;&gt;P") + SUMIFS('2way'!$AF$3:$AF$7690,'2way'!$R$3:$R$7690,"="&amp;B394,'2way'!$Y$3:$Y$7690,"&lt;&gt;P")</f>
        <v>0</v>
      </c>
      <c r="K394" s="71" t="e">
        <f t="shared" si="20"/>
        <v>#DIV/0!</v>
      </c>
    </row>
    <row r="395" spans="1:11" x14ac:dyDescent="0.25">
      <c r="A395" t="s">
        <v>71</v>
      </c>
      <c r="B395" t="s">
        <v>38</v>
      </c>
      <c r="C395">
        <f>SUMIFS('2way'!$Z$3:$Z$7690,'2way'!$Q$3:$Q$7690,"=" &amp;B395,'2way'!$Y$3:$Y$7690,"&lt;&gt;P") + SUMIFS('2way'!$Z$3:$Z$7690,'2way'!$R$3:$R$7690,"=" &amp;B395,'2way'!$Y$3:$Y$7690,"&lt;&gt;P")</f>
        <v>0</v>
      </c>
      <c r="D395">
        <f>SUMIFS('2way'!$AB$3:$AB$7690,'2way'!$Q$3:$Q$7690,"="&amp;B395,'2way'!$Z$3:$Z$7690,"&lt;&gt;P") + SUMIFS('2way'!$AB$3:$AB$7690,'2way'!$R$3:$R$7690,"="&amp;B395,'2way'!$Z$3:$Z$7690,"&lt;&gt;P")</f>
        <v>0</v>
      </c>
      <c r="E395" s="71" t="e">
        <f t="shared" si="18"/>
        <v>#DIV/0!</v>
      </c>
      <c r="F395">
        <f>SUMIFS('2way'!$Z$3:$Z$7690,'2way'!$Q$3:$Q$7690,"=" &amp;B395,'2way'!$Y$3:$Y$7690,"&lt;&gt;P") + SUMIFS('2way'!$Z$3:$Z$7690,'2way'!$R$3:$R$7690,"=" &amp;B395,'2way'!$Y$3:$Y$7690,"&lt;&gt;P")</f>
        <v>0</v>
      </c>
      <c r="G395">
        <f>SUMIFS('2way'!$AD$3:$AD$7690,'2way'!$Q$3:$Q$7690,"="&amp;B395,'2way'!$Y$3:$Y$7690,"&lt;&gt;P") + SUMIFS('2way'!$AD$3:$AD$7690,'2way'!$R$3:$R$7690,"="&amp;D395,'2way'!$Y$3:$Y$7690,"&lt;&gt;P")</f>
        <v>0</v>
      </c>
      <c r="H395" s="71" t="e">
        <f t="shared" si="19"/>
        <v>#DIV/0!</v>
      </c>
      <c r="I395">
        <f>SUMIFS('2way'!$Z$3:$Z$7690,'2way'!$Q$3:$Q$7690,"=" &amp;B395,'2way'!$Y$3:$Y$7690,"&lt;&gt;P") + SUMIFS('2way'!$Z$3:$Z$7690,'2way'!$R$3:$R$7690,"=" &amp;B395,'2way'!$Y$3:$Y$7690,"&lt;&gt;P")</f>
        <v>0</v>
      </c>
      <c r="J395">
        <f>SUMIFS('2way'!$AF$3:$AF$7690,'2way'!$Q$3:$Q$7690,"="&amp;B395,'2way'!$Y$3:$Y$7690,"&lt;&gt;P") + SUMIFS('2way'!$AF$3:$AF$7690,'2way'!$R$3:$R$7690,"="&amp;B395,'2way'!$Y$3:$Y$7690,"&lt;&gt;P")</f>
        <v>0</v>
      </c>
      <c r="K395" s="71" t="e">
        <f t="shared" si="20"/>
        <v>#DIV/0!</v>
      </c>
    </row>
    <row r="396" spans="1:11" x14ac:dyDescent="0.25">
      <c r="A396" t="s">
        <v>71</v>
      </c>
      <c r="B396" t="s">
        <v>50</v>
      </c>
      <c r="C396">
        <f>SUMIFS('2way'!$Z$3:$Z$7690,'2way'!$Q$3:$Q$7690,"=" &amp;B396,'2way'!$Y$3:$Y$7690,"&lt;&gt;P") + SUMIFS('2way'!$Z$3:$Z$7690,'2way'!$R$3:$R$7690,"=" &amp;B396,'2way'!$Y$3:$Y$7690,"&lt;&gt;P")</f>
        <v>0</v>
      </c>
      <c r="D396">
        <f>SUMIFS('2way'!$AB$3:$AB$7690,'2way'!$Q$3:$Q$7690,"="&amp;B396,'2way'!$Z$3:$Z$7690,"&lt;&gt;P") + SUMIFS('2way'!$AB$3:$AB$7690,'2way'!$R$3:$R$7690,"="&amp;B396,'2way'!$Z$3:$Z$7690,"&lt;&gt;P")</f>
        <v>0</v>
      </c>
      <c r="E396" s="71" t="e">
        <f t="shared" si="18"/>
        <v>#DIV/0!</v>
      </c>
      <c r="F396">
        <f>SUMIFS('2way'!$Z$3:$Z$7690,'2way'!$Q$3:$Q$7690,"=" &amp;B396,'2way'!$Y$3:$Y$7690,"&lt;&gt;P") + SUMIFS('2way'!$Z$3:$Z$7690,'2way'!$R$3:$R$7690,"=" &amp;B396,'2way'!$Y$3:$Y$7690,"&lt;&gt;P")</f>
        <v>0</v>
      </c>
      <c r="G396">
        <f>SUMIFS('2way'!$AD$3:$AD$7690,'2way'!$Q$3:$Q$7690,"="&amp;B396,'2way'!$Y$3:$Y$7690,"&lt;&gt;P") + SUMIFS('2way'!$AD$3:$AD$7690,'2way'!$R$3:$R$7690,"="&amp;D396,'2way'!$Y$3:$Y$7690,"&lt;&gt;P")</f>
        <v>0</v>
      </c>
      <c r="H396" s="71" t="e">
        <f t="shared" si="19"/>
        <v>#DIV/0!</v>
      </c>
      <c r="I396">
        <f>SUMIFS('2way'!$Z$3:$Z$7690,'2way'!$Q$3:$Q$7690,"=" &amp;B396,'2way'!$Y$3:$Y$7690,"&lt;&gt;P") + SUMIFS('2way'!$Z$3:$Z$7690,'2way'!$R$3:$R$7690,"=" &amp;B396,'2way'!$Y$3:$Y$7690,"&lt;&gt;P")</f>
        <v>0</v>
      </c>
      <c r="J396">
        <f>SUMIFS('2way'!$AF$3:$AF$7690,'2way'!$Q$3:$Q$7690,"="&amp;B396,'2way'!$Y$3:$Y$7690,"&lt;&gt;P") + SUMIFS('2way'!$AF$3:$AF$7690,'2way'!$R$3:$R$7690,"="&amp;B396,'2way'!$Y$3:$Y$7690,"&lt;&gt;P")</f>
        <v>0</v>
      </c>
      <c r="K396" s="71" t="e">
        <f t="shared" si="20"/>
        <v>#DIV/0!</v>
      </c>
    </row>
    <row r="397" spans="1:11" x14ac:dyDescent="0.25">
      <c r="A397" t="s">
        <v>71</v>
      </c>
      <c r="B397" t="s">
        <v>32</v>
      </c>
      <c r="C397">
        <f>SUMIFS('2way'!$Z$3:$Z$7690,'2way'!$Q$3:$Q$7690,"=" &amp;B397,'2way'!$Y$3:$Y$7690,"&lt;&gt;P") + SUMIFS('2way'!$Z$3:$Z$7690,'2way'!$R$3:$R$7690,"=" &amp;B397,'2way'!$Y$3:$Y$7690,"&lt;&gt;P")</f>
        <v>0</v>
      </c>
      <c r="D397">
        <f>SUMIFS('2way'!$AB$3:$AB$7690,'2way'!$Q$3:$Q$7690,"="&amp;B397,'2way'!$Z$3:$Z$7690,"&lt;&gt;P") + SUMIFS('2way'!$AB$3:$AB$7690,'2way'!$R$3:$R$7690,"="&amp;B397,'2way'!$Z$3:$Z$7690,"&lt;&gt;P")</f>
        <v>0</v>
      </c>
      <c r="E397" s="71" t="e">
        <f t="shared" si="18"/>
        <v>#DIV/0!</v>
      </c>
      <c r="F397">
        <f>SUMIFS('2way'!$Z$3:$Z$7690,'2way'!$Q$3:$Q$7690,"=" &amp;B397,'2way'!$Y$3:$Y$7690,"&lt;&gt;P") + SUMIFS('2way'!$Z$3:$Z$7690,'2way'!$R$3:$R$7690,"=" &amp;B397,'2way'!$Y$3:$Y$7690,"&lt;&gt;P")</f>
        <v>0</v>
      </c>
      <c r="G397">
        <f>SUMIFS('2way'!$AD$3:$AD$7690,'2way'!$Q$3:$Q$7690,"="&amp;B397,'2way'!$Y$3:$Y$7690,"&lt;&gt;P") + SUMIFS('2way'!$AD$3:$AD$7690,'2way'!$R$3:$R$7690,"="&amp;D397,'2way'!$Y$3:$Y$7690,"&lt;&gt;P")</f>
        <v>0</v>
      </c>
      <c r="H397" s="71" t="e">
        <f t="shared" si="19"/>
        <v>#DIV/0!</v>
      </c>
      <c r="I397">
        <f>SUMIFS('2way'!$Z$3:$Z$7690,'2way'!$Q$3:$Q$7690,"=" &amp;B397,'2way'!$Y$3:$Y$7690,"&lt;&gt;P") + SUMIFS('2way'!$Z$3:$Z$7690,'2way'!$R$3:$R$7690,"=" &amp;B397,'2way'!$Y$3:$Y$7690,"&lt;&gt;P")</f>
        <v>0</v>
      </c>
      <c r="J397">
        <f>SUMIFS('2way'!$AF$3:$AF$7690,'2way'!$Q$3:$Q$7690,"="&amp;B397,'2way'!$Y$3:$Y$7690,"&lt;&gt;P") + SUMIFS('2way'!$AF$3:$AF$7690,'2way'!$R$3:$R$7690,"="&amp;B397,'2way'!$Y$3:$Y$7690,"&lt;&gt;P")</f>
        <v>0</v>
      </c>
      <c r="K397" s="71" t="e">
        <f t="shared" si="20"/>
        <v>#DIV/0!</v>
      </c>
    </row>
    <row r="398" spans="1:11" x14ac:dyDescent="0.25">
      <c r="A398" t="s">
        <v>71</v>
      </c>
      <c r="B398" t="s">
        <v>33</v>
      </c>
      <c r="C398">
        <f>SUMIFS('2way'!$Z$3:$Z$7690,'2way'!$Q$3:$Q$7690,"=" &amp;B398,'2way'!$Y$3:$Y$7690,"&lt;&gt;P") + SUMIFS('2way'!$Z$3:$Z$7690,'2way'!$R$3:$R$7690,"=" &amp;B398,'2way'!$Y$3:$Y$7690,"&lt;&gt;P")</f>
        <v>0</v>
      </c>
      <c r="D398">
        <f>SUMIFS('2way'!$AB$3:$AB$7690,'2way'!$Q$3:$Q$7690,"="&amp;B398,'2way'!$Z$3:$Z$7690,"&lt;&gt;P") + SUMIFS('2way'!$AB$3:$AB$7690,'2way'!$R$3:$R$7690,"="&amp;B398,'2way'!$Z$3:$Z$7690,"&lt;&gt;P")</f>
        <v>0</v>
      </c>
      <c r="E398" s="71" t="e">
        <f t="shared" si="18"/>
        <v>#DIV/0!</v>
      </c>
      <c r="F398">
        <f>SUMIFS('2way'!$Z$3:$Z$7690,'2way'!$Q$3:$Q$7690,"=" &amp;B398,'2way'!$Y$3:$Y$7690,"&lt;&gt;P") + SUMIFS('2way'!$Z$3:$Z$7690,'2way'!$R$3:$R$7690,"=" &amp;B398,'2way'!$Y$3:$Y$7690,"&lt;&gt;P")</f>
        <v>0</v>
      </c>
      <c r="G398">
        <f>SUMIFS('2way'!$AD$3:$AD$7690,'2way'!$Q$3:$Q$7690,"="&amp;B398,'2way'!$Y$3:$Y$7690,"&lt;&gt;P") + SUMIFS('2way'!$AD$3:$AD$7690,'2way'!$R$3:$R$7690,"="&amp;D398,'2way'!$Y$3:$Y$7690,"&lt;&gt;P")</f>
        <v>0</v>
      </c>
      <c r="H398" s="71" t="e">
        <f t="shared" si="19"/>
        <v>#DIV/0!</v>
      </c>
      <c r="I398">
        <f>SUMIFS('2way'!$Z$3:$Z$7690,'2way'!$Q$3:$Q$7690,"=" &amp;B398,'2way'!$Y$3:$Y$7690,"&lt;&gt;P") + SUMIFS('2way'!$Z$3:$Z$7690,'2way'!$R$3:$R$7690,"=" &amp;B398,'2way'!$Y$3:$Y$7690,"&lt;&gt;P")</f>
        <v>0</v>
      </c>
      <c r="J398">
        <f>SUMIFS('2way'!$AF$3:$AF$7690,'2way'!$Q$3:$Q$7690,"="&amp;B398,'2way'!$Y$3:$Y$7690,"&lt;&gt;P") + SUMIFS('2way'!$AF$3:$AF$7690,'2way'!$R$3:$R$7690,"="&amp;B398,'2way'!$Y$3:$Y$7690,"&lt;&gt;P")</f>
        <v>0</v>
      </c>
      <c r="K398" s="71" t="e">
        <f t="shared" si="20"/>
        <v>#DIV/0!</v>
      </c>
    </row>
    <row r="399" spans="1:11" x14ac:dyDescent="0.25">
      <c r="A399" t="s">
        <v>71</v>
      </c>
      <c r="B399" t="s">
        <v>129</v>
      </c>
      <c r="C399">
        <f>SUMIFS('2way'!$Z$3:$Z$7690,'2way'!$Q$3:$Q$7690,"=" &amp;B399,'2way'!$Y$3:$Y$7690,"&lt;&gt;P") + SUMIFS('2way'!$Z$3:$Z$7690,'2way'!$R$3:$R$7690,"=" &amp;B399,'2way'!$Y$3:$Y$7690,"&lt;&gt;P")</f>
        <v>0</v>
      </c>
      <c r="D399">
        <f>SUMIFS('2way'!$AB$3:$AB$7690,'2way'!$Q$3:$Q$7690,"="&amp;B399,'2way'!$Z$3:$Z$7690,"&lt;&gt;P") + SUMIFS('2way'!$AB$3:$AB$7690,'2way'!$R$3:$R$7690,"="&amp;B399,'2way'!$Z$3:$Z$7690,"&lt;&gt;P")</f>
        <v>0</v>
      </c>
      <c r="E399" s="71" t="e">
        <f t="shared" si="18"/>
        <v>#DIV/0!</v>
      </c>
      <c r="F399">
        <f>SUMIFS('2way'!$Z$3:$Z$7690,'2way'!$Q$3:$Q$7690,"=" &amp;B399,'2way'!$Y$3:$Y$7690,"&lt;&gt;P") + SUMIFS('2way'!$Z$3:$Z$7690,'2way'!$R$3:$R$7690,"=" &amp;B399,'2way'!$Y$3:$Y$7690,"&lt;&gt;P")</f>
        <v>0</v>
      </c>
      <c r="G399">
        <f>SUMIFS('2way'!$AD$3:$AD$7690,'2way'!$Q$3:$Q$7690,"="&amp;B399,'2way'!$Y$3:$Y$7690,"&lt;&gt;P") + SUMIFS('2way'!$AD$3:$AD$7690,'2way'!$R$3:$R$7690,"="&amp;D399,'2way'!$Y$3:$Y$7690,"&lt;&gt;P")</f>
        <v>0</v>
      </c>
      <c r="H399" s="71" t="e">
        <f t="shared" si="19"/>
        <v>#DIV/0!</v>
      </c>
      <c r="I399">
        <f>SUMIFS('2way'!$Z$3:$Z$7690,'2way'!$Q$3:$Q$7690,"=" &amp;B399,'2way'!$Y$3:$Y$7690,"&lt;&gt;P") + SUMIFS('2way'!$Z$3:$Z$7690,'2way'!$R$3:$R$7690,"=" &amp;B399,'2way'!$Y$3:$Y$7690,"&lt;&gt;P")</f>
        <v>0</v>
      </c>
      <c r="J399">
        <f>SUMIFS('2way'!$AF$3:$AF$7690,'2way'!$Q$3:$Q$7690,"="&amp;B399,'2way'!$Y$3:$Y$7690,"&lt;&gt;P") + SUMIFS('2way'!$AF$3:$AF$7690,'2way'!$R$3:$R$7690,"="&amp;B399,'2way'!$Y$3:$Y$7690,"&lt;&gt;P")</f>
        <v>0</v>
      </c>
      <c r="K399" s="71" t="e">
        <f t="shared" si="20"/>
        <v>#DIV/0!</v>
      </c>
    </row>
    <row r="400" spans="1:11" x14ac:dyDescent="0.25">
      <c r="A400" t="s">
        <v>71</v>
      </c>
      <c r="B400" t="s">
        <v>37</v>
      </c>
      <c r="C400">
        <f>SUMIFS('2way'!$Z$3:$Z$7690,'2way'!$Q$3:$Q$7690,"=" &amp;B400,'2way'!$Y$3:$Y$7690,"&lt;&gt;P") + SUMIFS('2way'!$Z$3:$Z$7690,'2way'!$R$3:$R$7690,"=" &amp;B400,'2way'!$Y$3:$Y$7690,"&lt;&gt;P")</f>
        <v>0</v>
      </c>
      <c r="D400">
        <f>SUMIFS('2way'!$AB$3:$AB$7690,'2way'!$Q$3:$Q$7690,"="&amp;B400,'2way'!$Z$3:$Z$7690,"&lt;&gt;P") + SUMIFS('2way'!$AB$3:$AB$7690,'2way'!$R$3:$R$7690,"="&amp;B400,'2way'!$Z$3:$Z$7690,"&lt;&gt;P")</f>
        <v>0</v>
      </c>
      <c r="E400" s="71" t="e">
        <f t="shared" si="18"/>
        <v>#DIV/0!</v>
      </c>
      <c r="F400">
        <f>SUMIFS('2way'!$Z$3:$Z$7690,'2way'!$Q$3:$Q$7690,"=" &amp;B400,'2way'!$Y$3:$Y$7690,"&lt;&gt;P") + SUMIFS('2way'!$Z$3:$Z$7690,'2way'!$R$3:$R$7690,"=" &amp;B400,'2way'!$Y$3:$Y$7690,"&lt;&gt;P")</f>
        <v>0</v>
      </c>
      <c r="G400">
        <f>SUMIFS('2way'!$AD$3:$AD$7690,'2way'!$Q$3:$Q$7690,"="&amp;B400,'2way'!$Y$3:$Y$7690,"&lt;&gt;P") + SUMIFS('2way'!$AD$3:$AD$7690,'2way'!$R$3:$R$7690,"="&amp;D400,'2way'!$Y$3:$Y$7690,"&lt;&gt;P")</f>
        <v>0</v>
      </c>
      <c r="H400" s="71" t="e">
        <f t="shared" si="19"/>
        <v>#DIV/0!</v>
      </c>
      <c r="I400">
        <f>SUMIFS('2way'!$Z$3:$Z$7690,'2way'!$Q$3:$Q$7690,"=" &amp;B400,'2way'!$Y$3:$Y$7690,"&lt;&gt;P") + SUMIFS('2way'!$Z$3:$Z$7690,'2way'!$R$3:$R$7690,"=" &amp;B400,'2way'!$Y$3:$Y$7690,"&lt;&gt;P")</f>
        <v>0</v>
      </c>
      <c r="J400">
        <f>SUMIFS('2way'!$AF$3:$AF$7690,'2way'!$Q$3:$Q$7690,"="&amp;B400,'2way'!$Y$3:$Y$7690,"&lt;&gt;P") + SUMIFS('2way'!$AF$3:$AF$7690,'2way'!$R$3:$R$7690,"="&amp;B400,'2way'!$Y$3:$Y$7690,"&lt;&gt;P")</f>
        <v>0</v>
      </c>
      <c r="K400" s="71" t="e">
        <f t="shared" si="20"/>
        <v>#DIV/0!</v>
      </c>
    </row>
    <row r="401" spans="1:11" x14ac:dyDescent="0.25">
      <c r="A401" t="s">
        <v>71</v>
      </c>
      <c r="B401" t="s">
        <v>57</v>
      </c>
      <c r="C401">
        <f>SUMIFS('2way'!$Z$3:$Z$7690,'2way'!$Q$3:$Q$7690,"=" &amp;B401,'2way'!$Y$3:$Y$7690,"&lt;&gt;P") + SUMIFS('2way'!$Z$3:$Z$7690,'2way'!$R$3:$R$7690,"=" &amp;B401,'2way'!$Y$3:$Y$7690,"&lt;&gt;P")</f>
        <v>0</v>
      </c>
      <c r="D401">
        <f>SUMIFS('2way'!$AB$3:$AB$7690,'2way'!$Q$3:$Q$7690,"="&amp;B401,'2way'!$Z$3:$Z$7690,"&lt;&gt;P") + SUMIFS('2way'!$AB$3:$AB$7690,'2way'!$R$3:$R$7690,"="&amp;B401,'2way'!$Z$3:$Z$7690,"&lt;&gt;P")</f>
        <v>0</v>
      </c>
      <c r="E401" s="71" t="e">
        <f t="shared" si="18"/>
        <v>#DIV/0!</v>
      </c>
      <c r="F401">
        <f>SUMIFS('2way'!$Z$3:$Z$7690,'2way'!$Q$3:$Q$7690,"=" &amp;B401,'2way'!$Y$3:$Y$7690,"&lt;&gt;P") + SUMIFS('2way'!$Z$3:$Z$7690,'2way'!$R$3:$R$7690,"=" &amp;B401,'2way'!$Y$3:$Y$7690,"&lt;&gt;P")</f>
        <v>0</v>
      </c>
      <c r="G401">
        <f>SUMIFS('2way'!$AD$3:$AD$7690,'2way'!$Q$3:$Q$7690,"="&amp;B401,'2way'!$Y$3:$Y$7690,"&lt;&gt;P") + SUMIFS('2way'!$AD$3:$AD$7690,'2way'!$R$3:$R$7690,"="&amp;D401,'2way'!$Y$3:$Y$7690,"&lt;&gt;P")</f>
        <v>0</v>
      </c>
      <c r="H401" s="71" t="e">
        <f t="shared" si="19"/>
        <v>#DIV/0!</v>
      </c>
      <c r="I401">
        <f>SUMIFS('2way'!$Z$3:$Z$7690,'2way'!$Q$3:$Q$7690,"=" &amp;B401,'2way'!$Y$3:$Y$7690,"&lt;&gt;P") + SUMIFS('2way'!$Z$3:$Z$7690,'2way'!$R$3:$R$7690,"=" &amp;B401,'2way'!$Y$3:$Y$7690,"&lt;&gt;P")</f>
        <v>0</v>
      </c>
      <c r="J401">
        <f>SUMIFS('2way'!$AF$3:$AF$7690,'2way'!$Q$3:$Q$7690,"="&amp;B401,'2way'!$Y$3:$Y$7690,"&lt;&gt;P") + SUMIFS('2way'!$AF$3:$AF$7690,'2way'!$R$3:$R$7690,"="&amp;B401,'2way'!$Y$3:$Y$7690,"&lt;&gt;P")</f>
        <v>0</v>
      </c>
      <c r="K401" s="71" t="e">
        <f t="shared" si="20"/>
        <v>#DIV/0!</v>
      </c>
    </row>
    <row r="402" spans="1:11" x14ac:dyDescent="0.25">
      <c r="A402" t="s">
        <v>71</v>
      </c>
      <c r="B402" t="s">
        <v>58</v>
      </c>
      <c r="C402">
        <f>SUMIFS('2way'!$Z$3:$Z$7690,'2way'!$Q$3:$Q$7690,"=" &amp;B402,'2way'!$Y$3:$Y$7690,"&lt;&gt;P") + SUMIFS('2way'!$Z$3:$Z$7690,'2way'!$R$3:$R$7690,"=" &amp;B402,'2way'!$Y$3:$Y$7690,"&lt;&gt;P")</f>
        <v>0</v>
      </c>
      <c r="D402">
        <f>SUMIFS('2way'!$AB$3:$AB$7690,'2way'!$Q$3:$Q$7690,"="&amp;B402,'2way'!$Z$3:$Z$7690,"&lt;&gt;P") + SUMIFS('2way'!$AB$3:$AB$7690,'2way'!$R$3:$R$7690,"="&amp;B402,'2way'!$Z$3:$Z$7690,"&lt;&gt;P")</f>
        <v>0</v>
      </c>
      <c r="E402" s="71" t="e">
        <f t="shared" si="18"/>
        <v>#DIV/0!</v>
      </c>
      <c r="F402">
        <f>SUMIFS('2way'!$Z$3:$Z$7690,'2way'!$Q$3:$Q$7690,"=" &amp;B402,'2way'!$Y$3:$Y$7690,"&lt;&gt;P") + SUMIFS('2way'!$Z$3:$Z$7690,'2way'!$R$3:$R$7690,"=" &amp;B402,'2way'!$Y$3:$Y$7690,"&lt;&gt;P")</f>
        <v>0</v>
      </c>
      <c r="G402">
        <f>SUMIFS('2way'!$AD$3:$AD$7690,'2way'!$Q$3:$Q$7690,"="&amp;B402,'2way'!$Y$3:$Y$7690,"&lt;&gt;P") + SUMIFS('2way'!$AD$3:$AD$7690,'2way'!$R$3:$R$7690,"="&amp;D402,'2way'!$Y$3:$Y$7690,"&lt;&gt;P")</f>
        <v>0</v>
      </c>
      <c r="H402" s="71" t="e">
        <f t="shared" si="19"/>
        <v>#DIV/0!</v>
      </c>
      <c r="I402">
        <f>SUMIFS('2way'!$Z$3:$Z$7690,'2way'!$Q$3:$Q$7690,"=" &amp;B402,'2way'!$Y$3:$Y$7690,"&lt;&gt;P") + SUMIFS('2way'!$Z$3:$Z$7690,'2way'!$R$3:$R$7690,"=" &amp;B402,'2way'!$Y$3:$Y$7690,"&lt;&gt;P")</f>
        <v>0</v>
      </c>
      <c r="J402">
        <f>SUMIFS('2way'!$AF$3:$AF$7690,'2way'!$Q$3:$Q$7690,"="&amp;B402,'2way'!$Y$3:$Y$7690,"&lt;&gt;P") + SUMIFS('2way'!$AF$3:$AF$7690,'2way'!$R$3:$R$7690,"="&amp;B402,'2way'!$Y$3:$Y$7690,"&lt;&gt;P")</f>
        <v>0</v>
      </c>
      <c r="K402" s="71" t="e">
        <f t="shared" si="20"/>
        <v>#DIV/0!</v>
      </c>
    </row>
    <row r="403" spans="1:11" x14ac:dyDescent="0.25">
      <c r="A403" t="s">
        <v>71</v>
      </c>
      <c r="B403" t="s">
        <v>35</v>
      </c>
      <c r="C403">
        <f>SUMIFS('2way'!$Z$3:$Z$7690,'2way'!$Q$3:$Q$7690,"=" &amp;B403,'2way'!$Y$3:$Y$7690,"&lt;&gt;P") + SUMIFS('2way'!$Z$3:$Z$7690,'2way'!$R$3:$R$7690,"=" &amp;B403,'2way'!$Y$3:$Y$7690,"&lt;&gt;P")</f>
        <v>0</v>
      </c>
      <c r="D403">
        <f>SUMIFS('2way'!$AB$3:$AB$7690,'2way'!$Q$3:$Q$7690,"="&amp;B403,'2way'!$Z$3:$Z$7690,"&lt;&gt;P") + SUMIFS('2way'!$AB$3:$AB$7690,'2way'!$R$3:$R$7690,"="&amp;B403,'2way'!$Z$3:$Z$7690,"&lt;&gt;P")</f>
        <v>0</v>
      </c>
      <c r="E403" s="71" t="e">
        <f t="shared" si="18"/>
        <v>#DIV/0!</v>
      </c>
      <c r="F403">
        <f>SUMIFS('2way'!$Z$3:$Z$7690,'2way'!$Q$3:$Q$7690,"=" &amp;B403,'2way'!$Y$3:$Y$7690,"&lt;&gt;P") + SUMIFS('2way'!$Z$3:$Z$7690,'2way'!$R$3:$R$7690,"=" &amp;B403,'2way'!$Y$3:$Y$7690,"&lt;&gt;P")</f>
        <v>0</v>
      </c>
      <c r="G403">
        <f>SUMIFS('2way'!$AD$3:$AD$7690,'2way'!$Q$3:$Q$7690,"="&amp;B403,'2way'!$Y$3:$Y$7690,"&lt;&gt;P") + SUMIFS('2way'!$AD$3:$AD$7690,'2way'!$R$3:$R$7690,"="&amp;D403,'2way'!$Y$3:$Y$7690,"&lt;&gt;P")</f>
        <v>0</v>
      </c>
      <c r="H403" s="71" t="e">
        <f t="shared" si="19"/>
        <v>#DIV/0!</v>
      </c>
      <c r="I403">
        <f>SUMIFS('2way'!$Z$3:$Z$7690,'2way'!$Q$3:$Q$7690,"=" &amp;B403,'2way'!$Y$3:$Y$7690,"&lt;&gt;P") + SUMIFS('2way'!$Z$3:$Z$7690,'2way'!$R$3:$R$7690,"=" &amp;B403,'2way'!$Y$3:$Y$7690,"&lt;&gt;P")</f>
        <v>0</v>
      </c>
      <c r="J403">
        <f>SUMIFS('2way'!$AF$3:$AF$7690,'2way'!$Q$3:$Q$7690,"="&amp;B403,'2way'!$Y$3:$Y$7690,"&lt;&gt;P") + SUMIFS('2way'!$AF$3:$AF$7690,'2way'!$R$3:$R$7690,"="&amp;B403,'2way'!$Y$3:$Y$7690,"&lt;&gt;P")</f>
        <v>0</v>
      </c>
      <c r="K403" s="71" t="e">
        <f t="shared" si="20"/>
        <v>#DIV/0!</v>
      </c>
    </row>
    <row r="404" spans="1:11" x14ac:dyDescent="0.25">
      <c r="A404" t="s">
        <v>71</v>
      </c>
      <c r="B404" t="s">
        <v>59</v>
      </c>
      <c r="C404">
        <f>SUMIFS('2way'!$Z$3:$Z$7690,'2way'!$Q$3:$Q$7690,"=" &amp;B404,'2way'!$Y$3:$Y$7690,"&lt;&gt;P") + SUMIFS('2way'!$Z$3:$Z$7690,'2way'!$R$3:$R$7690,"=" &amp;B404,'2way'!$Y$3:$Y$7690,"&lt;&gt;P")</f>
        <v>0</v>
      </c>
      <c r="D404">
        <f>SUMIFS('2way'!$AB$3:$AB$7690,'2way'!$Q$3:$Q$7690,"="&amp;B404,'2way'!$Z$3:$Z$7690,"&lt;&gt;P") + SUMIFS('2way'!$AB$3:$AB$7690,'2way'!$R$3:$R$7690,"="&amp;B404,'2way'!$Z$3:$Z$7690,"&lt;&gt;P")</f>
        <v>0</v>
      </c>
      <c r="E404" s="71" t="e">
        <f t="shared" si="18"/>
        <v>#DIV/0!</v>
      </c>
      <c r="F404">
        <f>SUMIFS('2way'!$Z$3:$Z$7690,'2way'!$Q$3:$Q$7690,"=" &amp;B404,'2way'!$Y$3:$Y$7690,"&lt;&gt;P") + SUMIFS('2way'!$Z$3:$Z$7690,'2way'!$R$3:$R$7690,"=" &amp;B404,'2way'!$Y$3:$Y$7690,"&lt;&gt;P")</f>
        <v>0</v>
      </c>
      <c r="G404">
        <f>SUMIFS('2way'!$AD$3:$AD$7690,'2way'!$Q$3:$Q$7690,"="&amp;B404,'2way'!$Y$3:$Y$7690,"&lt;&gt;P") + SUMIFS('2way'!$AD$3:$AD$7690,'2way'!$R$3:$R$7690,"="&amp;D404,'2way'!$Y$3:$Y$7690,"&lt;&gt;P")</f>
        <v>0</v>
      </c>
      <c r="H404" s="71" t="e">
        <f t="shared" si="19"/>
        <v>#DIV/0!</v>
      </c>
      <c r="I404">
        <f>SUMIFS('2way'!$Z$3:$Z$7690,'2way'!$Q$3:$Q$7690,"=" &amp;B404,'2way'!$Y$3:$Y$7690,"&lt;&gt;P") + SUMIFS('2way'!$Z$3:$Z$7690,'2way'!$R$3:$R$7690,"=" &amp;B404,'2way'!$Y$3:$Y$7690,"&lt;&gt;P")</f>
        <v>0</v>
      </c>
      <c r="J404">
        <f>SUMIFS('2way'!$AF$3:$AF$7690,'2way'!$Q$3:$Q$7690,"="&amp;B404,'2way'!$Y$3:$Y$7690,"&lt;&gt;P") + SUMIFS('2way'!$AF$3:$AF$7690,'2way'!$R$3:$R$7690,"="&amp;B404,'2way'!$Y$3:$Y$7690,"&lt;&gt;P")</f>
        <v>0</v>
      </c>
      <c r="K404" s="71" t="e">
        <f t="shared" si="20"/>
        <v>#DIV/0!</v>
      </c>
    </row>
    <row r="405" spans="1:11" x14ac:dyDescent="0.25">
      <c r="A405" t="s">
        <v>71</v>
      </c>
      <c r="B405" t="s">
        <v>34</v>
      </c>
      <c r="C405">
        <f>SUMIFS('2way'!$Z$3:$Z$7690,'2way'!$Q$3:$Q$7690,"=" &amp;B405,'2way'!$Y$3:$Y$7690,"&lt;&gt;P") + SUMIFS('2way'!$Z$3:$Z$7690,'2way'!$R$3:$R$7690,"=" &amp;B405,'2way'!$Y$3:$Y$7690,"&lt;&gt;P")</f>
        <v>0</v>
      </c>
      <c r="D405">
        <f>SUMIFS('2way'!$AB$3:$AB$7690,'2way'!$Q$3:$Q$7690,"="&amp;B405,'2way'!$Z$3:$Z$7690,"&lt;&gt;P") + SUMIFS('2way'!$AB$3:$AB$7690,'2way'!$R$3:$R$7690,"="&amp;B405,'2way'!$Z$3:$Z$7690,"&lt;&gt;P")</f>
        <v>0</v>
      </c>
      <c r="E405" s="71" t="e">
        <f t="shared" si="18"/>
        <v>#DIV/0!</v>
      </c>
      <c r="F405">
        <f>SUMIFS('2way'!$Z$3:$Z$7690,'2way'!$Q$3:$Q$7690,"=" &amp;B405,'2way'!$Y$3:$Y$7690,"&lt;&gt;P") + SUMIFS('2way'!$Z$3:$Z$7690,'2way'!$R$3:$R$7690,"=" &amp;B405,'2way'!$Y$3:$Y$7690,"&lt;&gt;P")</f>
        <v>0</v>
      </c>
      <c r="G405">
        <f>SUMIFS('2way'!$AD$3:$AD$7690,'2way'!$Q$3:$Q$7690,"="&amp;B405,'2way'!$Y$3:$Y$7690,"&lt;&gt;P") + SUMIFS('2way'!$AD$3:$AD$7690,'2way'!$R$3:$R$7690,"="&amp;D405,'2way'!$Y$3:$Y$7690,"&lt;&gt;P")</f>
        <v>0</v>
      </c>
      <c r="H405" s="71" t="e">
        <f t="shared" si="19"/>
        <v>#DIV/0!</v>
      </c>
      <c r="I405">
        <f>SUMIFS('2way'!$Z$3:$Z$7690,'2way'!$Q$3:$Q$7690,"=" &amp;B405,'2way'!$Y$3:$Y$7690,"&lt;&gt;P") + SUMIFS('2way'!$Z$3:$Z$7690,'2way'!$R$3:$R$7690,"=" &amp;B405,'2way'!$Y$3:$Y$7690,"&lt;&gt;P")</f>
        <v>0</v>
      </c>
      <c r="J405">
        <f>SUMIFS('2way'!$AF$3:$AF$7690,'2way'!$Q$3:$Q$7690,"="&amp;B405,'2way'!$Y$3:$Y$7690,"&lt;&gt;P") + SUMIFS('2way'!$AF$3:$AF$7690,'2way'!$R$3:$R$7690,"="&amp;B405,'2way'!$Y$3:$Y$7690,"&lt;&gt;P")</f>
        <v>0</v>
      </c>
      <c r="K405" s="71" t="e">
        <f t="shared" si="20"/>
        <v>#DIV/0!</v>
      </c>
    </row>
    <row r="406" spans="1:11" x14ac:dyDescent="0.25">
      <c r="A406" t="s">
        <v>71</v>
      </c>
      <c r="B406" t="s">
        <v>36</v>
      </c>
      <c r="C406">
        <f>SUMIFS('2way'!$Z$3:$Z$7690,'2way'!$Q$3:$Q$7690,"=" &amp;B406,'2way'!$Y$3:$Y$7690,"&lt;&gt;P") + SUMIFS('2way'!$Z$3:$Z$7690,'2way'!$R$3:$R$7690,"=" &amp;B406,'2way'!$Y$3:$Y$7690,"&lt;&gt;P")</f>
        <v>0</v>
      </c>
      <c r="D406">
        <f>SUMIFS('2way'!$AB$3:$AB$7690,'2way'!$Q$3:$Q$7690,"="&amp;B406,'2way'!$Z$3:$Z$7690,"&lt;&gt;P") + SUMIFS('2way'!$AB$3:$AB$7690,'2way'!$R$3:$R$7690,"="&amp;B406,'2way'!$Z$3:$Z$7690,"&lt;&gt;P")</f>
        <v>0</v>
      </c>
      <c r="E406" s="71" t="e">
        <f t="shared" si="18"/>
        <v>#DIV/0!</v>
      </c>
      <c r="F406">
        <f>SUMIFS('2way'!$Z$3:$Z$7690,'2way'!$Q$3:$Q$7690,"=" &amp;B406,'2way'!$Y$3:$Y$7690,"&lt;&gt;P") + SUMIFS('2way'!$Z$3:$Z$7690,'2way'!$R$3:$R$7690,"=" &amp;B406,'2way'!$Y$3:$Y$7690,"&lt;&gt;P")</f>
        <v>0</v>
      </c>
      <c r="G406">
        <f>SUMIFS('2way'!$AD$3:$AD$7690,'2way'!$Q$3:$Q$7690,"="&amp;B406,'2way'!$Y$3:$Y$7690,"&lt;&gt;P") + SUMIFS('2way'!$AD$3:$AD$7690,'2way'!$R$3:$R$7690,"="&amp;D406,'2way'!$Y$3:$Y$7690,"&lt;&gt;P")</f>
        <v>0</v>
      </c>
      <c r="H406" s="71" t="e">
        <f t="shared" si="19"/>
        <v>#DIV/0!</v>
      </c>
      <c r="I406">
        <f>SUMIFS('2way'!$Z$3:$Z$7690,'2way'!$Q$3:$Q$7690,"=" &amp;B406,'2way'!$Y$3:$Y$7690,"&lt;&gt;P") + SUMIFS('2way'!$Z$3:$Z$7690,'2way'!$R$3:$R$7690,"=" &amp;B406,'2way'!$Y$3:$Y$7690,"&lt;&gt;P")</f>
        <v>0</v>
      </c>
      <c r="J406">
        <f>SUMIFS('2way'!$AF$3:$AF$7690,'2way'!$Q$3:$Q$7690,"="&amp;B406,'2way'!$Y$3:$Y$7690,"&lt;&gt;P") + SUMIFS('2way'!$AF$3:$AF$7690,'2way'!$R$3:$R$7690,"="&amp;B406,'2way'!$Y$3:$Y$7690,"&lt;&gt;P")</f>
        <v>0</v>
      </c>
      <c r="K406" s="71" t="e">
        <f t="shared" si="20"/>
        <v>#DIV/0!</v>
      </c>
    </row>
  </sheetData>
  <mergeCells count="3">
    <mergeCell ref="C1:E1"/>
    <mergeCell ref="F1:H1"/>
    <mergeCell ref="I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56"/>
  <sheetViews>
    <sheetView zoomScale="80" zoomScaleNormal="80" workbookViewId="0">
      <pane ySplit="1" topLeftCell="A782" activePane="bottomLeft" state="frozen"/>
      <selection pane="bottomLeft" activeCell="R800" sqref="R800"/>
    </sheetView>
  </sheetViews>
  <sheetFormatPr defaultRowHeight="15" x14ac:dyDescent="0.25"/>
  <cols>
    <col min="2" max="3" width="7.7109375" customWidth="1"/>
    <col min="12" max="12" width="10.28515625" customWidth="1"/>
    <col min="13" max="14" width="11.7109375" customWidth="1"/>
    <col min="15" max="15" width="11.140625" customWidth="1"/>
    <col min="25" max="25" width="14.28515625" customWidth="1"/>
    <col min="27" max="28" width="9.140625" style="16"/>
    <col min="29" max="29" width="12" customWidth="1"/>
    <col min="30" max="30" width="9.140625" style="16"/>
    <col min="31" max="31" width="9.140625" style="69"/>
  </cols>
  <sheetData>
    <row r="1" spans="1:31" x14ac:dyDescent="0.25">
      <c r="A1" s="137" t="s">
        <v>3</v>
      </c>
      <c r="B1" s="145"/>
      <c r="C1" s="138"/>
      <c r="D1" s="139" t="s">
        <v>4</v>
      </c>
      <c r="E1" s="142"/>
      <c r="F1" s="142"/>
      <c r="G1" s="2" t="s">
        <v>1</v>
      </c>
      <c r="H1" s="2" t="s">
        <v>81</v>
      </c>
      <c r="I1" s="142" t="s">
        <v>2</v>
      </c>
      <c r="J1" s="142"/>
      <c r="K1" s="140"/>
      <c r="L1" s="139" t="s">
        <v>0</v>
      </c>
      <c r="M1" s="142"/>
      <c r="N1" s="140"/>
      <c r="O1" s="139" t="s">
        <v>101</v>
      </c>
      <c r="P1" s="142"/>
      <c r="Q1" s="140"/>
      <c r="R1" s="143" t="s">
        <v>5</v>
      </c>
      <c r="S1" s="144"/>
      <c r="T1" s="144"/>
      <c r="U1" s="141" t="s">
        <v>6</v>
      </c>
      <c r="V1" s="141"/>
      <c r="W1" s="141"/>
      <c r="X1" s="2" t="s">
        <v>97</v>
      </c>
      <c r="Y1" s="2" t="s">
        <v>98</v>
      </c>
      <c r="Z1" s="2" t="s">
        <v>65</v>
      </c>
      <c r="AA1" s="19" t="s">
        <v>83</v>
      </c>
      <c r="AB1" s="19" t="s">
        <v>82</v>
      </c>
      <c r="AC1" s="2" t="s">
        <v>80</v>
      </c>
      <c r="AD1" s="19" t="s">
        <v>72</v>
      </c>
      <c r="AE1" s="74" t="s">
        <v>243</v>
      </c>
    </row>
    <row r="2" spans="1:31" x14ac:dyDescent="0.25">
      <c r="A2" s="9">
        <v>50</v>
      </c>
      <c r="B2" s="9">
        <v>50</v>
      </c>
      <c r="C2" s="9"/>
      <c r="D2" s="10">
        <f>(100/A2)</f>
        <v>2</v>
      </c>
      <c r="E2" s="11">
        <f>(100/B2)</f>
        <v>2</v>
      </c>
      <c r="F2" s="29"/>
      <c r="G2" s="30">
        <v>3.7128117398625982E-2</v>
      </c>
      <c r="H2" s="13">
        <f>(G2/100%) + 1</f>
        <v>1.037128117398626</v>
      </c>
      <c r="I2" s="13">
        <f t="shared" ref="I2" si="0">D2/H2</f>
        <v>1.9284020618556703</v>
      </c>
      <c r="J2" s="13">
        <f t="shared" ref="J2" si="1">E2/H2</f>
        <v>1.9284020618556703</v>
      </c>
      <c r="K2" s="13"/>
      <c r="L2" s="14">
        <v>2.09</v>
      </c>
      <c r="M2" s="14">
        <v>1.79</v>
      </c>
      <c r="N2" s="14"/>
      <c r="O2" s="13">
        <f>(L2*H2)</f>
        <v>2.1675977653631282</v>
      </c>
      <c r="P2" s="13">
        <f>(M2*H2)</f>
        <v>1.8564593301435406</v>
      </c>
      <c r="Q2" s="13"/>
      <c r="R2" s="15">
        <f>(1/O2)</f>
        <v>0.46134020618556709</v>
      </c>
      <c r="S2" s="15">
        <f>(1/P2)</f>
        <v>0.53865979381443296</v>
      </c>
      <c r="T2" s="15"/>
      <c r="U2" s="14">
        <f>(I2/L2)</f>
        <v>0.92268041237113418</v>
      </c>
      <c r="V2" s="14">
        <f>(J2/M2)</f>
        <v>1.0773195876288661</v>
      </c>
      <c r="W2" s="14"/>
      <c r="X2" t="s">
        <v>104</v>
      </c>
      <c r="Y2" t="s">
        <v>105</v>
      </c>
      <c r="Z2" t="s">
        <v>106</v>
      </c>
      <c r="AA2" s="17" t="s">
        <v>107</v>
      </c>
      <c r="AB2" s="17" t="s">
        <v>108</v>
      </c>
      <c r="AC2" s="20">
        <v>43831</v>
      </c>
      <c r="AD2" s="17" t="s">
        <v>108</v>
      </c>
      <c r="AE2" s="17" t="s">
        <v>108</v>
      </c>
    </row>
    <row r="3" spans="1:31" x14ac:dyDescent="0.25">
      <c r="A3" s="1">
        <v>0.61735652153840115</v>
      </c>
      <c r="B3" s="1">
        <v>0.18558335603489787</v>
      </c>
      <c r="C3" s="1">
        <v>0.18079642065995527</v>
      </c>
      <c r="D3" s="3">
        <v>1.6198095672628243</v>
      </c>
      <c r="E3" s="4">
        <v>5.3884142488077211</v>
      </c>
      <c r="F3" s="31">
        <v>5.5310829514751045</v>
      </c>
      <c r="G3" s="7">
        <v>-3.3597222332233612E-2</v>
      </c>
      <c r="H3" s="8">
        <v>0.96640277766776639</v>
      </c>
      <c r="I3" s="5">
        <v>1.6761226319857376</v>
      </c>
      <c r="J3" s="5">
        <v>5.5757437512872823</v>
      </c>
      <c r="K3" s="5">
        <v>5.7233723653230237</v>
      </c>
      <c r="L3">
        <v>2.41</v>
      </c>
      <c r="M3">
        <v>3.42</v>
      </c>
      <c r="N3">
        <v>3.86</v>
      </c>
      <c r="O3" s="5">
        <v>2.3290306941793171</v>
      </c>
      <c r="P3" s="5">
        <v>3.305097499623761</v>
      </c>
      <c r="Q3" s="5">
        <v>3.7303147217975781</v>
      </c>
      <c r="R3" s="6">
        <v>0.42936316919274053</v>
      </c>
      <c r="S3" s="6">
        <v>0.30256293501593706</v>
      </c>
      <c r="T3" s="6">
        <v>0.26807389579132246</v>
      </c>
      <c r="U3">
        <v>1.437842287914711</v>
      </c>
      <c r="V3">
        <v>0.61337108600272716</v>
      </c>
      <c r="W3">
        <v>0.67442754963613905</v>
      </c>
      <c r="X3" t="s">
        <v>284</v>
      </c>
      <c r="Y3" t="s">
        <v>285</v>
      </c>
      <c r="Z3" t="s">
        <v>275</v>
      </c>
      <c r="AA3" s="70" t="s">
        <v>84</v>
      </c>
      <c r="AB3" s="16" t="s">
        <v>89</v>
      </c>
      <c r="AC3" s="20" t="s">
        <v>286</v>
      </c>
      <c r="AD3" s="16" t="s">
        <v>78</v>
      </c>
      <c r="AE3" s="69" t="str">
        <f>VLOOKUP(AD3,cs_lookup!$A$2:$B$54,2,FALSE)</f>
        <v>1</v>
      </c>
    </row>
    <row r="4" spans="1:31" x14ac:dyDescent="0.25">
      <c r="A4" s="1">
        <v>0.25868133346300276</v>
      </c>
      <c r="B4" s="1">
        <v>0.2198423804069527</v>
      </c>
      <c r="C4" s="1">
        <v>0.47068658704342636</v>
      </c>
      <c r="D4" s="3">
        <v>3.8657601869174778</v>
      </c>
      <c r="E4" s="4">
        <v>4.5487134834916212</v>
      </c>
      <c r="F4" s="31">
        <v>2.1245559731825079</v>
      </c>
      <c r="G4" s="7">
        <v>2.981577246283118E-2</v>
      </c>
      <c r="H4" s="8">
        <v>1.0298157724628312</v>
      </c>
      <c r="I4" s="5">
        <v>3.7538366475708678</v>
      </c>
      <c r="J4" s="5">
        <v>4.4170167180613813</v>
      </c>
      <c r="K4" s="5">
        <v>2.0630447017737716</v>
      </c>
      <c r="L4">
        <v>5.6</v>
      </c>
      <c r="M4">
        <v>4.42</v>
      </c>
      <c r="N4">
        <v>1.6</v>
      </c>
      <c r="O4" s="5">
        <v>5.7669683257918543</v>
      </c>
      <c r="P4" s="5">
        <v>4.5517857142857139</v>
      </c>
      <c r="Q4" s="5">
        <v>1.64770523594053</v>
      </c>
      <c r="R4" s="6">
        <v>0.17340133385641432</v>
      </c>
      <c r="S4" s="6">
        <v>0.21969399764613576</v>
      </c>
      <c r="T4" s="6">
        <v>0.60690466849745006</v>
      </c>
      <c r="U4">
        <v>1.4918070565547374</v>
      </c>
      <c r="V4">
        <v>1.0006754065309329</v>
      </c>
      <c r="W4">
        <v>0.77555275395843171</v>
      </c>
      <c r="X4" t="s">
        <v>287</v>
      </c>
      <c r="Y4" t="s">
        <v>288</v>
      </c>
      <c r="Z4" t="s">
        <v>268</v>
      </c>
      <c r="AA4" s="70" t="s">
        <v>85</v>
      </c>
      <c r="AB4" s="16" t="s">
        <v>79</v>
      </c>
      <c r="AC4" s="20" t="s">
        <v>286</v>
      </c>
      <c r="AD4" s="16" t="s">
        <v>102</v>
      </c>
      <c r="AE4" s="69" t="str">
        <f>VLOOKUP(AD4,cs_lookup!$A$2:$B$54,2,FALSE)</f>
        <v>2</v>
      </c>
    </row>
    <row r="5" spans="1:31" x14ac:dyDescent="0.25">
      <c r="A5" s="1">
        <v>0.34821501168097468</v>
      </c>
      <c r="B5" s="1">
        <v>0.30979808068815035</v>
      </c>
      <c r="C5" s="1">
        <v>0.3199900349787827</v>
      </c>
      <c r="D5" s="3">
        <v>2.8717888846106767</v>
      </c>
      <c r="E5" s="4">
        <v>3.2279089585665388</v>
      </c>
      <c r="F5" s="31">
        <v>3.1250973176908654</v>
      </c>
      <c r="G5" s="7">
        <v>3.1867638628021666E-2</v>
      </c>
      <c r="H5" s="8">
        <v>1.0318676386280217</v>
      </c>
      <c r="I5" s="5">
        <v>2.7830981194729851</v>
      </c>
      <c r="J5" s="5">
        <v>3.12821997485878</v>
      </c>
      <c r="K5" s="5">
        <v>3.0285835127517093</v>
      </c>
      <c r="L5">
        <v>1.51</v>
      </c>
      <c r="M5">
        <v>4.07</v>
      </c>
      <c r="N5">
        <v>8.07</v>
      </c>
      <c r="O5" s="5">
        <v>1.5581201343283126</v>
      </c>
      <c r="P5" s="5">
        <v>4.1997012892160486</v>
      </c>
      <c r="Q5" s="5">
        <v>8.3271718437281343</v>
      </c>
      <c r="R5" s="6">
        <v>0.64179903588184384</v>
      </c>
      <c r="S5" s="6">
        <v>0.23811217301758822</v>
      </c>
      <c r="T5" s="6">
        <v>0.12008879110056805</v>
      </c>
      <c r="U5">
        <v>0.54256082077549517</v>
      </c>
      <c r="V5">
        <v>1.3010593988626826</v>
      </c>
      <c r="W5">
        <v>2.6646120095489003</v>
      </c>
      <c r="X5" t="s">
        <v>289</v>
      </c>
      <c r="Y5" t="s">
        <v>290</v>
      </c>
      <c r="Z5" t="s">
        <v>283</v>
      </c>
      <c r="AA5" s="70" t="s">
        <v>90</v>
      </c>
      <c r="AB5" s="16" t="s">
        <v>75</v>
      </c>
      <c r="AC5" s="20" t="s">
        <v>286</v>
      </c>
      <c r="AD5" s="16" t="s">
        <v>74</v>
      </c>
      <c r="AE5" s="69" t="str">
        <f>VLOOKUP(AD5,cs_lookup!$A$2:$B$54,2,FALSE)</f>
        <v>X</v>
      </c>
    </row>
    <row r="6" spans="1:31" x14ac:dyDescent="0.25">
      <c r="A6" s="1" t="e">
        <v>#N/A</v>
      </c>
      <c r="B6" s="1" t="e">
        <v>#N/A</v>
      </c>
      <c r="C6" s="1" t="e">
        <v>#N/A</v>
      </c>
      <c r="D6" s="3" t="e">
        <v>#N/A</v>
      </c>
      <c r="E6" s="4" t="e">
        <v>#N/A</v>
      </c>
      <c r="F6" s="31" t="e">
        <v>#N/A</v>
      </c>
      <c r="G6" s="7">
        <v>2.7171585407921528E-2</v>
      </c>
      <c r="H6" s="8">
        <v>1.0271715854079215</v>
      </c>
      <c r="I6" s="5" t="e">
        <v>#N/A</v>
      </c>
      <c r="J6" s="5" t="e">
        <v>#N/A</v>
      </c>
      <c r="K6" s="5" t="e">
        <v>#N/A</v>
      </c>
      <c r="L6">
        <v>2.3199999999999998</v>
      </c>
      <c r="M6">
        <v>3.37</v>
      </c>
      <c r="N6">
        <v>3.34</v>
      </c>
      <c r="O6" s="5">
        <v>2.3830380781463778</v>
      </c>
      <c r="P6" s="5">
        <v>3.4615682428246957</v>
      </c>
      <c r="Q6" s="5">
        <v>3.4307530952624576</v>
      </c>
      <c r="R6" s="6">
        <v>0.41963240502553778</v>
      </c>
      <c r="S6" s="6">
        <v>0.28888640345971739</v>
      </c>
      <c r="T6" s="6">
        <v>0.29148119151474483</v>
      </c>
      <c r="U6" t="e">
        <v>#N/A</v>
      </c>
      <c r="V6" t="e">
        <v>#N/A</v>
      </c>
      <c r="W6" t="e">
        <v>#N/A</v>
      </c>
      <c r="X6" t="s">
        <v>291</v>
      </c>
      <c r="Y6" t="s">
        <v>292</v>
      </c>
      <c r="Z6" t="s">
        <v>270</v>
      </c>
      <c r="AA6" s="70"/>
      <c r="AB6" s="16" t="e">
        <v>#N/A</v>
      </c>
      <c r="AC6" s="20" t="s">
        <v>286</v>
      </c>
      <c r="AD6" s="16" t="s">
        <v>75</v>
      </c>
      <c r="AE6" s="69" t="str">
        <f>VLOOKUP(AD6,cs_lookup!$A$2:$B$54,2,FALSE)</f>
        <v>X</v>
      </c>
    </row>
    <row r="7" spans="1:31" x14ac:dyDescent="0.25">
      <c r="A7" s="1" t="e">
        <v>#N/A</v>
      </c>
      <c r="B7" s="1" t="e">
        <v>#N/A</v>
      </c>
      <c r="C7" s="1" t="e">
        <v>#N/A</v>
      </c>
      <c r="D7" s="3" t="e">
        <v>#N/A</v>
      </c>
      <c r="E7" s="4" t="e">
        <v>#N/A</v>
      </c>
      <c r="F7" s="31" t="e">
        <v>#N/A</v>
      </c>
      <c r="G7" s="7">
        <v>3.2545708714226906E-2</v>
      </c>
      <c r="H7" s="8">
        <v>1.0325457087142269</v>
      </c>
      <c r="I7" s="5" t="e">
        <v>#N/A</v>
      </c>
      <c r="J7" s="5" t="e">
        <v>#N/A</v>
      </c>
      <c r="K7" s="5" t="e">
        <v>#N/A</v>
      </c>
      <c r="L7">
        <v>1.69</v>
      </c>
      <c r="M7">
        <v>3.67</v>
      </c>
      <c r="N7">
        <v>5.94</v>
      </c>
      <c r="O7" s="5">
        <v>1.7450022477270435</v>
      </c>
      <c r="P7" s="5">
        <v>3.7894427509812125</v>
      </c>
      <c r="Q7" s="5">
        <v>6.1333215097625082</v>
      </c>
      <c r="R7" s="6">
        <v>0.57306516441600708</v>
      </c>
      <c r="S7" s="6">
        <v>0.2638910430144556</v>
      </c>
      <c r="T7" s="6">
        <v>0.16304379256953735</v>
      </c>
      <c r="U7" t="e">
        <v>#N/A</v>
      </c>
      <c r="V7" t="e">
        <v>#N/A</v>
      </c>
      <c r="W7" t="e">
        <v>#N/A</v>
      </c>
      <c r="X7" t="s">
        <v>293</v>
      </c>
      <c r="Y7" t="s">
        <v>294</v>
      </c>
      <c r="Z7" t="s">
        <v>270</v>
      </c>
      <c r="AA7" s="70"/>
      <c r="AB7" s="16" t="e">
        <v>#N/A</v>
      </c>
      <c r="AC7" s="20" t="s">
        <v>286</v>
      </c>
      <c r="AD7" s="16" t="s">
        <v>73</v>
      </c>
      <c r="AE7" s="69" t="str">
        <f>VLOOKUP(AD7,cs_lookup!$A$2:$B$54,2,FALSE)</f>
        <v>X</v>
      </c>
    </row>
    <row r="8" spans="1:31" x14ac:dyDescent="0.25">
      <c r="A8" s="1">
        <v>0.39923792281956361</v>
      </c>
      <c r="B8" s="1">
        <v>0.28176174963866307</v>
      </c>
      <c r="C8" s="1">
        <v>0.29858249448931923</v>
      </c>
      <c r="D8" s="3">
        <v>2.5047720740996642</v>
      </c>
      <c r="E8" s="4">
        <v>3.5490977795333118</v>
      </c>
      <c r="F8" s="31">
        <v>3.3491581671937958</v>
      </c>
      <c r="G8" s="7">
        <v>3.2410571884256001E-2</v>
      </c>
      <c r="H8" s="8">
        <v>1.032410571884256</v>
      </c>
      <c r="I8" s="5">
        <v>2.4261395052631012</v>
      </c>
      <c r="J8" s="5">
        <v>3.4376805857923767</v>
      </c>
      <c r="K8" s="5">
        <v>3.2440176983864433</v>
      </c>
      <c r="L8">
        <v>2.64</v>
      </c>
      <c r="M8">
        <v>3.04</v>
      </c>
      <c r="N8">
        <v>3.08</v>
      </c>
      <c r="O8" s="5">
        <v>2.725563909774436</v>
      </c>
      <c r="P8" s="5">
        <v>3.1385281385281383</v>
      </c>
      <c r="Q8" s="5">
        <v>3.1798245614035086</v>
      </c>
      <c r="R8" s="6">
        <v>0.36689655172413793</v>
      </c>
      <c r="S8" s="6">
        <v>0.31862068965517243</v>
      </c>
      <c r="T8" s="6">
        <v>0.3144827586206897</v>
      </c>
      <c r="U8">
        <v>1.0881484738503142</v>
      </c>
      <c r="V8">
        <v>0.88431717960186451</v>
      </c>
      <c r="W8">
        <v>0.94943994958226496</v>
      </c>
      <c r="X8" t="s">
        <v>295</v>
      </c>
      <c r="Y8" t="s">
        <v>296</v>
      </c>
      <c r="Z8" t="s">
        <v>273</v>
      </c>
      <c r="AA8" s="70" t="s">
        <v>90</v>
      </c>
      <c r="AB8" s="16" t="s">
        <v>75</v>
      </c>
      <c r="AC8" s="20" t="s">
        <v>286</v>
      </c>
      <c r="AD8" s="16" t="s">
        <v>76</v>
      </c>
      <c r="AE8" s="69" t="str">
        <f>VLOOKUP(AD8,cs_lookup!$A$2:$B$54,2,FALSE)</f>
        <v>2</v>
      </c>
    </row>
    <row r="9" spans="1:31" x14ac:dyDescent="0.25">
      <c r="A9" s="1" t="e">
        <v>#N/A</v>
      </c>
      <c r="B9" s="1" t="e">
        <v>#N/A</v>
      </c>
      <c r="C9" s="1" t="e">
        <v>#N/A</v>
      </c>
      <c r="D9" s="3" t="e">
        <v>#N/A</v>
      </c>
      <c r="E9" s="4" t="e">
        <v>#N/A</v>
      </c>
      <c r="F9" s="31" t="e">
        <v>#N/A</v>
      </c>
      <c r="G9" s="7">
        <v>3.2541618110535797E-2</v>
      </c>
      <c r="H9" s="8">
        <v>1.0325416181105358</v>
      </c>
      <c r="I9" s="5" t="e">
        <v>#N/A</v>
      </c>
      <c r="J9" s="5" t="e">
        <v>#N/A</v>
      </c>
      <c r="K9" s="5" t="e">
        <v>#N/A</v>
      </c>
      <c r="L9">
        <v>3.29</v>
      </c>
      <c r="M9">
        <v>3</v>
      </c>
      <c r="N9">
        <v>2.5299999999999998</v>
      </c>
      <c r="O9" s="5">
        <v>3.3970619235836628</v>
      </c>
      <c r="P9" s="5">
        <v>3.0976248543316074</v>
      </c>
      <c r="Q9" s="5">
        <v>2.6123302938196553</v>
      </c>
      <c r="R9" s="6">
        <v>0.29437202573719057</v>
      </c>
      <c r="S9" s="6">
        <v>0.32282798822511899</v>
      </c>
      <c r="T9" s="6">
        <v>0.3827999860376905</v>
      </c>
      <c r="U9" t="e">
        <v>#N/A</v>
      </c>
      <c r="V9" t="e">
        <v>#N/A</v>
      </c>
      <c r="W9" t="e">
        <v>#N/A</v>
      </c>
      <c r="X9" t="s">
        <v>297</v>
      </c>
      <c r="Y9" t="s">
        <v>298</v>
      </c>
      <c r="Z9" t="s">
        <v>273</v>
      </c>
      <c r="AA9" s="70"/>
      <c r="AB9" s="16" t="e">
        <v>#N/A</v>
      </c>
      <c r="AC9" s="20" t="s">
        <v>286</v>
      </c>
      <c r="AD9" s="16" t="s">
        <v>77</v>
      </c>
      <c r="AE9" s="69" t="str">
        <f>VLOOKUP(AD9,cs_lookup!$A$2:$B$54,2,FALSE)</f>
        <v>2</v>
      </c>
    </row>
    <row r="10" spans="1:31" x14ac:dyDescent="0.25">
      <c r="A10" s="1">
        <v>0.37669810199195636</v>
      </c>
      <c r="B10" s="1">
        <v>0.28501239412075119</v>
      </c>
      <c r="C10" s="1">
        <v>0.31553447010906038</v>
      </c>
      <c r="D10" s="3">
        <v>2.6546457088901207</v>
      </c>
      <c r="E10" s="4">
        <v>3.5086193464847359</v>
      </c>
      <c r="F10" s="31">
        <v>3.1692258524222821</v>
      </c>
      <c r="G10" s="7">
        <v>2.7504860623687621E-2</v>
      </c>
      <c r="H10" s="8">
        <v>1.0275048606236876</v>
      </c>
      <c r="I10" s="5">
        <v>2.5835845752386719</v>
      </c>
      <c r="J10" s="5">
        <v>3.4146985390950175</v>
      </c>
      <c r="K10" s="5">
        <v>3.084390131739704</v>
      </c>
      <c r="L10">
        <v>2.91</v>
      </c>
      <c r="M10">
        <v>3.11</v>
      </c>
      <c r="N10">
        <v>2.76</v>
      </c>
      <c r="O10" s="5">
        <v>2.990039144414931</v>
      </c>
      <c r="P10" s="5">
        <v>3.1955401165396684</v>
      </c>
      <c r="Q10" s="5">
        <v>2.8359134153213774</v>
      </c>
      <c r="R10" s="6">
        <v>0.33444378207151287</v>
      </c>
      <c r="S10" s="6">
        <v>0.31293614335308761</v>
      </c>
      <c r="T10" s="6">
        <v>0.35262007457539951</v>
      </c>
      <c r="U10">
        <v>1.1263420705827576</v>
      </c>
      <c r="V10">
        <v>0.91076853912387512</v>
      </c>
      <c r="W10">
        <v>0.89482843677860657</v>
      </c>
      <c r="X10" t="s">
        <v>299</v>
      </c>
      <c r="Y10" t="s">
        <v>300</v>
      </c>
      <c r="Z10" t="s">
        <v>278</v>
      </c>
      <c r="AA10" s="70" t="s">
        <v>90</v>
      </c>
      <c r="AB10" s="16" t="s">
        <v>75</v>
      </c>
      <c r="AC10" s="20" t="s">
        <v>286</v>
      </c>
      <c r="AD10" s="16" t="s">
        <v>77</v>
      </c>
      <c r="AE10" s="69" t="str">
        <f>VLOOKUP(AD10,cs_lookup!$A$2:$B$54,2,FALSE)</f>
        <v>2</v>
      </c>
    </row>
    <row r="11" spans="1:31" x14ac:dyDescent="0.25">
      <c r="A11" s="1">
        <v>0.28889641448612585</v>
      </c>
      <c r="B11" s="1">
        <v>0.21700209833085229</v>
      </c>
      <c r="C11" s="1">
        <v>0.44920909772301421</v>
      </c>
      <c r="D11" s="3">
        <v>3.461448290311075</v>
      </c>
      <c r="E11" s="4">
        <v>4.6082503703505662</v>
      </c>
      <c r="F11" s="31">
        <v>2.2261347890523084</v>
      </c>
      <c r="G11" s="7">
        <v>-2.3433471602310796E-2</v>
      </c>
      <c r="H11" s="8">
        <v>0.9765665283976892</v>
      </c>
      <c r="I11" s="5">
        <v>3.5445084279004311</v>
      </c>
      <c r="J11" s="5">
        <v>4.7188289136958206</v>
      </c>
      <c r="K11" s="5">
        <v>2.2795526206543864</v>
      </c>
      <c r="L11">
        <v>2.4300000000000002</v>
      </c>
      <c r="M11">
        <v>3.5</v>
      </c>
      <c r="N11">
        <v>3.58</v>
      </c>
      <c r="O11" s="5">
        <v>2.373056664006385</v>
      </c>
      <c r="P11" s="5">
        <v>3.4179828493919122</v>
      </c>
      <c r="Q11" s="5">
        <v>3.4961081716637272</v>
      </c>
      <c r="R11" s="6">
        <v>0.4213974386569091</v>
      </c>
      <c r="S11" s="6">
        <v>0.29257022169608266</v>
      </c>
      <c r="T11" s="6">
        <v>0.28603233964700819</v>
      </c>
      <c r="U11">
        <v>0.68556756160385168</v>
      </c>
      <c r="V11">
        <v>0.74170945037691038</v>
      </c>
      <c r="W11">
        <v>1.5704835973351197</v>
      </c>
      <c r="X11" t="s">
        <v>301</v>
      </c>
      <c r="Y11" t="s">
        <v>302</v>
      </c>
      <c r="Z11" t="s">
        <v>275</v>
      </c>
      <c r="AA11" s="70" t="s">
        <v>85</v>
      </c>
      <c r="AB11" s="16" t="s">
        <v>79</v>
      </c>
      <c r="AC11" s="20" t="s">
        <v>303</v>
      </c>
      <c r="AD11" s="16" t="s">
        <v>76</v>
      </c>
      <c r="AE11" s="69" t="str">
        <f>VLOOKUP(AD11,cs_lookup!$A$2:$B$54,2,FALSE)</f>
        <v>2</v>
      </c>
    </row>
    <row r="12" spans="1:31" x14ac:dyDescent="0.25">
      <c r="A12" s="1">
        <v>0.60308662182797146</v>
      </c>
      <c r="B12" s="1">
        <v>0.27103862565618675</v>
      </c>
      <c r="C12" s="1">
        <v>0.12317251910330504</v>
      </c>
      <c r="D12" s="3">
        <v>1.6581365989664529</v>
      </c>
      <c r="E12" s="4">
        <v>3.6895110340048092</v>
      </c>
      <c r="F12" s="31">
        <v>8.1186940665011331</v>
      </c>
      <c r="G12" s="7">
        <v>1.7268609571488236E-2</v>
      </c>
      <c r="H12" s="8">
        <v>1.0172686095714882</v>
      </c>
      <c r="I12" s="5">
        <v>1.6299889560781025</v>
      </c>
      <c r="J12" s="5">
        <v>3.6268798617102416</v>
      </c>
      <c r="K12" s="5">
        <v>7.9808754444128889</v>
      </c>
      <c r="L12">
        <v>2.35</v>
      </c>
      <c r="M12">
        <v>3.36</v>
      </c>
      <c r="N12">
        <v>3.4</v>
      </c>
      <c r="O12" s="5">
        <v>2.3905812324929974</v>
      </c>
      <c r="P12" s="5">
        <v>3.4180225281602001</v>
      </c>
      <c r="Q12" s="5">
        <v>3.45871327254306</v>
      </c>
      <c r="R12" s="6">
        <v>0.41830831197363599</v>
      </c>
      <c r="S12" s="6">
        <v>0.29256682533870376</v>
      </c>
      <c r="T12" s="6">
        <v>0.28912486268766019</v>
      </c>
      <c r="U12">
        <v>1.4417275597095502</v>
      </c>
      <c r="V12">
        <v>0.92641612849442567</v>
      </c>
      <c r="W12">
        <v>0.4260184266351647</v>
      </c>
      <c r="X12" t="s">
        <v>304</v>
      </c>
      <c r="Y12" t="s">
        <v>305</v>
      </c>
      <c r="Z12" t="s">
        <v>275</v>
      </c>
      <c r="AA12" s="70" t="s">
        <v>84</v>
      </c>
      <c r="AB12" s="16" t="s">
        <v>78</v>
      </c>
      <c r="AC12" s="20" t="s">
        <v>303</v>
      </c>
      <c r="AD12" s="16" t="s">
        <v>91</v>
      </c>
      <c r="AE12" s="69" t="str">
        <f>VLOOKUP(AD12,cs_lookup!$A$2:$B$54,2,FALSE)</f>
        <v>2</v>
      </c>
    </row>
    <row r="13" spans="1:31" x14ac:dyDescent="0.25">
      <c r="A13" s="1">
        <v>0.15416025662017663</v>
      </c>
      <c r="B13" s="1">
        <v>0.22853328786962857</v>
      </c>
      <c r="C13" s="1">
        <v>0.54064450149112109</v>
      </c>
      <c r="D13" s="3">
        <v>6.4867561972462306</v>
      </c>
      <c r="E13" s="4">
        <v>4.3757301587087403</v>
      </c>
      <c r="F13" s="31">
        <v>1.8496442620649178</v>
      </c>
      <c r="G13" s="7">
        <v>-0.11131641619446508</v>
      </c>
      <c r="H13" s="8">
        <v>0.88868358380553492</v>
      </c>
      <c r="I13" s="5">
        <v>7.2992866251321313</v>
      </c>
      <c r="J13" s="5">
        <v>4.9238336776413929</v>
      </c>
      <c r="K13" s="5">
        <v>2.0813305160249973</v>
      </c>
      <c r="L13">
        <v>2.16</v>
      </c>
      <c r="M13">
        <v>4.0999999999999996</v>
      </c>
      <c r="N13">
        <v>5.5</v>
      </c>
      <c r="O13" s="5">
        <v>1.9195565410199555</v>
      </c>
      <c r="P13" s="5">
        <v>3.6436026936026926</v>
      </c>
      <c r="Q13" s="5">
        <v>4.8877597109304425</v>
      </c>
      <c r="R13" s="6">
        <v>0.52095365707157049</v>
      </c>
      <c r="S13" s="6">
        <v>0.2744536339694128</v>
      </c>
      <c r="T13" s="6">
        <v>0.20459270895901677</v>
      </c>
      <c r="U13">
        <v>0.29591932896057493</v>
      </c>
      <c r="V13">
        <v>0.83268450325965826</v>
      </c>
      <c r="W13">
        <v>2.6425404123243745</v>
      </c>
      <c r="X13" t="s">
        <v>306</v>
      </c>
      <c r="Y13" t="s">
        <v>307</v>
      </c>
      <c r="Z13" t="s">
        <v>275</v>
      </c>
      <c r="AA13" s="70" t="s">
        <v>85</v>
      </c>
      <c r="AB13" s="16" t="s">
        <v>79</v>
      </c>
      <c r="AC13" s="20" t="s">
        <v>303</v>
      </c>
      <c r="AD13" s="16" t="s">
        <v>78</v>
      </c>
      <c r="AE13" s="69" t="str">
        <f>VLOOKUP(AD13,cs_lookup!$A$2:$B$54,2,FALSE)</f>
        <v>1</v>
      </c>
    </row>
    <row r="14" spans="1:31" x14ac:dyDescent="0.25">
      <c r="A14" s="1">
        <v>0.56674745738869681</v>
      </c>
      <c r="B14" s="1">
        <v>0.28322721729205963</v>
      </c>
      <c r="C14" s="1">
        <v>0.1461244329736619</v>
      </c>
      <c r="D14" s="3">
        <v>1.7644543208142922</v>
      </c>
      <c r="E14" s="4">
        <v>3.5307341206859193</v>
      </c>
      <c r="F14" s="31">
        <v>6.8434825008371076</v>
      </c>
      <c r="G14" s="7">
        <v>1.558193332255553E-2</v>
      </c>
      <c r="H14" s="8">
        <v>1.0155819333225555</v>
      </c>
      <c r="I14" s="5">
        <v>1.737382541890778</v>
      </c>
      <c r="J14" s="5">
        <v>3.4765625547658643</v>
      </c>
      <c r="K14" s="5">
        <v>6.7384838941040641</v>
      </c>
      <c r="L14">
        <v>2.0099999999999998</v>
      </c>
      <c r="M14">
        <v>3.47</v>
      </c>
      <c r="N14">
        <v>4.3499999999999996</v>
      </c>
      <c r="O14" s="5">
        <v>2.0413196859783365</v>
      </c>
      <c r="P14" s="5">
        <v>3.5240693086292678</v>
      </c>
      <c r="Q14" s="5">
        <v>4.4177814099531165</v>
      </c>
      <c r="R14" s="6">
        <v>0.48987917319806445</v>
      </c>
      <c r="S14" s="6">
        <v>0.28376286401386436</v>
      </c>
      <c r="T14" s="6">
        <v>0.22635796278807113</v>
      </c>
      <c r="U14">
        <v>1.1569127417457152</v>
      </c>
      <c r="V14">
        <v>0.99811234382742009</v>
      </c>
      <c r="W14">
        <v>0.64554580353098368</v>
      </c>
      <c r="X14" t="s">
        <v>308</v>
      </c>
      <c r="Y14" t="s">
        <v>309</v>
      </c>
      <c r="Z14" t="s">
        <v>275</v>
      </c>
      <c r="AA14" s="70" t="s">
        <v>90</v>
      </c>
      <c r="AB14" s="16" t="s">
        <v>75</v>
      </c>
      <c r="AC14" s="20" t="s">
        <v>303</v>
      </c>
      <c r="AD14" s="16" t="s">
        <v>73</v>
      </c>
      <c r="AE14" s="69" t="str">
        <f>VLOOKUP(AD14,cs_lookup!$A$2:$B$54,2,FALSE)</f>
        <v>X</v>
      </c>
    </row>
    <row r="15" spans="1:31" x14ac:dyDescent="0.25">
      <c r="A15" s="1">
        <v>0.26166376139934566</v>
      </c>
      <c r="B15" s="1">
        <v>0.29260561555893638</v>
      </c>
      <c r="C15" s="1">
        <v>0.40740711375817246</v>
      </c>
      <c r="D15" s="3">
        <v>3.8216984830154654</v>
      </c>
      <c r="E15" s="4">
        <v>3.4175694068269884</v>
      </c>
      <c r="F15" s="31">
        <v>2.4545472237226988</v>
      </c>
      <c r="G15" s="7">
        <v>3.6562159435670871E-2</v>
      </c>
      <c r="H15" s="8">
        <v>1.0365621594356709</v>
      </c>
      <c r="I15" s="5">
        <v>3.6868975470762786</v>
      </c>
      <c r="J15" s="5">
        <v>3.2970231217851853</v>
      </c>
      <c r="K15" s="5">
        <v>2.3679691578351778</v>
      </c>
      <c r="L15">
        <v>5.91</v>
      </c>
      <c r="M15">
        <v>4.34</v>
      </c>
      <c r="N15">
        <v>1.57</v>
      </c>
      <c r="O15" s="5">
        <v>6.1260823622648148</v>
      </c>
      <c r="P15" s="5">
        <v>4.4986797719508118</v>
      </c>
      <c r="Q15" s="5">
        <v>1.6274025903140033</v>
      </c>
      <c r="R15" s="6">
        <v>0.16323646024737734</v>
      </c>
      <c r="S15" s="6">
        <v>0.22228743780230417</v>
      </c>
      <c r="T15" s="6">
        <v>0.61447610195031854</v>
      </c>
      <c r="U15">
        <v>1.6029737535524005</v>
      </c>
      <c r="V15">
        <v>1.3163389638742027</v>
      </c>
      <c r="W15">
        <v>0.66301539224240169</v>
      </c>
      <c r="X15" t="s">
        <v>310</v>
      </c>
      <c r="Y15" t="s">
        <v>311</v>
      </c>
      <c r="Z15" t="s">
        <v>268</v>
      </c>
      <c r="AA15" s="70" t="s">
        <v>90</v>
      </c>
      <c r="AB15" s="16" t="s">
        <v>75</v>
      </c>
      <c r="AC15" s="20" t="s">
        <v>303</v>
      </c>
      <c r="AD15" s="16" t="s">
        <v>76</v>
      </c>
      <c r="AE15" s="69" t="str">
        <f>VLOOKUP(AD15,cs_lookup!$A$2:$B$54,2,FALSE)</f>
        <v>2</v>
      </c>
    </row>
    <row r="16" spans="1:31" x14ac:dyDescent="0.25">
      <c r="A16" s="1">
        <v>0.728813415554463</v>
      </c>
      <c r="B16" s="1">
        <v>0.17288136067486742</v>
      </c>
      <c r="C16" s="1">
        <v>9.2864946042417976E-2</v>
      </c>
      <c r="D16" s="3">
        <v>1.3720932939183412</v>
      </c>
      <c r="E16" s="4">
        <v>5.7843135668087946</v>
      </c>
      <c r="F16" s="31">
        <v>10.768325860473007</v>
      </c>
      <c r="G16" s="7">
        <v>3.8327272863553086E-2</v>
      </c>
      <c r="H16" s="8">
        <v>1.0383272728635531</v>
      </c>
      <c r="I16" s="5">
        <v>1.3214458772081665</v>
      </c>
      <c r="J16" s="5">
        <v>5.5707999953198888</v>
      </c>
      <c r="K16" s="5">
        <v>10.370839851654438</v>
      </c>
      <c r="L16">
        <v>1.49</v>
      </c>
      <c r="M16">
        <v>4.57</v>
      </c>
      <c r="N16">
        <v>6.74</v>
      </c>
      <c r="O16" s="5">
        <v>1.547107636566694</v>
      </c>
      <c r="P16" s="5">
        <v>4.7451556369864383</v>
      </c>
      <c r="Q16" s="5">
        <v>6.9983258191003479</v>
      </c>
      <c r="R16" s="6">
        <v>0.64636743841506539</v>
      </c>
      <c r="S16" s="6">
        <v>0.21074124359703442</v>
      </c>
      <c r="T16" s="6">
        <v>0.1428913179879002</v>
      </c>
      <c r="U16">
        <v>1.1275528008365652</v>
      </c>
      <c r="V16">
        <v>0.82034896313623262</v>
      </c>
      <c r="W16">
        <v>0.64989914957801442</v>
      </c>
      <c r="X16" t="s">
        <v>312</v>
      </c>
      <c r="Y16" t="s">
        <v>313</v>
      </c>
      <c r="Z16" t="s">
        <v>268</v>
      </c>
      <c r="AA16" s="70" t="s">
        <v>84</v>
      </c>
      <c r="AB16" s="16" t="s">
        <v>86</v>
      </c>
      <c r="AC16" s="20" t="s">
        <v>303</v>
      </c>
      <c r="AD16" s="16" t="s">
        <v>77</v>
      </c>
      <c r="AE16" s="69" t="str">
        <f>VLOOKUP(AD16,cs_lookup!$A$2:$B$54,2,FALSE)</f>
        <v>2</v>
      </c>
    </row>
    <row r="17" spans="1:31" x14ac:dyDescent="0.25">
      <c r="A17" s="1">
        <v>0.6633020105287698</v>
      </c>
      <c r="B17" s="1">
        <v>0.19956488211569581</v>
      </c>
      <c r="C17" s="1">
        <v>0.13135444410662903</v>
      </c>
      <c r="D17" s="3">
        <v>1.507608878198367</v>
      </c>
      <c r="E17" s="4">
        <v>5.0109016646539031</v>
      </c>
      <c r="F17" s="31">
        <v>7.6129894713591444</v>
      </c>
      <c r="G17" s="7">
        <v>3.515962292414665E-2</v>
      </c>
      <c r="H17" s="8">
        <v>1.0351596229241466</v>
      </c>
      <c r="I17" s="5">
        <v>1.4564023217401323</v>
      </c>
      <c r="J17" s="5">
        <v>4.8407043258690612</v>
      </c>
      <c r="K17" s="5">
        <v>7.3544111485470882</v>
      </c>
      <c r="L17">
        <v>1.83</v>
      </c>
      <c r="M17">
        <v>3.81</v>
      </c>
      <c r="N17">
        <v>4.42</v>
      </c>
      <c r="O17" s="5">
        <v>1.8943421099511883</v>
      </c>
      <c r="P17" s="5">
        <v>3.9439581633409988</v>
      </c>
      <c r="Q17" s="5">
        <v>4.5754055333247283</v>
      </c>
      <c r="R17" s="6">
        <v>0.52788775308688407</v>
      </c>
      <c r="S17" s="6">
        <v>0.25355238534094432</v>
      </c>
      <c r="T17" s="6">
        <v>0.21855986157217147</v>
      </c>
      <c r="U17">
        <v>1.2565209301599352</v>
      </c>
      <c r="V17">
        <v>0.78707554593638251</v>
      </c>
      <c r="W17">
        <v>0.60099985039226422</v>
      </c>
      <c r="X17" t="s">
        <v>314</v>
      </c>
      <c r="Y17" t="s">
        <v>315</v>
      </c>
      <c r="Z17" t="s">
        <v>268</v>
      </c>
      <c r="AA17" s="70" t="s">
        <v>84</v>
      </c>
      <c r="AB17" s="16" t="s">
        <v>86</v>
      </c>
      <c r="AC17" s="20" t="s">
        <v>303</v>
      </c>
      <c r="AD17" s="16" t="s">
        <v>75</v>
      </c>
      <c r="AE17" s="69" t="str">
        <f>VLOOKUP(AD17,cs_lookup!$A$2:$B$54,2,FALSE)</f>
        <v>X</v>
      </c>
    </row>
    <row r="18" spans="1:31" x14ac:dyDescent="0.25">
      <c r="A18" s="1">
        <v>0.34023070876493788</v>
      </c>
      <c r="B18" s="1">
        <v>0.3626284026221645</v>
      </c>
      <c r="C18" s="1">
        <v>0.28323428585356686</v>
      </c>
      <c r="D18" s="3">
        <v>2.9391820733350977</v>
      </c>
      <c r="E18" s="4">
        <v>2.7576438932223843</v>
      </c>
      <c r="F18" s="31">
        <v>3.5306460056075402</v>
      </c>
      <c r="G18" s="7">
        <v>3.6792575211668233E-2</v>
      </c>
      <c r="H18" s="8">
        <v>1.0367925752116682</v>
      </c>
      <c r="I18" s="5">
        <v>2.8348795541239711</v>
      </c>
      <c r="J18" s="5">
        <v>2.6597836048926111</v>
      </c>
      <c r="K18" s="5">
        <v>3.4053542531269909</v>
      </c>
      <c r="L18">
        <v>1.83</v>
      </c>
      <c r="M18">
        <v>3.67</v>
      </c>
      <c r="N18">
        <v>4.59</v>
      </c>
      <c r="O18" s="5">
        <v>1.8973304126373529</v>
      </c>
      <c r="P18" s="5">
        <v>3.8050287510268221</v>
      </c>
      <c r="Q18" s="5">
        <v>4.7588779202215568</v>
      </c>
      <c r="R18" s="6">
        <v>0.52705632784854084</v>
      </c>
      <c r="S18" s="6">
        <v>0.26281010353210621</v>
      </c>
      <c r="T18" s="6">
        <v>0.21013356861935292</v>
      </c>
      <c r="U18">
        <v>0.64553007105287863</v>
      </c>
      <c r="V18">
        <v>1.3798114979162661</v>
      </c>
      <c r="W18">
        <v>1.3478773891982603</v>
      </c>
      <c r="X18" t="s">
        <v>316</v>
      </c>
      <c r="Y18" t="s">
        <v>317</v>
      </c>
      <c r="Z18" t="s">
        <v>279</v>
      </c>
      <c r="AA18" s="70" t="s">
        <v>90</v>
      </c>
      <c r="AB18" s="16" t="s">
        <v>75</v>
      </c>
      <c r="AC18" s="20" t="s">
        <v>303</v>
      </c>
      <c r="AD18" s="16" t="s">
        <v>75</v>
      </c>
      <c r="AE18" s="69" t="str">
        <f>VLOOKUP(AD18,cs_lookup!$A$2:$B$54,2,FALSE)</f>
        <v>X</v>
      </c>
    </row>
    <row r="19" spans="1:31" ht="14.25" customHeight="1" x14ac:dyDescent="0.25">
      <c r="A19" s="1">
        <v>0.50322949649134707</v>
      </c>
      <c r="B19" s="1">
        <v>0.24897000466886635</v>
      </c>
      <c r="C19" s="1">
        <v>0.2344712821492059</v>
      </c>
      <c r="D19" s="3">
        <v>1.9871649157536908</v>
      </c>
      <c r="E19" s="4">
        <v>4.0165481031741725</v>
      </c>
      <c r="F19" s="31">
        <v>4.264914623376562</v>
      </c>
      <c r="G19" s="7">
        <v>3.6634368982092269E-2</v>
      </c>
      <c r="H19" s="8">
        <v>1.0366343689820923</v>
      </c>
      <c r="I19" s="5">
        <v>1.9169390628105045</v>
      </c>
      <c r="J19" s="5">
        <v>3.8746044153621515</v>
      </c>
      <c r="K19" s="5">
        <v>4.1141937321299036</v>
      </c>
      <c r="L19">
        <v>1.71</v>
      </c>
      <c r="M19">
        <v>3.56</v>
      </c>
      <c r="N19">
        <v>5.85</v>
      </c>
      <c r="O19" s="5">
        <v>1.7726447709593778</v>
      </c>
      <c r="P19" s="5">
        <v>3.6904183535762485</v>
      </c>
      <c r="Q19" s="5">
        <v>6.0643110585452398</v>
      </c>
      <c r="R19" s="6">
        <v>0.56412881835247075</v>
      </c>
      <c r="S19" s="6">
        <v>0.27097198859065308</v>
      </c>
      <c r="T19" s="6">
        <v>0.16489919305687609</v>
      </c>
      <c r="U19">
        <v>0.89204713554790704</v>
      </c>
      <c r="V19">
        <v>0.91880347471994872</v>
      </c>
      <c r="W19">
        <v>1.4219067892487103</v>
      </c>
      <c r="X19" t="s">
        <v>318</v>
      </c>
      <c r="Y19" t="s">
        <v>319</v>
      </c>
      <c r="Z19" t="s">
        <v>279</v>
      </c>
      <c r="AA19" s="70" t="s">
        <v>84</v>
      </c>
      <c r="AB19" s="16" t="s">
        <v>86</v>
      </c>
      <c r="AC19" s="20" t="s">
        <v>303</v>
      </c>
      <c r="AD19" s="16" t="s">
        <v>78</v>
      </c>
      <c r="AE19" s="69" t="str">
        <f>VLOOKUP(AD19,cs_lookup!$A$2:$B$54,2,FALSE)</f>
        <v>1</v>
      </c>
    </row>
    <row r="20" spans="1:31" x14ac:dyDescent="0.25">
      <c r="A20" s="1">
        <v>0.90816356261791975</v>
      </c>
      <c r="B20" s="1">
        <v>7.4956098968273738E-2</v>
      </c>
      <c r="C20" s="1">
        <v>0</v>
      </c>
      <c r="D20" s="3">
        <v>1.1011232350231579</v>
      </c>
      <c r="E20" s="4">
        <v>13.341142532287661</v>
      </c>
      <c r="F20" s="31" t="e">
        <v>#DIV/0!</v>
      </c>
      <c r="G20" s="7">
        <v>4.5890227643943904E-2</v>
      </c>
      <c r="H20" s="8">
        <v>1.0458902276439439</v>
      </c>
      <c r="I20" s="5">
        <v>1.052809564445053</v>
      </c>
      <c r="J20" s="5">
        <v>12.755777021017767</v>
      </c>
      <c r="K20" s="5" t="e">
        <v>#DIV/0!</v>
      </c>
      <c r="L20">
        <v>1.23</v>
      </c>
      <c r="M20">
        <v>5.88</v>
      </c>
      <c r="N20">
        <v>15.92</v>
      </c>
      <c r="O20" s="5">
        <v>1.286444980002051</v>
      </c>
      <c r="P20" s="5">
        <v>6.14983453854639</v>
      </c>
      <c r="Q20" s="5">
        <v>16.650572424091585</v>
      </c>
      <c r="R20" s="6">
        <v>0.77733600390621116</v>
      </c>
      <c r="S20" s="6">
        <v>0.1626060008171156</v>
      </c>
      <c r="T20" s="6">
        <v>6.0057995276673354E-2</v>
      </c>
      <c r="U20">
        <v>1.168302456150601</v>
      </c>
      <c r="V20">
        <v>0.46096760630979122</v>
      </c>
      <c r="W20" t="e">
        <v>#DIV/0!</v>
      </c>
      <c r="X20" t="s">
        <v>320</v>
      </c>
      <c r="Y20" t="s">
        <v>321</v>
      </c>
      <c r="Z20" t="s">
        <v>280</v>
      </c>
      <c r="AA20" s="70" t="s">
        <v>84</v>
      </c>
      <c r="AB20" s="16" t="s">
        <v>100</v>
      </c>
      <c r="AC20" s="20" t="s">
        <v>303</v>
      </c>
      <c r="AD20" s="16" t="s">
        <v>89</v>
      </c>
      <c r="AE20" s="69" t="str">
        <f>VLOOKUP(AD20,cs_lookup!$A$2:$B$54,2,FALSE)</f>
        <v>1</v>
      </c>
    </row>
    <row r="21" spans="1:31" x14ac:dyDescent="0.25">
      <c r="A21" s="1">
        <v>0.46041151573401451</v>
      </c>
      <c r="B21" s="1">
        <v>0.28545976921607658</v>
      </c>
      <c r="C21" s="1">
        <v>0.24133648421875661</v>
      </c>
      <c r="D21" s="3">
        <v>2.1719700003718252</v>
      </c>
      <c r="E21" s="4">
        <v>3.5031206069639107</v>
      </c>
      <c r="F21" s="31">
        <v>4.1435923094560447</v>
      </c>
      <c r="G21" s="7">
        <v>4.1763679807490073E-2</v>
      </c>
      <c r="H21" s="8">
        <v>1.0417636798074901</v>
      </c>
      <c r="I21" s="5">
        <v>2.0848970284442903</v>
      </c>
      <c r="J21" s="5">
        <v>3.3626826072600848</v>
      </c>
      <c r="K21" s="5">
        <v>3.9774781841326514</v>
      </c>
      <c r="L21">
        <v>1.56</v>
      </c>
      <c r="M21">
        <v>4.1900000000000004</v>
      </c>
      <c r="N21">
        <v>6.17</v>
      </c>
      <c r="O21" s="5">
        <v>1.6251513404996845</v>
      </c>
      <c r="P21" s="5">
        <v>4.3649898183933837</v>
      </c>
      <c r="Q21" s="5">
        <v>6.4276819044122133</v>
      </c>
      <c r="R21" s="6">
        <v>0.61532730834319127</v>
      </c>
      <c r="S21" s="6">
        <v>0.22909560883421917</v>
      </c>
      <c r="T21" s="6">
        <v>0.1555770828225897</v>
      </c>
      <c r="U21">
        <v>0.74823839197662523</v>
      </c>
      <c r="V21">
        <v>1.2460289861890992</v>
      </c>
      <c r="W21">
        <v>1.5512341524873656</v>
      </c>
      <c r="X21" t="s">
        <v>322</v>
      </c>
      <c r="Y21" t="s">
        <v>323</v>
      </c>
      <c r="Z21" t="s">
        <v>280</v>
      </c>
      <c r="AA21" s="70" t="s">
        <v>90</v>
      </c>
      <c r="AB21" s="16" t="s">
        <v>75</v>
      </c>
      <c r="AC21" s="20" t="s">
        <v>303</v>
      </c>
      <c r="AD21" s="16" t="s">
        <v>73</v>
      </c>
      <c r="AE21" s="69" t="str">
        <f>VLOOKUP(AD21,cs_lookup!$A$2:$B$54,2,FALSE)</f>
        <v>X</v>
      </c>
    </row>
    <row r="22" spans="1:31" x14ac:dyDescent="0.25">
      <c r="A22" s="1">
        <v>0</v>
      </c>
      <c r="B22" s="1">
        <v>1</v>
      </c>
      <c r="C22" s="1">
        <v>0</v>
      </c>
      <c r="D22" s="3" t="e">
        <v>#DIV/0!</v>
      </c>
      <c r="E22" s="4">
        <v>1</v>
      </c>
      <c r="F22" s="31" t="e">
        <v>#DIV/0!</v>
      </c>
      <c r="G22" s="7">
        <v>4.155781414967108E-2</v>
      </c>
      <c r="H22" s="8">
        <v>1.0415578141496711</v>
      </c>
      <c r="I22" s="5" t="e">
        <v>#DIV/0!</v>
      </c>
      <c r="J22" s="5">
        <v>0.96010032896388098</v>
      </c>
      <c r="K22" s="5" t="e">
        <v>#DIV/0!</v>
      </c>
      <c r="L22">
        <v>1.9</v>
      </c>
      <c r="M22">
        <v>3.71</v>
      </c>
      <c r="N22">
        <v>4.07</v>
      </c>
      <c r="O22" s="5">
        <v>1.978959846884375</v>
      </c>
      <c r="P22" s="5">
        <v>3.8641794904952795</v>
      </c>
      <c r="Q22" s="5">
        <v>4.2391403035891617</v>
      </c>
      <c r="R22" s="6">
        <v>0.50531596261256895</v>
      </c>
      <c r="S22" s="6">
        <v>0.25878715066411889</v>
      </c>
      <c r="T22" s="6">
        <v>0.23589688672331224</v>
      </c>
      <c r="U22" t="e">
        <v>#DIV/0!</v>
      </c>
      <c r="V22">
        <v>3.8641794904952795</v>
      </c>
      <c r="W22" t="e">
        <v>#DIV/0!</v>
      </c>
      <c r="X22" t="s">
        <v>324</v>
      </c>
      <c r="Y22" t="s">
        <v>325</v>
      </c>
      <c r="Z22" t="s">
        <v>280</v>
      </c>
      <c r="AA22" s="70" t="s">
        <v>90</v>
      </c>
      <c r="AB22" s="16" t="s">
        <v>73</v>
      </c>
      <c r="AC22" s="20" t="s">
        <v>303</v>
      </c>
      <c r="AD22" s="16" t="s">
        <v>94</v>
      </c>
      <c r="AE22" s="69" t="str">
        <f>VLOOKUP(AD22,cs_lookup!$A$2:$B$54,2,FALSE)</f>
        <v>1</v>
      </c>
    </row>
    <row r="23" spans="1:31" x14ac:dyDescent="0.25">
      <c r="A23" s="1">
        <v>0.18247503742102605</v>
      </c>
      <c r="B23" s="1">
        <v>0.26530815404137387</v>
      </c>
      <c r="C23" s="1">
        <v>0.49196124197763302</v>
      </c>
      <c r="D23" s="3">
        <v>5.4802016436510836</v>
      </c>
      <c r="E23" s="4">
        <v>3.7692019064142808</v>
      </c>
      <c r="F23" s="31">
        <v>2.0326804525903381</v>
      </c>
      <c r="G23" s="7">
        <v>4.3774032577251099E-2</v>
      </c>
      <c r="H23" s="8">
        <v>1.0437740325772511</v>
      </c>
      <c r="I23" s="5">
        <v>5.2503717017365892</v>
      </c>
      <c r="J23" s="5">
        <v>3.6111282603069714</v>
      </c>
      <c r="K23" s="5">
        <v>1.9474334378402891</v>
      </c>
      <c r="L23">
        <v>6.47</v>
      </c>
      <c r="M23">
        <v>3.73</v>
      </c>
      <c r="N23">
        <v>1.61</v>
      </c>
      <c r="O23" s="5">
        <v>6.7532179907748144</v>
      </c>
      <c r="P23" s="5">
        <v>3.8932771415131464</v>
      </c>
      <c r="Q23" s="5">
        <v>1.6804761924493743</v>
      </c>
      <c r="R23" s="6">
        <v>0.14807755374786405</v>
      </c>
      <c r="S23" s="6">
        <v>0.2568530221846328</v>
      </c>
      <c r="T23" s="6">
        <v>0.59506942406750329</v>
      </c>
      <c r="U23">
        <v>1.2322937055789807</v>
      </c>
      <c r="V23">
        <v>1.0329181715863296</v>
      </c>
      <c r="W23">
        <v>0.8267291547512382</v>
      </c>
      <c r="X23" t="s">
        <v>326</v>
      </c>
      <c r="Y23" t="s">
        <v>327</v>
      </c>
      <c r="Z23" t="s">
        <v>280</v>
      </c>
      <c r="AA23" s="70" t="s">
        <v>90</v>
      </c>
      <c r="AB23" s="16" t="s">
        <v>75</v>
      </c>
      <c r="AC23" s="20" t="s">
        <v>303</v>
      </c>
      <c r="AD23" s="16" t="s">
        <v>93</v>
      </c>
      <c r="AE23" s="69" t="str">
        <f>VLOOKUP(AD23,cs_lookup!$A$2:$B$54,2,FALSE)</f>
        <v>X</v>
      </c>
    </row>
    <row r="24" spans="1:31" x14ac:dyDescent="0.25">
      <c r="A24" s="1">
        <v>0.39638040463825086</v>
      </c>
      <c r="B24" s="1">
        <v>0.23915673215212904</v>
      </c>
      <c r="C24" s="1">
        <v>0.33773926648018376</v>
      </c>
      <c r="D24" s="3">
        <v>2.5228290508271498</v>
      </c>
      <c r="E24" s="4">
        <v>4.1813583544196193</v>
      </c>
      <c r="F24" s="31">
        <v>2.96086389486688</v>
      </c>
      <c r="G24" s="7">
        <v>3.3890014541377189E-2</v>
      </c>
      <c r="H24" s="8">
        <v>1.0338900145413772</v>
      </c>
      <c r="I24" s="5">
        <v>2.4401329109907794</v>
      </c>
      <c r="J24" s="5">
        <v>4.0442970679762551</v>
      </c>
      <c r="K24" s="5">
        <v>2.8638093542090046</v>
      </c>
      <c r="L24">
        <v>2.84</v>
      </c>
      <c r="M24">
        <v>3.59</v>
      </c>
      <c r="N24">
        <v>2.48</v>
      </c>
      <c r="O24" s="5">
        <v>2.9362476412975109</v>
      </c>
      <c r="P24" s="5">
        <v>3.711665152203544</v>
      </c>
      <c r="Q24" s="5">
        <v>2.5640472360626152</v>
      </c>
      <c r="R24" s="6">
        <v>0.34057072909494301</v>
      </c>
      <c r="S24" s="6">
        <v>0.26942085532859</v>
      </c>
      <c r="T24" s="6">
        <v>0.39000841557646698</v>
      </c>
      <c r="U24">
        <v>1.1638710281756171</v>
      </c>
      <c r="V24">
        <v>0.88766970864393424</v>
      </c>
      <c r="W24">
        <v>0.86597943272833033</v>
      </c>
      <c r="X24" t="s">
        <v>328</v>
      </c>
      <c r="Y24" t="s">
        <v>329</v>
      </c>
      <c r="Z24" t="s">
        <v>281</v>
      </c>
      <c r="AA24" s="70" t="s">
        <v>90</v>
      </c>
      <c r="AB24" s="16" t="s">
        <v>74</v>
      </c>
      <c r="AC24" s="20" t="s">
        <v>303</v>
      </c>
      <c r="AD24" s="16" t="s">
        <v>76</v>
      </c>
      <c r="AE24" s="69" t="str">
        <f>VLOOKUP(AD24,cs_lookup!$A$2:$B$54,2,FALSE)</f>
        <v>2</v>
      </c>
    </row>
    <row r="25" spans="1:31" x14ac:dyDescent="0.25">
      <c r="A25" s="1">
        <v>0.77640203541168096</v>
      </c>
      <c r="B25" s="1">
        <v>0.14576369198790223</v>
      </c>
      <c r="C25" s="1">
        <v>6.8409479094171555E-2</v>
      </c>
      <c r="D25" s="3">
        <v>1.2879925018096559</v>
      </c>
      <c r="E25" s="4">
        <v>6.8604189861148397</v>
      </c>
      <c r="F25" s="31">
        <v>14.617857250797272</v>
      </c>
      <c r="G25" s="7">
        <v>3.3134751620465863E-2</v>
      </c>
      <c r="H25" s="8">
        <v>1.0331347516204659</v>
      </c>
      <c r="I25" s="5">
        <v>1.2466839391371234</v>
      </c>
      <c r="J25" s="5">
        <v>6.6403912706975659</v>
      </c>
      <c r="K25" s="5">
        <v>14.14903257089092</v>
      </c>
      <c r="L25">
        <v>1.4</v>
      </c>
      <c r="M25">
        <v>4.93</v>
      </c>
      <c r="N25">
        <v>8.6199999999999992</v>
      </c>
      <c r="O25" s="5">
        <v>1.4463886522686522</v>
      </c>
      <c r="P25" s="5">
        <v>5.093354325488896</v>
      </c>
      <c r="Q25" s="5">
        <v>8.9056215589684147</v>
      </c>
      <c r="R25" s="6">
        <v>0.69137710561508192</v>
      </c>
      <c r="S25" s="6">
        <v>0.19633426934302534</v>
      </c>
      <c r="T25" s="6">
        <v>0.11228862504189267</v>
      </c>
      <c r="U25">
        <v>1.1229790936177395</v>
      </c>
      <c r="V25">
        <v>0.74242613108581301</v>
      </c>
      <c r="W25">
        <v>0.60922893185885318</v>
      </c>
      <c r="X25" t="s">
        <v>330</v>
      </c>
      <c r="Y25" t="s">
        <v>331</v>
      </c>
      <c r="Z25" t="s">
        <v>283</v>
      </c>
      <c r="AA25" s="70" t="s">
        <v>84</v>
      </c>
      <c r="AB25" s="16" t="s">
        <v>89</v>
      </c>
      <c r="AC25" s="20" t="s">
        <v>303</v>
      </c>
      <c r="AD25" s="16" t="s">
        <v>94</v>
      </c>
      <c r="AE25" s="69" t="str">
        <f>VLOOKUP(AD25,cs_lookup!$A$2:$B$54,2,FALSE)</f>
        <v>1</v>
      </c>
    </row>
    <row r="26" spans="1:31" x14ac:dyDescent="0.25">
      <c r="A26" s="1">
        <v>0.63315581608219806</v>
      </c>
      <c r="B26" s="1">
        <v>0.22598379612147051</v>
      </c>
      <c r="C26" s="1">
        <v>0.13621843490856239</v>
      </c>
      <c r="D26" s="3">
        <v>1.5793900562862035</v>
      </c>
      <c r="E26" s="4">
        <v>4.4250960341531798</v>
      </c>
      <c r="F26" s="31">
        <v>7.3411502684732595</v>
      </c>
      <c r="G26" s="7">
        <v>3.3573840790531051E-2</v>
      </c>
      <c r="H26" s="8">
        <v>1.0335738407905311</v>
      </c>
      <c r="I26" s="5">
        <v>1.5280863291569027</v>
      </c>
      <c r="J26" s="5">
        <v>4.2813545191591116</v>
      </c>
      <c r="K26" s="5">
        <v>7.102685825386569</v>
      </c>
      <c r="L26">
        <v>1.58</v>
      </c>
      <c r="M26">
        <v>3.92</v>
      </c>
      <c r="N26">
        <v>6.87</v>
      </c>
      <c r="O26" s="5">
        <v>1.6330466684490392</v>
      </c>
      <c r="P26" s="5">
        <v>4.0516094558988813</v>
      </c>
      <c r="Q26" s="5">
        <v>7.1006522862309485</v>
      </c>
      <c r="R26" s="6">
        <v>0.61235237138062593</v>
      </c>
      <c r="S26" s="6">
        <v>0.24681549662790542</v>
      </c>
      <c r="T26" s="6">
        <v>0.14083213199146857</v>
      </c>
      <c r="U26">
        <v>1.0339729960621662</v>
      </c>
      <c r="V26">
        <v>0.91559808524567499</v>
      </c>
      <c r="W26">
        <v>0.96723974126028522</v>
      </c>
      <c r="X26" t="s">
        <v>332</v>
      </c>
      <c r="Y26" t="s">
        <v>333</v>
      </c>
      <c r="Z26" t="s">
        <v>283</v>
      </c>
      <c r="AA26" s="70" t="s">
        <v>84</v>
      </c>
      <c r="AB26" s="16" t="s">
        <v>86</v>
      </c>
      <c r="AC26" s="20" t="s">
        <v>303</v>
      </c>
      <c r="AD26" s="16" t="s">
        <v>92</v>
      </c>
      <c r="AE26" s="69" t="str">
        <f>VLOOKUP(AD26,cs_lookup!$A$2:$B$54,2,FALSE)</f>
        <v>1</v>
      </c>
    </row>
    <row r="27" spans="1:31" x14ac:dyDescent="0.25">
      <c r="A27" s="1">
        <v>0.15976707356157363</v>
      </c>
      <c r="B27" s="1">
        <v>0.26770950733652121</v>
      </c>
      <c r="C27" s="1">
        <v>0.50784731792185978</v>
      </c>
      <c r="D27" s="3">
        <v>6.2591119540948705</v>
      </c>
      <c r="E27" s="4">
        <v>3.7353921791913103</v>
      </c>
      <c r="F27" s="31">
        <v>1.9690957591192115</v>
      </c>
      <c r="G27" s="7">
        <v>2.7874974766166627E-2</v>
      </c>
      <c r="H27" s="8">
        <v>1.0278749747661666</v>
      </c>
      <c r="I27" s="5">
        <v>6.0893708940805462</v>
      </c>
      <c r="J27" s="5">
        <v>3.6340919575759516</v>
      </c>
      <c r="K27" s="5">
        <v>1.9156957873861704</v>
      </c>
      <c r="L27">
        <v>3.85</v>
      </c>
      <c r="M27">
        <v>4</v>
      </c>
      <c r="N27">
        <v>1.93</v>
      </c>
      <c r="O27" s="5">
        <v>3.9573186528497417</v>
      </c>
      <c r="P27" s="5">
        <v>4.1114998990646665</v>
      </c>
      <c r="Q27" s="5">
        <v>1.9837987012987015</v>
      </c>
      <c r="R27" s="6">
        <v>0.25269635521513556</v>
      </c>
      <c r="S27" s="6">
        <v>0.24322024189456798</v>
      </c>
      <c r="T27" s="6">
        <v>0.50408340289029629</v>
      </c>
      <c r="U27">
        <v>0.63224922031643205</v>
      </c>
      <c r="V27">
        <v>1.1006876123927585</v>
      </c>
      <c r="W27">
        <v>1.0074668497514141</v>
      </c>
      <c r="X27" t="s">
        <v>334</v>
      </c>
      <c r="Y27" t="s">
        <v>335</v>
      </c>
      <c r="Z27" t="s">
        <v>272</v>
      </c>
      <c r="AA27" s="70" t="s">
        <v>90</v>
      </c>
      <c r="AB27" s="16" t="s">
        <v>75</v>
      </c>
      <c r="AC27" s="20" t="s">
        <v>303</v>
      </c>
      <c r="AD27" s="16" t="s">
        <v>76</v>
      </c>
      <c r="AE27" s="69" t="str">
        <f>VLOOKUP(AD27,cs_lookup!$A$2:$B$54,2,FALSE)</f>
        <v>2</v>
      </c>
    </row>
    <row r="28" spans="1:31" x14ac:dyDescent="0.25">
      <c r="A28" s="1">
        <v>0.77266034617125545</v>
      </c>
      <c r="B28" s="1">
        <v>0.18666047014782211</v>
      </c>
      <c r="C28" s="1">
        <v>3.9079786499922359E-2</v>
      </c>
      <c r="D28" s="3">
        <v>1.2942297413802522</v>
      </c>
      <c r="E28" s="4">
        <v>5.3573206968142184</v>
      </c>
      <c r="F28" s="31">
        <v>25.588676130612605</v>
      </c>
      <c r="G28" s="7">
        <v>2.7443983837959873E-2</v>
      </c>
      <c r="H28" s="8">
        <v>1.0274439838379599</v>
      </c>
      <c r="I28" s="5">
        <v>1.2596596619756621</v>
      </c>
      <c r="J28" s="5">
        <v>5.2142216812660136</v>
      </c>
      <c r="K28" s="5">
        <v>24.905178805979794</v>
      </c>
      <c r="L28">
        <v>2.36</v>
      </c>
      <c r="M28">
        <v>3.4</v>
      </c>
      <c r="N28">
        <v>3.23</v>
      </c>
      <c r="O28" s="5">
        <v>2.4247678018575853</v>
      </c>
      <c r="P28" s="5">
        <v>3.4933095450490637</v>
      </c>
      <c r="Q28" s="5">
        <v>3.3186440677966105</v>
      </c>
      <c r="R28" s="6">
        <v>0.41241062308478038</v>
      </c>
      <c r="S28" s="6">
        <v>0.28626149131767109</v>
      </c>
      <c r="T28" s="6">
        <v>0.30132788559754847</v>
      </c>
      <c r="U28">
        <v>1.8735219291681957</v>
      </c>
      <c r="V28">
        <v>0.65206280205073286</v>
      </c>
      <c r="W28">
        <v>0.1296919016387254</v>
      </c>
      <c r="X28" t="s">
        <v>336</v>
      </c>
      <c r="Y28" t="s">
        <v>337</v>
      </c>
      <c r="Z28" t="s">
        <v>272</v>
      </c>
      <c r="AA28" s="70" t="s">
        <v>84</v>
      </c>
      <c r="AB28" s="16" t="s">
        <v>94</v>
      </c>
      <c r="AC28" s="20" t="s">
        <v>303</v>
      </c>
      <c r="AD28" s="16" t="s">
        <v>93</v>
      </c>
      <c r="AE28" s="69" t="str">
        <f>VLOOKUP(AD28,cs_lookup!$A$2:$B$54,2,FALSE)</f>
        <v>X</v>
      </c>
    </row>
    <row r="29" spans="1:31" x14ac:dyDescent="0.25">
      <c r="A29" s="1">
        <v>0.29298333571768415</v>
      </c>
      <c r="B29" s="1">
        <v>0.33129749519886853</v>
      </c>
      <c r="C29" s="1">
        <v>0.35060817684997009</v>
      </c>
      <c r="D29" s="3">
        <v>3.4131634058654794</v>
      </c>
      <c r="E29" s="4">
        <v>3.0184351360692547</v>
      </c>
      <c r="F29" s="31">
        <v>2.8521867601163029</v>
      </c>
      <c r="G29" s="7">
        <v>2.6228254575665133E-2</v>
      </c>
      <c r="H29" s="8">
        <v>1.0262282545756651</v>
      </c>
      <c r="I29" s="5">
        <v>3.3259300654090715</v>
      </c>
      <c r="J29" s="5">
        <v>2.9412902272090986</v>
      </c>
      <c r="K29" s="5">
        <v>2.7792908131297289</v>
      </c>
      <c r="L29">
        <v>3.14</v>
      </c>
      <c r="M29">
        <v>3.2</v>
      </c>
      <c r="N29">
        <v>2.5299999999999998</v>
      </c>
      <c r="O29" s="5">
        <v>3.2223567193675886</v>
      </c>
      <c r="P29" s="5">
        <v>3.2839304146421284</v>
      </c>
      <c r="Q29" s="5">
        <v>2.5963574840764325</v>
      </c>
      <c r="R29" s="6">
        <v>0.3103318741806641</v>
      </c>
      <c r="S29" s="6">
        <v>0.30451315153977665</v>
      </c>
      <c r="T29" s="6">
        <v>0.38515497427955941</v>
      </c>
      <c r="U29">
        <v>0.94409682051260957</v>
      </c>
      <c r="V29">
        <v>1.087957920778319</v>
      </c>
      <c r="W29">
        <v>0.91030416394281333</v>
      </c>
      <c r="X29" t="s">
        <v>338</v>
      </c>
      <c r="Y29" t="s">
        <v>339</v>
      </c>
      <c r="Z29" t="s">
        <v>274</v>
      </c>
      <c r="AA29" s="70" t="s">
        <v>90</v>
      </c>
      <c r="AB29" s="16" t="s">
        <v>75</v>
      </c>
      <c r="AC29" s="20" t="s">
        <v>303</v>
      </c>
      <c r="AD29" s="16" t="s">
        <v>87</v>
      </c>
      <c r="AE29" s="69" t="str">
        <f>VLOOKUP(AD29,cs_lookup!$A$2:$B$54,2,FALSE)</f>
        <v>2</v>
      </c>
    </row>
    <row r="30" spans="1:31" x14ac:dyDescent="0.25">
      <c r="A30" s="1">
        <v>0.37915029715773574</v>
      </c>
      <c r="B30" s="1">
        <v>0.29128028379260174</v>
      </c>
      <c r="C30" s="1">
        <v>0.30821948726242704</v>
      </c>
      <c r="D30" s="3">
        <v>2.6374765033718957</v>
      </c>
      <c r="E30" s="4">
        <v>3.4331194235996523</v>
      </c>
      <c r="F30" s="31">
        <v>3.2444411898867735</v>
      </c>
      <c r="G30" s="7">
        <v>2.7648354367574512E-2</v>
      </c>
      <c r="H30" s="8">
        <v>1.0276483543675745</v>
      </c>
      <c r="I30" s="5">
        <v>2.5665165444604114</v>
      </c>
      <c r="J30" s="5">
        <v>3.3407530980891122</v>
      </c>
      <c r="K30" s="5">
        <v>3.1571511559354719</v>
      </c>
      <c r="L30">
        <v>2.66</v>
      </c>
      <c r="M30">
        <v>3.44</v>
      </c>
      <c r="N30">
        <v>2.77</v>
      </c>
      <c r="O30" s="5">
        <v>2.7335446226177482</v>
      </c>
      <c r="P30" s="5">
        <v>3.5351103390244565</v>
      </c>
      <c r="Q30" s="5">
        <v>2.8465859415981813</v>
      </c>
      <c r="R30" s="6">
        <v>0.36582537988436464</v>
      </c>
      <c r="S30" s="6">
        <v>0.28287660188732849</v>
      </c>
      <c r="T30" s="6">
        <v>0.35129801822830686</v>
      </c>
      <c r="U30">
        <v>1.0364242559594499</v>
      </c>
      <c r="V30">
        <v>1.0297079427892042</v>
      </c>
      <c r="W30">
        <v>0.87737325936782462</v>
      </c>
      <c r="X30" t="s">
        <v>340</v>
      </c>
      <c r="Y30" t="s">
        <v>341</v>
      </c>
      <c r="Z30" t="s">
        <v>274</v>
      </c>
      <c r="AA30" s="26" t="s">
        <v>90</v>
      </c>
      <c r="AB30" s="16" t="s">
        <v>75</v>
      </c>
      <c r="AC30" s="20" t="s">
        <v>303</v>
      </c>
      <c r="AD30" s="16" t="s">
        <v>102</v>
      </c>
      <c r="AE30" s="69" t="str">
        <f>VLOOKUP(AD30,cs_lookup!$A$2:$B$54,2,FALSE)</f>
        <v>2</v>
      </c>
    </row>
    <row r="31" spans="1:31" x14ac:dyDescent="0.25">
      <c r="A31" s="1">
        <v>0.29492945166974771</v>
      </c>
      <c r="B31" s="1">
        <v>0.28008006428734361</v>
      </c>
      <c r="C31" s="1">
        <v>0.38943451607011587</v>
      </c>
      <c r="D31" s="3">
        <v>3.3906413697868572</v>
      </c>
      <c r="E31" s="4">
        <v>3.5704076352041469</v>
      </c>
      <c r="F31" s="31">
        <v>2.5678258057124927</v>
      </c>
      <c r="G31" s="7">
        <v>2.723405834082282E-2</v>
      </c>
      <c r="H31" s="8">
        <v>1.0272340583408228</v>
      </c>
      <c r="I31" s="5">
        <v>3.3007485901152691</v>
      </c>
      <c r="J31" s="5">
        <v>3.4757488872312412</v>
      </c>
      <c r="K31" s="5">
        <v>2.4997475354935337</v>
      </c>
      <c r="L31">
        <v>2.5499999999999998</v>
      </c>
      <c r="M31">
        <v>3.29</v>
      </c>
      <c r="N31">
        <v>3.02</v>
      </c>
      <c r="O31" s="5">
        <v>2.6194468487690981</v>
      </c>
      <c r="P31" s="5">
        <v>3.3796000519413072</v>
      </c>
      <c r="Q31" s="5">
        <v>3.1022468561892849</v>
      </c>
      <c r="R31" s="6">
        <v>0.38175998893427027</v>
      </c>
      <c r="S31" s="6">
        <v>0.2958930005417596</v>
      </c>
      <c r="T31" s="6">
        <v>0.32234701052396991</v>
      </c>
      <c r="U31">
        <v>0.7725520227855186</v>
      </c>
      <c r="V31">
        <v>0.94655859981323121</v>
      </c>
      <c r="W31">
        <v>1.2081220031701125</v>
      </c>
      <c r="X31" t="s">
        <v>342</v>
      </c>
      <c r="Y31" t="s">
        <v>343</v>
      </c>
      <c r="Z31" t="s">
        <v>274</v>
      </c>
      <c r="AA31" s="26" t="s">
        <v>90</v>
      </c>
      <c r="AB31" s="16" t="s">
        <v>75</v>
      </c>
      <c r="AC31" s="20" t="s">
        <v>303</v>
      </c>
      <c r="AD31" s="16" t="s">
        <v>88</v>
      </c>
      <c r="AE31" s="69" t="str">
        <f>VLOOKUP(AD31,cs_lookup!$A$2:$B$54,2,FALSE)</f>
        <v>1</v>
      </c>
    </row>
    <row r="32" spans="1:31" x14ac:dyDescent="0.25">
      <c r="A32" s="1" t="e">
        <v>#N/A</v>
      </c>
      <c r="B32" s="1" t="e">
        <v>#N/A</v>
      </c>
      <c r="C32" s="1" t="e">
        <v>#N/A</v>
      </c>
      <c r="D32" s="3" t="e">
        <v>#N/A</v>
      </c>
      <c r="E32" s="4" t="e">
        <v>#N/A</v>
      </c>
      <c r="F32" s="31" t="e">
        <v>#N/A</v>
      </c>
      <c r="G32" s="7">
        <v>3.4470848300635515E-2</v>
      </c>
      <c r="H32" s="8">
        <v>1.0344708483006355</v>
      </c>
      <c r="I32" s="5" t="e">
        <v>#N/A</v>
      </c>
      <c r="J32" s="5" t="e">
        <v>#N/A</v>
      </c>
      <c r="K32" s="5" t="e">
        <v>#N/A</v>
      </c>
      <c r="L32">
        <v>3.52</v>
      </c>
      <c r="M32">
        <v>3.29</v>
      </c>
      <c r="N32">
        <v>2.2400000000000002</v>
      </c>
      <c r="O32" s="5">
        <v>3.641337386018237</v>
      </c>
      <c r="P32" s="5">
        <v>3.4034090909090908</v>
      </c>
      <c r="Q32" s="5">
        <v>2.3172147001934236</v>
      </c>
      <c r="R32" s="6">
        <v>0.27462437395659434</v>
      </c>
      <c r="S32" s="6">
        <v>0.29382303839732887</v>
      </c>
      <c r="T32" s="6">
        <v>0.43155258764607679</v>
      </c>
      <c r="U32" t="e">
        <v>#N/A</v>
      </c>
      <c r="V32" t="e">
        <v>#N/A</v>
      </c>
      <c r="W32" t="e">
        <v>#N/A</v>
      </c>
      <c r="X32" t="s">
        <v>344</v>
      </c>
      <c r="Y32" t="s">
        <v>345</v>
      </c>
      <c r="Z32" t="s">
        <v>270</v>
      </c>
      <c r="AA32" s="26"/>
      <c r="AB32" s="16" t="e">
        <v>#N/A</v>
      </c>
      <c r="AC32" s="20" t="s">
        <v>303</v>
      </c>
      <c r="AD32" s="16" t="s">
        <v>75</v>
      </c>
      <c r="AE32" s="69" t="str">
        <f>VLOOKUP(AD32,cs_lookup!$A$2:$B$54,2,FALSE)</f>
        <v>X</v>
      </c>
    </row>
    <row r="33" spans="1:31" x14ac:dyDescent="0.25">
      <c r="A33" s="1">
        <v>0.42717069578448835</v>
      </c>
      <c r="B33" s="1">
        <v>0.25521145303160558</v>
      </c>
      <c r="C33" s="1">
        <v>0.29664678842149855</v>
      </c>
      <c r="D33" s="3">
        <v>2.3409845522374257</v>
      </c>
      <c r="E33" s="4">
        <v>3.9183194489165785</v>
      </c>
      <c r="F33" s="31">
        <v>3.3710123926206919</v>
      </c>
      <c r="G33" s="7">
        <v>3.3201387251104109E-2</v>
      </c>
      <c r="H33" s="8">
        <v>1.0332013872511041</v>
      </c>
      <c r="I33" s="5">
        <v>2.2657582356386099</v>
      </c>
      <c r="J33" s="5">
        <v>3.7924062987773453</v>
      </c>
      <c r="K33" s="5">
        <v>3.2626866690427874</v>
      </c>
      <c r="L33">
        <v>2.91</v>
      </c>
      <c r="M33">
        <v>3.38</v>
      </c>
      <c r="N33">
        <v>2.54</v>
      </c>
      <c r="O33" s="5">
        <v>3.0066160369007129</v>
      </c>
      <c r="P33" s="5">
        <v>3.4922206889087319</v>
      </c>
      <c r="Q33" s="5">
        <v>2.6243315236178044</v>
      </c>
      <c r="R33" s="6">
        <v>0.33259983573786239</v>
      </c>
      <c r="S33" s="6">
        <v>0.2863507461530117</v>
      </c>
      <c r="T33" s="6">
        <v>0.38104941810912585</v>
      </c>
      <c r="U33">
        <v>1.2843382644396784</v>
      </c>
      <c r="V33">
        <v>0.89125471632343212</v>
      </c>
      <c r="W33">
        <v>0.77849951823451979</v>
      </c>
      <c r="X33" t="s">
        <v>346</v>
      </c>
      <c r="Y33" t="s">
        <v>347</v>
      </c>
      <c r="Z33" t="s">
        <v>270</v>
      </c>
      <c r="AA33" s="26" t="s">
        <v>90</v>
      </c>
      <c r="AB33" s="16" t="s">
        <v>75</v>
      </c>
      <c r="AC33" s="20" t="s">
        <v>303</v>
      </c>
      <c r="AD33" s="16" t="s">
        <v>75</v>
      </c>
      <c r="AE33" s="69" t="str">
        <f>VLOOKUP(AD33,cs_lookup!$A$2:$B$54,2,FALSE)</f>
        <v>X</v>
      </c>
    </row>
    <row r="34" spans="1:31" x14ac:dyDescent="0.25">
      <c r="A34" s="1">
        <v>0.59703449075951365</v>
      </c>
      <c r="B34" s="1">
        <v>0.1942632118487182</v>
      </c>
      <c r="C34" s="1">
        <v>0.1943986359806949</v>
      </c>
      <c r="D34" s="3">
        <v>1.6749451086617397</v>
      </c>
      <c r="E34" s="4">
        <v>5.1476550319715013</v>
      </c>
      <c r="F34" s="31">
        <v>5.1440690154806781</v>
      </c>
      <c r="G34" s="7">
        <v>3.7558760653694456E-2</v>
      </c>
      <c r="H34" s="8">
        <v>1.0375587606536945</v>
      </c>
      <c r="I34" s="5">
        <v>1.6143134945017206</v>
      </c>
      <c r="J34" s="5">
        <v>4.9613142187034471</v>
      </c>
      <c r="K34" s="5">
        <v>4.9578580130148522</v>
      </c>
      <c r="L34">
        <v>1.69</v>
      </c>
      <c r="M34">
        <v>3.95</v>
      </c>
      <c r="N34">
        <v>5.19</v>
      </c>
      <c r="O34" s="5">
        <v>1.7534743055047435</v>
      </c>
      <c r="P34" s="5">
        <v>4.0983571045820932</v>
      </c>
      <c r="Q34" s="5">
        <v>5.384929967792675</v>
      </c>
      <c r="R34" s="6">
        <v>0.570296352139672</v>
      </c>
      <c r="S34" s="6">
        <v>0.24400021142178369</v>
      </c>
      <c r="T34" s="6">
        <v>0.18570343643854439</v>
      </c>
      <c r="U34">
        <v>1.0468846390469164</v>
      </c>
      <c r="V34">
        <v>0.79616001443913054</v>
      </c>
      <c r="W34">
        <v>1.0468230405904633</v>
      </c>
      <c r="X34" t="s">
        <v>348</v>
      </c>
      <c r="Y34" t="s">
        <v>349</v>
      </c>
      <c r="Z34" t="s">
        <v>270</v>
      </c>
      <c r="AA34" s="26" t="s">
        <v>84</v>
      </c>
      <c r="AB34" s="16" t="s">
        <v>86</v>
      </c>
      <c r="AC34" s="20" t="s">
        <v>303</v>
      </c>
      <c r="AD34" s="16" t="s">
        <v>78</v>
      </c>
      <c r="AE34" s="69" t="str">
        <f>VLOOKUP(AD34,cs_lookup!$A$2:$B$54,2,FALSE)</f>
        <v>1</v>
      </c>
    </row>
    <row r="35" spans="1:31" x14ac:dyDescent="0.25">
      <c r="A35" s="1">
        <v>0.43173045264098131</v>
      </c>
      <c r="B35" s="1">
        <v>0.24795510205683771</v>
      </c>
      <c r="C35" s="1">
        <v>0.29895408849819954</v>
      </c>
      <c r="D35" s="3">
        <v>2.3162600504152544</v>
      </c>
      <c r="E35" s="4">
        <v>4.0329881970759942</v>
      </c>
      <c r="F35" s="31">
        <v>3.3449952299482351</v>
      </c>
      <c r="G35" s="7">
        <v>3.8512596516193653E-2</v>
      </c>
      <c r="H35" s="8">
        <v>1.0385125965161937</v>
      </c>
      <c r="I35" s="5">
        <v>2.2303629808491561</v>
      </c>
      <c r="J35" s="5">
        <v>3.8834273273189974</v>
      </c>
      <c r="K35" s="5">
        <v>3.2209481533198487</v>
      </c>
      <c r="L35">
        <v>3.2</v>
      </c>
      <c r="M35">
        <v>2.73</v>
      </c>
      <c r="N35">
        <v>2.78</v>
      </c>
      <c r="O35" s="5">
        <v>3.3232403088518199</v>
      </c>
      <c r="P35" s="5">
        <v>2.8351393884892087</v>
      </c>
      <c r="Q35" s="5">
        <v>2.8870650183150182</v>
      </c>
      <c r="R35" s="6">
        <v>0.30091113102365452</v>
      </c>
      <c r="S35" s="6">
        <v>0.35271634405703095</v>
      </c>
      <c r="T35" s="6">
        <v>0.34637252491931458</v>
      </c>
      <c r="U35">
        <v>1.4347440427753506</v>
      </c>
      <c r="V35">
        <v>0.70298727641820213</v>
      </c>
      <c r="W35">
        <v>0.86309989098540396</v>
      </c>
      <c r="X35" t="s">
        <v>350</v>
      </c>
      <c r="Y35" t="s">
        <v>351</v>
      </c>
      <c r="Z35" t="s">
        <v>273</v>
      </c>
      <c r="AA35" s="26" t="s">
        <v>84</v>
      </c>
      <c r="AB35" s="16" t="s">
        <v>86</v>
      </c>
      <c r="AC35" s="20" t="s">
        <v>303</v>
      </c>
      <c r="AD35" s="16" t="s">
        <v>76</v>
      </c>
      <c r="AE35" s="69" t="str">
        <f>VLOOKUP(AD35,cs_lookup!$A$2:$B$54,2,FALSE)</f>
        <v>2</v>
      </c>
    </row>
    <row r="36" spans="1:31" x14ac:dyDescent="0.25">
      <c r="A36" s="1">
        <v>0.13423263381563094</v>
      </c>
      <c r="B36" s="1">
        <v>0.3128255126644609</v>
      </c>
      <c r="C36" s="1">
        <v>0.49719789144924947</v>
      </c>
      <c r="D36" s="3">
        <v>7.4497532498207848</v>
      </c>
      <c r="E36" s="4">
        <v>3.196670218751013</v>
      </c>
      <c r="F36" s="31">
        <v>2.0112716027116804</v>
      </c>
      <c r="G36" s="7">
        <v>4.3293450442826842E-2</v>
      </c>
      <c r="H36" s="8">
        <v>1.0432934504428268</v>
      </c>
      <c r="I36" s="5">
        <v>7.1406115380660449</v>
      </c>
      <c r="J36" s="5">
        <v>3.0640182945595829</v>
      </c>
      <c r="K36" s="5">
        <v>1.9278100536891076</v>
      </c>
      <c r="L36">
        <v>7.82</v>
      </c>
      <c r="M36">
        <v>3.95</v>
      </c>
      <c r="N36">
        <v>1.51</v>
      </c>
      <c r="O36" s="5">
        <v>8.1585547824629057</v>
      </c>
      <c r="P36" s="5">
        <v>4.121009129249166</v>
      </c>
      <c r="Q36" s="5">
        <v>1.5753731101686685</v>
      </c>
      <c r="R36" s="6">
        <v>0.12257072810855354</v>
      </c>
      <c r="S36" s="6">
        <v>0.24265901109085788</v>
      </c>
      <c r="T36" s="6">
        <v>0.63477026080058851</v>
      </c>
      <c r="U36">
        <v>1.0951442965791078</v>
      </c>
      <c r="V36">
        <v>1.2891567935522941</v>
      </c>
      <c r="W36">
        <v>0.78327218862170811</v>
      </c>
      <c r="X36" t="s">
        <v>352</v>
      </c>
      <c r="Y36" t="s">
        <v>353</v>
      </c>
      <c r="Z36" t="s">
        <v>273</v>
      </c>
      <c r="AA36" s="26" t="s">
        <v>85</v>
      </c>
      <c r="AB36" s="16" t="s">
        <v>76</v>
      </c>
      <c r="AC36" s="20" t="s">
        <v>303</v>
      </c>
      <c r="AD36" s="16" t="s">
        <v>79</v>
      </c>
      <c r="AE36" s="69" t="str">
        <f>VLOOKUP(AD36,cs_lookup!$A$2:$B$54,2,FALSE)</f>
        <v>2</v>
      </c>
    </row>
    <row r="37" spans="1:31" x14ac:dyDescent="0.25">
      <c r="A37" s="1">
        <v>0.19276032249431638</v>
      </c>
      <c r="B37" s="1">
        <v>0.30457140245637909</v>
      </c>
      <c r="C37" s="1">
        <v>0.4553486351640032</v>
      </c>
      <c r="D37" s="3">
        <v>5.1877896190461366</v>
      </c>
      <c r="E37" s="4">
        <v>3.283302345312018</v>
      </c>
      <c r="F37" s="31">
        <v>2.1961194627053824</v>
      </c>
      <c r="G37" s="7">
        <v>3.3906212853759499E-2</v>
      </c>
      <c r="H37" s="8">
        <v>1.0339062128537595</v>
      </c>
      <c r="I37" s="5">
        <v>5.0176597785663191</v>
      </c>
      <c r="J37" s="5">
        <v>3.1756287992984751</v>
      </c>
      <c r="K37" s="5">
        <v>2.1240992997263395</v>
      </c>
      <c r="L37">
        <v>8.6199999999999992</v>
      </c>
      <c r="M37">
        <v>5.32</v>
      </c>
      <c r="N37">
        <v>1.37</v>
      </c>
      <c r="O37" s="5">
        <v>8.9122715547994069</v>
      </c>
      <c r="P37" s="5">
        <v>5.5003810523820009</v>
      </c>
      <c r="Q37" s="5">
        <v>1.4164515116096505</v>
      </c>
      <c r="R37" s="6">
        <v>0.11220483956881715</v>
      </c>
      <c r="S37" s="6">
        <v>0.18180558591789545</v>
      </c>
      <c r="T37" s="6">
        <v>0.70598957451328748</v>
      </c>
      <c r="U37">
        <v>1.717932339060056</v>
      </c>
      <c r="V37">
        <v>1.6752587711684803</v>
      </c>
      <c r="W37">
        <v>0.64497926258744376</v>
      </c>
      <c r="X37" t="s">
        <v>354</v>
      </c>
      <c r="Y37" t="s">
        <v>355</v>
      </c>
      <c r="Z37" t="s">
        <v>278</v>
      </c>
      <c r="AA37" s="26" t="s">
        <v>90</v>
      </c>
      <c r="AB37" s="16" t="s">
        <v>75</v>
      </c>
      <c r="AC37" s="20" t="s">
        <v>303</v>
      </c>
      <c r="AD37" s="16" t="s">
        <v>102</v>
      </c>
      <c r="AE37" s="69" t="str">
        <f>VLOOKUP(AD37,cs_lookup!$A$2:$B$54,2,FALSE)</f>
        <v>2</v>
      </c>
    </row>
    <row r="38" spans="1:31" x14ac:dyDescent="0.25">
      <c r="A38" s="1">
        <v>0.8181397533713225</v>
      </c>
      <c r="B38" s="1">
        <v>0.14909354389728094</v>
      </c>
      <c r="C38" s="1">
        <v>2.9080827865516391E-2</v>
      </c>
      <c r="D38" s="3">
        <v>1.2222850630094466</v>
      </c>
      <c r="E38" s="4">
        <v>6.7071985403268508</v>
      </c>
      <c r="F38" s="31">
        <v>34.38691651504822</v>
      </c>
      <c r="G38" s="7">
        <v>2.9512080041952604E-2</v>
      </c>
      <c r="H38" s="8">
        <v>1.0295120800419526</v>
      </c>
      <c r="I38" s="5">
        <v>1.1872469363930518</v>
      </c>
      <c r="J38" s="5">
        <v>6.5149294217640774</v>
      </c>
      <c r="K38" s="5">
        <v>33.401178268492927</v>
      </c>
      <c r="L38">
        <v>1.7</v>
      </c>
      <c r="M38">
        <v>3.83</v>
      </c>
      <c r="N38">
        <v>5.55</v>
      </c>
      <c r="O38" s="5">
        <v>1.7501705360713193</v>
      </c>
      <c r="P38" s="5">
        <v>3.9430312665606784</v>
      </c>
      <c r="Q38" s="5">
        <v>5.7137920442328367</v>
      </c>
      <c r="R38" s="6">
        <v>0.57137289160674687</v>
      </c>
      <c r="S38" s="6">
        <v>0.25361198844163696</v>
      </c>
      <c r="T38" s="6">
        <v>0.17501511995161614</v>
      </c>
      <c r="U38">
        <v>1.4318840907391446</v>
      </c>
      <c r="V38">
        <v>0.58788050522931579</v>
      </c>
      <c r="W38">
        <v>0.16616180289769214</v>
      </c>
      <c r="X38" t="s">
        <v>356</v>
      </c>
      <c r="Y38" t="s">
        <v>357</v>
      </c>
      <c r="Z38" t="s">
        <v>278</v>
      </c>
      <c r="AA38" s="26" t="s">
        <v>84</v>
      </c>
      <c r="AB38" s="16" t="s">
        <v>94</v>
      </c>
      <c r="AC38" s="20" t="s">
        <v>303</v>
      </c>
      <c r="AD38" s="16" t="s">
        <v>89</v>
      </c>
      <c r="AE38" s="69" t="str">
        <f>VLOOKUP(AD38,cs_lookup!$A$2:$B$54,2,FALSE)</f>
        <v>1</v>
      </c>
    </row>
    <row r="39" spans="1:31" x14ac:dyDescent="0.25">
      <c r="A39" s="1">
        <v>0.23689831848510726</v>
      </c>
      <c r="B39" s="1">
        <v>0.23829022041996223</v>
      </c>
      <c r="C39" s="1">
        <v>0.47106009963226653</v>
      </c>
      <c r="D39" s="3">
        <v>4.221220337884608</v>
      </c>
      <c r="E39" s="4">
        <v>4.1965633261726056</v>
      </c>
      <c r="F39" s="31">
        <v>2.1228713719982881</v>
      </c>
      <c r="G39" s="7">
        <v>2.8254801291176967E-2</v>
      </c>
      <c r="H39" s="8">
        <v>1.028254801291177</v>
      </c>
      <c r="I39" s="5">
        <v>4.1052279382347958</v>
      </c>
      <c r="J39" s="5">
        <v>4.081248461862752</v>
      </c>
      <c r="K39" s="5">
        <v>2.064538253876961</v>
      </c>
      <c r="L39">
        <v>3.28</v>
      </c>
      <c r="M39">
        <v>3.56</v>
      </c>
      <c r="N39">
        <v>2.2599999999999998</v>
      </c>
      <c r="O39" s="5">
        <v>3.3726757482350602</v>
      </c>
      <c r="P39" s="5">
        <v>3.66058709259659</v>
      </c>
      <c r="Q39" s="5">
        <v>2.3238558509180596</v>
      </c>
      <c r="R39" s="6">
        <v>0.29650048645302041</v>
      </c>
      <c r="S39" s="6">
        <v>0.27318022347356935</v>
      </c>
      <c r="T39" s="6">
        <v>0.43031929007341019</v>
      </c>
      <c r="U39">
        <v>0.79898121355238672</v>
      </c>
      <c r="V39">
        <v>0.87228210516131011</v>
      </c>
      <c r="W39">
        <v>1.0946757686644868</v>
      </c>
      <c r="X39" t="s">
        <v>358</v>
      </c>
      <c r="Y39" t="s">
        <v>359</v>
      </c>
      <c r="Z39" t="s">
        <v>278</v>
      </c>
      <c r="AA39" s="26" t="s">
        <v>85</v>
      </c>
      <c r="AB39" s="16" t="s">
        <v>79</v>
      </c>
      <c r="AC39" s="20" t="s">
        <v>303</v>
      </c>
      <c r="AD39" s="16" t="s">
        <v>78</v>
      </c>
      <c r="AE39" s="69" t="str">
        <f>VLOOKUP(AD39,cs_lookup!$A$2:$B$54,2,FALSE)</f>
        <v>1</v>
      </c>
    </row>
    <row r="40" spans="1:31" x14ac:dyDescent="0.25">
      <c r="A40" s="1">
        <v>0.42767457834853245</v>
      </c>
      <c r="B40" s="1">
        <v>0.41389433412699933</v>
      </c>
      <c r="C40" s="1">
        <v>0.15591035957994387</v>
      </c>
      <c r="D40" s="3">
        <v>2.3382264240757658</v>
      </c>
      <c r="E40" s="4">
        <v>2.4160755959832976</v>
      </c>
      <c r="F40" s="31">
        <v>6.4139419772631889</v>
      </c>
      <c r="G40" s="7">
        <v>3.280431385982796E-2</v>
      </c>
      <c r="H40" s="8">
        <v>1.032804313859828</v>
      </c>
      <c r="I40" s="5">
        <v>2.2639588087478781</v>
      </c>
      <c r="J40" s="5">
        <v>2.3393353063697671</v>
      </c>
      <c r="K40" s="5">
        <v>6.2102199721579474</v>
      </c>
      <c r="L40">
        <v>5.15</v>
      </c>
      <c r="M40">
        <v>4.05</v>
      </c>
      <c r="N40">
        <v>1.69</v>
      </c>
      <c r="O40" s="5">
        <v>5.3189422163781144</v>
      </c>
      <c r="P40" s="5">
        <v>4.1828574711323032</v>
      </c>
      <c r="Q40" s="5">
        <v>1.7454392904231093</v>
      </c>
      <c r="R40" s="6">
        <v>0.18800730658829021</v>
      </c>
      <c r="S40" s="6">
        <v>0.23907101948881349</v>
      </c>
      <c r="T40" s="6">
        <v>0.57292167392289628</v>
      </c>
      <c r="U40">
        <v>2.274776369649719</v>
      </c>
      <c r="V40">
        <v>1.7312610077624488</v>
      </c>
      <c r="W40">
        <v>0.27213206739482904</v>
      </c>
      <c r="X40" t="s">
        <v>360</v>
      </c>
      <c r="Y40" t="s">
        <v>361</v>
      </c>
      <c r="Z40" t="s">
        <v>269</v>
      </c>
      <c r="AA40" s="26" t="s">
        <v>84</v>
      </c>
      <c r="AB40" s="16" t="s">
        <v>78</v>
      </c>
      <c r="AC40" s="20" t="s">
        <v>303</v>
      </c>
      <c r="AD40" s="16" t="s">
        <v>77</v>
      </c>
      <c r="AE40" s="69" t="str">
        <f>VLOOKUP(AD40,cs_lookup!$A$2:$B$54,2,FALSE)</f>
        <v>2</v>
      </c>
    </row>
    <row r="41" spans="1:31" x14ac:dyDescent="0.25">
      <c r="A41" s="1">
        <v>0.23864994830026881</v>
      </c>
      <c r="B41" s="1">
        <v>0.39028394894681878</v>
      </c>
      <c r="C41" s="1">
        <v>0.3505572521892889</v>
      </c>
      <c r="D41" s="3">
        <v>4.1902376561247037</v>
      </c>
      <c r="E41" s="4">
        <v>2.5622370653430662</v>
      </c>
      <c r="F41" s="31">
        <v>2.8526010908484478</v>
      </c>
      <c r="G41" s="7">
        <v>2.7760728351490904E-2</v>
      </c>
      <c r="H41" s="8">
        <v>1.0277607283514909</v>
      </c>
      <c r="I41" s="5">
        <v>4.0770556225141688</v>
      </c>
      <c r="J41" s="5">
        <v>2.4930287708626957</v>
      </c>
      <c r="K41" s="5">
        <v>2.775549806640274</v>
      </c>
      <c r="L41">
        <v>2.2799999999999998</v>
      </c>
      <c r="M41">
        <v>3.43</v>
      </c>
      <c r="N41">
        <v>3.36</v>
      </c>
      <c r="O41" s="5">
        <v>2.343294460641399</v>
      </c>
      <c r="P41" s="5">
        <v>3.5252192982456139</v>
      </c>
      <c r="Q41" s="5">
        <v>3.4532760472610091</v>
      </c>
      <c r="R41" s="6">
        <v>0.42674961119751176</v>
      </c>
      <c r="S41" s="6">
        <v>0.28367029548989114</v>
      </c>
      <c r="T41" s="6">
        <v>0.28958009331259726</v>
      </c>
      <c r="U41">
        <v>0.55922710188437619</v>
      </c>
      <c r="V41">
        <v>1.3758365086228315</v>
      </c>
      <c r="W41">
        <v>1.2105709621789085</v>
      </c>
      <c r="X41" t="s">
        <v>362</v>
      </c>
      <c r="Y41" t="s">
        <v>363</v>
      </c>
      <c r="Z41" t="s">
        <v>269</v>
      </c>
      <c r="AA41" s="26" t="s">
        <v>90</v>
      </c>
      <c r="AB41" s="16" t="s">
        <v>75</v>
      </c>
      <c r="AC41" s="20" t="s">
        <v>303</v>
      </c>
      <c r="AD41" s="16" t="s">
        <v>94</v>
      </c>
      <c r="AE41" s="69" t="str">
        <f>VLOOKUP(AD41,cs_lookup!$A$2:$B$54,2,FALSE)</f>
        <v>1</v>
      </c>
    </row>
    <row r="42" spans="1:31" x14ac:dyDescent="0.25">
      <c r="A42" s="1">
        <v>0.13106046732096707</v>
      </c>
      <c r="B42" s="1">
        <v>0.10967345739495062</v>
      </c>
      <c r="C42" s="1">
        <v>0.57879871263992189</v>
      </c>
      <c r="D42" s="3">
        <v>7.6300658805908279</v>
      </c>
      <c r="E42" s="4">
        <v>9.117976434342264</v>
      </c>
      <c r="F42" s="31">
        <v>1.7277163514047289</v>
      </c>
      <c r="G42" s="7">
        <v>4.2028069440976257E-2</v>
      </c>
      <c r="H42" s="8">
        <v>1.0420280694409763</v>
      </c>
      <c r="I42" s="5">
        <v>7.3223227899073589</v>
      </c>
      <c r="J42" s="5">
        <v>8.7502215168098552</v>
      </c>
      <c r="K42" s="5">
        <v>1.6580324485228199</v>
      </c>
      <c r="L42">
        <v>4.12</v>
      </c>
      <c r="M42">
        <v>3.78</v>
      </c>
      <c r="N42">
        <v>1.87</v>
      </c>
      <c r="O42" s="5">
        <v>4.2931556460968219</v>
      </c>
      <c r="P42" s="5">
        <v>3.9388661024868901</v>
      </c>
      <c r="Q42" s="5">
        <v>1.9485924898546256</v>
      </c>
      <c r="R42" s="6">
        <v>0.23292889483500626</v>
      </c>
      <c r="S42" s="6">
        <v>0.25388017109000682</v>
      </c>
      <c r="T42" s="6">
        <v>0.51319093407498706</v>
      </c>
      <c r="U42">
        <v>0.56266298525909775</v>
      </c>
      <c r="V42">
        <v>0.4319890636755111</v>
      </c>
      <c r="W42">
        <v>1.1278428245876775</v>
      </c>
      <c r="X42" t="s">
        <v>364</v>
      </c>
      <c r="Y42" t="s">
        <v>365</v>
      </c>
      <c r="Z42" t="s">
        <v>282</v>
      </c>
      <c r="AA42" s="26" t="s">
        <v>85</v>
      </c>
      <c r="AB42" s="16" t="s">
        <v>125</v>
      </c>
      <c r="AC42" s="20" t="s">
        <v>303</v>
      </c>
      <c r="AD42" s="16" t="s">
        <v>205</v>
      </c>
      <c r="AE42" s="69" t="str">
        <f>VLOOKUP(AD42,cs_lookup!$A$2:$B$54,2,FALSE)</f>
        <v>2</v>
      </c>
    </row>
    <row r="43" spans="1:31" x14ac:dyDescent="0.25">
      <c r="A43" s="1">
        <v>0.15462140346746375</v>
      </c>
      <c r="B43" s="1">
        <v>0.21830405350977355</v>
      </c>
      <c r="C43" s="1">
        <v>0.5484597466522283</v>
      </c>
      <c r="D43" s="3">
        <v>6.4674099288616613</v>
      </c>
      <c r="E43" s="4">
        <v>4.5807669803768878</v>
      </c>
      <c r="F43" s="31">
        <v>1.8232878640665091</v>
      </c>
      <c r="G43" s="7">
        <v>3.8450462777748662E-2</v>
      </c>
      <c r="H43" s="8">
        <v>1.0384504627777487</v>
      </c>
      <c r="I43" s="5">
        <v>6.2279426517486467</v>
      </c>
      <c r="J43" s="5">
        <v>4.4111559911329863</v>
      </c>
      <c r="K43" s="5">
        <v>1.7557774101129493</v>
      </c>
      <c r="L43">
        <v>2.25</v>
      </c>
      <c r="M43">
        <v>3.82</v>
      </c>
      <c r="N43">
        <v>3.01</v>
      </c>
      <c r="O43" s="5">
        <v>2.3365135412499347</v>
      </c>
      <c r="P43" s="5">
        <v>3.9668807678109999</v>
      </c>
      <c r="Q43" s="5">
        <v>3.1257358929610231</v>
      </c>
      <c r="R43" s="6">
        <v>0.42798810379033492</v>
      </c>
      <c r="S43" s="6">
        <v>0.25208723390791982</v>
      </c>
      <c r="T43" s="6">
        <v>0.31992466230174543</v>
      </c>
      <c r="U43">
        <v>0.36127500296879866</v>
      </c>
      <c r="V43">
        <v>0.86598615140310409</v>
      </c>
      <c r="W43">
        <v>1.7143403159551793</v>
      </c>
      <c r="X43" t="s">
        <v>366</v>
      </c>
      <c r="Y43" t="s">
        <v>367</v>
      </c>
      <c r="Z43" t="s">
        <v>282</v>
      </c>
      <c r="AA43" s="26" t="s">
        <v>85</v>
      </c>
      <c r="AB43" s="16" t="s">
        <v>79</v>
      </c>
      <c r="AC43" s="20" t="s">
        <v>303</v>
      </c>
      <c r="AD43" s="16" t="s">
        <v>79</v>
      </c>
      <c r="AE43" s="69" t="str">
        <f>VLOOKUP(AD43,cs_lookup!$A$2:$B$54,2,FALSE)</f>
        <v>2</v>
      </c>
    </row>
    <row r="44" spans="1:31" x14ac:dyDescent="0.25">
      <c r="A44" s="1">
        <v>0.40673299936261298</v>
      </c>
      <c r="B44" s="1">
        <v>0.37747365326622118</v>
      </c>
      <c r="C44" s="1">
        <v>0.20948331864953915</v>
      </c>
      <c r="D44" s="3">
        <v>2.4586153608561134</v>
      </c>
      <c r="E44" s="4">
        <v>2.6491915166718383</v>
      </c>
      <c r="F44" s="31">
        <v>4.7736497896187018</v>
      </c>
      <c r="G44" s="7">
        <v>2.7255385563990986E-2</v>
      </c>
      <c r="H44" s="8">
        <v>1.027255385563991</v>
      </c>
      <c r="I44" s="5">
        <v>2.3933827901094595</v>
      </c>
      <c r="J44" s="5">
        <v>2.5789025337816658</v>
      </c>
      <c r="K44" s="5">
        <v>4.6469941717539296</v>
      </c>
      <c r="L44">
        <v>2.2400000000000002</v>
      </c>
      <c r="M44">
        <v>3.37</v>
      </c>
      <c r="N44">
        <v>3.52</v>
      </c>
      <c r="O44" s="5">
        <v>2.3010520636633398</v>
      </c>
      <c r="P44" s="5">
        <v>3.4618506493506498</v>
      </c>
      <c r="Q44" s="5">
        <v>3.6159389571852483</v>
      </c>
      <c r="R44" s="6">
        <v>0.43458382180539268</v>
      </c>
      <c r="S44" s="6">
        <v>0.28886283704572097</v>
      </c>
      <c r="T44" s="6">
        <v>0.27655334114888624</v>
      </c>
      <c r="U44">
        <v>0.93591380754332054</v>
      </c>
      <c r="V44">
        <v>1.3067574116724296</v>
      </c>
      <c r="W44">
        <v>0.75747889278531966</v>
      </c>
      <c r="X44" t="s">
        <v>368</v>
      </c>
      <c r="Y44" t="s">
        <v>369</v>
      </c>
      <c r="Z44" t="s">
        <v>276</v>
      </c>
      <c r="AA44" s="26" t="s">
        <v>90</v>
      </c>
      <c r="AB44" s="16" t="s">
        <v>75</v>
      </c>
      <c r="AC44" s="20" t="s">
        <v>303</v>
      </c>
      <c r="AD44" s="16" t="s">
        <v>76</v>
      </c>
      <c r="AE44" s="69" t="str">
        <f>VLOOKUP(AD44,cs_lookup!$A$2:$B$54,2,FALSE)</f>
        <v>2</v>
      </c>
    </row>
    <row r="45" spans="1:31" x14ac:dyDescent="0.25">
      <c r="A45" s="1">
        <v>0.13718784717589644</v>
      </c>
      <c r="B45" s="1">
        <v>0.31492691338509998</v>
      </c>
      <c r="C45" s="1">
        <v>0.49336387698361994</v>
      </c>
      <c r="D45" s="3">
        <v>7.2892754029286753</v>
      </c>
      <c r="E45" s="4">
        <v>3.1753399201457788</v>
      </c>
      <c r="F45" s="31">
        <v>2.0269015358682223</v>
      </c>
      <c r="G45" s="7">
        <v>1.9426289034132127E-2</v>
      </c>
      <c r="H45" s="8">
        <v>1.0194262890341321</v>
      </c>
      <c r="I45" s="5">
        <v>7.1503702438701948</v>
      </c>
      <c r="J45" s="5">
        <v>3.1148303259417545</v>
      </c>
      <c r="K45" s="5">
        <v>1.9882766980520337</v>
      </c>
      <c r="L45">
        <v>2.4</v>
      </c>
      <c r="M45">
        <v>3.24</v>
      </c>
      <c r="N45">
        <v>3.4</v>
      </c>
      <c r="O45" s="5">
        <v>2.4466230936819171</v>
      </c>
      <c r="P45" s="5">
        <v>3.3029411764705885</v>
      </c>
      <c r="Q45" s="5">
        <v>3.466049382716049</v>
      </c>
      <c r="R45" s="6">
        <v>0.40872662511130903</v>
      </c>
      <c r="S45" s="6">
        <v>0.30276046304541404</v>
      </c>
      <c r="T45" s="6">
        <v>0.28851291184327699</v>
      </c>
      <c r="U45">
        <v>0.33564695507305381</v>
      </c>
      <c r="V45">
        <v>1.0401850697984332</v>
      </c>
      <c r="W45">
        <v>1.7100235612734729</v>
      </c>
      <c r="X45" t="s">
        <v>370</v>
      </c>
      <c r="Y45" t="s">
        <v>371</v>
      </c>
      <c r="Z45" t="s">
        <v>275</v>
      </c>
      <c r="AA45" s="26" t="s">
        <v>85</v>
      </c>
      <c r="AB45" s="16" t="s">
        <v>76</v>
      </c>
      <c r="AC45" s="20" t="s">
        <v>372</v>
      </c>
      <c r="AD45" s="16" t="s">
        <v>73</v>
      </c>
      <c r="AE45" s="69" t="str">
        <f>VLOOKUP(AD45,cs_lookup!$A$2:$B$54,2,FALSE)</f>
        <v>X</v>
      </c>
    </row>
    <row r="46" spans="1:31" x14ac:dyDescent="0.25">
      <c r="A46" s="18">
        <v>0.49233606001030777</v>
      </c>
      <c r="B46" s="18">
        <v>0.22724985558169911</v>
      </c>
      <c r="C46" s="18">
        <v>0.26322911451850511</v>
      </c>
      <c r="D46" s="3">
        <v>2.0311329622678125</v>
      </c>
      <c r="E46" s="4">
        <v>4.4004428405037546</v>
      </c>
      <c r="F46" s="31">
        <v>3.7989718646023847</v>
      </c>
      <c r="G46" s="7">
        <v>8.8323617735381887E-3</v>
      </c>
      <c r="H46" s="8">
        <v>1.0088323617735382</v>
      </c>
      <c r="I46" s="5">
        <v>2.0133503238308679</v>
      </c>
      <c r="J46" s="5">
        <v>4.3619168131836377</v>
      </c>
      <c r="K46" s="5">
        <v>3.7657117362132904</v>
      </c>
      <c r="L46">
        <v>2.25</v>
      </c>
      <c r="M46">
        <v>3.4</v>
      </c>
      <c r="N46">
        <v>3.7</v>
      </c>
      <c r="O46" s="5">
        <v>2.2698728139904611</v>
      </c>
      <c r="P46" s="5">
        <v>3.4300300300300299</v>
      </c>
      <c r="Q46" s="5">
        <v>3.7326797385620916</v>
      </c>
      <c r="R46" s="6">
        <v>0.4405533181579408</v>
      </c>
      <c r="S46" s="6">
        <v>0.29154263701628436</v>
      </c>
      <c r="T46" s="6">
        <v>0.26790404482577479</v>
      </c>
      <c r="U46">
        <v>1.1175402379645738</v>
      </c>
      <c r="V46">
        <v>0.77947382896521533</v>
      </c>
      <c r="W46">
        <v>0.9825499823628645</v>
      </c>
      <c r="X46" t="s">
        <v>373</v>
      </c>
      <c r="Y46" t="s">
        <v>374</v>
      </c>
      <c r="Z46" t="s">
        <v>275</v>
      </c>
      <c r="AA46" s="26" t="s">
        <v>84</v>
      </c>
      <c r="AB46" s="16" t="s">
        <v>86</v>
      </c>
      <c r="AC46" s="20" t="s">
        <v>372</v>
      </c>
      <c r="AD46" s="16" t="s">
        <v>79</v>
      </c>
      <c r="AE46" s="69" t="str">
        <f>VLOOKUP(AD46,cs_lookup!$A$2:$B$54,2,FALSE)</f>
        <v>2</v>
      </c>
    </row>
    <row r="47" spans="1:31" x14ac:dyDescent="0.25">
      <c r="A47" s="18">
        <v>0.73426589145909549</v>
      </c>
      <c r="B47" s="18">
        <v>0.22034010191641343</v>
      </c>
      <c r="C47" s="18">
        <v>4.4549144516490079E-2</v>
      </c>
      <c r="D47" s="3">
        <v>1.3619044703450018</v>
      </c>
      <c r="E47" s="4">
        <v>4.5384384925961072</v>
      </c>
      <c r="F47" s="31">
        <v>22.447120160295004</v>
      </c>
      <c r="G47" s="7">
        <v>6.6682543462730504E-3</v>
      </c>
      <c r="H47" s="8">
        <v>1.0066682543462731</v>
      </c>
      <c r="I47" s="5">
        <v>1.3528831017219451</v>
      </c>
      <c r="J47" s="5">
        <v>4.5083754980863615</v>
      </c>
      <c r="K47" s="5">
        <v>22.298428567087463</v>
      </c>
      <c r="L47">
        <v>2.4700000000000002</v>
      </c>
      <c r="M47">
        <v>3.25</v>
      </c>
      <c r="N47">
        <v>3.4</v>
      </c>
      <c r="O47" s="5">
        <v>2.4864705882352944</v>
      </c>
      <c r="P47" s="5">
        <v>3.2716718266253872</v>
      </c>
      <c r="Q47" s="5">
        <v>3.4226720647773283</v>
      </c>
      <c r="R47" s="6">
        <v>0.4021764845043766</v>
      </c>
      <c r="S47" s="6">
        <v>0.30565412822332622</v>
      </c>
      <c r="T47" s="6">
        <v>0.29216938727229708</v>
      </c>
      <c r="U47">
        <v>1.82573054305741</v>
      </c>
      <c r="V47">
        <v>0.72088050371569645</v>
      </c>
      <c r="W47">
        <v>0.15247711244631867</v>
      </c>
      <c r="X47" t="s">
        <v>375</v>
      </c>
      <c r="Y47" t="s">
        <v>376</v>
      </c>
      <c r="Z47" t="s">
        <v>275</v>
      </c>
      <c r="AA47" s="26" t="s">
        <v>84</v>
      </c>
      <c r="AB47" s="16" t="s">
        <v>94</v>
      </c>
      <c r="AC47" s="20" t="s">
        <v>372</v>
      </c>
      <c r="AD47" s="16" t="s">
        <v>94</v>
      </c>
      <c r="AE47" s="69" t="str">
        <f>VLOOKUP(AD47,cs_lookup!$A$2:$B$54,2,FALSE)</f>
        <v>1</v>
      </c>
    </row>
    <row r="48" spans="1:31" x14ac:dyDescent="0.25">
      <c r="A48" s="18">
        <v>0.22108500864834091</v>
      </c>
      <c r="B48" s="18">
        <v>0.22639525832607374</v>
      </c>
      <c r="C48" s="18">
        <v>0.49363646679083562</v>
      </c>
      <c r="D48" s="3">
        <v>4.5231470288906195</v>
      </c>
      <c r="E48" s="4">
        <v>4.4170536405833856</v>
      </c>
      <c r="F48" s="31">
        <v>2.0257822654413444</v>
      </c>
      <c r="G48" s="7">
        <v>2.152582101089684E-2</v>
      </c>
      <c r="H48" s="8">
        <v>1.0215258210108968</v>
      </c>
      <c r="I48" s="5">
        <v>4.4278342611198376</v>
      </c>
      <c r="J48" s="5">
        <v>4.3239764964651517</v>
      </c>
      <c r="K48" s="5">
        <v>1.983094527592695</v>
      </c>
      <c r="L48">
        <v>2.8</v>
      </c>
      <c r="M48">
        <v>3.37</v>
      </c>
      <c r="N48">
        <v>2.72</v>
      </c>
      <c r="O48" s="5">
        <v>2.8602722988305112</v>
      </c>
      <c r="P48" s="5">
        <v>3.4425420168067227</v>
      </c>
      <c r="Q48" s="5">
        <v>2.7785502331496397</v>
      </c>
      <c r="R48" s="6">
        <v>0.34961706282610688</v>
      </c>
      <c r="S48" s="6">
        <v>0.29048301955878314</v>
      </c>
      <c r="T48" s="6">
        <v>0.35989991761510998</v>
      </c>
      <c r="U48">
        <v>0.63236332592355338</v>
      </c>
      <c r="V48">
        <v>0.77937518919332083</v>
      </c>
      <c r="W48">
        <v>1.3715937198928407</v>
      </c>
      <c r="X48" t="s">
        <v>377</v>
      </c>
      <c r="Y48" t="s">
        <v>378</v>
      </c>
      <c r="Z48" t="s">
        <v>275</v>
      </c>
      <c r="AA48" s="26" t="s">
        <v>85</v>
      </c>
      <c r="AB48" s="16" t="s">
        <v>79</v>
      </c>
      <c r="AC48" s="20" t="s">
        <v>372</v>
      </c>
      <c r="AD48" s="16" t="s">
        <v>78</v>
      </c>
      <c r="AE48" s="69" t="str">
        <f>VLOOKUP(AD48,cs_lookup!$A$2:$B$54,2,FALSE)</f>
        <v>1</v>
      </c>
    </row>
    <row r="49" spans="1:31" x14ac:dyDescent="0.25">
      <c r="A49" s="18">
        <v>0.65523457797347728</v>
      </c>
      <c r="B49" s="18">
        <v>0.22194805075092336</v>
      </c>
      <c r="C49" s="18">
        <v>0.11925602647163698</v>
      </c>
      <c r="D49" s="3">
        <v>1.5261709830589529</v>
      </c>
      <c r="E49" s="4">
        <v>4.5055588306212675</v>
      </c>
      <c r="F49" s="31">
        <v>8.3853204704739426</v>
      </c>
      <c r="G49" s="7">
        <v>2.0972119417715263E-2</v>
      </c>
      <c r="H49" s="8">
        <v>1.0209721194177153</v>
      </c>
      <c r="I49" s="5">
        <v>1.4948214099415023</v>
      </c>
      <c r="J49" s="5">
        <v>4.4130086854780082</v>
      </c>
      <c r="K49" s="5">
        <v>8.2130748832360769</v>
      </c>
      <c r="L49">
        <v>1.68</v>
      </c>
      <c r="M49">
        <v>3.86</v>
      </c>
      <c r="N49">
        <v>6</v>
      </c>
      <c r="O49" s="5">
        <v>1.7152331606217617</v>
      </c>
      <c r="P49" s="5">
        <v>3.940952380952381</v>
      </c>
      <c r="Q49" s="5">
        <v>6.1258327165062916</v>
      </c>
      <c r="R49" s="6">
        <v>0.58301111648139192</v>
      </c>
      <c r="S49" s="6">
        <v>0.25374577090381828</v>
      </c>
      <c r="T49" s="6">
        <v>0.16324311261478974</v>
      </c>
      <c r="U49">
        <v>1.1238800761261136</v>
      </c>
      <c r="V49">
        <v>0.87468669905459129</v>
      </c>
      <c r="W49">
        <v>0.73054246860049432</v>
      </c>
      <c r="X49" t="s">
        <v>379</v>
      </c>
      <c r="Y49" t="s">
        <v>380</v>
      </c>
      <c r="Z49" t="s">
        <v>275</v>
      </c>
      <c r="AA49" s="26" t="s">
        <v>84</v>
      </c>
      <c r="AB49" s="16" t="s">
        <v>86</v>
      </c>
      <c r="AC49" s="20" t="s">
        <v>372</v>
      </c>
      <c r="AD49" s="16" t="s">
        <v>88</v>
      </c>
      <c r="AE49" s="69" t="str">
        <f>VLOOKUP(AD49,cs_lookup!$A$2:$B$54,2,FALSE)</f>
        <v>1</v>
      </c>
    </row>
    <row r="50" spans="1:31" x14ac:dyDescent="0.25">
      <c r="A50" s="18">
        <v>0.90298747058864248</v>
      </c>
      <c r="B50" s="18">
        <v>2.9256556945192285E-2</v>
      </c>
      <c r="C50" s="18">
        <v>0</v>
      </c>
      <c r="D50" s="3">
        <v>1.1074350780837707</v>
      </c>
      <c r="E50" s="4">
        <v>34.180372005952307</v>
      </c>
      <c r="F50" s="31" t="e">
        <v>#DIV/0!</v>
      </c>
      <c r="G50" s="7">
        <v>3.4137481371087741E-2</v>
      </c>
      <c r="H50" s="8">
        <v>1.0341374813710877</v>
      </c>
      <c r="I50" s="5">
        <v>1.0708780002978937</v>
      </c>
      <c r="J50" s="5">
        <v>33.052057991975147</v>
      </c>
      <c r="K50" s="5" t="e">
        <v>#DIV/0!</v>
      </c>
      <c r="L50">
        <v>4.4000000000000004</v>
      </c>
      <c r="M50">
        <v>3.84</v>
      </c>
      <c r="N50">
        <v>1.83</v>
      </c>
      <c r="O50" s="5">
        <v>4.5502049180327866</v>
      </c>
      <c r="P50" s="5">
        <v>3.9710879284649767</v>
      </c>
      <c r="Q50" s="5">
        <v>1.8924715909090906</v>
      </c>
      <c r="R50" s="6">
        <v>0.21977032199954966</v>
      </c>
      <c r="S50" s="6">
        <v>0.25182016062448404</v>
      </c>
      <c r="T50" s="6">
        <v>0.52840951737596642</v>
      </c>
      <c r="U50">
        <v>4.1087780295944274</v>
      </c>
      <c r="V50">
        <v>0.11618036011350126</v>
      </c>
      <c r="W50" t="e">
        <v>#DIV/0!</v>
      </c>
      <c r="X50" t="s">
        <v>381</v>
      </c>
      <c r="Y50" t="s">
        <v>382</v>
      </c>
      <c r="Z50" t="s">
        <v>268</v>
      </c>
      <c r="AA50" s="26" t="s">
        <v>84</v>
      </c>
      <c r="AB50" s="16" t="s">
        <v>88</v>
      </c>
      <c r="AC50" s="20" t="s">
        <v>372</v>
      </c>
      <c r="AD50" s="16" t="s">
        <v>75</v>
      </c>
      <c r="AE50" s="69" t="str">
        <f>VLOOKUP(AD50,cs_lookup!$A$2:$B$54,2,FALSE)</f>
        <v>X</v>
      </c>
    </row>
    <row r="51" spans="1:31" x14ac:dyDescent="0.25">
      <c r="A51" s="18">
        <v>0.17752216553550906</v>
      </c>
      <c r="B51" s="18">
        <v>0.22816108053351683</v>
      </c>
      <c r="C51" s="18">
        <v>0.52427991519898853</v>
      </c>
      <c r="D51" s="3">
        <v>5.6330993765393984</v>
      </c>
      <c r="E51" s="4">
        <v>4.3828684439154388</v>
      </c>
      <c r="F51" s="31">
        <v>1.9073780456008003</v>
      </c>
      <c r="G51" s="7">
        <v>3.3482150719835513E-2</v>
      </c>
      <c r="H51" s="8">
        <v>1.0334821507198355</v>
      </c>
      <c r="I51" s="5">
        <v>5.4506015150971514</v>
      </c>
      <c r="J51" s="5">
        <v>4.2408748335544129</v>
      </c>
      <c r="K51" s="5">
        <v>1.8455839264106142</v>
      </c>
      <c r="L51">
        <v>3.09</v>
      </c>
      <c r="M51">
        <v>3.74</v>
      </c>
      <c r="N51">
        <v>2.2599999999999998</v>
      </c>
      <c r="O51" s="5">
        <v>3.1934598457242918</v>
      </c>
      <c r="P51" s="5">
        <v>3.865223243692185</v>
      </c>
      <c r="Q51" s="5">
        <v>2.3356696606268281</v>
      </c>
      <c r="R51" s="6">
        <v>0.31313999496154471</v>
      </c>
      <c r="S51" s="6">
        <v>0.25871726856448479</v>
      </c>
      <c r="T51" s="6">
        <v>0.42814273647397044</v>
      </c>
      <c r="U51">
        <v>0.56690990736366897</v>
      </c>
      <c r="V51">
        <v>0.88189351178407371</v>
      </c>
      <c r="W51">
        <v>1.2245446916062837</v>
      </c>
      <c r="X51" t="s">
        <v>383</v>
      </c>
      <c r="Y51" t="s">
        <v>384</v>
      </c>
      <c r="Z51" t="s">
        <v>268</v>
      </c>
      <c r="AA51" s="26" t="s">
        <v>85</v>
      </c>
      <c r="AB51" s="16" t="s">
        <v>79</v>
      </c>
      <c r="AC51" s="20" t="s">
        <v>372</v>
      </c>
      <c r="AD51" s="16" t="s">
        <v>86</v>
      </c>
      <c r="AE51" s="69" t="str">
        <f>VLOOKUP(AD51,cs_lookup!$A$2:$B$54,2,FALSE)</f>
        <v>1</v>
      </c>
    </row>
    <row r="52" spans="1:31" x14ac:dyDescent="0.25">
      <c r="A52" s="18">
        <v>0.60013417618987352</v>
      </c>
      <c r="B52" s="18">
        <v>0.19466158605871911</v>
      </c>
      <c r="C52" s="18">
        <v>0.19145091123916472</v>
      </c>
      <c r="D52" s="3">
        <v>1.6662940383578737</v>
      </c>
      <c r="E52" s="4">
        <v>5.137120375143521</v>
      </c>
      <c r="F52" s="31">
        <v>5.2232710386568906</v>
      </c>
      <c r="G52" s="7">
        <v>3.5430310624155803E-2</v>
      </c>
      <c r="H52" s="8">
        <v>1.0354303106241558</v>
      </c>
      <c r="I52" s="5">
        <v>1.6092768593508087</v>
      </c>
      <c r="J52" s="5">
        <v>4.9613386071795338</v>
      </c>
      <c r="K52" s="5">
        <v>5.0445413709284894</v>
      </c>
      <c r="L52">
        <v>1.66</v>
      </c>
      <c r="M52">
        <v>3.95</v>
      </c>
      <c r="N52">
        <v>5.56</v>
      </c>
      <c r="O52" s="5">
        <v>1.7188143156360987</v>
      </c>
      <c r="P52" s="5">
        <v>4.0899497269654157</v>
      </c>
      <c r="Q52" s="5">
        <v>5.756992527070306</v>
      </c>
      <c r="R52" s="6">
        <v>0.58179641099272561</v>
      </c>
      <c r="S52" s="6">
        <v>0.24450178284757579</v>
      </c>
      <c r="T52" s="6">
        <v>0.17370180615969866</v>
      </c>
      <c r="U52">
        <v>1.0315192133376312</v>
      </c>
      <c r="V52">
        <v>0.796156100751513</v>
      </c>
      <c r="W52">
        <v>1.1021814653046715</v>
      </c>
      <c r="X52" t="s">
        <v>385</v>
      </c>
      <c r="Y52" t="s">
        <v>386</v>
      </c>
      <c r="Z52" t="s">
        <v>279</v>
      </c>
      <c r="AA52" s="26" t="s">
        <v>84</v>
      </c>
      <c r="AB52" s="16" t="s">
        <v>86</v>
      </c>
      <c r="AC52" s="20" t="s">
        <v>372</v>
      </c>
      <c r="AD52" s="16" t="s">
        <v>100</v>
      </c>
      <c r="AE52" s="69" t="str">
        <f>VLOOKUP(AD52,cs_lookup!$A$2:$B$54,2,FALSE)</f>
        <v>1</v>
      </c>
    </row>
    <row r="53" spans="1:31" x14ac:dyDescent="0.25">
      <c r="A53" s="18">
        <v>0.59630731939973858</v>
      </c>
      <c r="B53" s="18">
        <v>0.26992686182345804</v>
      </c>
      <c r="C53" s="18">
        <v>0.13061056343623723</v>
      </c>
      <c r="D53" s="3">
        <v>1.676987632831056</v>
      </c>
      <c r="E53" s="4">
        <v>3.7047072427124212</v>
      </c>
      <c r="F53" s="31">
        <v>7.6563485654679839</v>
      </c>
      <c r="G53" s="7">
        <v>3.5961089687547299E-2</v>
      </c>
      <c r="H53" s="8">
        <v>1.0359610896875473</v>
      </c>
      <c r="I53" s="5">
        <v>1.618774729596115</v>
      </c>
      <c r="J53" s="5">
        <v>3.5761065541851438</v>
      </c>
      <c r="K53" s="5">
        <v>7.3905754199486289</v>
      </c>
      <c r="L53">
        <v>1.68</v>
      </c>
      <c r="M53">
        <v>3.94</v>
      </c>
      <c r="N53">
        <v>5.35</v>
      </c>
      <c r="O53" s="5">
        <v>1.7404146306750794</v>
      </c>
      <c r="P53" s="5">
        <v>4.081686693368936</v>
      </c>
      <c r="Q53" s="5">
        <v>5.5423918298283779</v>
      </c>
      <c r="R53" s="6">
        <v>0.57457572602231899</v>
      </c>
      <c r="S53" s="6">
        <v>0.24499675627347614</v>
      </c>
      <c r="T53" s="6">
        <v>0.18042751770420487</v>
      </c>
      <c r="U53">
        <v>1.0378219830619426</v>
      </c>
      <c r="V53">
        <v>1.1017568800876443</v>
      </c>
      <c r="W53">
        <v>0.72389491967828223</v>
      </c>
      <c r="X53" t="s">
        <v>387</v>
      </c>
      <c r="Y53" t="s">
        <v>388</v>
      </c>
      <c r="Z53" t="s">
        <v>279</v>
      </c>
      <c r="AA53" s="26" t="s">
        <v>90</v>
      </c>
      <c r="AB53" s="16" t="s">
        <v>75</v>
      </c>
      <c r="AC53" s="20" t="s">
        <v>372</v>
      </c>
      <c r="AD53" s="16" t="s">
        <v>109</v>
      </c>
      <c r="AE53" s="69" t="str">
        <f>VLOOKUP(AD53,cs_lookup!$A$2:$B$54,2,FALSE)</f>
        <v>1</v>
      </c>
    </row>
    <row r="54" spans="1:31" x14ac:dyDescent="0.25">
      <c r="A54" s="18">
        <v>0.62245553248508934</v>
      </c>
      <c r="B54" s="18">
        <v>0.19435482539068868</v>
      </c>
      <c r="C54" s="18">
        <v>0.17198392571195098</v>
      </c>
      <c r="D54" s="3">
        <v>1.6065404640354042</v>
      </c>
      <c r="E54" s="4">
        <v>5.1452285683662211</v>
      </c>
      <c r="F54" s="31">
        <v>5.8144968831265089</v>
      </c>
      <c r="G54" s="7">
        <v>3.2841520881930819E-2</v>
      </c>
      <c r="H54" s="8">
        <v>1.0328415208819308</v>
      </c>
      <c r="I54" s="5">
        <v>1.5554568939711089</v>
      </c>
      <c r="J54" s="5">
        <v>4.9816244451256884</v>
      </c>
      <c r="K54" s="5">
        <v>5.6296118674252957</v>
      </c>
      <c r="L54">
        <v>2.54</v>
      </c>
      <c r="M54">
        <v>3.08</v>
      </c>
      <c r="N54">
        <v>3.18</v>
      </c>
      <c r="O54" s="5">
        <v>2.6234174630401044</v>
      </c>
      <c r="P54" s="5">
        <v>3.1811518843163471</v>
      </c>
      <c r="Q54" s="5">
        <v>3.2844360364045402</v>
      </c>
      <c r="R54" s="6">
        <v>0.38118218472220061</v>
      </c>
      <c r="S54" s="6">
        <v>0.31435154194623038</v>
      </c>
      <c r="T54" s="6">
        <v>0.30446627333156906</v>
      </c>
      <c r="U54">
        <v>1.6329607138873101</v>
      </c>
      <c r="V54">
        <v>0.61827221901756391</v>
      </c>
      <c r="W54">
        <v>0.56487020329065307</v>
      </c>
      <c r="X54" t="s">
        <v>389</v>
      </c>
      <c r="Y54" t="s">
        <v>390</v>
      </c>
      <c r="Z54" t="s">
        <v>279</v>
      </c>
      <c r="AA54" s="26" t="s">
        <v>84</v>
      </c>
      <c r="AB54" s="16" t="s">
        <v>86</v>
      </c>
      <c r="AC54" s="20" t="s">
        <v>372</v>
      </c>
      <c r="AD54" s="16" t="s">
        <v>78</v>
      </c>
      <c r="AE54" s="69" t="str">
        <f>VLOOKUP(AD54,cs_lookup!$A$2:$B$54,2,FALSE)</f>
        <v>1</v>
      </c>
    </row>
    <row r="55" spans="1:31" x14ac:dyDescent="0.25">
      <c r="A55" s="18">
        <v>0.58045886480941478</v>
      </c>
      <c r="B55" s="18">
        <v>0.21782088230053903</v>
      </c>
      <c r="C55" s="18">
        <v>0.1916149321686525</v>
      </c>
      <c r="D55" s="3">
        <v>1.7227749641283117</v>
      </c>
      <c r="E55" s="4">
        <v>4.5909280572110021</v>
      </c>
      <c r="F55" s="31">
        <v>5.2187999582403961</v>
      </c>
      <c r="G55" s="7">
        <v>3.3916013662849132E-2</v>
      </c>
      <c r="H55" s="8">
        <v>1.0339160136628491</v>
      </c>
      <c r="I55" s="5">
        <v>1.6662619993910777</v>
      </c>
      <c r="J55" s="5">
        <v>4.4403297719964154</v>
      </c>
      <c r="K55" s="5">
        <v>5.0476053076610929</v>
      </c>
      <c r="L55">
        <v>2.5</v>
      </c>
      <c r="M55">
        <v>3.16</v>
      </c>
      <c r="N55">
        <v>3.15</v>
      </c>
      <c r="O55" s="5">
        <v>2.5847900341571228</v>
      </c>
      <c r="P55" s="5">
        <v>3.2671746031746034</v>
      </c>
      <c r="Q55" s="5">
        <v>3.2568354430379745</v>
      </c>
      <c r="R55" s="6">
        <v>0.38687861945664426</v>
      </c>
      <c r="S55" s="6">
        <v>0.30607485716506666</v>
      </c>
      <c r="T55" s="6">
        <v>0.30704652337828914</v>
      </c>
      <c r="U55">
        <v>1.5003642889975317</v>
      </c>
      <c r="V55">
        <v>0.71165885469340562</v>
      </c>
      <c r="W55">
        <v>0.62405830250218475</v>
      </c>
      <c r="X55" t="s">
        <v>391</v>
      </c>
      <c r="Y55" t="s">
        <v>392</v>
      </c>
      <c r="Z55" t="s">
        <v>279</v>
      </c>
      <c r="AA55" s="26" t="s">
        <v>84</v>
      </c>
      <c r="AB55" s="16" t="s">
        <v>86</v>
      </c>
      <c r="AC55" s="20" t="s">
        <v>372</v>
      </c>
      <c r="AD55" s="16" t="s">
        <v>86</v>
      </c>
      <c r="AE55" s="69" t="str">
        <f>VLOOKUP(AD55,cs_lookup!$A$2:$B$54,2,FALSE)</f>
        <v>1</v>
      </c>
    </row>
    <row r="56" spans="1:31" x14ac:dyDescent="0.25">
      <c r="A56" s="18">
        <v>0.75824635841246402</v>
      </c>
      <c r="B56" s="18">
        <v>0.18878320775569177</v>
      </c>
      <c r="C56" s="18">
        <v>5.1287030440136383E-2</v>
      </c>
      <c r="D56" s="3">
        <v>1.3188325784955883</v>
      </c>
      <c r="E56" s="4">
        <v>5.2970813023482499</v>
      </c>
      <c r="F56" s="31">
        <v>19.498106858949988</v>
      </c>
      <c r="G56" s="7">
        <v>3.5062572357902777E-2</v>
      </c>
      <c r="H56" s="8">
        <v>1.0350625723579028</v>
      </c>
      <c r="I56" s="5">
        <v>1.2741573444117964</v>
      </c>
      <c r="J56" s="5">
        <v>5.117643554902525</v>
      </c>
      <c r="K56" s="5">
        <v>18.837611734460392</v>
      </c>
      <c r="L56">
        <v>1.87</v>
      </c>
      <c r="M56">
        <v>3.4</v>
      </c>
      <c r="N56">
        <v>4.8499999999999996</v>
      </c>
      <c r="O56" s="5">
        <v>1.9355670103092784</v>
      </c>
      <c r="P56" s="5">
        <v>3.5192127460168692</v>
      </c>
      <c r="Q56" s="5">
        <v>5.0200534759358284</v>
      </c>
      <c r="R56" s="6">
        <v>0.51664447403462055</v>
      </c>
      <c r="S56" s="6">
        <v>0.28415446071904132</v>
      </c>
      <c r="T56" s="6">
        <v>0.19920106524633824</v>
      </c>
      <c r="U56">
        <v>1.4676366370303107</v>
      </c>
      <c r="V56">
        <v>0.66436827096778128</v>
      </c>
      <c r="W56">
        <v>0.25746363543143325</v>
      </c>
      <c r="X56" t="s">
        <v>393</v>
      </c>
      <c r="Y56" t="s">
        <v>394</v>
      </c>
      <c r="Z56" t="s">
        <v>279</v>
      </c>
      <c r="AA56" s="26" t="s">
        <v>84</v>
      </c>
      <c r="AB56" s="16" t="s">
        <v>94</v>
      </c>
      <c r="AC56" s="20" t="s">
        <v>372</v>
      </c>
      <c r="AD56" s="16" t="s">
        <v>76</v>
      </c>
      <c r="AE56" s="69" t="str">
        <f>VLOOKUP(AD56,cs_lookup!$A$2:$B$54,2,FALSE)</f>
        <v>2</v>
      </c>
    </row>
    <row r="57" spans="1:31" x14ac:dyDescent="0.25">
      <c r="A57" s="18">
        <v>0.51311849769917151</v>
      </c>
      <c r="B57" s="18">
        <v>0.48687089090243424</v>
      </c>
      <c r="C57" s="18">
        <v>0</v>
      </c>
      <c r="D57" s="3">
        <v>1.9488675705202796</v>
      </c>
      <c r="E57" s="4">
        <v>2.0539326106485047</v>
      </c>
      <c r="F57" s="31" t="e">
        <v>#DIV/0!</v>
      </c>
      <c r="G57" s="7">
        <v>4.6585850916051719E-2</v>
      </c>
      <c r="H57" s="8">
        <v>1.0465858509160517</v>
      </c>
      <c r="I57" s="5">
        <v>1.8621191647245012</v>
      </c>
      <c r="J57" s="5">
        <v>1.9625075275485011</v>
      </c>
      <c r="K57" s="5" t="e">
        <v>#DIV/0!</v>
      </c>
      <c r="L57">
        <v>1.42</v>
      </c>
      <c r="M57">
        <v>4.25</v>
      </c>
      <c r="N57">
        <v>9.34</v>
      </c>
      <c r="O57" s="5">
        <v>1.4861519083007935</v>
      </c>
      <c r="P57" s="5">
        <v>4.44798986639322</v>
      </c>
      <c r="Q57" s="5">
        <v>9.7751118475559231</v>
      </c>
      <c r="R57" s="6">
        <v>0.6728787241832902</v>
      </c>
      <c r="S57" s="6">
        <v>0.22482065608006402</v>
      </c>
      <c r="T57" s="6">
        <v>0.10230061973664584</v>
      </c>
      <c r="U57">
        <v>0.76257203454005995</v>
      </c>
      <c r="V57">
        <v>2.1655967889758663</v>
      </c>
      <c r="W57" t="e">
        <v>#DIV/0!</v>
      </c>
      <c r="X57" t="s">
        <v>395</v>
      </c>
      <c r="Y57" t="s">
        <v>396</v>
      </c>
      <c r="Z57" t="s">
        <v>280</v>
      </c>
      <c r="AA57" s="26" t="s">
        <v>84</v>
      </c>
      <c r="AB57" s="16" t="s">
        <v>78</v>
      </c>
      <c r="AC57" s="20" t="s">
        <v>372</v>
      </c>
      <c r="AE57" s="69" t="e">
        <f>VLOOKUP(AD57,cs_lookup!$A$2:$B$54,2,FALSE)</f>
        <v>#N/A</v>
      </c>
    </row>
    <row r="58" spans="1:31" x14ac:dyDescent="0.25">
      <c r="A58" s="18">
        <v>0</v>
      </c>
      <c r="B58" s="18">
        <v>0.10977869791860231</v>
      </c>
      <c r="C58" s="18">
        <v>0.68529785062763593</v>
      </c>
      <c r="D58" s="3" t="e">
        <v>#DIV/0!</v>
      </c>
      <c r="E58" s="4">
        <v>9.1092353886495427</v>
      </c>
      <c r="F58" s="31">
        <v>1.459219519051667</v>
      </c>
      <c r="G58" s="7">
        <v>3.9055520568249014E-2</v>
      </c>
      <c r="H58" s="8">
        <v>1.039055520568249</v>
      </c>
      <c r="I58" s="5" t="e">
        <v>#DIV/0!</v>
      </c>
      <c r="J58" s="5">
        <v>8.7668418177190315</v>
      </c>
      <c r="K58" s="5">
        <v>1.4043710756222483</v>
      </c>
      <c r="L58">
        <v>2.31</v>
      </c>
      <c r="M58">
        <v>3.17</v>
      </c>
      <c r="N58">
        <v>3.44</v>
      </c>
      <c r="O58" s="5">
        <v>2.4002182525126554</v>
      </c>
      <c r="P58" s="5">
        <v>3.2938060002013492</v>
      </c>
      <c r="Q58" s="5">
        <v>3.5743509907547764</v>
      </c>
      <c r="R58" s="6">
        <v>0.41662877905088652</v>
      </c>
      <c r="S58" s="6">
        <v>0.30360015129575646</v>
      </c>
      <c r="T58" s="6">
        <v>0.27977106965335696</v>
      </c>
      <c r="U58" t="e">
        <v>#DIV/0!</v>
      </c>
      <c r="V58">
        <v>0.36158973389858362</v>
      </c>
      <c r="W58">
        <v>2.4494950513530092</v>
      </c>
      <c r="X58" t="s">
        <v>397</v>
      </c>
      <c r="Y58" t="s">
        <v>398</v>
      </c>
      <c r="Z58" t="s">
        <v>280</v>
      </c>
      <c r="AA58" s="26" t="s">
        <v>85</v>
      </c>
      <c r="AB58" s="16" t="s">
        <v>77</v>
      </c>
      <c r="AC58" s="20" t="s">
        <v>372</v>
      </c>
      <c r="AE58" s="69" t="e">
        <f>VLOOKUP(AD58,cs_lookup!$A$2:$B$54,2,FALSE)</f>
        <v>#N/A</v>
      </c>
    </row>
    <row r="59" spans="1:31" x14ac:dyDescent="0.25">
      <c r="A59" s="18">
        <v>0.57833241672367941</v>
      </c>
      <c r="B59" s="18">
        <v>0.42163403311485759</v>
      </c>
      <c r="C59" s="18">
        <v>0</v>
      </c>
      <c r="D59" s="3">
        <v>1.729109368734882</v>
      </c>
      <c r="E59" s="4">
        <v>2.3717250541006241</v>
      </c>
      <c r="F59" s="31" t="e">
        <v>#DIV/0!</v>
      </c>
      <c r="G59" s="7">
        <v>4.7114522133845371E-2</v>
      </c>
      <c r="H59" s="8">
        <v>1.0471145221338454</v>
      </c>
      <c r="I59" s="5">
        <v>1.6513087462594296</v>
      </c>
      <c r="J59" s="5">
        <v>2.2650101817587656</v>
      </c>
      <c r="K59" s="5" t="e">
        <v>#DIV/0!</v>
      </c>
      <c r="L59">
        <v>1.28</v>
      </c>
      <c r="M59">
        <v>5.33</v>
      </c>
      <c r="N59">
        <v>12.78</v>
      </c>
      <c r="O59" s="5">
        <v>1.3403065883313221</v>
      </c>
      <c r="P59" s="5">
        <v>5.5811204029733963</v>
      </c>
      <c r="Q59" s="5">
        <v>13.382123592870544</v>
      </c>
      <c r="R59" s="6">
        <v>0.74609795154778513</v>
      </c>
      <c r="S59" s="6">
        <v>0.17917549305462757</v>
      </c>
      <c r="T59" s="6">
        <v>7.4726555397587255E-2</v>
      </c>
      <c r="U59">
        <v>0.77514274838032327</v>
      </c>
      <c r="V59">
        <v>2.3531903048052922</v>
      </c>
      <c r="W59" t="e">
        <v>#DIV/0!</v>
      </c>
      <c r="X59" t="s">
        <v>399</v>
      </c>
      <c r="Y59" t="s">
        <v>400</v>
      </c>
      <c r="Z59" t="s">
        <v>280</v>
      </c>
      <c r="AA59" s="26" t="s">
        <v>84</v>
      </c>
      <c r="AB59" s="16" t="s">
        <v>78</v>
      </c>
      <c r="AC59" s="20" t="s">
        <v>372</v>
      </c>
      <c r="AE59" s="69" t="e">
        <f>VLOOKUP(AD59,cs_lookup!$A$2:$B$54,2,FALSE)</f>
        <v>#N/A</v>
      </c>
    </row>
    <row r="60" spans="1:31" x14ac:dyDescent="0.25">
      <c r="A60" s="18">
        <v>0.82017703262693886</v>
      </c>
      <c r="B60" s="18">
        <v>0.17777525788070084</v>
      </c>
      <c r="C60" s="18">
        <v>0</v>
      </c>
      <c r="D60" s="3">
        <v>1.2192489672590654</v>
      </c>
      <c r="E60" s="4">
        <v>5.6250797322486088</v>
      </c>
      <c r="F60" s="31" t="e">
        <v>#DIV/0!</v>
      </c>
      <c r="G60" s="7">
        <v>3.9809206935093933E-2</v>
      </c>
      <c r="H60" s="8">
        <v>1.0398092069350939</v>
      </c>
      <c r="I60" s="5">
        <v>1.172569889867471</v>
      </c>
      <c r="J60" s="5">
        <v>5.4097229517989183</v>
      </c>
      <c r="K60" s="5" t="e">
        <v>#DIV/0!</v>
      </c>
      <c r="L60">
        <v>2.92</v>
      </c>
      <c r="M60">
        <v>3.4</v>
      </c>
      <c r="N60">
        <v>2.48</v>
      </c>
      <c r="O60" s="5">
        <v>3.0362428842504743</v>
      </c>
      <c r="P60" s="5">
        <v>3.5353513035793194</v>
      </c>
      <c r="Q60" s="5">
        <v>2.578726833199033</v>
      </c>
      <c r="R60" s="6">
        <v>0.3293544153490407</v>
      </c>
      <c r="S60" s="6">
        <v>0.28285732141741143</v>
      </c>
      <c r="T60" s="6">
        <v>0.38778826323354793</v>
      </c>
      <c r="U60">
        <v>2.490256679139212</v>
      </c>
      <c r="V60">
        <v>0.62849798969268533</v>
      </c>
      <c r="W60" t="e">
        <v>#DIV/0!</v>
      </c>
      <c r="X60" t="s">
        <v>401</v>
      </c>
      <c r="Y60" t="s">
        <v>402</v>
      </c>
      <c r="Z60" t="s">
        <v>280</v>
      </c>
      <c r="AA60" s="26" t="s">
        <v>84</v>
      </c>
      <c r="AB60" s="16" t="s">
        <v>94</v>
      </c>
      <c r="AC60" s="20" t="s">
        <v>372</v>
      </c>
      <c r="AE60" s="69" t="e">
        <f>VLOOKUP(AD60,cs_lookup!$A$2:$B$54,2,FALSE)</f>
        <v>#N/A</v>
      </c>
    </row>
    <row r="61" spans="1:31" x14ac:dyDescent="0.25">
      <c r="A61" s="18">
        <v>0.47440343058483297</v>
      </c>
      <c r="B61" s="18">
        <v>0.25145416586217434</v>
      </c>
      <c r="C61" s="18">
        <v>0.25809102725084554</v>
      </c>
      <c r="D61" s="3">
        <v>2.1079105578288595</v>
      </c>
      <c r="E61" s="4">
        <v>3.9768678978582304</v>
      </c>
      <c r="F61" s="31">
        <v>3.8746019598274271</v>
      </c>
      <c r="G61" s="7">
        <v>3.3128908128908119E-2</v>
      </c>
      <c r="H61" s="8">
        <v>1.0331289081289081</v>
      </c>
      <c r="I61" s="5">
        <v>2.0403170807082343</v>
      </c>
      <c r="J61" s="5">
        <v>3.8493433554779775</v>
      </c>
      <c r="K61" s="5">
        <v>3.7503567360676113</v>
      </c>
      <c r="L61">
        <v>2.97</v>
      </c>
      <c r="M61">
        <v>4</v>
      </c>
      <c r="N61">
        <v>2.2400000000000002</v>
      </c>
      <c r="O61" s="5">
        <v>3.0683928571428574</v>
      </c>
      <c r="P61" s="5">
        <v>4.1325156325156325</v>
      </c>
      <c r="Q61" s="5">
        <v>2.3142087542087544</v>
      </c>
      <c r="R61" s="6">
        <v>0.32590350928243028</v>
      </c>
      <c r="S61" s="6">
        <v>0.2419833556422045</v>
      </c>
      <c r="T61" s="6">
        <v>0.43211313507536514</v>
      </c>
      <c r="U61">
        <v>1.455656097810569</v>
      </c>
      <c r="V61">
        <v>1.0391382712866142</v>
      </c>
      <c r="W61">
        <v>0.597276514646637</v>
      </c>
      <c r="X61" t="s">
        <v>403</v>
      </c>
      <c r="Y61" t="s">
        <v>404</v>
      </c>
      <c r="Z61" t="s">
        <v>281</v>
      </c>
      <c r="AA61" s="26" t="s">
        <v>84</v>
      </c>
      <c r="AB61" s="16" t="s">
        <v>86</v>
      </c>
      <c r="AC61" s="20" t="s">
        <v>372</v>
      </c>
      <c r="AD61" s="16" t="s">
        <v>73</v>
      </c>
      <c r="AE61" s="69" t="str">
        <f>VLOOKUP(AD61,cs_lookup!$A$2:$B$54,2,FALSE)</f>
        <v>X</v>
      </c>
    </row>
    <row r="62" spans="1:31" x14ac:dyDescent="0.25">
      <c r="A62" s="18">
        <v>0.40914724543839343</v>
      </c>
      <c r="B62" s="18">
        <v>0.24153351785647528</v>
      </c>
      <c r="C62" s="18">
        <v>0.32446153848387305</v>
      </c>
      <c r="D62" s="3">
        <v>2.4441078637313547</v>
      </c>
      <c r="E62" s="4">
        <v>4.1402121282157731</v>
      </c>
      <c r="F62" s="31">
        <v>3.0820293976067172</v>
      </c>
      <c r="G62" s="7">
        <v>3.2921845578378406E-2</v>
      </c>
      <c r="H62" s="8">
        <v>1.0329218455783784</v>
      </c>
      <c r="I62" s="5">
        <v>2.3662079316008571</v>
      </c>
      <c r="J62" s="5">
        <v>4.0082530405749006</v>
      </c>
      <c r="K62" s="5">
        <v>2.983797284179766</v>
      </c>
      <c r="L62">
        <v>2.37</v>
      </c>
      <c r="M62">
        <v>3.48</v>
      </c>
      <c r="N62">
        <v>3.09</v>
      </c>
      <c r="O62" s="5">
        <v>2.448024774020757</v>
      </c>
      <c r="P62" s="5">
        <v>3.5945680226127568</v>
      </c>
      <c r="Q62" s="5">
        <v>3.1917285028371891</v>
      </c>
      <c r="R62" s="6">
        <v>0.40849259803753968</v>
      </c>
      <c r="S62" s="6">
        <v>0.278197545215221</v>
      </c>
      <c r="T62" s="6">
        <v>0.31330985674723921</v>
      </c>
      <c r="U62">
        <v>1.0016025930555383</v>
      </c>
      <c r="V62">
        <v>0.86820865967605332</v>
      </c>
      <c r="W62">
        <v>1.0355931404533831</v>
      </c>
      <c r="X62" t="s">
        <v>405</v>
      </c>
      <c r="Y62" t="s">
        <v>406</v>
      </c>
      <c r="Z62" t="s">
        <v>281</v>
      </c>
      <c r="AA62" s="26" t="s">
        <v>84</v>
      </c>
      <c r="AB62" s="16" t="s">
        <v>86</v>
      </c>
      <c r="AC62" s="20" t="s">
        <v>372</v>
      </c>
      <c r="AD62" s="16" t="s">
        <v>75</v>
      </c>
      <c r="AE62" s="69" t="str">
        <f>VLOOKUP(AD62,cs_lookup!$A$2:$B$54,2,FALSE)</f>
        <v>X</v>
      </c>
    </row>
    <row r="63" spans="1:31" x14ac:dyDescent="0.25">
      <c r="A63" s="18" t="e">
        <v>#N/A</v>
      </c>
      <c r="B63" s="18" t="e">
        <v>#N/A</v>
      </c>
      <c r="C63" s="18" t="e">
        <v>#N/A</v>
      </c>
      <c r="D63" s="3" t="e">
        <v>#N/A</v>
      </c>
      <c r="E63" s="4" t="e">
        <v>#N/A</v>
      </c>
      <c r="F63" s="31" t="e">
        <v>#N/A</v>
      </c>
      <c r="G63" s="7">
        <v>3.6488279522335354E-2</v>
      </c>
      <c r="H63" s="8">
        <v>1.0364882795223354</v>
      </c>
      <c r="I63" s="5" t="e">
        <v>#N/A</v>
      </c>
      <c r="J63" s="5" t="e">
        <v>#N/A</v>
      </c>
      <c r="K63" s="5" t="e">
        <v>#N/A</v>
      </c>
      <c r="L63">
        <v>1.52</v>
      </c>
      <c r="M63">
        <v>4.75</v>
      </c>
      <c r="N63">
        <v>5.95</v>
      </c>
      <c r="O63" s="5">
        <v>1.5754621848739498</v>
      </c>
      <c r="P63" s="5">
        <v>4.9233193277310932</v>
      </c>
      <c r="Q63" s="5">
        <v>6.1671052631578958</v>
      </c>
      <c r="R63" s="6">
        <v>0.63473437166631097</v>
      </c>
      <c r="S63" s="6">
        <v>0.20311499893321952</v>
      </c>
      <c r="T63" s="6">
        <v>0.16215062940046937</v>
      </c>
      <c r="U63" t="e">
        <v>#N/A</v>
      </c>
      <c r="V63" t="e">
        <v>#N/A</v>
      </c>
      <c r="W63" t="e">
        <v>#N/A</v>
      </c>
      <c r="X63" t="s">
        <v>407</v>
      </c>
      <c r="Y63" t="s">
        <v>408</v>
      </c>
      <c r="Z63" t="s">
        <v>281</v>
      </c>
      <c r="AA63" s="26"/>
      <c r="AB63" s="16" t="e">
        <v>#N/A</v>
      </c>
      <c r="AC63" s="20" t="s">
        <v>372</v>
      </c>
      <c r="AD63" s="16" t="s">
        <v>73</v>
      </c>
      <c r="AE63" s="69" t="str">
        <f>VLOOKUP(AD63,cs_lookup!$A$2:$B$54,2,FALSE)</f>
        <v>X</v>
      </c>
    </row>
    <row r="64" spans="1:31" x14ac:dyDescent="0.25">
      <c r="A64" s="18" t="e">
        <v>#N/A</v>
      </c>
      <c r="B64" s="18" t="e">
        <v>#N/A</v>
      </c>
      <c r="C64" s="18" t="e">
        <v>#N/A</v>
      </c>
      <c r="D64" s="3" t="e">
        <v>#N/A</v>
      </c>
      <c r="E64" s="4" t="e">
        <v>#N/A</v>
      </c>
      <c r="F64" s="31" t="e">
        <v>#N/A</v>
      </c>
      <c r="G64" s="7">
        <v>3.5960969963625633E-2</v>
      </c>
      <c r="H64" s="8">
        <v>1.0359609699636256</v>
      </c>
      <c r="I64" s="5" t="e">
        <v>#N/A</v>
      </c>
      <c r="J64" s="5" t="e">
        <v>#N/A</v>
      </c>
      <c r="K64" s="5" t="e">
        <v>#N/A</v>
      </c>
      <c r="L64">
        <v>1.86</v>
      </c>
      <c r="M64">
        <v>3.74</v>
      </c>
      <c r="N64">
        <v>4.33</v>
      </c>
      <c r="O64" s="5">
        <v>1.9268874041323438</v>
      </c>
      <c r="P64" s="5">
        <v>3.8744940276639599</v>
      </c>
      <c r="Q64" s="5">
        <v>4.4857109999424987</v>
      </c>
      <c r="R64" s="6">
        <v>0.5189716834805348</v>
      </c>
      <c r="S64" s="6">
        <v>0.25809821691812695</v>
      </c>
      <c r="T64" s="6">
        <v>0.22293009960133828</v>
      </c>
      <c r="U64" t="e">
        <v>#N/A</v>
      </c>
      <c r="V64" t="e">
        <v>#N/A</v>
      </c>
      <c r="W64" t="e">
        <v>#N/A</v>
      </c>
      <c r="X64" t="s">
        <v>409</v>
      </c>
      <c r="Y64" t="s">
        <v>410</v>
      </c>
      <c r="Z64" t="s">
        <v>281</v>
      </c>
      <c r="AA64" s="26"/>
      <c r="AB64" s="16" t="e">
        <v>#N/A</v>
      </c>
      <c r="AC64" s="20" t="s">
        <v>372</v>
      </c>
      <c r="AD64" s="16" t="s">
        <v>73</v>
      </c>
      <c r="AE64" s="69" t="str">
        <f>VLOOKUP(AD64,cs_lookup!$A$2:$B$54,2,FALSE)</f>
        <v>X</v>
      </c>
    </row>
    <row r="65" spans="1:31" x14ac:dyDescent="0.25">
      <c r="A65" s="18">
        <v>0.17523699095237835</v>
      </c>
      <c r="B65" s="18">
        <v>0.30481826377243881</v>
      </c>
      <c r="C65" s="18">
        <v>0.4694750430775253</v>
      </c>
      <c r="D65" s="3">
        <v>5.7065576997481982</v>
      </c>
      <c r="E65" s="4">
        <v>3.2806433171817653</v>
      </c>
      <c r="F65" s="31">
        <v>2.130038677763896</v>
      </c>
      <c r="G65" s="7">
        <v>3.3356355937001148E-2</v>
      </c>
      <c r="H65" s="8">
        <v>1.0333563559370011</v>
      </c>
      <c r="I65" s="5">
        <v>5.5223521556353594</v>
      </c>
      <c r="J65" s="5">
        <v>3.1747453802681895</v>
      </c>
      <c r="K65" s="5">
        <v>2.0612818274412921</v>
      </c>
      <c r="L65">
        <v>2.59</v>
      </c>
      <c r="M65">
        <v>3.1</v>
      </c>
      <c r="N65">
        <v>3.08</v>
      </c>
      <c r="O65" s="5">
        <v>2.6763929618768327</v>
      </c>
      <c r="P65" s="5">
        <v>3.2034047034047037</v>
      </c>
      <c r="Q65" s="5">
        <v>3.1827375762859638</v>
      </c>
      <c r="R65" s="6">
        <v>0.37363721032159097</v>
      </c>
      <c r="S65" s="6">
        <v>0.31216786281707115</v>
      </c>
      <c r="T65" s="6">
        <v>0.31419492686133782</v>
      </c>
      <c r="U65">
        <v>0.46900304924541963</v>
      </c>
      <c r="V65">
        <v>0.97645625985228612</v>
      </c>
      <c r="W65">
        <v>1.4942158607313112</v>
      </c>
      <c r="X65" t="s">
        <v>411</v>
      </c>
      <c r="Y65" t="s">
        <v>412</v>
      </c>
      <c r="Z65" t="s">
        <v>283</v>
      </c>
      <c r="AA65" s="26" t="s">
        <v>90</v>
      </c>
      <c r="AB65" s="16" t="s">
        <v>75</v>
      </c>
      <c r="AC65" s="20" t="s">
        <v>372</v>
      </c>
      <c r="AD65" s="16" t="s">
        <v>75</v>
      </c>
      <c r="AE65" s="69" t="str">
        <f>VLOOKUP(AD65,cs_lookup!$A$2:$B$54,2,FALSE)</f>
        <v>X</v>
      </c>
    </row>
    <row r="66" spans="1:31" x14ac:dyDescent="0.25">
      <c r="A66" s="18">
        <v>0.66634888065367381</v>
      </c>
      <c r="B66" s="18">
        <v>0.23943736639439289</v>
      </c>
      <c r="C66" s="18">
        <v>9.2508787060594608E-2</v>
      </c>
      <c r="D66" s="3">
        <v>1.5007153595261113</v>
      </c>
      <c r="E66" s="4">
        <v>4.1764575640747523</v>
      </c>
      <c r="F66" s="31">
        <v>10.80978393268723</v>
      </c>
      <c r="G66" s="7">
        <v>2.9215204866952726E-2</v>
      </c>
      <c r="H66" s="8">
        <v>1.0292152048669527</v>
      </c>
      <c r="I66" s="5">
        <v>1.4581161961361713</v>
      </c>
      <c r="J66" s="5">
        <v>4.0579050370856553</v>
      </c>
      <c r="K66" s="5">
        <v>10.502938434614963</v>
      </c>
      <c r="L66">
        <v>1.84</v>
      </c>
      <c r="M66">
        <v>3.72</v>
      </c>
      <c r="N66">
        <v>4.6100000000000003</v>
      </c>
      <c r="O66" s="5">
        <v>1.893755976955193</v>
      </c>
      <c r="P66" s="5">
        <v>3.8286805621050641</v>
      </c>
      <c r="Q66" s="5">
        <v>4.7446820944366523</v>
      </c>
      <c r="R66" s="6">
        <v>0.52805113867300568</v>
      </c>
      <c r="S66" s="6">
        <v>0.2611865847199813</v>
      </c>
      <c r="T66" s="6">
        <v>0.2107622766070131</v>
      </c>
      <c r="U66">
        <v>1.2619021754752975</v>
      </c>
      <c r="V66">
        <v>0.91672919055584035</v>
      </c>
      <c r="W66">
        <v>0.4389247855444563</v>
      </c>
      <c r="X66" t="s">
        <v>413</v>
      </c>
      <c r="Y66" t="s">
        <v>414</v>
      </c>
      <c r="Z66" t="s">
        <v>283</v>
      </c>
      <c r="AA66" s="26" t="s">
        <v>84</v>
      </c>
      <c r="AB66" s="16" t="s">
        <v>94</v>
      </c>
      <c r="AC66" s="20" t="s">
        <v>372</v>
      </c>
      <c r="AD66" s="16" t="s">
        <v>78</v>
      </c>
      <c r="AE66" s="69" t="str">
        <f>VLOOKUP(AD66,cs_lookup!$A$2:$B$54,2,FALSE)</f>
        <v>1</v>
      </c>
    </row>
    <row r="67" spans="1:31" x14ac:dyDescent="0.25">
      <c r="A67" s="18">
        <v>0.54823770301170116</v>
      </c>
      <c r="B67" s="18">
        <v>0.24276935992920201</v>
      </c>
      <c r="C67" s="18">
        <v>0.19926906692844731</v>
      </c>
      <c r="D67" s="3">
        <v>1.8240263201647349</v>
      </c>
      <c r="E67" s="4">
        <v>4.1191359580617029</v>
      </c>
      <c r="F67" s="31">
        <v>5.0183403546475969</v>
      </c>
      <c r="G67" s="7">
        <v>2.8293538721092304E-2</v>
      </c>
      <c r="H67" s="8">
        <v>1.0282935387210923</v>
      </c>
      <c r="I67" s="5">
        <v>1.7738381614585561</v>
      </c>
      <c r="J67" s="5">
        <v>4.0057977639193849</v>
      </c>
      <c r="K67" s="5">
        <v>4.880260514803</v>
      </c>
      <c r="L67">
        <v>1.83</v>
      </c>
      <c r="M67">
        <v>3.49</v>
      </c>
      <c r="N67">
        <v>5.12</v>
      </c>
      <c r="O67" s="5">
        <v>1.8817771758595989</v>
      </c>
      <c r="P67" s="5">
        <v>3.5887444501366121</v>
      </c>
      <c r="Q67" s="5">
        <v>5.2648629182519926</v>
      </c>
      <c r="R67" s="6">
        <v>0.53141254598499332</v>
      </c>
      <c r="S67" s="6">
        <v>0.27864898543052657</v>
      </c>
      <c r="T67" s="6">
        <v>0.18993846858448005</v>
      </c>
      <c r="U67">
        <v>1.0316611964731124</v>
      </c>
      <c r="V67">
        <v>0.87123719310914149</v>
      </c>
      <c r="W67">
        <v>1.0491243212262569</v>
      </c>
      <c r="X67" t="s">
        <v>415</v>
      </c>
      <c r="Y67" t="s">
        <v>416</v>
      </c>
      <c r="Z67" t="s">
        <v>274</v>
      </c>
      <c r="AA67" s="26" t="s">
        <v>84</v>
      </c>
      <c r="AB67" s="16" t="s">
        <v>86</v>
      </c>
      <c r="AC67" s="20" t="s">
        <v>372</v>
      </c>
      <c r="AD67" s="16" t="s">
        <v>79</v>
      </c>
      <c r="AE67" s="69" t="str">
        <f>VLOOKUP(AD67,cs_lookup!$A$2:$B$54,2,FALSE)</f>
        <v>2</v>
      </c>
    </row>
    <row r="68" spans="1:31" x14ac:dyDescent="0.25">
      <c r="A68" s="18">
        <v>0.46005552012819623</v>
      </c>
      <c r="B68" s="18">
        <v>0.32821324862290596</v>
      </c>
      <c r="C68" s="18">
        <v>0.20440845313123227</v>
      </c>
      <c r="D68" s="3">
        <v>2.1736506926845398</v>
      </c>
      <c r="E68" s="4">
        <v>3.0467996163949187</v>
      </c>
      <c r="F68" s="31">
        <v>4.8921655865082547</v>
      </c>
      <c r="G68" s="7">
        <v>2.8281458214353794E-2</v>
      </c>
      <c r="H68" s="8">
        <v>1.0282814582143538</v>
      </c>
      <c r="I68" s="5">
        <v>2.1138674390367393</v>
      </c>
      <c r="J68" s="5">
        <v>2.9630016101678924</v>
      </c>
      <c r="K68" s="5">
        <v>4.7576133435330723</v>
      </c>
      <c r="L68">
        <v>2.5499999999999998</v>
      </c>
      <c r="M68">
        <v>3.2</v>
      </c>
      <c r="N68">
        <v>3.09</v>
      </c>
      <c r="O68" s="5">
        <v>2.622117718446602</v>
      </c>
      <c r="P68" s="5">
        <v>3.2905006662859324</v>
      </c>
      <c r="Q68" s="5">
        <v>3.1773897058823533</v>
      </c>
      <c r="R68" s="6">
        <v>0.38137113103847264</v>
      </c>
      <c r="S68" s="6">
        <v>0.30390512004628284</v>
      </c>
      <c r="T68" s="6">
        <v>0.31472374891524441</v>
      </c>
      <c r="U68">
        <v>1.2063197307973106</v>
      </c>
      <c r="V68">
        <v>1.0799859132775425</v>
      </c>
      <c r="W68">
        <v>0.64948531477451277</v>
      </c>
      <c r="X68" t="s">
        <v>417</v>
      </c>
      <c r="Y68" t="s">
        <v>418</v>
      </c>
      <c r="Z68" t="s">
        <v>274</v>
      </c>
      <c r="AA68" s="26" t="s">
        <v>90</v>
      </c>
      <c r="AB68" s="16" t="s">
        <v>75</v>
      </c>
      <c r="AC68" s="20" t="s">
        <v>372</v>
      </c>
      <c r="AD68" s="16" t="s">
        <v>73</v>
      </c>
      <c r="AE68" s="69" t="str">
        <f>VLOOKUP(AD68,cs_lookup!$A$2:$B$54,2,FALSE)</f>
        <v>X</v>
      </c>
    </row>
    <row r="69" spans="1:31" x14ac:dyDescent="0.25">
      <c r="A69" s="18">
        <v>0.2371225473771558</v>
      </c>
      <c r="B69" s="18">
        <v>0.25375001922303697</v>
      </c>
      <c r="C69" s="18">
        <v>0.45795375702979801</v>
      </c>
      <c r="D69" s="3">
        <v>4.2172286484821191</v>
      </c>
      <c r="E69" s="4">
        <v>3.940886400962345</v>
      </c>
      <c r="F69" s="31">
        <v>2.1836265881642984</v>
      </c>
      <c r="G69" s="7">
        <v>3.7149590359580209E-2</v>
      </c>
      <c r="H69" s="8">
        <v>1.0371495903595802</v>
      </c>
      <c r="I69" s="5">
        <v>4.0661720234783143</v>
      </c>
      <c r="J69" s="5">
        <v>3.7997280600535532</v>
      </c>
      <c r="K69" s="5">
        <v>2.1054114165028346</v>
      </c>
      <c r="L69">
        <v>2.54</v>
      </c>
      <c r="M69">
        <v>3.26</v>
      </c>
      <c r="N69">
        <v>2.97</v>
      </c>
      <c r="O69" s="5">
        <v>2.6343599595133336</v>
      </c>
      <c r="P69" s="5">
        <v>3.3811076645722311</v>
      </c>
      <c r="Q69" s="5">
        <v>3.0803342833679532</v>
      </c>
      <c r="R69" s="6">
        <v>0.37959884577988273</v>
      </c>
      <c r="S69" s="6">
        <v>0.2957610638898473</v>
      </c>
      <c r="T69" s="6">
        <v>0.32464009033027003</v>
      </c>
      <c r="U69">
        <v>0.62466614430818268</v>
      </c>
      <c r="V69">
        <v>0.85795613488036127</v>
      </c>
      <c r="W69">
        <v>1.4106506579760449</v>
      </c>
      <c r="X69" t="s">
        <v>419</v>
      </c>
      <c r="Y69" t="s">
        <v>420</v>
      </c>
      <c r="Z69" t="s">
        <v>270</v>
      </c>
      <c r="AA69" s="26" t="s">
        <v>85</v>
      </c>
      <c r="AB69" s="16" t="s">
        <v>79</v>
      </c>
      <c r="AC69" s="20" t="s">
        <v>372</v>
      </c>
      <c r="AD69" s="16" t="s">
        <v>96</v>
      </c>
      <c r="AE69" s="69" t="str">
        <f>VLOOKUP(AD69,cs_lookup!$A$2:$B$54,2,FALSE)</f>
        <v>2</v>
      </c>
    </row>
    <row r="70" spans="1:31" x14ac:dyDescent="0.25">
      <c r="A70" s="18">
        <v>0.4207220545436518</v>
      </c>
      <c r="B70" s="18">
        <v>0.29076589265224401</v>
      </c>
      <c r="C70" s="18">
        <v>0.27213675108192426</v>
      </c>
      <c r="D70" s="3">
        <v>2.3768661262235908</v>
      </c>
      <c r="E70" s="4">
        <v>3.4391929221079582</v>
      </c>
      <c r="F70" s="31">
        <v>3.6746231298210774</v>
      </c>
      <c r="G70" s="7">
        <v>3.346108291686245E-2</v>
      </c>
      <c r="H70" s="8">
        <v>1.0334610829168625</v>
      </c>
      <c r="I70" s="5">
        <v>2.2999086908188873</v>
      </c>
      <c r="J70" s="5">
        <v>3.3278397986706061</v>
      </c>
      <c r="K70" s="5">
        <v>3.555647320022679</v>
      </c>
      <c r="L70">
        <v>2.19</v>
      </c>
      <c r="M70">
        <v>3.31</v>
      </c>
      <c r="N70">
        <v>3.64</v>
      </c>
      <c r="O70" s="5">
        <v>2.2632797715879289</v>
      </c>
      <c r="P70" s="5">
        <v>3.4207561844548149</v>
      </c>
      <c r="Q70" s="5">
        <v>3.7617983418173795</v>
      </c>
      <c r="R70" s="6">
        <v>0.44183667107950814</v>
      </c>
      <c r="S70" s="6">
        <v>0.29233302406771083</v>
      </c>
      <c r="T70" s="6">
        <v>0.26583030485278097</v>
      </c>
      <c r="U70">
        <v>0.95221171550956052</v>
      </c>
      <c r="V70">
        <v>0.99463922551868855</v>
      </c>
      <c r="W70">
        <v>1.0237235789675516</v>
      </c>
      <c r="X70" t="s">
        <v>421</v>
      </c>
      <c r="Y70" t="s">
        <v>422</v>
      </c>
      <c r="Z70" t="s">
        <v>270</v>
      </c>
      <c r="AA70" s="26" t="s">
        <v>90</v>
      </c>
      <c r="AB70" s="16" t="s">
        <v>75</v>
      </c>
      <c r="AC70" s="20" t="s">
        <v>372</v>
      </c>
      <c r="AD70" s="16" t="s">
        <v>74</v>
      </c>
      <c r="AE70" s="69" t="str">
        <f>VLOOKUP(AD70,cs_lookup!$A$2:$B$54,2,FALSE)</f>
        <v>X</v>
      </c>
    </row>
    <row r="71" spans="1:31" x14ac:dyDescent="0.25">
      <c r="A71" s="18">
        <v>0.43854174836427112</v>
      </c>
      <c r="B71" s="18">
        <v>0.43526175724283062</v>
      </c>
      <c r="C71" s="18">
        <v>0.12492725467387249</v>
      </c>
      <c r="D71" s="3">
        <v>2.2802846108265116</v>
      </c>
      <c r="E71" s="4">
        <v>2.2974680944508168</v>
      </c>
      <c r="F71" s="31">
        <v>8.0046584118937005</v>
      </c>
      <c r="G71" s="7">
        <v>3.5794236575262373E-2</v>
      </c>
      <c r="H71" s="8">
        <v>1.0357942365752624</v>
      </c>
      <c r="I71" s="5">
        <v>2.2014841657798918</v>
      </c>
      <c r="J71" s="5">
        <v>2.2180738348642852</v>
      </c>
      <c r="K71" s="5">
        <v>7.7280391502854924</v>
      </c>
      <c r="L71">
        <v>2.0099999999999998</v>
      </c>
      <c r="M71">
        <v>3.37</v>
      </c>
      <c r="N71">
        <v>4.1399999999999997</v>
      </c>
      <c r="O71" s="5">
        <v>2.0819464155162772</v>
      </c>
      <c r="P71" s="5">
        <v>3.4906265772586345</v>
      </c>
      <c r="Q71" s="5">
        <v>4.2881881394215862</v>
      </c>
      <c r="R71" s="6">
        <v>0.48031975873501137</v>
      </c>
      <c r="S71" s="6">
        <v>0.28648151782117887</v>
      </c>
      <c r="T71" s="6">
        <v>0.23319872344380985</v>
      </c>
      <c r="U71">
        <v>0.9130204210612356</v>
      </c>
      <c r="V71">
        <v>1.5193362578961203</v>
      </c>
      <c r="W71">
        <v>0.53571157178299988</v>
      </c>
      <c r="X71" t="s">
        <v>423</v>
      </c>
      <c r="Y71" t="s">
        <v>424</v>
      </c>
      <c r="Z71" t="s">
        <v>270</v>
      </c>
      <c r="AA71" s="26" t="s">
        <v>84</v>
      </c>
      <c r="AB71" s="16" t="s">
        <v>78</v>
      </c>
      <c r="AC71" s="20" t="s">
        <v>372</v>
      </c>
      <c r="AD71" s="16" t="s">
        <v>94</v>
      </c>
      <c r="AE71" s="69" t="str">
        <f>VLOOKUP(AD71,cs_lookup!$A$2:$B$54,2,FALSE)</f>
        <v>1</v>
      </c>
    </row>
    <row r="72" spans="1:31" x14ac:dyDescent="0.25">
      <c r="A72" s="18" t="e">
        <v>#N/A</v>
      </c>
      <c r="B72" s="18" t="e">
        <v>#N/A</v>
      </c>
      <c r="C72" s="18" t="e">
        <v>#N/A</v>
      </c>
      <c r="D72" s="3" t="e">
        <v>#N/A</v>
      </c>
      <c r="E72" s="4" t="e">
        <v>#N/A</v>
      </c>
      <c r="F72" s="31" t="e">
        <v>#N/A</v>
      </c>
      <c r="G72" s="7">
        <v>3.8644172340845939E-2</v>
      </c>
      <c r="H72" s="8">
        <v>1.0386441723408459</v>
      </c>
      <c r="I72" s="5" t="e">
        <v>#N/A</v>
      </c>
      <c r="J72" s="5" t="e">
        <v>#N/A</v>
      </c>
      <c r="K72" s="5" t="e">
        <v>#N/A</v>
      </c>
      <c r="L72">
        <v>2.21</v>
      </c>
      <c r="M72">
        <v>3.13</v>
      </c>
      <c r="N72">
        <v>3.75</v>
      </c>
      <c r="O72" s="5">
        <v>2.2954036208732695</v>
      </c>
      <c r="P72" s="5">
        <v>3.2509562594268475</v>
      </c>
      <c r="Q72" s="5">
        <v>3.8949156462781724</v>
      </c>
      <c r="R72" s="6">
        <v>0.43565322930855938</v>
      </c>
      <c r="S72" s="6">
        <v>0.30760180088559624</v>
      </c>
      <c r="T72" s="6">
        <v>0.25674496980584433</v>
      </c>
      <c r="U72" t="e">
        <v>#N/A</v>
      </c>
      <c r="V72" t="e">
        <v>#N/A</v>
      </c>
      <c r="W72" t="e">
        <v>#N/A</v>
      </c>
      <c r="X72" t="s">
        <v>425</v>
      </c>
      <c r="Y72" t="s">
        <v>426</v>
      </c>
      <c r="Z72" t="s">
        <v>273</v>
      </c>
      <c r="AA72" s="26"/>
      <c r="AB72" s="16" t="e">
        <v>#N/A</v>
      </c>
      <c r="AC72" s="20" t="s">
        <v>372</v>
      </c>
      <c r="AD72" s="16" t="s">
        <v>94</v>
      </c>
      <c r="AE72" s="69" t="str">
        <f>VLOOKUP(AD72,cs_lookup!$A$2:$B$54,2,FALSE)</f>
        <v>1</v>
      </c>
    </row>
    <row r="73" spans="1:31" x14ac:dyDescent="0.25">
      <c r="A73" s="18">
        <v>0.5490123606168561</v>
      </c>
      <c r="B73" s="18">
        <v>0.31524807694964951</v>
      </c>
      <c r="C73" s="18">
        <v>0.13313703123358731</v>
      </c>
      <c r="D73" s="3">
        <v>1.8214526151586565</v>
      </c>
      <c r="E73" s="4">
        <v>3.1721049964080099</v>
      </c>
      <c r="F73" s="31">
        <v>7.511058273828505</v>
      </c>
      <c r="G73" s="7">
        <v>3.8525739831829942E-2</v>
      </c>
      <c r="H73" s="8">
        <v>1.0385257398318299</v>
      </c>
      <c r="I73" s="5">
        <v>1.7538829759324088</v>
      </c>
      <c r="J73" s="5">
        <v>3.0544307904411436</v>
      </c>
      <c r="K73" s="5">
        <v>7.2324237962987628</v>
      </c>
      <c r="L73">
        <v>2.38</v>
      </c>
      <c r="M73">
        <v>3.19</v>
      </c>
      <c r="N73">
        <v>3.28</v>
      </c>
      <c r="O73" s="5">
        <v>2.471691260799755</v>
      </c>
      <c r="P73" s="5">
        <v>3.3128971100635374</v>
      </c>
      <c r="Q73" s="5">
        <v>3.4063644266484019</v>
      </c>
      <c r="R73" s="6">
        <v>0.40458127431191959</v>
      </c>
      <c r="S73" s="6">
        <v>0.3018506059129682</v>
      </c>
      <c r="T73" s="6">
        <v>0.29356811977511238</v>
      </c>
      <c r="U73">
        <v>1.3569890538077269</v>
      </c>
      <c r="V73">
        <v>1.0443844430795817</v>
      </c>
      <c r="W73">
        <v>0.45351324706366902</v>
      </c>
      <c r="X73" t="s">
        <v>427</v>
      </c>
      <c r="Y73" t="s">
        <v>428</v>
      </c>
      <c r="Z73" t="s">
        <v>273</v>
      </c>
      <c r="AA73" s="26" t="s">
        <v>84</v>
      </c>
      <c r="AB73" s="16" t="s">
        <v>78</v>
      </c>
      <c r="AC73" s="20" t="s">
        <v>372</v>
      </c>
      <c r="AD73" s="16" t="s">
        <v>99</v>
      </c>
      <c r="AE73" s="69" t="str">
        <f>VLOOKUP(AD73,cs_lookup!$A$2:$B$54,2,FALSE)</f>
        <v>1</v>
      </c>
    </row>
    <row r="74" spans="1:31" x14ac:dyDescent="0.25">
      <c r="A74" s="18">
        <v>0.34989224569888139</v>
      </c>
      <c r="B74" s="18">
        <v>0.34252603787458979</v>
      </c>
      <c r="C74" s="18">
        <v>0.29155523185560889</v>
      </c>
      <c r="D74" s="3">
        <v>2.8580227549844128</v>
      </c>
      <c r="E74" s="4">
        <v>2.9194860811315411</v>
      </c>
      <c r="F74" s="31">
        <v>3.4298818568114204</v>
      </c>
      <c r="G74" s="7">
        <v>5.4257135605866313E-2</v>
      </c>
      <c r="H74" s="8">
        <v>1.0542571356058663</v>
      </c>
      <c r="I74" s="5">
        <v>2.7109351774431656</v>
      </c>
      <c r="J74" s="5">
        <v>2.7692353056294512</v>
      </c>
      <c r="K74" s="5">
        <v>3.2533636633536438</v>
      </c>
      <c r="L74">
        <v>4.74</v>
      </c>
      <c r="M74">
        <v>3.77</v>
      </c>
      <c r="N74">
        <v>1.73</v>
      </c>
      <c r="O74" s="5">
        <v>4.9971788227718061</v>
      </c>
      <c r="P74" s="5">
        <v>3.9745494012341158</v>
      </c>
      <c r="Q74" s="5">
        <v>1.8238648445981487</v>
      </c>
      <c r="R74" s="6">
        <v>0.20011291079740184</v>
      </c>
      <c r="S74" s="6">
        <v>0.25160084805827182</v>
      </c>
      <c r="T74" s="6">
        <v>0.54828624114432645</v>
      </c>
      <c r="U74">
        <v>1.7484741204585197</v>
      </c>
      <c r="V74">
        <v>1.3613866587415451</v>
      </c>
      <c r="W74">
        <v>0.53175733764010735</v>
      </c>
      <c r="X74" t="s">
        <v>429</v>
      </c>
      <c r="Y74" t="s">
        <v>430</v>
      </c>
      <c r="Z74" t="s">
        <v>278</v>
      </c>
      <c r="AA74" s="26" t="s">
        <v>90</v>
      </c>
      <c r="AB74" s="16" t="s">
        <v>75</v>
      </c>
      <c r="AC74" s="20" t="s">
        <v>372</v>
      </c>
      <c r="AD74" s="16" t="s">
        <v>87</v>
      </c>
      <c r="AE74" s="69" t="str">
        <f>VLOOKUP(AD74,cs_lookup!$A$2:$B$54,2,FALSE)</f>
        <v>2</v>
      </c>
    </row>
    <row r="75" spans="1:31" x14ac:dyDescent="0.25">
      <c r="A75" s="18" t="e">
        <v>#N/A</v>
      </c>
      <c r="B75" s="18" t="e">
        <v>#N/A</v>
      </c>
      <c r="C75" s="18" t="e">
        <v>#N/A</v>
      </c>
      <c r="D75" s="3" t="e">
        <v>#N/A</v>
      </c>
      <c r="E75" s="4" t="e">
        <v>#N/A</v>
      </c>
      <c r="F75" s="31" t="e">
        <v>#N/A</v>
      </c>
      <c r="G75" s="7">
        <v>2.6364437139339003E-2</v>
      </c>
      <c r="H75" s="8">
        <v>1.026364437139339</v>
      </c>
      <c r="I75" s="5" t="e">
        <v>#N/A</v>
      </c>
      <c r="J75" s="5" t="e">
        <v>#N/A</v>
      </c>
      <c r="K75" s="5" t="e">
        <v>#N/A</v>
      </c>
      <c r="L75">
        <v>2.57</v>
      </c>
      <c r="M75">
        <v>3.21</v>
      </c>
      <c r="N75">
        <v>3.07</v>
      </c>
      <c r="O75" s="5">
        <v>2.6377566034481013</v>
      </c>
      <c r="P75" s="5">
        <v>3.2946298432172783</v>
      </c>
      <c r="Q75" s="5">
        <v>3.1509388220177708</v>
      </c>
      <c r="R75" s="6">
        <v>0.37911003566166424</v>
      </c>
      <c r="S75" s="6">
        <v>0.30352423415902713</v>
      </c>
      <c r="T75" s="6">
        <v>0.31736573017930853</v>
      </c>
      <c r="U75" t="e">
        <v>#N/A</v>
      </c>
      <c r="V75" t="e">
        <v>#N/A</v>
      </c>
      <c r="W75" t="e">
        <v>#N/A</v>
      </c>
      <c r="X75" t="s">
        <v>431</v>
      </c>
      <c r="Y75" t="s">
        <v>432</v>
      </c>
      <c r="Z75" t="s">
        <v>278</v>
      </c>
      <c r="AA75" s="26"/>
      <c r="AB75" s="16" t="e">
        <v>#N/A</v>
      </c>
      <c r="AC75" s="20" t="s">
        <v>372</v>
      </c>
      <c r="AD75" s="16" t="s">
        <v>79</v>
      </c>
      <c r="AE75" s="69" t="str">
        <f>VLOOKUP(AD75,cs_lookup!$A$2:$B$54,2,FALSE)</f>
        <v>2</v>
      </c>
    </row>
    <row r="76" spans="1:31" x14ac:dyDescent="0.25">
      <c r="A76" s="18">
        <v>0.72434636055938384</v>
      </c>
      <c r="B76" s="18">
        <v>0.17258855991057356</v>
      </c>
      <c r="C76" s="18">
        <v>9.7019906603075842E-2</v>
      </c>
      <c r="D76" s="3">
        <v>1.380555014078817</v>
      </c>
      <c r="E76" s="4">
        <v>5.7941267979647559</v>
      </c>
      <c r="F76" s="31">
        <v>10.307163086552556</v>
      </c>
      <c r="G76" s="7">
        <v>5.8716071409548043E-2</v>
      </c>
      <c r="H76" s="8">
        <v>1.058716071409548</v>
      </c>
      <c r="I76" s="5">
        <v>1.3039898527664557</v>
      </c>
      <c r="J76" s="5">
        <v>5.4727862874987823</v>
      </c>
      <c r="K76" s="5">
        <v>9.7355309557451584</v>
      </c>
      <c r="L76">
        <v>1.53</v>
      </c>
      <c r="M76">
        <v>4.1100000000000003</v>
      </c>
      <c r="N76">
        <v>6.18</v>
      </c>
      <c r="O76" s="5">
        <v>1.6198355892566085</v>
      </c>
      <c r="P76" s="5">
        <v>4.3513230534932426</v>
      </c>
      <c r="Q76" s="5">
        <v>6.5428653213110062</v>
      </c>
      <c r="R76" s="6">
        <v>0.61734660395931307</v>
      </c>
      <c r="S76" s="6">
        <v>0.22981515913813844</v>
      </c>
      <c r="T76" s="6">
        <v>0.15283823690254839</v>
      </c>
      <c r="U76">
        <v>1.1733220137825893</v>
      </c>
      <c r="V76">
        <v>0.7509885795080784</v>
      </c>
      <c r="W76">
        <v>0.63478818239009771</v>
      </c>
      <c r="X76" t="s">
        <v>433</v>
      </c>
      <c r="Y76" t="s">
        <v>434</v>
      </c>
      <c r="Z76" t="s">
        <v>278</v>
      </c>
      <c r="AA76" s="26" t="s">
        <v>84</v>
      </c>
      <c r="AB76" s="16" t="s">
        <v>86</v>
      </c>
      <c r="AC76" s="20" t="s">
        <v>372</v>
      </c>
      <c r="AD76" s="16" t="s">
        <v>78</v>
      </c>
      <c r="AE76" s="69" t="str">
        <f>VLOOKUP(AD76,cs_lookup!$A$2:$B$54,2,FALSE)</f>
        <v>1</v>
      </c>
    </row>
    <row r="77" spans="1:31" x14ac:dyDescent="0.25">
      <c r="A77" s="18">
        <v>0.35516046119564326</v>
      </c>
      <c r="B77" s="18">
        <v>0.44098788511088577</v>
      </c>
      <c r="C77" s="18">
        <v>0.19953393386527052</v>
      </c>
      <c r="D77" s="3">
        <v>2.8156287347795206</v>
      </c>
      <c r="E77" s="4">
        <v>2.2676359912893105</v>
      </c>
      <c r="F77" s="31">
        <v>5.0116788689948892</v>
      </c>
      <c r="G77" s="7">
        <v>2.8487599582565748E-2</v>
      </c>
      <c r="H77" s="8">
        <v>1.0284875995825657</v>
      </c>
      <c r="I77" s="5">
        <v>2.7376399442465864</v>
      </c>
      <c r="J77" s="5">
        <v>2.2048257968396316</v>
      </c>
      <c r="K77" s="5">
        <v>4.872862707366612</v>
      </c>
      <c r="L77">
        <v>3.76</v>
      </c>
      <c r="M77">
        <v>3.64</v>
      </c>
      <c r="N77">
        <v>2.0499999999999998</v>
      </c>
      <c r="O77" s="5">
        <v>3.8671133744304469</v>
      </c>
      <c r="P77" s="5">
        <v>3.7436948624805395</v>
      </c>
      <c r="Q77" s="5">
        <v>2.1083995791442596</v>
      </c>
      <c r="R77" s="6">
        <v>0.25859081520910443</v>
      </c>
      <c r="S77" s="6">
        <v>0.26711578713907486</v>
      </c>
      <c r="T77" s="6">
        <v>0.47429339765182083</v>
      </c>
      <c r="U77">
        <v>1.3734457695585576</v>
      </c>
      <c r="V77">
        <v>1.6509240799057814</v>
      </c>
      <c r="W77">
        <v>0.42069726218653491</v>
      </c>
      <c r="X77" t="s">
        <v>435</v>
      </c>
      <c r="Y77" t="s">
        <v>436</v>
      </c>
      <c r="Z77" t="s">
        <v>269</v>
      </c>
      <c r="AA77" s="26" t="s">
        <v>84</v>
      </c>
      <c r="AB77" s="16" t="s">
        <v>78</v>
      </c>
      <c r="AC77" s="20" t="s">
        <v>372</v>
      </c>
      <c r="AD77" s="16" t="s">
        <v>76</v>
      </c>
      <c r="AE77" s="69" t="str">
        <f>VLOOKUP(AD77,cs_lookup!$A$2:$B$54,2,FALSE)</f>
        <v>2</v>
      </c>
    </row>
    <row r="78" spans="1:31" x14ac:dyDescent="0.25">
      <c r="A78" s="18">
        <v>0.13144442136810341</v>
      </c>
      <c r="B78" s="18">
        <v>0.1492526714980921</v>
      </c>
      <c r="C78" s="18">
        <v>0.62414428442171677</v>
      </c>
      <c r="D78" s="3">
        <v>7.6077781741649639</v>
      </c>
      <c r="E78" s="4">
        <v>6.7000475767884868</v>
      </c>
      <c r="F78" s="31">
        <v>1.6021936352850235</v>
      </c>
      <c r="G78" s="7">
        <v>2.7824644195689308E-2</v>
      </c>
      <c r="H78" s="8">
        <v>1.0278246441956893</v>
      </c>
      <c r="I78" s="5">
        <v>7.4018250264064553</v>
      </c>
      <c r="J78" s="5">
        <v>6.5186679601669999</v>
      </c>
      <c r="K78" s="5">
        <v>1.5588200227858897</v>
      </c>
      <c r="L78">
        <v>2.4500000000000002</v>
      </c>
      <c r="M78">
        <v>3.52</v>
      </c>
      <c r="N78">
        <v>2.98</v>
      </c>
      <c r="O78" s="5">
        <v>2.5181703782794389</v>
      </c>
      <c r="P78" s="5">
        <v>3.6179427475688262</v>
      </c>
      <c r="Q78" s="5">
        <v>3.062917439703154</v>
      </c>
      <c r="R78" s="6">
        <v>0.39711371741385443</v>
      </c>
      <c r="S78" s="6">
        <v>0.27640017263180211</v>
      </c>
      <c r="T78" s="6">
        <v>0.32648610995434341</v>
      </c>
      <c r="U78">
        <v>0.33099944827923899</v>
      </c>
      <c r="V78">
        <v>0.53998762040179482</v>
      </c>
      <c r="W78">
        <v>1.9117024136463219</v>
      </c>
      <c r="X78" t="s">
        <v>437</v>
      </c>
      <c r="Y78" t="s">
        <v>438</v>
      </c>
      <c r="Z78" t="s">
        <v>269</v>
      </c>
      <c r="AA78" s="26" t="s">
        <v>85</v>
      </c>
      <c r="AB78" s="16" t="s">
        <v>102</v>
      </c>
      <c r="AC78" s="20" t="s">
        <v>372</v>
      </c>
      <c r="AD78" s="16" t="s">
        <v>75</v>
      </c>
      <c r="AE78" s="69" t="str">
        <f>VLOOKUP(AD78,cs_lookup!$A$2:$B$54,2,FALSE)</f>
        <v>X</v>
      </c>
    </row>
    <row r="79" spans="1:31" x14ac:dyDescent="0.25">
      <c r="A79" s="18">
        <v>0.41163327948997813</v>
      </c>
      <c r="B79" s="18">
        <v>0.26287690105248351</v>
      </c>
      <c r="C79" s="18">
        <v>0.30367978038305021</v>
      </c>
      <c r="D79" s="3">
        <v>2.4293468235586295</v>
      </c>
      <c r="E79" s="4">
        <v>3.8040618859865116</v>
      </c>
      <c r="F79" s="31">
        <v>3.2929423181834423</v>
      </c>
      <c r="G79" s="7">
        <v>2.7709925669109126E-2</v>
      </c>
      <c r="H79" s="8">
        <v>1.0277099256691091</v>
      </c>
      <c r="I79" s="5">
        <v>2.3638448582433993</v>
      </c>
      <c r="J79" s="5">
        <v>3.7014937687887062</v>
      </c>
      <c r="K79" s="5">
        <v>3.2041554099416842</v>
      </c>
      <c r="L79">
        <v>2.2200000000000002</v>
      </c>
      <c r="M79">
        <v>3.5</v>
      </c>
      <c r="N79">
        <v>3.43</v>
      </c>
      <c r="O79" s="5">
        <v>2.2815160349854224</v>
      </c>
      <c r="P79" s="5">
        <v>3.5969847398418819</v>
      </c>
      <c r="Q79" s="5">
        <v>3.5250450450450446</v>
      </c>
      <c r="R79" s="6">
        <v>0.43830505009200577</v>
      </c>
      <c r="S79" s="6">
        <v>0.27801063177264368</v>
      </c>
      <c r="T79" s="6">
        <v>0.28368431813535067</v>
      </c>
      <c r="U79">
        <v>0.93914792769002109</v>
      </c>
      <c r="V79">
        <v>0.94556420154270748</v>
      </c>
      <c r="W79">
        <v>1.0704849051196386</v>
      </c>
      <c r="X79" t="s">
        <v>439</v>
      </c>
      <c r="Y79" t="s">
        <v>440</v>
      </c>
      <c r="Z79" t="s">
        <v>269</v>
      </c>
      <c r="AA79" s="26" t="s">
        <v>90</v>
      </c>
      <c r="AB79" s="16" t="s">
        <v>75</v>
      </c>
      <c r="AC79" s="20" t="s">
        <v>441</v>
      </c>
      <c r="AD79" s="16" t="s">
        <v>86</v>
      </c>
      <c r="AE79" s="69" t="str">
        <f>VLOOKUP(AD79,cs_lookup!$A$2:$B$54,2,FALSE)</f>
        <v>1</v>
      </c>
    </row>
    <row r="80" spans="1:31" x14ac:dyDescent="0.25">
      <c r="A80" s="18">
        <v>3.0047029421795365E-2</v>
      </c>
      <c r="B80" s="18">
        <v>0.12726953442605901</v>
      </c>
      <c r="C80" s="18">
        <v>0.6748593118292755</v>
      </c>
      <c r="D80" s="3">
        <v>33.281160209289276</v>
      </c>
      <c r="E80" s="4">
        <v>7.8573399714994592</v>
      </c>
      <c r="F80" s="31">
        <v>1.4817903264747097</v>
      </c>
      <c r="G80" s="7">
        <v>4.0023423681820436E-2</v>
      </c>
      <c r="H80" s="8">
        <v>1.0400234236818204</v>
      </c>
      <c r="I80" s="5">
        <v>32.000394848290597</v>
      </c>
      <c r="J80" s="5">
        <v>7.5549644292466382</v>
      </c>
      <c r="K80" s="5">
        <v>1.4247663011559644</v>
      </c>
      <c r="L80">
        <v>2.2799999999999998</v>
      </c>
      <c r="M80">
        <v>3.67</v>
      </c>
      <c r="N80">
        <v>3.04</v>
      </c>
      <c r="O80" s="5">
        <v>2.3712534059945503</v>
      </c>
      <c r="P80" s="5">
        <v>3.8168859649122808</v>
      </c>
      <c r="Q80" s="5">
        <v>3.1616712079927343</v>
      </c>
      <c r="R80" s="6">
        <v>0.42171789715598967</v>
      </c>
      <c r="S80" s="6">
        <v>0.26199367997701811</v>
      </c>
      <c r="T80" s="6">
        <v>0.31628842286699221</v>
      </c>
      <c r="U80">
        <v>7.1249120856450729E-2</v>
      </c>
      <c r="V80">
        <v>0.48577329971174504</v>
      </c>
      <c r="W80">
        <v>2.1336832556564107</v>
      </c>
      <c r="X80" t="s">
        <v>442</v>
      </c>
      <c r="Y80" t="s">
        <v>443</v>
      </c>
      <c r="Z80" t="s">
        <v>282</v>
      </c>
      <c r="AA80" s="26" t="s">
        <v>85</v>
      </c>
      <c r="AB80" s="16" t="s">
        <v>77</v>
      </c>
      <c r="AC80" s="20" t="s">
        <v>444</v>
      </c>
      <c r="AD80" s="16" t="s">
        <v>77</v>
      </c>
      <c r="AE80" s="69" t="str">
        <f>VLOOKUP(AD80,cs_lookup!$A$2:$B$54,2,FALSE)</f>
        <v>2</v>
      </c>
    </row>
    <row r="81" spans="1:31" x14ac:dyDescent="0.25">
      <c r="A81" s="18">
        <v>0</v>
      </c>
      <c r="B81" s="18">
        <v>0.15335496684492847</v>
      </c>
      <c r="C81" s="18">
        <v>0.67495590684992246</v>
      </c>
      <c r="D81" s="3" t="e">
        <v>#DIV/0!</v>
      </c>
      <c r="E81" s="4">
        <v>6.5208191203301125</v>
      </c>
      <c r="F81" s="31">
        <v>1.4815782628928851</v>
      </c>
      <c r="G81" s="7">
        <v>4.1964708517842286E-2</v>
      </c>
      <c r="H81" s="8">
        <v>1.0419647085178423</v>
      </c>
      <c r="I81" s="5" t="e">
        <v>#DIV/0!</v>
      </c>
      <c r="J81" s="5">
        <v>6.2581957594377124</v>
      </c>
      <c r="K81" s="5">
        <v>1.4219082957237366</v>
      </c>
      <c r="L81">
        <v>4.16</v>
      </c>
      <c r="M81">
        <v>3.67</v>
      </c>
      <c r="N81">
        <v>1.89</v>
      </c>
      <c r="O81" s="5">
        <v>4.3345731874342244</v>
      </c>
      <c r="P81" s="5">
        <v>3.8240104802604811</v>
      </c>
      <c r="Q81" s="5">
        <v>1.9693132990987219</v>
      </c>
      <c r="R81" s="6">
        <v>0.23070322192251014</v>
      </c>
      <c r="S81" s="6">
        <v>0.26150555945439846</v>
      </c>
      <c r="T81" s="6">
        <v>0.50779121862309118</v>
      </c>
      <c r="U81" t="e">
        <v>#DIV/0!</v>
      </c>
      <c r="V81">
        <v>0.58643100041500507</v>
      </c>
      <c r="W81">
        <v>1.3291996436647904</v>
      </c>
      <c r="X81" t="s">
        <v>445</v>
      </c>
      <c r="Y81" t="s">
        <v>446</v>
      </c>
      <c r="Z81" t="s">
        <v>282</v>
      </c>
      <c r="AA81" s="26" t="s">
        <v>85</v>
      </c>
      <c r="AB81" s="16" t="s">
        <v>77</v>
      </c>
      <c r="AC81" s="20" t="s">
        <v>447</v>
      </c>
      <c r="AD81" s="16" t="s">
        <v>79</v>
      </c>
      <c r="AE81" s="69" t="str">
        <f>VLOOKUP(AD81,cs_lookup!$A$2:$B$54,2,FALSE)</f>
        <v>2</v>
      </c>
    </row>
    <row r="82" spans="1:31" s="24" customFormat="1" x14ac:dyDescent="0.25">
      <c r="A82" s="21">
        <v>0.52918964669884538</v>
      </c>
      <c r="B82" s="21">
        <v>0.25130057391679483</v>
      </c>
      <c r="C82" s="21">
        <v>0.20906270466146878</v>
      </c>
      <c r="D82" s="3">
        <v>1.889681716636241</v>
      </c>
      <c r="E82" s="4">
        <v>3.9792985125895424</v>
      </c>
      <c r="F82" s="31">
        <v>4.7832539123574467</v>
      </c>
      <c r="G82" s="7">
        <v>3.8045519988431087E-2</v>
      </c>
      <c r="H82" s="8">
        <v>1.0380455199884311</v>
      </c>
      <c r="I82" s="5">
        <v>1.8204227851754529</v>
      </c>
      <c r="J82" s="5">
        <v>3.8334528071889289</v>
      </c>
      <c r="K82" s="5">
        <v>4.6079423495905605</v>
      </c>
      <c r="L82">
        <v>3.15</v>
      </c>
      <c r="M82">
        <v>3.73</v>
      </c>
      <c r="N82">
        <v>2.21</v>
      </c>
      <c r="O82" s="5">
        <v>3.269843387963558</v>
      </c>
      <c r="P82" s="5">
        <v>3.8719097895568479</v>
      </c>
      <c r="Q82" s="5">
        <v>2.2940805991744329</v>
      </c>
      <c r="R82" s="6">
        <v>0.30582504461254795</v>
      </c>
      <c r="S82" s="6">
        <v>0.25827048003472547</v>
      </c>
      <c r="T82" s="6">
        <v>0.43590447535272669</v>
      </c>
      <c r="U82">
        <v>1.7303672672369907</v>
      </c>
      <c r="V82">
        <v>0.97301315226969209</v>
      </c>
      <c r="W82">
        <v>0.47960669477480983</v>
      </c>
      <c r="X82" t="s">
        <v>448</v>
      </c>
      <c r="Y82" t="s">
        <v>449</v>
      </c>
      <c r="Z82" t="s">
        <v>282</v>
      </c>
      <c r="AA82" s="26" t="s">
        <v>84</v>
      </c>
      <c r="AB82" s="16" t="s">
        <v>86</v>
      </c>
      <c r="AC82" s="20" t="s">
        <v>450</v>
      </c>
      <c r="AD82" s="16" t="s">
        <v>77</v>
      </c>
      <c r="AE82" s="69" t="str">
        <f>VLOOKUP(AD82,cs_lookup!$A$2:$B$54,2,FALSE)</f>
        <v>2</v>
      </c>
    </row>
    <row r="83" spans="1:31" x14ac:dyDescent="0.25">
      <c r="A83" s="18">
        <v>0.602533454070737</v>
      </c>
      <c r="B83" s="18">
        <v>0.18482764002724633</v>
      </c>
      <c r="C83" s="18">
        <v>0.19327102939256988</v>
      </c>
      <c r="D83" s="3">
        <v>1.6596588840735151</v>
      </c>
      <c r="E83" s="4">
        <v>5.4104461857143509</v>
      </c>
      <c r="F83" s="31">
        <v>5.1740812016311644</v>
      </c>
      <c r="G83" s="7">
        <v>2.8756230757291945E-2</v>
      </c>
      <c r="H83" s="8">
        <v>1.0287562307572919</v>
      </c>
      <c r="I83" s="5">
        <v>1.6132673946011493</v>
      </c>
      <c r="J83" s="5">
        <v>5.2592110977851307</v>
      </c>
      <c r="K83" s="5">
        <v>5.0294530880482737</v>
      </c>
      <c r="L83">
        <v>2.1</v>
      </c>
      <c r="M83">
        <v>3.95</v>
      </c>
      <c r="N83">
        <v>3.34</v>
      </c>
      <c r="O83" s="5">
        <v>2.1603880845903132</v>
      </c>
      <c r="P83" s="5">
        <v>4.0635871114913034</v>
      </c>
      <c r="Q83" s="5">
        <v>3.4360458107293548</v>
      </c>
      <c r="R83" s="6">
        <v>0.46287979790891864</v>
      </c>
      <c r="S83" s="6">
        <v>0.24608799382499472</v>
      </c>
      <c r="T83" s="6">
        <v>0.29103220826608661</v>
      </c>
      <c r="U83">
        <v>1.3017060947414649</v>
      </c>
      <c r="V83">
        <v>0.75106321586207236</v>
      </c>
      <c r="W83">
        <v>0.66408811087968966</v>
      </c>
      <c r="X83" t="s">
        <v>451</v>
      </c>
      <c r="Y83" t="s">
        <v>452</v>
      </c>
      <c r="Z83" t="s">
        <v>276</v>
      </c>
      <c r="AA83" s="26" t="s">
        <v>84</v>
      </c>
      <c r="AB83" s="16" t="s">
        <v>92</v>
      </c>
      <c r="AC83" s="20" t="s">
        <v>453</v>
      </c>
      <c r="AD83" s="16" t="s">
        <v>79</v>
      </c>
      <c r="AE83" s="69" t="str">
        <f>VLOOKUP(AD83,cs_lookup!$A$2:$B$54,2,FALSE)</f>
        <v>2</v>
      </c>
    </row>
    <row r="84" spans="1:31" x14ac:dyDescent="0.25">
      <c r="A84" s="18">
        <v>0.62215377274877248</v>
      </c>
      <c r="B84" s="18">
        <v>0.23586080200276113</v>
      </c>
      <c r="C84" s="18">
        <v>0.13757038032623681</v>
      </c>
      <c r="D84" s="3">
        <v>1.6073196752980279</v>
      </c>
      <c r="E84" s="4">
        <v>4.2397888564302146</v>
      </c>
      <c r="F84" s="31">
        <v>7.2690065814209603</v>
      </c>
      <c r="G84" s="7">
        <v>3.0020354604765265E-2</v>
      </c>
      <c r="H84" s="8">
        <v>1.0300203546047653</v>
      </c>
      <c r="I84" s="5">
        <v>1.5604737014296977</v>
      </c>
      <c r="J84" s="5">
        <v>4.1162185169215295</v>
      </c>
      <c r="K84" s="5">
        <v>7.0571484815076211</v>
      </c>
      <c r="L84">
        <v>1.67</v>
      </c>
      <c r="M84">
        <v>4.34</v>
      </c>
      <c r="N84">
        <v>4.9800000000000004</v>
      </c>
      <c r="O84" s="5">
        <v>1.7201339921899579</v>
      </c>
      <c r="P84" s="5">
        <v>4.4702883389846813</v>
      </c>
      <c r="Q84" s="5">
        <v>5.1295013659317314</v>
      </c>
      <c r="R84" s="6">
        <v>0.58135006025133418</v>
      </c>
      <c r="S84" s="6">
        <v>0.22369921673265622</v>
      </c>
      <c r="T84" s="6">
        <v>0.19495072301600963</v>
      </c>
      <c r="U84">
        <v>1.07018785287439</v>
      </c>
      <c r="V84">
        <v>1.0543657928165178</v>
      </c>
      <c r="W84">
        <v>0.70566745379517948</v>
      </c>
      <c r="X84" t="s">
        <v>454</v>
      </c>
      <c r="Y84" t="s">
        <v>455</v>
      </c>
      <c r="Z84" t="s">
        <v>276</v>
      </c>
      <c r="AA84" s="26" t="s">
        <v>84</v>
      </c>
      <c r="AB84" s="16" t="s">
        <v>86</v>
      </c>
      <c r="AC84" s="20" t="s">
        <v>456</v>
      </c>
      <c r="AD84" s="16" t="s">
        <v>86</v>
      </c>
      <c r="AE84" s="69" t="str">
        <f>VLOOKUP(AD84,cs_lookup!$A$2:$B$54,2,FALSE)</f>
        <v>1</v>
      </c>
    </row>
    <row r="85" spans="1:31" x14ac:dyDescent="0.25">
      <c r="A85" s="18">
        <v>0.48992122321774417</v>
      </c>
      <c r="B85" s="18">
        <v>0.20997322138433455</v>
      </c>
      <c r="C85" s="18">
        <v>0.27990121765826292</v>
      </c>
      <c r="D85" s="3">
        <v>2.041144479171813</v>
      </c>
      <c r="E85" s="4">
        <v>4.7625120641912808</v>
      </c>
      <c r="F85" s="31">
        <v>3.5726889949472111</v>
      </c>
      <c r="G85" s="7">
        <v>2.9510007436922114E-2</v>
      </c>
      <c r="H85" s="8">
        <v>1.0295100074369221</v>
      </c>
      <c r="I85" s="5">
        <v>1.9826368509554031</v>
      </c>
      <c r="J85" s="5">
        <v>4.6259988050510321</v>
      </c>
      <c r="K85" s="5">
        <v>3.4702809774931782</v>
      </c>
      <c r="L85">
        <v>2.0099999999999998</v>
      </c>
      <c r="M85">
        <v>3.91</v>
      </c>
      <c r="N85">
        <v>3.62</v>
      </c>
      <c r="O85" s="5">
        <v>2.0693151149482132</v>
      </c>
      <c r="P85" s="5">
        <v>4.0253841290783656</v>
      </c>
      <c r="Q85" s="5">
        <v>3.7268262269216583</v>
      </c>
      <c r="R85" s="6">
        <v>0.48325167722221274</v>
      </c>
      <c r="S85" s="6">
        <v>0.24842349647484591</v>
      </c>
      <c r="T85" s="6">
        <v>0.2683248263029413</v>
      </c>
      <c r="U85">
        <v>1.0138013923383955</v>
      </c>
      <c r="V85">
        <v>0.84522287289195841</v>
      </c>
      <c r="W85">
        <v>1.0431431989161217</v>
      </c>
      <c r="X85" t="s">
        <v>457</v>
      </c>
      <c r="Y85" t="s">
        <v>458</v>
      </c>
      <c r="Z85" t="s">
        <v>276</v>
      </c>
      <c r="AA85" s="26" t="s">
        <v>90</v>
      </c>
      <c r="AB85" s="16" t="s">
        <v>74</v>
      </c>
      <c r="AC85" s="20" t="s">
        <v>459</v>
      </c>
      <c r="AD85" s="16" t="s">
        <v>88</v>
      </c>
      <c r="AE85" s="69" t="str">
        <f>VLOOKUP(AD85,cs_lookup!$A$2:$B$54,2,FALSE)</f>
        <v>1</v>
      </c>
    </row>
    <row r="86" spans="1:31" x14ac:dyDescent="0.25">
      <c r="A86" s="18">
        <v>0.612380658176085</v>
      </c>
      <c r="B86" s="18">
        <v>0.18863578506967135</v>
      </c>
      <c r="C86" s="18">
        <v>0.18388290244070121</v>
      </c>
      <c r="D86" s="3">
        <v>1.6329712355357544</v>
      </c>
      <c r="E86" s="4">
        <v>5.3012210786551277</v>
      </c>
      <c r="F86" s="31">
        <v>5.4382435056597025</v>
      </c>
      <c r="G86" s="7">
        <v>3.3624033728071545E-2</v>
      </c>
      <c r="H86" s="8">
        <v>1.0336240337280715</v>
      </c>
      <c r="I86" s="5">
        <v>1.579850295901073</v>
      </c>
      <c r="J86" s="5">
        <v>5.1287711060033132</v>
      </c>
      <c r="K86" s="5">
        <v>5.261336161123368</v>
      </c>
      <c r="L86">
        <v>1.57</v>
      </c>
      <c r="M86">
        <v>4.0599999999999996</v>
      </c>
      <c r="N86">
        <v>6.65</v>
      </c>
      <c r="O86" s="5">
        <v>1.6227897329530725</v>
      </c>
      <c r="P86" s="5">
        <v>4.1965135769359705</v>
      </c>
      <c r="Q86" s="5">
        <v>6.8735998242916763</v>
      </c>
      <c r="R86" s="6">
        <v>0.61622277963285454</v>
      </c>
      <c r="S86" s="6">
        <v>0.23829304532600534</v>
      </c>
      <c r="T86" s="6">
        <v>0.14548417504114008</v>
      </c>
      <c r="U86">
        <v>0.99376504474719562</v>
      </c>
      <c r="V86">
        <v>0.7916126331408514</v>
      </c>
      <c r="W86">
        <v>1.2639374859066472</v>
      </c>
      <c r="X86" t="s">
        <v>460</v>
      </c>
      <c r="Y86" t="s">
        <v>461</v>
      </c>
      <c r="Z86" t="s">
        <v>276</v>
      </c>
      <c r="AA86" s="26" t="s">
        <v>84</v>
      </c>
      <c r="AB86" s="16" t="s">
        <v>89</v>
      </c>
      <c r="AC86" s="20" t="s">
        <v>462</v>
      </c>
      <c r="AD86" s="16" t="s">
        <v>100</v>
      </c>
      <c r="AE86" s="69" t="str">
        <f>VLOOKUP(AD86,cs_lookup!$A$2:$B$54,2,FALSE)</f>
        <v>1</v>
      </c>
    </row>
    <row r="87" spans="1:31" x14ac:dyDescent="0.25">
      <c r="A87" s="18">
        <v>0.29740541908733187</v>
      </c>
      <c r="B87" s="18">
        <v>0.31361972554738027</v>
      </c>
      <c r="C87" s="18">
        <v>0.3608070108637268</v>
      </c>
      <c r="D87" s="3">
        <v>3.362413513071711</v>
      </c>
      <c r="E87" s="4">
        <v>3.1885749477480632</v>
      </c>
      <c r="F87" s="31">
        <v>2.7715647697812891</v>
      </c>
      <c r="G87" s="7">
        <v>3.302484729723032E-2</v>
      </c>
      <c r="H87" s="8">
        <v>1.0330248472972303</v>
      </c>
      <c r="I87" s="5">
        <v>3.2549202682481555</v>
      </c>
      <c r="J87" s="5">
        <v>3.0866391608009605</v>
      </c>
      <c r="K87" s="5">
        <v>2.6829604118746158</v>
      </c>
      <c r="L87">
        <v>2.3199999999999998</v>
      </c>
      <c r="M87">
        <v>3.49</v>
      </c>
      <c r="N87">
        <v>3.17</v>
      </c>
      <c r="O87" s="5">
        <v>2.3966176457295743</v>
      </c>
      <c r="P87" s="5">
        <v>3.6052567170673342</v>
      </c>
      <c r="Q87" s="5">
        <v>3.2746887659322201</v>
      </c>
      <c r="R87" s="6">
        <v>0.41725470968715234</v>
      </c>
      <c r="S87" s="6">
        <v>0.2773727583020611</v>
      </c>
      <c r="T87" s="6">
        <v>0.30537253201078657</v>
      </c>
      <c r="U87">
        <v>0.7127670753202987</v>
      </c>
      <c r="V87">
        <v>1.1306796221345066</v>
      </c>
      <c r="W87">
        <v>1.1815306651450306</v>
      </c>
      <c r="X87" t="s">
        <v>463</v>
      </c>
      <c r="Y87" t="s">
        <v>464</v>
      </c>
      <c r="Z87" t="s">
        <v>276</v>
      </c>
      <c r="AA87" s="26" t="s">
        <v>90</v>
      </c>
      <c r="AB87" s="16" t="s">
        <v>75</v>
      </c>
      <c r="AC87" s="20" t="s">
        <v>465</v>
      </c>
      <c r="AD87" s="16" t="s">
        <v>100</v>
      </c>
      <c r="AE87" s="69" t="str">
        <f>VLOOKUP(AD87,cs_lookup!$A$2:$B$54,2,FALSE)</f>
        <v>1</v>
      </c>
    </row>
    <row r="88" spans="1:31" x14ac:dyDescent="0.25">
      <c r="A88" s="18">
        <v>0.39152065735304897</v>
      </c>
      <c r="B88" s="18">
        <v>0.24166640841200035</v>
      </c>
      <c r="C88" s="18">
        <v>0.33971932436454177</v>
      </c>
      <c r="D88" s="3">
        <v>2.5541436479001982</v>
      </c>
      <c r="E88" s="4">
        <v>4.1379354564460984</v>
      </c>
      <c r="F88" s="31">
        <v>2.9436064665162598</v>
      </c>
      <c r="G88" s="7">
        <v>2.7330734495065512E-2</v>
      </c>
      <c r="H88" s="8">
        <v>1.0273307344950655</v>
      </c>
      <c r="I88" s="5">
        <v>2.4861941360642379</v>
      </c>
      <c r="J88" s="5">
        <v>4.027851321395441</v>
      </c>
      <c r="K88" s="5">
        <v>2.8652958270182061</v>
      </c>
      <c r="L88">
        <v>2.27</v>
      </c>
      <c r="M88">
        <v>3.62</v>
      </c>
      <c r="N88">
        <v>3.22</v>
      </c>
      <c r="O88" s="5">
        <v>2.3320407673037988</v>
      </c>
      <c r="P88" s="5">
        <v>3.7189372588721374</v>
      </c>
      <c r="Q88" s="5">
        <v>3.3080049650741112</v>
      </c>
      <c r="R88" s="6">
        <v>0.42880897024632858</v>
      </c>
      <c r="S88" s="6">
        <v>0.26889402277877511</v>
      </c>
      <c r="T88" s="6">
        <v>0.30229700697489625</v>
      </c>
      <c r="U88">
        <v>0.91304213418889191</v>
      </c>
      <c r="V88">
        <v>0.89874221046119906</v>
      </c>
      <c r="W88">
        <v>1.1237932117295266</v>
      </c>
      <c r="X88" t="s">
        <v>466</v>
      </c>
      <c r="Y88" t="s">
        <v>467</v>
      </c>
      <c r="Z88" t="s">
        <v>276</v>
      </c>
      <c r="AA88" s="26" t="s">
        <v>84</v>
      </c>
      <c r="AB88" s="16" t="s">
        <v>86</v>
      </c>
      <c r="AC88" s="20" t="s">
        <v>468</v>
      </c>
      <c r="AD88" s="16" t="s">
        <v>75</v>
      </c>
      <c r="AE88" s="69" t="str">
        <f>VLOOKUP(AD88,cs_lookup!$A$2:$B$54,2,FALSE)</f>
        <v>X</v>
      </c>
    </row>
    <row r="89" spans="1:31" x14ac:dyDescent="0.25">
      <c r="A89" s="18">
        <v>0.6501063682778786</v>
      </c>
      <c r="B89" s="18">
        <v>0.20043332567924699</v>
      </c>
      <c r="C89" s="18">
        <v>0.14267444757527947</v>
      </c>
      <c r="D89" s="3">
        <v>1.5382098204159791</v>
      </c>
      <c r="E89" s="4">
        <v>4.9891902786680182</v>
      </c>
      <c r="F89" s="31">
        <v>7.0089635319763124</v>
      </c>
      <c r="G89" s="7">
        <v>3.9203671240427784E-2</v>
      </c>
      <c r="H89" s="8">
        <v>1.0392036712404278</v>
      </c>
      <c r="I89" s="5">
        <v>1.480181280133394</v>
      </c>
      <c r="J89" s="5">
        <v>4.8009744545193493</v>
      </c>
      <c r="K89" s="5">
        <v>6.7445523201531632</v>
      </c>
      <c r="L89">
        <v>1.23</v>
      </c>
      <c r="M89">
        <v>7.01</v>
      </c>
      <c r="N89">
        <v>11.97</v>
      </c>
      <c r="O89" s="5">
        <v>1.2782205156257263</v>
      </c>
      <c r="P89" s="5">
        <v>7.2848177353953982</v>
      </c>
      <c r="Q89" s="5">
        <v>12.439267944747922</v>
      </c>
      <c r="R89" s="6">
        <v>0.78233762310603405</v>
      </c>
      <c r="S89" s="6">
        <v>0.13727179406853382</v>
      </c>
      <c r="T89" s="6">
        <v>8.0390582825432072E-2</v>
      </c>
      <c r="U89">
        <v>0.83097929727171815</v>
      </c>
      <c r="V89">
        <v>1.4601202456724607</v>
      </c>
      <c r="W89">
        <v>1.7747656822577917</v>
      </c>
      <c r="X89" t="s">
        <v>469</v>
      </c>
      <c r="Y89" t="s">
        <v>470</v>
      </c>
      <c r="Z89" t="s">
        <v>276</v>
      </c>
      <c r="AA89" s="26" t="s">
        <v>84</v>
      </c>
      <c r="AB89" s="16" t="s">
        <v>86</v>
      </c>
      <c r="AC89" s="20" t="s">
        <v>372</v>
      </c>
      <c r="AD89" s="16" t="s">
        <v>74</v>
      </c>
      <c r="AE89" s="69" t="str">
        <f>VLOOKUP(AD89,cs_lookup!$A$2:$B$54,2,FALSE)</f>
        <v>X</v>
      </c>
    </row>
    <row r="90" spans="1:31" x14ac:dyDescent="0.25">
      <c r="A90" s="18">
        <v>0.44316182859585407</v>
      </c>
      <c r="B90" s="18">
        <v>0.28528596621717695</v>
      </c>
      <c r="C90" s="18">
        <v>0.25687112521128364</v>
      </c>
      <c r="D90" s="3">
        <v>2.2565120357239978</v>
      </c>
      <c r="E90" s="4">
        <v>3.5052547913932068</v>
      </c>
      <c r="F90" s="31">
        <v>3.8930027622897367</v>
      </c>
      <c r="G90" s="7">
        <v>3.3271367920445494E-2</v>
      </c>
      <c r="H90" s="8">
        <v>1.0332713679204455</v>
      </c>
      <c r="I90" s="5">
        <v>2.1838522829345766</v>
      </c>
      <c r="J90" s="5">
        <v>3.3923854857682327</v>
      </c>
      <c r="K90" s="5">
        <v>3.7676479607915256</v>
      </c>
      <c r="L90">
        <v>1.46</v>
      </c>
      <c r="M90">
        <v>4.7699999999999996</v>
      </c>
      <c r="N90">
        <v>7.21</v>
      </c>
      <c r="O90" s="5">
        <v>1.5085761971638503</v>
      </c>
      <c r="P90" s="5">
        <v>4.9287044249805243</v>
      </c>
      <c r="Q90" s="5">
        <v>7.4498865627064124</v>
      </c>
      <c r="R90" s="6">
        <v>0.66287669252638182</v>
      </c>
      <c r="S90" s="6">
        <v>0.20289307569989887</v>
      </c>
      <c r="T90" s="6">
        <v>0.13423023177371948</v>
      </c>
      <c r="U90">
        <v>0.66854338611131159</v>
      </c>
      <c r="V90">
        <v>1.4060902040794445</v>
      </c>
      <c r="W90">
        <v>1.9136607440588183</v>
      </c>
      <c r="X90" t="s">
        <v>471</v>
      </c>
      <c r="Y90" t="s">
        <v>472</v>
      </c>
      <c r="Z90" t="s">
        <v>276</v>
      </c>
      <c r="AA90" s="26" t="s">
        <v>90</v>
      </c>
      <c r="AB90" s="16" t="s">
        <v>75</v>
      </c>
      <c r="AC90" s="20" t="s">
        <v>372</v>
      </c>
      <c r="AD90" s="16" t="s">
        <v>86</v>
      </c>
      <c r="AE90" s="69" t="str">
        <f>VLOOKUP(AD90,cs_lookup!$A$2:$B$54,2,FALSE)</f>
        <v>1</v>
      </c>
    </row>
    <row r="91" spans="1:31" x14ac:dyDescent="0.25">
      <c r="A91" s="18">
        <v>0.45798812702442665</v>
      </c>
      <c r="B91" s="18">
        <v>0.23951128071908739</v>
      </c>
      <c r="C91" s="18">
        <v>0.2831464556163531</v>
      </c>
      <c r="D91" s="3">
        <v>2.1834627165927936</v>
      </c>
      <c r="E91" s="4">
        <v>4.1751686893314117</v>
      </c>
      <c r="F91" s="31">
        <v>3.5317411896370037</v>
      </c>
      <c r="G91" s="7">
        <v>3.0486680081461381E-2</v>
      </c>
      <c r="H91" s="8">
        <v>1.0304866800814614</v>
      </c>
      <c r="I91" s="5">
        <v>2.1188655407173123</v>
      </c>
      <c r="J91" s="5">
        <v>4.0516474109120546</v>
      </c>
      <c r="K91" s="5">
        <v>3.4272555462413301</v>
      </c>
      <c r="L91">
        <v>1.63</v>
      </c>
      <c r="M91">
        <v>4.38</v>
      </c>
      <c r="N91">
        <v>5.3</v>
      </c>
      <c r="O91" s="5">
        <v>1.679693288532782</v>
      </c>
      <c r="P91" s="5">
        <v>4.5135316587568006</v>
      </c>
      <c r="Q91" s="5">
        <v>5.4615794044317454</v>
      </c>
      <c r="R91" s="6">
        <v>0.59534678552743614</v>
      </c>
      <c r="S91" s="6">
        <v>0.22155599552733352</v>
      </c>
      <c r="T91" s="6">
        <v>0.18309721894523034</v>
      </c>
      <c r="U91">
        <v>0.76927958319062861</v>
      </c>
      <c r="V91">
        <v>1.0810417481549883</v>
      </c>
      <c r="W91">
        <v>1.5464268504321215</v>
      </c>
      <c r="X91" t="s">
        <v>473</v>
      </c>
      <c r="Y91" t="s">
        <v>474</v>
      </c>
      <c r="Z91" t="s">
        <v>276</v>
      </c>
      <c r="AA91" s="26" t="s">
        <v>84</v>
      </c>
      <c r="AB91" s="16" t="s">
        <v>86</v>
      </c>
      <c r="AC91" s="20" t="s">
        <v>372</v>
      </c>
      <c r="AD91" s="16" t="s">
        <v>164</v>
      </c>
      <c r="AE91" s="69" t="str">
        <f>VLOOKUP(AD91,cs_lookup!$A$2:$B$54,2,FALSE)</f>
        <v>1</v>
      </c>
    </row>
    <row r="92" spans="1:31" x14ac:dyDescent="0.25">
      <c r="A92" s="18">
        <v>0.23225070728271197</v>
      </c>
      <c r="B92" s="18">
        <v>0.49350781583990017</v>
      </c>
      <c r="C92" s="18">
        <v>0.26678069873494137</v>
      </c>
      <c r="D92" s="3">
        <v>4.3056919468612396</v>
      </c>
      <c r="E92" s="4">
        <v>2.0263103600458718</v>
      </c>
      <c r="F92" s="31">
        <v>3.7483971094683466</v>
      </c>
      <c r="G92" s="7">
        <v>2.8128011740166103E-2</v>
      </c>
      <c r="H92" s="8">
        <v>1.0281280117401661</v>
      </c>
      <c r="I92" s="5">
        <v>4.1878947929583275</v>
      </c>
      <c r="J92" s="5">
        <v>1.9708736041694113</v>
      </c>
      <c r="K92" s="5">
        <v>3.6458466909426654</v>
      </c>
      <c r="L92">
        <v>2.6</v>
      </c>
      <c r="M92">
        <v>3.19</v>
      </c>
      <c r="N92">
        <v>3.03</v>
      </c>
      <c r="O92" s="5">
        <v>2.6731328305244322</v>
      </c>
      <c r="P92" s="5">
        <v>3.27972835745113</v>
      </c>
      <c r="Q92" s="5">
        <v>3.1152278755727032</v>
      </c>
      <c r="R92" s="6">
        <v>0.37409289526544537</v>
      </c>
      <c r="S92" s="6">
        <v>0.30490330021635048</v>
      </c>
      <c r="T92" s="6">
        <v>0.32100380451820404</v>
      </c>
      <c r="U92">
        <v>0.62083699054993713</v>
      </c>
      <c r="V92">
        <v>1.6185715782338905</v>
      </c>
      <c r="W92">
        <v>0.83108266936385278</v>
      </c>
      <c r="X92" t="s">
        <v>475</v>
      </c>
      <c r="Y92" t="s">
        <v>476</v>
      </c>
      <c r="Z92" t="s">
        <v>275</v>
      </c>
      <c r="AA92" s="26" t="s">
        <v>90</v>
      </c>
      <c r="AB92" s="16" t="s">
        <v>73</v>
      </c>
      <c r="AC92" s="20" t="s">
        <v>477</v>
      </c>
      <c r="AD92" s="16" t="s">
        <v>76</v>
      </c>
      <c r="AE92" s="69" t="str">
        <f>VLOOKUP(AD92,cs_lookup!$A$2:$B$54,2,FALSE)</f>
        <v>2</v>
      </c>
    </row>
    <row r="93" spans="1:31" x14ac:dyDescent="0.25">
      <c r="A93" s="18">
        <v>0.70431379104980307</v>
      </c>
      <c r="B93" s="18">
        <v>0.17745029782076097</v>
      </c>
      <c r="C93" s="18">
        <v>0.11128057994644952</v>
      </c>
      <c r="D93" s="3">
        <v>1.4198216941194164</v>
      </c>
      <c r="E93" s="4">
        <v>5.6353807927112083</v>
      </c>
      <c r="F93" s="31">
        <v>8.9862939291044341</v>
      </c>
      <c r="G93" s="7">
        <v>1.2959128901157912E-2</v>
      </c>
      <c r="H93" s="8">
        <v>1.0129591289011579</v>
      </c>
      <c r="I93" s="5">
        <v>1.4016574347472603</v>
      </c>
      <c r="J93" s="5">
        <v>5.5632854593298156</v>
      </c>
      <c r="K93" s="5">
        <v>8.8713292300871256</v>
      </c>
      <c r="L93">
        <v>2.1</v>
      </c>
      <c r="M93">
        <v>3.45</v>
      </c>
      <c r="N93">
        <v>4.05</v>
      </c>
      <c r="O93" s="5">
        <v>2.1272141706924317</v>
      </c>
      <c r="P93" s="5">
        <v>3.4947089947089949</v>
      </c>
      <c r="Q93" s="5">
        <v>4.1024844720496896</v>
      </c>
      <c r="R93" s="6">
        <v>0.47009841029523086</v>
      </c>
      <c r="S93" s="6">
        <v>0.2861468584405753</v>
      </c>
      <c r="T93" s="6">
        <v>0.24375473126419378</v>
      </c>
      <c r="U93">
        <v>1.4982262769352495</v>
      </c>
      <c r="V93">
        <v>0.62013715190800334</v>
      </c>
      <c r="W93">
        <v>0.45652685127099318</v>
      </c>
      <c r="X93" t="s">
        <v>478</v>
      </c>
      <c r="Y93" t="s">
        <v>479</v>
      </c>
      <c r="Z93" t="s">
        <v>275</v>
      </c>
      <c r="AA93" s="26" t="s">
        <v>84</v>
      </c>
      <c r="AB93" s="16" t="s">
        <v>86</v>
      </c>
      <c r="AC93" s="20" t="s">
        <v>477</v>
      </c>
      <c r="AD93" s="16" t="s">
        <v>94</v>
      </c>
      <c r="AE93" s="69" t="str">
        <f>VLOOKUP(AD93,cs_lookup!$A$2:$B$54,2,FALSE)</f>
        <v>1</v>
      </c>
    </row>
    <row r="94" spans="1:31" x14ac:dyDescent="0.25">
      <c r="A94" s="18">
        <v>0.13136061220129977</v>
      </c>
      <c r="B94" s="18">
        <v>0.45008190661799014</v>
      </c>
      <c r="C94" s="18">
        <v>0.39648643411006834</v>
      </c>
      <c r="D94" s="3">
        <v>7.6126320001278538</v>
      </c>
      <c r="E94" s="4">
        <v>2.221817818703733</v>
      </c>
      <c r="F94" s="31">
        <v>2.5221543890765017</v>
      </c>
      <c r="G94" s="7">
        <v>3.3127044754951651E-2</v>
      </c>
      <c r="H94" s="8">
        <v>1.0331270447549517</v>
      </c>
      <c r="I94" s="5">
        <v>7.3685342366906106</v>
      </c>
      <c r="J94" s="5">
        <v>2.1505756044076145</v>
      </c>
      <c r="K94" s="5">
        <v>2.4412819332154196</v>
      </c>
      <c r="L94">
        <v>3.25</v>
      </c>
      <c r="M94">
        <v>2.96</v>
      </c>
      <c r="N94">
        <v>2.58</v>
      </c>
      <c r="O94" s="5">
        <v>3.357662895453593</v>
      </c>
      <c r="P94" s="5">
        <v>3.0580560524746567</v>
      </c>
      <c r="Q94" s="5">
        <v>2.6654677754677754</v>
      </c>
      <c r="R94" s="6">
        <v>0.29782620564858941</v>
      </c>
      <c r="S94" s="6">
        <v>0.32700512444524182</v>
      </c>
      <c r="T94" s="6">
        <v>0.37516866990616887</v>
      </c>
      <c r="U94">
        <v>0.44106465351237273</v>
      </c>
      <c r="V94">
        <v>1.376375698642478</v>
      </c>
      <c r="W94">
        <v>1.0568218135305145</v>
      </c>
      <c r="X94" t="s">
        <v>480</v>
      </c>
      <c r="Y94" t="s">
        <v>481</v>
      </c>
      <c r="Z94" t="s">
        <v>279</v>
      </c>
      <c r="AA94" s="26" t="s">
        <v>85</v>
      </c>
      <c r="AB94" s="16" t="s">
        <v>76</v>
      </c>
      <c r="AC94" s="20" t="s">
        <v>477</v>
      </c>
      <c r="AD94" s="16" t="s">
        <v>73</v>
      </c>
      <c r="AE94" s="69" t="str">
        <f>VLOOKUP(AD94,cs_lookup!$A$2:$B$54,2,FALSE)</f>
        <v>X</v>
      </c>
    </row>
    <row r="95" spans="1:31" x14ac:dyDescent="0.25">
      <c r="A95" s="18">
        <v>0.36792970719941631</v>
      </c>
      <c r="B95" s="18">
        <v>0.25317102612609099</v>
      </c>
      <c r="C95" s="18">
        <v>0.34995784226359061</v>
      </c>
      <c r="D95" s="3">
        <v>2.7179104607011371</v>
      </c>
      <c r="E95" s="4">
        <v>3.9498990674468146</v>
      </c>
      <c r="F95" s="31">
        <v>2.8574870433873381</v>
      </c>
      <c r="G95" s="7">
        <v>3.9027595190247899E-2</v>
      </c>
      <c r="H95" s="8">
        <v>1.0390275951902479</v>
      </c>
      <c r="I95" s="5">
        <v>2.6158212479462422</v>
      </c>
      <c r="J95" s="5">
        <v>3.801534324719817</v>
      </c>
      <c r="K95" s="5">
        <v>2.7501551033051501</v>
      </c>
      <c r="L95">
        <v>2.12</v>
      </c>
      <c r="M95">
        <v>3.23</v>
      </c>
      <c r="N95">
        <v>3.88</v>
      </c>
      <c r="O95" s="5">
        <v>2.2027385018033256</v>
      </c>
      <c r="P95" s="5">
        <v>3.3560591324645008</v>
      </c>
      <c r="Q95" s="5">
        <v>4.0314270693381618</v>
      </c>
      <c r="R95" s="6">
        <v>0.45398035181267571</v>
      </c>
      <c r="S95" s="6">
        <v>0.29796852812472835</v>
      </c>
      <c r="T95" s="6">
        <v>0.24805112006259603</v>
      </c>
      <c r="U95">
        <v>0.81045293200537849</v>
      </c>
      <c r="V95">
        <v>0.84965693430587641</v>
      </c>
      <c r="W95">
        <v>1.4108295184286139</v>
      </c>
      <c r="X95" t="s">
        <v>482</v>
      </c>
      <c r="Y95" t="s">
        <v>483</v>
      </c>
      <c r="Z95" t="s">
        <v>279</v>
      </c>
      <c r="AA95" s="26" t="s">
        <v>90</v>
      </c>
      <c r="AB95" s="16" t="s">
        <v>75</v>
      </c>
      <c r="AC95" s="20" t="s">
        <v>477</v>
      </c>
      <c r="AD95" s="16" t="s">
        <v>78</v>
      </c>
      <c r="AE95" s="69" t="str">
        <f>VLOOKUP(AD95,cs_lookup!$A$2:$B$54,2,FALSE)</f>
        <v>1</v>
      </c>
    </row>
    <row r="96" spans="1:31" x14ac:dyDescent="0.25">
      <c r="A96" s="18">
        <v>0.4702780701779028</v>
      </c>
      <c r="B96" s="18">
        <v>0.26445721133839672</v>
      </c>
      <c r="C96" s="18">
        <v>0.2505369869119029</v>
      </c>
      <c r="D96" s="3">
        <v>2.1264015130914085</v>
      </c>
      <c r="E96" s="4">
        <v>3.7813300493455264</v>
      </c>
      <c r="F96" s="31">
        <v>3.9914266245711381</v>
      </c>
      <c r="G96" s="7">
        <v>3.2904031122910959E-2</v>
      </c>
      <c r="H96" s="8">
        <v>1.032904031122911</v>
      </c>
      <c r="I96" s="5">
        <v>2.0586631952435241</v>
      </c>
      <c r="J96" s="5">
        <v>3.6608725839076186</v>
      </c>
      <c r="K96" s="5">
        <v>3.8642763551149084</v>
      </c>
      <c r="L96">
        <v>2.31</v>
      </c>
      <c r="M96">
        <v>3.41</v>
      </c>
      <c r="N96">
        <v>3.26</v>
      </c>
      <c r="O96" s="5">
        <v>2.3860083118939244</v>
      </c>
      <c r="P96" s="5">
        <v>3.5222027461291265</v>
      </c>
      <c r="Q96" s="5">
        <v>3.3672671414606894</v>
      </c>
      <c r="R96" s="6">
        <v>0.41911002363870115</v>
      </c>
      <c r="S96" s="6">
        <v>0.28391324181976529</v>
      </c>
      <c r="T96" s="6">
        <v>0.29697673454153367</v>
      </c>
      <c r="U96">
        <v>1.1220873843459103</v>
      </c>
      <c r="V96">
        <v>0.93147191600975177</v>
      </c>
      <c r="W96">
        <v>0.84362496374901741</v>
      </c>
      <c r="X96" t="s">
        <v>484</v>
      </c>
      <c r="Y96" t="s">
        <v>485</v>
      </c>
      <c r="Z96" t="s">
        <v>281</v>
      </c>
      <c r="AA96" s="26" t="s">
        <v>90</v>
      </c>
      <c r="AB96" s="16" t="s">
        <v>75</v>
      </c>
      <c r="AC96" s="20" t="s">
        <v>477</v>
      </c>
      <c r="AD96" s="16" t="s">
        <v>78</v>
      </c>
      <c r="AE96" s="69" t="str">
        <f>VLOOKUP(AD96,cs_lookup!$A$2:$B$54,2,FALSE)</f>
        <v>1</v>
      </c>
    </row>
    <row r="97" spans="1:31" x14ac:dyDescent="0.25">
      <c r="A97" s="18">
        <v>0.41326017565158807</v>
      </c>
      <c r="B97" s="18">
        <v>0.26899583666321175</v>
      </c>
      <c r="C97" s="18">
        <v>0.29704852372735097</v>
      </c>
      <c r="D97" s="3">
        <v>2.4197831267513212</v>
      </c>
      <c r="E97" s="4">
        <v>3.7175296554943351</v>
      </c>
      <c r="F97" s="31">
        <v>3.3664533573574</v>
      </c>
      <c r="G97" s="7">
        <v>2.9578851689137986E-2</v>
      </c>
      <c r="H97" s="8">
        <v>1.029578851689138</v>
      </c>
      <c r="I97" s="5">
        <v>2.3502649872628982</v>
      </c>
      <c r="J97" s="5">
        <v>3.610728454061888</v>
      </c>
      <c r="K97" s="5">
        <v>3.2697382544662421</v>
      </c>
      <c r="L97">
        <v>1.68</v>
      </c>
      <c r="M97">
        <v>3.68</v>
      </c>
      <c r="N97">
        <v>6.15</v>
      </c>
      <c r="O97" s="5">
        <v>1.7296924708377517</v>
      </c>
      <c r="P97" s="5">
        <v>3.7888501742160279</v>
      </c>
      <c r="Q97" s="5">
        <v>6.3319099378881987</v>
      </c>
      <c r="R97" s="6">
        <v>0.5781374532524064</v>
      </c>
      <c r="S97" s="6">
        <v>0.26393231561522901</v>
      </c>
      <c r="T97" s="6">
        <v>0.15793023113236465</v>
      </c>
      <c r="U97">
        <v>0.71481301432163868</v>
      </c>
      <c r="V97">
        <v>1.019184922604796</v>
      </c>
      <c r="W97">
        <v>1.8808844994242322</v>
      </c>
      <c r="X97" t="s">
        <v>486</v>
      </c>
      <c r="Y97" t="s">
        <v>487</v>
      </c>
      <c r="Z97" t="s">
        <v>274</v>
      </c>
      <c r="AA97" s="26" t="s">
        <v>90</v>
      </c>
      <c r="AB97" s="16" t="s">
        <v>75</v>
      </c>
      <c r="AC97" s="20" t="s">
        <v>477</v>
      </c>
      <c r="AD97" s="16" t="s">
        <v>75</v>
      </c>
      <c r="AE97" s="69" t="str">
        <f>VLOOKUP(AD97,cs_lookup!$A$2:$B$54,2,FALSE)</f>
        <v>X</v>
      </c>
    </row>
    <row r="98" spans="1:31" x14ac:dyDescent="0.25">
      <c r="A98" s="18">
        <v>0.23882681591409644</v>
      </c>
      <c r="B98" s="18">
        <v>0.30793082399157368</v>
      </c>
      <c r="C98" s="18">
        <v>0.41476950201075341</v>
      </c>
      <c r="D98" s="3">
        <v>4.187134498161587</v>
      </c>
      <c r="E98" s="4">
        <v>3.2474826230041991</v>
      </c>
      <c r="F98" s="31">
        <v>2.4109776518093025</v>
      </c>
      <c r="G98" s="7">
        <v>2.8542961888797125E-2</v>
      </c>
      <c r="H98" s="8">
        <v>1.0285429618887971</v>
      </c>
      <c r="I98" s="5">
        <v>4.0709378735842119</v>
      </c>
      <c r="J98" s="5">
        <v>3.1573621553353322</v>
      </c>
      <c r="K98" s="5">
        <v>2.3440709247398166</v>
      </c>
      <c r="L98">
        <v>2.82</v>
      </c>
      <c r="M98">
        <v>3.34</v>
      </c>
      <c r="N98">
        <v>2.67</v>
      </c>
      <c r="O98" s="5">
        <v>2.9004911525264077</v>
      </c>
      <c r="P98" s="5">
        <v>3.4353334927085823</v>
      </c>
      <c r="Q98" s="5">
        <v>2.7462097082430881</v>
      </c>
      <c r="R98" s="6">
        <v>0.34476919508234749</v>
      </c>
      <c r="S98" s="6">
        <v>0.29109255393180239</v>
      </c>
      <c r="T98" s="6">
        <v>0.36413825098585018</v>
      </c>
      <c r="U98">
        <v>0.6927150665448899</v>
      </c>
      <c r="V98">
        <v>1.0578450730956046</v>
      </c>
      <c r="W98">
        <v>1.139044033105082</v>
      </c>
      <c r="X98" t="s">
        <v>488</v>
      </c>
      <c r="Y98" t="s">
        <v>489</v>
      </c>
      <c r="Z98" t="s">
        <v>274</v>
      </c>
      <c r="AA98" s="26" t="s">
        <v>90</v>
      </c>
      <c r="AB98" s="16" t="s">
        <v>75</v>
      </c>
      <c r="AC98" s="20" t="s">
        <v>477</v>
      </c>
      <c r="AD98" s="16" t="s">
        <v>79</v>
      </c>
      <c r="AE98" s="69" t="str">
        <f>VLOOKUP(AD98,cs_lookup!$A$2:$B$54,2,FALSE)</f>
        <v>2</v>
      </c>
    </row>
    <row r="99" spans="1:31" x14ac:dyDescent="0.25">
      <c r="A99" s="18">
        <v>0.38347683579253461</v>
      </c>
      <c r="B99" s="18">
        <v>0.26117691855244113</v>
      </c>
      <c r="C99" s="18">
        <v>0.32964389848145609</v>
      </c>
      <c r="D99" s="3">
        <v>2.6077194413406799</v>
      </c>
      <c r="E99" s="4">
        <v>3.8288222617161027</v>
      </c>
      <c r="F99" s="31">
        <v>3.0335765491386892</v>
      </c>
      <c r="G99" s="7">
        <v>3.2974935665789129E-2</v>
      </c>
      <c r="H99" s="8">
        <v>1.0329749356657891</v>
      </c>
      <c r="I99" s="5">
        <v>2.5244750393289181</v>
      </c>
      <c r="J99" s="5">
        <v>3.7065974492868894</v>
      </c>
      <c r="K99" s="5">
        <v>2.9367378088253817</v>
      </c>
      <c r="L99">
        <v>2.37</v>
      </c>
      <c r="M99">
        <v>3.43</v>
      </c>
      <c r="N99">
        <v>3.13</v>
      </c>
      <c r="O99" s="5">
        <v>2.4481505975279205</v>
      </c>
      <c r="P99" s="5">
        <v>3.5431040293336569</v>
      </c>
      <c r="Q99" s="5">
        <v>3.2332115486339199</v>
      </c>
      <c r="R99" s="6">
        <v>0.40847160342577549</v>
      </c>
      <c r="S99" s="6">
        <v>0.28223839653617722</v>
      </c>
      <c r="T99" s="6">
        <v>0.3092900000380473</v>
      </c>
      <c r="U99">
        <v>0.93880904468360993</v>
      </c>
      <c r="V99">
        <v>0.92537699249210248</v>
      </c>
      <c r="W99">
        <v>1.0658084595069512</v>
      </c>
      <c r="X99" t="s">
        <v>490</v>
      </c>
      <c r="Y99" t="s">
        <v>491</v>
      </c>
      <c r="Z99" t="s">
        <v>270</v>
      </c>
      <c r="AA99" s="26" t="s">
        <v>90</v>
      </c>
      <c r="AB99" s="16" t="s">
        <v>75</v>
      </c>
      <c r="AC99" s="20" t="s">
        <v>477</v>
      </c>
      <c r="AD99" s="16" t="s">
        <v>100</v>
      </c>
      <c r="AE99" s="69" t="str">
        <f>VLOOKUP(AD99,cs_lookup!$A$2:$B$54,2,FALSE)</f>
        <v>1</v>
      </c>
    </row>
    <row r="100" spans="1:31" x14ac:dyDescent="0.25">
      <c r="A100" s="18">
        <v>0.24988517874032146</v>
      </c>
      <c r="B100" s="18">
        <v>0.26795564583464254</v>
      </c>
      <c r="C100" s="18">
        <v>0.43630857398076611</v>
      </c>
      <c r="D100" s="3">
        <v>4.0018379843135534</v>
      </c>
      <c r="E100" s="4">
        <v>3.7319609254178863</v>
      </c>
      <c r="F100" s="31">
        <v>2.2919558762649554</v>
      </c>
      <c r="G100" s="7">
        <v>4.0577830075576138E-2</v>
      </c>
      <c r="H100" s="8">
        <v>1.0405778300755761</v>
      </c>
      <c r="I100" s="5">
        <v>3.8457843984845459</v>
      </c>
      <c r="J100" s="5">
        <v>3.5864313245524726</v>
      </c>
      <c r="K100" s="5">
        <v>2.2025799608843224</v>
      </c>
      <c r="L100">
        <v>3.95</v>
      </c>
      <c r="M100">
        <v>3.19</v>
      </c>
      <c r="N100">
        <v>2.11</v>
      </c>
      <c r="O100" s="5">
        <v>4.1102824287985262</v>
      </c>
      <c r="P100" s="5">
        <v>3.3194432779410876</v>
      </c>
      <c r="Q100" s="5">
        <v>2.1956192214594656</v>
      </c>
      <c r="R100" s="6">
        <v>0.2432922840030507</v>
      </c>
      <c r="S100" s="6">
        <v>0.30125533599123838</v>
      </c>
      <c r="T100" s="6">
        <v>0.45545238000571103</v>
      </c>
      <c r="U100">
        <v>1.0270986593935221</v>
      </c>
      <c r="V100">
        <v>0.88946356735216703</v>
      </c>
      <c r="W100">
        <v>0.95796749151973937</v>
      </c>
      <c r="X100" t="s">
        <v>492</v>
      </c>
      <c r="Y100" t="s">
        <v>493</v>
      </c>
      <c r="Z100" t="s">
        <v>273</v>
      </c>
      <c r="AA100" s="26" t="s">
        <v>90</v>
      </c>
      <c r="AB100" s="16" t="s">
        <v>75</v>
      </c>
      <c r="AC100" s="20" t="s">
        <v>477</v>
      </c>
      <c r="AD100" s="16" t="s">
        <v>75</v>
      </c>
      <c r="AE100" s="69" t="str">
        <f>VLOOKUP(AD100,cs_lookup!$A$2:$B$54,2,FALSE)</f>
        <v>X</v>
      </c>
    </row>
    <row r="101" spans="1:31" x14ac:dyDescent="0.25">
      <c r="A101" s="18" t="e">
        <v>#N/A</v>
      </c>
      <c r="B101" s="18" t="e">
        <v>#N/A</v>
      </c>
      <c r="C101" s="18" t="e">
        <v>#N/A</v>
      </c>
      <c r="D101" s="3" t="e">
        <v>#N/A</v>
      </c>
      <c r="E101" s="4" t="e">
        <v>#N/A</v>
      </c>
      <c r="F101" s="31" t="e">
        <v>#N/A</v>
      </c>
      <c r="G101" s="7">
        <v>3.953286925455668E-2</v>
      </c>
      <c r="H101" s="8">
        <v>1.0395328692545567</v>
      </c>
      <c r="I101" s="5" t="e">
        <v>#N/A</v>
      </c>
      <c r="J101" s="5" t="e">
        <v>#N/A</v>
      </c>
      <c r="K101" s="5" t="e">
        <v>#N/A</v>
      </c>
      <c r="L101">
        <v>1.97</v>
      </c>
      <c r="M101">
        <v>3.75</v>
      </c>
      <c r="N101">
        <v>3.77</v>
      </c>
      <c r="O101" s="5">
        <v>2.0478797524314767</v>
      </c>
      <c r="P101" s="5">
        <v>3.8982482597045873</v>
      </c>
      <c r="Q101" s="5">
        <v>3.9190389170896789</v>
      </c>
      <c r="R101" s="6">
        <v>0.48830992093783132</v>
      </c>
      <c r="S101" s="6">
        <v>0.25652547846600743</v>
      </c>
      <c r="T101" s="6">
        <v>0.2551646005961612</v>
      </c>
      <c r="U101" t="e">
        <v>#N/A</v>
      </c>
      <c r="V101" t="e">
        <v>#N/A</v>
      </c>
      <c r="W101" t="e">
        <v>#N/A</v>
      </c>
      <c r="X101" t="s">
        <v>494</v>
      </c>
      <c r="Y101" t="s">
        <v>495</v>
      </c>
      <c r="Z101" t="s">
        <v>273</v>
      </c>
      <c r="AA101" s="26"/>
      <c r="AB101" s="16" t="e">
        <v>#N/A</v>
      </c>
      <c r="AC101" s="20" t="s">
        <v>477</v>
      </c>
      <c r="AE101" s="69" t="e">
        <f>VLOOKUP(AD101,cs_lookup!$A$2:$B$54,2,FALSE)</f>
        <v>#N/A</v>
      </c>
    </row>
    <row r="102" spans="1:31" x14ac:dyDescent="0.25">
      <c r="A102" s="18" t="e">
        <v>#N/A</v>
      </c>
      <c r="B102" s="18" t="e">
        <v>#N/A</v>
      </c>
      <c r="C102" s="18" t="e">
        <v>#N/A</v>
      </c>
      <c r="D102" s="3" t="e">
        <v>#N/A</v>
      </c>
      <c r="E102" s="4" t="e">
        <v>#N/A</v>
      </c>
      <c r="F102" s="31" t="e">
        <v>#N/A</v>
      </c>
      <c r="G102" s="7">
        <v>5.0962708101337739E-2</v>
      </c>
      <c r="H102" s="8">
        <v>1.0509627081013377</v>
      </c>
      <c r="I102" s="5" t="e">
        <v>#N/A</v>
      </c>
      <c r="J102" s="5" t="e">
        <v>#N/A</v>
      </c>
      <c r="K102" s="5" t="e">
        <v>#N/A</v>
      </c>
      <c r="L102">
        <v>4.09</v>
      </c>
      <c r="M102">
        <v>3.29</v>
      </c>
      <c r="N102">
        <v>1.99</v>
      </c>
      <c r="O102" s="5">
        <v>4.2984374761344712</v>
      </c>
      <c r="P102" s="5">
        <v>3.4576673096534014</v>
      </c>
      <c r="Q102" s="5">
        <v>2.0914157891216623</v>
      </c>
      <c r="R102" s="6">
        <v>0.2326426766824318</v>
      </c>
      <c r="S102" s="6">
        <v>0.28921232450794709</v>
      </c>
      <c r="T102" s="6">
        <v>0.47814499880962114</v>
      </c>
      <c r="U102" t="e">
        <v>#N/A</v>
      </c>
      <c r="V102" t="e">
        <v>#N/A</v>
      </c>
      <c r="W102" t="e">
        <v>#N/A</v>
      </c>
      <c r="X102" t="s">
        <v>496</v>
      </c>
      <c r="Y102" t="s">
        <v>497</v>
      </c>
      <c r="Z102" t="s">
        <v>278</v>
      </c>
      <c r="AA102" s="26"/>
      <c r="AB102" s="16" t="e">
        <v>#N/A</v>
      </c>
      <c r="AC102" s="20" t="s">
        <v>477</v>
      </c>
      <c r="AD102" s="16" t="s">
        <v>78</v>
      </c>
      <c r="AE102" s="69" t="str">
        <f>VLOOKUP(AD102,cs_lookup!$A$2:$B$54,2,FALSE)</f>
        <v>1</v>
      </c>
    </row>
    <row r="103" spans="1:31" x14ac:dyDescent="0.25">
      <c r="A103" s="18">
        <v>0.24179132211038265</v>
      </c>
      <c r="B103" s="18">
        <v>0.38058452495453454</v>
      </c>
      <c r="C103" s="18">
        <v>0.3556978938304215</v>
      </c>
      <c r="D103" s="3">
        <v>4.1357977253769249</v>
      </c>
      <c r="E103" s="4">
        <v>2.627537207718738</v>
      </c>
      <c r="F103" s="31">
        <v>2.8113745325597814</v>
      </c>
      <c r="G103" s="7">
        <v>3.483481894887186E-2</v>
      </c>
      <c r="H103" s="8">
        <v>1.0348348189488719</v>
      </c>
      <c r="I103" s="5">
        <v>3.9965776659678305</v>
      </c>
      <c r="J103" s="5">
        <v>2.5390885188687848</v>
      </c>
      <c r="K103" s="5">
        <v>2.7167374745038253</v>
      </c>
      <c r="L103">
        <v>4.91</v>
      </c>
      <c r="M103">
        <v>3.85</v>
      </c>
      <c r="N103">
        <v>1.75</v>
      </c>
      <c r="O103" s="5">
        <v>5.0810389610389608</v>
      </c>
      <c r="P103" s="5">
        <v>3.9841140529531569</v>
      </c>
      <c r="Q103" s="5">
        <v>1.8109609331605259</v>
      </c>
      <c r="R103" s="6">
        <v>0.19681014211225847</v>
      </c>
      <c r="S103" s="6">
        <v>0.25099683058991923</v>
      </c>
      <c r="T103" s="6">
        <v>0.55219302729782227</v>
      </c>
      <c r="U103">
        <v>1.2285511280839756</v>
      </c>
      <c r="V103">
        <v>1.5162921542078622</v>
      </c>
      <c r="W103">
        <v>0.64415498973437368</v>
      </c>
      <c r="X103" t="s">
        <v>498</v>
      </c>
      <c r="Y103" t="s">
        <v>499</v>
      </c>
      <c r="Z103" t="s">
        <v>269</v>
      </c>
      <c r="AA103" s="26" t="s">
        <v>90</v>
      </c>
      <c r="AB103" s="16" t="s">
        <v>75</v>
      </c>
      <c r="AC103" s="20" t="s">
        <v>477</v>
      </c>
      <c r="AD103" s="16" t="s">
        <v>75</v>
      </c>
      <c r="AE103" s="69" t="str">
        <f>VLOOKUP(AD103,cs_lookup!$A$2:$B$54,2,FALSE)</f>
        <v>X</v>
      </c>
    </row>
    <row r="104" spans="1:31" x14ac:dyDescent="0.25">
      <c r="A104" s="18">
        <v>0.70873345750732863</v>
      </c>
      <c r="B104" s="18">
        <v>0.16904983521385666</v>
      </c>
      <c r="C104" s="18">
        <v>0.11213272154931836</v>
      </c>
      <c r="D104" s="3">
        <v>1.4109676767865296</v>
      </c>
      <c r="E104" s="4">
        <v>5.9154154083318033</v>
      </c>
      <c r="F104" s="31">
        <v>8.9180034710936607</v>
      </c>
      <c r="G104" s="7">
        <v>3.3882042265833689E-2</v>
      </c>
      <c r="H104" s="8">
        <v>1.0338820422658337</v>
      </c>
      <c r="I104" s="5">
        <v>1.3647279081221713</v>
      </c>
      <c r="J104" s="5">
        <v>5.7215573600327811</v>
      </c>
      <c r="K104" s="5">
        <v>8.6257455942934804</v>
      </c>
      <c r="L104">
        <v>3.39</v>
      </c>
      <c r="M104">
        <v>3.33</v>
      </c>
      <c r="N104">
        <v>2.2799999999999998</v>
      </c>
      <c r="O104" s="5">
        <v>3.5048601232811762</v>
      </c>
      <c r="P104" s="5">
        <v>3.4428272007452261</v>
      </c>
      <c r="Q104" s="5">
        <v>2.3572510563661004</v>
      </c>
      <c r="R104" s="6">
        <v>0.28531809111509449</v>
      </c>
      <c r="S104" s="6">
        <v>0.29045895762167279</v>
      </c>
      <c r="T104" s="6">
        <v>0.42422295126323267</v>
      </c>
      <c r="U104">
        <v>2.4840116332526301</v>
      </c>
      <c r="V104">
        <v>0.58200937095576388</v>
      </c>
      <c r="W104">
        <v>0.26432497632533647</v>
      </c>
      <c r="X104" t="s">
        <v>500</v>
      </c>
      <c r="Y104" t="s">
        <v>501</v>
      </c>
      <c r="Z104" t="s">
        <v>269</v>
      </c>
      <c r="AA104" s="26" t="s">
        <v>84</v>
      </c>
      <c r="AB104" s="16" t="s">
        <v>89</v>
      </c>
      <c r="AC104" s="20" t="s">
        <v>477</v>
      </c>
      <c r="AD104" s="16" t="s">
        <v>76</v>
      </c>
      <c r="AE104" s="69" t="str">
        <f>VLOOKUP(AD104,cs_lookup!$A$2:$B$54,2,FALSE)</f>
        <v>2</v>
      </c>
    </row>
    <row r="105" spans="1:31" x14ac:dyDescent="0.25">
      <c r="A105" s="18">
        <v>0.113962543554594</v>
      </c>
      <c r="B105" s="18">
        <v>0.49839054566806446</v>
      </c>
      <c r="C105" s="18">
        <v>0.37136255435975779</v>
      </c>
      <c r="D105" s="3">
        <v>8.7748129236949506</v>
      </c>
      <c r="E105" s="4">
        <v>2.0064586069937511</v>
      </c>
      <c r="F105" s="31">
        <v>2.6927863034657209</v>
      </c>
      <c r="G105" s="7">
        <v>3.3546509953043646E-2</v>
      </c>
      <c r="H105" s="8">
        <v>1.0335465099530436</v>
      </c>
      <c r="I105" s="5">
        <v>8.4900029550616072</v>
      </c>
      <c r="J105" s="5">
        <v>1.9413336387589457</v>
      </c>
      <c r="K105" s="5">
        <v>2.6053847384072344</v>
      </c>
      <c r="L105">
        <v>3.6</v>
      </c>
      <c r="M105">
        <v>3.8</v>
      </c>
      <c r="N105">
        <v>2.0299999999999998</v>
      </c>
      <c r="O105" s="5">
        <v>3.720767435830957</v>
      </c>
      <c r="P105" s="5">
        <v>3.9274767378215656</v>
      </c>
      <c r="Q105" s="5">
        <v>2.0980994152046786</v>
      </c>
      <c r="R105" s="6">
        <v>0.26876175876245556</v>
      </c>
      <c r="S105" s="6">
        <v>0.25461640303811578</v>
      </c>
      <c r="T105" s="6">
        <v>0.47662183819942855</v>
      </c>
      <c r="U105">
        <v>0.42402812096240039</v>
      </c>
      <c r="V105">
        <v>1.9574172744615197</v>
      </c>
      <c r="W105">
        <v>0.77915555813112347</v>
      </c>
      <c r="X105" t="s">
        <v>502</v>
      </c>
      <c r="Y105" t="s">
        <v>503</v>
      </c>
      <c r="Z105" t="s">
        <v>269</v>
      </c>
      <c r="AA105" s="26" t="s">
        <v>85</v>
      </c>
      <c r="AB105" s="16" t="s">
        <v>76</v>
      </c>
      <c r="AC105" s="20" t="s">
        <v>477</v>
      </c>
      <c r="AD105" s="16" t="s">
        <v>94</v>
      </c>
      <c r="AE105" s="69" t="str">
        <f>VLOOKUP(AD105,cs_lookup!$A$2:$B$54,2,FALSE)</f>
        <v>1</v>
      </c>
    </row>
    <row r="106" spans="1:31" x14ac:dyDescent="0.25">
      <c r="A106" s="18">
        <v>3.163730139210693E-2</v>
      </c>
      <c r="B106" s="18">
        <v>8.6596150988771256E-2</v>
      </c>
      <c r="C106" s="18">
        <v>0.70368061943900528</v>
      </c>
      <c r="D106" s="3">
        <v>31.608258479640309</v>
      </c>
      <c r="E106" s="4">
        <v>11.547857365273289</v>
      </c>
      <c r="F106" s="31">
        <v>1.4210992492549093</v>
      </c>
      <c r="G106" s="7">
        <v>2.6761997586651098E-2</v>
      </c>
      <c r="H106" s="8">
        <v>1.0267619975866511</v>
      </c>
      <c r="I106" s="5">
        <v>30.784406273249129</v>
      </c>
      <c r="J106" s="5">
        <v>11.246868692468077</v>
      </c>
      <c r="K106" s="5">
        <v>1.3840590639263302</v>
      </c>
      <c r="L106">
        <v>2.75</v>
      </c>
      <c r="M106">
        <v>3.31</v>
      </c>
      <c r="N106">
        <v>2.77</v>
      </c>
      <c r="O106" s="5">
        <v>2.8235954933632907</v>
      </c>
      <c r="P106" s="5">
        <v>3.398582212011815</v>
      </c>
      <c r="Q106" s="5">
        <v>2.8441307333150236</v>
      </c>
      <c r="R106" s="6">
        <v>0.35415837797958177</v>
      </c>
      <c r="S106" s="6">
        <v>0.294240344242855</v>
      </c>
      <c r="T106" s="6">
        <v>0.35160127777756317</v>
      </c>
      <c r="U106">
        <v>8.9330941632929289E-2</v>
      </c>
      <c r="V106">
        <v>0.29430413837912733</v>
      </c>
      <c r="W106">
        <v>2.0013596761846282</v>
      </c>
      <c r="X106" t="s">
        <v>504</v>
      </c>
      <c r="Y106" t="s">
        <v>505</v>
      </c>
      <c r="Z106" t="s">
        <v>276</v>
      </c>
      <c r="AA106" s="26" t="s">
        <v>85</v>
      </c>
      <c r="AB106" s="16" t="s">
        <v>87</v>
      </c>
      <c r="AC106" s="20" t="s">
        <v>477</v>
      </c>
      <c r="AD106" s="16" t="s">
        <v>75</v>
      </c>
      <c r="AE106" s="69" t="str">
        <f>VLOOKUP(AD106,cs_lookup!$A$2:$B$54,2,FALSE)</f>
        <v>X</v>
      </c>
    </row>
    <row r="107" spans="1:31" x14ac:dyDescent="0.25">
      <c r="A107" s="18">
        <v>0.67356372147093357</v>
      </c>
      <c r="B107" s="18">
        <v>0.20377372667535468</v>
      </c>
      <c r="C107" s="18">
        <v>0.11832697068115744</v>
      </c>
      <c r="D107" s="3">
        <v>1.4846405293565876</v>
      </c>
      <c r="E107" s="4">
        <v>4.907403993220214</v>
      </c>
      <c r="F107" s="31">
        <v>8.4511586347848713</v>
      </c>
      <c r="G107" s="7">
        <v>2.8262426046651967E-2</v>
      </c>
      <c r="H107" s="8">
        <v>1.028262426046652</v>
      </c>
      <c r="I107" s="5">
        <v>1.443834270074972</v>
      </c>
      <c r="J107" s="5">
        <v>4.7725209721876647</v>
      </c>
      <c r="K107" s="5">
        <v>8.2188733349685243</v>
      </c>
      <c r="L107">
        <v>2.23</v>
      </c>
      <c r="M107">
        <v>3.4</v>
      </c>
      <c r="N107">
        <v>3.5</v>
      </c>
      <c r="O107" s="5">
        <v>2.2930252100840338</v>
      </c>
      <c r="P107" s="5">
        <v>3.4960922485586168</v>
      </c>
      <c r="Q107" s="5">
        <v>3.5989184911632819</v>
      </c>
      <c r="R107" s="6">
        <v>0.43610510499505256</v>
      </c>
      <c r="S107" s="6">
        <v>0.28603364239381385</v>
      </c>
      <c r="T107" s="6">
        <v>0.27786125261113348</v>
      </c>
      <c r="U107">
        <v>1.5444985939308711</v>
      </c>
      <c r="V107">
        <v>0.71241174628960968</v>
      </c>
      <c r="W107">
        <v>0.425849122787753</v>
      </c>
      <c r="X107" t="s">
        <v>506</v>
      </c>
      <c r="Y107" t="s">
        <v>507</v>
      </c>
      <c r="Z107" t="s">
        <v>276</v>
      </c>
      <c r="AA107" s="26" t="s">
        <v>84</v>
      </c>
      <c r="AB107" s="16" t="s">
        <v>86</v>
      </c>
      <c r="AC107" s="20" t="s">
        <v>477</v>
      </c>
      <c r="AD107" s="16" t="s">
        <v>78</v>
      </c>
      <c r="AE107" s="69" t="str">
        <f>VLOOKUP(AD107,cs_lookup!$A$2:$B$54,2,FALSE)</f>
        <v>1</v>
      </c>
    </row>
    <row r="108" spans="1:31" x14ac:dyDescent="0.25">
      <c r="A108" s="18">
        <v>0.6132461957153128</v>
      </c>
      <c r="B108" s="18">
        <v>0.23699033921367962</v>
      </c>
      <c r="C108" s="18">
        <v>0.14482619584957365</v>
      </c>
      <c r="D108" s="3">
        <v>1.6306664549847936</v>
      </c>
      <c r="E108" s="4">
        <v>4.2195812846968481</v>
      </c>
      <c r="F108" s="31">
        <v>6.9048281917082743</v>
      </c>
      <c r="G108" s="7">
        <v>2.7602223779079393E-2</v>
      </c>
      <c r="H108" s="8">
        <v>1.0276022237790794</v>
      </c>
      <c r="I108" s="5">
        <v>1.5868654400025557</v>
      </c>
      <c r="J108" s="5">
        <v>4.1062399312245956</v>
      </c>
      <c r="K108" s="5">
        <v>6.7193589425247477</v>
      </c>
      <c r="L108">
        <v>2.3199999999999998</v>
      </c>
      <c r="M108">
        <v>3.57</v>
      </c>
      <c r="N108">
        <v>3.16</v>
      </c>
      <c r="O108" s="5">
        <v>2.3840371591674638</v>
      </c>
      <c r="P108" s="5">
        <v>3.6685399388913131</v>
      </c>
      <c r="Q108" s="5">
        <v>3.2472230271418909</v>
      </c>
      <c r="R108" s="6">
        <v>0.41945654922141096</v>
      </c>
      <c r="S108" s="6">
        <v>0.27258800957805973</v>
      </c>
      <c r="T108" s="6">
        <v>0.30795544120052948</v>
      </c>
      <c r="U108">
        <v>1.4620017183033889</v>
      </c>
      <c r="V108">
        <v>0.86940852453678374</v>
      </c>
      <c r="W108">
        <v>0.47028295809609694</v>
      </c>
      <c r="X108" t="s">
        <v>508</v>
      </c>
      <c r="Y108" t="s">
        <v>509</v>
      </c>
      <c r="Z108" t="s">
        <v>276</v>
      </c>
      <c r="AA108" s="26" t="s">
        <v>84</v>
      </c>
      <c r="AB108" s="16" t="s">
        <v>86</v>
      </c>
      <c r="AC108" s="20" t="s">
        <v>477</v>
      </c>
      <c r="AD108" s="16" t="s">
        <v>102</v>
      </c>
      <c r="AE108" s="69" t="str">
        <f>VLOOKUP(AD108,cs_lookup!$A$2:$B$54,2,FALSE)</f>
        <v>2</v>
      </c>
    </row>
    <row r="109" spans="1:31" x14ac:dyDescent="0.25">
      <c r="A109" s="18">
        <v>0.61000714652531751</v>
      </c>
      <c r="B109" s="18">
        <v>0.22349334874739216</v>
      </c>
      <c r="C109" s="18">
        <v>0.1597756319185604</v>
      </c>
      <c r="D109" s="3">
        <v>1.639325056593409</v>
      </c>
      <c r="E109" s="4">
        <v>4.4744060868239535</v>
      </c>
      <c r="F109" s="31">
        <v>6.2587766857321041</v>
      </c>
      <c r="G109" s="7">
        <v>-6.9972885506863758E-4</v>
      </c>
      <c r="H109" s="8">
        <v>0.99930027114493136</v>
      </c>
      <c r="I109" s="5">
        <v>1.6404729428474787</v>
      </c>
      <c r="J109" s="5">
        <v>4.4775391501670248</v>
      </c>
      <c r="K109" s="5">
        <v>6.2631591989474966</v>
      </c>
      <c r="L109">
        <v>2.96</v>
      </c>
      <c r="M109">
        <v>3.09</v>
      </c>
      <c r="N109">
        <v>2.96</v>
      </c>
      <c r="O109" s="5">
        <v>2.9579288025889969</v>
      </c>
      <c r="P109" s="5">
        <v>3.0878378378378377</v>
      </c>
      <c r="Q109" s="5">
        <v>2.9579288025889969</v>
      </c>
      <c r="R109" s="6">
        <v>0.33807439824945296</v>
      </c>
      <c r="S109" s="6">
        <v>0.32385120350109409</v>
      </c>
      <c r="T109" s="6">
        <v>0.33807439824945296</v>
      </c>
      <c r="U109">
        <v>1.804357708492363</v>
      </c>
      <c r="V109">
        <v>0.69011121876728521</v>
      </c>
      <c r="W109">
        <v>0.47260494360376759</v>
      </c>
      <c r="X109" t="s">
        <v>510</v>
      </c>
      <c r="Y109" t="s">
        <v>511</v>
      </c>
      <c r="Z109" t="s">
        <v>275</v>
      </c>
      <c r="AA109" s="26" t="s">
        <v>84</v>
      </c>
      <c r="AB109" s="16" t="s">
        <v>86</v>
      </c>
      <c r="AC109" s="20" t="s">
        <v>512</v>
      </c>
      <c r="AD109" s="16" t="s">
        <v>78</v>
      </c>
      <c r="AE109" s="69" t="str">
        <f>VLOOKUP(AD109,cs_lookup!$A$2:$B$54,2,FALSE)</f>
        <v>1</v>
      </c>
    </row>
    <row r="110" spans="1:31" x14ac:dyDescent="0.25">
      <c r="A110" s="18">
        <v>0.18533137914807538</v>
      </c>
      <c r="B110" s="18">
        <v>0.35539062449999698</v>
      </c>
      <c r="C110" s="18">
        <v>0.42420842382358537</v>
      </c>
      <c r="D110" s="3">
        <v>5.3957403468142529</v>
      </c>
      <c r="E110" s="4">
        <v>2.8138052358778771</v>
      </c>
      <c r="F110" s="31">
        <v>2.3573317827744691</v>
      </c>
      <c r="G110" s="7">
        <v>3.8664599960796409E-2</v>
      </c>
      <c r="H110" s="8">
        <v>1.0386645999607964</v>
      </c>
      <c r="I110" s="5">
        <v>5.1948823008100122</v>
      </c>
      <c r="J110" s="5">
        <v>2.7090604955479201</v>
      </c>
      <c r="K110" s="5">
        <v>2.2695794030752996</v>
      </c>
      <c r="L110">
        <v>3.38</v>
      </c>
      <c r="M110">
        <v>3.05</v>
      </c>
      <c r="N110">
        <v>2.41</v>
      </c>
      <c r="O110" s="5">
        <v>3.5106863478674919</v>
      </c>
      <c r="P110" s="5">
        <v>3.167927029880429</v>
      </c>
      <c r="Q110" s="5">
        <v>2.5031816859055196</v>
      </c>
      <c r="R110" s="6">
        <v>0.28484458618965874</v>
      </c>
      <c r="S110" s="6">
        <v>0.31566383649870378</v>
      </c>
      <c r="T110" s="6">
        <v>0.39949157731163754</v>
      </c>
      <c r="U110">
        <v>0.65064034260660208</v>
      </c>
      <c r="V110">
        <v>1.1258515655196262</v>
      </c>
      <c r="W110">
        <v>1.0618707575220454</v>
      </c>
      <c r="X110" t="s">
        <v>513</v>
      </c>
      <c r="Y110" t="s">
        <v>514</v>
      </c>
      <c r="Z110" t="s">
        <v>279</v>
      </c>
      <c r="AA110" s="26" t="s">
        <v>90</v>
      </c>
      <c r="AB110" s="16" t="s">
        <v>75</v>
      </c>
      <c r="AC110" s="20" t="s">
        <v>512</v>
      </c>
      <c r="AD110" s="16" t="s">
        <v>79</v>
      </c>
      <c r="AE110" s="69" t="str">
        <f>VLOOKUP(AD110,cs_lookup!$A$2:$B$54,2,FALSE)</f>
        <v>2</v>
      </c>
    </row>
    <row r="111" spans="1:31" x14ac:dyDescent="0.25">
      <c r="A111" s="18">
        <v>0.41653702068688786</v>
      </c>
      <c r="B111" s="18">
        <v>0.34292786693828359</v>
      </c>
      <c r="C111" s="18">
        <v>0.23124233751653581</v>
      </c>
      <c r="D111" s="3">
        <v>2.4007469932707446</v>
      </c>
      <c r="E111" s="4">
        <v>2.9160651449185639</v>
      </c>
      <c r="F111" s="31">
        <v>4.3244676158339361</v>
      </c>
      <c r="G111" s="7">
        <v>3.4438220302094535E-2</v>
      </c>
      <c r="H111" s="8">
        <v>1.0344382203020945</v>
      </c>
      <c r="I111" s="5">
        <v>2.3208220134882844</v>
      </c>
      <c r="J111" s="5">
        <v>2.8189843411498892</v>
      </c>
      <c r="K111" s="5">
        <v>4.1804986812755534</v>
      </c>
      <c r="L111">
        <v>1.91</v>
      </c>
      <c r="M111">
        <v>3.6</v>
      </c>
      <c r="N111">
        <v>4.29</v>
      </c>
      <c r="O111" s="5">
        <v>1.9757770007770006</v>
      </c>
      <c r="P111" s="5">
        <v>3.7239775930875405</v>
      </c>
      <c r="Q111" s="5">
        <v>4.4377399650959859</v>
      </c>
      <c r="R111" s="6">
        <v>0.50612999321620644</v>
      </c>
      <c r="S111" s="6">
        <v>0.26853007973415394</v>
      </c>
      <c r="T111" s="6">
        <v>0.22533992704963968</v>
      </c>
      <c r="U111">
        <v>0.82298426544532677</v>
      </c>
      <c r="V111">
        <v>1.2770556925234737</v>
      </c>
      <c r="W111">
        <v>1.0261933628193456</v>
      </c>
      <c r="X111" t="s">
        <v>334</v>
      </c>
      <c r="Y111" t="s">
        <v>515</v>
      </c>
      <c r="Z111" t="s">
        <v>272</v>
      </c>
      <c r="AA111" s="26" t="s">
        <v>90</v>
      </c>
      <c r="AB111" s="16" t="s">
        <v>75</v>
      </c>
      <c r="AC111" s="20" t="s">
        <v>512</v>
      </c>
      <c r="AD111" s="16" t="s">
        <v>86</v>
      </c>
      <c r="AE111" s="69" t="str">
        <f>VLOOKUP(AD111,cs_lookup!$A$2:$B$54,2,FALSE)</f>
        <v>1</v>
      </c>
    </row>
    <row r="112" spans="1:31" x14ac:dyDescent="0.25">
      <c r="A112" s="18">
        <v>0.70220237603979008</v>
      </c>
      <c r="B112" s="18">
        <v>0.1755943331567838</v>
      </c>
      <c r="C112" s="18">
        <v>0.11426667246290891</v>
      </c>
      <c r="D112" s="3">
        <v>1.4240908805232173</v>
      </c>
      <c r="E112" s="4">
        <v>5.6949446034065625</v>
      </c>
      <c r="F112" s="31">
        <v>8.7514581325066683</v>
      </c>
      <c r="G112" s="7">
        <v>3.5614994418009971E-2</v>
      </c>
      <c r="H112" s="8">
        <v>1.03561499441801</v>
      </c>
      <c r="I112" s="5">
        <v>1.3751161273244419</v>
      </c>
      <c r="J112" s="5">
        <v>5.4990943874919278</v>
      </c>
      <c r="K112" s="5">
        <v>8.4504938415117987</v>
      </c>
      <c r="L112">
        <v>1.51</v>
      </c>
      <c r="M112">
        <v>4.16</v>
      </c>
      <c r="N112">
        <v>7.52</v>
      </c>
      <c r="O112" s="5">
        <v>1.5637786415711952</v>
      </c>
      <c r="P112" s="5">
        <v>4.3081583767789215</v>
      </c>
      <c r="Q112" s="5">
        <v>7.7878247580234348</v>
      </c>
      <c r="R112" s="6">
        <v>0.63947669664758777</v>
      </c>
      <c r="S112" s="6">
        <v>0.23211774325429269</v>
      </c>
      <c r="T112" s="6">
        <v>0.12840556009811935</v>
      </c>
      <c r="U112">
        <v>1.0980890777115684</v>
      </c>
      <c r="V112">
        <v>0.75648819730430694</v>
      </c>
      <c r="W112">
        <v>0.88988882082359655</v>
      </c>
      <c r="X112" t="s">
        <v>516</v>
      </c>
      <c r="Y112" t="s">
        <v>517</v>
      </c>
      <c r="Z112" t="s">
        <v>274</v>
      </c>
      <c r="AA112" s="128" t="s">
        <v>84</v>
      </c>
      <c r="AB112" s="16" t="s">
        <v>86</v>
      </c>
      <c r="AC112" s="20" t="s">
        <v>512</v>
      </c>
      <c r="AD112" s="16" t="s">
        <v>77</v>
      </c>
      <c r="AE112" s="69" t="str">
        <f>VLOOKUP(AD112,cs_lookup!$A$2:$B$54,2,FALSE)</f>
        <v>2</v>
      </c>
    </row>
    <row r="113" spans="1:31" x14ac:dyDescent="0.25">
      <c r="A113" s="18">
        <v>0.18654347002058538</v>
      </c>
      <c r="B113" s="18">
        <v>0.25778193499546176</v>
      </c>
      <c r="C113" s="18">
        <v>0.49438304368087549</v>
      </c>
      <c r="D113" s="3">
        <v>5.3606808101599501</v>
      </c>
      <c r="E113" s="4">
        <v>3.8792477836649217</v>
      </c>
      <c r="F113" s="31">
        <v>2.0227230945353791</v>
      </c>
      <c r="G113" s="7">
        <v>4.0247131203604347E-2</v>
      </c>
      <c r="H113" s="8">
        <v>1.0402471312036043</v>
      </c>
      <c r="I113" s="5">
        <v>5.1532762257728546</v>
      </c>
      <c r="J113" s="5">
        <v>3.7291597999183992</v>
      </c>
      <c r="K113" s="5">
        <v>1.9444639969302426</v>
      </c>
      <c r="L113">
        <v>3.91</v>
      </c>
      <c r="M113">
        <v>3.22</v>
      </c>
      <c r="N113">
        <v>2.11</v>
      </c>
      <c r="O113" s="5">
        <v>4.067366283006093</v>
      </c>
      <c r="P113" s="5">
        <v>3.3495957624756061</v>
      </c>
      <c r="Q113" s="5">
        <v>2.1949214468396052</v>
      </c>
      <c r="R113" s="6">
        <v>0.24585934248855598</v>
      </c>
      <c r="S113" s="6">
        <v>0.29854348730753227</v>
      </c>
      <c r="T113" s="6">
        <v>0.45559717020391183</v>
      </c>
      <c r="U113">
        <v>0.75874062027668698</v>
      </c>
      <c r="V113">
        <v>0.86346527710356091</v>
      </c>
      <c r="W113">
        <v>1.0851319455289949</v>
      </c>
      <c r="X113" t="s">
        <v>301</v>
      </c>
      <c r="Y113" t="s">
        <v>476</v>
      </c>
      <c r="Z113" t="s">
        <v>275</v>
      </c>
      <c r="AA113" s="26" t="s">
        <v>85</v>
      </c>
      <c r="AB113" s="16" t="s">
        <v>79</v>
      </c>
      <c r="AC113" s="20">
        <v>44204</v>
      </c>
      <c r="AD113" s="16" t="s">
        <v>75</v>
      </c>
      <c r="AE113" s="69" t="str">
        <f>VLOOKUP(AD113,cs_lookup!$A$2:$B$54,2,FALSE)</f>
        <v>X</v>
      </c>
    </row>
    <row r="114" spans="1:31" x14ac:dyDescent="0.25">
      <c r="A114" s="18">
        <v>0.60179968519362248</v>
      </c>
      <c r="B114" s="18">
        <v>0.21580522142002018</v>
      </c>
      <c r="C114" s="18">
        <v>0.17390658278635235</v>
      </c>
      <c r="D114" s="3">
        <v>1.6616824910406207</v>
      </c>
      <c r="E114" s="4">
        <v>4.6338081785968797</v>
      </c>
      <c r="F114" s="31">
        <v>5.7502136145617886</v>
      </c>
      <c r="G114" s="7">
        <v>4.365312543266775E-2</v>
      </c>
      <c r="H114" s="8">
        <v>1.0436531254326677</v>
      </c>
      <c r="I114" s="5">
        <v>1.5921789055647548</v>
      </c>
      <c r="J114" s="5">
        <v>4.4399887909843985</v>
      </c>
      <c r="K114" s="5">
        <v>5.5096980734647056</v>
      </c>
      <c r="L114">
        <v>1.43</v>
      </c>
      <c r="M114">
        <v>4.63</v>
      </c>
      <c r="N114">
        <v>7.79</v>
      </c>
      <c r="O114" s="5">
        <v>1.4924239693687149</v>
      </c>
      <c r="P114" s="5">
        <v>4.8321139707532517</v>
      </c>
      <c r="Q114" s="5">
        <v>8.1300578471204812</v>
      </c>
      <c r="R114" s="6">
        <v>0.6700508840145426</v>
      </c>
      <c r="S114" s="6">
        <v>0.20694876115351962</v>
      </c>
      <c r="T114" s="6">
        <v>0.12300035483193786</v>
      </c>
      <c r="U114">
        <v>0.89814027494150905</v>
      </c>
      <c r="V114">
        <v>1.0427954253851783</v>
      </c>
      <c r="W114">
        <v>1.4138705780480916</v>
      </c>
      <c r="X114" t="s">
        <v>379</v>
      </c>
      <c r="Y114" t="s">
        <v>285</v>
      </c>
      <c r="Z114" t="s">
        <v>275</v>
      </c>
      <c r="AA114" s="26" t="s">
        <v>84</v>
      </c>
      <c r="AB114" s="16" t="s">
        <v>86</v>
      </c>
      <c r="AC114" s="20">
        <v>44204</v>
      </c>
      <c r="AD114" s="16" t="s">
        <v>75</v>
      </c>
      <c r="AE114" s="69" t="str">
        <f>VLOOKUP(AD114,cs_lookup!$A$2:$B$54,2,FALSE)</f>
        <v>X</v>
      </c>
    </row>
    <row r="115" spans="1:31" x14ac:dyDescent="0.25">
      <c r="A115" s="18">
        <v>0.52314458692012333</v>
      </c>
      <c r="B115" s="18">
        <v>0.21049829960077765</v>
      </c>
      <c r="C115" s="18">
        <v>0.24949749331384274</v>
      </c>
      <c r="D115" s="3">
        <v>1.9115174370573877</v>
      </c>
      <c r="E115" s="4">
        <v>4.7506321993885869</v>
      </c>
      <c r="F115" s="31">
        <v>4.0080563003576977</v>
      </c>
      <c r="G115" s="7">
        <v>2.890023242347084E-2</v>
      </c>
      <c r="H115" s="8">
        <v>1.0289002324234708</v>
      </c>
      <c r="I115" s="5">
        <v>1.8578258385217787</v>
      </c>
      <c r="J115" s="5">
        <v>4.6171942134748587</v>
      </c>
      <c r="K115" s="5">
        <v>3.8954761346657731</v>
      </c>
      <c r="L115">
        <v>2.0299999999999998</v>
      </c>
      <c r="M115">
        <v>3.78</v>
      </c>
      <c r="N115">
        <v>3.68</v>
      </c>
      <c r="O115" s="5">
        <v>2.0886674718196456</v>
      </c>
      <c r="P115" s="5">
        <v>3.8892428785607196</v>
      </c>
      <c r="Q115" s="5">
        <v>3.786352855318373</v>
      </c>
      <c r="R115" s="6">
        <v>0.47877415313448662</v>
      </c>
      <c r="S115" s="6">
        <v>0.25711945260926133</v>
      </c>
      <c r="T115" s="6">
        <v>0.2641063942562521</v>
      </c>
      <c r="U115">
        <v>1.0926750817585869</v>
      </c>
      <c r="V115">
        <v>0.81867901267146526</v>
      </c>
      <c r="W115">
        <v>0.94468554620364509</v>
      </c>
      <c r="X115" t="s">
        <v>384</v>
      </c>
      <c r="Y115" t="s">
        <v>314</v>
      </c>
      <c r="Z115" t="s">
        <v>268</v>
      </c>
      <c r="AA115" s="26" t="s">
        <v>90</v>
      </c>
      <c r="AB115" s="16" t="s">
        <v>74</v>
      </c>
      <c r="AC115" s="20">
        <v>44204</v>
      </c>
      <c r="AD115" s="16" t="s">
        <v>75</v>
      </c>
      <c r="AE115" s="69" t="str">
        <f>VLOOKUP(AD115,cs_lookup!$A$2:$B$54,2,FALSE)</f>
        <v>X</v>
      </c>
    </row>
    <row r="116" spans="1:31" x14ac:dyDescent="0.25">
      <c r="A116" s="18">
        <v>0.82756763733330696</v>
      </c>
      <c r="B116" s="18">
        <v>9.6575223018066411E-2</v>
      </c>
      <c r="C116" s="18">
        <v>2.8415441456548889E-2</v>
      </c>
      <c r="D116" s="3">
        <v>1.2083604467936016</v>
      </c>
      <c r="E116" s="4">
        <v>10.354622736029604</v>
      </c>
      <c r="F116" s="31">
        <v>35.192133176221716</v>
      </c>
      <c r="G116" s="7">
        <v>4.230844455721039E-2</v>
      </c>
      <c r="H116" s="8">
        <v>1.0423084445572104</v>
      </c>
      <c r="I116" s="5">
        <v>1.1593117690866763</v>
      </c>
      <c r="J116" s="5">
        <v>9.9343172264409851</v>
      </c>
      <c r="K116" s="5">
        <v>33.763645838225848</v>
      </c>
      <c r="L116">
        <v>1.1399999999999999</v>
      </c>
      <c r="M116">
        <v>9.1300000000000008</v>
      </c>
      <c r="N116">
        <v>17.989999999999998</v>
      </c>
      <c r="O116" s="5">
        <v>1.1882316267952198</v>
      </c>
      <c r="P116" s="5">
        <v>9.5162760988073316</v>
      </c>
      <c r="Q116" s="5">
        <v>18.751128917584214</v>
      </c>
      <c r="R116" s="6">
        <v>0.84158675585592735</v>
      </c>
      <c r="S116" s="6">
        <v>0.105083121760762</v>
      </c>
      <c r="T116" s="6">
        <v>5.3330122383310571E-2</v>
      </c>
      <c r="U116">
        <v>0.98334203999163183</v>
      </c>
      <c r="V116">
        <v>0.91903648654381309</v>
      </c>
      <c r="W116">
        <v>0.53282160600181516</v>
      </c>
      <c r="X116" t="s">
        <v>288</v>
      </c>
      <c r="Y116" t="s">
        <v>383</v>
      </c>
      <c r="Z116" t="s">
        <v>268</v>
      </c>
      <c r="AA116" s="26" t="s">
        <v>84</v>
      </c>
      <c r="AB116" s="16" t="s">
        <v>99</v>
      </c>
      <c r="AC116" s="20">
        <v>44204</v>
      </c>
      <c r="AD116" s="16" t="s">
        <v>518</v>
      </c>
      <c r="AE116" s="69" t="e">
        <f>VLOOKUP(AD116,cs_lookup!$A$2:$B$54,2,FALSE)</f>
        <v>#N/A</v>
      </c>
    </row>
    <row r="117" spans="1:31" x14ac:dyDescent="0.25">
      <c r="A117" s="18">
        <v>0.12878028883227902</v>
      </c>
      <c r="B117" s="18">
        <v>0.18844219522528802</v>
      </c>
      <c r="C117" s="18">
        <v>0.59025823550015477</v>
      </c>
      <c r="D117" s="3">
        <v>7.7651635127358727</v>
      </c>
      <c r="E117" s="4">
        <v>5.306667112450433</v>
      </c>
      <c r="F117" s="31">
        <v>1.6941737359287345</v>
      </c>
      <c r="G117" s="7">
        <v>3.4737250783302143E-2</v>
      </c>
      <c r="H117" s="8">
        <v>1.0347372507833021</v>
      </c>
      <c r="I117" s="5">
        <v>7.5044785590328349</v>
      </c>
      <c r="J117" s="5">
        <v>5.1285165470106104</v>
      </c>
      <c r="K117" s="5">
        <v>1.6372984877525527</v>
      </c>
      <c r="L117">
        <v>3.24</v>
      </c>
      <c r="M117">
        <v>3.74</v>
      </c>
      <c r="N117">
        <v>2.1800000000000002</v>
      </c>
      <c r="O117" s="5">
        <v>3.3525486925378991</v>
      </c>
      <c r="P117" s="5">
        <v>3.8699173179295503</v>
      </c>
      <c r="Q117" s="5">
        <v>2.2557272067075989</v>
      </c>
      <c r="R117" s="6">
        <v>0.29828052974317698</v>
      </c>
      <c r="S117" s="6">
        <v>0.25840345357430305</v>
      </c>
      <c r="T117" s="6">
        <v>0.44331601668251996</v>
      </c>
      <c r="U117">
        <v>0.43174218894931005</v>
      </c>
      <c r="V117">
        <v>0.72925571473100337</v>
      </c>
      <c r="W117">
        <v>1.3314615608009202</v>
      </c>
      <c r="X117" t="s">
        <v>382</v>
      </c>
      <c r="Y117" t="s">
        <v>287</v>
      </c>
      <c r="Z117" t="s">
        <v>268</v>
      </c>
      <c r="AA117" s="26" t="s">
        <v>85</v>
      </c>
      <c r="AB117" s="16" t="s">
        <v>79</v>
      </c>
      <c r="AC117" s="20">
        <v>44204</v>
      </c>
      <c r="AD117" s="16" t="s">
        <v>91</v>
      </c>
      <c r="AE117" s="69" t="str">
        <f>VLOOKUP(AD117,cs_lookup!$A$2:$B$54,2,FALSE)</f>
        <v>2</v>
      </c>
    </row>
    <row r="118" spans="1:31" x14ac:dyDescent="0.25">
      <c r="A118" s="18">
        <v>0.26186871942341317</v>
      </c>
      <c r="B118" s="18">
        <v>0.30204050703866475</v>
      </c>
      <c r="C118" s="18">
        <v>0.3999691623652783</v>
      </c>
      <c r="D118" s="3">
        <v>3.8187073362630573</v>
      </c>
      <c r="E118" s="4">
        <v>3.3108142010633963</v>
      </c>
      <c r="F118" s="31">
        <v>2.5001927500769017</v>
      </c>
      <c r="G118" s="7">
        <v>3.9052101416846785E-2</v>
      </c>
      <c r="H118" s="8">
        <v>1.0390521014168468</v>
      </c>
      <c r="I118" s="5">
        <v>3.6751836900727932</v>
      </c>
      <c r="J118" s="5">
        <v>3.186379389973597</v>
      </c>
      <c r="K118" s="5">
        <v>2.4062246221028283</v>
      </c>
      <c r="L118">
        <v>1.69</v>
      </c>
      <c r="M118">
        <v>3.57</v>
      </c>
      <c r="N118">
        <v>5.98</v>
      </c>
      <c r="O118" s="5">
        <v>1.7559980513944711</v>
      </c>
      <c r="P118" s="5">
        <v>3.709416002058143</v>
      </c>
      <c r="Q118" s="5">
        <v>6.213531566472744</v>
      </c>
      <c r="R118" s="6">
        <v>0.56947671394389143</v>
      </c>
      <c r="S118" s="6">
        <v>0.26958421472413907</v>
      </c>
      <c r="T118" s="6">
        <v>0.16093907133196933</v>
      </c>
      <c r="U118">
        <v>0.459840961028679</v>
      </c>
      <c r="V118">
        <v>1.1203938900789783</v>
      </c>
      <c r="W118">
        <v>2.4852210159723191</v>
      </c>
      <c r="X118" t="s">
        <v>392</v>
      </c>
      <c r="Y118" t="s">
        <v>513</v>
      </c>
      <c r="Z118" t="s">
        <v>279</v>
      </c>
      <c r="AA118" s="26" t="s">
        <v>90</v>
      </c>
      <c r="AB118" s="16" t="s">
        <v>75</v>
      </c>
      <c r="AC118" s="20">
        <v>44204</v>
      </c>
      <c r="AD118" s="16" t="s">
        <v>73</v>
      </c>
      <c r="AE118" s="69" t="str">
        <f>VLOOKUP(AD118,cs_lookup!$A$2:$B$54,2,FALSE)</f>
        <v>X</v>
      </c>
    </row>
    <row r="119" spans="1:31" x14ac:dyDescent="0.25">
      <c r="A119" s="18">
        <v>0.71946180546448835</v>
      </c>
      <c r="B119" s="18">
        <v>0.17166087445178671</v>
      </c>
      <c r="C119" s="18">
        <v>0.10186830134293094</v>
      </c>
      <c r="D119" s="3">
        <v>1.3899278494073701</v>
      </c>
      <c r="E119" s="4">
        <v>5.82543927492845</v>
      </c>
      <c r="F119" s="31">
        <v>9.8165963976721802</v>
      </c>
      <c r="G119" s="7">
        <v>3.4729359252908543E-2</v>
      </c>
      <c r="H119" s="8">
        <v>1.0347293592529085</v>
      </c>
      <c r="I119" s="5">
        <v>1.3432767099707315</v>
      </c>
      <c r="J119" s="5">
        <v>5.6299159029705237</v>
      </c>
      <c r="K119" s="5">
        <v>9.4871149734843936</v>
      </c>
      <c r="L119">
        <v>2.0499999999999998</v>
      </c>
      <c r="M119">
        <v>3.45</v>
      </c>
      <c r="N119">
        <v>3.89</v>
      </c>
      <c r="O119" s="5">
        <v>2.1211951864684622</v>
      </c>
      <c r="P119" s="5">
        <v>3.5698162894225347</v>
      </c>
      <c r="Q119" s="5">
        <v>4.0250972074938147</v>
      </c>
      <c r="R119" s="6">
        <v>0.4714323351189954</v>
      </c>
      <c r="S119" s="6">
        <v>0.28012645999824359</v>
      </c>
      <c r="T119" s="6">
        <v>0.248441204882761</v>
      </c>
      <c r="U119">
        <v>1.5261189185991821</v>
      </c>
      <c r="V119">
        <v>0.61279778587450473</v>
      </c>
      <c r="W119">
        <v>0.41002981526756965</v>
      </c>
      <c r="X119" t="s">
        <v>390</v>
      </c>
      <c r="Y119" t="s">
        <v>316</v>
      </c>
      <c r="Z119" t="s">
        <v>279</v>
      </c>
      <c r="AA119" s="26" t="s">
        <v>84</v>
      </c>
      <c r="AB119" s="16" t="s">
        <v>86</v>
      </c>
      <c r="AC119" s="20">
        <v>44204</v>
      </c>
      <c r="AD119" s="16" t="s">
        <v>78</v>
      </c>
      <c r="AE119" s="69" t="str">
        <f>VLOOKUP(AD119,cs_lookup!$A$2:$B$54,2,FALSE)</f>
        <v>1</v>
      </c>
    </row>
    <row r="120" spans="1:31" x14ac:dyDescent="0.25">
      <c r="A120" s="18">
        <v>0.37097267944416851</v>
      </c>
      <c r="B120" s="18">
        <v>0.26376625378207363</v>
      </c>
      <c r="C120" s="18">
        <v>0.3382424577802175</v>
      </c>
      <c r="D120" s="3">
        <v>2.6956162957830436</v>
      </c>
      <c r="E120" s="4">
        <v>3.7912355567145832</v>
      </c>
      <c r="F120" s="31">
        <v>2.9564591227331314</v>
      </c>
      <c r="G120" s="7">
        <v>3.9493896030398545E-2</v>
      </c>
      <c r="H120" s="8">
        <v>1.0394938960303985</v>
      </c>
      <c r="I120" s="5">
        <v>2.5932006970671178</v>
      </c>
      <c r="J120" s="5">
        <v>3.6471936691427325</v>
      </c>
      <c r="K120" s="5">
        <v>2.8441332210061132</v>
      </c>
      <c r="L120">
        <v>1.68</v>
      </c>
      <c r="M120">
        <v>3.72</v>
      </c>
      <c r="N120">
        <v>5.7</v>
      </c>
      <c r="O120" s="5">
        <v>1.7463497453310695</v>
      </c>
      <c r="P120" s="5">
        <v>3.8669172932330826</v>
      </c>
      <c r="Q120" s="5">
        <v>5.9251152073732722</v>
      </c>
      <c r="R120" s="6">
        <v>0.57262298269492518</v>
      </c>
      <c r="S120" s="6">
        <v>0.25860392766867585</v>
      </c>
      <c r="T120" s="6">
        <v>0.16877308963639898</v>
      </c>
      <c r="U120">
        <v>0.64784804427210818</v>
      </c>
      <c r="V120">
        <v>1.0199622881212065</v>
      </c>
      <c r="W120">
        <v>2.0041255303728787</v>
      </c>
      <c r="X120" t="s">
        <v>385</v>
      </c>
      <c r="Y120" t="s">
        <v>391</v>
      </c>
      <c r="Z120" t="s">
        <v>279</v>
      </c>
      <c r="AA120" s="26" t="s">
        <v>90</v>
      </c>
      <c r="AB120" s="16" t="s">
        <v>75</v>
      </c>
      <c r="AC120" s="20">
        <v>44204</v>
      </c>
      <c r="AD120" s="16" t="s">
        <v>94</v>
      </c>
      <c r="AE120" s="69" t="str">
        <f>VLOOKUP(AD120,cs_lookup!$A$2:$B$54,2,FALSE)</f>
        <v>1</v>
      </c>
    </row>
    <row r="121" spans="1:31" x14ac:dyDescent="0.25">
      <c r="A121" s="18">
        <v>5.0549146143862682E-2</v>
      </c>
      <c r="B121" s="18">
        <v>0.14267888923185207</v>
      </c>
      <c r="C121" s="18">
        <v>0.66130211107276138</v>
      </c>
      <c r="D121" s="3">
        <v>19.782727825985504</v>
      </c>
      <c r="E121" s="4">
        <v>7.0087453398589883</v>
      </c>
      <c r="F121" s="31">
        <v>1.5121681652850079</v>
      </c>
      <c r="G121" s="7">
        <v>3.7042451175301139E-2</v>
      </c>
      <c r="H121" s="8">
        <v>1.0370424511753011</v>
      </c>
      <c r="I121" s="5">
        <v>19.076102240140063</v>
      </c>
      <c r="J121" s="5">
        <v>6.7583977222107308</v>
      </c>
      <c r="K121" s="5">
        <v>1.4581545466834431</v>
      </c>
      <c r="L121">
        <v>5.03</v>
      </c>
      <c r="M121">
        <v>4</v>
      </c>
      <c r="N121">
        <v>1.7</v>
      </c>
      <c r="O121" s="5">
        <v>5.2163235294117651</v>
      </c>
      <c r="P121" s="5">
        <v>4.1481698047012046</v>
      </c>
      <c r="Q121" s="5">
        <v>1.7629721669980118</v>
      </c>
      <c r="R121" s="6">
        <v>0.19170590059485212</v>
      </c>
      <c r="S121" s="6">
        <v>0.24107016999802655</v>
      </c>
      <c r="T121" s="6">
        <v>0.5672239294071213</v>
      </c>
      <c r="U121">
        <v>0.26368070042190489</v>
      </c>
      <c r="V121">
        <v>0.59185626007987657</v>
      </c>
      <c r="W121">
        <v>1.165857215798306</v>
      </c>
      <c r="X121" t="s">
        <v>514</v>
      </c>
      <c r="Y121" t="s">
        <v>387</v>
      </c>
      <c r="Z121" t="s">
        <v>279</v>
      </c>
      <c r="AA121" s="26" t="s">
        <v>85</v>
      </c>
      <c r="AB121" s="16" t="s">
        <v>77</v>
      </c>
      <c r="AC121" s="20">
        <v>44204</v>
      </c>
      <c r="AD121" s="16" t="s">
        <v>102</v>
      </c>
      <c r="AE121" s="69" t="str">
        <f>VLOOKUP(AD121,cs_lookup!$A$2:$B$54,2,FALSE)</f>
        <v>2</v>
      </c>
    </row>
    <row r="122" spans="1:31" x14ac:dyDescent="0.25">
      <c r="A122" s="18">
        <v>0.36346373976492724</v>
      </c>
      <c r="B122" s="18">
        <v>0.30000933792066831</v>
      </c>
      <c r="C122" s="18">
        <v>0.31470778280835371</v>
      </c>
      <c r="D122" s="3">
        <v>2.7513060880481697</v>
      </c>
      <c r="E122" s="4">
        <v>3.3332295818886504</v>
      </c>
      <c r="F122" s="31">
        <v>3.1775509047673149</v>
      </c>
      <c r="G122" s="7">
        <v>3.4775118233077329E-2</v>
      </c>
      <c r="H122" s="8">
        <v>1.0347751182330773</v>
      </c>
      <c r="I122" s="5">
        <v>2.6588444576693555</v>
      </c>
      <c r="J122" s="5">
        <v>3.2212115687322305</v>
      </c>
      <c r="K122" s="5">
        <v>3.0707646992837621</v>
      </c>
      <c r="L122">
        <v>1.84</v>
      </c>
      <c r="M122">
        <v>3.62</v>
      </c>
      <c r="N122">
        <v>4.6500000000000004</v>
      </c>
      <c r="O122" s="5">
        <v>1.9039862175488624</v>
      </c>
      <c r="P122" s="5">
        <v>3.74588592800374</v>
      </c>
      <c r="Q122" s="5">
        <v>4.81170429978381</v>
      </c>
      <c r="R122" s="6">
        <v>0.52521388589008355</v>
      </c>
      <c r="S122" s="6">
        <v>0.26695954420932422</v>
      </c>
      <c r="T122" s="6">
        <v>0.2078265699005922</v>
      </c>
      <c r="U122">
        <v>0.69202995109118792</v>
      </c>
      <c r="V122">
        <v>1.1238007571867503</v>
      </c>
      <c r="W122">
        <v>1.514280791714385</v>
      </c>
      <c r="X122" t="s">
        <v>386</v>
      </c>
      <c r="Y122" t="s">
        <v>480</v>
      </c>
      <c r="Z122" t="s">
        <v>279</v>
      </c>
      <c r="AA122" s="26" t="s">
        <v>90</v>
      </c>
      <c r="AB122" s="16" t="s">
        <v>75</v>
      </c>
      <c r="AC122" s="20">
        <v>44204</v>
      </c>
      <c r="AD122" s="16" t="s">
        <v>76</v>
      </c>
      <c r="AE122" s="69" t="str">
        <f>VLOOKUP(AD122,cs_lookup!$A$2:$B$54,2,FALSE)</f>
        <v>2</v>
      </c>
    </row>
    <row r="123" spans="1:31" x14ac:dyDescent="0.25">
      <c r="A123" s="18">
        <v>0.20320121449893003</v>
      </c>
      <c r="B123" s="18">
        <v>0.24296843602575446</v>
      </c>
      <c r="C123" s="18">
        <v>0.49313045844672965</v>
      </c>
      <c r="D123" s="3">
        <v>4.9212304289906967</v>
      </c>
      <c r="E123" s="4">
        <v>4.1157609455657882</v>
      </c>
      <c r="F123" s="31">
        <v>2.0278609501222382</v>
      </c>
      <c r="G123" s="7">
        <v>3.41657899187644E-2</v>
      </c>
      <c r="H123" s="8">
        <v>1.0341657899187644</v>
      </c>
      <c r="I123" s="5">
        <v>4.7586474789281787</v>
      </c>
      <c r="J123" s="5">
        <v>3.9797883334441848</v>
      </c>
      <c r="K123" s="5">
        <v>1.9608664006198953</v>
      </c>
      <c r="L123">
        <v>3.91</v>
      </c>
      <c r="M123">
        <v>3.56</v>
      </c>
      <c r="N123">
        <v>2.0099999999999998</v>
      </c>
      <c r="O123" s="5">
        <v>4.0435882385823687</v>
      </c>
      <c r="P123" s="5">
        <v>3.6816302121108011</v>
      </c>
      <c r="Q123" s="5">
        <v>2.0786732377367163</v>
      </c>
      <c r="R123" s="6">
        <v>0.24730510155766688</v>
      </c>
      <c r="S123" s="6">
        <v>0.27161880536249366</v>
      </c>
      <c r="T123" s="6">
        <v>0.48107609307983956</v>
      </c>
      <c r="U123">
        <v>0.82166204101352658</v>
      </c>
      <c r="V123">
        <v>0.89451993466172808</v>
      </c>
      <c r="W123">
        <v>1.0250570866860547</v>
      </c>
      <c r="X123" t="s">
        <v>483</v>
      </c>
      <c r="Y123" t="s">
        <v>393</v>
      </c>
      <c r="Z123" t="s">
        <v>279</v>
      </c>
      <c r="AA123" s="26" t="s">
        <v>85</v>
      </c>
      <c r="AB123" s="16" t="s">
        <v>79</v>
      </c>
      <c r="AC123" s="20">
        <v>44204</v>
      </c>
      <c r="AD123" s="16" t="s">
        <v>76</v>
      </c>
      <c r="AE123" s="69" t="str">
        <f>VLOOKUP(AD123,cs_lookup!$A$2:$B$54,2,FALSE)</f>
        <v>2</v>
      </c>
    </row>
    <row r="124" spans="1:31" x14ac:dyDescent="0.25">
      <c r="A124" s="18">
        <v>0.37624697251973049</v>
      </c>
      <c r="B124" s="18">
        <v>0.30448366948196637</v>
      </c>
      <c r="C124" s="18">
        <v>0.29985922379702024</v>
      </c>
      <c r="D124" s="3">
        <v>2.6578286950802235</v>
      </c>
      <c r="E124" s="4">
        <v>3.284248385804569</v>
      </c>
      <c r="F124" s="31">
        <v>3.3348982477087876</v>
      </c>
      <c r="G124" s="7">
        <v>3.2731258632542781E-2</v>
      </c>
      <c r="H124" s="8">
        <v>1.0327312586325428</v>
      </c>
      <c r="I124" s="5">
        <v>2.5735917963783725</v>
      </c>
      <c r="J124" s="5">
        <v>3.1801578177785563</v>
      </c>
      <c r="K124" s="5">
        <v>3.2292023891332424</v>
      </c>
      <c r="L124">
        <v>2.81</v>
      </c>
      <c r="M124">
        <v>3.22</v>
      </c>
      <c r="N124">
        <v>2.73</v>
      </c>
      <c r="O124" s="5">
        <v>2.9019748367574452</v>
      </c>
      <c r="P124" s="5">
        <v>3.3253946527967879</v>
      </c>
      <c r="Q124" s="5">
        <v>2.8193563360668419</v>
      </c>
      <c r="R124" s="6">
        <v>0.34459292593913787</v>
      </c>
      <c r="S124" s="6">
        <v>0.30071618692204266</v>
      </c>
      <c r="T124" s="6">
        <v>0.35469088713881952</v>
      </c>
      <c r="U124">
        <v>1.0918592466584278</v>
      </c>
      <c r="V124">
        <v>1.0125283663592755</v>
      </c>
      <c r="W124">
        <v>0.84541000254021414</v>
      </c>
      <c r="X124" t="s">
        <v>404</v>
      </c>
      <c r="Y124" t="s">
        <v>405</v>
      </c>
      <c r="Z124" t="s">
        <v>281</v>
      </c>
      <c r="AA124" s="26" t="s">
        <v>90</v>
      </c>
      <c r="AB124" s="16" t="s">
        <v>75</v>
      </c>
      <c r="AC124" s="20">
        <v>44204</v>
      </c>
      <c r="AD124" s="16" t="s">
        <v>79</v>
      </c>
      <c r="AE124" s="69" t="str">
        <f>VLOOKUP(AD124,cs_lookup!$A$2:$B$54,2,FALSE)</f>
        <v>2</v>
      </c>
    </row>
    <row r="125" spans="1:31" x14ac:dyDescent="0.25">
      <c r="A125" s="18" t="e">
        <v>#N/A</v>
      </c>
      <c r="B125" s="18" t="e">
        <v>#N/A</v>
      </c>
      <c r="C125" s="18" t="e">
        <v>#N/A</v>
      </c>
      <c r="D125" s="3" t="e">
        <v>#N/A</v>
      </c>
      <c r="E125" s="4" t="e">
        <v>#N/A</v>
      </c>
      <c r="F125" s="31" t="e">
        <v>#N/A</v>
      </c>
      <c r="G125" s="7">
        <v>3.3437334241988248E-2</v>
      </c>
      <c r="H125" s="8">
        <v>1.0334373342419882</v>
      </c>
      <c r="I125" s="5" t="e">
        <v>#N/A</v>
      </c>
      <c r="J125" s="5" t="e">
        <v>#N/A</v>
      </c>
      <c r="K125" s="5" t="e">
        <v>#N/A</v>
      </c>
      <c r="L125">
        <v>2.71</v>
      </c>
      <c r="M125">
        <v>3.31</v>
      </c>
      <c r="N125">
        <v>2.76</v>
      </c>
      <c r="O125" s="5">
        <v>2.8006151757957882</v>
      </c>
      <c r="P125" s="5">
        <v>3.4206775763409811</v>
      </c>
      <c r="Q125" s="5">
        <v>2.8522870425078874</v>
      </c>
      <c r="R125" s="6">
        <v>0.35706440807807605</v>
      </c>
      <c r="S125" s="6">
        <v>0.29233974196120427</v>
      </c>
      <c r="T125" s="6">
        <v>0.35059584996071963</v>
      </c>
      <c r="U125" t="e">
        <v>#N/A</v>
      </c>
      <c r="V125" t="e">
        <v>#N/A</v>
      </c>
      <c r="W125" t="e">
        <v>#N/A</v>
      </c>
      <c r="X125" t="s">
        <v>408</v>
      </c>
      <c r="Y125" t="s">
        <v>328</v>
      </c>
      <c r="Z125" t="s">
        <v>281</v>
      </c>
      <c r="AA125" s="26"/>
      <c r="AB125" s="16" t="e">
        <v>#N/A</v>
      </c>
      <c r="AC125" s="20">
        <v>44204</v>
      </c>
      <c r="AD125" s="16" t="s">
        <v>73</v>
      </c>
      <c r="AE125" s="69" t="str">
        <f>VLOOKUP(AD125,cs_lookup!$A$2:$B$54,2,FALSE)</f>
        <v>X</v>
      </c>
    </row>
    <row r="126" spans="1:31" x14ac:dyDescent="0.25">
      <c r="A126" s="18">
        <v>0.24570917916175583</v>
      </c>
      <c r="B126" s="18">
        <v>0.23149504695594708</v>
      </c>
      <c r="C126" s="18">
        <v>0.47014653982588883</v>
      </c>
      <c r="D126" s="3">
        <v>4.0698520234837368</v>
      </c>
      <c r="E126" s="4">
        <v>4.3197468505246137</v>
      </c>
      <c r="F126" s="31">
        <v>2.126996404930118</v>
      </c>
      <c r="G126" s="7">
        <v>3.2375032375032475E-2</v>
      </c>
      <c r="H126" s="8">
        <v>1.0323750323750325</v>
      </c>
      <c r="I126" s="5">
        <v>3.9422224442224549</v>
      </c>
      <c r="J126" s="5">
        <v>4.1842806296727373</v>
      </c>
      <c r="K126" s="5">
        <v>2.0602943099435986</v>
      </c>
      <c r="L126">
        <v>3.3</v>
      </c>
      <c r="M126">
        <v>3.51</v>
      </c>
      <c r="N126">
        <v>2.25</v>
      </c>
      <c r="O126" s="5">
        <v>3.4068376068376072</v>
      </c>
      <c r="P126" s="5">
        <v>3.623636363636364</v>
      </c>
      <c r="Q126" s="5">
        <v>2.3228438228438231</v>
      </c>
      <c r="R126" s="6">
        <v>0.2935273457099849</v>
      </c>
      <c r="S126" s="6">
        <v>0.27596588058203708</v>
      </c>
      <c r="T126" s="6">
        <v>0.43050677370797791</v>
      </c>
      <c r="U126">
        <v>0.8370912719134691</v>
      </c>
      <c r="V126">
        <v>0.83885387015127744</v>
      </c>
      <c r="W126">
        <v>1.0920769858659634</v>
      </c>
      <c r="X126" t="s">
        <v>485</v>
      </c>
      <c r="Y126" t="s">
        <v>409</v>
      </c>
      <c r="Z126" t="s">
        <v>281</v>
      </c>
      <c r="AA126" s="26" t="s">
        <v>85</v>
      </c>
      <c r="AB126" s="16" t="s">
        <v>79</v>
      </c>
      <c r="AC126" s="20">
        <v>44204</v>
      </c>
      <c r="AD126" s="16" t="s">
        <v>74</v>
      </c>
      <c r="AE126" s="69" t="str">
        <f>VLOOKUP(AD126,cs_lookup!$A$2:$B$54,2,FALSE)</f>
        <v>X</v>
      </c>
    </row>
    <row r="127" spans="1:31" x14ac:dyDescent="0.25">
      <c r="A127" s="18">
        <v>0.40339227478096001</v>
      </c>
      <c r="B127" s="18">
        <v>0.273029668330528</v>
      </c>
      <c r="C127" s="18">
        <v>0.30227437338289731</v>
      </c>
      <c r="D127" s="3">
        <v>2.4789765756991629</v>
      </c>
      <c r="E127" s="4">
        <v>3.6626056285920043</v>
      </c>
      <c r="F127" s="31">
        <v>3.3082526606821512</v>
      </c>
      <c r="G127" s="7">
        <v>3.4352935644986538E-2</v>
      </c>
      <c r="H127" s="8">
        <v>1.0343529356449865</v>
      </c>
      <c r="I127" s="5">
        <v>2.3966447914157647</v>
      </c>
      <c r="J127" s="5">
        <v>3.5409631493994174</v>
      </c>
      <c r="K127" s="5">
        <v>3.1983789542969099</v>
      </c>
      <c r="L127">
        <v>3.27</v>
      </c>
      <c r="M127">
        <v>3.57</v>
      </c>
      <c r="N127">
        <v>2.23</v>
      </c>
      <c r="O127" s="5">
        <v>3.382334099559106</v>
      </c>
      <c r="P127" s="5">
        <v>3.692639980252602</v>
      </c>
      <c r="Q127" s="5">
        <v>2.3066070464883199</v>
      </c>
      <c r="R127" s="6">
        <v>0.29565382087190972</v>
      </c>
      <c r="S127" s="6">
        <v>0.27080896197511056</v>
      </c>
      <c r="T127" s="6">
        <v>0.43353721715297977</v>
      </c>
      <c r="U127">
        <v>1.3644074464903579</v>
      </c>
      <c r="V127">
        <v>1.0082002690724154</v>
      </c>
      <c r="W127">
        <v>0.69722819961783244</v>
      </c>
      <c r="X127" t="s">
        <v>406</v>
      </c>
      <c r="Y127" t="s">
        <v>407</v>
      </c>
      <c r="Z127" t="s">
        <v>281</v>
      </c>
      <c r="AA127" s="26" t="s">
        <v>90</v>
      </c>
      <c r="AB127" s="16" t="s">
        <v>75</v>
      </c>
      <c r="AC127" s="20">
        <v>44204</v>
      </c>
      <c r="AD127" s="16" t="s">
        <v>77</v>
      </c>
      <c r="AE127" s="69" t="str">
        <f>VLOOKUP(AD127,cs_lookup!$A$2:$B$54,2,FALSE)</f>
        <v>2</v>
      </c>
    </row>
    <row r="128" spans="1:31" x14ac:dyDescent="0.25">
      <c r="A128" s="18">
        <v>0.70198760026336515</v>
      </c>
      <c r="B128" s="18">
        <v>0.1893294217635357</v>
      </c>
      <c r="C128" s="18">
        <v>0.10433785179995103</v>
      </c>
      <c r="D128" s="3">
        <v>1.4245265865448753</v>
      </c>
      <c r="E128" s="4">
        <v>5.2817992612313418</v>
      </c>
      <c r="F128" s="31">
        <v>9.5842494621924867</v>
      </c>
      <c r="G128" s="7">
        <v>3.08606090307737E-2</v>
      </c>
      <c r="H128" s="8">
        <v>1.0308606090307737</v>
      </c>
      <c r="I128" s="5">
        <v>1.381880900352018</v>
      </c>
      <c r="J128" s="5">
        <v>5.123679394634495</v>
      </c>
      <c r="K128" s="5">
        <v>9.2973282500373173</v>
      </c>
      <c r="L128">
        <v>1.61</v>
      </c>
      <c r="M128">
        <v>3.81</v>
      </c>
      <c r="N128">
        <v>6.79</v>
      </c>
      <c r="O128" s="5">
        <v>1.6596855805395458</v>
      </c>
      <c r="P128" s="5">
        <v>3.9275789204072478</v>
      </c>
      <c r="Q128" s="5">
        <v>6.9995435353189537</v>
      </c>
      <c r="R128" s="6">
        <v>0.60252376216639225</v>
      </c>
      <c r="S128" s="6">
        <v>0.25460977876322616</v>
      </c>
      <c r="T128" s="6">
        <v>0.14286645907038167</v>
      </c>
      <c r="U128">
        <v>1.1650786978746659</v>
      </c>
      <c r="V128">
        <v>0.74360624593135616</v>
      </c>
      <c r="W128">
        <v>0.73031733605541427</v>
      </c>
      <c r="X128" t="s">
        <v>519</v>
      </c>
      <c r="Y128" t="s">
        <v>338</v>
      </c>
      <c r="Z128" t="s">
        <v>274</v>
      </c>
      <c r="AA128" s="26" t="s">
        <v>84</v>
      </c>
      <c r="AB128" s="16" t="s">
        <v>86</v>
      </c>
      <c r="AC128" s="20">
        <v>44204</v>
      </c>
      <c r="AD128" s="16" t="s">
        <v>86</v>
      </c>
      <c r="AE128" s="69" t="str">
        <f>VLOOKUP(AD128,cs_lookup!$A$2:$B$54,2,FALSE)</f>
        <v>1</v>
      </c>
    </row>
    <row r="129" spans="1:31" x14ac:dyDescent="0.25">
      <c r="A129" s="18">
        <v>0.4488102466509033</v>
      </c>
      <c r="B129" s="18">
        <v>0.32483883941531488</v>
      </c>
      <c r="C129" s="18">
        <v>0.21769287054818767</v>
      </c>
      <c r="D129" s="3">
        <v>2.2281131223321355</v>
      </c>
      <c r="E129" s="4">
        <v>3.0784496145840308</v>
      </c>
      <c r="F129" s="31">
        <v>4.5936276988852685</v>
      </c>
      <c r="G129" s="7">
        <v>3.0430451302011052E-2</v>
      </c>
      <c r="H129" s="8">
        <v>1.0304304513020111</v>
      </c>
      <c r="I129" s="5">
        <v>2.1623129630115066</v>
      </c>
      <c r="J129" s="5">
        <v>2.9875375001721114</v>
      </c>
      <c r="K129" s="5">
        <v>4.4579696699383664</v>
      </c>
      <c r="L129">
        <v>1.6</v>
      </c>
      <c r="M129">
        <v>3.96</v>
      </c>
      <c r="N129">
        <v>6.54</v>
      </c>
      <c r="O129" s="5">
        <v>1.6486887220832178</v>
      </c>
      <c r="P129" s="5">
        <v>4.0805045871559633</v>
      </c>
      <c r="Q129" s="5">
        <v>6.7390151515151526</v>
      </c>
      <c r="R129" s="6">
        <v>0.60654263391602481</v>
      </c>
      <c r="S129" s="6">
        <v>0.24506773087516159</v>
      </c>
      <c r="T129" s="6">
        <v>0.14838963520881343</v>
      </c>
      <c r="U129">
        <v>0.73994839200873153</v>
      </c>
      <c r="V129">
        <v>1.3255063743206119</v>
      </c>
      <c r="W129">
        <v>1.4670355530010635</v>
      </c>
      <c r="X129" t="s">
        <v>486</v>
      </c>
      <c r="Y129" t="s">
        <v>417</v>
      </c>
      <c r="Z129" t="s">
        <v>274</v>
      </c>
      <c r="AA129" s="26" t="s">
        <v>90</v>
      </c>
      <c r="AB129" s="16" t="s">
        <v>75</v>
      </c>
      <c r="AC129" s="20">
        <v>44204</v>
      </c>
      <c r="AD129" s="16" t="s">
        <v>94</v>
      </c>
      <c r="AE129" s="69" t="str">
        <f>VLOOKUP(AD129,cs_lookup!$A$2:$B$54,2,FALSE)</f>
        <v>1</v>
      </c>
    </row>
    <row r="130" spans="1:31" x14ac:dyDescent="0.25">
      <c r="A130" s="18">
        <v>0.37191696422076936</v>
      </c>
      <c r="B130" s="18">
        <v>0.320253102781974</v>
      </c>
      <c r="C130" s="18">
        <v>0.29061077548331876</v>
      </c>
      <c r="D130" s="3">
        <v>2.6887722158497764</v>
      </c>
      <c r="E130" s="4">
        <v>3.1225302465868467</v>
      </c>
      <c r="F130" s="31">
        <v>3.4410286347327839</v>
      </c>
      <c r="G130" s="7">
        <v>2.9920884244098556E-2</v>
      </c>
      <c r="H130" s="8">
        <v>1.0299208842440986</v>
      </c>
      <c r="I130" s="5">
        <v>2.6106589903972841</v>
      </c>
      <c r="J130" s="5">
        <v>3.0318156417214519</v>
      </c>
      <c r="K130" s="5">
        <v>3.3410611313686456</v>
      </c>
      <c r="L130">
        <v>1.66</v>
      </c>
      <c r="M130">
        <v>3.88</v>
      </c>
      <c r="N130">
        <v>5.89</v>
      </c>
      <c r="O130" s="5">
        <v>1.7096686678452035</v>
      </c>
      <c r="P130" s="5">
        <v>3.9960930308671023</v>
      </c>
      <c r="Q130" s="5">
        <v>6.0662340081977399</v>
      </c>
      <c r="R130" s="6">
        <v>0.58490865441217865</v>
      </c>
      <c r="S130" s="6">
        <v>0.25024442431036509</v>
      </c>
      <c r="T130" s="6">
        <v>0.16484692127745612</v>
      </c>
      <c r="U130">
        <v>0.63585478076835489</v>
      </c>
      <c r="V130">
        <v>1.279761192140612</v>
      </c>
      <c r="W130">
        <v>1.7629129693856265</v>
      </c>
      <c r="X130" t="s">
        <v>418</v>
      </c>
      <c r="Y130" t="s">
        <v>340</v>
      </c>
      <c r="Z130" t="s">
        <v>274</v>
      </c>
      <c r="AA130" s="26" t="s">
        <v>90</v>
      </c>
      <c r="AB130" s="16" t="s">
        <v>75</v>
      </c>
      <c r="AC130" s="20">
        <v>44204</v>
      </c>
      <c r="AD130" s="16" t="s">
        <v>94</v>
      </c>
      <c r="AE130" s="69" t="str">
        <f>VLOOKUP(AD130,cs_lookup!$A$2:$B$54,2,FALSE)</f>
        <v>1</v>
      </c>
    </row>
    <row r="131" spans="1:31" x14ac:dyDescent="0.25">
      <c r="A131" s="18">
        <v>0.34829188040800102</v>
      </c>
      <c r="B131" s="18">
        <v>0.27125641254968691</v>
      </c>
      <c r="C131" s="18">
        <v>0.35142666230024622</v>
      </c>
      <c r="D131" s="3">
        <v>2.8711550749577217</v>
      </c>
      <c r="E131" s="4">
        <v>3.6865487919730811</v>
      </c>
      <c r="F131" s="31">
        <v>2.8455439136420337</v>
      </c>
      <c r="G131" s="7">
        <v>2.7394591224378484E-2</v>
      </c>
      <c r="H131" s="8">
        <v>1.0273945912243785</v>
      </c>
      <c r="I131" s="5">
        <v>2.7945981996421412</v>
      </c>
      <c r="J131" s="5">
        <v>3.5882501460122587</v>
      </c>
      <c r="K131" s="5">
        <v>2.7696699378676986</v>
      </c>
      <c r="L131">
        <v>2.8</v>
      </c>
      <c r="M131">
        <v>3.29</v>
      </c>
      <c r="N131">
        <v>2.73</v>
      </c>
      <c r="O131" s="5">
        <v>2.8767048554282595</v>
      </c>
      <c r="P131" s="5">
        <v>3.3801282051282051</v>
      </c>
      <c r="Q131" s="5">
        <v>2.804787234042553</v>
      </c>
      <c r="R131" s="6">
        <v>0.34761995069220558</v>
      </c>
      <c r="S131" s="6">
        <v>0.29584676654655795</v>
      </c>
      <c r="T131" s="6">
        <v>0.35653328276123653</v>
      </c>
      <c r="U131">
        <v>1.0019329434759352</v>
      </c>
      <c r="V131">
        <v>0.91688145088108919</v>
      </c>
      <c r="W131">
        <v>0.98567701612191394</v>
      </c>
      <c r="X131" t="s">
        <v>341</v>
      </c>
      <c r="Y131" t="s">
        <v>489</v>
      </c>
      <c r="Z131" t="s">
        <v>274</v>
      </c>
      <c r="AA131" s="26" t="s">
        <v>90</v>
      </c>
      <c r="AB131" s="16" t="s">
        <v>75</v>
      </c>
      <c r="AC131" s="20">
        <v>44204</v>
      </c>
      <c r="AD131" s="16" t="s">
        <v>89</v>
      </c>
      <c r="AE131" s="69" t="str">
        <f>VLOOKUP(AD131,cs_lookup!$A$2:$B$54,2,FALSE)</f>
        <v>1</v>
      </c>
    </row>
    <row r="132" spans="1:31" x14ac:dyDescent="0.25">
      <c r="A132" s="18">
        <v>0.23667208017188809</v>
      </c>
      <c r="B132" s="18">
        <v>0.31818367738574199</v>
      </c>
      <c r="C132" s="18">
        <v>0.40882761057920614</v>
      </c>
      <c r="D132" s="3">
        <v>4.2252554643273887</v>
      </c>
      <c r="E132" s="4">
        <v>3.1428387785828344</v>
      </c>
      <c r="F132" s="31">
        <v>2.4460187475675896</v>
      </c>
      <c r="G132" s="7">
        <v>3.4159045484828177E-2</v>
      </c>
      <c r="H132" s="8">
        <v>1.0341590454848282</v>
      </c>
      <c r="I132" s="5">
        <v>4.0856921213182735</v>
      </c>
      <c r="J132" s="5">
        <v>3.0390284669505818</v>
      </c>
      <c r="K132" s="5">
        <v>2.3652249218792667</v>
      </c>
      <c r="L132">
        <v>3.8</v>
      </c>
      <c r="M132">
        <v>3.16</v>
      </c>
      <c r="N132">
        <v>2.2000000000000002</v>
      </c>
      <c r="O132" s="5">
        <v>3.9298043728423471</v>
      </c>
      <c r="P132" s="5">
        <v>3.267942583732057</v>
      </c>
      <c r="Q132" s="5">
        <v>2.275149900066622</v>
      </c>
      <c r="R132" s="6">
        <v>0.25446559297218158</v>
      </c>
      <c r="S132" s="6">
        <v>0.30600292825768671</v>
      </c>
      <c r="T132" s="6">
        <v>0.43953147877013182</v>
      </c>
      <c r="U132">
        <v>0.9300749755891804</v>
      </c>
      <c r="V132">
        <v>1.039805988777329</v>
      </c>
      <c r="W132">
        <v>0.93014409735375669</v>
      </c>
      <c r="X132" t="s">
        <v>422</v>
      </c>
      <c r="Y132" t="s">
        <v>423</v>
      </c>
      <c r="Z132" t="s">
        <v>270</v>
      </c>
      <c r="AA132" s="26" t="s">
        <v>90</v>
      </c>
      <c r="AB132" s="16" t="s">
        <v>75</v>
      </c>
      <c r="AC132" s="20">
        <v>44204</v>
      </c>
      <c r="AD132" s="16" t="s">
        <v>75</v>
      </c>
      <c r="AE132" s="69" t="str">
        <f>VLOOKUP(AD132,cs_lookup!$A$2:$B$54,2,FALSE)</f>
        <v>X</v>
      </c>
    </row>
    <row r="133" spans="1:31" x14ac:dyDescent="0.25">
      <c r="A133" s="18">
        <v>0.38544788286802828</v>
      </c>
      <c r="B133" s="18">
        <v>0.29029454736984422</v>
      </c>
      <c r="C133" s="18">
        <v>0.30353834257992562</v>
      </c>
      <c r="D133" s="3">
        <v>2.5943844666086422</v>
      </c>
      <c r="E133" s="4">
        <v>3.4447770688781456</v>
      </c>
      <c r="F133" s="31">
        <v>3.2944767092700551</v>
      </c>
      <c r="G133" s="7">
        <v>3.2856378727875279E-2</v>
      </c>
      <c r="H133" s="8">
        <v>1.0328563787278753</v>
      </c>
      <c r="I133" s="5">
        <v>2.511854038994302</v>
      </c>
      <c r="J133" s="5">
        <v>3.3351946503161738</v>
      </c>
      <c r="K133" s="5">
        <v>3.1896755222906403</v>
      </c>
      <c r="L133">
        <v>2.4300000000000002</v>
      </c>
      <c r="M133">
        <v>3.28</v>
      </c>
      <c r="N133">
        <v>3.16</v>
      </c>
      <c r="O133" s="5">
        <v>2.5098410003087372</v>
      </c>
      <c r="P133" s="5">
        <v>3.3877689222274308</v>
      </c>
      <c r="Q133" s="5">
        <v>3.2638261567800861</v>
      </c>
      <c r="R133" s="6">
        <v>0.3984316137464442</v>
      </c>
      <c r="S133" s="6">
        <v>0.29517951872068893</v>
      </c>
      <c r="T133" s="6">
        <v>0.30638886753286693</v>
      </c>
      <c r="U133">
        <v>0.96741289990437718</v>
      </c>
      <c r="V133">
        <v>0.983450845871637</v>
      </c>
      <c r="W133">
        <v>0.99069638209803579</v>
      </c>
      <c r="X133" t="s">
        <v>345</v>
      </c>
      <c r="Y133" t="s">
        <v>421</v>
      </c>
      <c r="Z133" t="s">
        <v>270</v>
      </c>
      <c r="AA133" s="26" t="s">
        <v>90</v>
      </c>
      <c r="AB133" s="16" t="s">
        <v>75</v>
      </c>
      <c r="AC133" s="20">
        <v>44204</v>
      </c>
      <c r="AD133" s="16" t="s">
        <v>79</v>
      </c>
      <c r="AE133" s="69" t="str">
        <f>VLOOKUP(AD133,cs_lookup!$A$2:$B$54,2,FALSE)</f>
        <v>2</v>
      </c>
    </row>
    <row r="134" spans="1:31" x14ac:dyDescent="0.25">
      <c r="A134" s="18">
        <v>0.23918689855709724</v>
      </c>
      <c r="B134" s="18">
        <v>0.21779261483724197</v>
      </c>
      <c r="C134" s="18">
        <v>0.48774000777463844</v>
      </c>
      <c r="D134" s="3">
        <v>4.1808309988236507</v>
      </c>
      <c r="E134" s="4">
        <v>4.5915239171323945</v>
      </c>
      <c r="F134" s="31">
        <v>2.0502726535856635</v>
      </c>
      <c r="G134" s="7">
        <v>3.4662947244607611E-2</v>
      </c>
      <c r="H134" s="8">
        <v>1.0346629472446076</v>
      </c>
      <c r="I134" s="5">
        <v>4.0407661354429933</v>
      </c>
      <c r="J134" s="5">
        <v>4.4377001509138791</v>
      </c>
      <c r="K134" s="5">
        <v>1.9815850746812842</v>
      </c>
      <c r="L134">
        <v>3.13</v>
      </c>
      <c r="M134">
        <v>3.35</v>
      </c>
      <c r="N134">
        <v>2.4</v>
      </c>
      <c r="O134" s="5">
        <v>3.2384950248756219</v>
      </c>
      <c r="P134" s="5">
        <v>3.4661208732694355</v>
      </c>
      <c r="Q134" s="5">
        <v>2.4831910733870584</v>
      </c>
      <c r="R134" s="6">
        <v>0.30878540566490636</v>
      </c>
      <c r="S134" s="6">
        <v>0.28850696111377822</v>
      </c>
      <c r="T134" s="6">
        <v>0.40270763322131542</v>
      </c>
      <c r="U134">
        <v>0.77460558099258936</v>
      </c>
      <c r="V134">
        <v>0.75489552833129492</v>
      </c>
      <c r="W134">
        <v>1.2111516334397165</v>
      </c>
      <c r="X134" t="s">
        <v>346</v>
      </c>
      <c r="Y134" t="s">
        <v>420</v>
      </c>
      <c r="Z134" t="s">
        <v>270</v>
      </c>
      <c r="AA134" s="26" t="s">
        <v>85</v>
      </c>
      <c r="AB134" s="16" t="s">
        <v>79</v>
      </c>
      <c r="AC134" s="20">
        <v>44204</v>
      </c>
      <c r="AD134" s="16" t="s">
        <v>100</v>
      </c>
      <c r="AE134" s="69" t="str">
        <f>VLOOKUP(AD134,cs_lookup!$A$2:$B$54,2,FALSE)</f>
        <v>1</v>
      </c>
    </row>
    <row r="135" spans="1:31" x14ac:dyDescent="0.25">
      <c r="A135" s="18">
        <v>0.50823884370987915</v>
      </c>
      <c r="B135" s="18">
        <v>0.27178516336763203</v>
      </c>
      <c r="C135" s="18">
        <v>0.21013454783104796</v>
      </c>
      <c r="D135" s="3">
        <v>1.9675788507240419</v>
      </c>
      <c r="E135" s="4">
        <v>3.6793767091963856</v>
      </c>
      <c r="F135" s="31">
        <v>4.7588557441968957</v>
      </c>
      <c r="G135" s="7">
        <v>3.944284047940827E-2</v>
      </c>
      <c r="H135" s="8">
        <v>1.0394428404794083</v>
      </c>
      <c r="I135" s="5">
        <v>1.8929168339998013</v>
      </c>
      <c r="J135" s="5">
        <v>3.5397585763344099</v>
      </c>
      <c r="K135" s="5">
        <v>4.578275551931295</v>
      </c>
      <c r="L135">
        <v>2.0699999999999998</v>
      </c>
      <c r="M135">
        <v>3.02</v>
      </c>
      <c r="N135">
        <v>4.4400000000000004</v>
      </c>
      <c r="O135" s="5">
        <v>2.1516466797923748</v>
      </c>
      <c r="P135" s="5">
        <v>3.1391173782478128</v>
      </c>
      <c r="Q135" s="5">
        <v>4.6151262117285734</v>
      </c>
      <c r="R135" s="6">
        <v>0.46476032026619535</v>
      </c>
      <c r="S135" s="6">
        <v>0.31856088177186237</v>
      </c>
      <c r="T135" s="6">
        <v>0.21667879796194237</v>
      </c>
      <c r="U135">
        <v>1.0935504206098772</v>
      </c>
      <c r="V135">
        <v>0.85316552947725466</v>
      </c>
      <c r="W135">
        <v>0.96979745968480102</v>
      </c>
      <c r="X135" t="s">
        <v>428</v>
      </c>
      <c r="Y135" t="s">
        <v>351</v>
      </c>
      <c r="Z135" t="s">
        <v>273</v>
      </c>
      <c r="AA135" s="26" t="s">
        <v>90</v>
      </c>
      <c r="AB135" s="16" t="s">
        <v>75</v>
      </c>
      <c r="AC135" s="20">
        <v>44204</v>
      </c>
      <c r="AD135" s="16" t="s">
        <v>79</v>
      </c>
      <c r="AE135" s="69" t="str">
        <f>VLOOKUP(AD135,cs_lookup!$A$2:$B$54,2,FALSE)</f>
        <v>2</v>
      </c>
    </row>
    <row r="136" spans="1:31" x14ac:dyDescent="0.25">
      <c r="A136" s="18">
        <v>0</v>
      </c>
      <c r="B136" s="18">
        <v>0.10782685765618054</v>
      </c>
      <c r="C136" s="18">
        <v>0.68567536542504015</v>
      </c>
      <c r="D136" s="3" t="e">
        <v>#DIV/0!</v>
      </c>
      <c r="E136" s="4">
        <v>9.2741272604699798</v>
      </c>
      <c r="F136" s="31">
        <v>1.4584161112162963</v>
      </c>
      <c r="G136" s="7">
        <v>4.0849883533746745E-2</v>
      </c>
      <c r="H136" s="8">
        <v>1.0408498835337467</v>
      </c>
      <c r="I136" s="5" t="e">
        <v>#DIV/0!</v>
      </c>
      <c r="J136" s="5">
        <v>8.9101487228722842</v>
      </c>
      <c r="K136" s="5">
        <v>1.401178147097339</v>
      </c>
      <c r="L136">
        <v>4.53</v>
      </c>
      <c r="M136">
        <v>3.47</v>
      </c>
      <c r="N136">
        <v>1.88</v>
      </c>
      <c r="O136" s="5">
        <v>4.7150499724078729</v>
      </c>
      <c r="P136" s="5">
        <v>3.6117490958621015</v>
      </c>
      <c r="Q136" s="5">
        <v>1.9567977810434438</v>
      </c>
      <c r="R136" s="6">
        <v>0.21208682958864206</v>
      </c>
      <c r="S136" s="6">
        <v>0.27687416081744914</v>
      </c>
      <c r="T136" s="6">
        <v>0.5110390095939088</v>
      </c>
      <c r="U136" t="e">
        <v>#DIV/0!</v>
      </c>
      <c r="V136">
        <v>0.38944355564936156</v>
      </c>
      <c r="W136">
        <v>1.3417280335798709</v>
      </c>
      <c r="X136" t="s">
        <v>296</v>
      </c>
      <c r="Y136" t="s">
        <v>520</v>
      </c>
      <c r="Z136" t="s">
        <v>273</v>
      </c>
      <c r="AA136" s="26" t="s">
        <v>85</v>
      </c>
      <c r="AB136" s="16" t="s">
        <v>77</v>
      </c>
      <c r="AC136" s="20">
        <v>44204</v>
      </c>
      <c r="AD136" s="16" t="s">
        <v>75</v>
      </c>
      <c r="AE136" s="69" t="str">
        <f>VLOOKUP(AD136,cs_lookup!$A$2:$B$54,2,FALSE)</f>
        <v>X</v>
      </c>
    </row>
    <row r="137" spans="1:31" x14ac:dyDescent="0.25">
      <c r="A137" s="18" t="e">
        <v>#N/A</v>
      </c>
      <c r="B137" s="18" t="e">
        <v>#N/A</v>
      </c>
      <c r="C137" s="18" t="e">
        <v>#N/A</v>
      </c>
      <c r="D137" s="3" t="e">
        <v>#N/A</v>
      </c>
      <c r="E137" s="4" t="e">
        <v>#N/A</v>
      </c>
      <c r="F137" s="31" t="e">
        <v>#N/A</v>
      </c>
      <c r="G137" s="7">
        <v>3.4227793258694295E-2</v>
      </c>
      <c r="H137" s="8">
        <v>1.0342277932586943</v>
      </c>
      <c r="I137" s="5" t="e">
        <v>#N/A</v>
      </c>
      <c r="J137" s="5" t="e">
        <v>#N/A</v>
      </c>
      <c r="K137" s="5" t="e">
        <v>#N/A</v>
      </c>
      <c r="L137">
        <v>1.98</v>
      </c>
      <c r="M137">
        <v>3.39</v>
      </c>
      <c r="N137">
        <v>4.2699999999999996</v>
      </c>
      <c r="O137" s="5">
        <v>2.0477710306522146</v>
      </c>
      <c r="P137" s="5">
        <v>3.5060322191469737</v>
      </c>
      <c r="Q137" s="5">
        <v>4.4161526772146242</v>
      </c>
      <c r="R137" s="6">
        <v>0.48833584665054092</v>
      </c>
      <c r="S137" s="6">
        <v>0.28522270689323626</v>
      </c>
      <c r="T137" s="6">
        <v>0.22644144645622274</v>
      </c>
      <c r="U137" t="e">
        <v>#N/A</v>
      </c>
      <c r="V137" t="e">
        <v>#N/A</v>
      </c>
      <c r="W137" t="e">
        <v>#N/A</v>
      </c>
      <c r="X137" t="s">
        <v>429</v>
      </c>
      <c r="Y137" t="s">
        <v>496</v>
      </c>
      <c r="Z137" t="s">
        <v>278</v>
      </c>
      <c r="AA137" s="26"/>
      <c r="AB137" s="16" t="e">
        <v>#N/A</v>
      </c>
      <c r="AC137" s="20">
        <v>44204</v>
      </c>
      <c r="AD137" s="16" t="s">
        <v>75</v>
      </c>
      <c r="AE137" s="69" t="str">
        <f>VLOOKUP(AD137,cs_lookup!$A$2:$B$54,2,FALSE)</f>
        <v>X</v>
      </c>
    </row>
    <row r="138" spans="1:31" x14ac:dyDescent="0.25">
      <c r="A138" s="18">
        <v>0.16620241474736272</v>
      </c>
      <c r="B138" s="18">
        <v>0.26221629960980491</v>
      </c>
      <c r="C138" s="18">
        <v>0.50678702856644231</v>
      </c>
      <c r="D138" s="3">
        <v>6.016759753581546</v>
      </c>
      <c r="E138" s="4">
        <v>3.8136454579218215</v>
      </c>
      <c r="F138" s="31">
        <v>1.9732154606022931</v>
      </c>
      <c r="G138" s="7">
        <v>3.2517210685836018E-2</v>
      </c>
      <c r="H138" s="8">
        <v>1.032517210685836</v>
      </c>
      <c r="I138" s="5">
        <v>5.8272730868912026</v>
      </c>
      <c r="J138" s="5">
        <v>3.6935417816315694</v>
      </c>
      <c r="K138" s="5">
        <v>1.9110727067606075</v>
      </c>
      <c r="L138">
        <v>7</v>
      </c>
      <c r="M138">
        <v>4.09</v>
      </c>
      <c r="N138">
        <v>1.55</v>
      </c>
      <c r="O138" s="5">
        <v>7.2276204748008519</v>
      </c>
      <c r="P138" s="5">
        <v>4.2229953917050693</v>
      </c>
      <c r="Q138" s="5">
        <v>1.6004016765630458</v>
      </c>
      <c r="R138" s="6">
        <v>0.13835812263337663</v>
      </c>
      <c r="S138" s="6">
        <v>0.2367987428933096</v>
      </c>
      <c r="T138" s="6">
        <v>0.62484313447331374</v>
      </c>
      <c r="U138">
        <v>1.2012479757893819</v>
      </c>
      <c r="V138">
        <v>1.1073382248821619</v>
      </c>
      <c r="W138">
        <v>0.81106281017813853</v>
      </c>
      <c r="X138" t="s">
        <v>299</v>
      </c>
      <c r="Y138" t="s">
        <v>355</v>
      </c>
      <c r="Z138" t="s">
        <v>278</v>
      </c>
      <c r="AA138" s="26" t="s">
        <v>90</v>
      </c>
      <c r="AB138" s="16" t="s">
        <v>75</v>
      </c>
      <c r="AC138" s="20">
        <v>44204</v>
      </c>
      <c r="AD138" s="16" t="s">
        <v>125</v>
      </c>
      <c r="AE138" s="69" t="str">
        <f>VLOOKUP(AD138,cs_lookup!$A$2:$B$54,2,FALSE)</f>
        <v>2</v>
      </c>
    </row>
    <row r="139" spans="1:31" x14ac:dyDescent="0.25">
      <c r="A139" s="18">
        <v>0.54699665358565952</v>
      </c>
      <c r="B139" s="18">
        <v>0.19596190682501696</v>
      </c>
      <c r="C139" s="18">
        <v>0.23751344043722133</v>
      </c>
      <c r="D139" s="3">
        <v>1.8281647491713591</v>
      </c>
      <c r="E139" s="4">
        <v>5.1030326056836346</v>
      </c>
      <c r="F139" s="31">
        <v>4.2102880500538085</v>
      </c>
      <c r="G139" s="7">
        <v>2.9500045675806108E-2</v>
      </c>
      <c r="H139" s="8">
        <v>1.0295000456758061</v>
      </c>
      <c r="I139" s="5">
        <v>1.7757791821867057</v>
      </c>
      <c r="J139" s="5">
        <v>4.9568065850194252</v>
      </c>
      <c r="K139" s="5">
        <v>4.0896433834444395</v>
      </c>
      <c r="L139">
        <v>1.52</v>
      </c>
      <c r="M139">
        <v>4.3600000000000003</v>
      </c>
      <c r="N139">
        <v>7.03</v>
      </c>
      <c r="O139" s="5">
        <v>1.5648400694272253</v>
      </c>
      <c r="P139" s="5">
        <v>4.4886201991465153</v>
      </c>
      <c r="Q139" s="5">
        <v>7.2373853211009171</v>
      </c>
      <c r="R139" s="6">
        <v>0.63904294089684677</v>
      </c>
      <c r="S139" s="6">
        <v>0.22278561242275391</v>
      </c>
      <c r="T139" s="6">
        <v>0.1381714466803993</v>
      </c>
      <c r="U139">
        <v>0.85596228137344332</v>
      </c>
      <c r="V139">
        <v>0.87959857323803847</v>
      </c>
      <c r="W139">
        <v>1.7189762873845227</v>
      </c>
      <c r="X139" t="s">
        <v>430</v>
      </c>
      <c r="Y139" t="s">
        <v>354</v>
      </c>
      <c r="Z139" t="s">
        <v>278</v>
      </c>
      <c r="AA139" s="26" t="s">
        <v>84</v>
      </c>
      <c r="AB139" s="16" t="s">
        <v>92</v>
      </c>
      <c r="AC139" s="20">
        <v>44204</v>
      </c>
      <c r="AD139" s="16" t="s">
        <v>76</v>
      </c>
      <c r="AE139" s="69" t="str">
        <f>VLOOKUP(AD139,cs_lookup!$A$2:$B$54,2,FALSE)</f>
        <v>2</v>
      </c>
    </row>
    <row r="140" spans="1:31" x14ac:dyDescent="0.25">
      <c r="A140" s="18">
        <v>0.58539359680843195</v>
      </c>
      <c r="B140" s="18">
        <v>0.35074581574979391</v>
      </c>
      <c r="C140" s="18">
        <v>6.3554440498326731E-2</v>
      </c>
      <c r="D140" s="3">
        <v>1.7082523714847646</v>
      </c>
      <c r="E140" s="4">
        <v>2.8510675112753288</v>
      </c>
      <c r="F140" s="31">
        <v>15.734541790613799</v>
      </c>
      <c r="G140" s="7">
        <v>3.202388378635268E-2</v>
      </c>
      <c r="H140" s="8">
        <v>1.0320238837863527</v>
      </c>
      <c r="I140" s="5">
        <v>1.6552449980299131</v>
      </c>
      <c r="J140" s="5">
        <v>2.762598381749807</v>
      </c>
      <c r="K140" s="5">
        <v>15.246296173772592</v>
      </c>
      <c r="L140">
        <v>1.62</v>
      </c>
      <c r="M140">
        <v>4.24</v>
      </c>
      <c r="N140">
        <v>5.59</v>
      </c>
      <c r="O140" s="5">
        <v>1.6718786917338915</v>
      </c>
      <c r="P140" s="5">
        <v>4.3757812672541352</v>
      </c>
      <c r="Q140" s="5">
        <v>5.7690135103657116</v>
      </c>
      <c r="R140" s="6">
        <v>0.5981295203678374</v>
      </c>
      <c r="S140" s="6">
        <v>0.22853061863110771</v>
      </c>
      <c r="T140" s="6">
        <v>0.17333986100105486</v>
      </c>
      <c r="U140">
        <v>0.97870708078147839</v>
      </c>
      <c r="V140">
        <v>1.5347869701257189</v>
      </c>
      <c r="W140">
        <v>0.3666464258785806</v>
      </c>
      <c r="X140" t="s">
        <v>436</v>
      </c>
      <c r="Y140" t="s">
        <v>437</v>
      </c>
      <c r="Z140" t="s">
        <v>269</v>
      </c>
      <c r="AA140" s="26" t="s">
        <v>84</v>
      </c>
      <c r="AB140" s="16" t="s">
        <v>78</v>
      </c>
      <c r="AC140" s="20">
        <v>44204</v>
      </c>
      <c r="AD140" s="16" t="s">
        <v>86</v>
      </c>
      <c r="AE140" s="69" t="str">
        <f>VLOOKUP(AD140,cs_lookup!$A$2:$B$54,2,FALSE)</f>
        <v>1</v>
      </c>
    </row>
    <row r="141" spans="1:31" x14ac:dyDescent="0.25">
      <c r="A141" s="18">
        <v>0.48280396017606264</v>
      </c>
      <c r="B141" s="18">
        <v>0.43607218478152576</v>
      </c>
      <c r="C141" s="18">
        <v>8.0747121138236982E-2</v>
      </c>
      <c r="D141" s="3">
        <v>2.0712340462893741</v>
      </c>
      <c r="E141" s="4">
        <v>2.2931983164691063</v>
      </c>
      <c r="F141" s="31">
        <v>12.38434244965868</v>
      </c>
      <c r="G141" s="7">
        <v>2.9427709498631938E-2</v>
      </c>
      <c r="H141" s="8">
        <v>1.0294277094986319</v>
      </c>
      <c r="I141" s="5">
        <v>2.0120247659722885</v>
      </c>
      <c r="J141" s="5">
        <v>2.2276438600880248</v>
      </c>
      <c r="K141" s="5">
        <v>12.030317753628662</v>
      </c>
      <c r="L141">
        <v>2.04</v>
      </c>
      <c r="M141">
        <v>3.45</v>
      </c>
      <c r="N141">
        <v>4.01</v>
      </c>
      <c r="O141" s="5">
        <v>2.1000325273772091</v>
      </c>
      <c r="P141" s="5">
        <v>3.5515255977702802</v>
      </c>
      <c r="Q141" s="5">
        <v>4.1280051150895138</v>
      </c>
      <c r="R141" s="6">
        <v>0.47618310048222379</v>
      </c>
      <c r="S141" s="6">
        <v>0.28156913767644537</v>
      </c>
      <c r="T141" s="6">
        <v>0.24224776184133082</v>
      </c>
      <c r="U141">
        <v>1.0139040207162624</v>
      </c>
      <c r="V141">
        <v>1.5487215267272005</v>
      </c>
      <c r="W141">
        <v>0.33332452908739485</v>
      </c>
      <c r="X141" t="s">
        <v>435</v>
      </c>
      <c r="Y141" t="s">
        <v>360</v>
      </c>
      <c r="Z141" t="s">
        <v>269</v>
      </c>
      <c r="AA141" s="26" t="s">
        <v>84</v>
      </c>
      <c r="AB141" s="16" t="s">
        <v>78</v>
      </c>
      <c r="AC141" s="20">
        <v>44204</v>
      </c>
      <c r="AD141" s="16" t="s">
        <v>78</v>
      </c>
      <c r="AE141" s="69" t="str">
        <f>VLOOKUP(AD141,cs_lookup!$A$2:$B$54,2,FALSE)</f>
        <v>1</v>
      </c>
    </row>
    <row r="142" spans="1:31" x14ac:dyDescent="0.25">
      <c r="A142" s="18">
        <v>0.69156024585204579</v>
      </c>
      <c r="B142" s="18">
        <v>0.15077924514330915</v>
      </c>
      <c r="C142" s="18">
        <v>0.11426813167481968</v>
      </c>
      <c r="D142" s="3">
        <v>1.4460056170058431</v>
      </c>
      <c r="E142" s="4">
        <v>6.632212537272907</v>
      </c>
      <c r="F142" s="31">
        <v>8.7513463757836316</v>
      </c>
      <c r="G142" s="7">
        <v>3.2693201684383055E-2</v>
      </c>
      <c r="H142" s="8">
        <v>1.0326932016843831</v>
      </c>
      <c r="I142" s="5">
        <v>1.400227690709422</v>
      </c>
      <c r="J142" s="5">
        <v>6.4222486663564551</v>
      </c>
      <c r="K142" s="5">
        <v>8.474294554771614</v>
      </c>
      <c r="L142">
        <v>5.42</v>
      </c>
      <c r="M142">
        <v>4.13</v>
      </c>
      <c r="N142">
        <v>1.65</v>
      </c>
      <c r="O142" s="5">
        <v>5.5971971531293558</v>
      </c>
      <c r="P142" s="5">
        <v>4.2650229229565015</v>
      </c>
      <c r="Q142" s="5">
        <v>1.7039437827792319</v>
      </c>
      <c r="R142" s="6">
        <v>0.17866084982211258</v>
      </c>
      <c r="S142" s="6">
        <v>0.23446532833797828</v>
      </c>
      <c r="T142" s="6">
        <v>0.58687382183990933</v>
      </c>
      <c r="U142">
        <v>3.8707990393005085</v>
      </c>
      <c r="V142">
        <v>0.64307693684229139</v>
      </c>
      <c r="W142">
        <v>0.19470647253710763</v>
      </c>
      <c r="X142" t="s">
        <v>500</v>
      </c>
      <c r="Y142" t="s">
        <v>439</v>
      </c>
      <c r="Z142" t="s">
        <v>269</v>
      </c>
      <c r="AA142" s="26" t="s">
        <v>84</v>
      </c>
      <c r="AB142" s="16" t="s">
        <v>89</v>
      </c>
      <c r="AC142" s="20">
        <v>44204</v>
      </c>
      <c r="AD142" s="16" t="s">
        <v>75</v>
      </c>
      <c r="AE142" s="69" t="str">
        <f>VLOOKUP(AD142,cs_lookup!$A$2:$B$54,2,FALSE)</f>
        <v>X</v>
      </c>
    </row>
    <row r="143" spans="1:31" x14ac:dyDescent="0.25">
      <c r="A143" s="18">
        <v>0.33519757484801854</v>
      </c>
      <c r="B143" s="18">
        <v>0.19140006639831378</v>
      </c>
      <c r="C143" s="18">
        <v>0.43051360465809996</v>
      </c>
      <c r="D143" s="3">
        <v>2.9833151401927909</v>
      </c>
      <c r="E143" s="4">
        <v>5.2246585845949838</v>
      </c>
      <c r="F143" s="31">
        <v>2.3228069663307571</v>
      </c>
      <c r="G143" s="7">
        <v>3.9741738666469795E-2</v>
      </c>
      <c r="H143" s="8">
        <v>1.0397417386664698</v>
      </c>
      <c r="I143" s="5">
        <v>2.8692847745239782</v>
      </c>
      <c r="J143" s="5">
        <v>5.0249580163011602</v>
      </c>
      <c r="K143" s="5">
        <v>2.2340230077806575</v>
      </c>
      <c r="L143">
        <v>2.17</v>
      </c>
      <c r="M143">
        <v>3.7</v>
      </c>
      <c r="N143">
        <v>3.24</v>
      </c>
      <c r="O143" s="5">
        <v>2.2562395729062392</v>
      </c>
      <c r="P143" s="5">
        <v>3.8470444330659386</v>
      </c>
      <c r="Q143" s="5">
        <v>3.3687632332793624</v>
      </c>
      <c r="R143" s="6">
        <v>0.44321534468607438</v>
      </c>
      <c r="S143" s="6">
        <v>0.25993981026183277</v>
      </c>
      <c r="T143" s="6">
        <v>0.29684484505209296</v>
      </c>
      <c r="U143">
        <v>0.75628603311430065</v>
      </c>
      <c r="V143">
        <v>0.73632455992608403</v>
      </c>
      <c r="W143">
        <v>1.4502984027987738</v>
      </c>
      <c r="X143" t="s">
        <v>367</v>
      </c>
      <c r="Y143" t="s">
        <v>364</v>
      </c>
      <c r="Z143" t="s">
        <v>282</v>
      </c>
      <c r="AA143" s="26" t="s">
        <v>85</v>
      </c>
      <c r="AB143" s="16" t="s">
        <v>96</v>
      </c>
      <c r="AC143" s="20">
        <v>44204</v>
      </c>
      <c r="AD143" s="16" t="s">
        <v>74</v>
      </c>
      <c r="AE143" s="69" t="str">
        <f>VLOOKUP(AD143,cs_lookup!$A$2:$B$54,2,FALSE)</f>
        <v>X</v>
      </c>
    </row>
    <row r="144" spans="1:31" x14ac:dyDescent="0.25">
      <c r="A144" s="18">
        <v>1.2999122289043255E-3</v>
      </c>
      <c r="B144" s="18">
        <v>2.9929774905074929E-4</v>
      </c>
      <c r="C144" s="18">
        <v>2.7036677173602742E-7</v>
      </c>
      <c r="D144" s="3">
        <v>769.2827082970698</v>
      </c>
      <c r="E144" s="4">
        <v>3341.1544295658528</v>
      </c>
      <c r="F144" s="31">
        <v>3698679.3664731476</v>
      </c>
      <c r="G144" s="7">
        <v>4.5947751929914071E-2</v>
      </c>
      <c r="H144" s="8">
        <v>1.0459477519299141</v>
      </c>
      <c r="I144" s="5">
        <v>735.48865789676381</v>
      </c>
      <c r="J144" s="5">
        <v>3194.3798563560886</v>
      </c>
      <c r="K144" s="5">
        <v>3536198.9732743222</v>
      </c>
      <c r="L144">
        <v>1.57</v>
      </c>
      <c r="M144">
        <v>3.84</v>
      </c>
      <c r="N144">
        <v>6.73</v>
      </c>
      <c r="O144" s="5">
        <v>1.6421379705299652</v>
      </c>
      <c r="P144" s="5">
        <v>4.0164393674108698</v>
      </c>
      <c r="Q144" s="5">
        <v>7.0392283704883223</v>
      </c>
      <c r="R144" s="6">
        <v>0.60896222969454339</v>
      </c>
      <c r="S144" s="6">
        <v>0.24897674495323782</v>
      </c>
      <c r="T144" s="6">
        <v>0.1420610253522189</v>
      </c>
      <c r="U144">
        <v>2.1346352294400327E-3</v>
      </c>
      <c r="V144">
        <v>1.2021112618648888E-3</v>
      </c>
      <c r="W144">
        <v>1.9031734500415843E-6</v>
      </c>
      <c r="X144" t="s">
        <v>446</v>
      </c>
      <c r="Y144" t="s">
        <v>448</v>
      </c>
      <c r="Z144" t="s">
        <v>282</v>
      </c>
      <c r="AA144" s="26" t="s">
        <v>84</v>
      </c>
      <c r="AB144" s="16" t="s">
        <v>521</v>
      </c>
      <c r="AC144" s="20">
        <v>44204</v>
      </c>
      <c r="AD144" s="16" t="s">
        <v>203</v>
      </c>
      <c r="AE144" s="69" t="str">
        <f>VLOOKUP(AD144,cs_lookup!$A$2:$B$54,2,FALSE)</f>
        <v>1</v>
      </c>
    </row>
    <row r="145" spans="1:31" x14ac:dyDescent="0.25">
      <c r="A145" s="18">
        <v>0</v>
      </c>
      <c r="B145" s="18">
        <v>8.20849986238988E-2</v>
      </c>
      <c r="C145" s="18">
        <v>0.68996467213545132</v>
      </c>
      <c r="D145" s="3" t="e">
        <v>#DIV/0!</v>
      </c>
      <c r="E145" s="4">
        <v>12.182493960703473</v>
      </c>
      <c r="F145" s="31">
        <v>1.4493495687322433</v>
      </c>
      <c r="G145" s="7">
        <v>4.8410150033892485E-2</v>
      </c>
      <c r="H145" s="8">
        <v>1.0484101500338925</v>
      </c>
      <c r="I145" s="5" t="e">
        <v>#DIV/0!</v>
      </c>
      <c r="J145" s="5">
        <v>11.619969494104614</v>
      </c>
      <c r="K145" s="5">
        <v>1.3824261131823166</v>
      </c>
      <c r="L145">
        <v>1.93</v>
      </c>
      <c r="M145">
        <v>3.56</v>
      </c>
      <c r="N145">
        <v>4.01</v>
      </c>
      <c r="O145" s="5">
        <v>2.0234315895654125</v>
      </c>
      <c r="P145" s="5">
        <v>3.7323401341206575</v>
      </c>
      <c r="Q145" s="5">
        <v>4.2041247016359087</v>
      </c>
      <c r="R145" s="6">
        <v>0.49420993778928668</v>
      </c>
      <c r="S145" s="6">
        <v>0.26792842132958516</v>
      </c>
      <c r="T145" s="6">
        <v>0.23786164088112802</v>
      </c>
      <c r="U145" t="e">
        <v>#DIV/0!</v>
      </c>
      <c r="V145">
        <v>0.30636913477321642</v>
      </c>
      <c r="W145">
        <v>2.9006975213807715</v>
      </c>
      <c r="X145" t="s">
        <v>449</v>
      </c>
      <c r="Y145" t="s">
        <v>442</v>
      </c>
      <c r="Z145" t="s">
        <v>282</v>
      </c>
      <c r="AA145" s="129" t="s">
        <v>85</v>
      </c>
      <c r="AB145" s="16" t="s">
        <v>87</v>
      </c>
      <c r="AC145" s="20">
        <v>44204</v>
      </c>
      <c r="AD145" s="16" t="s">
        <v>77</v>
      </c>
      <c r="AE145" s="69" t="str">
        <f>VLOOKUP(AD145,cs_lookup!$A$2:$B$54,2,FALSE)</f>
        <v>2</v>
      </c>
    </row>
    <row r="146" spans="1:31" x14ac:dyDescent="0.25">
      <c r="A146" s="18">
        <v>0.22206137991154826</v>
      </c>
      <c r="B146" s="18">
        <v>0.22370949734281226</v>
      </c>
      <c r="C146" s="18">
        <v>0.49530712454667503</v>
      </c>
      <c r="D146" s="3">
        <v>4.5032594159250978</v>
      </c>
      <c r="E146" s="4">
        <v>4.4700829060806511</v>
      </c>
      <c r="F146" s="31">
        <v>2.0189493557461748</v>
      </c>
      <c r="G146" s="7">
        <v>2.6837950781612774E-2</v>
      </c>
      <c r="H146" s="8">
        <v>1.0268379507816128</v>
      </c>
      <c r="I146" s="5">
        <v>4.385559973214165</v>
      </c>
      <c r="J146" s="5">
        <v>4.3532505812412703</v>
      </c>
      <c r="K146" s="5">
        <v>1.9661810845707277</v>
      </c>
      <c r="L146">
        <v>2.84</v>
      </c>
      <c r="M146">
        <v>3.64</v>
      </c>
      <c r="N146">
        <v>2.5</v>
      </c>
      <c r="O146" s="5">
        <v>2.9162197802197802</v>
      </c>
      <c r="P146" s="5">
        <v>3.7376901408450705</v>
      </c>
      <c r="Q146" s="5">
        <v>2.567094876954032</v>
      </c>
      <c r="R146" s="6">
        <v>0.3429096828650669</v>
      </c>
      <c r="S146" s="6">
        <v>0.26754491740021707</v>
      </c>
      <c r="T146" s="6">
        <v>0.38954539973471602</v>
      </c>
      <c r="U146">
        <v>0.64757978852095632</v>
      </c>
      <c r="V146">
        <v>0.83615678263163606</v>
      </c>
      <c r="W146">
        <v>1.2715003819426021</v>
      </c>
      <c r="X146" t="s">
        <v>461</v>
      </c>
      <c r="Y146" t="s">
        <v>506</v>
      </c>
      <c r="Z146" t="s">
        <v>276</v>
      </c>
      <c r="AA146" s="26" t="s">
        <v>85</v>
      </c>
      <c r="AB146" s="16" t="s">
        <v>79</v>
      </c>
      <c r="AC146" s="20">
        <v>44204</v>
      </c>
      <c r="AD146" s="16" t="s">
        <v>73</v>
      </c>
      <c r="AE146" s="69" t="str">
        <f>VLOOKUP(AD146,cs_lookup!$A$2:$B$54,2,FALSE)</f>
        <v>X</v>
      </c>
    </row>
    <row r="147" spans="1:31" x14ac:dyDescent="0.25">
      <c r="A147" s="18">
        <v>6.1033704509311788E-2</v>
      </c>
      <c r="B147" s="18">
        <v>0.16501660133539192</v>
      </c>
      <c r="C147" s="18">
        <v>0.64223327175571909</v>
      </c>
      <c r="D147" s="3">
        <v>16.384389707942962</v>
      </c>
      <c r="E147" s="4">
        <v>6.0599963392018124</v>
      </c>
      <c r="F147" s="31">
        <v>1.5570666360312171</v>
      </c>
      <c r="G147" s="7">
        <v>2.7647749361811691E-2</v>
      </c>
      <c r="H147" s="8">
        <v>1.0276477493618117</v>
      </c>
      <c r="I147" s="5">
        <v>15.943585453398766</v>
      </c>
      <c r="J147" s="5">
        <v>5.8969587029847359</v>
      </c>
      <c r="K147" s="5">
        <v>1.5151754450862995</v>
      </c>
      <c r="L147">
        <v>2.15</v>
      </c>
      <c r="M147">
        <v>3.84</v>
      </c>
      <c r="N147">
        <v>3.31</v>
      </c>
      <c r="O147" s="5">
        <v>2.2094426611278952</v>
      </c>
      <c r="P147" s="5">
        <v>3.9461673575493568</v>
      </c>
      <c r="Q147" s="5">
        <v>3.4015140503875969</v>
      </c>
      <c r="R147" s="6">
        <v>0.45260282947986141</v>
      </c>
      <c r="S147" s="6">
        <v>0.25341043838065158</v>
      </c>
      <c r="T147" s="6">
        <v>0.29398673213948701</v>
      </c>
      <c r="U147">
        <v>0.13485047050954743</v>
      </c>
      <c r="V147">
        <v>0.65118312564345926</v>
      </c>
      <c r="W147">
        <v>2.1845654975034745</v>
      </c>
      <c r="X147" t="s">
        <v>504</v>
      </c>
      <c r="Y147" t="s">
        <v>472</v>
      </c>
      <c r="Z147" t="s">
        <v>276</v>
      </c>
      <c r="AA147" s="26" t="s">
        <v>85</v>
      </c>
      <c r="AB147" s="16" t="s">
        <v>77</v>
      </c>
      <c r="AC147" s="20">
        <v>44204</v>
      </c>
      <c r="AD147" s="16" t="s">
        <v>86</v>
      </c>
      <c r="AE147" s="69" t="str">
        <f>VLOOKUP(AD147,cs_lookup!$A$2:$B$54,2,FALSE)</f>
        <v>1</v>
      </c>
    </row>
    <row r="148" spans="1:31" x14ac:dyDescent="0.25">
      <c r="A148" s="18">
        <v>0.27550253860068619</v>
      </c>
      <c r="B148" s="18">
        <v>0.22614889957265724</v>
      </c>
      <c r="C148" s="18">
        <v>0.45143741448521635</v>
      </c>
      <c r="D148" s="3">
        <v>3.6297306191047536</v>
      </c>
      <c r="E148" s="4">
        <v>4.421865425344329</v>
      </c>
      <c r="F148" s="31">
        <v>2.2151464808035932</v>
      </c>
      <c r="G148" s="7">
        <v>2.7211518257644229E-2</v>
      </c>
      <c r="H148" s="8">
        <v>1.0272115182576442</v>
      </c>
      <c r="I148" s="5">
        <v>3.5335766340135097</v>
      </c>
      <c r="J148" s="5">
        <v>4.3047272608904299</v>
      </c>
      <c r="K148" s="5">
        <v>2.1564657730483043</v>
      </c>
      <c r="L148">
        <v>2.14</v>
      </c>
      <c r="M148">
        <v>3.75</v>
      </c>
      <c r="N148">
        <v>3.41</v>
      </c>
      <c r="O148" s="5">
        <v>2.1982326490713588</v>
      </c>
      <c r="P148" s="5">
        <v>3.8520431934661659</v>
      </c>
      <c r="Q148" s="5">
        <v>3.502791277258567</v>
      </c>
      <c r="R148" s="6">
        <v>0.45491090327606998</v>
      </c>
      <c r="S148" s="6">
        <v>0.25960248880287728</v>
      </c>
      <c r="T148" s="6">
        <v>0.28548660792105274</v>
      </c>
      <c r="U148">
        <v>0.60561867525407076</v>
      </c>
      <c r="V148">
        <v>0.87113532930871795</v>
      </c>
      <c r="W148">
        <v>1.581291037686976</v>
      </c>
      <c r="X148" t="s">
        <v>467</v>
      </c>
      <c r="Y148" t="s">
        <v>463</v>
      </c>
      <c r="Z148" t="s">
        <v>276</v>
      </c>
      <c r="AA148" s="26" t="s">
        <v>85</v>
      </c>
      <c r="AB148" s="16" t="s">
        <v>79</v>
      </c>
      <c r="AC148" s="20">
        <v>44204</v>
      </c>
      <c r="AD148" s="16" t="s">
        <v>73</v>
      </c>
      <c r="AE148" s="69" t="str">
        <f>VLOOKUP(AD148,cs_lookup!$A$2:$B$54,2,FALSE)</f>
        <v>X</v>
      </c>
    </row>
    <row r="149" spans="1:31" x14ac:dyDescent="0.25">
      <c r="A149" s="18">
        <v>0.86404210989896202</v>
      </c>
      <c r="B149" s="18">
        <v>0.10058031065408599</v>
      </c>
      <c r="C149" s="18">
        <v>2.0942405782395871E-2</v>
      </c>
      <c r="D149" s="3">
        <v>1.1573510000767628</v>
      </c>
      <c r="E149" s="4">
        <v>9.9423037520651754</v>
      </c>
      <c r="F149" s="31">
        <v>47.750005915776747</v>
      </c>
      <c r="G149" s="7">
        <v>3.1451091254327546E-2</v>
      </c>
      <c r="H149" s="8">
        <v>1.0314510912543275</v>
      </c>
      <c r="I149" s="5">
        <v>1.12206095847873</v>
      </c>
      <c r="J149" s="5">
        <v>9.6391422107804772</v>
      </c>
      <c r="K149" s="5">
        <v>46.294008819854845</v>
      </c>
      <c r="L149">
        <v>1.55</v>
      </c>
      <c r="M149">
        <v>4.46</v>
      </c>
      <c r="N149">
        <v>6.17</v>
      </c>
      <c r="O149" s="5">
        <v>1.5987491914442078</v>
      </c>
      <c r="P149" s="5">
        <v>4.6002718669943006</v>
      </c>
      <c r="Q149" s="5">
        <v>6.3640532330392006</v>
      </c>
      <c r="R149" s="6">
        <v>0.62548897935433134</v>
      </c>
      <c r="S149" s="6">
        <v>0.21737845695049635</v>
      </c>
      <c r="T149" s="6">
        <v>0.15713256369517239</v>
      </c>
      <c r="U149">
        <v>1.3813866245747131</v>
      </c>
      <c r="V149">
        <v>0.46269677347553895</v>
      </c>
      <c r="W149">
        <v>0.13327858522707531</v>
      </c>
      <c r="X149" t="s">
        <v>509</v>
      </c>
      <c r="Y149" t="s">
        <v>457</v>
      </c>
      <c r="Z149" t="s">
        <v>276</v>
      </c>
      <c r="AA149" s="26" t="s">
        <v>84</v>
      </c>
      <c r="AB149" s="16" t="s">
        <v>100</v>
      </c>
      <c r="AC149" s="20">
        <v>44204</v>
      </c>
      <c r="AD149" s="16" t="s">
        <v>79</v>
      </c>
      <c r="AE149" s="69" t="str">
        <f>VLOOKUP(AD149,cs_lookup!$A$2:$B$54,2,FALSE)</f>
        <v>2</v>
      </c>
    </row>
    <row r="150" spans="1:31" x14ac:dyDescent="0.25">
      <c r="A150" s="18">
        <v>0.22475199199076901</v>
      </c>
      <c r="B150" s="18">
        <v>0.40330995836310701</v>
      </c>
      <c r="C150" s="18">
        <v>0.35214606627732564</v>
      </c>
      <c r="D150" s="3">
        <v>4.4493487739190849</v>
      </c>
      <c r="E150" s="4">
        <v>2.4794825400757463</v>
      </c>
      <c r="F150" s="31">
        <v>2.8397307133695762</v>
      </c>
      <c r="G150" s="7">
        <v>2.7951027951027996E-2</v>
      </c>
      <c r="H150" s="8">
        <v>1.027951027951028</v>
      </c>
      <c r="I150" s="5">
        <v>4.3283664814147684</v>
      </c>
      <c r="J150" s="5">
        <v>2.4120629024691924</v>
      </c>
      <c r="K150" s="5">
        <v>2.7625155636352572</v>
      </c>
      <c r="L150">
        <v>2.34</v>
      </c>
      <c r="M150">
        <v>3.33</v>
      </c>
      <c r="N150">
        <v>3.33</v>
      </c>
      <c r="O150" s="5">
        <v>2.4054054054054053</v>
      </c>
      <c r="P150" s="5">
        <v>3.4230769230769234</v>
      </c>
      <c r="Q150" s="5">
        <v>3.4230769230769234</v>
      </c>
      <c r="R150" s="6">
        <v>0.4157303370786517</v>
      </c>
      <c r="S150" s="6">
        <v>0.29213483146067415</v>
      </c>
      <c r="T150" s="6">
        <v>0.29213483146067415</v>
      </c>
      <c r="U150">
        <v>0.54061965641022802</v>
      </c>
      <c r="V150">
        <v>1.3805610113198663</v>
      </c>
      <c r="W150">
        <v>1.2054230730262301</v>
      </c>
      <c r="X150" t="s">
        <v>522</v>
      </c>
      <c r="Y150" t="s">
        <v>464</v>
      </c>
      <c r="Z150" t="s">
        <v>276</v>
      </c>
      <c r="AA150" s="26" t="s">
        <v>90</v>
      </c>
      <c r="AB150" s="16" t="s">
        <v>75</v>
      </c>
      <c r="AC150" s="20">
        <v>44204</v>
      </c>
      <c r="AD150" s="16" t="s">
        <v>76</v>
      </c>
      <c r="AE150" s="69" t="str">
        <f>VLOOKUP(AD150,cs_lookup!$A$2:$B$54,2,FALSE)</f>
        <v>2</v>
      </c>
    </row>
    <row r="151" spans="1:31" x14ac:dyDescent="0.25">
      <c r="A151" s="18">
        <v>0.371467946376694</v>
      </c>
      <c r="B151" s="18">
        <v>0.31823439896317762</v>
      </c>
      <c r="C151" s="18">
        <v>0.29268360219745693</v>
      </c>
      <c r="D151" s="3">
        <v>2.692022312433739</v>
      </c>
      <c r="E151" s="4">
        <v>3.1423378593201936</v>
      </c>
      <c r="F151" s="31">
        <v>3.416658782699268</v>
      </c>
      <c r="G151" s="7">
        <v>2.8110063222675619E-2</v>
      </c>
      <c r="H151" s="8">
        <v>1.0281100632226756</v>
      </c>
      <c r="I151" s="5">
        <v>2.6184184055113962</v>
      </c>
      <c r="J151" s="5">
        <v>3.0564216534077473</v>
      </c>
      <c r="K151" s="5">
        <v>3.3232422334137421</v>
      </c>
      <c r="L151">
        <v>3.71</v>
      </c>
      <c r="M151">
        <v>3.76</v>
      </c>
      <c r="N151">
        <v>2.0299999999999998</v>
      </c>
      <c r="O151" s="5">
        <v>3.8142883345561267</v>
      </c>
      <c r="P151" s="5">
        <v>3.8656938377172603</v>
      </c>
      <c r="Q151" s="5">
        <v>2.0870634283420313</v>
      </c>
      <c r="R151" s="6">
        <v>0.26217210454184797</v>
      </c>
      <c r="S151" s="6">
        <v>0.25868577336442977</v>
      </c>
      <c r="T151" s="6">
        <v>0.4791421220937222</v>
      </c>
      <c r="U151">
        <v>1.4168858545261447</v>
      </c>
      <c r="V151">
        <v>1.2301967550216117</v>
      </c>
      <c r="W151">
        <v>0.61084924222171977</v>
      </c>
      <c r="X151" t="s">
        <v>470</v>
      </c>
      <c r="Y151" t="s">
        <v>454</v>
      </c>
      <c r="Z151" t="s">
        <v>276</v>
      </c>
      <c r="AA151" s="26" t="s">
        <v>90</v>
      </c>
      <c r="AB151" s="16" t="s">
        <v>75</v>
      </c>
      <c r="AC151" s="20">
        <v>44204</v>
      </c>
      <c r="AD151" s="16" t="s">
        <v>74</v>
      </c>
      <c r="AE151" s="69" t="str">
        <f>VLOOKUP(AD151,cs_lookup!$A$2:$B$54,2,FALSE)</f>
        <v>X</v>
      </c>
    </row>
    <row r="152" spans="1:31" x14ac:dyDescent="0.25">
      <c r="A152" s="18">
        <v>0.79431187405309078</v>
      </c>
      <c r="B152" s="18">
        <v>0.15881221330688128</v>
      </c>
      <c r="C152" s="18">
        <v>4.3618728694210615E-2</v>
      </c>
      <c r="D152" s="3">
        <v>1.2589513422446474</v>
      </c>
      <c r="E152" s="4">
        <v>6.2967449365348678</v>
      </c>
      <c r="F152" s="31">
        <v>22.925931817282127</v>
      </c>
      <c r="G152" s="7">
        <v>2.8584029907170017E-2</v>
      </c>
      <c r="H152" s="8">
        <v>1.02858402990717</v>
      </c>
      <c r="I152" s="5">
        <v>1.2239654764601664</v>
      </c>
      <c r="J152" s="5">
        <v>6.121760355450153</v>
      </c>
      <c r="K152" s="5">
        <v>22.288827310833515</v>
      </c>
      <c r="L152">
        <v>1.79</v>
      </c>
      <c r="M152">
        <v>3.99</v>
      </c>
      <c r="N152">
        <v>4.5599999999999996</v>
      </c>
      <c r="O152" s="5">
        <v>1.8411654135338344</v>
      </c>
      <c r="P152" s="5">
        <v>4.1040502793296083</v>
      </c>
      <c r="Q152" s="5">
        <v>4.690343176376695</v>
      </c>
      <c r="R152" s="6">
        <v>0.54313425216947431</v>
      </c>
      <c r="S152" s="6">
        <v>0.24366173217628045</v>
      </c>
      <c r="T152" s="6">
        <v>0.2132040156542454</v>
      </c>
      <c r="U152">
        <v>1.462459550065794</v>
      </c>
      <c r="V152">
        <v>0.65177330838305947</v>
      </c>
      <c r="W152">
        <v>0.20458680649311708</v>
      </c>
      <c r="X152" t="s">
        <v>505</v>
      </c>
      <c r="Y152" t="s">
        <v>451</v>
      </c>
      <c r="Z152" t="s">
        <v>276</v>
      </c>
      <c r="AA152" s="26" t="s">
        <v>84</v>
      </c>
      <c r="AB152" s="16" t="s">
        <v>94</v>
      </c>
      <c r="AC152" s="20">
        <v>44204</v>
      </c>
      <c r="AD152" s="16" t="s">
        <v>75</v>
      </c>
      <c r="AE152" s="69" t="str">
        <f>VLOOKUP(AD152,cs_lookup!$A$2:$B$54,2,FALSE)</f>
        <v>X</v>
      </c>
    </row>
    <row r="153" spans="1:31" x14ac:dyDescent="0.25">
      <c r="A153" s="18">
        <v>0.24869956703184964</v>
      </c>
      <c r="B153" s="18">
        <v>0.28311763914517252</v>
      </c>
      <c r="C153" s="18">
        <v>0.42545623204587213</v>
      </c>
      <c r="D153" s="3">
        <v>4.0209157254863062</v>
      </c>
      <c r="E153" s="4">
        <v>3.5321006597092879</v>
      </c>
      <c r="F153" s="31">
        <v>2.3504180328757798</v>
      </c>
      <c r="G153" s="7">
        <v>4.4445760965799996E-2</v>
      </c>
      <c r="H153" s="8">
        <v>1.0444457609658</v>
      </c>
      <c r="I153" s="5">
        <v>3.8498080759772164</v>
      </c>
      <c r="J153" s="5">
        <v>3.381794241228143</v>
      </c>
      <c r="K153" s="5">
        <v>2.2503974076187028</v>
      </c>
      <c r="L153">
        <v>2.42</v>
      </c>
      <c r="M153">
        <v>3.1</v>
      </c>
      <c r="N153">
        <v>3.24</v>
      </c>
      <c r="O153" s="5">
        <v>2.527558741537236</v>
      </c>
      <c r="P153" s="5">
        <v>3.23778185899398</v>
      </c>
      <c r="Q153" s="5">
        <v>3.3840042655291924</v>
      </c>
      <c r="R153" s="6">
        <v>0.39563867836828592</v>
      </c>
      <c r="S153" s="6">
        <v>0.30885341988750059</v>
      </c>
      <c r="T153" s="6">
        <v>0.29550790174421349</v>
      </c>
      <c r="U153">
        <v>0.62860276466787735</v>
      </c>
      <c r="V153">
        <v>0.91667315598544352</v>
      </c>
      <c r="W153">
        <v>1.439745704039209</v>
      </c>
      <c r="X153" t="s">
        <v>306</v>
      </c>
      <c r="Y153" t="s">
        <v>370</v>
      </c>
      <c r="Z153" t="s">
        <v>275</v>
      </c>
      <c r="AA153" s="26" t="s">
        <v>90</v>
      </c>
      <c r="AB153" s="16" t="s">
        <v>75</v>
      </c>
      <c r="AC153" s="20">
        <v>44235</v>
      </c>
      <c r="AD153" s="16" t="s">
        <v>75</v>
      </c>
      <c r="AE153" s="69" t="str">
        <f>VLOOKUP(AD153,cs_lookup!$A$2:$B$54,2,FALSE)</f>
        <v>X</v>
      </c>
    </row>
    <row r="154" spans="1:31" x14ac:dyDescent="0.25">
      <c r="A154" s="18">
        <v>0.59572883482000216</v>
      </c>
      <c r="B154" s="18">
        <v>0.23755052459643086</v>
      </c>
      <c r="C154" s="18">
        <v>0.16049945809799487</v>
      </c>
      <c r="D154" s="3">
        <v>1.6786160775684917</v>
      </c>
      <c r="E154" s="4">
        <v>4.2096307793842049</v>
      </c>
      <c r="F154" s="31">
        <v>6.2305506314509671</v>
      </c>
      <c r="G154" s="7">
        <v>3.3754232628518732E-2</v>
      </c>
      <c r="H154" s="8">
        <v>1.0337542326285187</v>
      </c>
      <c r="I154" s="5">
        <v>1.62380576019533</v>
      </c>
      <c r="J154" s="5">
        <v>4.0721775510223646</v>
      </c>
      <c r="K154" s="5">
        <v>6.0271101532601179</v>
      </c>
      <c r="L154">
        <v>2.4900000000000002</v>
      </c>
      <c r="M154">
        <v>3.03</v>
      </c>
      <c r="N154">
        <v>3.31</v>
      </c>
      <c r="O154" s="5">
        <v>2.574048039245012</v>
      </c>
      <c r="P154" s="5">
        <v>3.1322753248644117</v>
      </c>
      <c r="Q154" s="5">
        <v>3.4217265100003971</v>
      </c>
      <c r="R154" s="6">
        <v>0.38849313794986812</v>
      </c>
      <c r="S154" s="6">
        <v>0.31925673712711938</v>
      </c>
      <c r="T154" s="6">
        <v>0.29225012492301261</v>
      </c>
      <c r="U154">
        <v>1.5334346391901421</v>
      </c>
      <c r="V154">
        <v>0.74407364660199682</v>
      </c>
      <c r="W154">
        <v>0.54918525061460699</v>
      </c>
      <c r="X154" t="s">
        <v>394</v>
      </c>
      <c r="Y154" t="s">
        <v>317</v>
      </c>
      <c r="Z154" t="s">
        <v>279</v>
      </c>
      <c r="AA154" s="26" t="s">
        <v>84</v>
      </c>
      <c r="AB154" s="16" t="s">
        <v>86</v>
      </c>
      <c r="AC154" s="20">
        <v>44235</v>
      </c>
      <c r="AD154" s="16" t="s">
        <v>75</v>
      </c>
      <c r="AE154" s="69" t="str">
        <f>VLOOKUP(AD154,cs_lookup!$A$2:$B$54,2,FALSE)</f>
        <v>X</v>
      </c>
    </row>
    <row r="155" spans="1:31" x14ac:dyDescent="0.25">
      <c r="A155" s="18">
        <v>0.46642795747423943</v>
      </c>
      <c r="B155" s="18">
        <v>0.30377572759612897</v>
      </c>
      <c r="C155" s="18">
        <v>0.22010798080356439</v>
      </c>
      <c r="D155" s="3">
        <v>2.1439538174665045</v>
      </c>
      <c r="E155" s="4">
        <v>3.2919022461514897</v>
      </c>
      <c r="F155" s="31">
        <v>4.5432246316068436</v>
      </c>
      <c r="G155" s="28">
        <v>3.2902594265471707E-2</v>
      </c>
      <c r="H155" s="8">
        <v>1.0329025942654717</v>
      </c>
      <c r="I155" s="5">
        <v>2.0756592435428387</v>
      </c>
      <c r="J155" s="5">
        <v>3.1870403505883931</v>
      </c>
      <c r="K155" s="5">
        <v>4.3985024888408457</v>
      </c>
      <c r="L155">
        <v>2.93</v>
      </c>
      <c r="M155">
        <v>3.14</v>
      </c>
      <c r="N155">
        <v>2.68</v>
      </c>
      <c r="O155" s="5">
        <v>3.0264046011978323</v>
      </c>
      <c r="P155" s="5">
        <v>3.2433141459935815</v>
      </c>
      <c r="Q155" s="5">
        <v>2.7681789526314642</v>
      </c>
      <c r="R155" s="6">
        <v>0.33042508579461127</v>
      </c>
      <c r="S155" s="6">
        <v>0.30832659279560859</v>
      </c>
      <c r="T155" s="6">
        <v>0.36124832140978025</v>
      </c>
      <c r="U155">
        <v>1.4115997166273448</v>
      </c>
      <c r="V155">
        <v>0.98524011452201776</v>
      </c>
      <c r="W155">
        <v>0.60929827976663731</v>
      </c>
      <c r="X155" t="s">
        <v>481</v>
      </c>
      <c r="Y155" t="s">
        <v>389</v>
      </c>
      <c r="Z155" t="s">
        <v>279</v>
      </c>
      <c r="AA155" s="26" t="s">
        <v>90</v>
      </c>
      <c r="AB155" s="16" t="s">
        <v>75</v>
      </c>
      <c r="AC155" s="20">
        <v>44235</v>
      </c>
      <c r="AD155" s="16" t="s">
        <v>89</v>
      </c>
      <c r="AE155" s="69" t="str">
        <f>VLOOKUP(AD155,cs_lookup!$A$2:$B$54,2,FALSE)</f>
        <v>1</v>
      </c>
    </row>
    <row r="156" spans="1:31" x14ac:dyDescent="0.25">
      <c r="A156" s="18">
        <v>0.42931723387619736</v>
      </c>
      <c r="B156" s="18">
        <v>0.24256921578335688</v>
      </c>
      <c r="C156" s="18">
        <v>0.30582466944446324</v>
      </c>
      <c r="D156" s="3">
        <v>2.3292798916345645</v>
      </c>
      <c r="E156" s="4">
        <v>4.1225346619956866</v>
      </c>
      <c r="F156" s="31">
        <v>3.2698473992190378</v>
      </c>
      <c r="G156" s="28">
        <v>3.2403557034098807E-2</v>
      </c>
      <c r="H156" s="8">
        <v>1.0324035570340988</v>
      </c>
      <c r="I156" s="5">
        <v>2.256171896894803</v>
      </c>
      <c r="J156" s="5">
        <v>3.9931426368182548</v>
      </c>
      <c r="K156" s="5">
        <v>3.1672182616385922</v>
      </c>
      <c r="L156">
        <v>2.64</v>
      </c>
      <c r="M156">
        <v>3.19</v>
      </c>
      <c r="N156">
        <v>2.94</v>
      </c>
      <c r="O156" s="5">
        <v>2.7255453905700211</v>
      </c>
      <c r="P156" s="5">
        <v>3.293367346938775</v>
      </c>
      <c r="Q156" s="5">
        <v>3.0352664576802506</v>
      </c>
      <c r="R156" s="6">
        <v>0.36689904466821588</v>
      </c>
      <c r="S156" s="6">
        <v>0.3036405886909373</v>
      </c>
      <c r="T156" s="6">
        <v>0.32946036664084694</v>
      </c>
      <c r="U156">
        <v>1.1701236078835413</v>
      </c>
      <c r="V156">
        <v>0.79886953463345334</v>
      </c>
      <c r="W156">
        <v>0.92825936109592944</v>
      </c>
      <c r="X156" t="s">
        <v>484</v>
      </c>
      <c r="Y156" t="s">
        <v>403</v>
      </c>
      <c r="Z156" t="s">
        <v>281</v>
      </c>
      <c r="AA156" s="26" t="s">
        <v>84</v>
      </c>
      <c r="AB156" s="16" t="s">
        <v>86</v>
      </c>
      <c r="AC156" s="20">
        <v>44235</v>
      </c>
      <c r="AD156" s="16" t="s">
        <v>77</v>
      </c>
      <c r="AE156" s="69" t="str">
        <f>VLOOKUP(AD156,cs_lookup!$A$2:$B$54,2,FALSE)</f>
        <v>2</v>
      </c>
    </row>
    <row r="157" spans="1:31" x14ac:dyDescent="0.25">
      <c r="A157" s="18">
        <v>0.69851105796230695</v>
      </c>
      <c r="B157" s="18">
        <v>0.19721148283162546</v>
      </c>
      <c r="C157" s="18">
        <v>0.1008142135254714</v>
      </c>
      <c r="D157" s="3">
        <v>1.4316165629749587</v>
      </c>
      <c r="E157" s="4">
        <v>5.0706986512229442</v>
      </c>
      <c r="F157" s="31">
        <v>9.9192362369354115</v>
      </c>
      <c r="G157" s="28">
        <v>3.7688241440777093E-2</v>
      </c>
      <c r="H157" s="8">
        <v>1.0376882414407771</v>
      </c>
      <c r="I157" s="5">
        <v>1.379621070955986</v>
      </c>
      <c r="J157" s="5">
        <v>4.8865337860844775</v>
      </c>
      <c r="K157" s="5">
        <v>9.5589752690683465</v>
      </c>
      <c r="L157">
        <v>1.76</v>
      </c>
      <c r="M157">
        <v>3.75</v>
      </c>
      <c r="N157">
        <v>4.93</v>
      </c>
      <c r="O157" s="5">
        <v>1.8263313049357677</v>
      </c>
      <c r="P157" s="5">
        <v>3.8913309054029139</v>
      </c>
      <c r="Q157" s="5">
        <v>5.1158030303030309</v>
      </c>
      <c r="R157" s="6">
        <v>0.54754578060258907</v>
      </c>
      <c r="S157" s="6">
        <v>0.25698148636281515</v>
      </c>
      <c r="T157" s="6">
        <v>0.1954727330345957</v>
      </c>
      <c r="U157">
        <v>1.2757126120003637</v>
      </c>
      <c r="V157">
        <v>0.7674151380430404</v>
      </c>
      <c r="W157">
        <v>0.51574565905122338</v>
      </c>
      <c r="X157" t="s">
        <v>523</v>
      </c>
      <c r="Y157" t="s">
        <v>411</v>
      </c>
      <c r="Z157" t="s">
        <v>283</v>
      </c>
      <c r="AA157" s="26" t="s">
        <v>84</v>
      </c>
      <c r="AB157" s="16" t="s">
        <v>86</v>
      </c>
      <c r="AC157" s="20">
        <v>44235</v>
      </c>
      <c r="AD157" s="16" t="s">
        <v>74</v>
      </c>
      <c r="AE157" s="69" t="str">
        <f>VLOOKUP(AD157,cs_lookup!$A$2:$B$54,2,FALSE)</f>
        <v>X</v>
      </c>
    </row>
    <row r="158" spans="1:31" x14ac:dyDescent="0.25">
      <c r="A158" s="18">
        <v>0.27271728592647143</v>
      </c>
      <c r="B158" s="18">
        <v>0.33820460083727844</v>
      </c>
      <c r="C158" s="18">
        <v>0.362643855254003</v>
      </c>
      <c r="D158" s="3">
        <v>3.6668009385720222</v>
      </c>
      <c r="E158" s="4">
        <v>2.9567900540807059</v>
      </c>
      <c r="F158" s="31">
        <v>2.7575263871480189</v>
      </c>
      <c r="G158" s="28">
        <v>3.4713730991491332E-2</v>
      </c>
      <c r="H158" s="8">
        <v>1.0347137309914913</v>
      </c>
      <c r="I158" s="5">
        <v>3.5437830085219724</v>
      </c>
      <c r="J158" s="5">
        <v>2.857592361558233</v>
      </c>
      <c r="K158" s="5">
        <v>2.6650138145027618</v>
      </c>
      <c r="L158">
        <v>4.17</v>
      </c>
      <c r="M158">
        <v>3.45</v>
      </c>
      <c r="N158">
        <v>1.98</v>
      </c>
      <c r="O158" s="5">
        <v>4.3147562582345191</v>
      </c>
      <c r="P158" s="5">
        <v>3.5697623719206453</v>
      </c>
      <c r="Q158" s="5">
        <v>2.0487331873631529</v>
      </c>
      <c r="R158" s="6">
        <v>0.23176280191761581</v>
      </c>
      <c r="S158" s="6">
        <v>0.28013069101346605</v>
      </c>
      <c r="T158" s="6">
        <v>0.48810650706891817</v>
      </c>
      <c r="U158">
        <v>1.1767086161799754</v>
      </c>
      <c r="V158">
        <v>1.2073100580793581</v>
      </c>
      <c r="W158">
        <v>0.74296050145219539</v>
      </c>
      <c r="X158" t="s">
        <v>524</v>
      </c>
      <c r="Y158" t="s">
        <v>525</v>
      </c>
      <c r="Z158" t="s">
        <v>277</v>
      </c>
      <c r="AA158" s="26" t="s">
        <v>90</v>
      </c>
      <c r="AB158" s="16" t="s">
        <v>75</v>
      </c>
      <c r="AC158" s="20">
        <v>44235</v>
      </c>
      <c r="AD158" s="16" t="s">
        <v>183</v>
      </c>
      <c r="AE158" s="69" t="e">
        <f>VLOOKUP(AD158,cs_lookup!$A$2:$B$54,2,FALSE)</f>
        <v>#N/A</v>
      </c>
    </row>
    <row r="159" spans="1:31" x14ac:dyDescent="0.25">
      <c r="A159" s="18">
        <v>0.57490174160492669</v>
      </c>
      <c r="B159" s="18">
        <v>0.24836754555263021</v>
      </c>
      <c r="C159" s="18">
        <v>0.17002713416715787</v>
      </c>
      <c r="D159" s="3">
        <v>1.7394276754291023</v>
      </c>
      <c r="E159" s="4">
        <v>4.0262909462464185</v>
      </c>
      <c r="F159" s="31">
        <v>5.8814141924951544</v>
      </c>
      <c r="G159" s="28">
        <v>3.4220319051818882E-2</v>
      </c>
      <c r="H159" s="8">
        <v>1.0342203190518189</v>
      </c>
      <c r="I159" s="5">
        <v>1.68187343004808</v>
      </c>
      <c r="J159" s="5">
        <v>3.8930688868477783</v>
      </c>
      <c r="K159" s="5">
        <v>5.686809748514011</v>
      </c>
      <c r="L159">
        <v>2.88</v>
      </c>
      <c r="M159">
        <v>3.34</v>
      </c>
      <c r="N159">
        <v>2.58</v>
      </c>
      <c r="O159" s="5">
        <v>2.9785545188692382</v>
      </c>
      <c r="P159" s="5">
        <v>3.4542958656330751</v>
      </c>
      <c r="Q159" s="5">
        <v>2.668288423153693</v>
      </c>
      <c r="R159" s="6">
        <v>0.33573332086586566</v>
      </c>
      <c r="S159" s="6">
        <v>0.28949460002805177</v>
      </c>
      <c r="T159" s="6">
        <v>0.37477207910608251</v>
      </c>
      <c r="U159">
        <v>1.7123761803631494</v>
      </c>
      <c r="V159">
        <v>0.85793498575988492</v>
      </c>
      <c r="W159">
        <v>0.45368143372022701</v>
      </c>
      <c r="X159" t="s">
        <v>526</v>
      </c>
      <c r="Y159" t="s">
        <v>527</v>
      </c>
      <c r="Z159" t="s">
        <v>277</v>
      </c>
      <c r="AA159" s="26" t="s">
        <v>84</v>
      </c>
      <c r="AB159" s="16" t="s">
        <v>86</v>
      </c>
      <c r="AC159" s="20">
        <v>44235</v>
      </c>
      <c r="AD159" s="16" t="s">
        <v>183</v>
      </c>
      <c r="AE159" s="69" t="e">
        <f>VLOOKUP(AD159,cs_lookup!$A$2:$B$54,2,FALSE)</f>
        <v>#N/A</v>
      </c>
    </row>
    <row r="160" spans="1:31" x14ac:dyDescent="0.25">
      <c r="A160" s="18">
        <v>0.41441500919118712</v>
      </c>
      <c r="B160" s="18">
        <v>0.31207384230880264</v>
      </c>
      <c r="C160" s="18">
        <v>0.25974883136046389</v>
      </c>
      <c r="D160" s="3">
        <v>2.4130400150122404</v>
      </c>
      <c r="E160" s="4">
        <v>3.2043698138932202</v>
      </c>
      <c r="F160" s="31">
        <v>3.8498729513522232</v>
      </c>
      <c r="G160" s="28">
        <v>2.6696372732958107E-2</v>
      </c>
      <c r="H160" s="8">
        <v>1.0266963727329581</v>
      </c>
      <c r="I160" s="5">
        <v>2.3502956464032114</v>
      </c>
      <c r="J160" s="5">
        <v>3.1210491231828583</v>
      </c>
      <c r="K160" s="5">
        <v>3.7497677537364478</v>
      </c>
      <c r="L160">
        <v>2.46</v>
      </c>
      <c r="M160">
        <v>3.2</v>
      </c>
      <c r="N160">
        <v>3.25</v>
      </c>
      <c r="O160" s="5">
        <v>2.5256730769230771</v>
      </c>
      <c r="P160" s="5">
        <v>3.2854283927454659</v>
      </c>
      <c r="Q160" s="5">
        <v>3.336763211382114</v>
      </c>
      <c r="R160" s="6">
        <v>0.3959340617504854</v>
      </c>
      <c r="S160" s="6">
        <v>0.30437430997068565</v>
      </c>
      <c r="T160" s="6">
        <v>0.29969162827882895</v>
      </c>
      <c r="U160">
        <v>1.046676831387011</v>
      </c>
      <c r="V160">
        <v>1.0252962621545114</v>
      </c>
      <c r="W160">
        <v>0.86672034468309267</v>
      </c>
      <c r="X160" t="s">
        <v>339</v>
      </c>
      <c r="Y160" t="s">
        <v>516</v>
      </c>
      <c r="Z160" t="s">
        <v>274</v>
      </c>
      <c r="AA160" s="26" t="s">
        <v>90</v>
      </c>
      <c r="AB160" s="16" t="s">
        <v>75</v>
      </c>
      <c r="AC160" s="20">
        <v>44235</v>
      </c>
      <c r="AD160" s="16" t="s">
        <v>75</v>
      </c>
      <c r="AE160" s="69" t="str">
        <f>VLOOKUP(AD160,cs_lookup!$A$2:$B$54,2,FALSE)</f>
        <v>X</v>
      </c>
    </row>
    <row r="161" spans="1:31" x14ac:dyDescent="0.25">
      <c r="A161" s="18">
        <v>0.51897633944551169</v>
      </c>
      <c r="B161" s="18">
        <v>0.22322265817092998</v>
      </c>
      <c r="C161" s="18">
        <v>0.24271256420156406</v>
      </c>
      <c r="D161" s="3">
        <v>1.9268701171780336</v>
      </c>
      <c r="E161" s="4">
        <v>4.4798319677488223</v>
      </c>
      <c r="F161" s="31">
        <v>4.1200998526369483</v>
      </c>
      <c r="G161" s="28">
        <v>3.9385710685679642E-2</v>
      </c>
      <c r="H161" s="8">
        <v>1.0393857106856796</v>
      </c>
      <c r="I161" s="5">
        <v>1.8538547310861944</v>
      </c>
      <c r="J161" s="5">
        <v>4.3100765401070316</v>
      </c>
      <c r="K161" s="5">
        <v>3.9639758467710036</v>
      </c>
      <c r="L161">
        <v>2.2200000000000002</v>
      </c>
      <c r="M161">
        <v>3.67</v>
      </c>
      <c r="N161">
        <v>3.16</v>
      </c>
      <c r="O161" s="5">
        <v>2.3074362777222088</v>
      </c>
      <c r="P161" s="5">
        <v>3.814545558216444</v>
      </c>
      <c r="Q161" s="5">
        <v>3.2844588457667476</v>
      </c>
      <c r="R161" s="6">
        <v>0.43338141540669212</v>
      </c>
      <c r="S161" s="6">
        <v>0.26215442566835329</v>
      </c>
      <c r="T161" s="6">
        <v>0.3044641589249546</v>
      </c>
      <c r="U161">
        <v>1.1975048329160491</v>
      </c>
      <c r="V161">
        <v>0.85149299921918864</v>
      </c>
      <c r="W161">
        <v>0.79717942847055678</v>
      </c>
      <c r="X161" t="s">
        <v>347</v>
      </c>
      <c r="Y161" t="s">
        <v>349</v>
      </c>
      <c r="Z161" t="s">
        <v>270</v>
      </c>
      <c r="AA161" s="26" t="s">
        <v>84</v>
      </c>
      <c r="AB161" s="16" t="s">
        <v>86</v>
      </c>
      <c r="AC161" s="20">
        <v>44235</v>
      </c>
      <c r="AD161" s="16" t="s">
        <v>78</v>
      </c>
      <c r="AE161" s="69" t="str">
        <f>VLOOKUP(AD161,cs_lookup!$A$2:$B$54,2,FALSE)</f>
        <v>1</v>
      </c>
    </row>
    <row r="162" spans="1:31" x14ac:dyDescent="0.25">
      <c r="A162" s="18">
        <v>0.27553016439027544</v>
      </c>
      <c r="B162" s="18">
        <v>0.24916188170492651</v>
      </c>
      <c r="C162" s="18">
        <v>0.43090137242569015</v>
      </c>
      <c r="D162" s="3">
        <v>3.6293666873567689</v>
      </c>
      <c r="E162" s="4">
        <v>4.0134550002486504</v>
      </c>
      <c r="F162" s="31">
        <v>2.3207166743764596</v>
      </c>
      <c r="G162" s="28">
        <v>4.6100747290387822E-2</v>
      </c>
      <c r="H162" s="8">
        <v>1.0461007472903878</v>
      </c>
      <c r="I162" s="5">
        <v>3.4694236637891347</v>
      </c>
      <c r="J162" s="5">
        <v>3.8365855398194766</v>
      </c>
      <c r="K162" s="5">
        <v>2.2184447151840625</v>
      </c>
      <c r="L162">
        <v>2.13</v>
      </c>
      <c r="M162">
        <v>3.28</v>
      </c>
      <c r="N162">
        <v>3.68</v>
      </c>
      <c r="O162" s="5">
        <v>2.228194591728526</v>
      </c>
      <c r="P162" s="5">
        <v>3.4312104511124719</v>
      </c>
      <c r="Q162" s="5">
        <v>3.8496507500286272</v>
      </c>
      <c r="R162" s="6">
        <v>0.44879383681846574</v>
      </c>
      <c r="S162" s="6">
        <v>0.29144233915345491</v>
      </c>
      <c r="T162" s="6">
        <v>0.25976382402807935</v>
      </c>
      <c r="U162">
        <v>0.61393482215248341</v>
      </c>
      <c r="V162">
        <v>0.85492685252479317</v>
      </c>
      <c r="W162">
        <v>1.6588197915469234</v>
      </c>
      <c r="X162" t="s">
        <v>493</v>
      </c>
      <c r="Y162" t="s">
        <v>297</v>
      </c>
      <c r="Z162" t="s">
        <v>273</v>
      </c>
      <c r="AA162" s="26" t="s">
        <v>85</v>
      </c>
      <c r="AB162" s="16" t="s">
        <v>79</v>
      </c>
      <c r="AC162" s="20">
        <v>44235</v>
      </c>
      <c r="AD162" s="16" t="s">
        <v>79</v>
      </c>
      <c r="AE162" s="69" t="str">
        <f>VLOOKUP(AD162,cs_lookup!$A$2:$B$54,2,FALSE)</f>
        <v>2</v>
      </c>
    </row>
    <row r="163" spans="1:31" x14ac:dyDescent="0.25">
      <c r="A163" s="18">
        <v>0.2993306373085986</v>
      </c>
      <c r="B163" s="18">
        <v>0.30939055376268182</v>
      </c>
      <c r="C163" s="18">
        <v>0.3624989527868252</v>
      </c>
      <c r="D163" s="3">
        <v>3.3407873279908791</v>
      </c>
      <c r="E163" s="4">
        <v>3.2321607361259339</v>
      </c>
      <c r="F163" s="31">
        <v>2.7586286589580027</v>
      </c>
      <c r="G163" s="28">
        <v>4.465375893947332E-2</v>
      </c>
      <c r="H163" s="8">
        <v>1.0446537589394733</v>
      </c>
      <c r="I163" s="5">
        <v>3.1979852648808995</v>
      </c>
      <c r="J163" s="5">
        <v>3.0940019202220701</v>
      </c>
      <c r="K163" s="5">
        <v>2.640710987110741</v>
      </c>
      <c r="L163">
        <v>2.52</v>
      </c>
      <c r="M163">
        <v>2.94</v>
      </c>
      <c r="N163">
        <v>3.25</v>
      </c>
      <c r="O163" s="5">
        <v>2.6325274725274728</v>
      </c>
      <c r="P163" s="5">
        <v>3.0712820512820516</v>
      </c>
      <c r="Q163" s="5">
        <v>3.3951247165532883</v>
      </c>
      <c r="R163" s="6">
        <v>0.3798630823175822</v>
      </c>
      <c r="S163" s="6">
        <v>0.32559692770078474</v>
      </c>
      <c r="T163" s="6">
        <v>0.29453998998163294</v>
      </c>
      <c r="U163">
        <v>0.78799612608404268</v>
      </c>
      <c r="V163">
        <v>0.95022565460753927</v>
      </c>
      <c r="W163">
        <v>1.2307291543312338</v>
      </c>
      <c r="X163" t="s">
        <v>495</v>
      </c>
      <c r="Y163" t="s">
        <v>352</v>
      </c>
      <c r="Z163" t="s">
        <v>273</v>
      </c>
      <c r="AA163" s="26" t="s">
        <v>90</v>
      </c>
      <c r="AB163" s="16" t="s">
        <v>75</v>
      </c>
      <c r="AC163" s="20">
        <v>44235</v>
      </c>
      <c r="AD163" s="16" t="s">
        <v>89</v>
      </c>
      <c r="AE163" s="69" t="str">
        <f>VLOOKUP(AD163,cs_lookup!$A$2:$B$54,2,FALSE)</f>
        <v>1</v>
      </c>
    </row>
    <row r="164" spans="1:31" x14ac:dyDescent="0.25">
      <c r="A164" s="18">
        <v>0.43259593050866596</v>
      </c>
      <c r="B164" s="18">
        <v>0.26934271064396231</v>
      </c>
      <c r="C164" s="18">
        <v>0.27975938846307963</v>
      </c>
      <c r="D164" s="3">
        <v>2.3116259989412162</v>
      </c>
      <c r="E164" s="4">
        <v>3.7127420215276441</v>
      </c>
      <c r="F164" s="31">
        <v>3.5745002356979767</v>
      </c>
      <c r="G164" s="28">
        <v>3.2204735895233316E-2</v>
      </c>
      <c r="H164" s="8">
        <v>1.0322047358952333</v>
      </c>
      <c r="I164" s="5">
        <v>2.2395033839254168</v>
      </c>
      <c r="J164" s="5">
        <v>3.5969046570083552</v>
      </c>
      <c r="K164" s="5">
        <v>3.4629760079504046</v>
      </c>
      <c r="L164">
        <v>2.84</v>
      </c>
      <c r="M164">
        <v>3.16</v>
      </c>
      <c r="N164">
        <v>2.75</v>
      </c>
      <c r="O164" s="5">
        <v>2.9314614499424625</v>
      </c>
      <c r="P164" s="5">
        <v>3.2617669654289374</v>
      </c>
      <c r="Q164" s="5">
        <v>2.8385630237118917</v>
      </c>
      <c r="R164" s="6">
        <v>0.34112677825581761</v>
      </c>
      <c r="S164" s="6">
        <v>0.30658229438181073</v>
      </c>
      <c r="T164" s="6">
        <v>0.35229092736237161</v>
      </c>
      <c r="U164">
        <v>1.2681382936881429</v>
      </c>
      <c r="V164">
        <v>0.87853315595756143</v>
      </c>
      <c r="W164">
        <v>0.79411465562754902</v>
      </c>
      <c r="X164" t="s">
        <v>432</v>
      </c>
      <c r="Y164" t="s">
        <v>497</v>
      </c>
      <c r="Z164" t="s">
        <v>278</v>
      </c>
      <c r="AA164" s="26" t="s">
        <v>90</v>
      </c>
      <c r="AB164" s="16" t="s">
        <v>75</v>
      </c>
      <c r="AC164" s="20">
        <v>44235</v>
      </c>
      <c r="AD164" s="16" t="s">
        <v>79</v>
      </c>
      <c r="AE164" s="69" t="str">
        <f>VLOOKUP(AD164,cs_lookup!$A$2:$B$54,2,FALSE)</f>
        <v>2</v>
      </c>
    </row>
    <row r="165" spans="1:31" x14ac:dyDescent="0.25">
      <c r="A165" s="18">
        <v>0.63927363506957979</v>
      </c>
      <c r="B165" s="18">
        <v>0.23596320776802354</v>
      </c>
      <c r="C165" s="18">
        <v>0.12146825447609422</v>
      </c>
      <c r="D165" s="3">
        <v>1.5642753668249716</v>
      </c>
      <c r="E165" s="4">
        <v>4.2379488287983627</v>
      </c>
      <c r="F165" s="31">
        <v>8.2326036898538533</v>
      </c>
      <c r="G165" s="28">
        <v>3.6406806489909016E-2</v>
      </c>
      <c r="H165" s="8">
        <v>1.036406806489909</v>
      </c>
      <c r="I165" s="5">
        <v>1.5093256403080195</v>
      </c>
      <c r="J165" s="5">
        <v>4.0890785377523722</v>
      </c>
      <c r="K165" s="5">
        <v>7.9434095167089298</v>
      </c>
      <c r="L165">
        <v>1.75</v>
      </c>
      <c r="M165">
        <v>3.61</v>
      </c>
      <c r="N165">
        <v>5.32</v>
      </c>
      <c r="O165" s="5">
        <v>1.8137119113573408</v>
      </c>
      <c r="P165" s="5">
        <v>3.7414285714285715</v>
      </c>
      <c r="Q165" s="5">
        <v>5.513684210526316</v>
      </c>
      <c r="R165" s="6">
        <v>0.55135547919053074</v>
      </c>
      <c r="S165" s="6">
        <v>0.26727758686521574</v>
      </c>
      <c r="T165" s="6">
        <v>0.18136693394425352</v>
      </c>
      <c r="U165">
        <v>1.1594582065424028</v>
      </c>
      <c r="V165">
        <v>0.88283948734921935</v>
      </c>
      <c r="W165">
        <v>0.6697375967850332</v>
      </c>
      <c r="X165" t="s">
        <v>499</v>
      </c>
      <c r="Y165" t="s">
        <v>501</v>
      </c>
      <c r="Z165" t="s">
        <v>269</v>
      </c>
      <c r="AA165" s="26" t="s">
        <v>84</v>
      </c>
      <c r="AB165" s="16" t="s">
        <v>86</v>
      </c>
      <c r="AC165" s="20">
        <v>44235</v>
      </c>
      <c r="AD165" s="16" t="s">
        <v>78</v>
      </c>
      <c r="AE165" s="69" t="str">
        <f>VLOOKUP(AD165,cs_lookup!$A$2:$B$54,2,FALSE)</f>
        <v>1</v>
      </c>
    </row>
    <row r="166" spans="1:31" x14ac:dyDescent="0.25">
      <c r="A166" s="18">
        <v>0.31748821559558282</v>
      </c>
      <c r="B166" s="18">
        <v>0.25781841524113114</v>
      </c>
      <c r="C166" s="18">
        <v>0.38882196882446718</v>
      </c>
      <c r="D166" s="3">
        <v>3.1497232050773252</v>
      </c>
      <c r="E166" s="4">
        <v>3.8786988860540661</v>
      </c>
      <c r="F166" s="31">
        <v>2.5718711394402916</v>
      </c>
      <c r="G166" s="28">
        <v>3.1939486661826555E-2</v>
      </c>
      <c r="H166" s="8">
        <v>1.0319394866618266</v>
      </c>
      <c r="I166" s="5">
        <v>3.0522363431078885</v>
      </c>
      <c r="J166" s="5">
        <v>3.7586495489198599</v>
      </c>
      <c r="K166" s="5">
        <v>2.4922693362184627</v>
      </c>
      <c r="L166">
        <v>2.44</v>
      </c>
      <c r="M166">
        <v>3.49</v>
      </c>
      <c r="N166">
        <v>2.98</v>
      </c>
      <c r="O166" s="5">
        <v>2.5179323474548569</v>
      </c>
      <c r="P166" s="5">
        <v>3.6014688084497748</v>
      </c>
      <c r="Q166" s="5">
        <v>3.0751796702522429</v>
      </c>
      <c r="R166" s="6">
        <v>0.3971512582579142</v>
      </c>
      <c r="S166" s="6">
        <v>0.27766449001412913</v>
      </c>
      <c r="T166" s="6">
        <v>0.32518425172795662</v>
      </c>
      <c r="U166">
        <v>0.79941384798383952</v>
      </c>
      <c r="V166">
        <v>0.92852498073488587</v>
      </c>
      <c r="W166">
        <v>1.1956974138764529</v>
      </c>
      <c r="X166" t="s">
        <v>503</v>
      </c>
      <c r="Y166" t="s">
        <v>440</v>
      </c>
      <c r="Z166" t="s">
        <v>269</v>
      </c>
      <c r="AA166" s="26" t="s">
        <v>90</v>
      </c>
      <c r="AB166" s="16" t="s">
        <v>75</v>
      </c>
      <c r="AC166" s="20">
        <v>44235</v>
      </c>
      <c r="AD166" s="16" t="s">
        <v>79</v>
      </c>
      <c r="AE166" s="69" t="str">
        <f>VLOOKUP(AD166,cs_lookup!$A$2:$B$54,2,FALSE)</f>
        <v>2</v>
      </c>
    </row>
    <row r="167" spans="1:31" x14ac:dyDescent="0.25">
      <c r="A167" s="18">
        <v>0.49643347809083971</v>
      </c>
      <c r="B167" s="18">
        <v>0.29214565350699334</v>
      </c>
      <c r="C167" s="18">
        <v>0.20302692545818374</v>
      </c>
      <c r="D167" s="3">
        <v>2.0143685793426997</v>
      </c>
      <c r="E167" s="4">
        <v>3.4229501209267936</v>
      </c>
      <c r="F167" s="31">
        <v>4.9254550732285214</v>
      </c>
      <c r="G167" s="28">
        <v>3.4450493609988975E-2</v>
      </c>
      <c r="H167" s="8">
        <v>1.034450493609989</v>
      </c>
      <c r="I167" s="5">
        <v>1.9472836948562198</v>
      </c>
      <c r="J167" s="5">
        <v>3.3089549882484008</v>
      </c>
      <c r="K167" s="5">
        <v>4.7614217438669701</v>
      </c>
      <c r="L167">
        <v>2.02</v>
      </c>
      <c r="M167">
        <v>3.8</v>
      </c>
      <c r="N167">
        <v>3.62</v>
      </c>
      <c r="O167" s="5">
        <v>2.0895899970921779</v>
      </c>
      <c r="P167" s="5">
        <v>3.9309118757179577</v>
      </c>
      <c r="Q167" s="5">
        <v>3.7447107868681604</v>
      </c>
      <c r="R167" s="6">
        <v>0.47856278092428439</v>
      </c>
      <c r="S167" s="6">
        <v>0.25439389933343542</v>
      </c>
      <c r="T167" s="6">
        <v>0.26704331974228024</v>
      </c>
      <c r="U167">
        <v>1.0373424300402974</v>
      </c>
      <c r="V167">
        <v>1.1483988188100238</v>
      </c>
      <c r="W167">
        <v>0.76027711778793849</v>
      </c>
      <c r="X167" t="s">
        <v>362</v>
      </c>
      <c r="Y167" t="s">
        <v>498</v>
      </c>
      <c r="Z167" t="s">
        <v>269</v>
      </c>
      <c r="AA167" s="26" t="s">
        <v>90</v>
      </c>
      <c r="AB167" s="16" t="s">
        <v>75</v>
      </c>
      <c r="AC167" s="20">
        <v>44235</v>
      </c>
      <c r="AD167" s="16" t="s">
        <v>79</v>
      </c>
      <c r="AE167" s="69" t="str">
        <f>VLOOKUP(AD167,cs_lookup!$A$2:$B$54,2,FALSE)</f>
        <v>2</v>
      </c>
    </row>
    <row r="168" spans="1:31" x14ac:dyDescent="0.25">
      <c r="A168" s="18">
        <v>0.36462642535545298</v>
      </c>
      <c r="B168" s="18">
        <v>0.35821796544993972</v>
      </c>
      <c r="C168" s="18">
        <v>0.2650503043636353</v>
      </c>
      <c r="D168" s="3">
        <v>2.7425329884556735</v>
      </c>
      <c r="E168" s="4">
        <v>2.7915964481121147</v>
      </c>
      <c r="F168" s="31">
        <v>3.7728687103413083</v>
      </c>
      <c r="G168" s="28">
        <v>2.7635087290607263E-2</v>
      </c>
      <c r="H168" s="8">
        <v>1.0276350872906073</v>
      </c>
      <c r="I168" s="5">
        <v>2.6687809927612043</v>
      </c>
      <c r="J168" s="5">
        <v>2.7165250414641329</v>
      </c>
      <c r="K168" s="5">
        <v>3.6714090020890562</v>
      </c>
      <c r="L168">
        <v>2.42</v>
      </c>
      <c r="M168">
        <v>3.53</v>
      </c>
      <c r="N168">
        <v>3.02</v>
      </c>
      <c r="O168" s="5">
        <v>2.4868769112432694</v>
      </c>
      <c r="P168" s="5">
        <v>3.6275518581358432</v>
      </c>
      <c r="Q168" s="5">
        <v>3.1034579636176338</v>
      </c>
      <c r="R168" s="6">
        <v>0.40211077415169211</v>
      </c>
      <c r="S168" s="6">
        <v>0.27566800947509773</v>
      </c>
      <c r="T168" s="6">
        <v>0.32222121637321022</v>
      </c>
      <c r="U168">
        <v>0.90678103844564339</v>
      </c>
      <c r="V168">
        <v>1.2994542461855703</v>
      </c>
      <c r="W168">
        <v>0.8225724778366017</v>
      </c>
      <c r="X168" t="s">
        <v>452</v>
      </c>
      <c r="Y168" t="s">
        <v>460</v>
      </c>
      <c r="Z168" t="s">
        <v>276</v>
      </c>
      <c r="AA168" s="26" t="s">
        <v>90</v>
      </c>
      <c r="AB168" s="16" t="s">
        <v>75</v>
      </c>
      <c r="AC168" s="20">
        <v>44235</v>
      </c>
      <c r="AD168" s="16" t="s">
        <v>75</v>
      </c>
      <c r="AE168" s="69" t="str">
        <f>VLOOKUP(AD168,cs_lookup!$A$2:$B$54,2,FALSE)</f>
        <v>X</v>
      </c>
    </row>
    <row r="169" spans="1:31" x14ac:dyDescent="0.25">
      <c r="A169" s="18">
        <v>0.20905568016126422</v>
      </c>
      <c r="B169" s="18">
        <v>0.19404645142981453</v>
      </c>
      <c r="C169" s="18">
        <v>0.53273571596578095</v>
      </c>
      <c r="D169" s="3">
        <v>4.7834146349365216</v>
      </c>
      <c r="E169" s="4">
        <v>5.1534052420520258</v>
      </c>
      <c r="F169" s="31">
        <v>1.8771033554360614</v>
      </c>
      <c r="G169" s="28">
        <v>3.7486731337595725E-2</v>
      </c>
      <c r="H169" s="8">
        <v>1.0374867313375957</v>
      </c>
      <c r="I169" s="5">
        <v>4.6105790950882142</v>
      </c>
      <c r="J169" s="5">
        <v>4.9672011085943417</v>
      </c>
      <c r="K169" s="5">
        <v>1.8092793852081144</v>
      </c>
      <c r="L169">
        <v>3.05</v>
      </c>
      <c r="M169">
        <v>3.12</v>
      </c>
      <c r="N169">
        <v>2.57</v>
      </c>
      <c r="O169" s="5">
        <v>3.1643345305796666</v>
      </c>
      <c r="P169" s="5">
        <v>3.2369586017732987</v>
      </c>
      <c r="Q169" s="5">
        <v>2.6663408995376208</v>
      </c>
      <c r="R169" s="6">
        <v>0.31602221267572883</v>
      </c>
      <c r="S169" s="6">
        <v>0.30893197072467077</v>
      </c>
      <c r="T169" s="6">
        <v>0.37504581659960035</v>
      </c>
      <c r="U169">
        <v>0.66152210754810703</v>
      </c>
      <c r="V169">
        <v>0.62812033009932278</v>
      </c>
      <c r="W169">
        <v>1.4204550281240189</v>
      </c>
      <c r="X169" t="s">
        <v>284</v>
      </c>
      <c r="Y169" t="s">
        <v>378</v>
      </c>
      <c r="Z169" t="s">
        <v>275</v>
      </c>
      <c r="AA169" s="26" t="s">
        <v>85</v>
      </c>
      <c r="AB169" s="16" t="s">
        <v>79</v>
      </c>
      <c r="AC169" s="20">
        <v>44263</v>
      </c>
      <c r="AD169" s="16" t="s">
        <v>73</v>
      </c>
      <c r="AE169" s="69" t="str">
        <f>VLOOKUP(AD169,cs_lookup!$A$2:$B$54,2,FALSE)</f>
        <v>X</v>
      </c>
    </row>
    <row r="170" spans="1:31" x14ac:dyDescent="0.25">
      <c r="A170" s="18">
        <v>0.26076489059569014</v>
      </c>
      <c r="B170" s="18">
        <v>0.54162256443022505</v>
      </c>
      <c r="C170" s="18">
        <v>0.19477653343266249</v>
      </c>
      <c r="D170" s="3">
        <v>3.8348720861754222</v>
      </c>
      <c r="E170" s="4">
        <v>1.8463041713411217</v>
      </c>
      <c r="F170" s="31">
        <v>5.1340887034819147</v>
      </c>
      <c r="G170" s="28">
        <v>1.8722233140921585E-2</v>
      </c>
      <c r="H170" s="8">
        <v>1.0187222331409216</v>
      </c>
      <c r="I170" s="5">
        <v>3.7643942199550855</v>
      </c>
      <c r="J170" s="5">
        <v>1.8123725106583781</v>
      </c>
      <c r="K170" s="5">
        <v>5.0397336353919622</v>
      </c>
      <c r="L170">
        <v>2.88</v>
      </c>
      <c r="M170">
        <v>3.62</v>
      </c>
      <c r="N170">
        <v>2.5299999999999998</v>
      </c>
      <c r="O170" s="5">
        <v>2.933920031445854</v>
      </c>
      <c r="P170" s="5">
        <v>3.6877744839701361</v>
      </c>
      <c r="Q170" s="5">
        <v>2.5773672498465312</v>
      </c>
      <c r="R170" s="6">
        <v>0.34084091907140146</v>
      </c>
      <c r="S170" s="6">
        <v>0.27116625605680561</v>
      </c>
      <c r="T170" s="6">
        <v>0.38799282487179304</v>
      </c>
      <c r="U170">
        <v>0.76506333601648191</v>
      </c>
      <c r="V170">
        <v>1.9973818730482551</v>
      </c>
      <c r="W170">
        <v>0.5020106583079823</v>
      </c>
      <c r="X170" t="s">
        <v>528</v>
      </c>
      <c r="Y170" t="s">
        <v>334</v>
      </c>
      <c r="Z170" t="s">
        <v>272</v>
      </c>
      <c r="AA170" s="26" t="s">
        <v>90</v>
      </c>
      <c r="AB170" s="16" t="s">
        <v>73</v>
      </c>
      <c r="AC170" s="20">
        <v>44263</v>
      </c>
      <c r="AD170" s="16" t="s">
        <v>76</v>
      </c>
      <c r="AE170" s="69" t="str">
        <f>VLOOKUP(AD170,cs_lookup!$A$2:$B$54,2,FALSE)</f>
        <v>2</v>
      </c>
    </row>
    <row r="171" spans="1:31" x14ac:dyDescent="0.25">
      <c r="A171" s="18">
        <v>0.46672036734820466</v>
      </c>
      <c r="B171" s="18">
        <v>0.23052878422184109</v>
      </c>
      <c r="C171" s="18">
        <v>0.28330980601033995</v>
      </c>
      <c r="D171" s="3">
        <v>2.1426105864669349</v>
      </c>
      <c r="E171" s="4">
        <v>4.3378530944651406</v>
      </c>
      <c r="F171" s="31">
        <v>3.529704862963702</v>
      </c>
      <c r="G171" s="28">
        <v>3.249553400610794E-2</v>
      </c>
      <c r="H171" s="8">
        <v>1.0324955340061079</v>
      </c>
      <c r="I171" s="5">
        <v>2.0751766142305268</v>
      </c>
      <c r="J171" s="5">
        <v>4.2013286756158301</v>
      </c>
      <c r="K171" s="5">
        <v>3.4186151384775108</v>
      </c>
      <c r="L171">
        <v>2.34</v>
      </c>
      <c r="M171">
        <v>3.31</v>
      </c>
      <c r="N171">
        <v>3.3</v>
      </c>
      <c r="O171" s="5">
        <v>2.4160395495742923</v>
      </c>
      <c r="P171" s="5">
        <v>3.4175602175602173</v>
      </c>
      <c r="Q171" s="5">
        <v>3.4072352622201558</v>
      </c>
      <c r="R171" s="6">
        <v>0.41390050927610045</v>
      </c>
      <c r="S171" s="6">
        <v>0.29260640232811935</v>
      </c>
      <c r="T171" s="6">
        <v>0.29349308839578037</v>
      </c>
      <c r="U171">
        <v>1.1276148661051046</v>
      </c>
      <c r="V171">
        <v>0.78784600195908761</v>
      </c>
      <c r="W171">
        <v>0.9653031611711822</v>
      </c>
      <c r="X171" t="s">
        <v>416</v>
      </c>
      <c r="Y171" t="s">
        <v>529</v>
      </c>
      <c r="Z171" t="s">
        <v>274</v>
      </c>
      <c r="AA171" s="26" t="s">
        <v>84</v>
      </c>
      <c r="AB171" s="16" t="s">
        <v>86</v>
      </c>
      <c r="AC171" s="20">
        <v>44263</v>
      </c>
      <c r="AD171" s="16" t="s">
        <v>75</v>
      </c>
      <c r="AE171" s="69" t="str">
        <f>VLOOKUP(AD171,cs_lookup!$A$2:$B$54,2,FALSE)</f>
        <v>X</v>
      </c>
    </row>
    <row r="172" spans="1:31" x14ac:dyDescent="0.25">
      <c r="A172" s="18">
        <v>0.7621866794565304</v>
      </c>
      <c r="B172" s="18">
        <v>0.23708277525729801</v>
      </c>
      <c r="C172" s="18">
        <v>0</v>
      </c>
      <c r="D172" s="3">
        <v>1.3120145325985493</v>
      </c>
      <c r="E172" s="4">
        <v>4.2179361149907812</v>
      </c>
      <c r="F172" s="31" t="e">
        <v>#DIV/0!</v>
      </c>
      <c r="G172" s="28">
        <v>3.6283831579523085E-2</v>
      </c>
      <c r="H172" s="8">
        <v>1.0362838315795231</v>
      </c>
      <c r="I172" s="5">
        <v>1.2660764286930466</v>
      </c>
      <c r="J172" s="5">
        <v>4.0702517847467758</v>
      </c>
      <c r="K172" s="5" t="e">
        <v>#DIV/0!</v>
      </c>
      <c r="L172">
        <v>1.52</v>
      </c>
      <c r="M172">
        <v>4.3600000000000003</v>
      </c>
      <c r="N172">
        <v>6.71</v>
      </c>
      <c r="O172" s="5">
        <v>1.575151424000875</v>
      </c>
      <c r="P172" s="5">
        <v>4.5181975056867207</v>
      </c>
      <c r="Q172" s="5">
        <v>6.9534645098986001</v>
      </c>
      <c r="R172" s="6">
        <v>0.63485959810772097</v>
      </c>
      <c r="S172" s="6">
        <v>0.2213271993403064</v>
      </c>
      <c r="T172" s="6">
        <v>0.14381320255197255</v>
      </c>
      <c r="U172">
        <v>1.2005594335004524</v>
      </c>
      <c r="V172">
        <v>1.0711868038088093</v>
      </c>
      <c r="W172" t="e">
        <v>#DIV/0!</v>
      </c>
      <c r="X172" t="s">
        <v>326</v>
      </c>
      <c r="Y172" t="s">
        <v>325</v>
      </c>
      <c r="Z172" t="s">
        <v>280</v>
      </c>
      <c r="AA172" s="26" t="s">
        <v>84</v>
      </c>
      <c r="AB172" s="16" t="s">
        <v>78</v>
      </c>
      <c r="AC172" s="20" t="s">
        <v>530</v>
      </c>
      <c r="AD172" s="16" t="s">
        <v>204</v>
      </c>
      <c r="AE172" s="69" t="str">
        <f>VLOOKUP(AD172,cs_lookup!$A$2:$B$54,2,FALSE)</f>
        <v>1</v>
      </c>
    </row>
    <row r="173" spans="1:31" x14ac:dyDescent="0.25">
      <c r="A173" s="18">
        <v>0.85284383137948483</v>
      </c>
      <c r="B173" s="18">
        <v>0.14326961315903711</v>
      </c>
      <c r="C173" s="18">
        <v>0</v>
      </c>
      <c r="D173" s="3">
        <v>1.1725476144706215</v>
      </c>
      <c r="E173" s="4">
        <v>6.9798471423940072</v>
      </c>
      <c r="F173" s="31" t="e">
        <v>#DIV/0!</v>
      </c>
      <c r="G173" s="28">
        <v>3.9603289371559658E-2</v>
      </c>
      <c r="H173" s="8">
        <v>1.0396032893715597</v>
      </c>
      <c r="I173" s="5">
        <v>1.1278798619225481</v>
      </c>
      <c r="J173" s="5">
        <v>6.7139525372349738</v>
      </c>
      <c r="K173" s="5" t="e">
        <v>#DIV/0!</v>
      </c>
      <c r="L173">
        <v>1.58</v>
      </c>
      <c r="M173">
        <v>3.68</v>
      </c>
      <c r="N173">
        <v>7.41</v>
      </c>
      <c r="O173" s="5">
        <v>1.6425731972070643</v>
      </c>
      <c r="P173" s="5">
        <v>3.8257401048873398</v>
      </c>
      <c r="Q173" s="5">
        <v>7.7034603742432575</v>
      </c>
      <c r="R173" s="6">
        <v>0.6088008751758166</v>
      </c>
      <c r="S173" s="6">
        <v>0.26138733227657346</v>
      </c>
      <c r="T173" s="6">
        <v>0.12981179254761002</v>
      </c>
      <c r="U173">
        <v>1.400858418827323</v>
      </c>
      <c r="V173">
        <v>0.54811230487422313</v>
      </c>
      <c r="W173" t="e">
        <v>#DIV/0!</v>
      </c>
      <c r="X173" t="s">
        <v>320</v>
      </c>
      <c r="Y173" t="s">
        <v>323</v>
      </c>
      <c r="Z173" t="s">
        <v>280</v>
      </c>
      <c r="AA173" s="26" t="s">
        <v>84</v>
      </c>
      <c r="AB173" s="16" t="s">
        <v>94</v>
      </c>
      <c r="AC173" s="20" t="s">
        <v>530</v>
      </c>
      <c r="AD173" s="16" t="s">
        <v>94</v>
      </c>
      <c r="AE173" s="69" t="str">
        <f>VLOOKUP(AD173,cs_lookup!$A$2:$B$54,2,FALSE)</f>
        <v>1</v>
      </c>
    </row>
    <row r="174" spans="1:31" x14ac:dyDescent="0.25">
      <c r="A174" s="18">
        <v>0</v>
      </c>
      <c r="B174" s="18">
        <v>0.64281535665665135</v>
      </c>
      <c r="C174" s="18">
        <v>0.34793933844466507</v>
      </c>
      <c r="D174" s="3" t="e">
        <v>#DIV/0!</v>
      </c>
      <c r="E174" s="4">
        <v>1.555656674415967</v>
      </c>
      <c r="F174" s="31">
        <v>2.874064210359577</v>
      </c>
      <c r="G174" s="28">
        <v>3.3040746663037801E-2</v>
      </c>
      <c r="H174" s="8">
        <v>1.0330407466630378</v>
      </c>
      <c r="I174" s="5" t="e">
        <v>#DIV/0!</v>
      </c>
      <c r="J174" s="5">
        <v>1.5059005943774244</v>
      </c>
      <c r="K174" s="5">
        <v>2.782140220164087</v>
      </c>
      <c r="L174">
        <v>2.73</v>
      </c>
      <c r="M174">
        <v>3.23</v>
      </c>
      <c r="N174">
        <v>2.8</v>
      </c>
      <c r="O174" s="5">
        <v>2.820201238390093</v>
      </c>
      <c r="P174" s="5">
        <v>3.3367216117216119</v>
      </c>
      <c r="Q174" s="5">
        <v>2.8925140906565057</v>
      </c>
      <c r="R174" s="6">
        <v>0.35458462551801739</v>
      </c>
      <c r="S174" s="6">
        <v>0.29969536460191565</v>
      </c>
      <c r="T174" s="6">
        <v>0.34572000988006696</v>
      </c>
      <c r="U174" t="e">
        <v>#DIV/0!</v>
      </c>
      <c r="V174">
        <v>2.1448958929027846</v>
      </c>
      <c r="W174">
        <v>1.0064194391448966</v>
      </c>
      <c r="X174" t="s">
        <v>324</v>
      </c>
      <c r="Y174" t="s">
        <v>321</v>
      </c>
      <c r="Z174" t="s">
        <v>280</v>
      </c>
      <c r="AA174" s="26" t="s">
        <v>90</v>
      </c>
      <c r="AB174" s="16" t="s">
        <v>73</v>
      </c>
      <c r="AC174" s="20" t="s">
        <v>530</v>
      </c>
      <c r="AD174" s="16" t="s">
        <v>75</v>
      </c>
      <c r="AE174" s="69" t="str">
        <f>VLOOKUP(AD174,cs_lookup!$A$2:$B$54,2,FALSE)</f>
        <v>X</v>
      </c>
    </row>
    <row r="175" spans="1:31" x14ac:dyDescent="0.25">
      <c r="A175" s="18">
        <v>0.17219071792834034</v>
      </c>
      <c r="B175" s="18">
        <v>0.38093060901515108</v>
      </c>
      <c r="C175" s="18">
        <v>0.41597776106786299</v>
      </c>
      <c r="D175" s="3">
        <v>5.8075139707365899</v>
      </c>
      <c r="E175" s="4">
        <v>2.6251500308294369</v>
      </c>
      <c r="F175" s="31">
        <v>2.4039746678593694</v>
      </c>
      <c r="G175" s="28">
        <v>3.5898642010696369E-2</v>
      </c>
      <c r="H175" s="8">
        <v>1.0358986420106964</v>
      </c>
      <c r="I175" s="5">
        <v>5.6062569591404321</v>
      </c>
      <c r="J175" s="5">
        <v>2.5341765346211647</v>
      </c>
      <c r="K175" s="5">
        <v>2.3206659130213887</v>
      </c>
      <c r="L175">
        <v>5.58</v>
      </c>
      <c r="M175">
        <v>3.99</v>
      </c>
      <c r="N175">
        <v>1.65</v>
      </c>
      <c r="O175" s="5">
        <v>5.7803144224196856</v>
      </c>
      <c r="P175" s="5">
        <v>4.1332355816226789</v>
      </c>
      <c r="Q175" s="5">
        <v>1.7092327593176488</v>
      </c>
      <c r="R175" s="6">
        <v>0.17300096965683609</v>
      </c>
      <c r="S175" s="6">
        <v>0.24194120568550007</v>
      </c>
      <c r="T175" s="6">
        <v>0.58505782465766387</v>
      </c>
      <c r="U175">
        <v>0.99531649024798574</v>
      </c>
      <c r="V175">
        <v>1.5744759473106191</v>
      </c>
      <c r="W175">
        <v>0.71100281636480112</v>
      </c>
      <c r="X175" t="s">
        <v>322</v>
      </c>
      <c r="Y175" t="s">
        <v>327</v>
      </c>
      <c r="Z175" t="s">
        <v>280</v>
      </c>
      <c r="AA175" s="26" t="s">
        <v>85</v>
      </c>
      <c r="AB175" s="16" t="s">
        <v>76</v>
      </c>
      <c r="AC175" s="20" t="s">
        <v>530</v>
      </c>
      <c r="AD175" s="16" t="s">
        <v>86</v>
      </c>
      <c r="AE175" s="69" t="str">
        <f>VLOOKUP(AD175,cs_lookup!$A$2:$B$54,2,FALSE)</f>
        <v>1</v>
      </c>
    </row>
    <row r="176" spans="1:31" x14ac:dyDescent="0.25">
      <c r="A176" s="18">
        <v>0.67426346601831244</v>
      </c>
      <c r="B176" s="18">
        <v>0.18474895530253529</v>
      </c>
      <c r="C176" s="18">
        <v>0.1327319080658316</v>
      </c>
      <c r="D176" s="3">
        <v>1.4830997827974277</v>
      </c>
      <c r="E176" s="4">
        <v>5.4127504989809117</v>
      </c>
      <c r="F176" s="31">
        <v>7.5339834601339852</v>
      </c>
      <c r="G176" s="28">
        <v>3.0231064509865346E-2</v>
      </c>
      <c r="H176" s="8">
        <v>1.0302310645098653</v>
      </c>
      <c r="I176" s="5">
        <v>1.4395797543757969</v>
      </c>
      <c r="J176" s="5">
        <v>5.2539189366766372</v>
      </c>
      <c r="K176" s="5">
        <v>7.3129065116263936</v>
      </c>
      <c r="L176">
        <v>1.73</v>
      </c>
      <c r="M176">
        <v>3.87</v>
      </c>
      <c r="N176">
        <v>5.16</v>
      </c>
      <c r="O176" s="5">
        <v>1.7822997416020669</v>
      </c>
      <c r="P176" s="5">
        <v>3.9869942196531789</v>
      </c>
      <c r="Q176" s="5">
        <v>5.3159922928709049</v>
      </c>
      <c r="R176" s="6">
        <v>0.56107285248278371</v>
      </c>
      <c r="S176" s="6">
        <v>0.25081551286698078</v>
      </c>
      <c r="T176" s="6">
        <v>0.18811163465023562</v>
      </c>
      <c r="U176">
        <v>1.2017396012561523</v>
      </c>
      <c r="V176">
        <v>0.73659301687817169</v>
      </c>
      <c r="W176">
        <v>0.70560180029601038</v>
      </c>
      <c r="X176" t="s">
        <v>414</v>
      </c>
      <c r="Y176" t="s">
        <v>333</v>
      </c>
      <c r="Z176" t="s">
        <v>283</v>
      </c>
      <c r="AA176" s="26" t="s">
        <v>84</v>
      </c>
      <c r="AB176" s="16" t="s">
        <v>86</v>
      </c>
      <c r="AC176" s="20" t="s">
        <v>530</v>
      </c>
      <c r="AD176" s="16" t="s">
        <v>78</v>
      </c>
      <c r="AE176" s="69" t="str">
        <f>VLOOKUP(AD176,cs_lookup!$A$2:$B$54,2,FALSE)</f>
        <v>1</v>
      </c>
    </row>
    <row r="177" spans="1:31" x14ac:dyDescent="0.25">
      <c r="A177" s="18">
        <v>0.58534412936920632</v>
      </c>
      <c r="B177" s="18">
        <v>0.22524255535192506</v>
      </c>
      <c r="C177" s="18">
        <v>0.18080484258677762</v>
      </c>
      <c r="D177" s="3">
        <v>1.7083967359126773</v>
      </c>
      <c r="E177" s="4">
        <v>4.4396583870999553</v>
      </c>
      <c r="F177" s="31">
        <v>5.530825312491551</v>
      </c>
      <c r="G177" s="28">
        <v>2.9343784544266782E-2</v>
      </c>
      <c r="H177" s="8">
        <v>1.0293437845442668</v>
      </c>
      <c r="I177" s="5">
        <v>1.6596950033258864</v>
      </c>
      <c r="J177" s="5">
        <v>4.3130958322787913</v>
      </c>
      <c r="K177" s="5">
        <v>5.3731565639562069</v>
      </c>
      <c r="L177">
        <v>1.5</v>
      </c>
      <c r="M177">
        <v>4.28</v>
      </c>
      <c r="N177">
        <v>7.75</v>
      </c>
      <c r="O177" s="5">
        <v>1.5440156768164002</v>
      </c>
      <c r="P177" s="5">
        <v>4.4055913978494621</v>
      </c>
      <c r="Q177" s="5">
        <v>7.9774143302180676</v>
      </c>
      <c r="R177" s="6">
        <v>0.64766181782680865</v>
      </c>
      <c r="S177" s="6">
        <v>0.22698428194864786</v>
      </c>
      <c r="T177" s="6">
        <v>0.1253539002245436</v>
      </c>
      <c r="U177">
        <v>0.90378051207850163</v>
      </c>
      <c r="V177">
        <v>0.99232666428807237</v>
      </c>
      <c r="W177">
        <v>1.4423551422245817</v>
      </c>
      <c r="X177" t="s">
        <v>412</v>
      </c>
      <c r="Y177" t="s">
        <v>290</v>
      </c>
      <c r="Z177" t="s">
        <v>283</v>
      </c>
      <c r="AA177" s="26" t="s">
        <v>84</v>
      </c>
      <c r="AB177" s="16" t="s">
        <v>86</v>
      </c>
      <c r="AC177" s="20" t="s">
        <v>530</v>
      </c>
      <c r="AD177" s="16" t="s">
        <v>100</v>
      </c>
      <c r="AE177" s="69" t="str">
        <f>VLOOKUP(AD177,cs_lookup!$A$2:$B$54,2,FALSE)</f>
        <v>1</v>
      </c>
    </row>
    <row r="178" spans="1:31" x14ac:dyDescent="0.25">
      <c r="A178" s="18">
        <v>0.64264190455945269</v>
      </c>
      <c r="B178" s="18">
        <v>0.22015007280965831</v>
      </c>
      <c r="C178" s="18">
        <v>0.13261390468948164</v>
      </c>
      <c r="D178" s="3">
        <v>1.5560765535287111</v>
      </c>
      <c r="E178" s="4">
        <v>4.5423559812519327</v>
      </c>
      <c r="F178" s="31">
        <v>7.5406873988178074</v>
      </c>
      <c r="G178" s="28">
        <v>3.04903921925197E-2</v>
      </c>
      <c r="H178" s="8">
        <v>1.0304903921925197</v>
      </c>
      <c r="I178" s="5">
        <v>1.5100349943272442</v>
      </c>
      <c r="J178" s="5">
        <v>4.4079556836890088</v>
      </c>
      <c r="K178" s="5">
        <v>7.3175717657821995</v>
      </c>
      <c r="L178">
        <v>1.88</v>
      </c>
      <c r="M178">
        <v>3.51</v>
      </c>
      <c r="N178">
        <v>4.68</v>
      </c>
      <c r="O178" s="5">
        <v>1.937321937321937</v>
      </c>
      <c r="P178" s="5">
        <v>3.6170212765957439</v>
      </c>
      <c r="Q178" s="5">
        <v>4.8226950354609919</v>
      </c>
      <c r="R178" s="6">
        <v>0.51617647058823535</v>
      </c>
      <c r="S178" s="6">
        <v>0.27647058823529419</v>
      </c>
      <c r="T178" s="6">
        <v>0.20735294117647063</v>
      </c>
      <c r="U178">
        <v>1.2450042595453781</v>
      </c>
      <c r="V178">
        <v>0.79628749739663629</v>
      </c>
      <c r="W178">
        <v>0.6395564197790603</v>
      </c>
      <c r="X178" t="s">
        <v>531</v>
      </c>
      <c r="Y178" t="s">
        <v>532</v>
      </c>
      <c r="Z178" t="s">
        <v>277</v>
      </c>
      <c r="AA178" s="26" t="s">
        <v>84</v>
      </c>
      <c r="AB178" s="16" t="s">
        <v>86</v>
      </c>
      <c r="AC178" s="20" t="s">
        <v>530</v>
      </c>
      <c r="AD178" s="16" t="s">
        <v>79</v>
      </c>
      <c r="AE178" s="69" t="str">
        <f>VLOOKUP(AD178,cs_lookup!$A$2:$B$54,2,FALSE)</f>
        <v>2</v>
      </c>
    </row>
    <row r="179" spans="1:31" x14ac:dyDescent="0.25">
      <c r="A179" s="18">
        <v>0.41392400504044713</v>
      </c>
      <c r="B179" s="18">
        <v>0.28284849450353039</v>
      </c>
      <c r="C179" s="18">
        <v>0.28478812157268468</v>
      </c>
      <c r="D179" s="3">
        <v>2.4159024067770209</v>
      </c>
      <c r="E179" s="4">
        <v>3.5354616320488086</v>
      </c>
      <c r="F179" s="31">
        <v>3.511382407656972</v>
      </c>
      <c r="G179" s="28">
        <v>2.7852039008275264E-2</v>
      </c>
      <c r="H179" s="8">
        <v>1.0278520390082753</v>
      </c>
      <c r="I179" s="5">
        <v>2.3504379181929806</v>
      </c>
      <c r="J179" s="5">
        <v>3.4396600851811363</v>
      </c>
      <c r="K179" s="5">
        <v>3.4162333433175216</v>
      </c>
      <c r="L179">
        <v>2.2000000000000002</v>
      </c>
      <c r="M179">
        <v>3.21</v>
      </c>
      <c r="N179">
        <v>3.82</v>
      </c>
      <c r="O179" s="5">
        <v>2.2612744858182059</v>
      </c>
      <c r="P179" s="5">
        <v>3.2994050452165635</v>
      </c>
      <c r="Q179" s="5">
        <v>3.9263947890116113</v>
      </c>
      <c r="R179" s="6">
        <v>0.44222848940789516</v>
      </c>
      <c r="S179" s="6">
        <v>0.3030849460116416</v>
      </c>
      <c r="T179" s="6">
        <v>0.25468656458046324</v>
      </c>
      <c r="U179">
        <v>0.93599579166564961</v>
      </c>
      <c r="V179">
        <v>0.93323174979685752</v>
      </c>
      <c r="W179">
        <v>1.1181905965153944</v>
      </c>
      <c r="X179" t="s">
        <v>533</v>
      </c>
      <c r="Y179" t="s">
        <v>534</v>
      </c>
      <c r="Z179" t="s">
        <v>277</v>
      </c>
      <c r="AA179" s="26" t="s">
        <v>90</v>
      </c>
      <c r="AB179" s="16" t="s">
        <v>75</v>
      </c>
      <c r="AC179" s="20" t="s">
        <v>530</v>
      </c>
      <c r="AD179" s="16" t="s">
        <v>89</v>
      </c>
      <c r="AE179" s="69" t="str">
        <f>VLOOKUP(AD179,cs_lookup!$A$2:$B$54,2,FALSE)</f>
        <v>1</v>
      </c>
    </row>
    <row r="180" spans="1:31" x14ac:dyDescent="0.25">
      <c r="A180" s="18">
        <v>0.60260127499571925</v>
      </c>
      <c r="B180" s="18">
        <v>0.30290775800998793</v>
      </c>
      <c r="C180" s="18">
        <v>9.3397902890118845E-2</v>
      </c>
      <c r="D180" s="3">
        <v>1.6594720945572241</v>
      </c>
      <c r="E180" s="4">
        <v>3.3013350551656275</v>
      </c>
      <c r="F180" s="31">
        <v>10.706878517138486</v>
      </c>
      <c r="G180" s="28">
        <v>3.1975387730245775E-2</v>
      </c>
      <c r="H180" s="8">
        <v>1.0319753877302458</v>
      </c>
      <c r="I180" s="5">
        <v>1.6080539461383001</v>
      </c>
      <c r="J180" s="5">
        <v>3.199044371035507</v>
      </c>
      <c r="K180" s="5">
        <v>10.375129721540628</v>
      </c>
      <c r="L180">
        <v>1.62</v>
      </c>
      <c r="M180">
        <v>4.46</v>
      </c>
      <c r="N180">
        <v>5.25</v>
      </c>
      <c r="O180" s="5">
        <v>1.6718001281229982</v>
      </c>
      <c r="P180" s="5">
        <v>4.6026102292768964</v>
      </c>
      <c r="Q180" s="5">
        <v>5.4178707855837906</v>
      </c>
      <c r="R180" s="6">
        <v>0.59815762852150456</v>
      </c>
      <c r="S180" s="6">
        <v>0.21726801753471689</v>
      </c>
      <c r="T180" s="6">
        <v>0.18457435394377852</v>
      </c>
      <c r="U180">
        <v>1.0074288887449256</v>
      </c>
      <c r="V180">
        <v>1.3941663455441011</v>
      </c>
      <c r="W180">
        <v>0.50601776950316679</v>
      </c>
      <c r="X180" t="s">
        <v>535</v>
      </c>
      <c r="Y180" t="s">
        <v>334</v>
      </c>
      <c r="Z180" t="s">
        <v>272</v>
      </c>
      <c r="AA180" s="26" t="s">
        <v>84</v>
      </c>
      <c r="AB180" s="16" t="s">
        <v>78</v>
      </c>
      <c r="AC180" s="20" t="s">
        <v>530</v>
      </c>
      <c r="AD180" s="16" t="s">
        <v>77</v>
      </c>
      <c r="AE180" s="69" t="str">
        <f>VLOOKUP(AD180,cs_lookup!$A$2:$B$54,2,FALSE)</f>
        <v>2</v>
      </c>
    </row>
    <row r="181" spans="1:31" x14ac:dyDescent="0.25">
      <c r="A181" s="18" t="e">
        <v>#N/A</v>
      </c>
      <c r="B181" s="18" t="e">
        <v>#N/A</v>
      </c>
      <c r="C181" s="18" t="e">
        <v>#N/A</v>
      </c>
      <c r="D181" s="3" t="e">
        <v>#N/A</v>
      </c>
      <c r="E181" s="4" t="e">
        <v>#N/A</v>
      </c>
      <c r="F181" s="31" t="e">
        <v>#N/A</v>
      </c>
      <c r="G181" s="28">
        <v>3.0318702948210596E-2</v>
      </c>
      <c r="H181" s="8">
        <v>1.0303187029482106</v>
      </c>
      <c r="I181" s="5" t="e">
        <v>#N/A</v>
      </c>
      <c r="J181" s="5" t="e">
        <v>#N/A</v>
      </c>
      <c r="K181" s="5" t="e">
        <v>#N/A</v>
      </c>
      <c r="L181">
        <v>1.86</v>
      </c>
      <c r="M181">
        <v>3.59</v>
      </c>
      <c r="N181">
        <v>4.67</v>
      </c>
      <c r="O181" s="5">
        <v>1.9163927874836717</v>
      </c>
      <c r="P181" s="5">
        <v>3.698844143584076</v>
      </c>
      <c r="Q181" s="5">
        <v>4.8115883427681432</v>
      </c>
      <c r="R181" s="6">
        <v>0.52181369421299828</v>
      </c>
      <c r="S181" s="6">
        <v>0.27035472736383753</v>
      </c>
      <c r="T181" s="6">
        <v>0.20783157842316419</v>
      </c>
      <c r="U181" t="e">
        <v>#N/A</v>
      </c>
      <c r="V181" t="e">
        <v>#N/A</v>
      </c>
      <c r="W181" t="e">
        <v>#N/A</v>
      </c>
      <c r="X181" t="s">
        <v>491</v>
      </c>
      <c r="Y181" t="s">
        <v>344</v>
      </c>
      <c r="Z181" t="s">
        <v>270</v>
      </c>
      <c r="AA181" s="26"/>
      <c r="AB181" s="16" t="e">
        <v>#N/A</v>
      </c>
      <c r="AC181" s="20" t="s">
        <v>530</v>
      </c>
      <c r="AD181" s="16" t="s">
        <v>89</v>
      </c>
      <c r="AE181" s="69" t="str">
        <f>VLOOKUP(AD181,cs_lookup!$A$2:$B$54,2,FALSE)</f>
        <v>1</v>
      </c>
    </row>
    <row r="182" spans="1:31" x14ac:dyDescent="0.25">
      <c r="A182" s="18">
        <v>0.38617252471465247</v>
      </c>
      <c r="B182" s="18">
        <v>0.23902985833617515</v>
      </c>
      <c r="C182" s="18">
        <v>0.34672946224413481</v>
      </c>
      <c r="D182" s="3">
        <v>2.5895161773585835</v>
      </c>
      <c r="E182" s="4">
        <v>4.183577762881761</v>
      </c>
      <c r="F182" s="31">
        <v>2.8840929568768301</v>
      </c>
      <c r="G182" s="28">
        <v>2.8858994967733365E-2</v>
      </c>
      <c r="H182" s="8">
        <v>1.0288589949677334</v>
      </c>
      <c r="I182" s="5">
        <v>2.5168815066245251</v>
      </c>
      <c r="J182" s="5">
        <v>4.0662304391020703</v>
      </c>
      <c r="K182" s="5">
        <v>2.8031955505888151</v>
      </c>
      <c r="L182">
        <v>3.86</v>
      </c>
      <c r="M182">
        <v>3.38</v>
      </c>
      <c r="N182">
        <v>2.11</v>
      </c>
      <c r="O182" s="5">
        <v>3.9713957205754506</v>
      </c>
      <c r="P182" s="5">
        <v>3.4775434029909387</v>
      </c>
      <c r="Q182" s="5">
        <v>2.1708924793819171</v>
      </c>
      <c r="R182" s="6">
        <v>0.25180064399502883</v>
      </c>
      <c r="S182" s="6">
        <v>0.28755931533160095</v>
      </c>
      <c r="T182" s="6">
        <v>0.46064004067337033</v>
      </c>
      <c r="U182">
        <v>1.5336439120555883</v>
      </c>
      <c r="V182">
        <v>0.83123670697482455</v>
      </c>
      <c r="W182">
        <v>0.75271238196592871</v>
      </c>
      <c r="X182" t="s">
        <v>424</v>
      </c>
      <c r="Y182" t="s">
        <v>293</v>
      </c>
      <c r="Z182" t="s">
        <v>270</v>
      </c>
      <c r="AA182" s="26" t="s">
        <v>90</v>
      </c>
      <c r="AB182" s="16" t="s">
        <v>74</v>
      </c>
      <c r="AC182" s="20" t="s">
        <v>530</v>
      </c>
      <c r="AD182" s="16" t="s">
        <v>102</v>
      </c>
      <c r="AE182" s="69" t="str">
        <f>VLOOKUP(AD182,cs_lookup!$A$2:$B$54,2,FALSE)</f>
        <v>2</v>
      </c>
    </row>
    <row r="183" spans="1:31" x14ac:dyDescent="0.25">
      <c r="A183" s="18">
        <v>0.51651975441899378</v>
      </c>
      <c r="B183" s="18">
        <v>0.24640912294881198</v>
      </c>
      <c r="C183" s="18">
        <v>0.22475423903885094</v>
      </c>
      <c r="D183" s="3">
        <v>1.9360343751515332</v>
      </c>
      <c r="E183" s="4">
        <v>4.0582913003904322</v>
      </c>
      <c r="F183" s="31">
        <v>4.4493042902169258</v>
      </c>
      <c r="G183" s="28">
        <v>3.2684302900186202E-2</v>
      </c>
      <c r="H183" s="8">
        <v>1.0326843029001862</v>
      </c>
      <c r="I183" s="5">
        <v>1.8747591783029747</v>
      </c>
      <c r="J183" s="5">
        <v>3.9298469909856713</v>
      </c>
      <c r="K183" s="5">
        <v>4.3084844784814864</v>
      </c>
      <c r="L183">
        <v>2.69</v>
      </c>
      <c r="M183">
        <v>2.92</v>
      </c>
      <c r="N183">
        <v>3.14</v>
      </c>
      <c r="O183" s="5">
        <v>2.7779207748015007</v>
      </c>
      <c r="P183" s="5">
        <v>3.0154381644685437</v>
      </c>
      <c r="Q183" s="5">
        <v>3.242628711106585</v>
      </c>
      <c r="R183" s="6">
        <v>0.35998146853970525</v>
      </c>
      <c r="S183" s="6">
        <v>0.33162676382596129</v>
      </c>
      <c r="T183" s="6">
        <v>0.3083917676343334</v>
      </c>
      <c r="U183">
        <v>1.434850956395892</v>
      </c>
      <c r="V183">
        <v>0.74303147341306919</v>
      </c>
      <c r="W183">
        <v>0.72879454845029046</v>
      </c>
      <c r="X183" t="s">
        <v>426</v>
      </c>
      <c r="Y183" t="s">
        <v>295</v>
      </c>
      <c r="Z183" t="s">
        <v>273</v>
      </c>
      <c r="AA183" s="26" t="s">
        <v>90</v>
      </c>
      <c r="AB183" s="16" t="s">
        <v>86</v>
      </c>
      <c r="AC183" s="20" t="s">
        <v>530</v>
      </c>
      <c r="AD183" s="16" t="s">
        <v>74</v>
      </c>
      <c r="AE183" s="69" t="str">
        <f>VLOOKUP(AD183,cs_lookup!$A$2:$B$54,2,FALSE)</f>
        <v>X</v>
      </c>
    </row>
    <row r="184" spans="1:31" x14ac:dyDescent="0.25">
      <c r="A184" s="18" t="e">
        <v>#N/A</v>
      </c>
      <c r="B184" s="18" t="e">
        <v>#N/A</v>
      </c>
      <c r="C184" s="18" t="e">
        <v>#N/A</v>
      </c>
      <c r="D184" s="3" t="e">
        <v>#N/A</v>
      </c>
      <c r="E184" s="4" t="e">
        <v>#N/A</v>
      </c>
      <c r="F184" s="31" t="e">
        <v>#N/A</v>
      </c>
      <c r="G184" s="28">
        <v>3.3372196531199272E-2</v>
      </c>
      <c r="H184" s="8">
        <v>1.0333721965311993</v>
      </c>
      <c r="I184" s="5" t="e">
        <v>#N/A</v>
      </c>
      <c r="J184" s="5" t="e">
        <v>#N/A</v>
      </c>
      <c r="K184" s="5" t="e">
        <v>#N/A</v>
      </c>
      <c r="L184">
        <v>2.34</v>
      </c>
      <c r="M184">
        <v>3.13</v>
      </c>
      <c r="N184">
        <v>3.49</v>
      </c>
      <c r="O184" s="5">
        <v>2.4180909398830059</v>
      </c>
      <c r="P184" s="5">
        <v>3.2344549751426537</v>
      </c>
      <c r="Q184" s="5">
        <v>3.6064689658938858</v>
      </c>
      <c r="R184" s="6">
        <v>0.41354937628953808</v>
      </c>
      <c r="S184" s="6">
        <v>0.30917109920687508</v>
      </c>
      <c r="T184" s="6">
        <v>0.27727952450358706</v>
      </c>
      <c r="U184" t="e">
        <v>#N/A</v>
      </c>
      <c r="V184" t="e">
        <v>#N/A</v>
      </c>
      <c r="W184" t="e">
        <v>#N/A</v>
      </c>
      <c r="X184" t="s">
        <v>298</v>
      </c>
      <c r="Y184" t="s">
        <v>425</v>
      </c>
      <c r="Z184" t="s">
        <v>273</v>
      </c>
      <c r="AA184" s="26"/>
      <c r="AB184" s="16" t="e">
        <v>#N/A</v>
      </c>
      <c r="AC184" s="20" t="s">
        <v>530</v>
      </c>
      <c r="AD184" s="16" t="s">
        <v>73</v>
      </c>
      <c r="AE184" s="69" t="str">
        <f>VLOOKUP(AD184,cs_lookup!$A$2:$B$54,2,FALSE)</f>
        <v>X</v>
      </c>
    </row>
    <row r="185" spans="1:31" x14ac:dyDescent="0.25">
      <c r="A185" s="18">
        <v>0.18979387989819718</v>
      </c>
      <c r="B185" s="18">
        <v>0.21688354893583769</v>
      </c>
      <c r="C185" s="18">
        <v>0.52513054338805121</v>
      </c>
      <c r="D185" s="3">
        <v>5.2688737936986492</v>
      </c>
      <c r="E185" s="4">
        <v>4.6107692580032316</v>
      </c>
      <c r="F185" s="31">
        <v>1.904288395697141</v>
      </c>
      <c r="G185" s="28">
        <v>2.8777444289514786E-2</v>
      </c>
      <c r="H185" s="8">
        <v>1.0287774442895148</v>
      </c>
      <c r="I185" s="5">
        <v>5.1214903893401278</v>
      </c>
      <c r="J185" s="5">
        <v>4.4817946618060631</v>
      </c>
      <c r="K185" s="5">
        <v>1.8510207492080699</v>
      </c>
      <c r="L185">
        <v>3.47</v>
      </c>
      <c r="M185">
        <v>3.27</v>
      </c>
      <c r="N185">
        <v>2.2999999999999998</v>
      </c>
      <c r="O185" s="5">
        <v>3.5698577316846167</v>
      </c>
      <c r="P185" s="5">
        <v>3.3641022428267133</v>
      </c>
      <c r="Q185" s="5">
        <v>2.3661881218658838</v>
      </c>
      <c r="R185" s="6">
        <v>0.28012320802714447</v>
      </c>
      <c r="S185" s="6">
        <v>0.29725612594929401</v>
      </c>
      <c r="T185" s="6">
        <v>0.42262066602356152</v>
      </c>
      <c r="U185">
        <v>0.67753714958100075</v>
      </c>
      <c r="V185">
        <v>0.72961843340726884</v>
      </c>
      <c r="W185">
        <v>1.2425576541937839</v>
      </c>
      <c r="X185" t="s">
        <v>357</v>
      </c>
      <c r="Y185" t="s">
        <v>358</v>
      </c>
      <c r="Z185" t="s">
        <v>278</v>
      </c>
      <c r="AA185" s="26" t="s">
        <v>85</v>
      </c>
      <c r="AB185" s="16" t="s">
        <v>79</v>
      </c>
      <c r="AC185" s="20" t="s">
        <v>530</v>
      </c>
      <c r="AD185" s="16" t="s">
        <v>87</v>
      </c>
      <c r="AE185" s="69" t="str">
        <f>VLOOKUP(AD185,cs_lookup!$A$2:$B$54,2,FALSE)</f>
        <v>2</v>
      </c>
    </row>
    <row r="186" spans="1:31" x14ac:dyDescent="0.25">
      <c r="A186" s="18" t="e">
        <v>#N/A</v>
      </c>
      <c r="B186" s="18" t="e">
        <v>#N/A</v>
      </c>
      <c r="C186" s="18" t="e">
        <v>#N/A</v>
      </c>
      <c r="D186" s="3" t="e">
        <v>#N/A</v>
      </c>
      <c r="E186" s="4" t="e">
        <v>#N/A</v>
      </c>
      <c r="F186" s="31" t="e">
        <v>#N/A</v>
      </c>
      <c r="G186" s="28">
        <v>3.0025047014749173E-2</v>
      </c>
      <c r="H186" s="8">
        <v>1.0300250470147492</v>
      </c>
      <c r="I186" s="5" t="e">
        <v>#N/A</v>
      </c>
      <c r="J186" s="5" t="e">
        <v>#N/A</v>
      </c>
      <c r="K186" s="5" t="e">
        <v>#N/A</v>
      </c>
      <c r="L186">
        <v>4.53</v>
      </c>
      <c r="M186">
        <v>3.5</v>
      </c>
      <c r="N186">
        <v>1.91</v>
      </c>
      <c r="O186" s="5">
        <v>4.6660134629768137</v>
      </c>
      <c r="P186" s="5">
        <v>3.6050876645516219</v>
      </c>
      <c r="Q186" s="5">
        <v>1.9673478397981707</v>
      </c>
      <c r="R186" s="6">
        <v>0.21431571253161838</v>
      </c>
      <c r="S186" s="6">
        <v>0.27738576507663754</v>
      </c>
      <c r="T186" s="6">
        <v>0.50829852239174411</v>
      </c>
      <c r="U186" t="e">
        <v>#N/A</v>
      </c>
      <c r="V186" t="e">
        <v>#N/A</v>
      </c>
      <c r="W186" t="e">
        <v>#N/A</v>
      </c>
      <c r="X186" t="s">
        <v>431</v>
      </c>
      <c r="Y186" t="s">
        <v>359</v>
      </c>
      <c r="Z186" t="s">
        <v>278</v>
      </c>
      <c r="AA186" s="26"/>
      <c r="AB186" s="16" t="e">
        <v>#N/A</v>
      </c>
      <c r="AC186" s="20" t="s">
        <v>530</v>
      </c>
      <c r="AD186" s="16" t="s">
        <v>76</v>
      </c>
      <c r="AE186" s="69" t="str">
        <f>VLOOKUP(AD186,cs_lookup!$A$2:$B$54,2,FALSE)</f>
        <v>2</v>
      </c>
    </row>
    <row r="187" spans="1:31" x14ac:dyDescent="0.25">
      <c r="A187" s="18">
        <v>0.60390973419208094</v>
      </c>
      <c r="B187" s="18">
        <v>0.23513413196263763</v>
      </c>
      <c r="C187" s="18">
        <v>0.15511361076724683</v>
      </c>
      <c r="D187" s="3">
        <v>1.6558766043700459</v>
      </c>
      <c r="E187" s="4">
        <v>4.2528917076100976</v>
      </c>
      <c r="F187" s="31">
        <v>6.4468875107325916</v>
      </c>
      <c r="G187" s="28">
        <v>4.2093364223438456E-2</v>
      </c>
      <c r="H187" s="8">
        <v>1.0420933642234385</v>
      </c>
      <c r="I187" s="5">
        <v>1.5889906425073486</v>
      </c>
      <c r="J187" s="5">
        <v>4.0811042979621375</v>
      </c>
      <c r="K187" s="5">
        <v>6.1864778455208498</v>
      </c>
      <c r="L187">
        <v>1.74</v>
      </c>
      <c r="M187">
        <v>3.9</v>
      </c>
      <c r="N187">
        <v>4.74</v>
      </c>
      <c r="O187" s="5">
        <v>1.813242453748783</v>
      </c>
      <c r="P187" s="5">
        <v>4.0641641204714096</v>
      </c>
      <c r="Q187" s="5">
        <v>4.9395225464190986</v>
      </c>
      <c r="R187" s="6">
        <v>0.55149822790248093</v>
      </c>
      <c r="S187" s="6">
        <v>0.24605305552572229</v>
      </c>
      <c r="T187" s="6">
        <v>0.20244871657179678</v>
      </c>
      <c r="U187">
        <v>1.0950347682692241</v>
      </c>
      <c r="V187">
        <v>0.95562370262074159</v>
      </c>
      <c r="W187">
        <v>0.76618717764129196</v>
      </c>
      <c r="X187" t="s">
        <v>304</v>
      </c>
      <c r="Y187" t="s">
        <v>374</v>
      </c>
      <c r="Z187" t="s">
        <v>275</v>
      </c>
      <c r="AA187" s="26" t="s">
        <v>84</v>
      </c>
      <c r="AB187" s="16" t="s">
        <v>86</v>
      </c>
      <c r="AC187" s="20" t="s">
        <v>536</v>
      </c>
      <c r="AD187" s="16" t="s">
        <v>78</v>
      </c>
      <c r="AE187" s="69" t="str">
        <f>VLOOKUP(AD187,cs_lookup!$A$2:$B$54,2,FALSE)</f>
        <v>1</v>
      </c>
    </row>
    <row r="188" spans="1:31" x14ac:dyDescent="0.25">
      <c r="A188" s="18">
        <v>0.57485496012738113</v>
      </c>
      <c r="B188" s="18">
        <v>0.2321861740931406</v>
      </c>
      <c r="C188" s="18">
        <v>0.18432230460748561</v>
      </c>
      <c r="D188" s="3">
        <v>1.7395692293903346</v>
      </c>
      <c r="E188" s="4">
        <v>4.306888659093258</v>
      </c>
      <c r="F188" s="31">
        <v>5.4252793883491215</v>
      </c>
      <c r="G188" s="28">
        <v>3.8060574571365136E-2</v>
      </c>
      <c r="H188" s="8">
        <v>1.0380605745713651</v>
      </c>
      <c r="I188" s="5">
        <v>1.6757877834909931</v>
      </c>
      <c r="J188" s="5">
        <v>4.1489762395336651</v>
      </c>
      <c r="K188" s="5">
        <v>5.2263610826269193</v>
      </c>
      <c r="L188">
        <v>2.19</v>
      </c>
      <c r="M188">
        <v>3.41</v>
      </c>
      <c r="N188">
        <v>3.47</v>
      </c>
      <c r="O188" s="5">
        <v>2.2733526583112895</v>
      </c>
      <c r="P188" s="5">
        <v>3.5397865592883551</v>
      </c>
      <c r="Q188" s="5">
        <v>3.6020701937626374</v>
      </c>
      <c r="R188" s="6">
        <v>0.43987895865783894</v>
      </c>
      <c r="S188" s="6">
        <v>0.28250290893274699</v>
      </c>
      <c r="T188" s="6">
        <v>0.27761813240941419</v>
      </c>
      <c r="U188">
        <v>1.3068480517490122</v>
      </c>
      <c r="V188">
        <v>0.82188949830748514</v>
      </c>
      <c r="W188">
        <v>0.66394187947226146</v>
      </c>
      <c r="X188" t="s">
        <v>305</v>
      </c>
      <c r="Y188" t="s">
        <v>380</v>
      </c>
      <c r="Z188" t="s">
        <v>275</v>
      </c>
      <c r="AA188" s="26" t="s">
        <v>84</v>
      </c>
      <c r="AB188" s="16" t="s">
        <v>86</v>
      </c>
      <c r="AC188" s="20" t="s">
        <v>536</v>
      </c>
      <c r="AD188" s="16" t="s">
        <v>75</v>
      </c>
      <c r="AE188" s="69" t="str">
        <f>VLOOKUP(AD188,cs_lookup!$A$2:$B$54,2,FALSE)</f>
        <v>X</v>
      </c>
    </row>
    <row r="189" spans="1:31" x14ac:dyDescent="0.25">
      <c r="A189" s="18">
        <v>0.76418535756617112</v>
      </c>
      <c r="B189" s="18">
        <v>0.18138570628507769</v>
      </c>
      <c r="C189" s="18">
        <v>5.2411473005707983E-2</v>
      </c>
      <c r="D189" s="3">
        <v>1.3085830421887004</v>
      </c>
      <c r="E189" s="4">
        <v>5.5131135770331001</v>
      </c>
      <c r="F189" s="31">
        <v>19.079791935843758</v>
      </c>
      <c r="G189" s="28">
        <v>4.8659018446238989E-2</v>
      </c>
      <c r="H189" s="8">
        <v>1.048659018446239</v>
      </c>
      <c r="I189" s="5">
        <v>1.2478632416927875</v>
      </c>
      <c r="J189" s="5">
        <v>5.257298588059335</v>
      </c>
      <c r="K189" s="5">
        <v>18.194467029057368</v>
      </c>
      <c r="L189">
        <v>1.67</v>
      </c>
      <c r="M189">
        <v>3.64</v>
      </c>
      <c r="N189">
        <v>5.71</v>
      </c>
      <c r="O189" s="5">
        <v>1.751260560805219</v>
      </c>
      <c r="P189" s="5">
        <v>3.8171188271443102</v>
      </c>
      <c r="Q189" s="5">
        <v>5.987842995328025</v>
      </c>
      <c r="R189" s="6">
        <v>0.57101725601597864</v>
      </c>
      <c r="S189" s="6">
        <v>0.26197769712820995</v>
      </c>
      <c r="T189" s="6">
        <v>0.16700504685581158</v>
      </c>
      <c r="U189">
        <v>1.3382876778504695</v>
      </c>
      <c r="V189">
        <v>0.69237079443563809</v>
      </c>
      <c r="W189">
        <v>0.31383167151205243</v>
      </c>
      <c r="X189" t="s">
        <v>308</v>
      </c>
      <c r="Y189" t="s">
        <v>376</v>
      </c>
      <c r="Z189" t="s">
        <v>275</v>
      </c>
      <c r="AA189" s="26" t="s">
        <v>84</v>
      </c>
      <c r="AB189" s="16" t="s">
        <v>94</v>
      </c>
      <c r="AC189" s="20" t="s">
        <v>536</v>
      </c>
      <c r="AD189" s="16" t="s">
        <v>78</v>
      </c>
      <c r="AE189" s="69" t="str">
        <f>VLOOKUP(AD189,cs_lookup!$A$2:$B$54,2,FALSE)</f>
        <v>1</v>
      </c>
    </row>
    <row r="190" spans="1:31" x14ac:dyDescent="0.25">
      <c r="A190" s="18">
        <v>0</v>
      </c>
      <c r="B190" s="18">
        <v>0.31401368283111952</v>
      </c>
      <c r="C190" s="18">
        <v>0.60444734111012333</v>
      </c>
      <c r="D190" s="3" t="e">
        <v>#DIV/0!</v>
      </c>
      <c r="E190" s="4">
        <v>3.1845746051066586</v>
      </c>
      <c r="F190" s="31">
        <v>1.6544038363431424</v>
      </c>
      <c r="G190" s="28">
        <v>3.3175023559546712E-2</v>
      </c>
      <c r="H190" s="8">
        <v>1.0331750235595467</v>
      </c>
      <c r="I190" s="5" t="e">
        <v>#DIV/0!</v>
      </c>
      <c r="J190" s="5">
        <v>3.0823186125183337</v>
      </c>
      <c r="K190" s="5">
        <v>1.6012812917634291</v>
      </c>
      <c r="L190">
        <v>2.19</v>
      </c>
      <c r="M190">
        <v>3.83</v>
      </c>
      <c r="N190">
        <v>3.17</v>
      </c>
      <c r="O190" s="5">
        <v>2.2626533015954071</v>
      </c>
      <c r="P190" s="5">
        <v>3.9570603402330642</v>
      </c>
      <c r="Q190" s="5">
        <v>3.2751648246837628</v>
      </c>
      <c r="R190" s="6">
        <v>0.44195900418985773</v>
      </c>
      <c r="S190" s="6">
        <v>0.25271285095973584</v>
      </c>
      <c r="T190" s="6">
        <v>0.30532814485040644</v>
      </c>
      <c r="U190" t="e">
        <v>#DIV/0!</v>
      </c>
      <c r="V190">
        <v>1.2425710906215472</v>
      </c>
      <c r="W190">
        <v>1.9796646699775038</v>
      </c>
      <c r="X190" t="s">
        <v>315</v>
      </c>
      <c r="Y190" t="s">
        <v>381</v>
      </c>
      <c r="Z190" t="s">
        <v>268</v>
      </c>
      <c r="AA190" s="26" t="s">
        <v>85</v>
      </c>
      <c r="AB190" s="16" t="s">
        <v>76</v>
      </c>
      <c r="AC190" s="20" t="s">
        <v>536</v>
      </c>
      <c r="AD190" s="16" t="s">
        <v>88</v>
      </c>
      <c r="AE190" s="69" t="str">
        <f>VLOOKUP(AD190,cs_lookup!$A$2:$B$54,2,FALSE)</f>
        <v>1</v>
      </c>
    </row>
    <row r="191" spans="1:31" x14ac:dyDescent="0.25">
      <c r="A191" s="18">
        <v>0.53230008777693349</v>
      </c>
      <c r="B191" s="18">
        <v>0.25969952750702435</v>
      </c>
      <c r="C191" s="18">
        <v>0.19890143207831365</v>
      </c>
      <c r="D191" s="3">
        <v>1.8786395549479256</v>
      </c>
      <c r="E191" s="4">
        <v>3.850603848222065</v>
      </c>
      <c r="F191" s="31">
        <v>5.0276158876838508</v>
      </c>
      <c r="G191" s="28">
        <v>2.8718046790336071E-2</v>
      </c>
      <c r="H191" s="8">
        <v>1.0287180467903361</v>
      </c>
      <c r="I191" s="5">
        <v>1.826194807031331</v>
      </c>
      <c r="J191" s="5">
        <v>3.7431090668975693</v>
      </c>
      <c r="K191" s="5">
        <v>4.8872632334684161</v>
      </c>
      <c r="L191">
        <v>2.16</v>
      </c>
      <c r="M191">
        <v>3.32</v>
      </c>
      <c r="N191">
        <v>3.78</v>
      </c>
      <c r="O191" s="5">
        <v>2.2220309810671259</v>
      </c>
      <c r="P191" s="5">
        <v>3.4153439153439158</v>
      </c>
      <c r="Q191" s="5">
        <v>3.8885542168674703</v>
      </c>
      <c r="R191" s="6">
        <v>0.45003872966692482</v>
      </c>
      <c r="S191" s="6">
        <v>0.29279628195197516</v>
      </c>
      <c r="T191" s="6">
        <v>0.25716498838109991</v>
      </c>
      <c r="U191">
        <v>1.1827872862650968</v>
      </c>
      <c r="V191">
        <v>0.88696320108880544</v>
      </c>
      <c r="W191">
        <v>0.77343900244910513</v>
      </c>
      <c r="X191" t="s">
        <v>313</v>
      </c>
      <c r="Y191" t="s">
        <v>310</v>
      </c>
      <c r="Z191" t="s">
        <v>268</v>
      </c>
      <c r="AA191" s="26" t="s">
        <v>84</v>
      </c>
      <c r="AB191" s="16" t="s">
        <v>86</v>
      </c>
      <c r="AC191" s="20" t="s">
        <v>536</v>
      </c>
      <c r="AD191" s="16" t="s">
        <v>79</v>
      </c>
      <c r="AE191" s="69" t="str">
        <f>VLOOKUP(AD191,cs_lookup!$A$2:$B$54,2,FALSE)</f>
        <v>2</v>
      </c>
    </row>
    <row r="192" spans="1:31" x14ac:dyDescent="0.25">
      <c r="A192" s="18">
        <v>0.45174900080698693</v>
      </c>
      <c r="B192" s="18">
        <v>0.21593365880507653</v>
      </c>
      <c r="C192" s="18">
        <v>0.30945558056465516</v>
      </c>
      <c r="D192" s="3">
        <v>2.2136186205473365</v>
      </c>
      <c r="E192" s="4">
        <v>4.6310519885308885</v>
      </c>
      <c r="F192" s="31">
        <v>3.231481552781589</v>
      </c>
      <c r="G192" s="28">
        <v>2.8621173811736567E-2</v>
      </c>
      <c r="H192" s="8">
        <v>1.0286211738117366</v>
      </c>
      <c r="I192" s="5">
        <v>2.1520251351081794</v>
      </c>
      <c r="J192" s="5">
        <v>4.502193913984593</v>
      </c>
      <c r="K192" s="5">
        <v>3.1415662394025645</v>
      </c>
      <c r="L192">
        <v>2.09</v>
      </c>
      <c r="M192">
        <v>3.77</v>
      </c>
      <c r="N192">
        <v>3.51</v>
      </c>
      <c r="O192" s="5">
        <v>2.1498182532665293</v>
      </c>
      <c r="P192" s="5">
        <v>3.8779018252702468</v>
      </c>
      <c r="Q192" s="5">
        <v>3.6104603200791949</v>
      </c>
      <c r="R192" s="6">
        <v>0.46515560023762736</v>
      </c>
      <c r="S192" s="6">
        <v>0.25787140702828676</v>
      </c>
      <c r="T192" s="6">
        <v>0.27697299273408582</v>
      </c>
      <c r="U192">
        <v>0.97117824782977658</v>
      </c>
      <c r="V192">
        <v>0.83736952961748889</v>
      </c>
      <c r="W192">
        <v>1.1172770944557582</v>
      </c>
      <c r="X192" t="s">
        <v>311</v>
      </c>
      <c r="Y192" t="s">
        <v>312</v>
      </c>
      <c r="Z192" t="s">
        <v>268</v>
      </c>
      <c r="AA192" s="26" t="s">
        <v>90</v>
      </c>
      <c r="AB192" s="16" t="s">
        <v>74</v>
      </c>
      <c r="AC192" s="20" t="s">
        <v>536</v>
      </c>
      <c r="AD192" s="16" t="s">
        <v>75</v>
      </c>
      <c r="AE192" s="69" t="str">
        <f>VLOOKUP(AD192,cs_lookup!$A$2:$B$54,2,FALSE)</f>
        <v>X</v>
      </c>
    </row>
    <row r="193" spans="1:31" x14ac:dyDescent="0.25">
      <c r="A193" s="18">
        <v>0.14073075418168951</v>
      </c>
      <c r="B193" s="18">
        <v>0.25708272236656138</v>
      </c>
      <c r="C193" s="18">
        <v>0.52974033154253786</v>
      </c>
      <c r="D193" s="3">
        <v>7.1057673627539621</v>
      </c>
      <c r="E193" s="4">
        <v>3.8897985473101926</v>
      </c>
      <c r="F193" s="31">
        <v>1.8877173219719265</v>
      </c>
      <c r="G193" s="28">
        <v>3.2895071784950547E-2</v>
      </c>
      <c r="H193" s="8">
        <v>1.0328950717849505</v>
      </c>
      <c r="I193" s="5">
        <v>6.8794668082542536</v>
      </c>
      <c r="J193" s="5">
        <v>3.7659183914859953</v>
      </c>
      <c r="K193" s="5">
        <v>1.8275983432758121</v>
      </c>
      <c r="L193">
        <v>3.2</v>
      </c>
      <c r="M193">
        <v>3.22</v>
      </c>
      <c r="N193">
        <v>2.44</v>
      </c>
      <c r="O193" s="5">
        <v>3.3052642297118418</v>
      </c>
      <c r="P193" s="5">
        <v>3.3259221311475411</v>
      </c>
      <c r="Q193" s="5">
        <v>2.5202639751552791</v>
      </c>
      <c r="R193" s="6">
        <v>0.30254767259172549</v>
      </c>
      <c r="S193" s="6">
        <v>0.30066849450109362</v>
      </c>
      <c r="T193" s="6">
        <v>0.396783832907181</v>
      </c>
      <c r="U193">
        <v>0.46515232781710858</v>
      </c>
      <c r="V193">
        <v>0.8550371158546054</v>
      </c>
      <c r="W193">
        <v>1.3350854737734719</v>
      </c>
      <c r="X193" t="s">
        <v>388</v>
      </c>
      <c r="Y193" t="s">
        <v>318</v>
      </c>
      <c r="Z193" t="s">
        <v>279</v>
      </c>
      <c r="AA193" s="26" t="s">
        <v>85</v>
      </c>
      <c r="AB193" s="16" t="s">
        <v>79</v>
      </c>
      <c r="AC193" s="20" t="s">
        <v>536</v>
      </c>
      <c r="AD193" s="16" t="s">
        <v>73</v>
      </c>
      <c r="AE193" s="69" t="str">
        <f>VLOOKUP(AD193,cs_lookup!$A$2:$B$54,2,FALSE)</f>
        <v>X</v>
      </c>
    </row>
    <row r="194" spans="1:31" x14ac:dyDescent="0.25">
      <c r="A194" s="18">
        <v>2.6615317403142394E-2</v>
      </c>
      <c r="B194" s="18">
        <v>0.13596170728146326</v>
      </c>
      <c r="C194" s="18">
        <v>0.67081053637785737</v>
      </c>
      <c r="D194" s="3">
        <v>37.57234921729443</v>
      </c>
      <c r="E194" s="4">
        <v>7.3550120838791351</v>
      </c>
      <c r="F194" s="31">
        <v>1.4907338894818958</v>
      </c>
      <c r="G194" s="28">
        <v>3.415955115923297E-2</v>
      </c>
      <c r="H194" s="8">
        <v>1.034159551159233</v>
      </c>
      <c r="I194" s="5">
        <v>36.331288702191074</v>
      </c>
      <c r="J194" s="5">
        <v>7.1120670651202635</v>
      </c>
      <c r="K194" s="5">
        <v>1.4414931311235963</v>
      </c>
      <c r="L194">
        <v>3.67</v>
      </c>
      <c r="M194">
        <v>3.62</v>
      </c>
      <c r="N194">
        <v>2.06</v>
      </c>
      <c r="O194" s="5">
        <v>3.7953655527543848</v>
      </c>
      <c r="P194" s="5">
        <v>3.7436575751964236</v>
      </c>
      <c r="Q194" s="5">
        <v>2.13036867538802</v>
      </c>
      <c r="R194" s="6">
        <v>0.26347923173678933</v>
      </c>
      <c r="S194" s="6">
        <v>0.26711844764475595</v>
      </c>
      <c r="T194" s="6">
        <v>0.46940232061845472</v>
      </c>
      <c r="U194">
        <v>0.10101485884751094</v>
      </c>
      <c r="V194">
        <v>0.50899407540088859</v>
      </c>
      <c r="W194">
        <v>1.4290737538196232</v>
      </c>
      <c r="X194" t="s">
        <v>397</v>
      </c>
      <c r="Y194" t="s">
        <v>395</v>
      </c>
      <c r="Z194" t="s">
        <v>280</v>
      </c>
      <c r="AA194" s="26" t="s">
        <v>85</v>
      </c>
      <c r="AB194" s="16" t="s">
        <v>77</v>
      </c>
      <c r="AC194" s="20" t="s">
        <v>536</v>
      </c>
      <c r="AD194" s="16" t="s">
        <v>74</v>
      </c>
      <c r="AE194" s="69" t="str">
        <f>VLOOKUP(AD194,cs_lookup!$A$2:$B$54,2,FALSE)</f>
        <v>X</v>
      </c>
    </row>
    <row r="195" spans="1:31" x14ac:dyDescent="0.25">
      <c r="A195" s="18">
        <v>0.29738080296647529</v>
      </c>
      <c r="B195" s="18">
        <v>0.29412835833800294</v>
      </c>
      <c r="C195" s="18">
        <v>0.37620720753931897</v>
      </c>
      <c r="D195" s="3">
        <v>3.3626918416543963</v>
      </c>
      <c r="E195" s="4">
        <v>3.3998761821219285</v>
      </c>
      <c r="F195" s="31">
        <v>2.6581096267154476</v>
      </c>
      <c r="G195" s="28">
        <v>3.9913361455239826E-2</v>
      </c>
      <c r="H195" s="8">
        <v>1.0399133614552398</v>
      </c>
      <c r="I195" s="5">
        <v>3.2336269215242064</v>
      </c>
      <c r="J195" s="5">
        <v>3.269384073846489</v>
      </c>
      <c r="K195" s="5">
        <v>2.5560875792534556</v>
      </c>
      <c r="L195">
        <v>11.52</v>
      </c>
      <c r="M195">
        <v>3.94</v>
      </c>
      <c r="N195">
        <v>1.43</v>
      </c>
      <c r="O195" s="5">
        <v>11.979801923964363</v>
      </c>
      <c r="P195" s="5">
        <v>4.0972586441336452</v>
      </c>
      <c r="Q195" s="5">
        <v>1.4870761068809928</v>
      </c>
      <c r="R195" s="6">
        <v>8.34738342375764E-2</v>
      </c>
      <c r="S195" s="6">
        <v>0.24406562700936041</v>
      </c>
      <c r="T195" s="6">
        <v>0.67246053875306311</v>
      </c>
      <c r="U195">
        <v>3.5625631155278477</v>
      </c>
      <c r="V195">
        <v>1.2051199586852208</v>
      </c>
      <c r="W195">
        <v>0.55944874956814006</v>
      </c>
      <c r="X195" t="s">
        <v>396</v>
      </c>
      <c r="Y195" t="s">
        <v>401</v>
      </c>
      <c r="Z195" t="s">
        <v>280</v>
      </c>
      <c r="AA195" s="26" t="s">
        <v>90</v>
      </c>
      <c r="AB195" s="16" t="s">
        <v>75</v>
      </c>
      <c r="AC195" s="20" t="s">
        <v>536</v>
      </c>
      <c r="AD195" s="16" t="s">
        <v>76</v>
      </c>
      <c r="AE195" s="69" t="str">
        <f>VLOOKUP(AD195,cs_lookup!$A$2:$B$54,2,FALSE)</f>
        <v>2</v>
      </c>
    </row>
    <row r="196" spans="1:31" x14ac:dyDescent="0.25">
      <c r="A196" s="18">
        <v>0.35064985618150923</v>
      </c>
      <c r="B196" s="18">
        <v>0.64934976287952573</v>
      </c>
      <c r="C196" s="18">
        <v>0</v>
      </c>
      <c r="D196" s="3">
        <v>2.8518477403349149</v>
      </c>
      <c r="E196" s="4">
        <v>1.5400021023577868</v>
      </c>
      <c r="F196" s="31" t="e">
        <v>#DIV/0!</v>
      </c>
      <c r="G196" s="28">
        <v>3.7315326772158652E-2</v>
      </c>
      <c r="H196" s="8">
        <v>1.0373153267721587</v>
      </c>
      <c r="I196" s="5">
        <v>2.749258269622878</v>
      </c>
      <c r="J196" s="5">
        <v>1.4846036326772996</v>
      </c>
      <c r="K196" s="5" t="e">
        <v>#DIV/0!</v>
      </c>
      <c r="L196">
        <v>1.78</v>
      </c>
      <c r="M196">
        <v>3.86</v>
      </c>
      <c r="N196">
        <v>4.62</v>
      </c>
      <c r="O196" s="5">
        <v>1.8464212816544425</v>
      </c>
      <c r="P196" s="5">
        <v>4.0040371613405323</v>
      </c>
      <c r="Q196" s="5">
        <v>4.7923968096873732</v>
      </c>
      <c r="R196" s="6">
        <v>0.54158821171297022</v>
      </c>
      <c r="S196" s="6">
        <v>0.24974793182618835</v>
      </c>
      <c r="T196" s="6">
        <v>0.20866385646084135</v>
      </c>
      <c r="U196">
        <v>0.64744735686260813</v>
      </c>
      <c r="V196">
        <v>2.6000205812772839</v>
      </c>
      <c r="W196" t="e">
        <v>#DIV/0!</v>
      </c>
      <c r="X196" t="s">
        <v>398</v>
      </c>
      <c r="Y196" t="s">
        <v>400</v>
      </c>
      <c r="Z196" t="s">
        <v>280</v>
      </c>
      <c r="AA196" s="26" t="s">
        <v>90</v>
      </c>
      <c r="AB196" s="16" t="s">
        <v>73</v>
      </c>
      <c r="AC196" s="20" t="s">
        <v>536</v>
      </c>
      <c r="AD196" s="16" t="s">
        <v>86</v>
      </c>
      <c r="AE196" s="69" t="str">
        <f>VLOOKUP(AD196,cs_lookup!$A$2:$B$54,2,FALSE)</f>
        <v>1</v>
      </c>
    </row>
    <row r="197" spans="1:31" x14ac:dyDescent="0.25">
      <c r="A197" s="18">
        <v>0.7034157682396448</v>
      </c>
      <c r="B197" s="18">
        <v>0.21809923088287708</v>
      </c>
      <c r="C197" s="18">
        <v>7.6963337694785874E-2</v>
      </c>
      <c r="D197" s="3">
        <v>1.4216343237550408</v>
      </c>
      <c r="E197" s="4">
        <v>4.585068897088485</v>
      </c>
      <c r="F197" s="31">
        <v>12.99319948890091</v>
      </c>
      <c r="G197" s="28">
        <v>3.2530131977984045E-2</v>
      </c>
      <c r="H197" s="8">
        <v>1.032530131977984</v>
      </c>
      <c r="I197" s="5">
        <v>1.3768453624028023</v>
      </c>
      <c r="J197" s="5">
        <v>4.440615101764652</v>
      </c>
      <c r="K197" s="5">
        <v>12.58384533922537</v>
      </c>
      <c r="L197">
        <v>2.4500000000000002</v>
      </c>
      <c r="M197">
        <v>3.28</v>
      </c>
      <c r="N197">
        <v>3.13</v>
      </c>
      <c r="O197" s="5">
        <v>2.5296988233460609</v>
      </c>
      <c r="P197" s="5">
        <v>3.3866988328877876</v>
      </c>
      <c r="Q197" s="5">
        <v>3.2318193130910902</v>
      </c>
      <c r="R197" s="6">
        <v>0.39530397483337121</v>
      </c>
      <c r="S197" s="6">
        <v>0.29527278607980473</v>
      </c>
      <c r="T197" s="6">
        <v>0.30942323908682412</v>
      </c>
      <c r="U197">
        <v>1.7794300412388953</v>
      </c>
      <c r="V197">
        <v>0.73863641068476382</v>
      </c>
      <c r="W197">
        <v>0.24873160116196047</v>
      </c>
      <c r="X197" t="s">
        <v>399</v>
      </c>
      <c r="Y197" t="s">
        <v>402</v>
      </c>
      <c r="Z197" t="s">
        <v>280</v>
      </c>
      <c r="AA197" s="26" t="s">
        <v>84</v>
      </c>
      <c r="AB197" s="16" t="s">
        <v>94</v>
      </c>
      <c r="AC197" s="20" t="s">
        <v>536</v>
      </c>
      <c r="AD197" s="16" t="s">
        <v>78</v>
      </c>
      <c r="AE197" s="69" t="str">
        <f>VLOOKUP(AD197,cs_lookup!$A$2:$B$54,2,FALSE)</f>
        <v>1</v>
      </c>
    </row>
    <row r="198" spans="1:31" x14ac:dyDescent="0.25">
      <c r="A198" s="18" t="e">
        <v>#N/A</v>
      </c>
      <c r="B198" s="18" t="e">
        <v>#N/A</v>
      </c>
      <c r="C198" s="18" t="e">
        <v>#N/A</v>
      </c>
      <c r="D198" s="3" t="e">
        <v>#N/A</v>
      </c>
      <c r="E198" s="4" t="e">
        <v>#N/A</v>
      </c>
      <c r="F198" s="31" t="e">
        <v>#N/A</v>
      </c>
      <c r="G198" s="28">
        <v>3.3020387304079968E-2</v>
      </c>
      <c r="H198" s="8">
        <v>1.03302038730408</v>
      </c>
      <c r="I198" s="5" t="e">
        <v>#N/A</v>
      </c>
      <c r="J198" s="5" t="e">
        <v>#N/A</v>
      </c>
      <c r="K198" s="5" t="e">
        <v>#N/A</v>
      </c>
      <c r="L198">
        <v>3.06</v>
      </c>
      <c r="M198">
        <v>3.71</v>
      </c>
      <c r="N198">
        <v>2.29</v>
      </c>
      <c r="O198" s="5">
        <v>3.161042385150485</v>
      </c>
      <c r="P198" s="5">
        <v>3.8325056368981367</v>
      </c>
      <c r="Q198" s="5">
        <v>2.3656166869263431</v>
      </c>
      <c r="R198" s="6">
        <v>0.31635134179081686</v>
      </c>
      <c r="S198" s="6">
        <v>0.26092590454983816</v>
      </c>
      <c r="T198" s="6">
        <v>0.42272275365934481</v>
      </c>
      <c r="U198" t="e">
        <v>#N/A</v>
      </c>
      <c r="V198" t="e">
        <v>#N/A</v>
      </c>
      <c r="W198" t="e">
        <v>#N/A</v>
      </c>
      <c r="X198" t="s">
        <v>410</v>
      </c>
      <c r="Y198" t="s">
        <v>329</v>
      </c>
      <c r="Z198" t="s">
        <v>281</v>
      </c>
      <c r="AA198" s="26"/>
      <c r="AB198" s="16" t="e">
        <v>#N/A</v>
      </c>
      <c r="AC198" s="20" t="s">
        <v>536</v>
      </c>
      <c r="AD198" s="16" t="s">
        <v>77</v>
      </c>
      <c r="AE198" s="69" t="str">
        <f>VLOOKUP(AD198,cs_lookup!$A$2:$B$54,2,FALSE)</f>
        <v>2</v>
      </c>
    </row>
    <row r="199" spans="1:31" x14ac:dyDescent="0.25">
      <c r="A199" s="18">
        <v>4.7716063243446287E-2</v>
      </c>
      <c r="B199" s="18">
        <v>0.27126192175606018</v>
      </c>
      <c r="C199" s="18">
        <v>0.59115434427616864</v>
      </c>
      <c r="D199" s="3">
        <v>20.957303097240491</v>
      </c>
      <c r="E199" s="4">
        <v>3.686473919842232</v>
      </c>
      <c r="F199" s="31">
        <v>1.691605601282415</v>
      </c>
      <c r="G199" s="28">
        <v>2.7574792454877928E-2</v>
      </c>
      <c r="H199" s="8">
        <v>1.0275747924548779</v>
      </c>
      <c r="I199" s="5">
        <v>20.39491748057916</v>
      </c>
      <c r="J199" s="5">
        <v>3.5875480275603486</v>
      </c>
      <c r="K199" s="5">
        <v>1.6462116565171536</v>
      </c>
      <c r="L199">
        <v>2.68</v>
      </c>
      <c r="M199">
        <v>3.17</v>
      </c>
      <c r="N199">
        <v>2.95</v>
      </c>
      <c r="O199" s="5">
        <v>2.7539004437790728</v>
      </c>
      <c r="P199" s="5">
        <v>3.2574120920819629</v>
      </c>
      <c r="Q199" s="5">
        <v>3.0313456377418899</v>
      </c>
      <c r="R199" s="6">
        <v>0.36312133296574006</v>
      </c>
      <c r="S199" s="6">
        <v>0.30699216793318085</v>
      </c>
      <c r="T199" s="6">
        <v>0.32988649910107909</v>
      </c>
      <c r="U199">
        <v>0.13140528774151702</v>
      </c>
      <c r="V199">
        <v>0.8836118640495817</v>
      </c>
      <c r="W199">
        <v>1.7919931427537312</v>
      </c>
      <c r="X199" t="s">
        <v>331</v>
      </c>
      <c r="Y199" t="s">
        <v>289</v>
      </c>
      <c r="Z199" t="s">
        <v>283</v>
      </c>
      <c r="AA199" s="26" t="s">
        <v>85</v>
      </c>
      <c r="AB199" s="16" t="s">
        <v>76</v>
      </c>
      <c r="AC199" s="20" t="s">
        <v>536</v>
      </c>
      <c r="AD199" s="16" t="s">
        <v>183</v>
      </c>
      <c r="AE199" s="69" t="e">
        <f>VLOOKUP(AD199,cs_lookup!$A$2:$B$54,2,FALSE)</f>
        <v>#N/A</v>
      </c>
    </row>
    <row r="200" spans="1:31" x14ac:dyDescent="0.25">
      <c r="A200" s="18">
        <v>0.58505044562587327</v>
      </c>
      <c r="B200" s="18">
        <v>0.25451846479920653</v>
      </c>
      <c r="C200" s="18">
        <v>0.15518031839742188</v>
      </c>
      <c r="D200" s="3">
        <v>1.7092543172584433</v>
      </c>
      <c r="E200" s="4">
        <v>3.9289880236740982</v>
      </c>
      <c r="F200" s="31">
        <v>6.4441161761182055</v>
      </c>
      <c r="G200" s="28">
        <v>3.0209161138952334E-2</v>
      </c>
      <c r="H200" s="8">
        <v>1.0302091611389523</v>
      </c>
      <c r="I200" s="5">
        <v>1.6591332922809283</v>
      </c>
      <c r="J200" s="5">
        <v>3.8137770191544287</v>
      </c>
      <c r="K200" s="5">
        <v>6.2551532438266069</v>
      </c>
      <c r="L200">
        <v>1.8</v>
      </c>
      <c r="M200">
        <v>3.51</v>
      </c>
      <c r="N200">
        <v>5.27</v>
      </c>
      <c r="O200" s="5">
        <v>1.8543764900501143</v>
      </c>
      <c r="P200" s="5">
        <v>3.6160341555977227</v>
      </c>
      <c r="Q200" s="5">
        <v>5.4292022792022783</v>
      </c>
      <c r="R200" s="6">
        <v>0.53926481777871071</v>
      </c>
      <c r="S200" s="6">
        <v>0.27654606039933882</v>
      </c>
      <c r="T200" s="6">
        <v>0.18418912182195055</v>
      </c>
      <c r="U200">
        <v>1.084903791861962</v>
      </c>
      <c r="V200">
        <v>0.92034746194422745</v>
      </c>
      <c r="W200">
        <v>0.84250533833061825</v>
      </c>
      <c r="X200" t="s">
        <v>330</v>
      </c>
      <c r="Y200" t="s">
        <v>332</v>
      </c>
      <c r="Z200" t="s">
        <v>283</v>
      </c>
      <c r="AA200" s="26" t="s">
        <v>84</v>
      </c>
      <c r="AB200" s="16" t="s">
        <v>86</v>
      </c>
      <c r="AC200" s="20" t="s">
        <v>536</v>
      </c>
      <c r="AD200" s="16" t="s">
        <v>73</v>
      </c>
      <c r="AE200" s="69" t="str">
        <f>VLOOKUP(AD200,cs_lookup!$A$2:$B$54,2,FALSE)</f>
        <v>X</v>
      </c>
    </row>
    <row r="201" spans="1:31" x14ac:dyDescent="0.25">
      <c r="A201" s="18">
        <v>0.14373618001416175</v>
      </c>
      <c r="B201" s="18">
        <v>0.26147171499622435</v>
      </c>
      <c r="C201" s="18">
        <v>0.52445619266467414</v>
      </c>
      <c r="D201" s="3">
        <v>6.9571905966992729</v>
      </c>
      <c r="E201" s="4">
        <v>3.824505453733074</v>
      </c>
      <c r="F201" s="31">
        <v>1.9067369476927469</v>
      </c>
      <c r="G201" s="28">
        <v>3.4799539831968707E-2</v>
      </c>
      <c r="H201" s="8">
        <v>1.0347995398319687</v>
      </c>
      <c r="I201" s="5">
        <v>6.7232254450257924</v>
      </c>
      <c r="J201" s="5">
        <v>3.6958901763273873</v>
      </c>
      <c r="K201" s="5">
        <v>1.8426148005461656</v>
      </c>
      <c r="L201">
        <v>4.3899999999999997</v>
      </c>
      <c r="M201">
        <v>3.43</v>
      </c>
      <c r="N201">
        <v>1.94</v>
      </c>
      <c r="O201" s="5">
        <v>4.5427699798623422</v>
      </c>
      <c r="P201" s="5">
        <v>3.5493624216236528</v>
      </c>
      <c r="Q201" s="5">
        <v>2.007511107274019</v>
      </c>
      <c r="R201" s="6">
        <v>0.22013000975900229</v>
      </c>
      <c r="S201" s="6">
        <v>0.28174074135335858</v>
      </c>
      <c r="T201" s="6">
        <v>0.49812924888763921</v>
      </c>
      <c r="U201">
        <v>0.65296040358842355</v>
      </c>
      <c r="V201">
        <v>0.92805787952508845</v>
      </c>
      <c r="W201">
        <v>1.0528516320529764</v>
      </c>
      <c r="X201" t="s">
        <v>537</v>
      </c>
      <c r="Y201" t="s">
        <v>538</v>
      </c>
      <c r="Z201" t="s">
        <v>277</v>
      </c>
      <c r="AA201" s="26" t="s">
        <v>90</v>
      </c>
      <c r="AB201" s="16" t="s">
        <v>75</v>
      </c>
      <c r="AC201" s="20" t="s">
        <v>536</v>
      </c>
      <c r="AD201" s="16" t="s">
        <v>77</v>
      </c>
      <c r="AE201" s="69" t="str">
        <f>VLOOKUP(AD201,cs_lookup!$A$2:$B$54,2,FALSE)</f>
        <v>2</v>
      </c>
    </row>
    <row r="202" spans="1:31" x14ac:dyDescent="0.25">
      <c r="A202" s="18">
        <v>0.22851993736289941</v>
      </c>
      <c r="B202" s="18">
        <v>0.25880198109120506</v>
      </c>
      <c r="C202" s="18">
        <v>0.46073256713083871</v>
      </c>
      <c r="D202" s="3">
        <v>4.3759857959874955</v>
      </c>
      <c r="E202" s="4">
        <v>3.8639580569809762</v>
      </c>
      <c r="F202" s="31">
        <v>2.1704565106551721</v>
      </c>
      <c r="G202" s="28">
        <v>3.0196940419080498E-2</v>
      </c>
      <c r="H202" s="8">
        <v>1.0301969404190805</v>
      </c>
      <c r="I202" s="5">
        <v>4.2477177171651856</v>
      </c>
      <c r="J202" s="5">
        <v>3.7506984396683722</v>
      </c>
      <c r="K202" s="5">
        <v>2.1068364945563109</v>
      </c>
      <c r="L202">
        <v>5.71</v>
      </c>
      <c r="M202">
        <v>3.7</v>
      </c>
      <c r="N202">
        <v>1.71</v>
      </c>
      <c r="O202" s="5">
        <v>5.8824245297929494</v>
      </c>
      <c r="P202" s="5">
        <v>3.811728679550598</v>
      </c>
      <c r="Q202" s="5">
        <v>1.7616367681166276</v>
      </c>
      <c r="R202" s="6">
        <v>0.16999793111416223</v>
      </c>
      <c r="S202" s="6">
        <v>0.26234815855726118</v>
      </c>
      <c r="T202" s="6">
        <v>0.56765391032857682</v>
      </c>
      <c r="U202">
        <v>1.3442512850902679</v>
      </c>
      <c r="V202">
        <v>0.98648293364985784</v>
      </c>
      <c r="W202">
        <v>0.81164343052644783</v>
      </c>
      <c r="X202" t="s">
        <v>517</v>
      </c>
      <c r="Y202" t="s">
        <v>342</v>
      </c>
      <c r="Z202" t="s">
        <v>274</v>
      </c>
      <c r="AA202" s="26" t="s">
        <v>85</v>
      </c>
      <c r="AB202" s="16" t="s">
        <v>79</v>
      </c>
      <c r="AC202" s="20" t="s">
        <v>536</v>
      </c>
      <c r="AD202" s="16" t="s">
        <v>86</v>
      </c>
      <c r="AE202" s="69" t="str">
        <f>VLOOKUP(AD202,cs_lookup!$A$2:$B$54,2,FALSE)</f>
        <v>1</v>
      </c>
    </row>
    <row r="203" spans="1:31" x14ac:dyDescent="0.25">
      <c r="A203" s="18">
        <v>0.36749946474710082</v>
      </c>
      <c r="B203" s="18">
        <v>0.28515492602299602</v>
      </c>
      <c r="C203" s="18">
        <v>0.32339814481810747</v>
      </c>
      <c r="D203" s="3">
        <v>2.7210923985648852</v>
      </c>
      <c r="E203" s="4">
        <v>3.506865597402852</v>
      </c>
      <c r="F203" s="31">
        <v>3.0921636874646929</v>
      </c>
      <c r="G203" s="28">
        <v>2.7109330653341202E-2</v>
      </c>
      <c r="H203" s="8">
        <v>1.0271093306533412</v>
      </c>
      <c r="I203" s="5">
        <v>2.649272397159518</v>
      </c>
      <c r="J203" s="5">
        <v>3.4143060458540915</v>
      </c>
      <c r="K203" s="5">
        <v>3.0105497001938213</v>
      </c>
      <c r="L203">
        <v>2.4</v>
      </c>
      <c r="M203">
        <v>3.39</v>
      </c>
      <c r="N203">
        <v>3.17</v>
      </c>
      <c r="O203" s="5">
        <v>2.4650623935680187</v>
      </c>
      <c r="P203" s="5">
        <v>3.4819006309148266</v>
      </c>
      <c r="Q203" s="5">
        <v>3.2559365781710916</v>
      </c>
      <c r="R203" s="6">
        <v>0.40566924496891316</v>
      </c>
      <c r="S203" s="6">
        <v>0.28719946546471725</v>
      </c>
      <c r="T203" s="6">
        <v>0.30713128956636954</v>
      </c>
      <c r="U203">
        <v>0.90590911020445408</v>
      </c>
      <c r="V203">
        <v>0.99288111682794056</v>
      </c>
      <c r="W203">
        <v>1.0529638490259481</v>
      </c>
      <c r="X203" t="s">
        <v>487</v>
      </c>
      <c r="Y203" t="s">
        <v>415</v>
      </c>
      <c r="Z203" t="s">
        <v>274</v>
      </c>
      <c r="AA203" s="26" t="s">
        <v>90</v>
      </c>
      <c r="AB203" s="16" t="s">
        <v>75</v>
      </c>
      <c r="AC203" s="20" t="s">
        <v>536</v>
      </c>
      <c r="AD203" s="16" t="s">
        <v>77</v>
      </c>
      <c r="AE203" s="69" t="str">
        <f>VLOOKUP(AD203,cs_lookup!$A$2:$B$54,2,FALSE)</f>
        <v>2</v>
      </c>
    </row>
    <row r="204" spans="1:31" x14ac:dyDescent="0.25">
      <c r="A204" s="18">
        <v>0.74013841304861572</v>
      </c>
      <c r="B204" s="18">
        <v>0.17736362547497311</v>
      </c>
      <c r="C204" s="18">
        <v>7.8989516768961612E-2</v>
      </c>
      <c r="D204" s="3">
        <v>1.3510986355660415</v>
      </c>
      <c r="E204" s="4">
        <v>5.6381346362425644</v>
      </c>
      <c r="F204" s="31">
        <v>12.659907806815994</v>
      </c>
      <c r="G204" s="28">
        <v>3.1576233764227801E-2</v>
      </c>
      <c r="H204" s="8">
        <v>1.0315762337642278</v>
      </c>
      <c r="I204" s="5">
        <v>1.3097419185743302</v>
      </c>
      <c r="J204" s="5">
        <v>5.4655530553170824</v>
      </c>
      <c r="K204" s="5">
        <v>12.2723918916006</v>
      </c>
      <c r="L204">
        <v>1.76</v>
      </c>
      <c r="M204">
        <v>3.59</v>
      </c>
      <c r="N204">
        <v>5.41</v>
      </c>
      <c r="O204" s="5">
        <v>1.8155741714250409</v>
      </c>
      <c r="P204" s="5">
        <v>3.7033586792135775</v>
      </c>
      <c r="Q204" s="5">
        <v>5.5808274246644727</v>
      </c>
      <c r="R204" s="6">
        <v>0.55078994608912168</v>
      </c>
      <c r="S204" s="6">
        <v>0.27002515462865018</v>
      </c>
      <c r="T204" s="6">
        <v>0.17918489928222811</v>
      </c>
      <c r="U204">
        <v>1.3437761860105852</v>
      </c>
      <c r="V204">
        <v>0.65684112177952814</v>
      </c>
      <c r="W204">
        <v>0.44082686144521521</v>
      </c>
      <c r="X204" t="s">
        <v>343</v>
      </c>
      <c r="Y204" t="s">
        <v>488</v>
      </c>
      <c r="Z204" t="s">
        <v>274</v>
      </c>
      <c r="AA204" s="26" t="s">
        <v>84</v>
      </c>
      <c r="AB204" s="16" t="s">
        <v>86</v>
      </c>
      <c r="AC204" s="20" t="s">
        <v>536</v>
      </c>
      <c r="AD204" s="16" t="s">
        <v>86</v>
      </c>
      <c r="AE204" s="69" t="str">
        <f>VLOOKUP(AD204,cs_lookup!$A$2:$B$54,2,FALSE)</f>
        <v>1</v>
      </c>
    </row>
    <row r="205" spans="1:31" x14ac:dyDescent="0.25">
      <c r="A205" s="18">
        <v>0.15774159114122016</v>
      </c>
      <c r="B205" s="18">
        <v>0.24508783133926723</v>
      </c>
      <c r="C205" s="18">
        <v>0.52557879254416795</v>
      </c>
      <c r="D205" s="3">
        <v>6.3394821414267168</v>
      </c>
      <c r="E205" s="4">
        <v>4.0801699314713513</v>
      </c>
      <c r="F205" s="31">
        <v>1.9026642897048842</v>
      </c>
      <c r="G205" s="28">
        <v>3.2572248475490895E-2</v>
      </c>
      <c r="H205" s="8">
        <v>1.0325722484754909</v>
      </c>
      <c r="I205" s="5">
        <v>6.1395046698053797</v>
      </c>
      <c r="J205" s="5">
        <v>3.9514619315940274</v>
      </c>
      <c r="K205" s="5">
        <v>1.8426451926381071</v>
      </c>
      <c r="L205">
        <v>3.35</v>
      </c>
      <c r="M205">
        <v>3.3</v>
      </c>
      <c r="N205">
        <v>2.3199999999999998</v>
      </c>
      <c r="O205" s="5">
        <v>3.4591170323928946</v>
      </c>
      <c r="P205" s="5">
        <v>3.4074884199691198</v>
      </c>
      <c r="Q205" s="5">
        <v>2.3955676164631385</v>
      </c>
      <c r="R205" s="6">
        <v>0.28909111505494089</v>
      </c>
      <c r="S205" s="6">
        <v>0.29347128346486429</v>
      </c>
      <c r="T205" s="6">
        <v>0.41743760148019488</v>
      </c>
      <c r="U205">
        <v>0.54564662463335079</v>
      </c>
      <c r="V205">
        <v>0.83513394716389777</v>
      </c>
      <c r="W205">
        <v>1.2590595353186067</v>
      </c>
      <c r="X205" t="s">
        <v>292</v>
      </c>
      <c r="Y205" t="s">
        <v>419</v>
      </c>
      <c r="Z205" t="s">
        <v>270</v>
      </c>
      <c r="AA205" s="26" t="s">
        <v>85</v>
      </c>
      <c r="AB205" s="16" t="s">
        <v>79</v>
      </c>
      <c r="AC205" s="20" t="s">
        <v>536</v>
      </c>
      <c r="AD205" s="16" t="s">
        <v>77</v>
      </c>
      <c r="AE205" s="69" t="str">
        <f>VLOOKUP(AD205,cs_lookup!$A$2:$B$54,2,FALSE)</f>
        <v>2</v>
      </c>
    </row>
    <row r="206" spans="1:31" x14ac:dyDescent="0.25">
      <c r="A206" s="18" t="e">
        <v>#N/A</v>
      </c>
      <c r="B206" s="18" t="e">
        <v>#N/A</v>
      </c>
      <c r="C206" s="18" t="e">
        <v>#N/A</v>
      </c>
      <c r="D206" s="3" t="e">
        <v>#N/A</v>
      </c>
      <c r="E206" s="4" t="e">
        <v>#N/A</v>
      </c>
      <c r="F206" s="31" t="e">
        <v>#N/A</v>
      </c>
      <c r="G206" s="28">
        <v>3.2024528991912771E-2</v>
      </c>
      <c r="H206" s="8">
        <v>1.0320245289919128</v>
      </c>
      <c r="I206" s="5" t="e">
        <v>#N/A</v>
      </c>
      <c r="J206" s="5" t="e">
        <v>#N/A</v>
      </c>
      <c r="K206" s="5" t="e">
        <v>#N/A</v>
      </c>
      <c r="L206">
        <v>2.92</v>
      </c>
      <c r="M206">
        <v>3.38</v>
      </c>
      <c r="N206">
        <v>2.54</v>
      </c>
      <c r="O206" s="5">
        <v>3.0135116246563851</v>
      </c>
      <c r="P206" s="5">
        <v>3.4882429079926651</v>
      </c>
      <c r="Q206" s="5">
        <v>2.6213423036394583</v>
      </c>
      <c r="R206" s="6">
        <v>0.3318387730175173</v>
      </c>
      <c r="S206" s="6">
        <v>0.28667728319856522</v>
      </c>
      <c r="T206" s="6">
        <v>0.38148394378391753</v>
      </c>
      <c r="U206" t="e">
        <v>#N/A</v>
      </c>
      <c r="V206" t="e">
        <v>#N/A</v>
      </c>
      <c r="W206" t="e">
        <v>#N/A</v>
      </c>
      <c r="X206" t="s">
        <v>291</v>
      </c>
      <c r="Y206" t="s">
        <v>490</v>
      </c>
      <c r="Z206" t="s">
        <v>270</v>
      </c>
      <c r="AA206" s="26"/>
      <c r="AB206" s="16" t="e">
        <v>#N/A</v>
      </c>
      <c r="AC206" s="20" t="s">
        <v>536</v>
      </c>
      <c r="AD206" s="16" t="s">
        <v>74</v>
      </c>
      <c r="AE206" s="69" t="str">
        <f>VLOOKUP(AD206,cs_lookup!$A$2:$B$54,2,FALSE)</f>
        <v>X</v>
      </c>
    </row>
    <row r="207" spans="1:31" x14ac:dyDescent="0.25">
      <c r="A207" s="18" t="e">
        <v>#N/A</v>
      </c>
      <c r="B207" s="18" t="e">
        <v>#N/A</v>
      </c>
      <c r="C207" s="18" t="e">
        <v>#N/A</v>
      </c>
      <c r="D207" s="3" t="e">
        <v>#N/A</v>
      </c>
      <c r="E207" s="4" t="e">
        <v>#N/A</v>
      </c>
      <c r="F207" s="31" t="e">
        <v>#N/A</v>
      </c>
      <c r="G207" s="28">
        <v>3.4566173772912157E-2</v>
      </c>
      <c r="H207" s="8">
        <v>1.0345661737729122</v>
      </c>
      <c r="I207" s="5" t="e">
        <v>#N/A</v>
      </c>
      <c r="J207" s="5" t="e">
        <v>#N/A</v>
      </c>
      <c r="K207" s="5" t="e">
        <v>#N/A</v>
      </c>
      <c r="L207">
        <v>3.91</v>
      </c>
      <c r="M207">
        <v>3.28</v>
      </c>
      <c r="N207">
        <v>2.11</v>
      </c>
      <c r="O207" s="5">
        <v>4.0451537394520871</v>
      </c>
      <c r="P207" s="5">
        <v>3.3933770499751517</v>
      </c>
      <c r="Q207" s="5">
        <v>2.1829346266608445</v>
      </c>
      <c r="R207" s="6">
        <v>0.24720939287104801</v>
      </c>
      <c r="S207" s="6">
        <v>0.29469168479445057</v>
      </c>
      <c r="T207" s="6">
        <v>0.45809892233450139</v>
      </c>
      <c r="U207" t="e">
        <v>#N/A</v>
      </c>
      <c r="V207" t="e">
        <v>#N/A</v>
      </c>
      <c r="W207" t="e">
        <v>#N/A</v>
      </c>
      <c r="X207" t="s">
        <v>294</v>
      </c>
      <c r="Y207" t="s">
        <v>348</v>
      </c>
      <c r="Z207" t="s">
        <v>270</v>
      </c>
      <c r="AA207" s="26"/>
      <c r="AB207" s="16" t="e">
        <v>#N/A</v>
      </c>
      <c r="AC207" s="20" t="s">
        <v>536</v>
      </c>
      <c r="AD207" s="16" t="s">
        <v>89</v>
      </c>
      <c r="AE207" s="69" t="str">
        <f>VLOOKUP(AD207,cs_lookup!$A$2:$B$54,2,FALSE)</f>
        <v>1</v>
      </c>
    </row>
    <row r="208" spans="1:31" x14ac:dyDescent="0.25">
      <c r="A208" s="18" t="e">
        <v>#N/A</v>
      </c>
      <c r="B208" s="18" t="e">
        <v>#N/A</v>
      </c>
      <c r="C208" s="18" t="e">
        <v>#N/A</v>
      </c>
      <c r="D208" s="3" t="e">
        <v>#N/A</v>
      </c>
      <c r="E208" s="4" t="e">
        <v>#N/A</v>
      </c>
      <c r="F208" s="31" t="e">
        <v>#N/A</v>
      </c>
      <c r="G208" s="28">
        <v>3.9599455641451176E-2</v>
      </c>
      <c r="H208" s="8">
        <v>1.0395994556414512</v>
      </c>
      <c r="I208" s="5" t="e">
        <v>#N/A</v>
      </c>
      <c r="J208" s="5" t="e">
        <v>#N/A</v>
      </c>
      <c r="K208" s="5" t="e">
        <v>#N/A</v>
      </c>
      <c r="L208">
        <v>2.42</v>
      </c>
      <c r="M208">
        <v>3.35</v>
      </c>
      <c r="N208">
        <v>3.05</v>
      </c>
      <c r="O208" s="5">
        <v>2.5158306826523118</v>
      </c>
      <c r="P208" s="5">
        <v>3.4826581763988615</v>
      </c>
      <c r="Q208" s="5">
        <v>3.170778339706426</v>
      </c>
      <c r="R208" s="6">
        <v>0.39748302892377124</v>
      </c>
      <c r="S208" s="6">
        <v>0.28713699402851534</v>
      </c>
      <c r="T208" s="6">
        <v>0.31537997704771359</v>
      </c>
      <c r="U208" t="e">
        <v>#N/A</v>
      </c>
      <c r="V208" t="e">
        <v>#N/A</v>
      </c>
      <c r="W208" t="e">
        <v>#N/A</v>
      </c>
      <c r="X208" t="s">
        <v>350</v>
      </c>
      <c r="Y208" t="s">
        <v>494</v>
      </c>
      <c r="Z208" t="s">
        <v>273</v>
      </c>
      <c r="AA208" s="26"/>
      <c r="AB208" s="16" t="e">
        <v>#N/A</v>
      </c>
      <c r="AC208" s="20" t="s">
        <v>536</v>
      </c>
      <c r="AD208" s="16" t="s">
        <v>86</v>
      </c>
      <c r="AE208" s="69" t="str">
        <f>VLOOKUP(AD208,cs_lookup!$A$2:$B$54,2,FALSE)</f>
        <v>1</v>
      </c>
    </row>
    <row r="209" spans="1:31" x14ac:dyDescent="0.25">
      <c r="A209" s="18">
        <v>0.34319098483815286</v>
      </c>
      <c r="B209" s="18">
        <v>0.51045414973712289</v>
      </c>
      <c r="C209" s="18">
        <v>0.1449254030122791</v>
      </c>
      <c r="D209" s="3">
        <v>2.9138294540912693</v>
      </c>
      <c r="E209" s="4">
        <v>1.9590398089916337</v>
      </c>
      <c r="F209" s="31">
        <v>6.9001015640803356</v>
      </c>
      <c r="G209" s="28">
        <v>4.3862572891356866E-2</v>
      </c>
      <c r="H209" s="8">
        <v>1.0438625728913569</v>
      </c>
      <c r="I209" s="5">
        <v>2.7913918266274833</v>
      </c>
      <c r="J209" s="5">
        <v>1.876721955424995</v>
      </c>
      <c r="K209" s="5">
        <v>6.6101628157507326</v>
      </c>
      <c r="L209">
        <v>1.39</v>
      </c>
      <c r="M209">
        <v>4.5199999999999996</v>
      </c>
      <c r="N209">
        <v>9.69</v>
      </c>
      <c r="O209" s="5">
        <v>1.4509689763189859</v>
      </c>
      <c r="P209" s="5">
        <v>4.7182588294689323</v>
      </c>
      <c r="Q209" s="5">
        <v>10.115028331317248</v>
      </c>
      <c r="R209" s="6">
        <v>0.68919461154637163</v>
      </c>
      <c r="S209" s="6">
        <v>0.21194259071890634</v>
      </c>
      <c r="T209" s="6">
        <v>9.8862797734722035E-2</v>
      </c>
      <c r="U209">
        <v>0.49795947195251933</v>
      </c>
      <c r="V209">
        <v>2.4084547990362366</v>
      </c>
      <c r="W209">
        <v>1.465924557396773</v>
      </c>
      <c r="X209" t="s">
        <v>353</v>
      </c>
      <c r="Y209" t="s">
        <v>492</v>
      </c>
      <c r="Z209" t="s">
        <v>273</v>
      </c>
      <c r="AA209" s="26" t="s">
        <v>84</v>
      </c>
      <c r="AB209" s="16" t="s">
        <v>78</v>
      </c>
      <c r="AC209" s="20" t="s">
        <v>536</v>
      </c>
      <c r="AD209" s="16" t="s">
        <v>78</v>
      </c>
      <c r="AE209" s="69" t="str">
        <f>VLOOKUP(AD209,cs_lookup!$A$2:$B$54,2,FALSE)</f>
        <v>1</v>
      </c>
    </row>
    <row r="210" spans="1:31" x14ac:dyDescent="0.25">
      <c r="A210" s="18">
        <v>0.28003236464949871</v>
      </c>
      <c r="B210" s="18">
        <v>0.27944581181626682</v>
      </c>
      <c r="C210" s="18">
        <v>0.40239318724310225</v>
      </c>
      <c r="D210" s="3">
        <v>3.5710158047325908</v>
      </c>
      <c r="E210" s="4">
        <v>3.5785113167396161</v>
      </c>
      <c r="F210" s="31">
        <v>2.4851315372689422</v>
      </c>
      <c r="G210" s="28">
        <v>2.7738963073969725E-2</v>
      </c>
      <c r="H210" s="8">
        <v>1.0277389630739697</v>
      </c>
      <c r="I210" s="5">
        <v>3.4746330858681023</v>
      </c>
      <c r="J210" s="5">
        <v>3.4819262919022549</v>
      </c>
      <c r="K210" s="5">
        <v>2.4180571395638322</v>
      </c>
      <c r="L210">
        <v>3.89</v>
      </c>
      <c r="M210">
        <v>3.37</v>
      </c>
      <c r="N210">
        <v>2.11</v>
      </c>
      <c r="O210" s="5">
        <v>3.9979045663577422</v>
      </c>
      <c r="P210" s="5">
        <v>3.463480305559278</v>
      </c>
      <c r="Q210" s="5">
        <v>2.1685292120860762</v>
      </c>
      <c r="R210" s="6">
        <v>0.25013103324550884</v>
      </c>
      <c r="S210" s="6">
        <v>0.2887269196810176</v>
      </c>
      <c r="T210" s="6">
        <v>0.46114204707347362</v>
      </c>
      <c r="U210">
        <v>1.1195426693601873</v>
      </c>
      <c r="V210">
        <v>0.96785506569666446</v>
      </c>
      <c r="W210">
        <v>0.87260138128108933</v>
      </c>
      <c r="X210" t="s">
        <v>434</v>
      </c>
      <c r="Y210" t="s">
        <v>300</v>
      </c>
      <c r="Z210" t="s">
        <v>278</v>
      </c>
      <c r="AA210" s="26" t="s">
        <v>90</v>
      </c>
      <c r="AB210" s="16" t="s">
        <v>75</v>
      </c>
      <c r="AC210" s="20" t="s">
        <v>536</v>
      </c>
      <c r="AD210" s="16" t="s">
        <v>96</v>
      </c>
      <c r="AE210" s="69" t="str">
        <f>VLOOKUP(AD210,cs_lookup!$A$2:$B$54,2,FALSE)</f>
        <v>2</v>
      </c>
    </row>
    <row r="211" spans="1:31" x14ac:dyDescent="0.25">
      <c r="A211" s="33">
        <v>0.55703221851960216</v>
      </c>
      <c r="B211" s="33">
        <v>0.20435618149786103</v>
      </c>
      <c r="C211" s="33">
        <v>0.22352666595311516</v>
      </c>
      <c r="D211" s="34">
        <v>1.7952282951561618</v>
      </c>
      <c r="E211" s="35">
        <v>4.893416938359004</v>
      </c>
      <c r="F211" s="54">
        <v>4.4737391654638223</v>
      </c>
      <c r="G211" s="28">
        <v>3.3381875210036771E-2</v>
      </c>
      <c r="H211" s="36">
        <v>1.0333818752100368</v>
      </c>
      <c r="I211" s="36">
        <v>1.7372360965700877</v>
      </c>
      <c r="J211" s="36">
        <v>4.7353423315697381</v>
      </c>
      <c r="K211" s="36">
        <v>4.3292216292786501</v>
      </c>
      <c r="L211" s="37">
        <v>2.37</v>
      </c>
      <c r="M211" s="37">
        <v>3.39</v>
      </c>
      <c r="N211" s="37">
        <v>3.16</v>
      </c>
      <c r="O211" s="36">
        <v>2.4491150442477871</v>
      </c>
      <c r="P211" s="36">
        <v>3.5031645569620249</v>
      </c>
      <c r="Q211" s="36">
        <v>3.2654867256637163</v>
      </c>
      <c r="R211" s="38">
        <v>0.40831074977416448</v>
      </c>
      <c r="S211" s="38">
        <v>0.28545618789521232</v>
      </c>
      <c r="T211" s="38">
        <v>0.30623306233062336</v>
      </c>
      <c r="U211" s="37">
        <v>1.3642359865070786</v>
      </c>
      <c r="V211" s="37">
        <v>0.71589333201940553</v>
      </c>
      <c r="W211" s="37">
        <v>0.72992336050176543</v>
      </c>
      <c r="X211" s="37" t="s">
        <v>433</v>
      </c>
      <c r="Y211" s="37" t="s">
        <v>356</v>
      </c>
      <c r="Z211" s="37" t="s">
        <v>278</v>
      </c>
      <c r="AA211" s="26" t="s">
        <v>84</v>
      </c>
      <c r="AB211" s="39" t="s">
        <v>86</v>
      </c>
      <c r="AC211" s="40" t="s">
        <v>536</v>
      </c>
      <c r="AD211" s="39" t="s">
        <v>79</v>
      </c>
      <c r="AE211" s="69" t="str">
        <f>VLOOKUP(AD211,cs_lookup!$A$2:$B$54,2,FALSE)</f>
        <v>2</v>
      </c>
    </row>
    <row r="212" spans="1:31" x14ac:dyDescent="0.25">
      <c r="A212" s="33">
        <v>0.75792954864657136</v>
      </c>
      <c r="B212" s="33">
        <v>0.17824356782199133</v>
      </c>
      <c r="C212" s="33">
        <v>6.1356862265569835E-2</v>
      </c>
      <c r="D212" s="34">
        <v>1.3193838421865092</v>
      </c>
      <c r="E212" s="35">
        <v>5.6103006252583665</v>
      </c>
      <c r="F212" s="54">
        <v>16.298095487212457</v>
      </c>
      <c r="G212" s="28">
        <v>2.599625196755917E-2</v>
      </c>
      <c r="H212" s="36">
        <v>1.0259962519675592</v>
      </c>
      <c r="I212" s="36">
        <v>1.2859538615821635</v>
      </c>
      <c r="J212" s="36">
        <v>5.4681492398236928</v>
      </c>
      <c r="K212" s="36">
        <v>15.885141350134079</v>
      </c>
      <c r="L212" s="37">
        <v>2.6</v>
      </c>
      <c r="M212" s="37">
        <v>3.27</v>
      </c>
      <c r="N212" s="37">
        <v>2.98</v>
      </c>
      <c r="O212" s="36">
        <v>2.6675902551156541</v>
      </c>
      <c r="P212" s="36">
        <v>3.3550077439339185</v>
      </c>
      <c r="Q212" s="36">
        <v>3.0574688308633262</v>
      </c>
      <c r="R212" s="38">
        <v>0.37487016534203255</v>
      </c>
      <c r="S212" s="38">
        <v>0.29806190516491887</v>
      </c>
      <c r="T212" s="38">
        <v>0.32706792949304858</v>
      </c>
      <c r="U212" s="37">
        <v>2.0218454780337995</v>
      </c>
      <c r="V212" s="37">
        <v>0.59800855034919154</v>
      </c>
      <c r="W212" s="37">
        <v>0.18759669393655393</v>
      </c>
      <c r="X212" s="37" t="s">
        <v>363</v>
      </c>
      <c r="Y212" s="37" t="s">
        <v>502</v>
      </c>
      <c r="Z212" s="37" t="s">
        <v>269</v>
      </c>
      <c r="AA212" s="26" t="s">
        <v>84</v>
      </c>
      <c r="AB212" s="39" t="s">
        <v>94</v>
      </c>
      <c r="AC212" s="40" t="s">
        <v>536</v>
      </c>
      <c r="AD212" s="39" t="s">
        <v>75</v>
      </c>
      <c r="AE212" s="69" t="str">
        <f>VLOOKUP(AD212,cs_lookup!$A$2:$B$54,2,FALSE)</f>
        <v>X</v>
      </c>
    </row>
    <row r="213" spans="1:31" x14ac:dyDescent="0.25">
      <c r="A213" s="33">
        <v>0.74487105909486462</v>
      </c>
      <c r="B213" s="33">
        <v>7.8079421637542862E-2</v>
      </c>
      <c r="C213" s="33">
        <v>1.1703703437999412E-2</v>
      </c>
      <c r="D213" s="34">
        <v>1.3425142349001411</v>
      </c>
      <c r="E213" s="35">
        <v>12.807471918044675</v>
      </c>
      <c r="F213" s="54">
        <v>85.443039914461153</v>
      </c>
      <c r="G213" s="28">
        <v>4.4265676933959552E-2</v>
      </c>
      <c r="H213" s="36">
        <v>1.0442656769339596</v>
      </c>
      <c r="I213" s="36">
        <v>1.2856060144022554</v>
      </c>
      <c r="J213" s="36">
        <v>12.264572321909831</v>
      </c>
      <c r="K213" s="36">
        <v>81.821170418363423</v>
      </c>
      <c r="L213" s="37">
        <v>2.52</v>
      </c>
      <c r="M213" s="37">
        <v>3.46</v>
      </c>
      <c r="N213" s="37">
        <v>2.79</v>
      </c>
      <c r="O213" s="36">
        <v>2.6315495058735783</v>
      </c>
      <c r="P213" s="36">
        <v>3.6131592421915002</v>
      </c>
      <c r="Q213" s="36">
        <v>2.9135012386457473</v>
      </c>
      <c r="R213" s="38">
        <v>0.38000425139941896</v>
      </c>
      <c r="S213" s="38">
        <v>0.2767661021752994</v>
      </c>
      <c r="T213" s="38">
        <v>0.34322964642528164</v>
      </c>
      <c r="U213" s="37">
        <v>1.9601650675006199</v>
      </c>
      <c r="V213" s="37">
        <v>0.28211338391465501</v>
      </c>
      <c r="W213" s="37">
        <v>3.4098754463353781E-2</v>
      </c>
      <c r="X213" s="37" t="s">
        <v>443</v>
      </c>
      <c r="Y213" s="37" t="s">
        <v>366</v>
      </c>
      <c r="Z213" s="37" t="s">
        <v>280</v>
      </c>
      <c r="AA213" s="26" t="s">
        <v>84</v>
      </c>
      <c r="AB213" s="39" t="s">
        <v>109</v>
      </c>
      <c r="AC213" s="40" t="s">
        <v>536</v>
      </c>
      <c r="AD213" s="39" t="s">
        <v>89</v>
      </c>
      <c r="AE213" s="69" t="str">
        <f>VLOOKUP(AD213,cs_lookup!$A$2:$B$54,2,FALSE)</f>
        <v>1</v>
      </c>
    </row>
    <row r="214" spans="1:31" x14ac:dyDescent="0.25">
      <c r="A214" s="33">
        <v>0</v>
      </c>
      <c r="B214" s="33">
        <v>1</v>
      </c>
      <c r="C214" s="33">
        <v>0</v>
      </c>
      <c r="D214" s="34" t="e">
        <v>#DIV/0!</v>
      </c>
      <c r="E214" s="35">
        <v>1</v>
      </c>
      <c r="F214" s="54" t="e">
        <v>#DIV/0!</v>
      </c>
      <c r="G214" s="28">
        <v>4.6623526098949819E-2</v>
      </c>
      <c r="H214" s="36">
        <v>1.0466235260989498</v>
      </c>
      <c r="I214" s="36" t="e">
        <v>#DIV/0!</v>
      </c>
      <c r="J214" s="36">
        <v>0.95545339375971383</v>
      </c>
      <c r="K214" s="36" t="e">
        <v>#DIV/0!</v>
      </c>
      <c r="L214" s="37">
        <v>1.3</v>
      </c>
      <c r="M214" s="37">
        <v>5.65</v>
      </c>
      <c r="N214" s="37">
        <v>9.9600000000000009</v>
      </c>
      <c r="O214" s="36">
        <v>1.3606105839286349</v>
      </c>
      <c r="P214" s="36">
        <v>5.9134229224590671</v>
      </c>
      <c r="Q214" s="36">
        <v>10.424370319945542</v>
      </c>
      <c r="R214" s="38">
        <v>0.73496414904593366</v>
      </c>
      <c r="S214" s="38">
        <v>0.16910679535570153</v>
      </c>
      <c r="T214" s="38">
        <v>9.5929055598364829E-2</v>
      </c>
      <c r="U214" s="37" t="e">
        <v>#DIV/0!</v>
      </c>
      <c r="V214" s="37">
        <v>5.9134229224590671</v>
      </c>
      <c r="W214" s="37" t="e">
        <v>#DIV/0!</v>
      </c>
      <c r="X214" s="37" t="s">
        <v>365</v>
      </c>
      <c r="Y214" s="37" t="s">
        <v>445</v>
      </c>
      <c r="Z214" s="37" t="s">
        <v>280</v>
      </c>
      <c r="AA214" s="26" t="s">
        <v>90</v>
      </c>
      <c r="AB214" s="39" t="s">
        <v>73</v>
      </c>
      <c r="AC214" s="40" t="s">
        <v>536</v>
      </c>
      <c r="AD214" s="39" t="s">
        <v>73</v>
      </c>
      <c r="AE214" s="69" t="str">
        <f>VLOOKUP(AD214,cs_lookup!$A$2:$B$54,2,FALSE)</f>
        <v>X</v>
      </c>
    </row>
    <row r="215" spans="1:31" x14ac:dyDescent="0.25">
      <c r="A215" s="33">
        <v>0.52162517073319803</v>
      </c>
      <c r="B215" s="33">
        <v>0.31190530369848396</v>
      </c>
      <c r="C215" s="33">
        <v>0.16206200621353631</v>
      </c>
      <c r="D215" s="34">
        <v>1.9170854017539007</v>
      </c>
      <c r="E215" s="35">
        <v>3.206101301075313</v>
      </c>
      <c r="F215" s="54">
        <v>6.1704777286440535</v>
      </c>
      <c r="G215" s="28">
        <v>3.1001655531387673E-2</v>
      </c>
      <c r="H215" s="36">
        <v>1.0310016555313877</v>
      </c>
      <c r="I215" s="36">
        <v>1.8594396929128281</v>
      </c>
      <c r="J215" s="36">
        <v>3.1096955895990868</v>
      </c>
      <c r="K215" s="36">
        <v>5.9849348403458507</v>
      </c>
      <c r="L215" s="37">
        <v>1.45</v>
      </c>
      <c r="M215" s="37">
        <v>4.71</v>
      </c>
      <c r="N215" s="37">
        <v>7.75</v>
      </c>
      <c r="O215" s="36">
        <v>1.4949524005205121</v>
      </c>
      <c r="P215" s="36">
        <v>4.8560177975528358</v>
      </c>
      <c r="Q215" s="36">
        <v>7.9902628303682546</v>
      </c>
      <c r="R215" s="38">
        <v>0.6689176188163718</v>
      </c>
      <c r="S215" s="38">
        <v>0.20593005250185545</v>
      </c>
      <c r="T215" s="38">
        <v>0.12515232868177278</v>
      </c>
      <c r="U215" s="37">
        <v>0.77980480115951634</v>
      </c>
      <c r="V215" s="37">
        <v>1.5146177059109602</v>
      </c>
      <c r="W215" s="37">
        <v>1.2949180244629284</v>
      </c>
      <c r="X215" s="37" t="s">
        <v>473</v>
      </c>
      <c r="Y215" s="37" t="s">
        <v>369</v>
      </c>
      <c r="Z215" s="37" t="s">
        <v>276</v>
      </c>
      <c r="AA215" s="26" t="s">
        <v>90</v>
      </c>
      <c r="AB215" s="39" t="s">
        <v>75</v>
      </c>
      <c r="AC215" s="40" t="s">
        <v>536</v>
      </c>
      <c r="AD215" s="39" t="s">
        <v>99</v>
      </c>
      <c r="AE215" s="69" t="str">
        <f>VLOOKUP(AD215,cs_lookup!$A$2:$B$54,2,FALSE)</f>
        <v>1</v>
      </c>
    </row>
    <row r="216" spans="1:31" x14ac:dyDescent="0.25">
      <c r="A216" s="33">
        <v>0.68046717415579105</v>
      </c>
      <c r="B216" s="33">
        <v>0.23302027646786941</v>
      </c>
      <c r="C216" s="33">
        <v>8.4992883167905847E-2</v>
      </c>
      <c r="D216" s="34">
        <v>1.4695786042003149</v>
      </c>
      <c r="E216" s="35">
        <v>4.291472034786155</v>
      </c>
      <c r="F216" s="54">
        <v>11.765690993497323</v>
      </c>
      <c r="G216" s="28">
        <v>3.213920283685745E-2</v>
      </c>
      <c r="H216" s="36">
        <v>1.0321392028368575</v>
      </c>
      <c r="I216" s="36">
        <v>1.423818221574324</v>
      </c>
      <c r="J216" s="36">
        <v>4.1578422978130751</v>
      </c>
      <c r="K216" s="36">
        <v>11.399325750983065</v>
      </c>
      <c r="L216" s="37">
        <v>1.76</v>
      </c>
      <c r="M216" s="37">
        <v>4.12</v>
      </c>
      <c r="N216" s="37">
        <v>4.5199999999999996</v>
      </c>
      <c r="O216" s="36">
        <v>1.8165649969928692</v>
      </c>
      <c r="P216" s="36">
        <v>4.2524135156878531</v>
      </c>
      <c r="Q216" s="36">
        <v>4.665269196822595</v>
      </c>
      <c r="R216" s="38">
        <v>0.55048952371943416</v>
      </c>
      <c r="S216" s="38">
        <v>0.23516057323936995</v>
      </c>
      <c r="T216" s="38">
        <v>0.21434990304119567</v>
      </c>
      <c r="U216" s="37">
        <v>1.2361128501740608</v>
      </c>
      <c r="V216" s="37">
        <v>0.99089857308128804</v>
      </c>
      <c r="W216" s="37">
        <v>0.39651467979237282</v>
      </c>
      <c r="X216" s="37" t="s">
        <v>474</v>
      </c>
      <c r="Y216" s="37" t="s">
        <v>368</v>
      </c>
      <c r="Z216" s="37" t="s">
        <v>276</v>
      </c>
      <c r="AA216" s="26" t="s">
        <v>84</v>
      </c>
      <c r="AB216" s="39" t="s">
        <v>94</v>
      </c>
      <c r="AC216" s="40" t="s">
        <v>536</v>
      </c>
      <c r="AD216" s="39" t="s">
        <v>92</v>
      </c>
      <c r="AE216" s="69" t="str">
        <f>VLOOKUP(AD216,cs_lookup!$A$2:$B$54,2,FALSE)</f>
        <v>1</v>
      </c>
    </row>
    <row r="217" spans="1:31" x14ac:dyDescent="0.25">
      <c r="A217" s="33">
        <v>0.67933825794648828</v>
      </c>
      <c r="B217" s="33">
        <v>0.17812508483132608</v>
      </c>
      <c r="C217" s="33">
        <v>0.13219418510314732</v>
      </c>
      <c r="D217" s="34">
        <v>1.4720207323856775</v>
      </c>
      <c r="E217" s="35">
        <v>5.6140324140585864</v>
      </c>
      <c r="F217" s="54">
        <v>7.5646292552106491</v>
      </c>
      <c r="G217" s="28">
        <v>2.9432556789534159E-2</v>
      </c>
      <c r="H217" s="36">
        <v>1.0294325567895342</v>
      </c>
      <c r="I217" s="36">
        <v>1.4299341153309082</v>
      </c>
      <c r="J217" s="36">
        <v>5.4535213375871177</v>
      </c>
      <c r="K217" s="36">
        <v>7.3483485686544352</v>
      </c>
      <c r="L217" s="37">
        <v>1.98</v>
      </c>
      <c r="M217" s="37">
        <v>4.03</v>
      </c>
      <c r="N217" s="37">
        <v>3.62</v>
      </c>
      <c r="O217" s="36">
        <v>2.0382764624432776</v>
      </c>
      <c r="P217" s="36">
        <v>4.1486132038618226</v>
      </c>
      <c r="Q217" s="36">
        <v>3.7265458555781139</v>
      </c>
      <c r="R217" s="38">
        <v>0.49061058125613743</v>
      </c>
      <c r="S217" s="38">
        <v>0.24104440468663824</v>
      </c>
      <c r="T217" s="38">
        <v>0.26834501405722433</v>
      </c>
      <c r="U217" s="37">
        <v>1.3846791812095471</v>
      </c>
      <c r="V217" s="37">
        <v>0.73897207887024663</v>
      </c>
      <c r="W217" s="37">
        <v>0.49262769262765971</v>
      </c>
      <c r="X217" s="37" t="s">
        <v>458</v>
      </c>
      <c r="Y217" s="37" t="s">
        <v>455</v>
      </c>
      <c r="Z217" s="37" t="s">
        <v>276</v>
      </c>
      <c r="AA217" s="26" t="s">
        <v>84</v>
      </c>
      <c r="AB217" s="39" t="s">
        <v>89</v>
      </c>
      <c r="AC217" s="40" t="s">
        <v>536</v>
      </c>
      <c r="AD217" s="39" t="s">
        <v>99</v>
      </c>
      <c r="AE217" s="69" t="str">
        <f>VLOOKUP(AD217,cs_lookup!$A$2:$B$54,2,FALSE)</f>
        <v>1</v>
      </c>
    </row>
    <row r="218" spans="1:31" x14ac:dyDescent="0.25">
      <c r="A218" s="33">
        <v>0.76294769252485484</v>
      </c>
      <c r="B218" s="33">
        <v>0.17420162156329144</v>
      </c>
      <c r="C218" s="33">
        <v>6.0161048967688383E-2</v>
      </c>
      <c r="D218" s="34">
        <v>1.3107058449717017</v>
      </c>
      <c r="E218" s="35">
        <v>5.7404746926346899</v>
      </c>
      <c r="F218" s="54">
        <v>16.622050598504114</v>
      </c>
      <c r="G218" s="28">
        <v>2.9609658947242989E-2</v>
      </c>
      <c r="H218" s="36">
        <v>1.029609658947243</v>
      </c>
      <c r="I218" s="36">
        <v>1.2730123824905397</v>
      </c>
      <c r="J218" s="36">
        <v>5.5753893164757411</v>
      </c>
      <c r="K218" s="36">
        <v>16.144031336593962</v>
      </c>
      <c r="L218" s="37">
        <v>1.67</v>
      </c>
      <c r="M218" s="37">
        <v>4.0599999999999996</v>
      </c>
      <c r="N218" s="37">
        <v>5.42</v>
      </c>
      <c r="O218" s="36">
        <v>1.7194481304418958</v>
      </c>
      <c r="P218" s="36">
        <v>4.1802152153258065</v>
      </c>
      <c r="Q218" s="36">
        <v>5.5804843514940572</v>
      </c>
      <c r="R218" s="38">
        <v>0.58158195196211082</v>
      </c>
      <c r="S218" s="38">
        <v>0.2392221329499323</v>
      </c>
      <c r="T218" s="38">
        <v>0.17919591508795668</v>
      </c>
      <c r="U218" s="37">
        <v>1.3118489835368199</v>
      </c>
      <c r="V218" s="37">
        <v>0.72820026899329893</v>
      </c>
      <c r="W218" s="37">
        <v>0.33572779233365274</v>
      </c>
      <c r="X218" s="37" t="s">
        <v>508</v>
      </c>
      <c r="Y218" s="37" t="s">
        <v>466</v>
      </c>
      <c r="Z218" s="37" t="s">
        <v>276</v>
      </c>
      <c r="AA218" s="26" t="s">
        <v>84</v>
      </c>
      <c r="AB218" s="39" t="s">
        <v>94</v>
      </c>
      <c r="AC218" s="40" t="s">
        <v>536</v>
      </c>
      <c r="AD218" s="39" t="s">
        <v>76</v>
      </c>
      <c r="AE218" s="69" t="str">
        <f>VLOOKUP(AD218,cs_lookup!$A$2:$B$54,2,FALSE)</f>
        <v>2</v>
      </c>
    </row>
    <row r="219" spans="1:31" x14ac:dyDescent="0.25">
      <c r="A219" s="33">
        <v>0.40938843891777826</v>
      </c>
      <c r="B219" s="33">
        <v>0.27500649687269735</v>
      </c>
      <c r="C219" s="33">
        <v>0.29536239133901809</v>
      </c>
      <c r="D219" s="34">
        <v>2.4426679039679486</v>
      </c>
      <c r="E219" s="35">
        <v>3.6362777293327286</v>
      </c>
      <c r="F219" s="54">
        <v>3.3856713966410035</v>
      </c>
      <c r="G219" s="28">
        <v>2.8120415711068381E-2</v>
      </c>
      <c r="H219" s="36">
        <v>1.0281204157110684</v>
      </c>
      <c r="I219" s="36">
        <v>2.375857795099372</v>
      </c>
      <c r="J219" s="36">
        <v>3.5368208565509391</v>
      </c>
      <c r="K219" s="36">
        <v>3.2930689293815902</v>
      </c>
      <c r="L219" s="37">
        <v>2.34</v>
      </c>
      <c r="M219" s="37">
        <v>3.65</v>
      </c>
      <c r="N219" s="37">
        <v>3.06</v>
      </c>
      <c r="O219" s="36">
        <v>2.4058017727638998</v>
      </c>
      <c r="P219" s="36">
        <v>3.7526395173453997</v>
      </c>
      <c r="Q219" s="36">
        <v>3.1460484720758695</v>
      </c>
      <c r="R219" s="38">
        <v>0.41566184351554131</v>
      </c>
      <c r="S219" s="38">
        <v>0.26647909967845657</v>
      </c>
      <c r="T219" s="38">
        <v>0.31785905680600213</v>
      </c>
      <c r="U219" s="37">
        <v>0.98490743209743647</v>
      </c>
      <c r="V219" s="37">
        <v>1.032000247691208</v>
      </c>
      <c r="W219" s="37">
        <v>0.92922439998079287</v>
      </c>
      <c r="X219" s="37" t="s">
        <v>507</v>
      </c>
      <c r="Y219" s="37" t="s">
        <v>471</v>
      </c>
      <c r="Z219" s="37" t="s">
        <v>276</v>
      </c>
      <c r="AA219" s="128" t="s">
        <v>90</v>
      </c>
      <c r="AB219" s="39" t="s">
        <v>75</v>
      </c>
      <c r="AC219" s="40" t="s">
        <v>536</v>
      </c>
      <c r="AD219" s="39" t="s">
        <v>96</v>
      </c>
      <c r="AE219" s="69" t="str">
        <f>VLOOKUP(AD219,cs_lookup!$A$2:$B$54,2,FALSE)</f>
        <v>2</v>
      </c>
    </row>
    <row r="220" spans="1:31" x14ac:dyDescent="0.25">
      <c r="A220" s="33">
        <v>0</v>
      </c>
      <c r="B220" s="33">
        <v>0.26564531401071084</v>
      </c>
      <c r="C220" s="33">
        <v>0.63077290512384943</v>
      </c>
      <c r="D220" s="34" t="e">
        <v>#DIV/0!</v>
      </c>
      <c r="E220" s="35">
        <v>3.7644179936849174</v>
      </c>
      <c r="F220" s="54">
        <v>1.5853566186449535</v>
      </c>
      <c r="G220" s="28">
        <v>3.2913008014282541E-2</v>
      </c>
      <c r="H220" s="36">
        <v>1.0329130080142825</v>
      </c>
      <c r="I220" s="36" t="e">
        <v>#DIV/0!</v>
      </c>
      <c r="J220" s="36">
        <v>3.6444676022831781</v>
      </c>
      <c r="K220" s="36">
        <v>1.5348404041233954</v>
      </c>
      <c r="L220" s="37">
        <v>3.19</v>
      </c>
      <c r="M220" s="37">
        <v>3.49</v>
      </c>
      <c r="N220" s="37">
        <v>2.31</v>
      </c>
      <c r="O220" s="36">
        <v>3.2949924955655612</v>
      </c>
      <c r="P220" s="36">
        <v>3.6048663979698463</v>
      </c>
      <c r="Q220" s="36">
        <v>2.3860290485129929</v>
      </c>
      <c r="R220" s="38">
        <v>0.30349082777754777</v>
      </c>
      <c r="S220" s="38">
        <v>0.27740279100583876</v>
      </c>
      <c r="T220" s="38">
        <v>0.41910638121661348</v>
      </c>
      <c r="U220" s="37" t="e">
        <v>#DIV/0!</v>
      </c>
      <c r="V220" s="37">
        <v>0.95761586625535999</v>
      </c>
      <c r="W220" s="37">
        <v>1.5050424746404347</v>
      </c>
      <c r="X220" s="37" t="s">
        <v>324</v>
      </c>
      <c r="Y220" s="37" t="s">
        <v>326</v>
      </c>
      <c r="Z220" s="37" t="s">
        <v>280</v>
      </c>
      <c r="AA220" s="26" t="s">
        <v>85</v>
      </c>
      <c r="AB220" s="39" t="s">
        <v>76</v>
      </c>
      <c r="AC220" s="40">
        <v>44413</v>
      </c>
      <c r="AD220" s="39" t="s">
        <v>77</v>
      </c>
      <c r="AE220" s="69" t="str">
        <f>VLOOKUP(AD220,cs_lookup!$A$2:$B$54,2,FALSE)</f>
        <v>2</v>
      </c>
    </row>
    <row r="221" spans="1:31" x14ac:dyDescent="0.25">
      <c r="A221" s="33">
        <v>0.8777904292067058</v>
      </c>
      <c r="B221" s="33">
        <v>0.11543832155067957</v>
      </c>
      <c r="C221" s="33">
        <v>0</v>
      </c>
      <c r="D221" s="34">
        <v>1.1392240866692291</v>
      </c>
      <c r="E221" s="35">
        <v>8.6626346135930383</v>
      </c>
      <c r="F221" s="54" t="e">
        <v>#DIV/0!</v>
      </c>
      <c r="G221" s="28">
        <v>4.053264889728414E-2</v>
      </c>
      <c r="H221" s="36">
        <v>1.0405326488972841</v>
      </c>
      <c r="I221" s="36">
        <v>1.0948470361564668</v>
      </c>
      <c r="J221" s="36">
        <v>8.3251925086381089</v>
      </c>
      <c r="K221" s="36" t="e">
        <v>#DIV/0!</v>
      </c>
      <c r="L221" s="37">
        <v>1.99</v>
      </c>
      <c r="M221" s="37">
        <v>3.4</v>
      </c>
      <c r="N221" s="37">
        <v>4.0999999999999996</v>
      </c>
      <c r="O221" s="36">
        <v>2.0706599713055955</v>
      </c>
      <c r="P221" s="36">
        <v>3.5378110062507662</v>
      </c>
      <c r="Q221" s="36">
        <v>4.2661838604788649</v>
      </c>
      <c r="R221" s="38">
        <v>0.48293781396154511</v>
      </c>
      <c r="S221" s="38">
        <v>0.282660661701022</v>
      </c>
      <c r="T221" s="38">
        <v>0.23440152433743289</v>
      </c>
      <c r="U221" s="37">
        <v>1.8176055049534838</v>
      </c>
      <c r="V221" s="37">
        <v>0.40839896452510921</v>
      </c>
      <c r="W221" s="37" t="e">
        <v>#DIV/0!</v>
      </c>
      <c r="X221" s="37" t="s">
        <v>320</v>
      </c>
      <c r="Y221" s="37" t="s">
        <v>322</v>
      </c>
      <c r="Z221" s="37" t="s">
        <v>280</v>
      </c>
      <c r="AA221" s="26" t="s">
        <v>84</v>
      </c>
      <c r="AB221" s="39" t="s">
        <v>94</v>
      </c>
      <c r="AC221" s="40">
        <v>44413</v>
      </c>
      <c r="AD221" s="39" t="s">
        <v>204</v>
      </c>
      <c r="AE221" s="69" t="str">
        <f>VLOOKUP(AD221,cs_lookup!$A$2:$B$54,2,FALSE)</f>
        <v>1</v>
      </c>
    </row>
    <row r="222" spans="1:31" x14ac:dyDescent="0.25">
      <c r="A222" s="33">
        <v>0.7621866794565304</v>
      </c>
      <c r="B222" s="33">
        <v>0.23708277525729801</v>
      </c>
      <c r="C222" s="33">
        <v>0</v>
      </c>
      <c r="D222" s="34">
        <v>1.3120145325985493</v>
      </c>
      <c r="E222" s="35">
        <v>4.2179361149907812</v>
      </c>
      <c r="F222" s="54" t="e">
        <v>#DIV/0!</v>
      </c>
      <c r="G222" s="28">
        <v>3.539190927543534E-2</v>
      </c>
      <c r="H222" s="36">
        <v>1.0353919092754353</v>
      </c>
      <c r="I222" s="36">
        <v>1.2671670705990872</v>
      </c>
      <c r="J222" s="36">
        <v>4.073758040028034</v>
      </c>
      <c r="K222" s="36" t="e">
        <v>#DIV/0!</v>
      </c>
      <c r="L222" s="37">
        <v>2.0499999999999998</v>
      </c>
      <c r="M222" s="37">
        <v>3.45</v>
      </c>
      <c r="N222" s="37">
        <v>3.88</v>
      </c>
      <c r="O222" s="36">
        <v>2.1225534140146425</v>
      </c>
      <c r="P222" s="36">
        <v>3.572102087000252</v>
      </c>
      <c r="Q222" s="36">
        <v>4.0173206079886894</v>
      </c>
      <c r="R222" s="38">
        <v>0.4711306643202815</v>
      </c>
      <c r="S222" s="38">
        <v>0.27994720633523973</v>
      </c>
      <c r="T222" s="38">
        <v>0.2489221293444786</v>
      </c>
      <c r="U222" s="37">
        <v>1.6177819385969423</v>
      </c>
      <c r="V222" s="37">
        <v>0.84688387628840589</v>
      </c>
      <c r="W222" s="37" t="e">
        <v>#DIV/0!</v>
      </c>
      <c r="X222" s="37" t="s">
        <v>321</v>
      </c>
      <c r="Y222" s="37" t="s">
        <v>325</v>
      </c>
      <c r="Z222" s="37" t="s">
        <v>280</v>
      </c>
      <c r="AA222" s="26" t="s">
        <v>84</v>
      </c>
      <c r="AB222" s="39" t="s">
        <v>78</v>
      </c>
      <c r="AC222" s="40">
        <v>44413</v>
      </c>
      <c r="AD222" s="39" t="s">
        <v>78</v>
      </c>
      <c r="AE222" s="69" t="str">
        <f>VLOOKUP(AD222,cs_lookup!$A$2:$B$54,2,FALSE)</f>
        <v>1</v>
      </c>
    </row>
    <row r="223" spans="1:31" x14ac:dyDescent="0.25">
      <c r="A223" s="33">
        <v>0.72344985883791746</v>
      </c>
      <c r="B223" s="33">
        <v>0.16592729103333992</v>
      </c>
      <c r="C223" s="33">
        <v>0.10163184391854382</v>
      </c>
      <c r="D223" s="34">
        <v>1.382265802921445</v>
      </c>
      <c r="E223" s="35">
        <v>6.0267361310627861</v>
      </c>
      <c r="F223" s="54">
        <v>9.8394357658361766</v>
      </c>
      <c r="G223" s="28">
        <v>4.0086500557242388E-2</v>
      </c>
      <c r="H223" s="36">
        <v>1.0400865005572424</v>
      </c>
      <c r="I223" s="36">
        <v>1.3289911965792025</v>
      </c>
      <c r="J223" s="36">
        <v>5.7944566416676588</v>
      </c>
      <c r="K223" s="36">
        <v>9.4602090889214949</v>
      </c>
      <c r="L223" s="37">
        <v>1.3</v>
      </c>
      <c r="M223" s="37">
        <v>5.44</v>
      </c>
      <c r="N223" s="37">
        <v>11.49</v>
      </c>
      <c r="O223" s="36">
        <v>1.3521124507244151</v>
      </c>
      <c r="P223" s="36">
        <v>5.6580705630313988</v>
      </c>
      <c r="Q223" s="36">
        <v>11.950593891402715</v>
      </c>
      <c r="R223" s="38">
        <v>0.73958345658619928</v>
      </c>
      <c r="S223" s="38">
        <v>0.17673869366949616</v>
      </c>
      <c r="T223" s="38">
        <v>8.3677849744304533E-2</v>
      </c>
      <c r="U223" s="37">
        <v>0.97818556160956882</v>
      </c>
      <c r="V223" s="37">
        <v>0.93882832099928437</v>
      </c>
      <c r="W223" s="37">
        <v>1.2145608931049441</v>
      </c>
      <c r="X223" s="37" t="s">
        <v>327</v>
      </c>
      <c r="Y223" s="37" t="s">
        <v>323</v>
      </c>
      <c r="Z223" s="37" t="s">
        <v>280</v>
      </c>
      <c r="AA223" s="26" t="s">
        <v>84</v>
      </c>
      <c r="AB223" s="39" t="s">
        <v>89</v>
      </c>
      <c r="AC223" s="40">
        <v>44413</v>
      </c>
      <c r="AD223" s="39" t="s">
        <v>94</v>
      </c>
      <c r="AE223" s="69" t="str">
        <f>VLOOKUP(AD223,cs_lookup!$A$2:$B$54,2,FALSE)</f>
        <v>1</v>
      </c>
    </row>
    <row r="224" spans="1:31" x14ac:dyDescent="0.25">
      <c r="A224" s="33">
        <v>0.67901250047068962</v>
      </c>
      <c r="B224" s="33">
        <v>0.2509975657076105</v>
      </c>
      <c r="C224" s="33">
        <v>6.9148515655929846E-2</v>
      </c>
      <c r="D224" s="34">
        <v>1.4727269369957148</v>
      </c>
      <c r="E224" s="35">
        <v>3.9841023843430805</v>
      </c>
      <c r="F224" s="54">
        <v>14.461626406788167</v>
      </c>
      <c r="G224" s="28">
        <v>3.8211089408676235E-2</v>
      </c>
      <c r="H224" s="36">
        <v>1.0382110894086762</v>
      </c>
      <c r="I224" s="36">
        <v>1.4185236047079033</v>
      </c>
      <c r="J224" s="36">
        <v>3.8374685311946215</v>
      </c>
      <c r="K224" s="36">
        <v>13.929370004152945</v>
      </c>
      <c r="L224" s="37">
        <v>2.4500000000000002</v>
      </c>
      <c r="M224" s="37">
        <v>3.13</v>
      </c>
      <c r="N224" s="37">
        <v>3.22</v>
      </c>
      <c r="O224" s="36">
        <v>2.5436171690512568</v>
      </c>
      <c r="P224" s="36">
        <v>3.2496007098491564</v>
      </c>
      <c r="Q224" s="36">
        <v>3.3430397078959375</v>
      </c>
      <c r="R224" s="38">
        <v>0.39314092237118753</v>
      </c>
      <c r="S224" s="38">
        <v>0.30773011495508296</v>
      </c>
      <c r="T224" s="38">
        <v>0.29912896267372968</v>
      </c>
      <c r="U224" s="37">
        <v>1.7271478541976708</v>
      </c>
      <c r="V224" s="37">
        <v>0.81564186769386138</v>
      </c>
      <c r="W224" s="37">
        <v>0.2311662335798374</v>
      </c>
      <c r="X224" s="37" t="s">
        <v>376</v>
      </c>
      <c r="Y224" s="37" t="s">
        <v>377</v>
      </c>
      <c r="Z224" s="37" t="s">
        <v>275</v>
      </c>
      <c r="AA224" s="26" t="s">
        <v>84</v>
      </c>
      <c r="AB224" s="39" t="s">
        <v>78</v>
      </c>
      <c r="AC224" s="40">
        <v>44414</v>
      </c>
      <c r="AD224" s="39" t="s">
        <v>78</v>
      </c>
      <c r="AE224" s="69" t="str">
        <f>VLOOKUP(AD224,cs_lookup!$A$2:$B$54,2,FALSE)</f>
        <v>1</v>
      </c>
    </row>
    <row r="225" spans="1:31" x14ac:dyDescent="0.25">
      <c r="A225" s="33">
        <v>4.4218354643521342E-2</v>
      </c>
      <c r="B225" s="33">
        <v>0.15642308672832053</v>
      </c>
      <c r="C225" s="33">
        <v>0.6542314670679843</v>
      </c>
      <c r="D225" s="34">
        <v>22.615043188779417</v>
      </c>
      <c r="E225" s="35">
        <v>6.3929182124939432</v>
      </c>
      <c r="F225" s="54">
        <v>1.5285110092328917</v>
      </c>
      <c r="G225" s="28">
        <v>3.5961446002024999E-2</v>
      </c>
      <c r="H225" s="36">
        <v>1.035961446002025</v>
      </c>
      <c r="I225" s="36">
        <v>21.83000465514931</v>
      </c>
      <c r="J225" s="36">
        <v>6.1710001247299768</v>
      </c>
      <c r="K225" s="36">
        <v>1.4754516349345919</v>
      </c>
      <c r="L225" s="37">
        <v>4.2300000000000004</v>
      </c>
      <c r="M225" s="37">
        <v>3.52</v>
      </c>
      <c r="N225" s="37">
        <v>1.94</v>
      </c>
      <c r="O225" s="36">
        <v>4.3821169165885658</v>
      </c>
      <c r="P225" s="36">
        <v>3.6465842899271279</v>
      </c>
      <c r="Q225" s="36">
        <v>2.0097652052439283</v>
      </c>
      <c r="R225" s="38">
        <v>0.22820020986078346</v>
      </c>
      <c r="S225" s="38">
        <v>0.27422922946338468</v>
      </c>
      <c r="T225" s="38">
        <v>0.497570560675832</v>
      </c>
      <c r="U225" s="37">
        <v>0.19376999990708746</v>
      </c>
      <c r="V225" s="37">
        <v>0.57040997064540233</v>
      </c>
      <c r="W225" s="37">
        <v>1.3148516386889237</v>
      </c>
      <c r="X225" s="37" t="s">
        <v>480</v>
      </c>
      <c r="Y225" s="37" t="s">
        <v>390</v>
      </c>
      <c r="Z225" s="37" t="s">
        <v>279</v>
      </c>
      <c r="AA225" s="26" t="s">
        <v>85</v>
      </c>
      <c r="AB225" s="39" t="s">
        <v>77</v>
      </c>
      <c r="AC225" s="40">
        <v>44414</v>
      </c>
      <c r="AD225" s="39" t="s">
        <v>73</v>
      </c>
      <c r="AE225" s="69" t="str">
        <f>VLOOKUP(AD225,cs_lookup!$A$2:$B$54,2,FALSE)</f>
        <v>X</v>
      </c>
    </row>
    <row r="226" spans="1:31" x14ac:dyDescent="0.25">
      <c r="A226" s="33">
        <v>0.19417758242391259</v>
      </c>
      <c r="B226" s="33">
        <v>0.80582241398432553</v>
      </c>
      <c r="C226" s="33">
        <v>0</v>
      </c>
      <c r="D226" s="34">
        <v>5.1499250712519533</v>
      </c>
      <c r="E226" s="35">
        <v>1.2409682116628882</v>
      </c>
      <c r="F226" s="54" t="e">
        <v>#DIV/0!</v>
      </c>
      <c r="G226" s="28">
        <v>4.4242377778136444E-2</v>
      </c>
      <c r="H226" s="36">
        <v>1.0442423777781364</v>
      </c>
      <c r="I226" s="36">
        <v>4.9317334565655075</v>
      </c>
      <c r="J226" s="36">
        <v>1.1883909694445947</v>
      </c>
      <c r="K226" s="36" t="e">
        <v>#DIV/0!</v>
      </c>
      <c r="L226" s="37">
        <v>1.6</v>
      </c>
      <c r="M226" s="37">
        <v>3.71</v>
      </c>
      <c r="N226" s="37">
        <v>6.68</v>
      </c>
      <c r="O226" s="36">
        <v>1.6707878044450184</v>
      </c>
      <c r="P226" s="36">
        <v>3.8741392215568862</v>
      </c>
      <c r="Q226" s="36">
        <v>6.9755390835579512</v>
      </c>
      <c r="R226" s="38">
        <v>0.598520049846885</v>
      </c>
      <c r="S226" s="38">
        <v>0.25812185438140595</v>
      </c>
      <c r="T226" s="38">
        <v>0.14335809577170899</v>
      </c>
      <c r="U226" s="37">
        <v>0.32442953661049045</v>
      </c>
      <c r="V226" s="37">
        <v>3.1218682196263257</v>
      </c>
      <c r="W226" s="37" t="e">
        <v>#DIV/0!</v>
      </c>
      <c r="X226" s="37" t="s">
        <v>397</v>
      </c>
      <c r="Y226" s="37" t="s">
        <v>400</v>
      </c>
      <c r="Z226" s="37" t="s">
        <v>280</v>
      </c>
      <c r="AA226" s="26" t="s">
        <v>90</v>
      </c>
      <c r="AB226" s="39" t="s">
        <v>73</v>
      </c>
      <c r="AC226" s="40">
        <v>44414</v>
      </c>
      <c r="AD226" s="39" t="s">
        <v>75</v>
      </c>
      <c r="AE226" s="69" t="str">
        <f>VLOOKUP(AD226,cs_lookup!$A$2:$B$54,2,FALSE)</f>
        <v>X</v>
      </c>
    </row>
    <row r="227" spans="1:31" x14ac:dyDescent="0.25">
      <c r="A227" s="33">
        <v>0.25209166388606713</v>
      </c>
      <c r="B227" s="33">
        <v>0.3588989212757282</v>
      </c>
      <c r="C227" s="33">
        <v>0.36411401541194427</v>
      </c>
      <c r="D227" s="34">
        <v>3.9668110582662908</v>
      </c>
      <c r="E227" s="35">
        <v>2.7862998207000422</v>
      </c>
      <c r="F227" s="54">
        <v>2.7463924970551856</v>
      </c>
      <c r="G227" s="28">
        <v>3.9799864803668372E-2</v>
      </c>
      <c r="H227" s="36">
        <v>1.0397998648036684</v>
      </c>
      <c r="I227" s="36">
        <v>3.8149755472561937</v>
      </c>
      <c r="J227" s="36">
        <v>2.6796501086544593</v>
      </c>
      <c r="K227" s="36">
        <v>2.6412702963504908</v>
      </c>
      <c r="L227" s="37">
        <v>2.0099999999999998</v>
      </c>
      <c r="M227" s="37">
        <v>3.49</v>
      </c>
      <c r="N227" s="37">
        <v>3.91</v>
      </c>
      <c r="O227" s="36">
        <v>2.0899977282553732</v>
      </c>
      <c r="P227" s="36">
        <v>3.6289015281648029</v>
      </c>
      <c r="Q227" s="36">
        <v>4.0656174713823434</v>
      </c>
      <c r="R227" s="38">
        <v>0.47846941959824546</v>
      </c>
      <c r="S227" s="38">
        <v>0.27556548234741352</v>
      </c>
      <c r="T227" s="38">
        <v>0.245965098054341</v>
      </c>
      <c r="U227" s="37">
        <v>0.5268710048339974</v>
      </c>
      <c r="V227" s="37">
        <v>1.3024088438741894</v>
      </c>
      <c r="W227" s="37">
        <v>1.4803483026339805</v>
      </c>
      <c r="X227" s="37" t="s">
        <v>402</v>
      </c>
      <c r="Y227" s="37" t="s">
        <v>395</v>
      </c>
      <c r="Z227" s="37" t="s">
        <v>280</v>
      </c>
      <c r="AA227" s="26" t="s">
        <v>90</v>
      </c>
      <c r="AB227" s="39" t="s">
        <v>75</v>
      </c>
      <c r="AC227" s="40">
        <v>44414</v>
      </c>
      <c r="AD227" s="39" t="s">
        <v>79</v>
      </c>
      <c r="AE227" s="69" t="str">
        <f>VLOOKUP(AD227,cs_lookup!$A$2:$B$54,2,FALSE)</f>
        <v>2</v>
      </c>
    </row>
    <row r="228" spans="1:31" x14ac:dyDescent="0.25">
      <c r="A228" s="33">
        <v>4.1071858125270616E-2</v>
      </c>
      <c r="B228" s="33">
        <v>9.5642411528562302E-2</v>
      </c>
      <c r="C228" s="33">
        <v>0.6990762363709554</v>
      </c>
      <c r="D228" s="34">
        <v>24.347571442956507</v>
      </c>
      <c r="E228" s="35">
        <v>10.455612567875953</v>
      </c>
      <c r="F228" s="54">
        <v>1.4304591516244352</v>
      </c>
      <c r="G228" s="28">
        <v>4.4923777166486101E-2</v>
      </c>
      <c r="H228" s="36">
        <v>1.0449237771664861</v>
      </c>
      <c r="I228" s="36">
        <v>23.300811001716966</v>
      </c>
      <c r="J228" s="36">
        <v>10.006100728445837</v>
      </c>
      <c r="K228" s="36">
        <v>1.3689602848385776</v>
      </c>
      <c r="L228" s="37">
        <v>13.18</v>
      </c>
      <c r="M228" s="37">
        <v>4.38</v>
      </c>
      <c r="N228" s="37">
        <v>1.35</v>
      </c>
      <c r="O228" s="36">
        <v>13.772095383054287</v>
      </c>
      <c r="P228" s="36">
        <v>4.5767661439892091</v>
      </c>
      <c r="Q228" s="36">
        <v>1.4106470991747564</v>
      </c>
      <c r="R228" s="38">
        <v>7.2610592083935041E-2</v>
      </c>
      <c r="S228" s="38">
        <v>0.21849488668179542</v>
      </c>
      <c r="T228" s="38">
        <v>0.70889452123426944</v>
      </c>
      <c r="U228" s="37">
        <v>0.56564554766050013</v>
      </c>
      <c r="V228" s="37">
        <v>0.4377329510134072</v>
      </c>
      <c r="W228" s="37">
        <v>0.9861498649386945</v>
      </c>
      <c r="X228" s="37" t="s">
        <v>396</v>
      </c>
      <c r="Y228" s="37" t="s">
        <v>399</v>
      </c>
      <c r="Z228" s="37" t="s">
        <v>280</v>
      </c>
      <c r="AA228" s="26" t="s">
        <v>85</v>
      </c>
      <c r="AB228" s="39" t="s">
        <v>102</v>
      </c>
      <c r="AC228" s="40">
        <v>44414</v>
      </c>
      <c r="AD228" s="39" t="s">
        <v>206</v>
      </c>
      <c r="AE228" s="69" t="str">
        <f>VLOOKUP(AD228,cs_lookup!$A$2:$B$54,2,FALSE)</f>
        <v>2</v>
      </c>
    </row>
    <row r="229" spans="1:31" x14ac:dyDescent="0.25">
      <c r="A229" s="33">
        <v>0.42996117674980011</v>
      </c>
      <c r="B229" s="33">
        <v>0.26128273834850102</v>
      </c>
      <c r="C229" s="33">
        <v>0.28896231063651701</v>
      </c>
      <c r="D229" s="34">
        <v>2.3257913832111234</v>
      </c>
      <c r="E229" s="35">
        <v>3.8272715844940048</v>
      </c>
      <c r="F229" s="54">
        <v>3.460658927447084</v>
      </c>
      <c r="G229" s="28">
        <v>4.1388246610444934E-2</v>
      </c>
      <c r="H229" s="36">
        <v>1.0413882466104449</v>
      </c>
      <c r="I229" s="36">
        <v>2.2333566667198412</v>
      </c>
      <c r="J229" s="36">
        <v>3.675163030647957</v>
      </c>
      <c r="K229" s="36">
        <v>3.3231207848859299</v>
      </c>
      <c r="L229" s="37">
        <v>4.17</v>
      </c>
      <c r="M229" s="37">
        <v>3.67</v>
      </c>
      <c r="N229" s="37">
        <v>1.89</v>
      </c>
      <c r="O229" s="36">
        <v>4.3425889883655557</v>
      </c>
      <c r="P229" s="36">
        <v>3.821894865060333</v>
      </c>
      <c r="Q229" s="36">
        <v>1.9682237860937408</v>
      </c>
      <c r="R229" s="38">
        <v>0.23027737662467004</v>
      </c>
      <c r="S229" s="38">
        <v>0.26165031621931178</v>
      </c>
      <c r="T229" s="38">
        <v>0.50807230715601814</v>
      </c>
      <c r="U229" s="37">
        <v>1.8671446715783784</v>
      </c>
      <c r="V229" s="37">
        <v>0.99859515602303861</v>
      </c>
      <c r="W229" s="37">
        <v>0.56874249307940106</v>
      </c>
      <c r="X229" s="37" t="s">
        <v>398</v>
      </c>
      <c r="Y229" s="37" t="s">
        <v>401</v>
      </c>
      <c r="Z229" s="37" t="s">
        <v>280</v>
      </c>
      <c r="AA229" s="26" t="s">
        <v>90</v>
      </c>
      <c r="AB229" s="39" t="s">
        <v>75</v>
      </c>
      <c r="AC229" s="40">
        <v>44414</v>
      </c>
      <c r="AD229" s="39" t="s">
        <v>73</v>
      </c>
      <c r="AE229" s="69" t="str">
        <f>VLOOKUP(AD229,cs_lookup!$A$2:$B$54,2,FALSE)</f>
        <v>X</v>
      </c>
    </row>
    <row r="230" spans="1:31" x14ac:dyDescent="0.25">
      <c r="A230" s="33" t="e">
        <v>#N/A</v>
      </c>
      <c r="B230" s="33" t="e">
        <v>#N/A</v>
      </c>
      <c r="C230" s="33" t="e">
        <v>#N/A</v>
      </c>
      <c r="D230" s="34" t="e">
        <v>#N/A</v>
      </c>
      <c r="E230" s="35" t="e">
        <v>#N/A</v>
      </c>
      <c r="F230" s="54" t="e">
        <v>#N/A</v>
      </c>
      <c r="G230" s="28">
        <v>3.4028189926684771E-2</v>
      </c>
      <c r="H230" s="36">
        <v>1.0340281899266848</v>
      </c>
      <c r="I230" s="36" t="e">
        <v>#N/A</v>
      </c>
      <c r="J230" s="36" t="e">
        <v>#N/A</v>
      </c>
      <c r="K230" s="36" t="e">
        <v>#N/A</v>
      </c>
      <c r="L230" s="37">
        <v>2.39</v>
      </c>
      <c r="M230" s="37">
        <v>3.63</v>
      </c>
      <c r="N230" s="37">
        <v>2.94</v>
      </c>
      <c r="O230" s="36">
        <v>2.4713273739247765</v>
      </c>
      <c r="P230" s="36">
        <v>3.7535223294338658</v>
      </c>
      <c r="Q230" s="36">
        <v>3.0400428783844533</v>
      </c>
      <c r="R230" s="38">
        <v>0.40464084627196722</v>
      </c>
      <c r="S230" s="38">
        <v>0.26641642495592333</v>
      </c>
      <c r="T230" s="38">
        <v>0.32894272877210939</v>
      </c>
      <c r="U230" s="37" t="e">
        <v>#N/A</v>
      </c>
      <c r="V230" s="37" t="e">
        <v>#N/A</v>
      </c>
      <c r="W230" s="37" t="e">
        <v>#N/A</v>
      </c>
      <c r="X230" s="37" t="s">
        <v>408</v>
      </c>
      <c r="Y230" s="37" t="s">
        <v>410</v>
      </c>
      <c r="Z230" s="37" t="s">
        <v>281</v>
      </c>
      <c r="AA230" s="26"/>
      <c r="AB230" s="39" t="e">
        <v>#N/A</v>
      </c>
      <c r="AC230" s="40">
        <v>44414</v>
      </c>
      <c r="AD230" s="39" t="s">
        <v>99</v>
      </c>
      <c r="AE230" s="69" t="str">
        <f>VLOOKUP(AD230,cs_lookup!$A$2:$B$54,2,FALSE)</f>
        <v>1</v>
      </c>
    </row>
    <row r="231" spans="1:31" x14ac:dyDescent="0.25">
      <c r="A231" s="33">
        <v>0.79175131269129562</v>
      </c>
      <c r="B231" s="33">
        <v>0.15728638089152153</v>
      </c>
      <c r="C231" s="33">
        <v>4.7387367688707334E-2</v>
      </c>
      <c r="D231" s="34">
        <v>1.2630228506989551</v>
      </c>
      <c r="E231" s="35">
        <v>6.3578295484444238</v>
      </c>
      <c r="F231" s="54">
        <v>21.102670369223851</v>
      </c>
      <c r="G231" s="28">
        <v>5.6151109230454743E-2</v>
      </c>
      <c r="H231" s="36">
        <v>1.0561511092304547</v>
      </c>
      <c r="I231" s="36">
        <v>1.1958732416796245</v>
      </c>
      <c r="J231" s="36">
        <v>6.0198105109002258</v>
      </c>
      <c r="K231" s="36">
        <v>19.980730204979785</v>
      </c>
      <c r="L231" s="37">
        <v>1.59</v>
      </c>
      <c r="M231" s="37">
        <v>4.12</v>
      </c>
      <c r="N231" s="37">
        <v>5.42</v>
      </c>
      <c r="O231" s="36">
        <v>1.679280263676423</v>
      </c>
      <c r="P231" s="36">
        <v>4.3513425700294732</v>
      </c>
      <c r="Q231" s="36">
        <v>5.7243390120290645</v>
      </c>
      <c r="R231" s="38">
        <v>0.59549321315235082</v>
      </c>
      <c r="S231" s="38">
        <v>0.22981412837675674</v>
      </c>
      <c r="T231" s="38">
        <v>0.17469265847089258</v>
      </c>
      <c r="U231" s="37">
        <v>1.3295723531423931</v>
      </c>
      <c r="V231" s="37">
        <v>0.684406924859148</v>
      </c>
      <c r="W231" s="37">
        <v>0.27126135753783298</v>
      </c>
      <c r="X231" s="37" t="s">
        <v>329</v>
      </c>
      <c r="Y231" s="37" t="s">
        <v>485</v>
      </c>
      <c r="Z231" s="37" t="s">
        <v>281</v>
      </c>
      <c r="AA231" s="26" t="s">
        <v>84</v>
      </c>
      <c r="AB231" s="39" t="s">
        <v>94</v>
      </c>
      <c r="AC231" s="40">
        <v>44414</v>
      </c>
      <c r="AD231" s="39" t="s">
        <v>99</v>
      </c>
      <c r="AE231" s="69" t="str">
        <f>VLOOKUP(AD231,cs_lookup!$A$2:$B$54,2,FALSE)</f>
        <v>1</v>
      </c>
    </row>
    <row r="232" spans="1:31" x14ac:dyDescent="0.25">
      <c r="A232" s="33">
        <v>0.15569827782125778</v>
      </c>
      <c r="B232" s="33">
        <v>0.18504505520811912</v>
      </c>
      <c r="C232" s="33">
        <v>0.57739360902755699</v>
      </c>
      <c r="D232" s="34">
        <v>6.4226786191431344</v>
      </c>
      <c r="E232" s="35">
        <v>5.4040892845005004</v>
      </c>
      <c r="F232" s="54">
        <v>1.7319207978144999</v>
      </c>
      <c r="G232" s="28">
        <v>3.3880479784869078E-2</v>
      </c>
      <c r="H232" s="36">
        <v>1.0338804797848691</v>
      </c>
      <c r="I232" s="36">
        <v>6.2122060960852767</v>
      </c>
      <c r="J232" s="36">
        <v>5.2269961471997117</v>
      </c>
      <c r="K232" s="36">
        <v>1.6751653906599338</v>
      </c>
      <c r="L232" s="37">
        <v>2.19</v>
      </c>
      <c r="M232" s="37">
        <v>3.43</v>
      </c>
      <c r="N232" s="37">
        <v>3.5</v>
      </c>
      <c r="O232" s="36">
        <v>2.2641982507288634</v>
      </c>
      <c r="P232" s="36">
        <v>3.5462100456621011</v>
      </c>
      <c r="Q232" s="36">
        <v>3.6185816792470415</v>
      </c>
      <c r="R232" s="38">
        <v>0.44165743864438201</v>
      </c>
      <c r="S232" s="38">
        <v>0.28199119260384742</v>
      </c>
      <c r="T232" s="38">
        <v>0.27635136875177047</v>
      </c>
      <c r="U232" s="37">
        <v>0.35253176828438842</v>
      </c>
      <c r="V232" s="37">
        <v>0.65620863367913007</v>
      </c>
      <c r="W232" s="37">
        <v>2.0893459353414472</v>
      </c>
      <c r="X232" s="37" t="s">
        <v>538</v>
      </c>
      <c r="Y232" s="37" t="s">
        <v>531</v>
      </c>
      <c r="Z232" s="37" t="s">
        <v>277</v>
      </c>
      <c r="AA232" s="26" t="s">
        <v>85</v>
      </c>
      <c r="AB232" s="39" t="s">
        <v>79</v>
      </c>
      <c r="AC232" s="40">
        <v>44414</v>
      </c>
      <c r="AD232" s="39" t="s">
        <v>100</v>
      </c>
      <c r="AE232" s="69" t="str">
        <f>VLOOKUP(AD232,cs_lookup!$A$2:$B$54,2,FALSE)</f>
        <v>1</v>
      </c>
    </row>
    <row r="233" spans="1:31" x14ac:dyDescent="0.25">
      <c r="A233" s="33">
        <v>0.12699088020872112</v>
      </c>
      <c r="B233" s="33">
        <v>0.20500191929749173</v>
      </c>
      <c r="C233" s="33">
        <v>0.57734044726798817</v>
      </c>
      <c r="D233" s="34">
        <v>7.8745812168276066</v>
      </c>
      <c r="E233" s="35">
        <v>4.8780031105408064</v>
      </c>
      <c r="F233" s="54">
        <v>1.7320802738350722</v>
      </c>
      <c r="G233" s="28">
        <v>3.614058355437666E-2</v>
      </c>
      <c r="H233" s="36">
        <v>1.0361405835543767</v>
      </c>
      <c r="I233" s="36">
        <v>7.5999158239846594</v>
      </c>
      <c r="J233" s="36">
        <v>4.7078583620451431</v>
      </c>
      <c r="K233" s="36">
        <v>1.671665313883705</v>
      </c>
      <c r="L233" s="37">
        <v>4.0599999999999996</v>
      </c>
      <c r="M233" s="37">
        <v>4.16</v>
      </c>
      <c r="N233" s="37">
        <v>1.82</v>
      </c>
      <c r="O233" s="36">
        <v>4.2067307692307692</v>
      </c>
      <c r="P233" s="36">
        <v>4.3103448275862073</v>
      </c>
      <c r="Q233" s="36">
        <v>1.8857758620689655</v>
      </c>
      <c r="R233" s="38">
        <v>0.23771428571428571</v>
      </c>
      <c r="S233" s="38">
        <v>0.23199999999999998</v>
      </c>
      <c r="T233" s="38">
        <v>0.53028571428571425</v>
      </c>
      <c r="U233" s="37">
        <v>0.53421644318572581</v>
      </c>
      <c r="V233" s="37">
        <v>0.88362896248918854</v>
      </c>
      <c r="W233" s="37">
        <v>1.0887346796540724</v>
      </c>
      <c r="X233" s="37" t="s">
        <v>334</v>
      </c>
      <c r="Y233" s="37" t="s">
        <v>539</v>
      </c>
      <c r="Z233" s="37" t="s">
        <v>272</v>
      </c>
      <c r="AA233" s="26" t="s">
        <v>85</v>
      </c>
      <c r="AB233" s="39" t="s">
        <v>79</v>
      </c>
      <c r="AC233" s="40">
        <v>44414</v>
      </c>
      <c r="AD233" s="39" t="s">
        <v>96</v>
      </c>
      <c r="AE233" s="69" t="str">
        <f>VLOOKUP(AD233,cs_lookup!$A$2:$B$54,2,FALSE)</f>
        <v>2</v>
      </c>
    </row>
    <row r="234" spans="1:31" x14ac:dyDescent="0.25">
      <c r="A234" s="33">
        <v>0.41249269974011243</v>
      </c>
      <c r="B234" s="33">
        <v>0.26107687427533094</v>
      </c>
      <c r="C234" s="33">
        <v>0.30446812676756863</v>
      </c>
      <c r="D234" s="34">
        <v>2.4242853282737893</v>
      </c>
      <c r="E234" s="35">
        <v>3.8302894608175935</v>
      </c>
      <c r="F234" s="54">
        <v>3.2844160425481954</v>
      </c>
      <c r="G234" s="28">
        <v>2.8822955791837135E-2</v>
      </c>
      <c r="H234" s="36">
        <v>1.0288229557918371</v>
      </c>
      <c r="I234" s="36">
        <v>2.3563678421307479</v>
      </c>
      <c r="J234" s="36">
        <v>3.722982111989908</v>
      </c>
      <c r="K234" s="36">
        <v>3.1924015925755986</v>
      </c>
      <c r="L234" s="37">
        <v>3.88</v>
      </c>
      <c r="M234" s="37">
        <v>3.53</v>
      </c>
      <c r="N234" s="37">
        <v>2.0499999999999998</v>
      </c>
      <c r="O234" s="36">
        <v>3.991833068472328</v>
      </c>
      <c r="P234" s="36">
        <v>3.6317450339451849</v>
      </c>
      <c r="Q234" s="36">
        <v>2.109087059373266</v>
      </c>
      <c r="R234" s="38">
        <v>0.25051147752095237</v>
      </c>
      <c r="S234" s="38">
        <v>0.27534972600036695</v>
      </c>
      <c r="T234" s="38">
        <v>0.47413879647868062</v>
      </c>
      <c r="U234" s="37">
        <v>1.6466019993260077</v>
      </c>
      <c r="V234" s="37">
        <v>0.94816464162736447</v>
      </c>
      <c r="W234" s="37">
        <v>0.64214978615709806</v>
      </c>
      <c r="X234" s="37" t="s">
        <v>529</v>
      </c>
      <c r="Y234" s="37" t="s">
        <v>343</v>
      </c>
      <c r="Z234" s="37" t="s">
        <v>274</v>
      </c>
      <c r="AA234" s="26" t="s">
        <v>90</v>
      </c>
      <c r="AB234" s="39" t="s">
        <v>75</v>
      </c>
      <c r="AC234" s="40">
        <v>44414</v>
      </c>
      <c r="AD234" s="39" t="s">
        <v>76</v>
      </c>
      <c r="AE234" s="69" t="str">
        <f>VLOOKUP(AD234,cs_lookup!$A$2:$B$54,2,FALSE)</f>
        <v>2</v>
      </c>
    </row>
    <row r="235" spans="1:31" x14ac:dyDescent="0.25">
      <c r="A235" s="33" t="e">
        <v>#N/A</v>
      </c>
      <c r="B235" s="33" t="e">
        <v>#N/A</v>
      </c>
      <c r="C235" s="33" t="e">
        <v>#N/A</v>
      </c>
      <c r="D235" s="34" t="e">
        <v>#N/A</v>
      </c>
      <c r="E235" s="35" t="e">
        <v>#N/A</v>
      </c>
      <c r="F235" s="54" t="e">
        <v>#N/A</v>
      </c>
      <c r="G235" s="28">
        <v>3.3645120759458358E-2</v>
      </c>
      <c r="H235" s="36">
        <v>1.0336451207594584</v>
      </c>
      <c r="I235" s="36" t="e">
        <v>#N/A</v>
      </c>
      <c r="J235" s="36" t="e">
        <v>#N/A</v>
      </c>
      <c r="K235" s="36" t="e">
        <v>#N/A</v>
      </c>
      <c r="L235" s="37">
        <v>3.48</v>
      </c>
      <c r="M235" s="37">
        <v>3.25</v>
      </c>
      <c r="N235" s="37">
        <v>2.2799999999999998</v>
      </c>
      <c r="O235" s="36">
        <v>3.5970850202429152</v>
      </c>
      <c r="P235" s="36">
        <v>3.3593466424682399</v>
      </c>
      <c r="Q235" s="36">
        <v>2.3567108753315646</v>
      </c>
      <c r="R235" s="38">
        <v>0.27800288132540968</v>
      </c>
      <c r="S235" s="38">
        <v>0.29767693138843865</v>
      </c>
      <c r="T235" s="38">
        <v>0.42432018728615167</v>
      </c>
      <c r="U235" s="37" t="e">
        <v>#N/A</v>
      </c>
      <c r="V235" s="37" t="e">
        <v>#N/A</v>
      </c>
      <c r="W235" s="37" t="e">
        <v>#N/A</v>
      </c>
      <c r="X235" s="37" t="s">
        <v>344</v>
      </c>
      <c r="Y235" s="37" t="s">
        <v>422</v>
      </c>
      <c r="Z235" s="37" t="s">
        <v>270</v>
      </c>
      <c r="AA235" s="26"/>
      <c r="AB235" s="39" t="e">
        <v>#N/A</v>
      </c>
      <c r="AC235" s="40">
        <v>44414</v>
      </c>
      <c r="AD235" s="39" t="s">
        <v>103</v>
      </c>
      <c r="AE235" s="69" t="str">
        <f>VLOOKUP(AD235,cs_lookup!$A$2:$B$54,2,FALSE)</f>
        <v>2</v>
      </c>
    </row>
    <row r="236" spans="1:31" x14ac:dyDescent="0.25">
      <c r="A236" s="33">
        <v>0.39472842577598627</v>
      </c>
      <c r="B236" s="33">
        <v>0.3540830902621821</v>
      </c>
      <c r="C236" s="33">
        <v>0.24134514992907596</v>
      </c>
      <c r="D236" s="34">
        <v>2.5333873486160168</v>
      </c>
      <c r="E236" s="35">
        <v>2.8241958667372296</v>
      </c>
      <c r="F236" s="54">
        <v>4.143443530122191</v>
      </c>
      <c r="G236" s="28">
        <v>3.6739813587064907E-2</v>
      </c>
      <c r="H236" s="36">
        <v>1.0367398135870649</v>
      </c>
      <c r="I236" s="36">
        <v>2.443609587877821</v>
      </c>
      <c r="J236" s="36">
        <v>2.7241124819598288</v>
      </c>
      <c r="K236" s="36">
        <v>3.9966088654260279</v>
      </c>
      <c r="L236" s="37">
        <v>1.76</v>
      </c>
      <c r="M236" s="37">
        <v>3.67</v>
      </c>
      <c r="N236" s="37">
        <v>5.0999999999999996</v>
      </c>
      <c r="O236" s="36">
        <v>1.8246620719132343</v>
      </c>
      <c r="P236" s="36">
        <v>3.8048351158645279</v>
      </c>
      <c r="Q236" s="36">
        <v>5.2873730492940307</v>
      </c>
      <c r="R236" s="38">
        <v>0.54804668513302213</v>
      </c>
      <c r="S236" s="38">
        <v>0.26282347842891524</v>
      </c>
      <c r="T236" s="38">
        <v>0.18912983643806253</v>
      </c>
      <c r="U236" s="37">
        <v>0.72024598721946043</v>
      </c>
      <c r="V236" s="37">
        <v>1.3472277757633797</v>
      </c>
      <c r="W236" s="37">
        <v>1.2760818413128234</v>
      </c>
      <c r="X236" s="37" t="s">
        <v>293</v>
      </c>
      <c r="Y236" s="37" t="s">
        <v>345</v>
      </c>
      <c r="Z236" s="37" t="s">
        <v>270</v>
      </c>
      <c r="AA236" s="26" t="s">
        <v>90</v>
      </c>
      <c r="AB236" s="39" t="s">
        <v>75</v>
      </c>
      <c r="AC236" s="40">
        <v>44414</v>
      </c>
      <c r="AD236" s="39" t="s">
        <v>94</v>
      </c>
      <c r="AE236" s="69" t="str">
        <f>VLOOKUP(AD236,cs_lookup!$A$2:$B$54,2,FALSE)</f>
        <v>1</v>
      </c>
    </row>
    <row r="237" spans="1:31" x14ac:dyDescent="0.25">
      <c r="A237" s="33">
        <v>0.38580736734777493</v>
      </c>
      <c r="B237" s="33">
        <v>0.28576844839522936</v>
      </c>
      <c r="C237" s="33">
        <v>0.30697746647717422</v>
      </c>
      <c r="D237" s="34">
        <v>2.5919670919570046</v>
      </c>
      <c r="E237" s="35">
        <v>3.4993366329125299</v>
      </c>
      <c r="F237" s="54">
        <v>3.2575680927849358</v>
      </c>
      <c r="G237" s="28">
        <v>3.7620591861811992E-2</v>
      </c>
      <c r="H237" s="36">
        <v>1.037620591861812</v>
      </c>
      <c r="I237" s="36">
        <v>2.497991185107665</v>
      </c>
      <c r="J237" s="36">
        <v>3.3724625940910045</v>
      </c>
      <c r="K237" s="36">
        <v>3.1394597585422357</v>
      </c>
      <c r="L237" s="37">
        <v>2.27</v>
      </c>
      <c r="M237" s="37">
        <v>3.22</v>
      </c>
      <c r="N237" s="37">
        <v>3.49</v>
      </c>
      <c r="O237" s="36">
        <v>2.3553987435263131</v>
      </c>
      <c r="P237" s="36">
        <v>3.341138305795035</v>
      </c>
      <c r="Q237" s="36">
        <v>3.6212958655977241</v>
      </c>
      <c r="R237" s="38">
        <v>0.42455656510323203</v>
      </c>
      <c r="S237" s="38">
        <v>0.29929919341128464</v>
      </c>
      <c r="T237" s="38">
        <v>0.27614424148548322</v>
      </c>
      <c r="U237" s="37">
        <v>0.90873018829414387</v>
      </c>
      <c r="V237" s="37">
        <v>0.95479190952091253</v>
      </c>
      <c r="W237" s="37">
        <v>1.1116562301854549</v>
      </c>
      <c r="X237" s="37" t="s">
        <v>351</v>
      </c>
      <c r="Y237" s="37" t="s">
        <v>296</v>
      </c>
      <c r="Z237" s="37" t="s">
        <v>273</v>
      </c>
      <c r="AA237" s="26" t="s">
        <v>90</v>
      </c>
      <c r="AB237" s="39" t="s">
        <v>75</v>
      </c>
      <c r="AC237" s="40">
        <v>44414</v>
      </c>
      <c r="AD237" s="39" t="s">
        <v>86</v>
      </c>
      <c r="AE237" s="69" t="str">
        <f>VLOOKUP(AD237,cs_lookup!$A$2:$B$54,2,FALSE)</f>
        <v>1</v>
      </c>
    </row>
    <row r="238" spans="1:31" x14ac:dyDescent="0.25">
      <c r="A238" s="33">
        <v>0</v>
      </c>
      <c r="B238" s="33">
        <v>1</v>
      </c>
      <c r="C238" s="33">
        <v>0</v>
      </c>
      <c r="D238" s="34" t="e">
        <v>#DIV/0!</v>
      </c>
      <c r="E238" s="35">
        <v>1</v>
      </c>
      <c r="F238" s="54" t="e">
        <v>#DIV/0!</v>
      </c>
      <c r="G238" s="28">
        <v>4.3702680109865888E-2</v>
      </c>
      <c r="H238" s="36">
        <v>1.0437026801098659</v>
      </c>
      <c r="I238" s="36" t="e">
        <v>#DIV/0!</v>
      </c>
      <c r="J238" s="36">
        <v>0.95812727039728829</v>
      </c>
      <c r="K238" s="36" t="e">
        <v>#DIV/0!</v>
      </c>
      <c r="L238" s="37">
        <v>6.25</v>
      </c>
      <c r="M238" s="37">
        <v>3.51</v>
      </c>
      <c r="N238" s="37">
        <v>1.67</v>
      </c>
      <c r="O238" s="36">
        <v>6.523141750686662</v>
      </c>
      <c r="P238" s="36">
        <v>3.6633964071856289</v>
      </c>
      <c r="Q238" s="36">
        <v>1.7429834757834759</v>
      </c>
      <c r="R238" s="38">
        <v>0.15330036326356614</v>
      </c>
      <c r="S238" s="38">
        <v>0.27297073230691976</v>
      </c>
      <c r="T238" s="38">
        <v>0.57372890442951396</v>
      </c>
      <c r="U238" s="37" t="e">
        <v>#DIV/0!</v>
      </c>
      <c r="V238" s="37">
        <v>3.6633964071856293</v>
      </c>
      <c r="W238" s="37" t="e">
        <v>#DIV/0!</v>
      </c>
      <c r="X238" s="37" t="s">
        <v>297</v>
      </c>
      <c r="Y238" s="37" t="s">
        <v>353</v>
      </c>
      <c r="Z238" s="37" t="s">
        <v>273</v>
      </c>
      <c r="AA238" s="26" t="s">
        <v>90</v>
      </c>
      <c r="AB238" s="39" t="s">
        <v>73</v>
      </c>
      <c r="AC238" s="40">
        <v>44414</v>
      </c>
      <c r="AD238" s="39" t="s">
        <v>76</v>
      </c>
      <c r="AE238" s="69" t="str">
        <f>VLOOKUP(AD238,cs_lookup!$A$2:$B$54,2,FALSE)</f>
        <v>2</v>
      </c>
    </row>
    <row r="239" spans="1:31" x14ac:dyDescent="0.25">
      <c r="A239" s="33">
        <v>0.26146080019705709</v>
      </c>
      <c r="B239" s="33">
        <v>0.24742014279156097</v>
      </c>
      <c r="C239" s="33">
        <v>0.44376865520199976</v>
      </c>
      <c r="D239" s="34">
        <v>3.8246651094402013</v>
      </c>
      <c r="E239" s="35">
        <v>4.0417081193039719</v>
      </c>
      <c r="F239" s="54">
        <v>2.2534263929587555</v>
      </c>
      <c r="G239" s="28">
        <v>2.8104801477377706E-2</v>
      </c>
      <c r="H239" s="36">
        <v>1.0281048014773777</v>
      </c>
      <c r="I239" s="36">
        <v>3.7201120974672919</v>
      </c>
      <c r="J239" s="36">
        <v>3.9312219080156732</v>
      </c>
      <c r="K239" s="36">
        <v>2.1918255704288137</v>
      </c>
      <c r="L239" s="37">
        <v>3.61</v>
      </c>
      <c r="M239" s="37">
        <v>3.2</v>
      </c>
      <c r="N239" s="37">
        <v>2.2799999999999998</v>
      </c>
      <c r="O239" s="36">
        <v>3.7114583333333333</v>
      </c>
      <c r="P239" s="36">
        <v>3.2899353647276088</v>
      </c>
      <c r="Q239" s="36">
        <v>2.3440789473684212</v>
      </c>
      <c r="R239" s="38">
        <v>0.26943586865001401</v>
      </c>
      <c r="S239" s="38">
        <v>0.30395733932079705</v>
      </c>
      <c r="T239" s="38">
        <v>0.42660679202918889</v>
      </c>
      <c r="U239" s="37">
        <v>0.97040086573136919</v>
      </c>
      <c r="V239" s="37">
        <v>0.81399627771591121</v>
      </c>
      <c r="W239" s="37">
        <v>1.0402287621610034</v>
      </c>
      <c r="X239" s="37" t="s">
        <v>434</v>
      </c>
      <c r="Y239" s="37" t="s">
        <v>356</v>
      </c>
      <c r="Z239" s="37" t="s">
        <v>278</v>
      </c>
      <c r="AA239" s="26" t="s">
        <v>85</v>
      </c>
      <c r="AB239" s="39" t="s">
        <v>79</v>
      </c>
      <c r="AC239" s="40">
        <v>44414</v>
      </c>
      <c r="AD239" s="39" t="s">
        <v>75</v>
      </c>
      <c r="AE239" s="69" t="str">
        <f>VLOOKUP(AD239,cs_lookup!$A$2:$B$54,2,FALSE)</f>
        <v>X</v>
      </c>
    </row>
    <row r="240" spans="1:31" x14ac:dyDescent="0.25">
      <c r="A240" s="33">
        <v>0.30939672466953094</v>
      </c>
      <c r="B240" s="33">
        <v>0.41519624620380785</v>
      </c>
      <c r="C240" s="33">
        <v>0.26563830915728565</v>
      </c>
      <c r="D240" s="34">
        <v>3.2320962707931309</v>
      </c>
      <c r="E240" s="35">
        <v>2.4084996170922239</v>
      </c>
      <c r="F240" s="54">
        <v>3.7645172609794599</v>
      </c>
      <c r="G240" s="28">
        <v>3.9560550684021312E-2</v>
      </c>
      <c r="H240" s="36">
        <v>1.0395605506840213</v>
      </c>
      <c r="I240" s="36">
        <v>3.1090986173594612</v>
      </c>
      <c r="J240" s="36">
        <v>2.3168439928847371</v>
      </c>
      <c r="K240" s="36">
        <v>3.621258288901442</v>
      </c>
      <c r="L240" s="37">
        <v>2</v>
      </c>
      <c r="M240" s="37">
        <v>3.41</v>
      </c>
      <c r="N240" s="37">
        <v>4.0599999999999996</v>
      </c>
      <c r="O240" s="36">
        <v>2.0791211013680426</v>
      </c>
      <c r="P240" s="36">
        <v>3.544901477832513</v>
      </c>
      <c r="Q240" s="36">
        <v>4.2206158357771262</v>
      </c>
      <c r="R240" s="38">
        <v>0.48097246444279229</v>
      </c>
      <c r="S240" s="38">
        <v>0.28209528706322123</v>
      </c>
      <c r="T240" s="38">
        <v>0.23693224849398636</v>
      </c>
      <c r="U240" s="37">
        <v>0.64327325895458021</v>
      </c>
      <c r="V240" s="37">
        <v>1.4718297867583903</v>
      </c>
      <c r="W240" s="37">
        <v>1.1211572542182999</v>
      </c>
      <c r="X240" s="37" t="s">
        <v>511</v>
      </c>
      <c r="Y240" s="37" t="s">
        <v>301</v>
      </c>
      <c r="Z240" s="37" t="s">
        <v>275</v>
      </c>
      <c r="AA240" s="26" t="s">
        <v>90</v>
      </c>
      <c r="AB240" s="39" t="s">
        <v>75</v>
      </c>
      <c r="AC240" s="40">
        <v>44415</v>
      </c>
      <c r="AD240" s="39" t="s">
        <v>78</v>
      </c>
      <c r="AE240" s="69" t="str">
        <f>VLOOKUP(AD240,cs_lookup!$A$2:$B$54,2,FALSE)</f>
        <v>1</v>
      </c>
    </row>
    <row r="241" spans="1:31" x14ac:dyDescent="0.25">
      <c r="A241" s="33">
        <v>0.4141401422251027</v>
      </c>
      <c r="B241" s="33">
        <v>0.29163357683415109</v>
      </c>
      <c r="C241" s="33">
        <v>0.2772236000229536</v>
      </c>
      <c r="D241" s="34">
        <v>2.4146415622189497</v>
      </c>
      <c r="E241" s="35">
        <v>3.428960447063643</v>
      </c>
      <c r="F241" s="54">
        <v>3.6071965010093003</v>
      </c>
      <c r="G241" s="28">
        <v>4.3830414279208307E-2</v>
      </c>
      <c r="H241" s="36">
        <v>1.0438304142792083</v>
      </c>
      <c r="I241" s="36">
        <v>2.3132508204278772</v>
      </c>
      <c r="J241" s="36">
        <v>3.2849784794127004</v>
      </c>
      <c r="K241" s="36">
        <v>3.4557304056906237</v>
      </c>
      <c r="L241" s="37">
        <v>2.68</v>
      </c>
      <c r="M241" s="37">
        <v>3.08</v>
      </c>
      <c r="N241" s="37">
        <v>2.89</v>
      </c>
      <c r="O241" s="36">
        <v>2.7974655102682786</v>
      </c>
      <c r="P241" s="36">
        <v>3.2149976759799617</v>
      </c>
      <c r="Q241" s="36">
        <v>3.0166698972669121</v>
      </c>
      <c r="R241" s="38">
        <v>0.35746642678146884</v>
      </c>
      <c r="S241" s="38">
        <v>0.31104221551114825</v>
      </c>
      <c r="T241" s="38">
        <v>0.33149135770738292</v>
      </c>
      <c r="U241" s="37">
        <v>1.1585427642923243</v>
      </c>
      <c r="V241" s="37">
        <v>0.93760127175951935</v>
      </c>
      <c r="W241" s="37">
        <v>0.836292089001207</v>
      </c>
      <c r="X241" s="37" t="s">
        <v>370</v>
      </c>
      <c r="Y241" s="37" t="s">
        <v>478</v>
      </c>
      <c r="Z241" s="37" t="s">
        <v>275</v>
      </c>
      <c r="AA241" s="26" t="s">
        <v>90</v>
      </c>
      <c r="AB241" s="39" t="s">
        <v>75</v>
      </c>
      <c r="AC241" s="40">
        <v>44415</v>
      </c>
      <c r="AD241" s="39" t="s">
        <v>76</v>
      </c>
      <c r="AE241" s="69" t="str">
        <f>VLOOKUP(AD241,cs_lookup!$A$2:$B$54,2,FALSE)</f>
        <v>2</v>
      </c>
    </row>
    <row r="242" spans="1:31" x14ac:dyDescent="0.25">
      <c r="A242" s="33">
        <v>0.36438360736681158</v>
      </c>
      <c r="B242" s="33">
        <v>0.30713889666031913</v>
      </c>
      <c r="C242" s="33">
        <v>0.30805886080014749</v>
      </c>
      <c r="D242" s="34">
        <v>2.7443605578923225</v>
      </c>
      <c r="E242" s="35">
        <v>3.2558559364298034</v>
      </c>
      <c r="F242" s="54">
        <v>3.24613288967769</v>
      </c>
      <c r="G242" s="28">
        <v>4.3766014138966192E-2</v>
      </c>
      <c r="H242" s="36">
        <v>1.0437660141389662</v>
      </c>
      <c r="I242" s="36">
        <v>2.6292871397582607</v>
      </c>
      <c r="J242" s="36">
        <v>3.1193350734988785</v>
      </c>
      <c r="K242" s="36">
        <v>3.1100197225290209</v>
      </c>
      <c r="L242" s="37">
        <v>2.66</v>
      </c>
      <c r="M242" s="37">
        <v>2.97</v>
      </c>
      <c r="N242" s="37">
        <v>3.02</v>
      </c>
      <c r="O242" s="36">
        <v>2.7764175976096501</v>
      </c>
      <c r="P242" s="36">
        <v>3.0999850619927298</v>
      </c>
      <c r="Q242" s="36">
        <v>3.1521733626996777</v>
      </c>
      <c r="R242" s="38">
        <v>0.3601763657098801</v>
      </c>
      <c r="S242" s="38">
        <v>0.32258219959201379</v>
      </c>
      <c r="T242" s="38">
        <v>0.31724143469810634</v>
      </c>
      <c r="U242" s="37">
        <v>1.0116810597737009</v>
      </c>
      <c r="V242" s="37">
        <v>0.95212599160391798</v>
      </c>
      <c r="W242" s="37">
        <v>0.97105493515783292</v>
      </c>
      <c r="X242" s="37" t="s">
        <v>380</v>
      </c>
      <c r="Y242" s="37" t="s">
        <v>306</v>
      </c>
      <c r="Z242" s="37" t="s">
        <v>275</v>
      </c>
      <c r="AA242" s="26" t="s">
        <v>90</v>
      </c>
      <c r="AB242" s="39" t="s">
        <v>75</v>
      </c>
      <c r="AC242" s="40">
        <v>44415</v>
      </c>
      <c r="AD242" s="39" t="s">
        <v>88</v>
      </c>
      <c r="AE242" s="69" t="str">
        <f>VLOOKUP(AD242,cs_lookup!$A$2:$B$54,2,FALSE)</f>
        <v>1</v>
      </c>
    </row>
    <row r="243" spans="1:31" x14ac:dyDescent="0.25">
      <c r="A243" s="33">
        <v>0.33608132446483796</v>
      </c>
      <c r="B243" s="33">
        <v>0.30809170972258837</v>
      </c>
      <c r="C243" s="33">
        <v>0.33190909165518778</v>
      </c>
      <c r="D243" s="34">
        <v>2.9754703019941937</v>
      </c>
      <c r="E243" s="35">
        <v>3.2457867850466311</v>
      </c>
      <c r="F243" s="54">
        <v>3.0128731786560263</v>
      </c>
      <c r="G243" s="28">
        <v>4.360425722654826E-2</v>
      </c>
      <c r="H243" s="36">
        <v>1.0436042572265483</v>
      </c>
      <c r="I243" s="36">
        <v>2.8511481065645663</v>
      </c>
      <c r="J243" s="36">
        <v>3.1101701268185105</v>
      </c>
      <c r="K243" s="36">
        <v>2.8869882024657016</v>
      </c>
      <c r="L243" s="37">
        <v>2.75</v>
      </c>
      <c r="M243" s="37">
        <v>3.23</v>
      </c>
      <c r="N243" s="37">
        <v>2.7</v>
      </c>
      <c r="O243" s="36">
        <v>2.8699117073730078</v>
      </c>
      <c r="P243" s="36">
        <v>3.370841750841751</v>
      </c>
      <c r="Q243" s="36">
        <v>2.8177314945116807</v>
      </c>
      <c r="R243" s="38">
        <v>0.34844277523623068</v>
      </c>
      <c r="S243" s="38">
        <v>0.29666180554168248</v>
      </c>
      <c r="T243" s="38">
        <v>0.35489541922208678</v>
      </c>
      <c r="U243" s="37">
        <v>0.96452372771106487</v>
      </c>
      <c r="V243" s="37">
        <v>1.0385283982211182</v>
      </c>
      <c r="W243" s="37">
        <v>0.93523070087158666</v>
      </c>
      <c r="X243" s="37" t="s">
        <v>285</v>
      </c>
      <c r="Y243" s="37" t="s">
        <v>305</v>
      </c>
      <c r="Z243" s="37" t="s">
        <v>275</v>
      </c>
      <c r="AA243" s="26" t="s">
        <v>90</v>
      </c>
      <c r="AB243" s="39" t="s">
        <v>75</v>
      </c>
      <c r="AC243" s="40">
        <v>44415</v>
      </c>
      <c r="AD243" s="39" t="s">
        <v>76</v>
      </c>
      <c r="AE243" s="69" t="str">
        <f>VLOOKUP(AD243,cs_lookup!$A$2:$B$54,2,FALSE)</f>
        <v>2</v>
      </c>
    </row>
    <row r="244" spans="1:31" x14ac:dyDescent="0.25">
      <c r="A244" s="33">
        <v>0.79671885962465294</v>
      </c>
      <c r="B244" s="33">
        <v>9.1823833869430944E-3</v>
      </c>
      <c r="C244" s="33">
        <v>0</v>
      </c>
      <c r="D244" s="34">
        <v>1.2551478955463864</v>
      </c>
      <c r="E244" s="35">
        <v>108.90418727472779</v>
      </c>
      <c r="F244" s="54" t="e">
        <v>#DIV/0!</v>
      </c>
      <c r="G244" s="28">
        <v>2.7907116940971921E-2</v>
      </c>
      <c r="H244" s="36">
        <v>1.0279071169409719</v>
      </c>
      <c r="I244" s="36">
        <v>1.2210713155500643</v>
      </c>
      <c r="J244" s="36">
        <v>105.94749805685183</v>
      </c>
      <c r="K244" s="36" t="e">
        <v>#DIV/0!</v>
      </c>
      <c r="L244" s="37">
        <v>2.66</v>
      </c>
      <c r="M244" s="37">
        <v>3.68</v>
      </c>
      <c r="N244" s="37">
        <v>2.63</v>
      </c>
      <c r="O244" s="36">
        <v>2.7342329310629854</v>
      </c>
      <c r="P244" s="36">
        <v>3.782698190342777</v>
      </c>
      <c r="Q244" s="36">
        <v>2.7033957175547561</v>
      </c>
      <c r="R244" s="38">
        <v>0.36573328798700078</v>
      </c>
      <c r="S244" s="38">
        <v>0.26436156142538642</v>
      </c>
      <c r="T244" s="38">
        <v>0.36990515058761297</v>
      </c>
      <c r="U244" s="37">
        <v>2.178414942784674</v>
      </c>
      <c r="V244" s="37">
        <v>3.4734185020823219E-2</v>
      </c>
      <c r="W244" s="37" t="e">
        <v>#DIV/0!</v>
      </c>
      <c r="X244" s="37" t="s">
        <v>381</v>
      </c>
      <c r="Y244" s="37" t="s">
        <v>313</v>
      </c>
      <c r="Z244" s="37" t="s">
        <v>268</v>
      </c>
      <c r="AA244" s="26" t="s">
        <v>84</v>
      </c>
      <c r="AB244" s="39" t="s">
        <v>164</v>
      </c>
      <c r="AC244" s="40">
        <v>44415</v>
      </c>
      <c r="AD244" s="39" t="s">
        <v>181</v>
      </c>
      <c r="AE244" s="69" t="str">
        <f>VLOOKUP(AD244,cs_lookup!$A$2:$B$54,2,FALSE)</f>
        <v>1</v>
      </c>
    </row>
    <row r="245" spans="1:31" x14ac:dyDescent="0.25">
      <c r="A245" s="33">
        <v>0.51516442135220919</v>
      </c>
      <c r="B245" s="33">
        <v>0.26100534590955038</v>
      </c>
      <c r="C245" s="33">
        <v>0.21326985192300643</v>
      </c>
      <c r="D245" s="34">
        <v>1.9411278390988047</v>
      </c>
      <c r="E245" s="35">
        <v>3.8313391494538322</v>
      </c>
      <c r="F245" s="54">
        <v>4.6888952703967499</v>
      </c>
      <c r="G245" s="28">
        <v>2.8543993697013548E-2</v>
      </c>
      <c r="H245" s="36">
        <v>1.0285439936970135</v>
      </c>
      <c r="I245" s="36">
        <v>1.8872579597899226</v>
      </c>
      <c r="J245" s="36">
        <v>3.7250124184600124</v>
      </c>
      <c r="K245" s="36">
        <v>4.5587697746820881</v>
      </c>
      <c r="L245" s="37">
        <v>2.2799999999999998</v>
      </c>
      <c r="M245" s="37">
        <v>3.63</v>
      </c>
      <c r="N245" s="37">
        <v>3.18</v>
      </c>
      <c r="O245" s="36">
        <v>2.3450803056291907</v>
      </c>
      <c r="P245" s="36">
        <v>3.7336146971201591</v>
      </c>
      <c r="Q245" s="36">
        <v>3.2707698999565031</v>
      </c>
      <c r="R245" s="38">
        <v>0.42642462929716074</v>
      </c>
      <c r="S245" s="38">
        <v>0.26783695724449763</v>
      </c>
      <c r="T245" s="38">
        <v>0.30573841345834163</v>
      </c>
      <c r="U245" s="37">
        <v>1.2081019386739238</v>
      </c>
      <c r="V245" s="37">
        <v>0.97449339551482828</v>
      </c>
      <c r="W245" s="37">
        <v>0.69755661223795007</v>
      </c>
      <c r="X245" s="37" t="s">
        <v>383</v>
      </c>
      <c r="Y245" s="37" t="s">
        <v>315</v>
      </c>
      <c r="Z245" s="37" t="s">
        <v>268</v>
      </c>
      <c r="AA245" s="26" t="s">
        <v>84</v>
      </c>
      <c r="AB245" s="39" t="s">
        <v>86</v>
      </c>
      <c r="AC245" s="40">
        <v>44415</v>
      </c>
      <c r="AD245" s="39" t="s">
        <v>86</v>
      </c>
      <c r="AE245" s="69" t="str">
        <f>VLOOKUP(AD245,cs_lookup!$A$2:$B$54,2,FALSE)</f>
        <v>1</v>
      </c>
    </row>
    <row r="246" spans="1:31" x14ac:dyDescent="0.25">
      <c r="A246" s="33">
        <v>0.77169458518397593</v>
      </c>
      <c r="B246" s="33">
        <v>0.14587503492452777</v>
      </c>
      <c r="C246" s="33">
        <v>7.1776574243483923E-2</v>
      </c>
      <c r="D246" s="34">
        <v>1.2958494451034601</v>
      </c>
      <c r="E246" s="35">
        <v>6.8551825918490845</v>
      </c>
      <c r="F246" s="54">
        <v>13.932122151828425</v>
      </c>
      <c r="G246" s="28">
        <v>3.199592728388545E-2</v>
      </c>
      <c r="H246" s="36">
        <v>1.0319959272838855</v>
      </c>
      <c r="I246" s="36">
        <v>1.2556730223868342</v>
      </c>
      <c r="J246" s="36">
        <v>6.6426450052872488</v>
      </c>
      <c r="K246" s="36">
        <v>13.50017164166184</v>
      </c>
      <c r="L246" s="37">
        <v>1.56</v>
      </c>
      <c r="M246" s="37">
        <v>4.62</v>
      </c>
      <c r="N246" s="37">
        <v>5.73</v>
      </c>
      <c r="O246" s="36">
        <v>1.6099136465628614</v>
      </c>
      <c r="P246" s="36">
        <v>4.7678211840515505</v>
      </c>
      <c r="Q246" s="36">
        <v>5.913336663336664</v>
      </c>
      <c r="R246" s="38">
        <v>0.62115132829328035</v>
      </c>
      <c r="S246" s="38">
        <v>0.2097394095535752</v>
      </c>
      <c r="T246" s="38">
        <v>0.1691092621531444</v>
      </c>
      <c r="U246" s="37">
        <v>1.2423616436663494</v>
      </c>
      <c r="V246" s="37">
        <v>0.69550608173742334</v>
      </c>
      <c r="W246" s="37">
        <v>0.42443904804269961</v>
      </c>
      <c r="X246" s="37" t="s">
        <v>287</v>
      </c>
      <c r="Y246" s="37" t="s">
        <v>310</v>
      </c>
      <c r="Z246" s="37" t="s">
        <v>268</v>
      </c>
      <c r="AA246" s="26" t="s">
        <v>84</v>
      </c>
      <c r="AB246" s="39" t="s">
        <v>89</v>
      </c>
      <c r="AC246" s="40">
        <v>44415</v>
      </c>
      <c r="AD246" s="39" t="s">
        <v>89</v>
      </c>
      <c r="AE246" s="69" t="str">
        <f>VLOOKUP(AD246,cs_lookup!$A$2:$B$54,2,FALSE)</f>
        <v>1</v>
      </c>
    </row>
    <row r="247" spans="1:31" x14ac:dyDescent="0.25">
      <c r="A247" s="33">
        <v>0.63712196730810577</v>
      </c>
      <c r="B247" s="33">
        <v>0.23236712907747684</v>
      </c>
      <c r="C247" s="33">
        <v>0.12676722948700497</v>
      </c>
      <c r="D247" s="34">
        <v>1.5695581871475639</v>
      </c>
      <c r="E247" s="35">
        <v>4.3035346865544639</v>
      </c>
      <c r="F247" s="54">
        <v>7.8884740484330846</v>
      </c>
      <c r="G247" s="28">
        <v>3.2024652773268603E-2</v>
      </c>
      <c r="H247" s="36">
        <v>1.0320246527732686</v>
      </c>
      <c r="I247" s="36">
        <v>1.5208533855560804</v>
      </c>
      <c r="J247" s="36">
        <v>4.1699921363215067</v>
      </c>
      <c r="K247" s="36">
        <v>7.6436876069143169</v>
      </c>
      <c r="L247" s="37">
        <v>2.54</v>
      </c>
      <c r="M247" s="37">
        <v>3.21</v>
      </c>
      <c r="N247" s="37">
        <v>3.06</v>
      </c>
      <c r="O247" s="36">
        <v>2.6213426180441024</v>
      </c>
      <c r="P247" s="36">
        <v>3.3127991354021922</v>
      </c>
      <c r="Q247" s="36">
        <v>3.157995437486202</v>
      </c>
      <c r="R247" s="38">
        <v>0.38148389802861538</v>
      </c>
      <c r="S247" s="38">
        <v>0.30185953301952745</v>
      </c>
      <c r="T247" s="38">
        <v>0.31665656895185723</v>
      </c>
      <c r="U247" s="37">
        <v>1.670114965796839</v>
      </c>
      <c r="V247" s="37">
        <v>0.76978562430375497</v>
      </c>
      <c r="W247" s="37">
        <v>0.40033033234272802</v>
      </c>
      <c r="X247" s="37" t="s">
        <v>391</v>
      </c>
      <c r="Y247" s="37" t="s">
        <v>388</v>
      </c>
      <c r="Z247" s="37" t="s">
        <v>279</v>
      </c>
      <c r="AA247" s="26" t="s">
        <v>84</v>
      </c>
      <c r="AB247" s="39" t="s">
        <v>86</v>
      </c>
      <c r="AC247" s="40">
        <v>44415</v>
      </c>
      <c r="AD247" s="39" t="s">
        <v>79</v>
      </c>
      <c r="AE247" s="69" t="str">
        <f>VLOOKUP(AD247,cs_lookup!$A$2:$B$54,2,FALSE)</f>
        <v>2</v>
      </c>
    </row>
    <row r="248" spans="1:31" x14ac:dyDescent="0.25">
      <c r="A248" s="33">
        <v>0.22202469144950382</v>
      </c>
      <c r="B248" s="33">
        <v>0.2672999126910921</v>
      </c>
      <c r="C248" s="33">
        <v>0.45926975310102186</v>
      </c>
      <c r="D248" s="34">
        <v>4.5040035568631112</v>
      </c>
      <c r="E248" s="35">
        <v>3.7411160741966283</v>
      </c>
      <c r="F248" s="54">
        <v>2.1773696030446796</v>
      </c>
      <c r="G248" s="28">
        <v>3.3928735772034369E-2</v>
      </c>
      <c r="H248" s="36">
        <v>1.0339287357720344</v>
      </c>
      <c r="I248" s="36">
        <v>4.3562030931464273</v>
      </c>
      <c r="J248" s="36">
        <v>3.6183500320291784</v>
      </c>
      <c r="K248" s="36">
        <v>2.1059184523185133</v>
      </c>
      <c r="L248" s="37">
        <v>2.2999999999999998</v>
      </c>
      <c r="M248" s="37">
        <v>3.42</v>
      </c>
      <c r="N248" s="37">
        <v>3.26</v>
      </c>
      <c r="O248" s="36">
        <v>2.3780360922756789</v>
      </c>
      <c r="P248" s="36">
        <v>3.5360362763403574</v>
      </c>
      <c r="Q248" s="36">
        <v>3.3706076786168317</v>
      </c>
      <c r="R248" s="38">
        <v>0.42051506419443901</v>
      </c>
      <c r="S248" s="38">
        <v>0.2828025285518157</v>
      </c>
      <c r="T248" s="38">
        <v>0.29668240725374534</v>
      </c>
      <c r="U248" s="37">
        <v>0.5279827296432914</v>
      </c>
      <c r="V248" s="37">
        <v>0.94518218793831199</v>
      </c>
      <c r="W248" s="37">
        <v>1.5480181563587607</v>
      </c>
      <c r="X248" s="37" t="s">
        <v>333</v>
      </c>
      <c r="Y248" s="37" t="s">
        <v>540</v>
      </c>
      <c r="Z248" s="37" t="s">
        <v>283</v>
      </c>
      <c r="AA248" s="26" t="s">
        <v>90</v>
      </c>
      <c r="AB248" s="39" t="s">
        <v>75</v>
      </c>
      <c r="AC248" s="40">
        <v>44415</v>
      </c>
      <c r="AD248" s="39" t="s">
        <v>78</v>
      </c>
      <c r="AE248" s="69" t="str">
        <f>VLOOKUP(AD248,cs_lookup!$A$2:$B$54,2,FALSE)</f>
        <v>1</v>
      </c>
    </row>
    <row r="249" spans="1:31" x14ac:dyDescent="0.25">
      <c r="A249" s="33">
        <v>2.6805436581149564E-2</v>
      </c>
      <c r="B249" s="33">
        <v>0.11867500237725774</v>
      </c>
      <c r="C249" s="33">
        <v>0.68001540668368643</v>
      </c>
      <c r="D249" s="34">
        <v>37.305865061091069</v>
      </c>
      <c r="E249" s="35">
        <v>8.4263743835545508</v>
      </c>
      <c r="F249" s="54">
        <v>1.4705549170963952</v>
      </c>
      <c r="G249" s="28">
        <v>3.1715200495621376E-2</v>
      </c>
      <c r="H249" s="36">
        <v>1.0317152004956214</v>
      </c>
      <c r="I249" s="36">
        <v>36.159072816965242</v>
      </c>
      <c r="J249" s="36">
        <v>8.1673453870861259</v>
      </c>
      <c r="K249" s="36">
        <v>1.4253496666424623</v>
      </c>
      <c r="L249" s="37">
        <v>10.06</v>
      </c>
      <c r="M249" s="37">
        <v>5.22</v>
      </c>
      <c r="N249" s="37">
        <v>1.35</v>
      </c>
      <c r="O249" s="36">
        <v>10.379054916985952</v>
      </c>
      <c r="P249" s="36">
        <v>5.3855533465871437</v>
      </c>
      <c r="Q249" s="36">
        <v>1.3928155206690889</v>
      </c>
      <c r="R249" s="38">
        <v>9.6347886006792338E-2</v>
      </c>
      <c r="S249" s="38">
        <v>0.18568194123148102</v>
      </c>
      <c r="T249" s="38">
        <v>0.7179701727617267</v>
      </c>
      <c r="U249" s="37">
        <v>0.27821509834953551</v>
      </c>
      <c r="V249" s="37">
        <v>0.63913055620907755</v>
      </c>
      <c r="W249" s="37">
        <v>0.94713601272314107</v>
      </c>
      <c r="X249" s="37" t="s">
        <v>290</v>
      </c>
      <c r="Y249" s="37" t="s">
        <v>330</v>
      </c>
      <c r="Z249" s="37" t="s">
        <v>283</v>
      </c>
      <c r="AA249" s="26" t="s">
        <v>85</v>
      </c>
      <c r="AB249" s="39" t="s">
        <v>77</v>
      </c>
      <c r="AC249" s="40">
        <v>44415</v>
      </c>
      <c r="AD249" s="39" t="s">
        <v>76</v>
      </c>
      <c r="AE249" s="69" t="str">
        <f>VLOOKUP(AD249,cs_lookup!$A$2:$B$54,2,FALSE)</f>
        <v>2</v>
      </c>
    </row>
    <row r="250" spans="1:31" x14ac:dyDescent="0.25">
      <c r="A250" s="33" t="e">
        <v>#N/A</v>
      </c>
      <c r="B250" s="33" t="e">
        <v>#N/A</v>
      </c>
      <c r="C250" s="33" t="e">
        <v>#N/A</v>
      </c>
      <c r="D250" s="34" t="e">
        <v>#N/A</v>
      </c>
      <c r="E250" s="35" t="e">
        <v>#N/A</v>
      </c>
      <c r="F250" s="54" t="e">
        <v>#N/A</v>
      </c>
      <c r="G250" s="28">
        <v>3.7383712609131203E-2</v>
      </c>
      <c r="H250" s="36">
        <v>1.0373837126091312</v>
      </c>
      <c r="I250" s="36" t="e">
        <v>#N/A</v>
      </c>
      <c r="J250" s="36" t="e">
        <v>#N/A</v>
      </c>
      <c r="K250" s="36" t="e">
        <v>#N/A</v>
      </c>
      <c r="L250" s="37">
        <v>5.48</v>
      </c>
      <c r="M250" s="37">
        <v>3.75</v>
      </c>
      <c r="N250" s="37">
        <v>1.7</v>
      </c>
      <c r="O250" s="36">
        <v>5.6848627450980391</v>
      </c>
      <c r="P250" s="36">
        <v>3.8901889222842421</v>
      </c>
      <c r="Q250" s="36">
        <v>1.7635523114355229</v>
      </c>
      <c r="R250" s="38">
        <v>0.17590574211528379</v>
      </c>
      <c r="S250" s="38">
        <v>0.25705692447780137</v>
      </c>
      <c r="T250" s="38">
        <v>0.56703733340691487</v>
      </c>
      <c r="U250" s="37" t="e">
        <v>#N/A</v>
      </c>
      <c r="V250" s="37" t="e">
        <v>#N/A</v>
      </c>
      <c r="W250" s="37" t="e">
        <v>#N/A</v>
      </c>
      <c r="X250" s="37" t="s">
        <v>532</v>
      </c>
      <c r="Y250" s="37" t="s">
        <v>541</v>
      </c>
      <c r="Z250" s="37" t="s">
        <v>277</v>
      </c>
      <c r="AA250" s="26"/>
      <c r="AB250" s="39" t="e">
        <v>#N/A</v>
      </c>
      <c r="AC250" s="40">
        <v>44415</v>
      </c>
      <c r="AD250" s="39" t="s">
        <v>78</v>
      </c>
      <c r="AE250" s="69" t="str">
        <f>VLOOKUP(AD250,cs_lookup!$A$2:$B$54,2,FALSE)</f>
        <v>1</v>
      </c>
    </row>
    <row r="251" spans="1:31" x14ac:dyDescent="0.25">
      <c r="A251" s="33">
        <v>0.69746220176337781</v>
      </c>
      <c r="B251" s="33">
        <v>0.20585246990099723</v>
      </c>
      <c r="C251" s="33">
        <v>9.4064088227270998E-2</v>
      </c>
      <c r="D251" s="34">
        <v>1.4337694537018963</v>
      </c>
      <c r="E251" s="35">
        <v>4.8578479552902154</v>
      </c>
      <c r="F251" s="54">
        <v>10.631049732644733</v>
      </c>
      <c r="G251" s="28">
        <v>3.3690700186414402E-2</v>
      </c>
      <c r="H251" s="36">
        <v>1.0336907001864144</v>
      </c>
      <c r="I251" s="36">
        <v>1.3870391340884969</v>
      </c>
      <c r="J251" s="36">
        <v>4.6995179064822361</v>
      </c>
      <c r="K251" s="36">
        <v>10.284555845116477</v>
      </c>
      <c r="L251" s="37">
        <v>1.92</v>
      </c>
      <c r="M251" s="37">
        <v>3.61</v>
      </c>
      <c r="N251" s="37">
        <v>4.24</v>
      </c>
      <c r="O251" s="36">
        <v>1.9846861443579156</v>
      </c>
      <c r="P251" s="36">
        <v>3.7316234276729561</v>
      </c>
      <c r="Q251" s="36">
        <v>4.3828485687903971</v>
      </c>
      <c r="R251" s="38">
        <v>0.50385800437152717</v>
      </c>
      <c r="S251" s="38">
        <v>0.26797988044136622</v>
      </c>
      <c r="T251" s="38">
        <v>0.22816211518710663</v>
      </c>
      <c r="U251" s="37">
        <v>1.3842435680531409</v>
      </c>
      <c r="V251" s="37">
        <v>0.76816389932690332</v>
      </c>
      <c r="W251" s="37">
        <v>0.41226865446146843</v>
      </c>
      <c r="X251" s="37" t="s">
        <v>526</v>
      </c>
      <c r="Y251" s="37" t="s">
        <v>524</v>
      </c>
      <c r="Z251" s="37" t="s">
        <v>277</v>
      </c>
      <c r="AA251" s="26" t="s">
        <v>84</v>
      </c>
      <c r="AB251" s="39" t="s">
        <v>86</v>
      </c>
      <c r="AC251" s="40">
        <v>44415</v>
      </c>
      <c r="AD251" s="39" t="s">
        <v>76</v>
      </c>
      <c r="AE251" s="69" t="str">
        <f>VLOOKUP(AD251,cs_lookup!$A$2:$B$54,2,FALSE)</f>
        <v>2</v>
      </c>
    </row>
    <row r="252" spans="1:31" x14ac:dyDescent="0.25">
      <c r="A252" s="33">
        <v>0.23097618469037604</v>
      </c>
      <c r="B252" s="33">
        <v>0.22776806708112129</v>
      </c>
      <c r="C252" s="33">
        <v>0.48488267549384201</v>
      </c>
      <c r="D252" s="34">
        <v>4.3294506805560999</v>
      </c>
      <c r="E252" s="35">
        <v>4.3904310767314128</v>
      </c>
      <c r="F252" s="54">
        <v>2.0623545664557361</v>
      </c>
      <c r="G252" s="28">
        <v>2.8339201958093696E-2</v>
      </c>
      <c r="H252" s="36">
        <v>1.0283392019580937</v>
      </c>
      <c r="I252" s="36">
        <v>4.2101387093988576</v>
      </c>
      <c r="J252" s="36">
        <v>4.2694385941637272</v>
      </c>
      <c r="K252" s="36">
        <v>2.0055197375814715</v>
      </c>
      <c r="L252" s="37">
        <v>4.2699999999999996</v>
      </c>
      <c r="M252" s="37">
        <v>3.49</v>
      </c>
      <c r="N252" s="37">
        <v>1.97</v>
      </c>
      <c r="O252" s="36">
        <v>4.3910083923610594</v>
      </c>
      <c r="P252" s="36">
        <v>3.5889038148337473</v>
      </c>
      <c r="Q252" s="36">
        <v>2.0258282278574447</v>
      </c>
      <c r="R252" s="38">
        <v>0.22773812086983891</v>
      </c>
      <c r="S252" s="38">
        <v>0.27863661206710943</v>
      </c>
      <c r="T252" s="38">
        <v>0.49362526706305176</v>
      </c>
      <c r="U252" s="37">
        <v>1.0142183654109793</v>
      </c>
      <c r="V252" s="37">
        <v>0.8174376848447451</v>
      </c>
      <c r="W252" s="37">
        <v>0.98228901121446655</v>
      </c>
      <c r="X252" s="37" t="s">
        <v>517</v>
      </c>
      <c r="Y252" s="37" t="s">
        <v>486</v>
      </c>
      <c r="Z252" s="37" t="s">
        <v>274</v>
      </c>
      <c r="AA252" s="26" t="s">
        <v>85</v>
      </c>
      <c r="AB252" s="39" t="s">
        <v>79</v>
      </c>
      <c r="AC252" s="40">
        <v>44415</v>
      </c>
      <c r="AD252" s="39" t="s">
        <v>75</v>
      </c>
      <c r="AE252" s="69" t="str">
        <f>VLOOKUP(AD252,cs_lookup!$A$2:$B$54,2,FALSE)</f>
        <v>X</v>
      </c>
    </row>
    <row r="253" spans="1:31" x14ac:dyDescent="0.25">
      <c r="A253" s="33">
        <v>0.14819545609616153</v>
      </c>
      <c r="B253" s="33">
        <v>0.26694032584198008</v>
      </c>
      <c r="C253" s="33">
        <v>0.51729265549207459</v>
      </c>
      <c r="D253" s="34">
        <v>6.7478452197017225</v>
      </c>
      <c r="E253" s="35">
        <v>3.7461556130412728</v>
      </c>
      <c r="F253" s="54">
        <v>1.9331416933587624</v>
      </c>
      <c r="G253" s="28">
        <v>2.915387305115158E-2</v>
      </c>
      <c r="H253" s="36">
        <v>1.0291538730511516</v>
      </c>
      <c r="I253" s="36">
        <v>6.5566922463171231</v>
      </c>
      <c r="J253" s="36">
        <v>3.6400345090622608</v>
      </c>
      <c r="K253" s="36">
        <v>1.8783796514582813</v>
      </c>
      <c r="L253" s="37">
        <v>3.95</v>
      </c>
      <c r="M253" s="37">
        <v>3.47</v>
      </c>
      <c r="N253" s="37">
        <v>2.0499999999999998</v>
      </c>
      <c r="O253" s="36">
        <v>4.0651577985520486</v>
      </c>
      <c r="P253" s="36">
        <v>3.5711639394874961</v>
      </c>
      <c r="Q253" s="36">
        <v>2.1097654397548604</v>
      </c>
      <c r="R253" s="38">
        <v>0.24599291086712199</v>
      </c>
      <c r="S253" s="38">
        <v>0.28002074868159421</v>
      </c>
      <c r="T253" s="38">
        <v>0.47398634045128391</v>
      </c>
      <c r="U253" s="37">
        <v>0.60243791405928881</v>
      </c>
      <c r="V253" s="37">
        <v>0.95328766564192147</v>
      </c>
      <c r="W253" s="37">
        <v>1.0913661667961962</v>
      </c>
      <c r="X253" s="37" t="s">
        <v>338</v>
      </c>
      <c r="Y253" s="37" t="s">
        <v>516</v>
      </c>
      <c r="Z253" s="37" t="s">
        <v>274</v>
      </c>
      <c r="AA253" s="26" t="s">
        <v>90</v>
      </c>
      <c r="AB253" s="39" t="s">
        <v>75</v>
      </c>
      <c r="AC253" s="40">
        <v>44415</v>
      </c>
      <c r="AD253" s="39" t="s">
        <v>79</v>
      </c>
      <c r="AE253" s="69" t="str">
        <f>VLOOKUP(AD253,cs_lookup!$A$2:$B$54,2,FALSE)</f>
        <v>2</v>
      </c>
    </row>
    <row r="254" spans="1:31" x14ac:dyDescent="0.25">
      <c r="A254" s="41">
        <v>0.50999111156926269</v>
      </c>
      <c r="B254" s="41">
        <v>0.24764271157768036</v>
      </c>
      <c r="C254" s="41">
        <v>0.22955305381515534</v>
      </c>
      <c r="D254" s="34">
        <v>1.9608184874496355</v>
      </c>
      <c r="E254" s="35">
        <v>4.0380756357786884</v>
      </c>
      <c r="F254" s="54">
        <v>4.3562914253592862</v>
      </c>
      <c r="G254" s="28">
        <v>2.7565585586216912E-2</v>
      </c>
      <c r="H254" s="36">
        <v>1.0275655855862169</v>
      </c>
      <c r="I254" s="36">
        <v>1.9082173585358118</v>
      </c>
      <c r="J254" s="36">
        <v>3.9297497818350959</v>
      </c>
      <c r="K254" s="36">
        <v>4.2394290802120054</v>
      </c>
      <c r="L254" s="37">
        <v>2.41</v>
      </c>
      <c r="M254" s="37">
        <v>3.3</v>
      </c>
      <c r="N254" s="37">
        <v>3.23</v>
      </c>
      <c r="O254" s="36">
        <v>2.476433061262783</v>
      </c>
      <c r="P254" s="36">
        <v>3.3909664324345155</v>
      </c>
      <c r="Q254" s="36">
        <v>3.3190368414434808</v>
      </c>
      <c r="R254" s="38">
        <v>0.40380659410599207</v>
      </c>
      <c r="S254" s="38">
        <v>0.29490117933195187</v>
      </c>
      <c r="T254" s="38">
        <v>0.30129222656205601</v>
      </c>
      <c r="U254" s="37">
        <v>1.2629588496402788</v>
      </c>
      <c r="V254" s="37">
        <v>0.83974812219697648</v>
      </c>
      <c r="W254" s="37">
        <v>0.7618950426783585</v>
      </c>
      <c r="X254" s="37" t="s">
        <v>488</v>
      </c>
      <c r="Y254" s="37" t="s">
        <v>341</v>
      </c>
      <c r="Z254" s="37" t="s">
        <v>274</v>
      </c>
      <c r="AA254" s="26" t="s">
        <v>84</v>
      </c>
      <c r="AB254" s="39" t="s">
        <v>86</v>
      </c>
      <c r="AC254" s="40">
        <v>44415</v>
      </c>
      <c r="AD254" s="39" t="s">
        <v>77</v>
      </c>
      <c r="AE254" s="69" t="str">
        <f>VLOOKUP(AD254,cs_lookup!$A$2:$B$54,2,FALSE)</f>
        <v>2</v>
      </c>
    </row>
    <row r="255" spans="1:31" x14ac:dyDescent="0.25">
      <c r="A255" s="41">
        <v>0.5160077963871349</v>
      </c>
      <c r="B255" s="41">
        <v>0.26858693839280895</v>
      </c>
      <c r="C255" s="41">
        <v>0.20589431350144166</v>
      </c>
      <c r="D255" s="34">
        <v>1.9379552150211117</v>
      </c>
      <c r="E255" s="35">
        <v>3.723189243616523</v>
      </c>
      <c r="F255" s="54">
        <v>4.8568607019493912</v>
      </c>
      <c r="G255" s="28">
        <v>2.9451278885012755E-2</v>
      </c>
      <c r="H255" s="36">
        <v>1.0294512788850128</v>
      </c>
      <c r="I255" s="36">
        <v>1.8825128053851072</v>
      </c>
      <c r="J255" s="36">
        <v>3.6166735813365234</v>
      </c>
      <c r="K255" s="36">
        <v>4.7179121553084116</v>
      </c>
      <c r="L255" s="37">
        <v>1.78</v>
      </c>
      <c r="M255" s="37">
        <v>3.58</v>
      </c>
      <c r="N255" s="37">
        <v>5.31</v>
      </c>
      <c r="O255" s="36">
        <v>1.8324232764153228</v>
      </c>
      <c r="P255" s="36">
        <v>3.6854355784083457</v>
      </c>
      <c r="Q255" s="36">
        <v>5.4663862908794174</v>
      </c>
      <c r="R255" s="38">
        <v>0.5457254406614227</v>
      </c>
      <c r="S255" s="38">
        <v>0.27133834759143366</v>
      </c>
      <c r="T255" s="38">
        <v>0.18293621174714358</v>
      </c>
      <c r="U255" s="37">
        <v>0.9455446969115644</v>
      </c>
      <c r="V255" s="37">
        <v>0.98985985864862847</v>
      </c>
      <c r="W255" s="37">
        <v>1.1254978526943096</v>
      </c>
      <c r="X255" s="37" t="s">
        <v>415</v>
      </c>
      <c r="Y255" s="37" t="s">
        <v>340</v>
      </c>
      <c r="Z255" s="37" t="s">
        <v>274</v>
      </c>
      <c r="AA255" s="26" t="s">
        <v>90</v>
      </c>
      <c r="AB255" s="39" t="s">
        <v>75</v>
      </c>
      <c r="AC255" s="40">
        <v>44415</v>
      </c>
      <c r="AD255" s="39" t="s">
        <v>74</v>
      </c>
      <c r="AE255" s="69" t="str">
        <f>VLOOKUP(AD255,cs_lookup!$A$2:$B$54,2,FALSE)</f>
        <v>X</v>
      </c>
    </row>
    <row r="256" spans="1:31" x14ac:dyDescent="0.25">
      <c r="A256" s="41" t="e">
        <v>#N/A</v>
      </c>
      <c r="B256" s="41" t="e">
        <v>#N/A</v>
      </c>
      <c r="C256" s="41" t="e">
        <v>#N/A</v>
      </c>
      <c r="D256" s="34" t="e">
        <v>#N/A</v>
      </c>
      <c r="E256" s="35" t="e">
        <v>#N/A</v>
      </c>
      <c r="F256" s="54" t="e">
        <v>#N/A</v>
      </c>
      <c r="G256" s="28">
        <v>3.2368934030983842E-2</v>
      </c>
      <c r="H256" s="36">
        <v>1.0323689340309838</v>
      </c>
      <c r="I256" s="36" t="e">
        <v>#N/A</v>
      </c>
      <c r="J256" s="36" t="e">
        <v>#N/A</v>
      </c>
      <c r="K256" s="36" t="e">
        <v>#N/A</v>
      </c>
      <c r="L256" s="37">
        <v>2.16</v>
      </c>
      <c r="M256" s="37">
        <v>3.61</v>
      </c>
      <c r="N256" s="37">
        <v>3.42</v>
      </c>
      <c r="O256" s="36">
        <v>2.2299168975069255</v>
      </c>
      <c r="P256" s="36">
        <v>3.7268518518518516</v>
      </c>
      <c r="Q256" s="36">
        <v>3.5307017543859645</v>
      </c>
      <c r="R256" s="38">
        <v>0.44844720496894402</v>
      </c>
      <c r="S256" s="38">
        <v>0.26832298136645966</v>
      </c>
      <c r="T256" s="38">
        <v>0.28322981366459632</v>
      </c>
      <c r="U256" s="37" t="e">
        <v>#N/A</v>
      </c>
      <c r="V256" s="37" t="e">
        <v>#N/A</v>
      </c>
      <c r="W256" s="37" t="e">
        <v>#N/A</v>
      </c>
      <c r="X256" s="37" t="s">
        <v>346</v>
      </c>
      <c r="Y256" s="37" t="s">
        <v>291</v>
      </c>
      <c r="Z256" s="37" t="s">
        <v>270</v>
      </c>
      <c r="AA256" s="26"/>
      <c r="AB256" s="39" t="e">
        <v>#N/A</v>
      </c>
      <c r="AC256" s="40">
        <v>44415</v>
      </c>
      <c r="AD256" s="39" t="s">
        <v>78</v>
      </c>
      <c r="AE256" s="69" t="str">
        <f>VLOOKUP(AD256,cs_lookup!$A$2:$B$54,2,FALSE)</f>
        <v>1</v>
      </c>
    </row>
    <row r="257" spans="1:31" x14ac:dyDescent="0.25">
      <c r="A257" s="41">
        <v>0.50060820491951419</v>
      </c>
      <c r="B257" s="41">
        <v>0.21910039381296217</v>
      </c>
      <c r="C257" s="41">
        <v>0.26281720943070691</v>
      </c>
      <c r="D257" s="34">
        <v>1.997570136032381</v>
      </c>
      <c r="E257" s="35">
        <v>4.5641177662768726</v>
      </c>
      <c r="F257" s="54">
        <v>3.8049258728761255</v>
      </c>
      <c r="G257" s="28">
        <v>3.23375237614556E-2</v>
      </c>
      <c r="H257" s="36">
        <v>1.0323375237614556</v>
      </c>
      <c r="I257" s="36">
        <v>1.9349971206645431</v>
      </c>
      <c r="J257" s="36">
        <v>4.4211487630972846</v>
      </c>
      <c r="K257" s="36">
        <v>3.6857382254326905</v>
      </c>
      <c r="L257" s="37">
        <v>2.2200000000000002</v>
      </c>
      <c r="M257" s="37">
        <v>3.54</v>
      </c>
      <c r="N257" s="37">
        <v>3.34</v>
      </c>
      <c r="O257" s="36">
        <v>2.2917893027504315</v>
      </c>
      <c r="P257" s="36">
        <v>3.6544748341155531</v>
      </c>
      <c r="Q257" s="36">
        <v>3.4480073293632616</v>
      </c>
      <c r="R257" s="38">
        <v>0.43634028608121872</v>
      </c>
      <c r="S257" s="38">
        <v>0.2736371285594083</v>
      </c>
      <c r="T257" s="38">
        <v>0.29002258535937292</v>
      </c>
      <c r="U257" s="37">
        <v>1.1472885289036385</v>
      </c>
      <c r="V257" s="37">
        <v>0.80069687533427714</v>
      </c>
      <c r="W257" s="37">
        <v>0.90619566439987675</v>
      </c>
      <c r="X257" s="37" t="s">
        <v>424</v>
      </c>
      <c r="Y257" s="37" t="s">
        <v>292</v>
      </c>
      <c r="Z257" s="37" t="s">
        <v>270</v>
      </c>
      <c r="AA257" s="26" t="s">
        <v>84</v>
      </c>
      <c r="AB257" s="39" t="s">
        <v>86</v>
      </c>
      <c r="AC257" s="40">
        <v>44415</v>
      </c>
      <c r="AD257" s="39" t="s">
        <v>78</v>
      </c>
      <c r="AE257" s="69" t="str">
        <f>VLOOKUP(AD257,cs_lookup!$A$2:$B$54,2,FALSE)</f>
        <v>1</v>
      </c>
    </row>
    <row r="258" spans="1:31" x14ac:dyDescent="0.25">
      <c r="A258" s="41" t="e">
        <v>#N/A</v>
      </c>
      <c r="B258" s="41" t="e">
        <v>#N/A</v>
      </c>
      <c r="C258" s="41" t="e">
        <v>#N/A</v>
      </c>
      <c r="D258" s="34" t="e">
        <v>#N/A</v>
      </c>
      <c r="E258" s="35" t="e">
        <v>#N/A</v>
      </c>
      <c r="F258" s="54" t="e">
        <v>#N/A</v>
      </c>
      <c r="G258" s="28">
        <v>3.7593489506111855E-2</v>
      </c>
      <c r="H258" s="36">
        <v>1.0375934895061119</v>
      </c>
      <c r="I258" s="36" t="e">
        <v>#N/A</v>
      </c>
      <c r="J258" s="36" t="e">
        <v>#N/A</v>
      </c>
      <c r="K258" s="36" t="e">
        <v>#N/A</v>
      </c>
      <c r="L258" s="37">
        <v>3</v>
      </c>
      <c r="M258" s="37">
        <v>3.02</v>
      </c>
      <c r="N258" s="37">
        <v>2.68</v>
      </c>
      <c r="O258" s="36">
        <v>3.1127804685183356</v>
      </c>
      <c r="P258" s="36">
        <v>3.1335323383084579</v>
      </c>
      <c r="Q258" s="36">
        <v>2.78075055187638</v>
      </c>
      <c r="R258" s="38">
        <v>0.32125619204877426</v>
      </c>
      <c r="S258" s="38">
        <v>0.31912866759812014</v>
      </c>
      <c r="T258" s="38">
        <v>0.35961514035310549</v>
      </c>
      <c r="U258" s="37" t="e">
        <v>#N/A</v>
      </c>
      <c r="V258" s="37" t="e">
        <v>#N/A</v>
      </c>
      <c r="W258" s="37" t="e">
        <v>#N/A</v>
      </c>
      <c r="X258" s="37" t="s">
        <v>352</v>
      </c>
      <c r="Y258" s="37" t="s">
        <v>494</v>
      </c>
      <c r="Z258" s="37" t="s">
        <v>273</v>
      </c>
      <c r="AA258" s="26"/>
      <c r="AB258" s="39" t="e">
        <v>#N/A</v>
      </c>
      <c r="AC258" s="40">
        <v>44415</v>
      </c>
      <c r="AD258" s="39" t="s">
        <v>79</v>
      </c>
      <c r="AE258" s="69" t="str">
        <f>VLOOKUP(AD258,cs_lookup!$A$2:$B$54,2,FALSE)</f>
        <v>2</v>
      </c>
    </row>
    <row r="259" spans="1:31" x14ac:dyDescent="0.25">
      <c r="A259" s="41" t="e">
        <v>#N/A</v>
      </c>
      <c r="B259" s="41" t="e">
        <v>#N/A</v>
      </c>
      <c r="C259" s="41" t="e">
        <v>#N/A</v>
      </c>
      <c r="D259" s="34" t="e">
        <v>#N/A</v>
      </c>
      <c r="E259" s="35" t="e">
        <v>#N/A</v>
      </c>
      <c r="F259" s="54" t="e">
        <v>#N/A</v>
      </c>
      <c r="G259" s="28">
        <v>3.7542268878335783E-2</v>
      </c>
      <c r="H259" s="36">
        <v>1.0375422688783358</v>
      </c>
      <c r="I259" s="36" t="e">
        <v>#N/A</v>
      </c>
      <c r="J259" s="36" t="e">
        <v>#N/A</v>
      </c>
      <c r="K259" s="36" t="e">
        <v>#N/A</v>
      </c>
      <c r="L259" s="37">
        <v>2.81</v>
      </c>
      <c r="M259" s="37">
        <v>2.99</v>
      </c>
      <c r="N259" s="37">
        <v>2.88</v>
      </c>
      <c r="O259" s="36">
        <v>2.9154937755481236</v>
      </c>
      <c r="P259" s="36">
        <v>3.102251383946224</v>
      </c>
      <c r="Q259" s="36">
        <v>2.9881217343696069</v>
      </c>
      <c r="R259" s="38">
        <v>0.34299507287131709</v>
      </c>
      <c r="S259" s="38">
        <v>0.32234654005632141</v>
      </c>
      <c r="T259" s="38">
        <v>0.33465838707236145</v>
      </c>
      <c r="U259" s="37" t="e">
        <v>#N/A</v>
      </c>
      <c r="V259" s="37" t="e">
        <v>#N/A</v>
      </c>
      <c r="W259" s="37" t="e">
        <v>#N/A</v>
      </c>
      <c r="X259" s="37" t="s">
        <v>295</v>
      </c>
      <c r="Y259" s="37" t="s">
        <v>298</v>
      </c>
      <c r="Z259" s="37" t="s">
        <v>273</v>
      </c>
      <c r="AA259" s="26"/>
      <c r="AB259" s="39" t="e">
        <v>#N/A</v>
      </c>
      <c r="AC259" s="40">
        <v>44415</v>
      </c>
      <c r="AD259" s="39" t="s">
        <v>76</v>
      </c>
      <c r="AE259" s="69" t="str">
        <f>VLOOKUP(AD259,cs_lookup!$A$2:$B$54,2,FALSE)</f>
        <v>2</v>
      </c>
    </row>
    <row r="260" spans="1:31" x14ac:dyDescent="0.25">
      <c r="A260" s="41">
        <v>0.77027046315805059</v>
      </c>
      <c r="B260" s="41">
        <v>0.13217330623497553</v>
      </c>
      <c r="C260" s="41">
        <v>6.7631090194489193E-2</v>
      </c>
      <c r="D260" s="34">
        <v>1.2982452889340657</v>
      </c>
      <c r="E260" s="35">
        <v>7.5658242082725575</v>
      </c>
      <c r="F260" s="54">
        <v>14.786099072545829</v>
      </c>
      <c r="G260" s="28">
        <v>3.0561840011011476E-2</v>
      </c>
      <c r="H260" s="36">
        <v>1.0305618400110115</v>
      </c>
      <c r="I260" s="36">
        <v>1.2597451589321356</v>
      </c>
      <c r="J260" s="36">
        <v>7.3414558103487675</v>
      </c>
      <c r="K260" s="36">
        <v>14.347609719750384</v>
      </c>
      <c r="L260" s="37">
        <v>1.47</v>
      </c>
      <c r="M260" s="37">
        <v>4.84</v>
      </c>
      <c r="N260" s="37">
        <v>6.96</v>
      </c>
      <c r="O260" s="36">
        <v>1.5149259048161869</v>
      </c>
      <c r="P260" s="36">
        <v>4.9879193056532953</v>
      </c>
      <c r="Q260" s="36">
        <v>7.1727104064766403</v>
      </c>
      <c r="R260" s="38">
        <v>0.66009829049780144</v>
      </c>
      <c r="S260" s="38">
        <v>0.20048439814705954</v>
      </c>
      <c r="T260" s="38">
        <v>0.1394173113551391</v>
      </c>
      <c r="U260" s="37">
        <v>1.1669026783528931</v>
      </c>
      <c r="V260" s="37">
        <v>0.65926978586145957</v>
      </c>
      <c r="W260" s="37">
        <v>0.48509822443937289</v>
      </c>
      <c r="X260" s="37" t="s">
        <v>355</v>
      </c>
      <c r="Y260" s="37" t="s">
        <v>430</v>
      </c>
      <c r="Z260" s="37" t="s">
        <v>278</v>
      </c>
      <c r="AA260" s="26" t="s">
        <v>84</v>
      </c>
      <c r="AB260" s="39" t="s">
        <v>89</v>
      </c>
      <c r="AC260" s="40">
        <v>44415</v>
      </c>
      <c r="AD260" s="39" t="s">
        <v>92</v>
      </c>
      <c r="AE260" s="69" t="str">
        <f>VLOOKUP(AD260,cs_lookup!$A$2:$B$54,2,FALSE)</f>
        <v>1</v>
      </c>
    </row>
    <row r="261" spans="1:31" x14ac:dyDescent="0.25">
      <c r="A261" s="41" t="e">
        <v>#N/A</v>
      </c>
      <c r="B261" s="41" t="e">
        <v>#N/A</v>
      </c>
      <c r="C261" s="41" t="e">
        <v>#N/A</v>
      </c>
      <c r="D261" s="34" t="e">
        <v>#N/A</v>
      </c>
      <c r="E261" s="35" t="e">
        <v>#N/A</v>
      </c>
      <c r="F261" s="54" t="e">
        <v>#N/A</v>
      </c>
      <c r="G261" s="28">
        <v>2.6795662776408768E-2</v>
      </c>
      <c r="H261" s="36">
        <v>1.0267956627764088</v>
      </c>
      <c r="I261" s="36" t="e">
        <v>#N/A</v>
      </c>
      <c r="J261" s="36" t="e">
        <v>#N/A</v>
      </c>
      <c r="K261" s="36" t="e">
        <v>#N/A</v>
      </c>
      <c r="L261" s="37">
        <v>2.8</v>
      </c>
      <c r="M261" s="37">
        <v>3.24</v>
      </c>
      <c r="N261" s="37">
        <v>2.77</v>
      </c>
      <c r="O261" s="36">
        <v>2.8750278557739444</v>
      </c>
      <c r="P261" s="36">
        <v>3.3268179473955648</v>
      </c>
      <c r="Q261" s="36">
        <v>2.8442239858906522</v>
      </c>
      <c r="R261" s="38">
        <v>0.34782271691444344</v>
      </c>
      <c r="S261" s="38">
        <v>0.30058753313593872</v>
      </c>
      <c r="T261" s="38">
        <v>0.35158974994961789</v>
      </c>
      <c r="U261" s="37" t="e">
        <v>#N/A</v>
      </c>
      <c r="V261" s="37" t="e">
        <v>#N/A</v>
      </c>
      <c r="W261" s="37" t="e">
        <v>#N/A</v>
      </c>
      <c r="X261" s="37" t="s">
        <v>357</v>
      </c>
      <c r="Y261" s="37" t="s">
        <v>431</v>
      </c>
      <c r="Z261" s="37" t="s">
        <v>278</v>
      </c>
      <c r="AA261" s="26"/>
      <c r="AB261" s="39" t="e">
        <v>#N/A</v>
      </c>
      <c r="AC261" s="40">
        <v>44415</v>
      </c>
      <c r="AD261" s="39" t="s">
        <v>86</v>
      </c>
      <c r="AE261" s="69" t="str">
        <f>VLOOKUP(AD261,cs_lookup!$A$2:$B$54,2,FALSE)</f>
        <v>1</v>
      </c>
    </row>
    <row r="262" spans="1:31" x14ac:dyDescent="0.25">
      <c r="A262" s="41" t="e">
        <v>#N/A</v>
      </c>
      <c r="B262" s="41" t="e">
        <v>#N/A</v>
      </c>
      <c r="C262" s="41" t="e">
        <v>#N/A</v>
      </c>
      <c r="D262" s="34" t="e">
        <v>#N/A</v>
      </c>
      <c r="E262" s="35" t="e">
        <v>#N/A</v>
      </c>
      <c r="F262" s="54" t="e">
        <v>#N/A</v>
      </c>
      <c r="G262" s="28">
        <v>3.4439416792357846E-2</v>
      </c>
      <c r="H262" s="36">
        <v>1.0344394167923578</v>
      </c>
      <c r="I262" s="36" t="e">
        <v>#N/A</v>
      </c>
      <c r="J262" s="36" t="e">
        <v>#N/A</v>
      </c>
      <c r="K262" s="36" t="e">
        <v>#N/A</v>
      </c>
      <c r="L262" s="37">
        <v>1.36</v>
      </c>
      <c r="M262" s="37">
        <v>5.2</v>
      </c>
      <c r="N262" s="37">
        <v>9.36</v>
      </c>
      <c r="O262" s="36">
        <v>1.4068376068376067</v>
      </c>
      <c r="P262" s="36">
        <v>5.379084967320261</v>
      </c>
      <c r="Q262" s="36">
        <v>9.6823529411764682</v>
      </c>
      <c r="R262" s="38">
        <v>0.71081409477521273</v>
      </c>
      <c r="S262" s="38">
        <v>0.18590522478736332</v>
      </c>
      <c r="T262" s="38">
        <v>0.10328068043742408</v>
      </c>
      <c r="U262" s="37" t="e">
        <v>#N/A</v>
      </c>
      <c r="V262" s="37" t="e">
        <v>#N/A</v>
      </c>
      <c r="W262" s="37" t="e">
        <v>#N/A</v>
      </c>
      <c r="X262" s="37" t="s">
        <v>359</v>
      </c>
      <c r="Y262" s="37" t="s">
        <v>496</v>
      </c>
      <c r="Z262" s="37" t="s">
        <v>278</v>
      </c>
      <c r="AA262" s="26"/>
      <c r="AB262" s="39" t="e">
        <v>#N/A</v>
      </c>
      <c r="AC262" s="40">
        <v>44415</v>
      </c>
      <c r="AD262" s="39" t="s">
        <v>79</v>
      </c>
      <c r="AE262" s="69" t="str">
        <f>VLOOKUP(AD262,cs_lookup!$A$2:$B$54,2,FALSE)</f>
        <v>2</v>
      </c>
    </row>
    <row r="263" spans="1:31" x14ac:dyDescent="0.25">
      <c r="A263" s="41">
        <v>0.33455982304783816</v>
      </c>
      <c r="B263" s="41">
        <v>0.36517635849527652</v>
      </c>
      <c r="C263" s="41">
        <v>0.28615717368924087</v>
      </c>
      <c r="D263" s="34">
        <v>2.9890020591534436</v>
      </c>
      <c r="E263" s="35">
        <v>2.7384029024237471</v>
      </c>
      <c r="F263" s="54">
        <v>3.4945830192115803</v>
      </c>
      <c r="G263" s="28">
        <v>2.9949775492902786E-2</v>
      </c>
      <c r="H263" s="36">
        <v>1.0299497754929028</v>
      </c>
      <c r="I263" s="36">
        <v>2.9020852572379052</v>
      </c>
      <c r="J263" s="36">
        <v>2.6587732407759694</v>
      </c>
      <c r="K263" s="36">
        <v>3.3929644943503954</v>
      </c>
      <c r="L263" s="37">
        <v>4.7300000000000004</v>
      </c>
      <c r="M263" s="37">
        <v>3.56</v>
      </c>
      <c r="N263" s="37">
        <v>1.86</v>
      </c>
      <c r="O263" s="36">
        <v>4.8716624380814304</v>
      </c>
      <c r="P263" s="36">
        <v>3.6666212007547339</v>
      </c>
      <c r="Q263" s="36">
        <v>1.9157065824167994</v>
      </c>
      <c r="R263" s="38">
        <v>0.20526873787130095</v>
      </c>
      <c r="S263" s="38">
        <v>0.272730654531251</v>
      </c>
      <c r="T263" s="38">
        <v>0.52200060759744804</v>
      </c>
      <c r="U263" s="37">
        <v>1.6298625232333233</v>
      </c>
      <c r="V263" s="37">
        <v>1.338963378073192</v>
      </c>
      <c r="W263" s="37">
        <v>0.54819318124226613</v>
      </c>
      <c r="X263" s="37" t="s">
        <v>501</v>
      </c>
      <c r="Y263" s="37" t="s">
        <v>361</v>
      </c>
      <c r="Z263" s="37" t="s">
        <v>269</v>
      </c>
      <c r="AA263" s="26" t="s">
        <v>90</v>
      </c>
      <c r="AB263" s="39" t="s">
        <v>75</v>
      </c>
      <c r="AC263" s="40">
        <v>44415</v>
      </c>
      <c r="AD263" s="39" t="s">
        <v>73</v>
      </c>
      <c r="AE263" s="69" t="str">
        <f>VLOOKUP(AD263,cs_lookup!$A$2:$B$54,2,FALSE)</f>
        <v>X</v>
      </c>
    </row>
    <row r="264" spans="1:31" x14ac:dyDescent="0.25">
      <c r="A264" s="41">
        <v>0.20289826837981514</v>
      </c>
      <c r="B264" s="41">
        <v>0.36637679154028507</v>
      </c>
      <c r="C264" s="41">
        <v>0.40078723692255069</v>
      </c>
      <c r="D264" s="34">
        <v>4.9285782869671975</v>
      </c>
      <c r="E264" s="35">
        <v>2.7294305291443242</v>
      </c>
      <c r="F264" s="54">
        <v>2.4950894336818488</v>
      </c>
      <c r="G264" s="28">
        <v>2.7117342906816555E-2</v>
      </c>
      <c r="H264" s="36">
        <v>1.0271173429068166</v>
      </c>
      <c r="I264" s="36">
        <v>4.7984568861615786</v>
      </c>
      <c r="J264" s="36">
        <v>2.6573697231319624</v>
      </c>
      <c r="K264" s="36">
        <v>2.4292155622847966</v>
      </c>
      <c r="L264" s="37">
        <v>2.66</v>
      </c>
      <c r="M264" s="37">
        <v>3.33</v>
      </c>
      <c r="N264" s="37">
        <v>2.85</v>
      </c>
      <c r="O264" s="36">
        <v>2.7321321321321324</v>
      </c>
      <c r="P264" s="36">
        <v>3.4203007518796991</v>
      </c>
      <c r="Q264" s="36">
        <v>2.9272844272844272</v>
      </c>
      <c r="R264" s="38">
        <v>0.36601450868322705</v>
      </c>
      <c r="S264" s="38">
        <v>0.29237194987909432</v>
      </c>
      <c r="T264" s="38">
        <v>0.34161354143767864</v>
      </c>
      <c r="U264" s="37">
        <v>0.55434487859446191</v>
      </c>
      <c r="V264" s="37">
        <v>1.2531188155765089</v>
      </c>
      <c r="W264" s="37">
        <v>1.1732182372977369</v>
      </c>
      <c r="X264" s="37" t="s">
        <v>498</v>
      </c>
      <c r="Y264" s="37" t="s">
        <v>360</v>
      </c>
      <c r="Z264" s="37" t="s">
        <v>269</v>
      </c>
      <c r="AA264" s="26" t="s">
        <v>90</v>
      </c>
      <c r="AB264" s="39" t="s">
        <v>75</v>
      </c>
      <c r="AC264" s="40">
        <v>44415</v>
      </c>
      <c r="AD264" s="39" t="s">
        <v>74</v>
      </c>
      <c r="AE264" s="69" t="str">
        <f>VLOOKUP(AD264,cs_lookup!$A$2:$B$54,2,FALSE)</f>
        <v>X</v>
      </c>
    </row>
    <row r="265" spans="1:31" x14ac:dyDescent="0.25">
      <c r="A265" s="41">
        <v>0.31564454686677262</v>
      </c>
      <c r="B265" s="41">
        <v>0.28095256835135263</v>
      </c>
      <c r="C265" s="41">
        <v>0.37126690548918745</v>
      </c>
      <c r="D265" s="34">
        <v>3.1681206278595408</v>
      </c>
      <c r="E265" s="35">
        <v>3.559319659784792</v>
      </c>
      <c r="F265" s="54">
        <v>2.6934800414876285</v>
      </c>
      <c r="G265" s="28">
        <v>4.1126611637901656E-2</v>
      </c>
      <c r="H265" s="36">
        <v>1.0411266116379017</v>
      </c>
      <c r="I265" s="36">
        <v>3.0429734409299649</v>
      </c>
      <c r="J265" s="36">
        <v>3.4187193180906843</v>
      </c>
      <c r="K265" s="36">
        <v>2.5870821198684397</v>
      </c>
      <c r="L265" s="37">
        <v>5.48</v>
      </c>
      <c r="M265" s="37">
        <v>4.28</v>
      </c>
      <c r="N265" s="37">
        <v>1.6</v>
      </c>
      <c r="O265" s="36">
        <v>5.7053738317757015</v>
      </c>
      <c r="P265" s="36">
        <v>4.4560218978102197</v>
      </c>
      <c r="Q265" s="36">
        <v>1.6658025786206427</v>
      </c>
      <c r="R265" s="38">
        <v>0.17527335271714647</v>
      </c>
      <c r="S265" s="38">
        <v>0.22441541422662678</v>
      </c>
      <c r="T265" s="38">
        <v>0.60031123305622669</v>
      </c>
      <c r="U265" s="37">
        <v>1.8008701378363836</v>
      </c>
      <c r="V265" s="37">
        <v>1.2519307968196498</v>
      </c>
      <c r="W265" s="37">
        <v>0.6184573685203949</v>
      </c>
      <c r="X265" s="37" t="s">
        <v>448</v>
      </c>
      <c r="Y265" s="37" t="s">
        <v>365</v>
      </c>
      <c r="Z265" s="37" t="s">
        <v>282</v>
      </c>
      <c r="AA265" s="26" t="s">
        <v>90</v>
      </c>
      <c r="AB265" s="39" t="s">
        <v>75</v>
      </c>
      <c r="AC265" s="40">
        <v>44415</v>
      </c>
      <c r="AD265" s="39" t="s">
        <v>78</v>
      </c>
      <c r="AE265" s="69" t="str">
        <f>VLOOKUP(AD265,cs_lookup!$A$2:$B$54,2,FALSE)</f>
        <v>1</v>
      </c>
    </row>
    <row r="266" spans="1:31" x14ac:dyDescent="0.25">
      <c r="A266" s="41">
        <v>0.6872279347450958</v>
      </c>
      <c r="B266" s="41">
        <v>0.18144624703968196</v>
      </c>
      <c r="C266" s="41">
        <v>0.12356287224794202</v>
      </c>
      <c r="D266" s="34">
        <v>1.4551212915565146</v>
      </c>
      <c r="E266" s="35">
        <v>5.5112740897931154</v>
      </c>
      <c r="F266" s="54">
        <v>8.093045927205333</v>
      </c>
      <c r="G266" s="28">
        <v>3.9129015847419346E-2</v>
      </c>
      <c r="H266" s="36">
        <v>1.0391290158474193</v>
      </c>
      <c r="I266" s="36">
        <v>1.4003278412641087</v>
      </c>
      <c r="J266" s="36">
        <v>5.3037438140427833</v>
      </c>
      <c r="K266" s="36">
        <v>7.7882975104928418</v>
      </c>
      <c r="L266" s="37">
        <v>2.46</v>
      </c>
      <c r="M266" s="37">
        <v>3.63</v>
      </c>
      <c r="N266" s="37">
        <v>2.8</v>
      </c>
      <c r="O266" s="36">
        <v>2.5562573789846517</v>
      </c>
      <c r="P266" s="36">
        <v>3.7720383275261322</v>
      </c>
      <c r="Q266" s="36">
        <v>2.9095612443727741</v>
      </c>
      <c r="R266" s="38">
        <v>0.39119691476341134</v>
      </c>
      <c r="S266" s="38">
        <v>0.26510865298016306</v>
      </c>
      <c r="T266" s="38">
        <v>0.34369443225642565</v>
      </c>
      <c r="U266" s="37">
        <v>1.7567314792365338</v>
      </c>
      <c r="V266" s="37">
        <v>0.68442219821945538</v>
      </c>
      <c r="W266" s="37">
        <v>0.35951374433599625</v>
      </c>
      <c r="X266" s="37" t="s">
        <v>445</v>
      </c>
      <c r="Y266" s="37" t="s">
        <v>366</v>
      </c>
      <c r="Z266" s="37" t="s">
        <v>282</v>
      </c>
      <c r="AA266" s="26" t="s">
        <v>84</v>
      </c>
      <c r="AB266" s="39" t="s">
        <v>86</v>
      </c>
      <c r="AC266" s="40">
        <v>44415</v>
      </c>
      <c r="AD266" s="39" t="s">
        <v>89</v>
      </c>
      <c r="AE266" s="69" t="str">
        <f>VLOOKUP(AD266,cs_lookup!$A$2:$B$54,2,FALSE)</f>
        <v>1</v>
      </c>
    </row>
    <row r="267" spans="1:31" x14ac:dyDescent="0.25">
      <c r="A267" s="41">
        <v>3.5343572273692565E-2</v>
      </c>
      <c r="B267" s="41">
        <v>7.6441375767765524E-2</v>
      </c>
      <c r="C267" s="41">
        <v>0.70887723620838694</v>
      </c>
      <c r="D267" s="34">
        <v>28.293687809942583</v>
      </c>
      <c r="E267" s="35">
        <v>13.081920490783329</v>
      </c>
      <c r="F267" s="54">
        <v>1.410681495922705</v>
      </c>
      <c r="G267" s="28">
        <v>4.5950288590026922E-2</v>
      </c>
      <c r="H267" s="36">
        <v>1.0459502885900269</v>
      </c>
      <c r="I267" s="36">
        <v>27.050700323514747</v>
      </c>
      <c r="J267" s="36">
        <v>12.507210556266646</v>
      </c>
      <c r="K267" s="36">
        <v>1.3487079752368987</v>
      </c>
      <c r="L267" s="37">
        <v>6.23</v>
      </c>
      <c r="M267" s="37">
        <v>3.96</v>
      </c>
      <c r="N267" s="37">
        <v>1.58</v>
      </c>
      <c r="O267" s="36">
        <v>6.5162702979158684</v>
      </c>
      <c r="P267" s="36">
        <v>4.1419631428165067</v>
      </c>
      <c r="Q267" s="36">
        <v>1.6526014559722426</v>
      </c>
      <c r="R267" s="38">
        <v>0.1534620195727355</v>
      </c>
      <c r="S267" s="38">
        <v>0.24143140958033896</v>
      </c>
      <c r="T267" s="38">
        <v>0.60510657084692543</v>
      </c>
      <c r="U267" s="37">
        <v>0.23030827022930567</v>
      </c>
      <c r="V267" s="37">
        <v>0.31661736101627164</v>
      </c>
      <c r="W267" s="37">
        <v>1.1714915526635596</v>
      </c>
      <c r="X267" s="37" t="s">
        <v>374</v>
      </c>
      <c r="Y267" s="37" t="s">
        <v>379</v>
      </c>
      <c r="Z267" s="37" t="s">
        <v>275</v>
      </c>
      <c r="AA267" s="26" t="s">
        <v>85</v>
      </c>
      <c r="AB267" s="39" t="s">
        <v>91</v>
      </c>
      <c r="AC267" s="40">
        <v>44416</v>
      </c>
      <c r="AD267" s="39" t="s">
        <v>86</v>
      </c>
      <c r="AE267" s="69" t="str">
        <f>VLOOKUP(AD267,cs_lookup!$A$2:$B$54,2,FALSE)</f>
        <v>1</v>
      </c>
    </row>
    <row r="268" spans="1:31" x14ac:dyDescent="0.25">
      <c r="A268" s="41">
        <v>0.43961603332065763</v>
      </c>
      <c r="B268" s="41">
        <v>0.20986398422386082</v>
      </c>
      <c r="C268" s="41">
        <v>0.32528146111398853</v>
      </c>
      <c r="D268" s="34">
        <v>2.2747123039313633</v>
      </c>
      <c r="E268" s="35">
        <v>4.7649910188177174</v>
      </c>
      <c r="F268" s="54">
        <v>3.0742606620595865</v>
      </c>
      <c r="G268" s="28">
        <v>4.3879314371117584E-2</v>
      </c>
      <c r="H268" s="36">
        <v>1.0438793143711176</v>
      </c>
      <c r="I268" s="36">
        <v>2.1790951047839835</v>
      </c>
      <c r="J268" s="36">
        <v>4.5646953179528937</v>
      </c>
      <c r="K268" s="36">
        <v>2.9450345645671376</v>
      </c>
      <c r="L268" s="37">
        <v>2.16</v>
      </c>
      <c r="M268" s="37">
        <v>3.66</v>
      </c>
      <c r="N268" s="37">
        <v>3.25</v>
      </c>
      <c r="O268" s="36">
        <v>2.2547793190416141</v>
      </c>
      <c r="P268" s="36">
        <v>3.8205982905982907</v>
      </c>
      <c r="Q268" s="36">
        <v>3.3926077717061323</v>
      </c>
      <c r="R268" s="38">
        <v>0.44350238249703589</v>
      </c>
      <c r="S268" s="38">
        <v>0.2617391109818572</v>
      </c>
      <c r="T268" s="38">
        <v>0.29475850652110691</v>
      </c>
      <c r="U268" s="37">
        <v>0.99123714025052789</v>
      </c>
      <c r="V268" s="37">
        <v>0.80180597938382936</v>
      </c>
      <c r="W268" s="37">
        <v>1.1035524129672436</v>
      </c>
      <c r="X268" s="37" t="s">
        <v>309</v>
      </c>
      <c r="Y268" s="37" t="s">
        <v>284</v>
      </c>
      <c r="Z268" s="37" t="s">
        <v>275</v>
      </c>
      <c r="AA268" s="26" t="s">
        <v>90</v>
      </c>
      <c r="AB268" s="39" t="s">
        <v>74</v>
      </c>
      <c r="AC268" s="40">
        <v>44416</v>
      </c>
      <c r="AD268" s="39" t="s">
        <v>78</v>
      </c>
      <c r="AE268" s="69" t="str">
        <f>VLOOKUP(AD268,cs_lookup!$A$2:$B$54,2,FALSE)</f>
        <v>1</v>
      </c>
    </row>
    <row r="269" spans="1:31" x14ac:dyDescent="0.25">
      <c r="A269" s="41">
        <v>0.13948090016833983</v>
      </c>
      <c r="B269" s="41">
        <v>0.18325841565917364</v>
      </c>
      <c r="C269" s="41">
        <v>0.58882552359414464</v>
      </c>
      <c r="D269" s="34">
        <v>7.169440395015358</v>
      </c>
      <c r="E269" s="35">
        <v>5.4567753213572079</v>
      </c>
      <c r="F269" s="54">
        <v>1.6982959466432073</v>
      </c>
      <c r="G269" s="28">
        <v>4.4582071821747782E-2</v>
      </c>
      <c r="H269" s="36">
        <v>1.0445820718217478</v>
      </c>
      <c r="I269" s="36">
        <v>6.8634534216271552</v>
      </c>
      <c r="J269" s="36">
        <v>5.2238837603641901</v>
      </c>
      <c r="K269" s="36">
        <v>1.6258137990836705</v>
      </c>
      <c r="L269" s="37">
        <v>2.2599999999999998</v>
      </c>
      <c r="M269" s="37">
        <v>3.22</v>
      </c>
      <c r="N269" s="37">
        <v>3.43</v>
      </c>
      <c r="O269" s="36">
        <v>2.3607554823171499</v>
      </c>
      <c r="P269" s="36">
        <v>3.363554271266028</v>
      </c>
      <c r="Q269" s="36">
        <v>3.582916506348595</v>
      </c>
      <c r="R269" s="38">
        <v>0.42359321305841935</v>
      </c>
      <c r="S269" s="38">
        <v>0.29730455326460486</v>
      </c>
      <c r="T269" s="38">
        <v>0.27910223367697601</v>
      </c>
      <c r="U269" s="37">
        <v>0.32928029975093931</v>
      </c>
      <c r="V269" s="37">
        <v>0.61639962673585857</v>
      </c>
      <c r="W269" s="37">
        <v>2.1097126878448149</v>
      </c>
      <c r="X269" s="37" t="s">
        <v>378</v>
      </c>
      <c r="Y269" s="37" t="s">
        <v>304</v>
      </c>
      <c r="Z269" s="37" t="s">
        <v>275</v>
      </c>
      <c r="AA269" s="26" t="s">
        <v>85</v>
      </c>
      <c r="AB269" s="39" t="s">
        <v>79</v>
      </c>
      <c r="AC269" s="40">
        <v>44416</v>
      </c>
      <c r="AD269" s="39" t="s">
        <v>76</v>
      </c>
      <c r="AE269" s="69" t="str">
        <f>VLOOKUP(AD269,cs_lookup!$A$2:$B$54,2,FALSE)</f>
        <v>2</v>
      </c>
    </row>
    <row r="270" spans="1:31" x14ac:dyDescent="0.25">
      <c r="A270" s="41">
        <v>0.33532707089861968</v>
      </c>
      <c r="B270" s="41">
        <v>0.31418949710965827</v>
      </c>
      <c r="C270" s="41">
        <v>0.32763307617722948</v>
      </c>
      <c r="D270" s="34">
        <v>2.9821630485131116</v>
      </c>
      <c r="E270" s="35">
        <v>3.1827925796354055</v>
      </c>
      <c r="F270" s="54">
        <v>3.0521948872435001</v>
      </c>
      <c r="G270" s="28">
        <v>4.1802210026508968E-2</v>
      </c>
      <c r="H270" s="36">
        <v>1.041802210026509</v>
      </c>
      <c r="I270" s="36">
        <v>2.8625040528923718</v>
      </c>
      <c r="J270" s="36">
        <v>3.0550833440393821</v>
      </c>
      <c r="K270" s="36">
        <v>2.9297258710612986</v>
      </c>
      <c r="L270" s="37">
        <v>1.98</v>
      </c>
      <c r="M270" s="37">
        <v>3.21</v>
      </c>
      <c r="N270" s="37">
        <v>4.4400000000000004</v>
      </c>
      <c r="O270" s="36">
        <v>2.062768375852488</v>
      </c>
      <c r="P270" s="36">
        <v>3.3441850941850939</v>
      </c>
      <c r="Q270" s="36">
        <v>4.6256018125176999</v>
      </c>
      <c r="R270" s="38">
        <v>0.48478540378375068</v>
      </c>
      <c r="S270" s="38">
        <v>0.29902651074511727</v>
      </c>
      <c r="T270" s="38">
        <v>0.21618808547113208</v>
      </c>
      <c r="U270" s="37">
        <v>0.69170207741691769</v>
      </c>
      <c r="V270" s="37">
        <v>1.0507078329836297</v>
      </c>
      <c r="W270" s="37">
        <v>1.5155001510061425</v>
      </c>
      <c r="X270" s="37" t="s">
        <v>371</v>
      </c>
      <c r="Y270" s="37" t="s">
        <v>510</v>
      </c>
      <c r="Z270" s="37" t="s">
        <v>275</v>
      </c>
      <c r="AA270" s="26" t="s">
        <v>90</v>
      </c>
      <c r="AB270" s="39" t="s">
        <v>75</v>
      </c>
      <c r="AC270" s="40">
        <v>44416</v>
      </c>
      <c r="AD270" s="39" t="s">
        <v>75</v>
      </c>
      <c r="AE270" s="69" t="str">
        <f>VLOOKUP(AD270,cs_lookup!$A$2:$B$54,2,FALSE)</f>
        <v>X</v>
      </c>
    </row>
    <row r="271" spans="1:31" x14ac:dyDescent="0.25">
      <c r="A271" s="41">
        <v>0.52017773925357269</v>
      </c>
      <c r="B271" s="41">
        <v>0.23696762793816642</v>
      </c>
      <c r="C271" s="41">
        <v>0.22968962882980035</v>
      </c>
      <c r="D271" s="34">
        <v>1.9224198279513973</v>
      </c>
      <c r="E271" s="35">
        <v>4.2199856946744507</v>
      </c>
      <c r="F271" s="54">
        <v>4.3537011448653544</v>
      </c>
      <c r="G271" s="28">
        <v>3.77078824889574E-2</v>
      </c>
      <c r="H271" s="36">
        <v>1.0377078824889574</v>
      </c>
      <c r="I271" s="36">
        <v>1.8525635782398082</v>
      </c>
      <c r="J271" s="36">
        <v>4.066641263775268</v>
      </c>
      <c r="K271" s="36">
        <v>4.1954978065917157</v>
      </c>
      <c r="L271" s="37">
        <v>1.83</v>
      </c>
      <c r="M271" s="37">
        <v>4.2</v>
      </c>
      <c r="N271" s="37">
        <v>3.95</v>
      </c>
      <c r="O271" s="36">
        <v>1.8990054249547921</v>
      </c>
      <c r="P271" s="36">
        <v>4.3583731064536213</v>
      </c>
      <c r="Q271" s="36">
        <v>4.0989461358313823</v>
      </c>
      <c r="R271" s="38">
        <v>0.52659143931819263</v>
      </c>
      <c r="S271" s="38">
        <v>0.22944341284578393</v>
      </c>
      <c r="T271" s="38">
        <v>0.24396514783602338</v>
      </c>
      <c r="U271" s="37">
        <v>0.98782034878325387</v>
      </c>
      <c r="V271" s="37">
        <v>1.0327933367058122</v>
      </c>
      <c r="W271" s="37">
        <v>0.94148541653245443</v>
      </c>
      <c r="X271" s="37" t="s">
        <v>312</v>
      </c>
      <c r="Y271" s="37" t="s">
        <v>382</v>
      </c>
      <c r="Z271" s="37" t="s">
        <v>268</v>
      </c>
      <c r="AA271" s="26" t="s">
        <v>84</v>
      </c>
      <c r="AB271" s="39" t="s">
        <v>86</v>
      </c>
      <c r="AC271" s="40">
        <v>44416</v>
      </c>
      <c r="AD271" s="39" t="s">
        <v>100</v>
      </c>
      <c r="AE271" s="69" t="str">
        <f>VLOOKUP(AD271,cs_lookup!$A$2:$B$54,2,FALSE)</f>
        <v>1</v>
      </c>
    </row>
    <row r="272" spans="1:31" x14ac:dyDescent="0.25">
      <c r="A272" s="41">
        <v>0.63454933436503358</v>
      </c>
      <c r="B272" s="41">
        <v>0.20000854644286178</v>
      </c>
      <c r="C272" s="41">
        <v>0.15709812010949137</v>
      </c>
      <c r="D272" s="34">
        <v>1.5759215963888091</v>
      </c>
      <c r="E272" s="35">
        <v>4.9997863480582758</v>
      </c>
      <c r="F272" s="54">
        <v>6.3654485445340674</v>
      </c>
      <c r="G272" s="28">
        <v>3.9581924199062035E-2</v>
      </c>
      <c r="H272" s="36">
        <v>1.039581924199062</v>
      </c>
      <c r="I272" s="36">
        <v>1.5159186204617456</v>
      </c>
      <c r="J272" s="36">
        <v>4.8094202406513782</v>
      </c>
      <c r="K272" s="36">
        <v>6.1230850559837107</v>
      </c>
      <c r="L272" s="37">
        <v>1.1499999999999999</v>
      </c>
      <c r="M272" s="37">
        <v>8.6300000000000008</v>
      </c>
      <c r="N272" s="37">
        <v>18.47</v>
      </c>
      <c r="O272" s="36">
        <v>1.1955192128289212</v>
      </c>
      <c r="P272" s="36">
        <v>8.9715920058379055</v>
      </c>
      <c r="Q272" s="36">
        <v>19.201078139956675</v>
      </c>
      <c r="R272" s="38">
        <v>0.83645665353527032</v>
      </c>
      <c r="S272" s="38">
        <v>0.11146293760898733</v>
      </c>
      <c r="T272" s="38">
        <v>5.2080408855742326E-2</v>
      </c>
      <c r="U272" s="37">
        <v>0.75861592072120088</v>
      </c>
      <c r="V272" s="37">
        <v>1.7943950763660383</v>
      </c>
      <c r="W272" s="37">
        <v>3.0164532798626431</v>
      </c>
      <c r="X272" s="37" t="s">
        <v>288</v>
      </c>
      <c r="Y272" s="37" t="s">
        <v>384</v>
      </c>
      <c r="Z272" s="37" t="s">
        <v>268</v>
      </c>
      <c r="AA272" s="26" t="s">
        <v>84</v>
      </c>
      <c r="AB272" s="39" t="s">
        <v>86</v>
      </c>
      <c r="AC272" s="40">
        <v>44416</v>
      </c>
      <c r="AD272" s="39" t="s">
        <v>78</v>
      </c>
      <c r="AE272" s="69" t="str">
        <f>VLOOKUP(AD272,cs_lookup!$A$2:$B$54,2,FALSE)</f>
        <v>1</v>
      </c>
    </row>
    <row r="273" spans="1:31" x14ac:dyDescent="0.25">
      <c r="A273" s="41">
        <v>0.34265305606194468</v>
      </c>
      <c r="B273" s="41">
        <v>0.24120739151675086</v>
      </c>
      <c r="C273" s="41">
        <v>0.38211638458851355</v>
      </c>
      <c r="D273" s="34">
        <v>2.9184038557625485</v>
      </c>
      <c r="E273" s="35">
        <v>4.1458099343964516</v>
      </c>
      <c r="F273" s="54">
        <v>2.617003720154166</v>
      </c>
      <c r="G273" s="28">
        <v>3.8050518048011961E-2</v>
      </c>
      <c r="H273" s="36">
        <v>1.038050518048012</v>
      </c>
      <c r="I273" s="36">
        <v>2.8114275798931456</v>
      </c>
      <c r="J273" s="36">
        <v>3.9938421707956793</v>
      </c>
      <c r="K273" s="36">
        <v>2.5210754916584168</v>
      </c>
      <c r="L273" s="37">
        <v>4.8899999999999997</v>
      </c>
      <c r="M273" s="37">
        <v>4.0199999999999996</v>
      </c>
      <c r="N273" s="37">
        <v>1.71</v>
      </c>
      <c r="O273" s="36">
        <v>5.0760670332547786</v>
      </c>
      <c r="P273" s="36">
        <v>4.1729630825530073</v>
      </c>
      <c r="Q273" s="36">
        <v>1.7750663858621005</v>
      </c>
      <c r="R273" s="38">
        <v>0.19700291454953445</v>
      </c>
      <c r="S273" s="38">
        <v>0.23963787366846359</v>
      </c>
      <c r="T273" s="38">
        <v>0.56335921178200199</v>
      </c>
      <c r="U273" s="37">
        <v>1.7393298817200387</v>
      </c>
      <c r="V273" s="37">
        <v>1.0065495400383109</v>
      </c>
      <c r="W273" s="37">
        <v>0.67828194977022516</v>
      </c>
      <c r="X273" s="37" t="s">
        <v>314</v>
      </c>
      <c r="Y273" s="37" t="s">
        <v>311</v>
      </c>
      <c r="Z273" s="37" t="s">
        <v>268</v>
      </c>
      <c r="AA273" s="26" t="s">
        <v>85</v>
      </c>
      <c r="AB273" s="39" t="s">
        <v>79</v>
      </c>
      <c r="AC273" s="40">
        <v>44416</v>
      </c>
      <c r="AD273" s="39" t="s">
        <v>75</v>
      </c>
      <c r="AE273" s="69" t="str">
        <f>VLOOKUP(AD273,cs_lookup!$A$2:$B$54,2,FALSE)</f>
        <v>X</v>
      </c>
    </row>
    <row r="274" spans="1:31" x14ac:dyDescent="0.25">
      <c r="A274" s="41">
        <v>0.22316403727000889</v>
      </c>
      <c r="B274" s="41">
        <v>0.18104606284565938</v>
      </c>
      <c r="C274" s="41">
        <v>0.53345291647567461</v>
      </c>
      <c r="D274" s="34">
        <v>4.4810087334550586</v>
      </c>
      <c r="E274" s="35">
        <v>5.5234562093321724</v>
      </c>
      <c r="F274" s="54">
        <v>1.8745796847576142</v>
      </c>
      <c r="G274" s="28">
        <v>3.3667665983493356E-2</v>
      </c>
      <c r="H274" s="36">
        <v>1.0336676659834934</v>
      </c>
      <c r="I274" s="36">
        <v>4.3350574666486823</v>
      </c>
      <c r="J274" s="36">
        <v>5.3435513087050328</v>
      </c>
      <c r="K274" s="36">
        <v>1.8135226112292355</v>
      </c>
      <c r="L274" s="37">
        <v>2.65</v>
      </c>
      <c r="M274" s="37">
        <v>2.96</v>
      </c>
      <c r="N274" s="37">
        <v>3.14</v>
      </c>
      <c r="O274" s="36">
        <v>2.7392193148562574</v>
      </c>
      <c r="P274" s="36">
        <v>3.0596562913111405</v>
      </c>
      <c r="Q274" s="36">
        <v>3.2457164711881692</v>
      </c>
      <c r="R274" s="38">
        <v>0.36506751926596859</v>
      </c>
      <c r="S274" s="38">
        <v>0.32683409664014079</v>
      </c>
      <c r="T274" s="38">
        <v>0.30809838409389068</v>
      </c>
      <c r="U274" s="37">
        <v>0.61129524127130996</v>
      </c>
      <c r="V274" s="37">
        <v>0.55393872520283383</v>
      </c>
      <c r="W274" s="37">
        <v>1.7314369176084639</v>
      </c>
      <c r="X274" s="37" t="s">
        <v>513</v>
      </c>
      <c r="Y274" s="37" t="s">
        <v>386</v>
      </c>
      <c r="Z274" s="37" t="s">
        <v>279</v>
      </c>
      <c r="AA274" s="26" t="s">
        <v>85</v>
      </c>
      <c r="AB274" s="39" t="s">
        <v>96</v>
      </c>
      <c r="AC274" s="40">
        <v>44416</v>
      </c>
      <c r="AD274" s="39" t="s">
        <v>75</v>
      </c>
      <c r="AE274" s="69" t="str">
        <f>VLOOKUP(AD274,cs_lookup!$A$2:$B$54,2,FALSE)</f>
        <v>X</v>
      </c>
    </row>
    <row r="275" spans="1:31" x14ac:dyDescent="0.25">
      <c r="A275" s="41">
        <v>0.65044298157719616</v>
      </c>
      <c r="B275" s="41">
        <v>0.21211523705472321</v>
      </c>
      <c r="C275" s="41">
        <v>0.13247359169280579</v>
      </c>
      <c r="D275" s="34">
        <v>1.5374137754168657</v>
      </c>
      <c r="E275" s="35">
        <v>4.714418510830563</v>
      </c>
      <c r="F275" s="54">
        <v>7.5486743223427437</v>
      </c>
      <c r="G275" s="28">
        <v>3.5577473450506547E-2</v>
      </c>
      <c r="H275" s="36">
        <v>1.0355774734505065</v>
      </c>
      <c r="I275" s="36">
        <v>1.4845956143621577</v>
      </c>
      <c r="J275" s="36">
        <v>4.5524537098342739</v>
      </c>
      <c r="K275" s="36">
        <v>7.2893380899748959</v>
      </c>
      <c r="L275" s="37">
        <v>1.71</v>
      </c>
      <c r="M275" s="37">
        <v>3.88</v>
      </c>
      <c r="N275" s="37">
        <v>5.18</v>
      </c>
      <c r="O275" s="36">
        <v>1.7708374796003661</v>
      </c>
      <c r="P275" s="36">
        <v>4.0180405969879649</v>
      </c>
      <c r="Q275" s="36">
        <v>5.3642913124736236</v>
      </c>
      <c r="R275" s="38">
        <v>0.56470456014160886</v>
      </c>
      <c r="S275" s="38">
        <v>0.24887752521704928</v>
      </c>
      <c r="T275" s="38">
        <v>0.18641791464134191</v>
      </c>
      <c r="U275" s="37">
        <v>1.1518288101199095</v>
      </c>
      <c r="V275" s="37">
        <v>0.85228763372560379</v>
      </c>
      <c r="W275" s="37">
        <v>0.71062693704989599</v>
      </c>
      <c r="X275" s="37" t="s">
        <v>318</v>
      </c>
      <c r="Y275" s="37" t="s">
        <v>389</v>
      </c>
      <c r="Z275" s="37" t="s">
        <v>279</v>
      </c>
      <c r="AA275" s="26" t="s">
        <v>84</v>
      </c>
      <c r="AB275" s="39" t="s">
        <v>86</v>
      </c>
      <c r="AC275" s="40">
        <v>44416</v>
      </c>
      <c r="AD275" s="39" t="s">
        <v>96</v>
      </c>
      <c r="AE275" s="69" t="str">
        <f>VLOOKUP(AD275,cs_lookup!$A$2:$B$54,2,FALSE)</f>
        <v>2</v>
      </c>
    </row>
    <row r="276" spans="1:31" x14ac:dyDescent="0.25">
      <c r="A276" s="41">
        <v>0.19292002721855192</v>
      </c>
      <c r="B276" s="41">
        <v>0.44731556414604773</v>
      </c>
      <c r="C276" s="41">
        <v>0.3436931482704958</v>
      </c>
      <c r="D276" s="34">
        <v>5.1834950182084372</v>
      </c>
      <c r="E276" s="35">
        <v>2.2355582504915965</v>
      </c>
      <c r="F276" s="54">
        <v>2.9095721140561492</v>
      </c>
      <c r="G276" s="28">
        <v>3.7837560789824032E-2</v>
      </c>
      <c r="H276" s="36">
        <v>1.037837560789824</v>
      </c>
      <c r="I276" s="36">
        <v>4.9945147622751769</v>
      </c>
      <c r="J276" s="36">
        <v>2.1540540976280265</v>
      </c>
      <c r="K276" s="36">
        <v>2.8034947124498766</v>
      </c>
      <c r="L276" s="37">
        <v>2.69</v>
      </c>
      <c r="M276" s="37">
        <v>3.09</v>
      </c>
      <c r="N276" s="37">
        <v>2.92</v>
      </c>
      <c r="O276" s="36">
        <v>2.7917830385246267</v>
      </c>
      <c r="P276" s="36">
        <v>3.2069180628405562</v>
      </c>
      <c r="Q276" s="36">
        <v>3.0304856775062863</v>
      </c>
      <c r="R276" s="38">
        <v>0.35819402374780163</v>
      </c>
      <c r="S276" s="38">
        <v>0.31182586533384676</v>
      </c>
      <c r="T276" s="38">
        <v>0.3299801109183515</v>
      </c>
      <c r="U276" s="37">
        <v>0.53859085978046251</v>
      </c>
      <c r="V276" s="37">
        <v>1.4345043624496741</v>
      </c>
      <c r="W276" s="37">
        <v>1.0415571632907821</v>
      </c>
      <c r="X276" s="37" t="s">
        <v>317</v>
      </c>
      <c r="Y276" s="37" t="s">
        <v>319</v>
      </c>
      <c r="Z276" s="37" t="s">
        <v>279</v>
      </c>
      <c r="AA276" s="26" t="s">
        <v>85</v>
      </c>
      <c r="AB276" s="39" t="s">
        <v>76</v>
      </c>
      <c r="AC276" s="40">
        <v>44416</v>
      </c>
      <c r="AD276" s="39" t="s">
        <v>78</v>
      </c>
      <c r="AE276" s="69" t="str">
        <f>VLOOKUP(AD276,cs_lookup!$A$2:$B$54,2,FALSE)</f>
        <v>1</v>
      </c>
    </row>
    <row r="277" spans="1:31" x14ac:dyDescent="0.25">
      <c r="A277" s="41">
        <v>0.17121394230994019</v>
      </c>
      <c r="B277" s="41">
        <v>0.33685404937136698</v>
      </c>
      <c r="C277" s="41">
        <v>0.44982902157269783</v>
      </c>
      <c r="D277" s="34">
        <v>5.8406458405691586</v>
      </c>
      <c r="E277" s="35">
        <v>2.9686447346148519</v>
      </c>
      <c r="F277" s="54">
        <v>2.2230668810646934</v>
      </c>
      <c r="G277" s="28">
        <v>4.1810849270264683E-2</v>
      </c>
      <c r="H277" s="36">
        <v>1.0418108492702647</v>
      </c>
      <c r="I277" s="36">
        <v>5.6062440170019663</v>
      </c>
      <c r="J277" s="36">
        <v>2.8495045302074136</v>
      </c>
      <c r="K277" s="36">
        <v>2.1338488484947513</v>
      </c>
      <c r="L277" s="37">
        <v>5.41</v>
      </c>
      <c r="M277" s="37">
        <v>3.77</v>
      </c>
      <c r="N277" s="37">
        <v>1.69</v>
      </c>
      <c r="O277" s="36">
        <v>5.6361966945521322</v>
      </c>
      <c r="P277" s="36">
        <v>3.9276269017488978</v>
      </c>
      <c r="Q277" s="36">
        <v>1.7606603352667474</v>
      </c>
      <c r="R277" s="38">
        <v>0.17742460992651052</v>
      </c>
      <c r="S277" s="38">
        <v>0.25460666835608009</v>
      </c>
      <c r="T277" s="38">
        <v>0.56796872171740942</v>
      </c>
      <c r="U277" s="37">
        <v>0.9649954557085243</v>
      </c>
      <c r="V277" s="37">
        <v>1.3230370262740323</v>
      </c>
      <c r="W277" s="37">
        <v>0.79199611593489905</v>
      </c>
      <c r="X277" s="37" t="s">
        <v>482</v>
      </c>
      <c r="Y277" s="37" t="s">
        <v>385</v>
      </c>
      <c r="Z277" s="37" t="s">
        <v>279</v>
      </c>
      <c r="AA277" s="26" t="s">
        <v>85</v>
      </c>
      <c r="AB277" s="39" t="s">
        <v>76</v>
      </c>
      <c r="AC277" s="40">
        <v>44416</v>
      </c>
      <c r="AD277" s="39" t="s">
        <v>79</v>
      </c>
      <c r="AE277" s="69" t="str">
        <f>VLOOKUP(AD277,cs_lookup!$A$2:$B$54,2,FALSE)</f>
        <v>2</v>
      </c>
    </row>
    <row r="278" spans="1:31" x14ac:dyDescent="0.25">
      <c r="A278" s="41">
        <v>0.40238854304483618</v>
      </c>
      <c r="B278" s="41">
        <v>0.49361567722433647</v>
      </c>
      <c r="C278" s="41">
        <v>0.10339638129279628</v>
      </c>
      <c r="D278" s="34">
        <v>2.4851602196053948</v>
      </c>
      <c r="E278" s="35">
        <v>2.0258675851284278</v>
      </c>
      <c r="F278" s="54">
        <v>9.6715183597017322</v>
      </c>
      <c r="G278" s="28">
        <v>3.8955980479467023E-2</v>
      </c>
      <c r="H278" s="36">
        <v>1.038955980479467</v>
      </c>
      <c r="I278" s="36">
        <v>2.3919783574069422</v>
      </c>
      <c r="J278" s="36">
        <v>1.9499070443711308</v>
      </c>
      <c r="K278" s="36">
        <v>9.3088817441894225</v>
      </c>
      <c r="L278" s="37">
        <v>2.13</v>
      </c>
      <c r="M278" s="37">
        <v>3.25</v>
      </c>
      <c r="N278" s="37">
        <v>3.82</v>
      </c>
      <c r="O278" s="36">
        <v>2.2129762384212648</v>
      </c>
      <c r="P278" s="36">
        <v>3.376606936558268</v>
      </c>
      <c r="Q278" s="36">
        <v>3.968811845431564</v>
      </c>
      <c r="R278" s="38">
        <v>0.45188013438110797</v>
      </c>
      <c r="S278" s="38">
        <v>0.29615528807131075</v>
      </c>
      <c r="T278" s="38">
        <v>0.25196457754758117</v>
      </c>
      <c r="U278" s="37">
        <v>0.89047628437117476</v>
      </c>
      <c r="V278" s="37">
        <v>1.6667461197096014</v>
      </c>
      <c r="W278" s="37">
        <v>0.41036078284960842</v>
      </c>
      <c r="X278" s="37" t="s">
        <v>393</v>
      </c>
      <c r="Y278" s="37" t="s">
        <v>514</v>
      </c>
      <c r="Z278" s="37" t="s">
        <v>279</v>
      </c>
      <c r="AA278" s="26" t="s">
        <v>84</v>
      </c>
      <c r="AB278" s="39" t="s">
        <v>78</v>
      </c>
      <c r="AC278" s="40">
        <v>44416</v>
      </c>
      <c r="AD278" s="39" t="s">
        <v>73</v>
      </c>
      <c r="AE278" s="69" t="str">
        <f>VLOOKUP(AD278,cs_lookup!$A$2:$B$54,2,FALSE)</f>
        <v>X</v>
      </c>
    </row>
    <row r="279" spans="1:31" x14ac:dyDescent="0.25">
      <c r="A279" s="41">
        <v>0.54706708476588062</v>
      </c>
      <c r="B279" s="41">
        <v>0.23465004594332636</v>
      </c>
      <c r="C279" s="41">
        <v>0.20741655997350192</v>
      </c>
      <c r="D279" s="34">
        <v>1.8279293853476009</v>
      </c>
      <c r="E279" s="35">
        <v>4.2616654771144775</v>
      </c>
      <c r="F279" s="54">
        <v>4.8212158186778957</v>
      </c>
      <c r="G279" s="28">
        <v>4.2475869569439384E-2</v>
      </c>
      <c r="H279" s="36">
        <v>1.0424758695694394</v>
      </c>
      <c r="I279" s="36">
        <v>1.7534500689234824</v>
      </c>
      <c r="J279" s="36">
        <v>4.0880231394464976</v>
      </c>
      <c r="K279" s="36">
        <v>4.6247745002185434</v>
      </c>
      <c r="L279" s="37">
        <v>1.86</v>
      </c>
      <c r="M279" s="37">
        <v>3.52</v>
      </c>
      <c r="N279" s="37">
        <v>4.53</v>
      </c>
      <c r="O279" s="36">
        <v>1.9390051173991574</v>
      </c>
      <c r="P279" s="36">
        <v>3.6695150608844265</v>
      </c>
      <c r="Q279" s="36">
        <v>4.7224156891495603</v>
      </c>
      <c r="R279" s="38">
        <v>0.51572839649919455</v>
      </c>
      <c r="S279" s="38">
        <v>0.27251557315014263</v>
      </c>
      <c r="T279" s="38">
        <v>0.21175603035066271</v>
      </c>
      <c r="U279" s="37">
        <v>1.0607658769216812</v>
      </c>
      <c r="V279" s="37">
        <v>0.86105187762625879</v>
      </c>
      <c r="W279" s="37">
        <v>0.97950721700829635</v>
      </c>
      <c r="X279" s="37" t="s">
        <v>481</v>
      </c>
      <c r="Y279" s="37" t="s">
        <v>394</v>
      </c>
      <c r="Z279" s="37" t="s">
        <v>279</v>
      </c>
      <c r="AA279" s="26" t="s">
        <v>84</v>
      </c>
      <c r="AB279" s="39" t="s">
        <v>86</v>
      </c>
      <c r="AC279" s="40">
        <v>44416</v>
      </c>
      <c r="AD279" s="39" t="s">
        <v>73</v>
      </c>
      <c r="AE279" s="69" t="str">
        <f>VLOOKUP(AD279,cs_lookup!$A$2:$B$54,2,FALSE)</f>
        <v>X</v>
      </c>
    </row>
    <row r="280" spans="1:31" x14ac:dyDescent="0.25">
      <c r="A280" s="41">
        <v>0.55140624011742334</v>
      </c>
      <c r="B280" s="41">
        <v>0.24476478265970647</v>
      </c>
      <c r="C280" s="41">
        <v>0.19464611440773874</v>
      </c>
      <c r="D280" s="34">
        <v>1.8135449460765034</v>
      </c>
      <c r="E280" s="35">
        <v>4.0855550750954555</v>
      </c>
      <c r="F280" s="54">
        <v>5.1375287045557485</v>
      </c>
      <c r="G280" s="28">
        <v>4.7590228161182857E-2</v>
      </c>
      <c r="H280" s="36">
        <v>1.0475902281611829</v>
      </c>
      <c r="I280" s="36">
        <v>1.7311587081714075</v>
      </c>
      <c r="J280" s="36">
        <v>3.8999553119799142</v>
      </c>
      <c r="K280" s="36">
        <v>4.9041395828725554</v>
      </c>
      <c r="L280" s="37">
        <v>1.38</v>
      </c>
      <c r="M280" s="37">
        <v>4.74</v>
      </c>
      <c r="N280" s="37">
        <v>8.93</v>
      </c>
      <c r="O280" s="36">
        <v>1.4456745148624321</v>
      </c>
      <c r="P280" s="36">
        <v>4.9655776814840067</v>
      </c>
      <c r="Q280" s="36">
        <v>9.3549807374793623</v>
      </c>
      <c r="R280" s="38">
        <v>0.69171863356473307</v>
      </c>
      <c r="S280" s="38">
        <v>0.20138643762011213</v>
      </c>
      <c r="T280" s="38">
        <v>0.10689492881515472</v>
      </c>
      <c r="U280" s="37">
        <v>0.79715394867387379</v>
      </c>
      <c r="V280" s="37">
        <v>1.2153985419883222</v>
      </c>
      <c r="W280" s="37">
        <v>1.8209106509096002</v>
      </c>
      <c r="X280" s="37" t="s">
        <v>387</v>
      </c>
      <c r="Y280" s="37" t="s">
        <v>392</v>
      </c>
      <c r="Z280" s="37" t="s">
        <v>279</v>
      </c>
      <c r="AA280" s="26" t="s">
        <v>84</v>
      </c>
      <c r="AB280" s="39" t="s">
        <v>86</v>
      </c>
      <c r="AC280" s="40">
        <v>44416</v>
      </c>
      <c r="AD280" s="39" t="s">
        <v>103</v>
      </c>
      <c r="AE280" s="69" t="str">
        <f>VLOOKUP(AD280,cs_lookup!$A$2:$B$54,2,FALSE)</f>
        <v>2</v>
      </c>
    </row>
    <row r="281" spans="1:31" x14ac:dyDescent="0.25">
      <c r="A281" s="41">
        <v>0.42453004084762358</v>
      </c>
      <c r="B281" s="41">
        <v>0.22844599838557073</v>
      </c>
      <c r="C281" s="41">
        <v>0.32268756135312926</v>
      </c>
      <c r="D281" s="34">
        <v>2.3555459067240183</v>
      </c>
      <c r="E281" s="35">
        <v>4.3774021303371748</v>
      </c>
      <c r="F281" s="54">
        <v>3.0989728758266639</v>
      </c>
      <c r="G281" s="28">
        <v>3.5700048705922249E-2</v>
      </c>
      <c r="H281" s="36">
        <v>1.0357000487059222</v>
      </c>
      <c r="I281" s="36">
        <v>2.2743514492127388</v>
      </c>
      <c r="J281" s="36">
        <v>4.2265153272963678</v>
      </c>
      <c r="K281" s="36">
        <v>2.992152872541372</v>
      </c>
      <c r="L281" s="37">
        <v>1.76</v>
      </c>
      <c r="M281" s="37">
        <v>3.79</v>
      </c>
      <c r="N281" s="37">
        <v>4.91</v>
      </c>
      <c r="O281" s="36">
        <v>1.8228320857224232</v>
      </c>
      <c r="P281" s="36">
        <v>3.9253031845954456</v>
      </c>
      <c r="Q281" s="36">
        <v>5.0852872391460782</v>
      </c>
      <c r="R281" s="38">
        <v>0.54859688274780449</v>
      </c>
      <c r="S281" s="38">
        <v>0.25475739146072185</v>
      </c>
      <c r="T281" s="38">
        <v>0.19664572579147369</v>
      </c>
      <c r="U281" s="37">
        <v>0.77384697981009909</v>
      </c>
      <c r="V281" s="37">
        <v>0.89671980497096659</v>
      </c>
      <c r="W281" s="37">
        <v>1.6409589379802354</v>
      </c>
      <c r="X281" s="37" t="s">
        <v>405</v>
      </c>
      <c r="Y281" s="37" t="s">
        <v>484</v>
      </c>
      <c r="Z281" s="37" t="s">
        <v>281</v>
      </c>
      <c r="AA281" s="26" t="s">
        <v>90</v>
      </c>
      <c r="AB281" s="39" t="s">
        <v>74</v>
      </c>
      <c r="AC281" s="40">
        <v>44416</v>
      </c>
      <c r="AD281" s="39" t="s">
        <v>78</v>
      </c>
      <c r="AE281" s="69" t="str">
        <f>VLOOKUP(AD281,cs_lookup!$A$2:$B$54,2,FALSE)</f>
        <v>1</v>
      </c>
    </row>
    <row r="282" spans="1:31" x14ac:dyDescent="0.25">
      <c r="A282" s="41">
        <v>0.3141244144531154</v>
      </c>
      <c r="B282" s="41">
        <v>0.21871757691497873</v>
      </c>
      <c r="C282" s="41">
        <v>0.42683383570418648</v>
      </c>
      <c r="D282" s="34">
        <v>3.1834520145178176</v>
      </c>
      <c r="E282" s="35">
        <v>4.572106248181079</v>
      </c>
      <c r="F282" s="54">
        <v>2.3428320726968828</v>
      </c>
      <c r="G282" s="28">
        <v>3.5410865649244894E-2</v>
      </c>
      <c r="H282" s="36">
        <v>1.0354108656492449</v>
      </c>
      <c r="I282" s="36">
        <v>3.0745785273575077</v>
      </c>
      <c r="J282" s="36">
        <v>4.4157410356266462</v>
      </c>
      <c r="K282" s="36">
        <v>2.2627076365746186</v>
      </c>
      <c r="L282" s="37">
        <v>1.88</v>
      </c>
      <c r="M282" s="37">
        <v>4.08</v>
      </c>
      <c r="N282" s="37">
        <v>3.87</v>
      </c>
      <c r="O282" s="36">
        <v>1.9465724274205802</v>
      </c>
      <c r="P282" s="36">
        <v>4.2244763318489191</v>
      </c>
      <c r="Q282" s="36">
        <v>4.007040050062578</v>
      </c>
      <c r="R282" s="38">
        <v>0.51372349978526544</v>
      </c>
      <c r="S282" s="38">
        <v>0.2367157302932105</v>
      </c>
      <c r="T282" s="38">
        <v>0.24956076992152423</v>
      </c>
      <c r="U282" s="37">
        <v>0.61146592395406918</v>
      </c>
      <c r="V282" s="37">
        <v>0.92396722703667322</v>
      </c>
      <c r="W282" s="37">
        <v>1.7103402743885057</v>
      </c>
      <c r="X282" s="37" t="s">
        <v>407</v>
      </c>
      <c r="Y282" s="37" t="s">
        <v>409</v>
      </c>
      <c r="Z282" s="37" t="s">
        <v>281</v>
      </c>
      <c r="AA282" s="26" t="s">
        <v>90</v>
      </c>
      <c r="AB282" s="39" t="s">
        <v>74</v>
      </c>
      <c r="AC282" s="40">
        <v>44416</v>
      </c>
      <c r="AD282" s="39" t="s">
        <v>204</v>
      </c>
      <c r="AE282" s="69" t="str">
        <f>VLOOKUP(AD282,cs_lookup!$A$2:$B$54,2,FALSE)</f>
        <v>1</v>
      </c>
    </row>
    <row r="283" spans="1:31" x14ac:dyDescent="0.25">
      <c r="A283" s="41">
        <v>0.43150324709273713</v>
      </c>
      <c r="B283" s="41">
        <v>0.26480847839189842</v>
      </c>
      <c r="C283" s="41">
        <v>0.28458705428180919</v>
      </c>
      <c r="D283" s="34">
        <v>2.3174796637974859</v>
      </c>
      <c r="E283" s="35">
        <v>3.7763141349276155</v>
      </c>
      <c r="F283" s="54">
        <v>3.513863279985185</v>
      </c>
      <c r="G283" s="28">
        <v>3.2697707204061732E-2</v>
      </c>
      <c r="H283" s="36">
        <v>1.0326977072040617</v>
      </c>
      <c r="I283" s="36">
        <v>2.2441026523355596</v>
      </c>
      <c r="J283" s="36">
        <v>3.6567468956154205</v>
      </c>
      <c r="K283" s="36">
        <v>3.4026058695323931</v>
      </c>
      <c r="L283" s="37">
        <v>2.37</v>
      </c>
      <c r="M283" s="37">
        <v>3.31</v>
      </c>
      <c r="N283" s="37">
        <v>3.24</v>
      </c>
      <c r="O283" s="36">
        <v>2.4474935660736263</v>
      </c>
      <c r="P283" s="36">
        <v>3.4182294108454445</v>
      </c>
      <c r="Q283" s="36">
        <v>3.3459405713411603</v>
      </c>
      <c r="R283" s="38">
        <v>0.4085812579292058</v>
      </c>
      <c r="S283" s="38">
        <v>0.29254911821517149</v>
      </c>
      <c r="T283" s="38">
        <v>0.29886962385562271</v>
      </c>
      <c r="U283" s="37">
        <v>1.0561014209993524</v>
      </c>
      <c r="V283" s="37">
        <v>0.90517612908041756</v>
      </c>
      <c r="W283" s="37">
        <v>0.95221137099997444</v>
      </c>
      <c r="X283" s="37" t="s">
        <v>328</v>
      </c>
      <c r="Y283" s="37" t="s">
        <v>404</v>
      </c>
      <c r="Z283" s="37" t="s">
        <v>281</v>
      </c>
      <c r="AA283" s="26" t="s">
        <v>90</v>
      </c>
      <c r="AB283" s="39" t="s">
        <v>75</v>
      </c>
      <c r="AC283" s="40">
        <v>44416</v>
      </c>
      <c r="AD283" s="39" t="s">
        <v>94</v>
      </c>
      <c r="AE283" s="69" t="str">
        <f>VLOOKUP(AD283,cs_lookup!$A$2:$B$54,2,FALSE)</f>
        <v>1</v>
      </c>
    </row>
    <row r="284" spans="1:31" x14ac:dyDescent="0.25">
      <c r="A284" s="41">
        <v>0.11686167269181909</v>
      </c>
      <c r="B284" s="41">
        <v>0.18513137284240863</v>
      </c>
      <c r="C284" s="41">
        <v>0.59985636416316268</v>
      </c>
      <c r="D284" s="34">
        <v>8.5571255054438833</v>
      </c>
      <c r="E284" s="35">
        <v>5.4015696240271538</v>
      </c>
      <c r="F284" s="54">
        <v>1.66706575064026</v>
      </c>
      <c r="G284" s="28">
        <v>3.4509245293558921E-2</v>
      </c>
      <c r="H284" s="36">
        <v>1.0345092452935589</v>
      </c>
      <c r="I284" s="36">
        <v>8.2716762023868231</v>
      </c>
      <c r="J284" s="36">
        <v>5.2213836160491445</v>
      </c>
      <c r="K284" s="36">
        <v>1.6114556329239984</v>
      </c>
      <c r="L284" s="37">
        <v>4.08</v>
      </c>
      <c r="M284" s="37">
        <v>3.24</v>
      </c>
      <c r="N284" s="37">
        <v>2.08</v>
      </c>
      <c r="O284" s="36">
        <v>4.2207977207977203</v>
      </c>
      <c r="P284" s="36">
        <v>3.3518099547511313</v>
      </c>
      <c r="Q284" s="36">
        <v>2.1517792302106025</v>
      </c>
      <c r="R284" s="38">
        <v>0.23692203847451909</v>
      </c>
      <c r="S284" s="38">
        <v>0.29834627067161662</v>
      </c>
      <c r="T284" s="38">
        <v>0.4647316908538644</v>
      </c>
      <c r="U284" s="37">
        <v>0.49324948174623917</v>
      </c>
      <c r="V284" s="37">
        <v>0.62052517842992838</v>
      </c>
      <c r="W284" s="37">
        <v>1.2907584655159412</v>
      </c>
      <c r="X284" s="37" t="s">
        <v>331</v>
      </c>
      <c r="Y284" s="37" t="s">
        <v>523</v>
      </c>
      <c r="Z284" s="37" t="s">
        <v>283</v>
      </c>
      <c r="AA284" s="26" t="s">
        <v>85</v>
      </c>
      <c r="AB284" s="39" t="s">
        <v>79</v>
      </c>
      <c r="AC284" s="40">
        <v>44416</v>
      </c>
      <c r="AD284" s="39" t="s">
        <v>78</v>
      </c>
      <c r="AE284" s="69" t="str">
        <f>VLOOKUP(AD284,cs_lookup!$A$2:$B$54,2,FALSE)</f>
        <v>1</v>
      </c>
    </row>
    <row r="285" spans="1:31" x14ac:dyDescent="0.25">
      <c r="A285" s="41">
        <v>0.32982000635278202</v>
      </c>
      <c r="B285" s="41">
        <v>0.31071445575320583</v>
      </c>
      <c r="C285" s="41">
        <v>0.3352135048601485</v>
      </c>
      <c r="D285" s="34">
        <v>3.0319567665351999</v>
      </c>
      <c r="E285" s="35">
        <v>3.2183890433288358</v>
      </c>
      <c r="F285" s="54">
        <v>2.9831733671267249</v>
      </c>
      <c r="G285" s="28">
        <v>3.4000444450254186E-2</v>
      </c>
      <c r="H285" s="36">
        <v>1.0340004444502542</v>
      </c>
      <c r="I285" s="36">
        <v>2.9322586685610146</v>
      </c>
      <c r="J285" s="36">
        <v>3.112560599565267</v>
      </c>
      <c r="K285" s="36">
        <v>2.8850793857373875</v>
      </c>
      <c r="L285" s="37">
        <v>2.27</v>
      </c>
      <c r="M285" s="37">
        <v>3.37</v>
      </c>
      <c r="N285" s="37">
        <v>3.37</v>
      </c>
      <c r="O285" s="36">
        <v>2.3471810089020768</v>
      </c>
      <c r="P285" s="36">
        <v>3.4845814977973566</v>
      </c>
      <c r="Q285" s="36">
        <v>3.4845814977973566</v>
      </c>
      <c r="R285" s="38">
        <v>0.4260429835651075</v>
      </c>
      <c r="S285" s="38">
        <v>0.2869785082174463</v>
      </c>
      <c r="T285" s="38">
        <v>0.2869785082174463</v>
      </c>
      <c r="U285" s="37">
        <v>0.7741472552672124</v>
      </c>
      <c r="V285" s="37">
        <v>1.0827098436157965</v>
      </c>
      <c r="W285" s="37">
        <v>1.1680787768474779</v>
      </c>
      <c r="X285" s="37" t="s">
        <v>411</v>
      </c>
      <c r="Y285" s="37" t="s">
        <v>414</v>
      </c>
      <c r="Z285" s="37" t="s">
        <v>283</v>
      </c>
      <c r="AA285" s="26" t="s">
        <v>90</v>
      </c>
      <c r="AB285" s="39" t="s">
        <v>75</v>
      </c>
      <c r="AC285" s="40">
        <v>44416</v>
      </c>
      <c r="AD285" s="39" t="s">
        <v>99</v>
      </c>
      <c r="AE285" s="69" t="str">
        <f>VLOOKUP(AD285,cs_lookup!$A$2:$B$54,2,FALSE)</f>
        <v>1</v>
      </c>
    </row>
    <row r="286" spans="1:31" x14ac:dyDescent="0.25">
      <c r="A286" s="41">
        <v>0.45336303779219383</v>
      </c>
      <c r="B286" s="41">
        <v>0.35731894221757854</v>
      </c>
      <c r="C286" s="41">
        <v>0.18434102557641668</v>
      </c>
      <c r="D286" s="34">
        <v>2.2057378229814271</v>
      </c>
      <c r="E286" s="35">
        <v>2.7986201733214591</v>
      </c>
      <c r="F286" s="54">
        <v>5.4247284177414983</v>
      </c>
      <c r="G286" s="28">
        <v>3.4298481596509056E-2</v>
      </c>
      <c r="H286" s="36">
        <v>1.0342984815965091</v>
      </c>
      <c r="I286" s="36">
        <v>2.1325931171983572</v>
      </c>
      <c r="J286" s="36">
        <v>2.7058148330659844</v>
      </c>
      <c r="K286" s="36">
        <v>5.2448384235932224</v>
      </c>
      <c r="L286" s="37">
        <v>1.91</v>
      </c>
      <c r="M286" s="37">
        <v>3.42</v>
      </c>
      <c r="N286" s="37">
        <v>4.58</v>
      </c>
      <c r="O286" s="36">
        <v>1.9755100998493322</v>
      </c>
      <c r="P286" s="36">
        <v>3.5373008070600611</v>
      </c>
      <c r="Q286" s="36">
        <v>4.7370870457120118</v>
      </c>
      <c r="R286" s="38">
        <v>0.50619837381558708</v>
      </c>
      <c r="S286" s="38">
        <v>0.28270143099057637</v>
      </c>
      <c r="T286" s="38">
        <v>0.21110019519383649</v>
      </c>
      <c r="U286" s="37">
        <v>0.89562326005685344</v>
      </c>
      <c r="V286" s="37">
        <v>1.2639445826840876</v>
      </c>
      <c r="W286" s="37">
        <v>0.87323948425131015</v>
      </c>
      <c r="X286" s="37" t="s">
        <v>413</v>
      </c>
      <c r="Y286" s="37" t="s">
        <v>412</v>
      </c>
      <c r="Z286" s="37" t="s">
        <v>283</v>
      </c>
      <c r="AA286" s="26" t="s">
        <v>90</v>
      </c>
      <c r="AB286" s="39" t="s">
        <v>75</v>
      </c>
      <c r="AC286" s="40">
        <v>44416</v>
      </c>
      <c r="AD286" s="39" t="s">
        <v>74</v>
      </c>
      <c r="AE286" s="69" t="str">
        <f>VLOOKUP(AD286,cs_lookup!$A$2:$B$54,2,FALSE)</f>
        <v>X</v>
      </c>
    </row>
    <row r="287" spans="1:31" x14ac:dyDescent="0.25">
      <c r="A287" s="41">
        <v>0.23593874086763886</v>
      </c>
      <c r="B287" s="41">
        <v>0.25565905763045382</v>
      </c>
      <c r="C287" s="41">
        <v>0.45734852906679913</v>
      </c>
      <c r="D287" s="34">
        <v>4.238388305043121</v>
      </c>
      <c r="E287" s="35">
        <v>3.9114593054843567</v>
      </c>
      <c r="F287" s="54">
        <v>2.1865162702949079</v>
      </c>
      <c r="G287" s="28">
        <v>3.2807389257799358E-2</v>
      </c>
      <c r="H287" s="36">
        <v>1.0328073892577994</v>
      </c>
      <c r="I287" s="36">
        <v>4.1037548231417382</v>
      </c>
      <c r="J287" s="36">
        <v>3.7872108063587993</v>
      </c>
      <c r="K287" s="36">
        <v>2.1170610251599689</v>
      </c>
      <c r="L287" s="37">
        <v>2.4300000000000002</v>
      </c>
      <c r="M287" s="37">
        <v>3.5</v>
      </c>
      <c r="N287" s="37">
        <v>2.98</v>
      </c>
      <c r="O287" s="36">
        <v>2.5097219558964525</v>
      </c>
      <c r="P287" s="36">
        <v>3.6148258624022978</v>
      </c>
      <c r="Q287" s="36">
        <v>3.0777660199882422</v>
      </c>
      <c r="R287" s="38">
        <v>0.39845051267553983</v>
      </c>
      <c r="S287" s="38">
        <v>0.27663849880044622</v>
      </c>
      <c r="T287" s="38">
        <v>0.32491098852401401</v>
      </c>
      <c r="U287" s="37">
        <v>0.59214063820207696</v>
      </c>
      <c r="V287" s="37">
        <v>0.92416297347996401</v>
      </c>
      <c r="W287" s="37">
        <v>1.4076117620533994</v>
      </c>
      <c r="X287" s="37" t="s">
        <v>527</v>
      </c>
      <c r="Y287" s="37" t="s">
        <v>534</v>
      </c>
      <c r="Z287" s="37" t="s">
        <v>277</v>
      </c>
      <c r="AA287" s="26" t="s">
        <v>85</v>
      </c>
      <c r="AB287" s="39" t="s">
        <v>79</v>
      </c>
      <c r="AC287" s="40">
        <v>44416</v>
      </c>
      <c r="AD287" s="39" t="s">
        <v>91</v>
      </c>
      <c r="AE287" s="69" t="str">
        <f>VLOOKUP(AD287,cs_lookup!$A$2:$B$54,2,FALSE)</f>
        <v>2</v>
      </c>
    </row>
    <row r="288" spans="1:31" x14ac:dyDescent="0.25">
      <c r="A288" s="41">
        <v>0.73490699544366522</v>
      </c>
      <c r="B288" s="41">
        <v>0.18050517403834776</v>
      </c>
      <c r="C288" s="41">
        <v>8.1214334104739647E-2</v>
      </c>
      <c r="D288" s="34">
        <v>1.3607163984012665</v>
      </c>
      <c r="E288" s="35">
        <v>5.5400074004945319</v>
      </c>
      <c r="F288" s="54">
        <v>12.31309732479405</v>
      </c>
      <c r="G288" s="28">
        <v>3.9456234181121097E-2</v>
      </c>
      <c r="H288" s="36">
        <v>1.0394562341811211</v>
      </c>
      <c r="I288" s="36">
        <v>1.309065599547087</v>
      </c>
      <c r="J288" s="36">
        <v>5.3297168445566392</v>
      </c>
      <c r="K288" s="36">
        <v>11.845710208755689</v>
      </c>
      <c r="L288" s="37">
        <v>1.17</v>
      </c>
      <c r="M288" s="37">
        <v>7.51</v>
      </c>
      <c r="N288" s="37">
        <v>19.38</v>
      </c>
      <c r="O288" s="36">
        <v>1.2161637939919117</v>
      </c>
      <c r="P288" s="36">
        <v>7.8063163187002189</v>
      </c>
      <c r="Q288" s="36">
        <v>20.144661818430126</v>
      </c>
      <c r="R288" s="38">
        <v>0.82225766376223064</v>
      </c>
      <c r="S288" s="38">
        <v>0.12810139368865645</v>
      </c>
      <c r="T288" s="38">
        <v>4.9640942549112992E-2</v>
      </c>
      <c r="U288" s="37">
        <v>0.89376727980996429</v>
      </c>
      <c r="V288" s="37">
        <v>1.4090804857053774</v>
      </c>
      <c r="W288" s="37">
        <v>1.6360352953489765</v>
      </c>
      <c r="X288" s="37" t="s">
        <v>533</v>
      </c>
      <c r="Y288" s="37" t="s">
        <v>537</v>
      </c>
      <c r="Z288" s="37" t="s">
        <v>277</v>
      </c>
      <c r="AA288" s="26" t="s">
        <v>84</v>
      </c>
      <c r="AB288" s="39" t="s">
        <v>86</v>
      </c>
      <c r="AC288" s="40">
        <v>44416</v>
      </c>
      <c r="AD288" s="39" t="s">
        <v>78</v>
      </c>
      <c r="AE288" s="69" t="str">
        <f>VLOOKUP(AD288,cs_lookup!$A$2:$B$54,2,FALSE)</f>
        <v>1</v>
      </c>
    </row>
    <row r="289" spans="1:31" x14ac:dyDescent="0.25">
      <c r="A289" s="41">
        <v>0.56093645084504551</v>
      </c>
      <c r="B289" s="41">
        <v>0.22100830234103955</v>
      </c>
      <c r="C289" s="41">
        <v>0.20663024319774381</v>
      </c>
      <c r="D289" s="34">
        <v>1.7827331393663388</v>
      </c>
      <c r="E289" s="35">
        <v>4.5247168970914613</v>
      </c>
      <c r="F289" s="54">
        <v>4.8395626144765576</v>
      </c>
      <c r="G289" s="28">
        <v>3.1500165816130465E-2</v>
      </c>
      <c r="H289" s="36">
        <v>1.0315001658161305</v>
      </c>
      <c r="I289" s="36">
        <v>1.7282916653298135</v>
      </c>
      <c r="J289" s="36">
        <v>4.3865401548544325</v>
      </c>
      <c r="K289" s="36">
        <v>4.6917710484781745</v>
      </c>
      <c r="L289" s="37">
        <v>1.67</v>
      </c>
      <c r="M289" s="37">
        <v>3.95</v>
      </c>
      <c r="N289" s="37">
        <v>5.57</v>
      </c>
      <c r="O289" s="36">
        <v>1.7226052769129379</v>
      </c>
      <c r="P289" s="36">
        <v>4.0744256549737159</v>
      </c>
      <c r="Q289" s="36">
        <v>5.7454559235958467</v>
      </c>
      <c r="R289" s="38">
        <v>0.58051604357795139</v>
      </c>
      <c r="S289" s="38">
        <v>0.2454333652595389</v>
      </c>
      <c r="T289" s="38">
        <v>0.17405059116250965</v>
      </c>
      <c r="U289" s="37">
        <v>0.96627209023849014</v>
      </c>
      <c r="V289" s="37">
        <v>0.90048189702051895</v>
      </c>
      <c r="W289" s="37">
        <v>1.1871849547745277</v>
      </c>
      <c r="X289" s="37" t="s">
        <v>519</v>
      </c>
      <c r="Y289" s="37" t="s">
        <v>487</v>
      </c>
      <c r="Z289" s="37" t="s">
        <v>274</v>
      </c>
      <c r="AA289" s="26" t="s">
        <v>84</v>
      </c>
      <c r="AB289" s="39" t="s">
        <v>86</v>
      </c>
      <c r="AC289" s="40">
        <v>44416</v>
      </c>
      <c r="AD289" s="39" t="s">
        <v>94</v>
      </c>
      <c r="AE289" s="69" t="str">
        <f>VLOOKUP(AD289,cs_lookup!$A$2:$B$54,2,FALSE)</f>
        <v>1</v>
      </c>
    </row>
    <row r="290" spans="1:31" x14ac:dyDescent="0.25">
      <c r="A290" s="41">
        <v>0.44910333240629069</v>
      </c>
      <c r="B290" s="41">
        <v>0.28839487112838785</v>
      </c>
      <c r="C290" s="41">
        <v>0.24893141347317677</v>
      </c>
      <c r="D290" s="34">
        <v>2.2266590511408832</v>
      </c>
      <c r="E290" s="35">
        <v>3.4674680450708126</v>
      </c>
      <c r="F290" s="54">
        <v>4.0171707782784658</v>
      </c>
      <c r="G290" s="28">
        <v>2.8249388914892481E-2</v>
      </c>
      <c r="H290" s="36">
        <v>1.0282493889148925</v>
      </c>
      <c r="I290" s="36">
        <v>2.1654854115601934</v>
      </c>
      <c r="J290" s="36">
        <v>3.3722053058840307</v>
      </c>
      <c r="K290" s="36">
        <v>3.9068058990219972</v>
      </c>
      <c r="L290" s="37">
        <v>2.25</v>
      </c>
      <c r="M290" s="37">
        <v>3.31</v>
      </c>
      <c r="N290" s="37">
        <v>3.55</v>
      </c>
      <c r="O290" s="36">
        <v>2.313561125058508</v>
      </c>
      <c r="P290" s="36">
        <v>3.4035054773082942</v>
      </c>
      <c r="Q290" s="36">
        <v>3.650285330647868</v>
      </c>
      <c r="R290" s="38">
        <v>0.43223409538172924</v>
      </c>
      <c r="S290" s="38">
        <v>0.29381471740449872</v>
      </c>
      <c r="T290" s="38">
        <v>0.2739511872137721</v>
      </c>
      <c r="U290" s="37">
        <v>1.0390280109894232</v>
      </c>
      <c r="V290" s="37">
        <v>0.98155352351308767</v>
      </c>
      <c r="W290" s="37">
        <v>0.90867068693857622</v>
      </c>
      <c r="X290" s="37" t="s">
        <v>489</v>
      </c>
      <c r="Y290" s="37" t="s">
        <v>339</v>
      </c>
      <c r="Z290" s="37" t="s">
        <v>274</v>
      </c>
      <c r="AA290" s="26" t="s">
        <v>90</v>
      </c>
      <c r="AB290" s="39" t="s">
        <v>75</v>
      </c>
      <c r="AC290" s="40">
        <v>44416</v>
      </c>
      <c r="AD290" s="39" t="s">
        <v>75</v>
      </c>
      <c r="AE290" s="69" t="str">
        <f>VLOOKUP(AD290,cs_lookup!$A$2:$B$54,2,FALSE)</f>
        <v>X</v>
      </c>
    </row>
    <row r="291" spans="1:31" x14ac:dyDescent="0.25">
      <c r="A291" s="41">
        <v>0.72074030948648071</v>
      </c>
      <c r="B291" s="41">
        <v>0.18110512038079513</v>
      </c>
      <c r="C291" s="41">
        <v>9.3842512848512527E-2</v>
      </c>
      <c r="D291" s="34">
        <v>1.3874622895901141</v>
      </c>
      <c r="E291" s="35">
        <v>5.5216550360220662</v>
      </c>
      <c r="F291" s="54">
        <v>10.656151137110676</v>
      </c>
      <c r="G291" s="28">
        <v>3.5482713674059418E-2</v>
      </c>
      <c r="H291" s="36">
        <v>1.0354827136740594</v>
      </c>
      <c r="I291" s="36">
        <v>1.339918350415696</v>
      </c>
      <c r="J291" s="36">
        <v>5.3324454026184025</v>
      </c>
      <c r="K291" s="36">
        <v>10.290998581039499</v>
      </c>
      <c r="L291" s="37">
        <v>1.95</v>
      </c>
      <c r="M291" s="37">
        <v>3.46</v>
      </c>
      <c r="N291" s="37">
        <v>4.28</v>
      </c>
      <c r="O291" s="36">
        <v>2.0191912916644159</v>
      </c>
      <c r="P291" s="36">
        <v>3.5827701893122454</v>
      </c>
      <c r="Q291" s="36">
        <v>4.4318660145249744</v>
      </c>
      <c r="R291" s="38">
        <v>0.49524777772575562</v>
      </c>
      <c r="S291" s="38">
        <v>0.27911363195526689</v>
      </c>
      <c r="T291" s="38">
        <v>0.22563859031897743</v>
      </c>
      <c r="U291" s="37">
        <v>1.4553125564666178</v>
      </c>
      <c r="V291" s="37">
        <v>0.64885802643211843</v>
      </c>
      <c r="W291" s="37">
        <v>0.41589744341094598</v>
      </c>
      <c r="X291" s="37" t="s">
        <v>417</v>
      </c>
      <c r="Y291" s="37" t="s">
        <v>416</v>
      </c>
      <c r="Z291" s="37" t="s">
        <v>274</v>
      </c>
      <c r="AA291" s="26" t="s">
        <v>84</v>
      </c>
      <c r="AB291" s="39" t="s">
        <v>86</v>
      </c>
      <c r="AC291" s="40">
        <v>44416</v>
      </c>
      <c r="AD291" s="39" t="s">
        <v>102</v>
      </c>
      <c r="AE291" s="69" t="str">
        <f>VLOOKUP(AD291,cs_lookup!$A$2:$B$54,2,FALSE)</f>
        <v>2</v>
      </c>
    </row>
    <row r="292" spans="1:31" x14ac:dyDescent="0.25">
      <c r="A292" s="41">
        <v>0.23926092732948689</v>
      </c>
      <c r="B292" s="41">
        <v>0.364758138487633</v>
      </c>
      <c r="C292" s="41">
        <v>0.37060907877288679</v>
      </c>
      <c r="D292" s="34">
        <v>4.1795374245243861</v>
      </c>
      <c r="E292" s="35">
        <v>2.741542667550116</v>
      </c>
      <c r="F292" s="54">
        <v>2.6982609365940835</v>
      </c>
      <c r="G292" s="28">
        <v>3.2386556976720993E-2</v>
      </c>
      <c r="H292" s="36">
        <v>1.032386556976721</v>
      </c>
      <c r="I292" s="36">
        <v>4.0484229441769353</v>
      </c>
      <c r="J292" s="36">
        <v>2.6555389054837666</v>
      </c>
      <c r="K292" s="36">
        <v>2.6136149471916514</v>
      </c>
      <c r="L292" s="37">
        <v>2.52</v>
      </c>
      <c r="M292" s="37">
        <v>3.25</v>
      </c>
      <c r="N292" s="37">
        <v>3.05</v>
      </c>
      <c r="O292" s="36">
        <v>2.6016141235813368</v>
      </c>
      <c r="P292" s="36">
        <v>3.3552563101743433</v>
      </c>
      <c r="Q292" s="36">
        <v>3.1487789987789987</v>
      </c>
      <c r="R292" s="38">
        <v>0.38437675708164493</v>
      </c>
      <c r="S292" s="38">
        <v>0.29803982395253698</v>
      </c>
      <c r="T292" s="38">
        <v>0.3175834189658181</v>
      </c>
      <c r="U292" s="37">
        <v>0.62246460776156098</v>
      </c>
      <c r="V292" s="37">
        <v>1.2238570458480775</v>
      </c>
      <c r="W292" s="37">
        <v>1.1669660839968976</v>
      </c>
      <c r="X292" s="37" t="s">
        <v>542</v>
      </c>
      <c r="Y292" s="37" t="s">
        <v>543</v>
      </c>
      <c r="Z292" s="37" t="s">
        <v>271</v>
      </c>
      <c r="AA292" s="26" t="s">
        <v>90</v>
      </c>
      <c r="AB292" s="39" t="s">
        <v>75</v>
      </c>
      <c r="AC292" s="40">
        <v>44416</v>
      </c>
      <c r="AD292" s="39" t="s">
        <v>96</v>
      </c>
      <c r="AE292" s="69" t="str">
        <f>VLOOKUP(AD292,cs_lookup!$A$2:$B$54,2,FALSE)</f>
        <v>2</v>
      </c>
    </row>
    <row r="293" spans="1:31" x14ac:dyDescent="0.25">
      <c r="A293" s="41">
        <v>0.74755798081031155</v>
      </c>
      <c r="B293" s="41">
        <v>0.21447452559140273</v>
      </c>
      <c r="C293" s="41">
        <v>3.706542433265702E-2</v>
      </c>
      <c r="D293" s="34">
        <v>1.3376888825613971</v>
      </c>
      <c r="E293" s="35">
        <v>4.662558395886645</v>
      </c>
      <c r="F293" s="54">
        <v>26.979321510665557</v>
      </c>
      <c r="G293" s="28">
        <v>3.7644433870849037E-2</v>
      </c>
      <c r="H293" s="36">
        <v>1.037644433870849</v>
      </c>
      <c r="I293" s="36">
        <v>1.2891592137889241</v>
      </c>
      <c r="J293" s="36">
        <v>4.4934066465266396</v>
      </c>
      <c r="K293" s="36">
        <v>26.000545687911004</v>
      </c>
      <c r="L293" s="37">
        <v>1.43</v>
      </c>
      <c r="M293" s="37">
        <v>4.7699999999999996</v>
      </c>
      <c r="N293" s="37">
        <v>7.77</v>
      </c>
      <c r="O293" s="36">
        <v>1.483831540435314</v>
      </c>
      <c r="P293" s="36">
        <v>4.9495639495639496</v>
      </c>
      <c r="Q293" s="36">
        <v>8.062497251176497</v>
      </c>
      <c r="R293" s="38">
        <v>0.67393095021192795</v>
      </c>
      <c r="S293" s="38">
        <v>0.20203799974906855</v>
      </c>
      <c r="T293" s="38">
        <v>0.12403105003900347</v>
      </c>
      <c r="U293" s="37">
        <v>1.1092501102304777</v>
      </c>
      <c r="V293" s="37">
        <v>1.0615553799670376</v>
      </c>
      <c r="W293" s="37">
        <v>0.29883988179573762</v>
      </c>
      <c r="X293" s="37" t="s">
        <v>544</v>
      </c>
      <c r="Y293" s="37" t="s">
        <v>545</v>
      </c>
      <c r="Z293" s="37" t="s">
        <v>271</v>
      </c>
      <c r="AA293" s="26" t="s">
        <v>84</v>
      </c>
      <c r="AB293" s="39" t="s">
        <v>94</v>
      </c>
      <c r="AC293" s="40">
        <v>44416</v>
      </c>
      <c r="AD293" s="39" t="s">
        <v>231</v>
      </c>
      <c r="AE293" s="69" t="str">
        <f>VLOOKUP(AD293,cs_lookup!$A$2:$B$54,2,FALSE)</f>
        <v>1</v>
      </c>
    </row>
    <row r="294" spans="1:31" x14ac:dyDescent="0.25">
      <c r="A294" s="41">
        <v>0.28001644290294642</v>
      </c>
      <c r="B294" s="41">
        <v>0.26860672289500676</v>
      </c>
      <c r="C294" s="41">
        <v>0.41108441113413147</v>
      </c>
      <c r="D294" s="34">
        <v>3.5712188528392943</v>
      </c>
      <c r="E294" s="35">
        <v>3.7229150083145197</v>
      </c>
      <c r="F294" s="54">
        <v>2.4325904191820911</v>
      </c>
      <c r="G294" s="28">
        <v>3.3161382527101102E-2</v>
      </c>
      <c r="H294" s="36">
        <v>1.0331613825271011</v>
      </c>
      <c r="I294" s="36">
        <v>3.4565934356781058</v>
      </c>
      <c r="J294" s="36">
        <v>3.6034205994114021</v>
      </c>
      <c r="K294" s="36">
        <v>2.3545115606547373</v>
      </c>
      <c r="L294" s="37">
        <v>2.81</v>
      </c>
      <c r="M294" s="37">
        <v>3.47</v>
      </c>
      <c r="N294" s="37">
        <v>2.57</v>
      </c>
      <c r="O294" s="36">
        <v>2.9031834849011542</v>
      </c>
      <c r="P294" s="36">
        <v>3.585069997369041</v>
      </c>
      <c r="Q294" s="36">
        <v>2.6552247530946498</v>
      </c>
      <c r="R294" s="38">
        <v>0.34444946562998496</v>
      </c>
      <c r="S294" s="38">
        <v>0.27893458167730767</v>
      </c>
      <c r="T294" s="38">
        <v>0.37661595269270726</v>
      </c>
      <c r="U294" s="37">
        <v>0.81293911253660101</v>
      </c>
      <c r="V294" s="37">
        <v>0.96297390334250865</v>
      </c>
      <c r="W294" s="37">
        <v>1.0915215040546837</v>
      </c>
      <c r="X294" s="37" t="s">
        <v>546</v>
      </c>
      <c r="Y294" s="37" t="s">
        <v>547</v>
      </c>
      <c r="Z294" s="37" t="s">
        <v>271</v>
      </c>
      <c r="AA294" s="26" t="s">
        <v>90</v>
      </c>
      <c r="AB294" s="39" t="s">
        <v>75</v>
      </c>
      <c r="AC294" s="40">
        <v>44416</v>
      </c>
      <c r="AD294" s="39" t="s">
        <v>75</v>
      </c>
      <c r="AE294" s="69" t="str">
        <f>VLOOKUP(AD294,cs_lookup!$A$2:$B$54,2,FALSE)</f>
        <v>X</v>
      </c>
    </row>
    <row r="295" spans="1:31" x14ac:dyDescent="0.25">
      <c r="A295" s="41">
        <v>0.59561130929503026</v>
      </c>
      <c r="B295" s="41">
        <v>0.24238665098672985</v>
      </c>
      <c r="C295" s="41">
        <v>0.15630128672810845</v>
      </c>
      <c r="D295" s="34">
        <v>1.6789473006877709</v>
      </c>
      <c r="E295" s="35">
        <v>4.1256397410051591</v>
      </c>
      <c r="F295" s="54">
        <v>6.3978999849152549</v>
      </c>
      <c r="G295" s="28">
        <v>3.4420085486155605E-2</v>
      </c>
      <c r="H295" s="36">
        <v>1.0344200854861556</v>
      </c>
      <c r="I295" s="36">
        <v>1.6230807234361668</v>
      </c>
      <c r="J295" s="36">
        <v>3.988360047229937</v>
      </c>
      <c r="K295" s="36">
        <v>6.1850113649991405</v>
      </c>
      <c r="L295" s="37">
        <v>2.0299999999999998</v>
      </c>
      <c r="M295" s="37">
        <v>3.93</v>
      </c>
      <c r="N295" s="37">
        <v>3.48</v>
      </c>
      <c r="O295" s="36">
        <v>2.0998727735368958</v>
      </c>
      <c r="P295" s="36">
        <v>4.0652709359605916</v>
      </c>
      <c r="Q295" s="36">
        <v>3.5997818974918214</v>
      </c>
      <c r="R295" s="38">
        <v>0.47621932747652224</v>
      </c>
      <c r="S295" s="38">
        <v>0.24598606482883972</v>
      </c>
      <c r="T295" s="38">
        <v>0.27779460769463798</v>
      </c>
      <c r="U295" s="37">
        <v>1.2507079719992968</v>
      </c>
      <c r="V295" s="37">
        <v>0.98536740752117657</v>
      </c>
      <c r="W295" s="37">
        <v>0.56265054251852353</v>
      </c>
      <c r="X295" s="37" t="s">
        <v>548</v>
      </c>
      <c r="Y295" s="37" t="s">
        <v>549</v>
      </c>
      <c r="Z295" s="37" t="s">
        <v>271</v>
      </c>
      <c r="AA295" s="26" t="s">
        <v>84</v>
      </c>
      <c r="AB295" s="39" t="s">
        <v>86</v>
      </c>
      <c r="AC295" s="40">
        <v>44416</v>
      </c>
      <c r="AD295" s="39" t="s">
        <v>92</v>
      </c>
      <c r="AE295" s="69" t="str">
        <f>VLOOKUP(AD295,cs_lookup!$A$2:$B$54,2,FALSE)</f>
        <v>1</v>
      </c>
    </row>
    <row r="296" spans="1:31" x14ac:dyDescent="0.25">
      <c r="A296" s="41">
        <v>0.2123972928743775</v>
      </c>
      <c r="B296" s="41">
        <v>0.22771362554522584</v>
      </c>
      <c r="C296" s="41">
        <v>0.49901277773598091</v>
      </c>
      <c r="D296" s="34">
        <v>4.7081579358520855</v>
      </c>
      <c r="E296" s="35">
        <v>4.3914807364102666</v>
      </c>
      <c r="F296" s="54">
        <v>2.0039567013433928</v>
      </c>
      <c r="G296" s="28">
        <v>3.3234557955981625E-2</v>
      </c>
      <c r="H296" s="36">
        <v>1.0332345579559816</v>
      </c>
      <c r="I296" s="36">
        <v>4.5567174458102713</v>
      </c>
      <c r="J296" s="36">
        <v>4.2502263426978359</v>
      </c>
      <c r="K296" s="36">
        <v>1.9394983316351353</v>
      </c>
      <c r="L296" s="37">
        <v>2.61</v>
      </c>
      <c r="M296" s="37">
        <v>3.37</v>
      </c>
      <c r="N296" s="37">
        <v>2.83</v>
      </c>
      <c r="O296" s="36">
        <v>2.6967421962651121</v>
      </c>
      <c r="P296" s="36">
        <v>3.4820004603116583</v>
      </c>
      <c r="Q296" s="36">
        <v>2.9240537990154283</v>
      </c>
      <c r="R296" s="38">
        <v>0.37081779689024885</v>
      </c>
      <c r="S296" s="38">
        <v>0.28719123141945091</v>
      </c>
      <c r="T296" s="38">
        <v>0.34199097169030018</v>
      </c>
      <c r="U296" s="37">
        <v>0.57278074206681295</v>
      </c>
      <c r="V296" s="37">
        <v>0.79289894896771285</v>
      </c>
      <c r="W296" s="37">
        <v>1.4591402084961365</v>
      </c>
      <c r="X296" s="37" t="s">
        <v>550</v>
      </c>
      <c r="Y296" s="37" t="s">
        <v>551</v>
      </c>
      <c r="Z296" s="37" t="s">
        <v>271</v>
      </c>
      <c r="AA296" s="26" t="s">
        <v>85</v>
      </c>
      <c r="AB296" s="39" t="s">
        <v>79</v>
      </c>
      <c r="AC296" s="40">
        <v>44416</v>
      </c>
      <c r="AD296" s="39" t="s">
        <v>89</v>
      </c>
      <c r="AE296" s="69" t="str">
        <f>VLOOKUP(AD296,cs_lookup!$A$2:$B$54,2,FALSE)</f>
        <v>1</v>
      </c>
    </row>
    <row r="297" spans="1:31" x14ac:dyDescent="0.25">
      <c r="A297" s="41">
        <v>0.42394486222741723</v>
      </c>
      <c r="B297" s="41">
        <v>0.34146426750814518</v>
      </c>
      <c r="C297" s="41">
        <v>0.22576772549001825</v>
      </c>
      <c r="D297" s="34">
        <v>2.3587973085603027</v>
      </c>
      <c r="E297" s="35">
        <v>2.9285641138897391</v>
      </c>
      <c r="F297" s="54">
        <v>4.4293310650561191</v>
      </c>
      <c r="G297" s="28">
        <v>3.423292393880617E-2</v>
      </c>
      <c r="H297" s="36">
        <v>1.0342329239388062</v>
      </c>
      <c r="I297" s="36">
        <v>2.2807215415043864</v>
      </c>
      <c r="J297" s="36">
        <v>2.8316291679600574</v>
      </c>
      <c r="K297" s="36">
        <v>4.2827210027189144</v>
      </c>
      <c r="L297" s="37">
        <v>2.2400000000000002</v>
      </c>
      <c r="M297" s="37">
        <v>3.25</v>
      </c>
      <c r="N297" s="37">
        <v>3.57</v>
      </c>
      <c r="O297" s="36">
        <v>2.3166817496229259</v>
      </c>
      <c r="P297" s="36">
        <v>3.3612570028011199</v>
      </c>
      <c r="Q297" s="36">
        <v>3.6922115384615379</v>
      </c>
      <c r="R297" s="38">
        <v>0.43165186593400873</v>
      </c>
      <c r="S297" s="38">
        <v>0.29750774759759374</v>
      </c>
      <c r="T297" s="38">
        <v>0.27084038646839764</v>
      </c>
      <c r="U297" s="37">
        <v>0.98214532516866315</v>
      </c>
      <c r="V297" s="37">
        <v>1.147749160368108</v>
      </c>
      <c r="W297" s="37">
        <v>0.83358220106646241</v>
      </c>
      <c r="X297" s="37" t="s">
        <v>423</v>
      </c>
      <c r="Y297" s="37" t="s">
        <v>419</v>
      </c>
      <c r="Z297" s="37" t="s">
        <v>270</v>
      </c>
      <c r="AA297" s="26" t="s">
        <v>90</v>
      </c>
      <c r="AB297" s="39" t="s">
        <v>75</v>
      </c>
      <c r="AC297" s="40">
        <v>44416</v>
      </c>
      <c r="AD297" s="39" t="s">
        <v>78</v>
      </c>
      <c r="AE297" s="69" t="str">
        <f>VLOOKUP(AD297,cs_lookup!$A$2:$B$54,2,FALSE)</f>
        <v>1</v>
      </c>
    </row>
    <row r="298" spans="1:31" x14ac:dyDescent="0.25">
      <c r="A298" s="41">
        <v>0.13689725689797078</v>
      </c>
      <c r="B298" s="41">
        <v>0.1697763627432371</v>
      </c>
      <c r="C298" s="41">
        <v>0.60309977298664641</v>
      </c>
      <c r="D298" s="34">
        <v>7.3047482663973158</v>
      </c>
      <c r="E298" s="35">
        <v>5.8901014478226248</v>
      </c>
      <c r="F298" s="54">
        <v>1.6581004417359342</v>
      </c>
      <c r="G298" s="28">
        <v>3.4649597384606379E-2</v>
      </c>
      <c r="H298" s="36">
        <v>1.0346495973846064</v>
      </c>
      <c r="I298" s="36">
        <v>7.0601180195327027</v>
      </c>
      <c r="J298" s="36">
        <v>5.6928466049874853</v>
      </c>
      <c r="K298" s="36">
        <v>1.6025719682560073</v>
      </c>
      <c r="L298" s="37">
        <v>3.08</v>
      </c>
      <c r="M298" s="37">
        <v>3.26</v>
      </c>
      <c r="N298" s="37">
        <v>2.48</v>
      </c>
      <c r="O298" s="36">
        <v>3.1867207599445879</v>
      </c>
      <c r="P298" s="36">
        <v>3.3729576874738165</v>
      </c>
      <c r="Q298" s="36">
        <v>2.5659310015138237</v>
      </c>
      <c r="R298" s="38">
        <v>0.31380220462661074</v>
      </c>
      <c r="S298" s="38">
        <v>0.29647570253066297</v>
      </c>
      <c r="T298" s="38">
        <v>0.3897220928427263</v>
      </c>
      <c r="U298" s="37">
        <v>0.43625333053623089</v>
      </c>
      <c r="V298" s="37">
        <v>0.57264848786614486</v>
      </c>
      <c r="W298" s="37">
        <v>1.5475124045123854</v>
      </c>
      <c r="X298" s="37" t="s">
        <v>490</v>
      </c>
      <c r="Y298" s="37" t="s">
        <v>420</v>
      </c>
      <c r="Z298" s="37" t="s">
        <v>270</v>
      </c>
      <c r="AA298" s="26" t="s">
        <v>85</v>
      </c>
      <c r="AB298" s="39" t="s">
        <v>102</v>
      </c>
      <c r="AC298" s="40">
        <v>44416</v>
      </c>
      <c r="AD298" s="39" t="s">
        <v>79</v>
      </c>
      <c r="AE298" s="69" t="str">
        <f>VLOOKUP(AD298,cs_lookup!$A$2:$B$54,2,FALSE)</f>
        <v>2</v>
      </c>
    </row>
    <row r="299" spans="1:31" x14ac:dyDescent="0.25">
      <c r="A299" s="41">
        <v>0.48583597076841073</v>
      </c>
      <c r="B299" s="41">
        <v>0.27897721036129008</v>
      </c>
      <c r="C299" s="41">
        <v>0.2241019829590736</v>
      </c>
      <c r="D299" s="34">
        <v>2.0583078655505358</v>
      </c>
      <c r="E299" s="35">
        <v>3.5845221862565322</v>
      </c>
      <c r="F299" s="54">
        <v>4.4622541344608448</v>
      </c>
      <c r="G299" s="28">
        <v>3.2652241674395288E-2</v>
      </c>
      <c r="H299" s="36">
        <v>1.0326522416743953</v>
      </c>
      <c r="I299" s="36">
        <v>1.9932246137509855</v>
      </c>
      <c r="J299" s="36">
        <v>3.471180366048888</v>
      </c>
      <c r="K299" s="36">
        <v>4.3211586189223947</v>
      </c>
      <c r="L299" s="37">
        <v>2.23</v>
      </c>
      <c r="M299" s="37">
        <v>3.35</v>
      </c>
      <c r="N299" s="37">
        <v>3.5</v>
      </c>
      <c r="O299" s="36">
        <v>2.3028144989339014</v>
      </c>
      <c r="P299" s="36">
        <v>3.4593850096092242</v>
      </c>
      <c r="Q299" s="36">
        <v>3.6142828458603837</v>
      </c>
      <c r="R299" s="38">
        <v>0.43425121757004509</v>
      </c>
      <c r="S299" s="38">
        <v>0.28906872094961211</v>
      </c>
      <c r="T299" s="38">
        <v>0.27668006148034296</v>
      </c>
      <c r="U299" s="37">
        <v>1.1187901175891233</v>
      </c>
      <c r="V299" s="37">
        <v>0.96508957954644603</v>
      </c>
      <c r="W299" s="37">
        <v>0.80996795273227573</v>
      </c>
      <c r="X299" s="37" t="s">
        <v>421</v>
      </c>
      <c r="Y299" s="37" t="s">
        <v>347</v>
      </c>
      <c r="Z299" s="37" t="s">
        <v>270</v>
      </c>
      <c r="AA299" s="26" t="s">
        <v>90</v>
      </c>
      <c r="AB299" s="39" t="s">
        <v>75</v>
      </c>
      <c r="AC299" s="40">
        <v>44416</v>
      </c>
      <c r="AD299" s="39" t="s">
        <v>75</v>
      </c>
      <c r="AE299" s="69" t="str">
        <f>VLOOKUP(AD299,cs_lookup!$A$2:$B$54,2,FALSE)</f>
        <v>X</v>
      </c>
    </row>
    <row r="300" spans="1:31" x14ac:dyDescent="0.25">
      <c r="A300" s="41">
        <v>0.40955689207693385</v>
      </c>
      <c r="B300" s="41">
        <v>0.28742505367695709</v>
      </c>
      <c r="C300" s="41">
        <v>0.28479168440833003</v>
      </c>
      <c r="D300" s="34">
        <v>2.4416632202887052</v>
      </c>
      <c r="E300" s="35">
        <v>3.4791678289948953</v>
      </c>
      <c r="F300" s="54">
        <v>3.5113384791327511</v>
      </c>
      <c r="G300" s="28">
        <v>3.8273609038757206E-2</v>
      </c>
      <c r="H300" s="36">
        <v>1.0382736090387572</v>
      </c>
      <c r="I300" s="36">
        <v>2.3516568263246316</v>
      </c>
      <c r="J300" s="36">
        <v>3.3509161734505986</v>
      </c>
      <c r="K300" s="36">
        <v>3.3819009253096386</v>
      </c>
      <c r="L300" s="37">
        <v>2.4500000000000002</v>
      </c>
      <c r="M300" s="37">
        <v>3.12</v>
      </c>
      <c r="N300" s="37">
        <v>3.23</v>
      </c>
      <c r="O300" s="36">
        <v>2.5437703421449553</v>
      </c>
      <c r="P300" s="36">
        <v>3.2394136602009227</v>
      </c>
      <c r="Q300" s="36">
        <v>3.3536237571951859</v>
      </c>
      <c r="R300" s="38">
        <v>0.39311724939633547</v>
      </c>
      <c r="S300" s="38">
        <v>0.30869784007084033</v>
      </c>
      <c r="T300" s="38">
        <v>0.29818491053282414</v>
      </c>
      <c r="U300" s="37">
        <v>1.0418186754863665</v>
      </c>
      <c r="V300" s="37">
        <v>0.93108864516511824</v>
      </c>
      <c r="W300" s="37">
        <v>0.95508415868340946</v>
      </c>
      <c r="X300" s="37" t="s">
        <v>492</v>
      </c>
      <c r="Y300" s="37" t="s">
        <v>495</v>
      </c>
      <c r="Z300" s="37" t="s">
        <v>273</v>
      </c>
      <c r="AA300" s="26" t="s">
        <v>90</v>
      </c>
      <c r="AB300" s="39" t="s">
        <v>75</v>
      </c>
      <c r="AC300" s="40">
        <v>44416</v>
      </c>
      <c r="AD300" s="39" t="s">
        <v>78</v>
      </c>
      <c r="AE300" s="69" t="str">
        <f>VLOOKUP(AD300,cs_lookup!$A$2:$B$54,2,FALSE)</f>
        <v>1</v>
      </c>
    </row>
    <row r="301" spans="1:31" x14ac:dyDescent="0.25">
      <c r="A301" s="41">
        <v>0.73828788404130419</v>
      </c>
      <c r="B301" s="41">
        <v>0.16706912675462804</v>
      </c>
      <c r="C301" s="41">
        <v>8.8543195196817956E-2</v>
      </c>
      <c r="D301" s="34">
        <v>1.3544851833760474</v>
      </c>
      <c r="E301" s="35">
        <v>5.9855463389635428</v>
      </c>
      <c r="F301" s="54">
        <v>11.293922675561383</v>
      </c>
      <c r="G301" s="28">
        <v>4.5382377165833043E-2</v>
      </c>
      <c r="H301" s="36">
        <v>1.045382377165833</v>
      </c>
      <c r="I301" s="36">
        <v>1.295683964989186</v>
      </c>
      <c r="J301" s="36">
        <v>5.725700441967593</v>
      </c>
      <c r="K301" s="36">
        <v>10.803628339498767</v>
      </c>
      <c r="L301" s="37">
        <v>1.37</v>
      </c>
      <c r="M301" s="37">
        <v>4.6500000000000004</v>
      </c>
      <c r="N301" s="37">
        <v>9.9600000000000009</v>
      </c>
      <c r="O301" s="36">
        <v>1.4321738567171913</v>
      </c>
      <c r="P301" s="36">
        <v>4.8610280538211237</v>
      </c>
      <c r="Q301" s="36">
        <v>10.412008476571698</v>
      </c>
      <c r="R301" s="38">
        <v>0.69823925029059386</v>
      </c>
      <c r="S301" s="38">
        <v>0.20571780062325024</v>
      </c>
      <c r="T301" s="38">
        <v>9.6042949086155974E-2</v>
      </c>
      <c r="U301" s="37">
        <v>1.0573566062550093</v>
      </c>
      <c r="V301" s="37">
        <v>0.81212771208164425</v>
      </c>
      <c r="W301" s="37">
        <v>0.92191249893201099</v>
      </c>
      <c r="X301" s="37" t="s">
        <v>427</v>
      </c>
      <c r="Y301" s="37" t="s">
        <v>426</v>
      </c>
      <c r="Z301" s="37" t="s">
        <v>273</v>
      </c>
      <c r="AA301" s="26" t="s">
        <v>84</v>
      </c>
      <c r="AB301" s="39" t="s">
        <v>86</v>
      </c>
      <c r="AC301" s="40">
        <v>44416</v>
      </c>
      <c r="AD301" s="39" t="s">
        <v>86</v>
      </c>
      <c r="AE301" s="69" t="str">
        <f>VLOOKUP(AD301,cs_lookup!$A$2:$B$54,2,FALSE)</f>
        <v>1</v>
      </c>
    </row>
    <row r="302" spans="1:31" x14ac:dyDescent="0.25">
      <c r="A302" s="41">
        <v>0.32076101214073055</v>
      </c>
      <c r="B302" s="41">
        <v>0.31568074642392002</v>
      </c>
      <c r="C302" s="41">
        <v>0.33905836802669248</v>
      </c>
      <c r="D302" s="34">
        <v>3.1175858728156789</v>
      </c>
      <c r="E302" s="35">
        <v>3.1677573349916126</v>
      </c>
      <c r="F302" s="54">
        <v>2.9493446978464624</v>
      </c>
      <c r="G302" s="28">
        <v>3.2367835856724092E-2</v>
      </c>
      <c r="H302" s="36">
        <v>1.0323678358567241</v>
      </c>
      <c r="I302" s="36">
        <v>3.0198401815071167</v>
      </c>
      <c r="J302" s="36">
        <v>3.0684386174844427</v>
      </c>
      <c r="K302" s="36">
        <v>2.8568738732536256</v>
      </c>
      <c r="L302" s="37">
        <v>2.98</v>
      </c>
      <c r="M302" s="37">
        <v>3.25</v>
      </c>
      <c r="N302" s="37">
        <v>2.57</v>
      </c>
      <c r="O302" s="36">
        <v>3.0764561508530379</v>
      </c>
      <c r="P302" s="36">
        <v>3.3551954665343535</v>
      </c>
      <c r="Q302" s="36">
        <v>2.6531853381517809</v>
      </c>
      <c r="R302" s="38">
        <v>0.32504932655150004</v>
      </c>
      <c r="S302" s="38">
        <v>0.2980452286533754</v>
      </c>
      <c r="T302" s="38">
        <v>0.37690544479512456</v>
      </c>
      <c r="U302" s="37">
        <v>0.98680718875419637</v>
      </c>
      <c r="V302" s="37">
        <v>1.0591706092737174</v>
      </c>
      <c r="W302" s="37">
        <v>0.89958469082609094</v>
      </c>
      <c r="X302" s="37" t="s">
        <v>354</v>
      </c>
      <c r="Y302" s="37" t="s">
        <v>299</v>
      </c>
      <c r="Z302" s="37" t="s">
        <v>278</v>
      </c>
      <c r="AA302" s="26" t="s">
        <v>90</v>
      </c>
      <c r="AB302" s="39" t="s">
        <v>75</v>
      </c>
      <c r="AC302" s="40">
        <v>44416</v>
      </c>
      <c r="AD302" s="39" t="s">
        <v>75</v>
      </c>
      <c r="AE302" s="69" t="str">
        <f>VLOOKUP(AD302,cs_lookup!$A$2:$B$54,2,FALSE)</f>
        <v>X</v>
      </c>
    </row>
    <row r="303" spans="1:31" x14ac:dyDescent="0.25">
      <c r="A303" s="41">
        <v>0.4603601662529736</v>
      </c>
      <c r="B303" s="41">
        <v>0.29583804129597696</v>
      </c>
      <c r="C303" s="41">
        <v>0.23246487151144613</v>
      </c>
      <c r="D303" s="34">
        <v>2.17221226619005</v>
      </c>
      <c r="E303" s="35">
        <v>3.3802278963831105</v>
      </c>
      <c r="F303" s="54">
        <v>4.3017252176562168</v>
      </c>
      <c r="G303" s="28">
        <v>3.3050580717369771E-2</v>
      </c>
      <c r="H303" s="36">
        <v>1.0330505807173698</v>
      </c>
      <c r="I303" s="36">
        <v>2.1027162723064587</v>
      </c>
      <c r="J303" s="36">
        <v>3.2720836321836408</v>
      </c>
      <c r="K303" s="36">
        <v>4.1640993170624983</v>
      </c>
      <c r="L303" s="37">
        <v>2.69</v>
      </c>
      <c r="M303" s="37">
        <v>3.07</v>
      </c>
      <c r="N303" s="37">
        <v>2.98</v>
      </c>
      <c r="O303" s="36">
        <v>2.7789060621297246</v>
      </c>
      <c r="P303" s="36">
        <v>3.1714652828023251</v>
      </c>
      <c r="Q303" s="36">
        <v>3.0784907305377618</v>
      </c>
      <c r="R303" s="38">
        <v>0.35985383371815399</v>
      </c>
      <c r="S303" s="38">
        <v>0.31531166537519029</v>
      </c>
      <c r="T303" s="38">
        <v>0.32483450090665578</v>
      </c>
      <c r="U303" s="37">
        <v>1.2792976567634362</v>
      </c>
      <c r="V303" s="37">
        <v>0.93824007730243142</v>
      </c>
      <c r="W303" s="37">
        <v>0.71564095212363876</v>
      </c>
      <c r="X303" s="37" t="s">
        <v>300</v>
      </c>
      <c r="Y303" s="37" t="s">
        <v>433</v>
      </c>
      <c r="Z303" s="37" t="s">
        <v>278</v>
      </c>
      <c r="AA303" s="26" t="s">
        <v>90</v>
      </c>
      <c r="AB303" s="39" t="s">
        <v>75</v>
      </c>
      <c r="AC303" s="40">
        <v>44416</v>
      </c>
      <c r="AD303" s="39" t="s">
        <v>86</v>
      </c>
      <c r="AE303" s="69" t="str">
        <f>VLOOKUP(AD303,cs_lookup!$A$2:$B$54,2,FALSE)</f>
        <v>1</v>
      </c>
    </row>
    <row r="304" spans="1:31" x14ac:dyDescent="0.25">
      <c r="A304" s="41">
        <v>0.42413303211744147</v>
      </c>
      <c r="B304" s="41">
        <v>0.2978050380661818</v>
      </c>
      <c r="C304" s="41">
        <v>0.26317525841146472</v>
      </c>
      <c r="D304" s="34">
        <v>2.3577508099465883</v>
      </c>
      <c r="E304" s="35">
        <v>3.3579015536257248</v>
      </c>
      <c r="F304" s="54">
        <v>3.7997492850811123</v>
      </c>
      <c r="G304" s="28">
        <v>3.471793698835457E-2</v>
      </c>
      <c r="H304" s="36">
        <v>1.0347179369883546</v>
      </c>
      <c r="I304" s="36">
        <v>2.2786410920922537</v>
      </c>
      <c r="J304" s="36">
        <v>3.2452337333585017</v>
      </c>
      <c r="K304" s="36">
        <v>3.6722561282165898</v>
      </c>
      <c r="L304" s="37">
        <v>2.06</v>
      </c>
      <c r="M304" s="37">
        <v>3.47</v>
      </c>
      <c r="N304" s="37">
        <v>3.83</v>
      </c>
      <c r="O304" s="36">
        <v>2.1315189501960106</v>
      </c>
      <c r="P304" s="36">
        <v>3.5904712413495905</v>
      </c>
      <c r="Q304" s="36">
        <v>3.9629696986653982</v>
      </c>
      <c r="R304" s="38">
        <v>0.46914900752256594</v>
      </c>
      <c r="S304" s="38">
        <v>0.27851497276555787</v>
      </c>
      <c r="T304" s="38">
        <v>0.25233601971187619</v>
      </c>
      <c r="U304" s="37">
        <v>0.90404759536241974</v>
      </c>
      <c r="V304" s="37">
        <v>1.0692604247056459</v>
      </c>
      <c r="W304" s="37">
        <v>1.0429555745230705</v>
      </c>
      <c r="X304" s="37" t="s">
        <v>358</v>
      </c>
      <c r="Y304" s="37" t="s">
        <v>432</v>
      </c>
      <c r="Z304" s="37" t="s">
        <v>278</v>
      </c>
      <c r="AA304" s="26" t="s">
        <v>90</v>
      </c>
      <c r="AB304" s="39" t="s">
        <v>75</v>
      </c>
      <c r="AC304" s="40">
        <v>44416</v>
      </c>
      <c r="AD304" s="39" t="s">
        <v>86</v>
      </c>
      <c r="AE304" s="69" t="str">
        <f>VLOOKUP(AD304,cs_lookup!$A$2:$B$54,2,FALSE)</f>
        <v>1</v>
      </c>
    </row>
    <row r="305" spans="1:31" x14ac:dyDescent="0.25">
      <c r="A305" s="41">
        <v>0.77490028105003017</v>
      </c>
      <c r="B305" s="41">
        <v>0.19411064562346053</v>
      </c>
      <c r="C305" s="41">
        <v>2.9649466324165753E-2</v>
      </c>
      <c r="D305" s="34">
        <v>1.290488627317244</v>
      </c>
      <c r="E305" s="35">
        <v>5.1517009630673156</v>
      </c>
      <c r="F305" s="54">
        <v>33.727419882257763</v>
      </c>
      <c r="G305" s="28">
        <v>3.4107708765145794E-2</v>
      </c>
      <c r="H305" s="36">
        <v>1.0341077087651458</v>
      </c>
      <c r="I305" s="36">
        <v>1.2479247726121772</v>
      </c>
      <c r="J305" s="36">
        <v>4.9817837343259841</v>
      </c>
      <c r="K305" s="36">
        <v>32.614997061120967</v>
      </c>
      <c r="L305" s="37">
        <v>2.02</v>
      </c>
      <c r="M305" s="37">
        <v>3.49</v>
      </c>
      <c r="N305" s="37">
        <v>3.96</v>
      </c>
      <c r="O305" s="36">
        <v>2.0888975717055946</v>
      </c>
      <c r="P305" s="36">
        <v>3.609035903590359</v>
      </c>
      <c r="Q305" s="36">
        <v>4.0950665267099771</v>
      </c>
      <c r="R305" s="38">
        <v>0.47872141436954008</v>
      </c>
      <c r="S305" s="38">
        <v>0.27708230860357336</v>
      </c>
      <c r="T305" s="38">
        <v>0.24419627702688662</v>
      </c>
      <c r="U305" s="37">
        <v>1.6186873153993906</v>
      </c>
      <c r="V305" s="37">
        <v>0.7005522893241739</v>
      </c>
      <c r="W305" s="37">
        <v>0.12141653707890587</v>
      </c>
      <c r="X305" s="37" t="s">
        <v>436</v>
      </c>
      <c r="Y305" s="37" t="s">
        <v>499</v>
      </c>
      <c r="Z305" s="37" t="s">
        <v>269</v>
      </c>
      <c r="AA305" s="26" t="s">
        <v>84</v>
      </c>
      <c r="AB305" s="39" t="s">
        <v>94</v>
      </c>
      <c r="AC305" s="40">
        <v>44416</v>
      </c>
      <c r="AD305" s="39" t="s">
        <v>91</v>
      </c>
      <c r="AE305" s="69" t="str">
        <f>VLOOKUP(AD305,cs_lookup!$A$2:$B$54,2,FALSE)</f>
        <v>2</v>
      </c>
    </row>
    <row r="306" spans="1:31" x14ac:dyDescent="0.25">
      <c r="A306" s="41">
        <v>0.54695965365629384</v>
      </c>
      <c r="B306" s="41">
        <v>0.30614808839246316</v>
      </c>
      <c r="C306" s="41">
        <v>0.14357334058224092</v>
      </c>
      <c r="D306" s="34">
        <v>1.8282884181954562</v>
      </c>
      <c r="E306" s="35">
        <v>3.2663930885567414</v>
      </c>
      <c r="F306" s="54">
        <v>6.9650813719639357</v>
      </c>
      <c r="G306" s="28">
        <v>3.9877043591383332E-2</v>
      </c>
      <c r="H306" s="36">
        <v>1.0398770435913833</v>
      </c>
      <c r="I306" s="36">
        <v>1.7581774974867863</v>
      </c>
      <c r="J306" s="36">
        <v>3.1411339529871007</v>
      </c>
      <c r="K306" s="36">
        <v>6.697985511737909</v>
      </c>
      <c r="L306" s="37">
        <v>1.45</v>
      </c>
      <c r="M306" s="37">
        <v>4.3099999999999996</v>
      </c>
      <c r="N306" s="37">
        <v>8.4600000000000009</v>
      </c>
      <c r="O306" s="36">
        <v>1.5078217132075058</v>
      </c>
      <c r="P306" s="36">
        <v>4.4818700578788615</v>
      </c>
      <c r="Q306" s="36">
        <v>8.7973597887831048</v>
      </c>
      <c r="R306" s="38">
        <v>0.66320838282183592</v>
      </c>
      <c r="S306" s="38">
        <v>0.22312114967323948</v>
      </c>
      <c r="T306" s="38">
        <v>0.11367046750492457</v>
      </c>
      <c r="U306" s="37">
        <v>0.82471764203141695</v>
      </c>
      <c r="V306" s="37">
        <v>1.3721159506430316</v>
      </c>
      <c r="W306" s="37">
        <v>1.2630663331794676</v>
      </c>
      <c r="X306" s="37" t="s">
        <v>437</v>
      </c>
      <c r="Y306" s="37" t="s">
        <v>500</v>
      </c>
      <c r="Z306" s="37" t="s">
        <v>269</v>
      </c>
      <c r="AA306" s="26" t="s">
        <v>84</v>
      </c>
      <c r="AB306" s="39" t="s">
        <v>78</v>
      </c>
      <c r="AC306" s="40">
        <v>44416</v>
      </c>
      <c r="AD306" s="39" t="s">
        <v>164</v>
      </c>
      <c r="AE306" s="69" t="str">
        <f>VLOOKUP(AD306,cs_lookup!$A$2:$B$54,2,FALSE)</f>
        <v>1</v>
      </c>
    </row>
    <row r="307" spans="1:31" x14ac:dyDescent="0.25">
      <c r="A307" s="41">
        <v>0.32941101839673814</v>
      </c>
      <c r="B307" s="41">
        <v>0.30002939978265902</v>
      </c>
      <c r="C307" s="41">
        <v>0.34416265408608582</v>
      </c>
      <c r="D307" s="34">
        <v>3.0357211633874783</v>
      </c>
      <c r="E307" s="35">
        <v>3.3330067010912896</v>
      </c>
      <c r="F307" s="54">
        <v>2.9056028831933309</v>
      </c>
      <c r="G307" s="28">
        <v>3.9153931140673226E-2</v>
      </c>
      <c r="H307" s="36">
        <v>1.0391539311406732</v>
      </c>
      <c r="I307" s="36">
        <v>2.921339247646578</v>
      </c>
      <c r="J307" s="36">
        <v>3.2074234636563106</v>
      </c>
      <c r="K307" s="36">
        <v>2.7961236503275964</v>
      </c>
      <c r="L307" s="37">
        <v>1.56</v>
      </c>
      <c r="M307" s="37">
        <v>4.46</v>
      </c>
      <c r="N307" s="37">
        <v>5.75</v>
      </c>
      <c r="O307" s="36">
        <v>1.6210801325794504</v>
      </c>
      <c r="P307" s="36">
        <v>4.6346265328874026</v>
      </c>
      <c r="Q307" s="36">
        <v>5.9751351040588707</v>
      </c>
      <c r="R307" s="38">
        <v>0.61687265169847438</v>
      </c>
      <c r="S307" s="38">
        <v>0.215767115840722</v>
      </c>
      <c r="T307" s="38">
        <v>0.1673602324608035</v>
      </c>
      <c r="U307" s="37">
        <v>0.53400165737571603</v>
      </c>
      <c r="V307" s="37">
        <v>1.3905242168789935</v>
      </c>
      <c r="W307" s="37">
        <v>2.0564183559358415</v>
      </c>
      <c r="X307" s="37" t="s">
        <v>438</v>
      </c>
      <c r="Y307" s="37" t="s">
        <v>363</v>
      </c>
      <c r="Z307" s="37" t="s">
        <v>269</v>
      </c>
      <c r="AA307" s="26" t="s">
        <v>90</v>
      </c>
      <c r="AB307" s="39" t="s">
        <v>75</v>
      </c>
      <c r="AC307" s="40">
        <v>44416</v>
      </c>
      <c r="AD307" s="39" t="s">
        <v>100</v>
      </c>
      <c r="AE307" s="69" t="str">
        <f>VLOOKUP(AD307,cs_lookup!$A$2:$B$54,2,FALSE)</f>
        <v>1</v>
      </c>
    </row>
    <row r="308" spans="1:31" x14ac:dyDescent="0.25">
      <c r="A308" s="41">
        <v>0.43967502375980028</v>
      </c>
      <c r="B308" s="41">
        <v>0.19586017629080202</v>
      </c>
      <c r="C308" s="41">
        <v>0.33362495423303778</v>
      </c>
      <c r="D308" s="34">
        <v>2.2744071097072642</v>
      </c>
      <c r="E308" s="35">
        <v>5.1056831405852359</v>
      </c>
      <c r="F308" s="54">
        <v>2.9973777060498232</v>
      </c>
      <c r="G308" s="28">
        <v>3.3398765582038914E-2</v>
      </c>
      <c r="H308" s="36">
        <v>1.0333987655820389</v>
      </c>
      <c r="I308" s="36">
        <v>2.2008997740831004</v>
      </c>
      <c r="J308" s="36">
        <v>4.9406708335959477</v>
      </c>
      <c r="K308" s="36">
        <v>2.9005044382471432</v>
      </c>
      <c r="L308" s="37">
        <v>2.4700000000000002</v>
      </c>
      <c r="M308" s="37">
        <v>3.35</v>
      </c>
      <c r="N308" s="37">
        <v>3.03</v>
      </c>
      <c r="O308" s="36">
        <v>2.5524949509876365</v>
      </c>
      <c r="P308" s="36">
        <v>3.4618858646998305</v>
      </c>
      <c r="Q308" s="36">
        <v>3.1311982597135777</v>
      </c>
      <c r="R308" s="38">
        <v>0.39177354674612391</v>
      </c>
      <c r="S308" s="38">
        <v>0.28885989864564959</v>
      </c>
      <c r="T308" s="38">
        <v>0.31936655460822649</v>
      </c>
      <c r="U308" s="37">
        <v>1.1222682782222591</v>
      </c>
      <c r="V308" s="37">
        <v>0.67804557575874447</v>
      </c>
      <c r="W308" s="37">
        <v>1.0446458760915098</v>
      </c>
      <c r="X308" s="37" t="s">
        <v>503</v>
      </c>
      <c r="Y308" s="37" t="s">
        <v>439</v>
      </c>
      <c r="Z308" s="37" t="s">
        <v>269</v>
      </c>
      <c r="AA308" s="26" t="s">
        <v>90</v>
      </c>
      <c r="AB308" s="39" t="s">
        <v>74</v>
      </c>
      <c r="AC308" s="40">
        <v>44416</v>
      </c>
      <c r="AD308" s="39" t="s">
        <v>73</v>
      </c>
      <c r="AE308" s="69" t="str">
        <f>VLOOKUP(AD308,cs_lookup!$A$2:$B$54,2,FALSE)</f>
        <v>X</v>
      </c>
    </row>
    <row r="309" spans="1:31" x14ac:dyDescent="0.25">
      <c r="A309" s="41">
        <v>0.18092199454723729</v>
      </c>
      <c r="B309" s="41">
        <v>0.35067669141855595</v>
      </c>
      <c r="C309" s="41">
        <v>0.43148291732818794</v>
      </c>
      <c r="D309" s="34">
        <v>5.5272439511985816</v>
      </c>
      <c r="E309" s="35">
        <v>2.8516295050999938</v>
      </c>
      <c r="F309" s="54">
        <v>2.3175888542521261</v>
      </c>
      <c r="G309" s="28">
        <v>4.0161431212291543E-2</v>
      </c>
      <c r="H309" s="36">
        <v>1.0401614312122915</v>
      </c>
      <c r="I309" s="36">
        <v>5.3138328199274483</v>
      </c>
      <c r="J309" s="36">
        <v>2.7415259012021482</v>
      </c>
      <c r="K309" s="36">
        <v>2.2281049697747526</v>
      </c>
      <c r="L309" s="37">
        <v>2.38</v>
      </c>
      <c r="M309" s="37">
        <v>3.65</v>
      </c>
      <c r="N309" s="37">
        <v>2.89</v>
      </c>
      <c r="O309" s="36">
        <v>2.4755842062852538</v>
      </c>
      <c r="P309" s="36">
        <v>3.796589223924864</v>
      </c>
      <c r="Q309" s="36">
        <v>3.0060665362035226</v>
      </c>
      <c r="R309" s="38">
        <v>0.40394505566043876</v>
      </c>
      <c r="S309" s="38">
        <v>0.2633943102662587</v>
      </c>
      <c r="T309" s="38">
        <v>0.33266063407330249</v>
      </c>
      <c r="U309" s="37">
        <v>0.44788763227076739</v>
      </c>
      <c r="V309" s="37">
        <v>1.3313753477213144</v>
      </c>
      <c r="W309" s="37">
        <v>1.2970663587237368</v>
      </c>
      <c r="X309" s="37" t="s">
        <v>442</v>
      </c>
      <c r="Y309" s="37" t="s">
        <v>367</v>
      </c>
      <c r="Z309" s="37" t="s">
        <v>282</v>
      </c>
      <c r="AA309" s="26" t="s">
        <v>85</v>
      </c>
      <c r="AB309" s="39" t="s">
        <v>76</v>
      </c>
      <c r="AC309" s="40">
        <v>44416</v>
      </c>
      <c r="AD309" s="39" t="s">
        <v>86</v>
      </c>
      <c r="AE309" s="69" t="str">
        <f>VLOOKUP(AD309,cs_lookup!$A$2:$B$54,2,FALSE)</f>
        <v>1</v>
      </c>
    </row>
    <row r="310" spans="1:31" x14ac:dyDescent="0.25">
      <c r="A310" s="41">
        <v>0.66031657576696867</v>
      </c>
      <c r="B310" s="41">
        <v>7.4205966939464796E-2</v>
      </c>
      <c r="C310" s="41">
        <v>7.6838581574090146E-3</v>
      </c>
      <c r="D310" s="34">
        <v>1.5144251056222289</v>
      </c>
      <c r="E310" s="35">
        <v>13.476005249224402</v>
      </c>
      <c r="F310" s="54">
        <v>130.14295416629588</v>
      </c>
      <c r="G310" s="28">
        <v>4.1340202777357282E-2</v>
      </c>
      <c r="H310" s="36">
        <v>1.0413402027773573</v>
      </c>
      <c r="I310" s="36">
        <v>1.454303887992711</v>
      </c>
      <c r="J310" s="36">
        <v>12.941020824205733</v>
      </c>
      <c r="K310" s="36">
        <v>124.97640427133395</v>
      </c>
      <c r="L310" s="37">
        <v>1.91</v>
      </c>
      <c r="M310" s="37">
        <v>3.54</v>
      </c>
      <c r="N310" s="37">
        <v>4.25</v>
      </c>
      <c r="O310" s="36">
        <v>1.9889597873047524</v>
      </c>
      <c r="P310" s="36">
        <v>3.6863443178318449</v>
      </c>
      <c r="Q310" s="36">
        <v>4.4256958618037681</v>
      </c>
      <c r="R310" s="38">
        <v>0.50277537353085655</v>
      </c>
      <c r="S310" s="38">
        <v>0.27127145859998192</v>
      </c>
      <c r="T310" s="38">
        <v>0.22595316786916145</v>
      </c>
      <c r="U310" s="37">
        <v>1.3133431160912723</v>
      </c>
      <c r="V310" s="37">
        <v>0.27354874457651379</v>
      </c>
      <c r="W310" s="37">
        <v>3.4006419249932203E-2</v>
      </c>
      <c r="X310" s="37" t="s">
        <v>446</v>
      </c>
      <c r="Y310" s="37" t="s">
        <v>449</v>
      </c>
      <c r="Z310" s="37" t="s">
        <v>282</v>
      </c>
      <c r="AA310" s="26" t="s">
        <v>84</v>
      </c>
      <c r="AB310" s="39" t="s">
        <v>109</v>
      </c>
      <c r="AC310" s="40">
        <v>44416</v>
      </c>
      <c r="AD310" s="39" t="s">
        <v>109</v>
      </c>
      <c r="AE310" s="69" t="str">
        <f>VLOOKUP(AD310,cs_lookup!$A$2:$B$54,2,FALSE)</f>
        <v>1</v>
      </c>
    </row>
    <row r="311" spans="1:31" x14ac:dyDescent="0.25">
      <c r="A311" s="41">
        <v>1.0331351916242595E-2</v>
      </c>
      <c r="B311" s="41">
        <v>4.1420847466975406E-2</v>
      </c>
      <c r="C311" s="41">
        <v>0.70629997861277993</v>
      </c>
      <c r="D311" s="34">
        <v>96.792753562855069</v>
      </c>
      <c r="E311" s="35">
        <v>24.142432160454806</v>
      </c>
      <c r="F311" s="54">
        <v>1.415829010732899</v>
      </c>
      <c r="G311" s="28">
        <v>3.9401885559979144E-2</v>
      </c>
      <c r="H311" s="36">
        <v>1.0394018855599791</v>
      </c>
      <c r="I311" s="36">
        <v>93.123511615247693</v>
      </c>
      <c r="J311" s="36">
        <v>23.227235293543881</v>
      </c>
      <c r="K311" s="36">
        <v>1.3621574391989093</v>
      </c>
      <c r="L311" s="37">
        <v>2.1</v>
      </c>
      <c r="M311" s="37">
        <v>3.83</v>
      </c>
      <c r="N311" s="37">
        <v>3.31</v>
      </c>
      <c r="O311" s="36">
        <v>2.1827439596759564</v>
      </c>
      <c r="P311" s="36">
        <v>3.9809092216947204</v>
      </c>
      <c r="Q311" s="36">
        <v>3.440420241203531</v>
      </c>
      <c r="R311" s="38">
        <v>0.4581389381778232</v>
      </c>
      <c r="S311" s="38">
        <v>0.25119889560663938</v>
      </c>
      <c r="T311" s="38">
        <v>0.29066216621553742</v>
      </c>
      <c r="U311" s="37">
        <v>2.255069599046514E-2</v>
      </c>
      <c r="V311" s="37">
        <v>0.16489263365169279</v>
      </c>
      <c r="W311" s="37">
        <v>2.4299687427810293</v>
      </c>
      <c r="X311" s="37" t="s">
        <v>364</v>
      </c>
      <c r="Y311" s="37" t="s">
        <v>443</v>
      </c>
      <c r="Z311" s="37" t="s">
        <v>282</v>
      </c>
      <c r="AA311" s="26" t="s">
        <v>85</v>
      </c>
      <c r="AB311" s="39" t="s">
        <v>103</v>
      </c>
      <c r="AC311" s="40">
        <v>44416</v>
      </c>
      <c r="AD311" s="39" t="s">
        <v>102</v>
      </c>
      <c r="AE311" s="69" t="str">
        <f>VLOOKUP(AD311,cs_lookup!$A$2:$B$54,2,FALSE)</f>
        <v>2</v>
      </c>
    </row>
    <row r="312" spans="1:31" x14ac:dyDescent="0.25">
      <c r="A312" s="41">
        <v>0.58807758175358704</v>
      </c>
      <c r="B312" s="41">
        <v>0.27805186937866921</v>
      </c>
      <c r="C312" s="41">
        <v>0.13084290610682595</v>
      </c>
      <c r="D312" s="34">
        <v>1.7004559109668873</v>
      </c>
      <c r="E312" s="35">
        <v>3.5964512744855335</v>
      </c>
      <c r="F312" s="54">
        <v>7.6427528992940257</v>
      </c>
      <c r="G312" s="28">
        <v>3.3911455489852749E-2</v>
      </c>
      <c r="H312" s="36">
        <v>1.0339114554898527</v>
      </c>
      <c r="I312" s="36">
        <v>1.6446823390318615</v>
      </c>
      <c r="J312" s="36">
        <v>3.4784905954848768</v>
      </c>
      <c r="K312" s="36">
        <v>7.3920768153913112</v>
      </c>
      <c r="L312" s="37">
        <v>2.0099999999999998</v>
      </c>
      <c r="M312" s="37">
        <v>3.58</v>
      </c>
      <c r="N312" s="37">
        <v>3.89</v>
      </c>
      <c r="O312" s="36">
        <v>2.0781620255346036</v>
      </c>
      <c r="P312" s="36">
        <v>3.7014030106536731</v>
      </c>
      <c r="Q312" s="36">
        <v>4.0219155618555273</v>
      </c>
      <c r="R312" s="38">
        <v>0.48119443417447288</v>
      </c>
      <c r="S312" s="38">
        <v>0.27016782477393581</v>
      </c>
      <c r="T312" s="38">
        <v>0.24863774105159131</v>
      </c>
      <c r="U312" s="37">
        <v>1.2221204984685261</v>
      </c>
      <c r="V312" s="37">
        <v>1.029182026436088</v>
      </c>
      <c r="W312" s="37">
        <v>0.52623912022944486</v>
      </c>
      <c r="X312" s="37" t="s">
        <v>369</v>
      </c>
      <c r="Y312" s="37" t="s">
        <v>368</v>
      </c>
      <c r="Z312" s="37" t="s">
        <v>276</v>
      </c>
      <c r="AA312" s="26" t="s">
        <v>90</v>
      </c>
      <c r="AB312" s="39" t="s">
        <v>75</v>
      </c>
      <c r="AC312" s="40">
        <v>44416</v>
      </c>
      <c r="AD312" s="39" t="s">
        <v>96</v>
      </c>
      <c r="AE312" s="69" t="str">
        <f>VLOOKUP(AD312,cs_lookup!$A$2:$B$54,2,FALSE)</f>
        <v>2</v>
      </c>
    </row>
    <row r="313" spans="1:31" x14ac:dyDescent="0.25">
      <c r="A313" s="41">
        <v>0.12484203737557713</v>
      </c>
      <c r="B313" s="41">
        <v>0.17189287353987659</v>
      </c>
      <c r="C313" s="41">
        <v>0.60766444972864297</v>
      </c>
      <c r="D313" s="34">
        <v>8.0101223996495765</v>
      </c>
      <c r="E313" s="35">
        <v>5.8175768396123466</v>
      </c>
      <c r="F313" s="54">
        <v>1.6456450602739017</v>
      </c>
      <c r="G313" s="28">
        <v>3.3514848195601354E-2</v>
      </c>
      <c r="H313" s="36">
        <v>1.0335148481956014</v>
      </c>
      <c r="I313" s="36">
        <v>7.7503699280511871</v>
      </c>
      <c r="J313" s="36">
        <v>5.6289242963167583</v>
      </c>
      <c r="K313" s="36">
        <v>1.5922800365635865</v>
      </c>
      <c r="L313" s="37">
        <v>2.4900000000000002</v>
      </c>
      <c r="M313" s="37">
        <v>3.59</v>
      </c>
      <c r="N313" s="37">
        <v>2.83</v>
      </c>
      <c r="O313" s="36">
        <v>2.5734519720070477</v>
      </c>
      <c r="P313" s="36">
        <v>3.7103183050222088</v>
      </c>
      <c r="Q313" s="36">
        <v>2.9248470203935519</v>
      </c>
      <c r="R313" s="38">
        <v>0.38858312137843987</v>
      </c>
      <c r="S313" s="38">
        <v>0.26951865521791513</v>
      </c>
      <c r="T313" s="38">
        <v>0.34189822340364501</v>
      </c>
      <c r="U313" s="37">
        <v>0.32127498727355652</v>
      </c>
      <c r="V313" s="37">
        <v>0.63777727519787175</v>
      </c>
      <c r="W313" s="37">
        <v>1.7773255551879088</v>
      </c>
      <c r="X313" s="37" t="s">
        <v>461</v>
      </c>
      <c r="Y313" s="37" t="s">
        <v>474</v>
      </c>
      <c r="Z313" s="37" t="s">
        <v>276</v>
      </c>
      <c r="AA313" s="26" t="s">
        <v>85</v>
      </c>
      <c r="AB313" s="39" t="s">
        <v>79</v>
      </c>
      <c r="AC313" s="40">
        <v>44416</v>
      </c>
      <c r="AD313" s="39" t="s">
        <v>75</v>
      </c>
      <c r="AE313" s="69" t="str">
        <f>VLOOKUP(AD313,cs_lookup!$A$2:$B$54,2,FALSE)</f>
        <v>X</v>
      </c>
    </row>
    <row r="314" spans="1:31" x14ac:dyDescent="0.25">
      <c r="A314" s="41">
        <v>0.50742015591923695</v>
      </c>
      <c r="B314" s="41">
        <v>0.31057388563425498</v>
      </c>
      <c r="C314" s="41">
        <v>0.17650284454872173</v>
      </c>
      <c r="D314" s="34">
        <v>1.9707534049143369</v>
      </c>
      <c r="E314" s="35">
        <v>3.2198457315810596</v>
      </c>
      <c r="F314" s="54">
        <v>5.665631069894518</v>
      </c>
      <c r="G314" s="28">
        <v>3.8284757738396014E-2</v>
      </c>
      <c r="H314" s="36">
        <v>1.038284757738396</v>
      </c>
      <c r="I314" s="36">
        <v>1.898085655429494</v>
      </c>
      <c r="J314" s="36">
        <v>3.1011200998409771</v>
      </c>
      <c r="K314" s="36">
        <v>5.4567217978191858</v>
      </c>
      <c r="L314" s="37">
        <v>1.69</v>
      </c>
      <c r="M314" s="37">
        <v>3.98</v>
      </c>
      <c r="N314" s="37">
        <v>5.12</v>
      </c>
      <c r="O314" s="36">
        <v>1.7547012405778892</v>
      </c>
      <c r="P314" s="36">
        <v>4.1323733357988157</v>
      </c>
      <c r="Q314" s="36">
        <v>5.3160179596205879</v>
      </c>
      <c r="R314" s="38">
        <v>0.56989758534088819</v>
      </c>
      <c r="S314" s="38">
        <v>0.2419916882477641</v>
      </c>
      <c r="T314" s="38">
        <v>0.18811072641134785</v>
      </c>
      <c r="U314" s="37">
        <v>0.89037077708571111</v>
      </c>
      <c r="V314" s="37">
        <v>1.2834072437904263</v>
      </c>
      <c r="W314" s="37">
        <v>0.93829229154512539</v>
      </c>
      <c r="X314" s="37" t="s">
        <v>454</v>
      </c>
      <c r="Y314" s="37" t="s">
        <v>467</v>
      </c>
      <c r="Z314" s="37" t="s">
        <v>276</v>
      </c>
      <c r="AA314" s="26" t="s">
        <v>90</v>
      </c>
      <c r="AB314" s="39" t="s">
        <v>75</v>
      </c>
      <c r="AC314" s="40">
        <v>44416</v>
      </c>
      <c r="AD314" s="39" t="s">
        <v>94</v>
      </c>
      <c r="AE314" s="69" t="str">
        <f>VLOOKUP(AD314,cs_lookup!$A$2:$B$54,2,FALSE)</f>
        <v>1</v>
      </c>
    </row>
    <row r="315" spans="1:31" x14ac:dyDescent="0.25">
      <c r="A315" s="41">
        <v>0.22925987200145431</v>
      </c>
      <c r="B315" s="41">
        <v>0.22586721165461909</v>
      </c>
      <c r="C315" s="41">
        <v>0.48790187735351581</v>
      </c>
      <c r="D315" s="34">
        <v>4.3618623323389825</v>
      </c>
      <c r="E315" s="35">
        <v>4.4273801083139617</v>
      </c>
      <c r="F315" s="54">
        <v>2.0495924414642839</v>
      </c>
      <c r="G315" s="28">
        <v>3.4716872739616988E-2</v>
      </c>
      <c r="H315" s="36">
        <v>1.034716872739617</v>
      </c>
      <c r="I315" s="36">
        <v>4.2155129072072555</v>
      </c>
      <c r="J315" s="36">
        <v>4.2788324274558311</v>
      </c>
      <c r="K315" s="36">
        <v>1.9808244124188132</v>
      </c>
      <c r="L315" s="37">
        <v>3.82</v>
      </c>
      <c r="M315" s="37">
        <v>4.01</v>
      </c>
      <c r="N315" s="37">
        <v>1.91</v>
      </c>
      <c r="O315" s="36">
        <v>3.9526184538653366</v>
      </c>
      <c r="P315" s="36">
        <v>4.1492146596858639</v>
      </c>
      <c r="Q315" s="36">
        <v>1.9763092269326683</v>
      </c>
      <c r="R315" s="38">
        <v>0.25299684542586753</v>
      </c>
      <c r="S315" s="38">
        <v>0.24100946372239748</v>
      </c>
      <c r="T315" s="38">
        <v>0.50599369085173507</v>
      </c>
      <c r="U315" s="37">
        <v>0.90617680080375329</v>
      </c>
      <c r="V315" s="37">
        <v>0.93717154573971539</v>
      </c>
      <c r="W315" s="37">
        <v>0.96424498205152442</v>
      </c>
      <c r="X315" s="37" t="s">
        <v>452</v>
      </c>
      <c r="Y315" s="37" t="s">
        <v>473</v>
      </c>
      <c r="Z315" s="37" t="s">
        <v>276</v>
      </c>
      <c r="AA315" s="26" t="s">
        <v>85</v>
      </c>
      <c r="AB315" s="39" t="s">
        <v>79</v>
      </c>
      <c r="AC315" s="40">
        <v>44416</v>
      </c>
      <c r="AD315" s="39" t="s">
        <v>74</v>
      </c>
      <c r="AE315" s="69" t="str">
        <f>VLOOKUP(AD315,cs_lookup!$A$2:$B$54,2,FALSE)</f>
        <v>X</v>
      </c>
    </row>
    <row r="316" spans="1:31" x14ac:dyDescent="0.25">
      <c r="A316" s="41">
        <v>0.51711430458460461</v>
      </c>
      <c r="B316" s="41">
        <v>0.28443555669615639</v>
      </c>
      <c r="C316" s="41">
        <v>0.19095465733740169</v>
      </c>
      <c r="D316" s="34">
        <v>1.9338084271393248</v>
      </c>
      <c r="E316" s="35">
        <v>3.5157348526163119</v>
      </c>
      <c r="F316" s="54">
        <v>5.23684530109721</v>
      </c>
      <c r="G316" s="28">
        <v>3.2811697216636126E-2</v>
      </c>
      <c r="H316" s="36">
        <v>1.0328116972166361</v>
      </c>
      <c r="I316" s="36">
        <v>1.8723727009974998</v>
      </c>
      <c r="J316" s="36">
        <v>3.4040424426746916</v>
      </c>
      <c r="K316" s="36">
        <v>5.0704744293758344</v>
      </c>
      <c r="L316" s="37">
        <v>2.29</v>
      </c>
      <c r="M316" s="37">
        <v>3.49</v>
      </c>
      <c r="N316" s="37">
        <v>3.23</v>
      </c>
      <c r="O316" s="36">
        <v>2.3651387866260967</v>
      </c>
      <c r="P316" s="36">
        <v>3.6045128232860604</v>
      </c>
      <c r="Q316" s="36">
        <v>3.3359817820097346</v>
      </c>
      <c r="R316" s="38">
        <v>0.42280816908275981</v>
      </c>
      <c r="S316" s="38">
        <v>0.27743000206289964</v>
      </c>
      <c r="T316" s="38">
        <v>0.29976182885434055</v>
      </c>
      <c r="U316" s="37">
        <v>1.2230470988922295</v>
      </c>
      <c r="V316" s="37">
        <v>1.0252516115098049</v>
      </c>
      <c r="W316" s="37">
        <v>0.63702125806748355</v>
      </c>
      <c r="X316" s="37" t="s">
        <v>457</v>
      </c>
      <c r="Y316" s="37" t="s">
        <v>522</v>
      </c>
      <c r="Z316" s="37" t="s">
        <v>276</v>
      </c>
      <c r="AA316" s="26" t="s">
        <v>90</v>
      </c>
      <c r="AB316" s="39" t="s">
        <v>75</v>
      </c>
      <c r="AC316" s="40">
        <v>44416</v>
      </c>
      <c r="AD316" s="39" t="s">
        <v>94</v>
      </c>
      <c r="AE316" s="69" t="str">
        <f>VLOOKUP(AD316,cs_lookup!$A$2:$B$54,2,FALSE)</f>
        <v>1</v>
      </c>
    </row>
    <row r="317" spans="1:31" x14ac:dyDescent="0.25">
      <c r="A317" s="41">
        <v>0.44565205250215678</v>
      </c>
      <c r="B317" s="41">
        <v>0.23749530555774054</v>
      </c>
      <c r="C317" s="41">
        <v>0.29588553841634907</v>
      </c>
      <c r="D317" s="34">
        <v>2.2439030503402884</v>
      </c>
      <c r="E317" s="35">
        <v>4.2106095430036916</v>
      </c>
      <c r="F317" s="54">
        <v>3.3796852842225467</v>
      </c>
      <c r="G317" s="28">
        <v>3.4519708318007325E-2</v>
      </c>
      <c r="H317" s="36">
        <v>1.0345197083180073</v>
      </c>
      <c r="I317" s="36">
        <v>2.1690288085362615</v>
      </c>
      <c r="J317" s="36">
        <v>4.0701105151970358</v>
      </c>
      <c r="K317" s="36">
        <v>3.2669124203708688</v>
      </c>
      <c r="L317" s="37">
        <v>2.37</v>
      </c>
      <c r="M317" s="37">
        <v>3.61</v>
      </c>
      <c r="N317" s="37">
        <v>2.98</v>
      </c>
      <c r="O317" s="36">
        <v>2.4518117087136773</v>
      </c>
      <c r="P317" s="36">
        <v>3.7346161470280062</v>
      </c>
      <c r="Q317" s="36">
        <v>3.0828687307876619</v>
      </c>
      <c r="R317" s="38">
        <v>0.4078616626415581</v>
      </c>
      <c r="S317" s="38">
        <v>0.26776513586163236</v>
      </c>
      <c r="T317" s="38">
        <v>0.32437320149680965</v>
      </c>
      <c r="U317" s="37">
        <v>1.0926549203370708</v>
      </c>
      <c r="V317" s="37">
        <v>0.88695380297928794</v>
      </c>
      <c r="W317" s="37">
        <v>0.91217627427603409</v>
      </c>
      <c r="X317" s="37" t="s">
        <v>464</v>
      </c>
      <c r="Y317" s="37" t="s">
        <v>509</v>
      </c>
      <c r="Z317" s="37" t="s">
        <v>276</v>
      </c>
      <c r="AA317" s="26" t="s">
        <v>84</v>
      </c>
      <c r="AB317" s="39" t="s">
        <v>86</v>
      </c>
      <c r="AC317" s="40">
        <v>44416</v>
      </c>
      <c r="AD317" s="39" t="s">
        <v>73</v>
      </c>
      <c r="AE317" s="69" t="str">
        <f>VLOOKUP(AD317,cs_lookup!$A$2:$B$54,2,FALSE)</f>
        <v>X</v>
      </c>
    </row>
    <row r="318" spans="1:31" x14ac:dyDescent="0.25">
      <c r="A318" s="41">
        <v>0.33571014553272971</v>
      </c>
      <c r="B318" s="41">
        <v>0.24219720134064429</v>
      </c>
      <c r="C318" s="41">
        <v>0.38710506468321326</v>
      </c>
      <c r="D318" s="34">
        <v>2.978760139682779</v>
      </c>
      <c r="E318" s="35">
        <v>4.128866867431408</v>
      </c>
      <c r="F318" s="54">
        <v>2.5832780070143184</v>
      </c>
      <c r="G318" s="28">
        <v>3.4658739006565131E-2</v>
      </c>
      <c r="H318" s="36">
        <v>1.0346587390065651</v>
      </c>
      <c r="I318" s="36">
        <v>2.8789783794247525</v>
      </c>
      <c r="J318" s="36">
        <v>3.9905591203876249</v>
      </c>
      <c r="K318" s="36">
        <v>2.496744008072334</v>
      </c>
      <c r="L318" s="37">
        <v>2.0699999999999998</v>
      </c>
      <c r="M318" s="37">
        <v>3.75</v>
      </c>
      <c r="N318" s="37">
        <v>3.51</v>
      </c>
      <c r="O318" s="36">
        <v>2.1417435897435895</v>
      </c>
      <c r="P318" s="36">
        <v>3.8799702712746194</v>
      </c>
      <c r="Q318" s="36">
        <v>3.6316521739130434</v>
      </c>
      <c r="R318" s="38">
        <v>0.4669092998754909</v>
      </c>
      <c r="S318" s="38">
        <v>0.25773393353127094</v>
      </c>
      <c r="T318" s="38">
        <v>0.27535676659323821</v>
      </c>
      <c r="U318" s="37">
        <v>0.71900505220661148</v>
      </c>
      <c r="V318" s="37">
        <v>0.9397179409876133</v>
      </c>
      <c r="W318" s="37">
        <v>1.4058309496895407</v>
      </c>
      <c r="X318" s="37" t="s">
        <v>455</v>
      </c>
      <c r="Y318" s="37" t="s">
        <v>463</v>
      </c>
      <c r="Z318" s="37" t="s">
        <v>276</v>
      </c>
      <c r="AA318" s="26" t="s">
        <v>85</v>
      </c>
      <c r="AB318" s="39" t="s">
        <v>79</v>
      </c>
      <c r="AC318" s="40">
        <v>44416</v>
      </c>
      <c r="AD318" s="39" t="s">
        <v>92</v>
      </c>
      <c r="AE318" s="69" t="str">
        <f>VLOOKUP(AD318,cs_lookup!$A$2:$B$54,2,FALSE)</f>
        <v>1</v>
      </c>
    </row>
    <row r="319" spans="1:31" x14ac:dyDescent="0.25">
      <c r="A319" s="41">
        <v>0.44096924773347296</v>
      </c>
      <c r="B319" s="41">
        <v>0.23694626463188651</v>
      </c>
      <c r="C319" s="41">
        <v>0.30052402396908684</v>
      </c>
      <c r="D319" s="34">
        <v>2.267731831958522</v>
      </c>
      <c r="E319" s="35">
        <v>4.2203661726998467</v>
      </c>
      <c r="F319" s="54">
        <v>3.3275209974656277</v>
      </c>
      <c r="G319" s="28">
        <v>3.3645120759458358E-2</v>
      </c>
      <c r="H319" s="36">
        <v>1.0336451207594584</v>
      </c>
      <c r="I319" s="36">
        <v>2.1939172220852097</v>
      </c>
      <c r="J319" s="36">
        <v>4.0829933677807944</v>
      </c>
      <c r="K319" s="36">
        <v>3.2192102788825352</v>
      </c>
      <c r="L319" s="37">
        <v>2.2799999999999998</v>
      </c>
      <c r="M319" s="37">
        <v>3.48</v>
      </c>
      <c r="N319" s="37">
        <v>3.25</v>
      </c>
      <c r="O319" s="36">
        <v>2.3567108753315646</v>
      </c>
      <c r="P319" s="36">
        <v>3.5970850202429152</v>
      </c>
      <c r="Q319" s="36">
        <v>3.3593466424682399</v>
      </c>
      <c r="R319" s="38">
        <v>0.42432018728615167</v>
      </c>
      <c r="S319" s="38">
        <v>0.27800288132540968</v>
      </c>
      <c r="T319" s="38">
        <v>0.29767693138843865</v>
      </c>
      <c r="U319" s="37">
        <v>1.0392370218202547</v>
      </c>
      <c r="V319" s="37">
        <v>0.85231585910987262</v>
      </c>
      <c r="W319" s="37">
        <v>1.0095643709015967</v>
      </c>
      <c r="X319" s="37" t="s">
        <v>451</v>
      </c>
      <c r="Y319" s="37" t="s">
        <v>507</v>
      </c>
      <c r="Z319" s="37" t="s">
        <v>276</v>
      </c>
      <c r="AA319" s="26" t="s">
        <v>84</v>
      </c>
      <c r="AB319" s="39" t="s">
        <v>86</v>
      </c>
      <c r="AC319" s="40">
        <v>44416</v>
      </c>
      <c r="AD319" s="39" t="s">
        <v>86</v>
      </c>
      <c r="AE319" s="69" t="str">
        <f>VLOOKUP(AD319,cs_lookup!$A$2:$B$54,2,FALSE)</f>
        <v>1</v>
      </c>
    </row>
    <row r="320" spans="1:31" x14ac:dyDescent="0.25">
      <c r="A320" s="41">
        <v>0.12660227933884338</v>
      </c>
      <c r="B320" s="41">
        <v>0.30161184736968832</v>
      </c>
      <c r="C320" s="41">
        <v>0.5108998370982587</v>
      </c>
      <c r="D320" s="34">
        <v>7.8987519436641431</v>
      </c>
      <c r="E320" s="35">
        <v>3.3155196280280435</v>
      </c>
      <c r="F320" s="54">
        <v>1.9573308257048343</v>
      </c>
      <c r="G320" s="28">
        <v>3.3477916066486424E-2</v>
      </c>
      <c r="H320" s="36">
        <v>1.0334779160664864</v>
      </c>
      <c r="I320" s="36">
        <v>7.6428841108937595</v>
      </c>
      <c r="J320" s="36">
        <v>3.2081185059543613</v>
      </c>
      <c r="K320" s="36">
        <v>1.8939261258282309</v>
      </c>
      <c r="L320" s="37">
        <v>2.75</v>
      </c>
      <c r="M320" s="37">
        <v>3.28</v>
      </c>
      <c r="N320" s="37">
        <v>2.74</v>
      </c>
      <c r="O320" s="36">
        <v>2.8420642691828375</v>
      </c>
      <c r="P320" s="36">
        <v>3.3898075646980752</v>
      </c>
      <c r="Q320" s="36">
        <v>2.8317294900221732</v>
      </c>
      <c r="R320" s="38">
        <v>0.35185692696791981</v>
      </c>
      <c r="S320" s="38">
        <v>0.29500199669566446</v>
      </c>
      <c r="T320" s="38">
        <v>0.35314107633641578</v>
      </c>
      <c r="U320" s="37">
        <v>0.35981181450603139</v>
      </c>
      <c r="V320" s="37">
        <v>1.0224061218163307</v>
      </c>
      <c r="W320" s="37">
        <v>1.4467301351586634</v>
      </c>
      <c r="X320" s="37" t="s">
        <v>504</v>
      </c>
      <c r="Y320" s="37" t="s">
        <v>460</v>
      </c>
      <c r="Z320" s="37" t="s">
        <v>276</v>
      </c>
      <c r="AA320" s="26" t="s">
        <v>85</v>
      </c>
      <c r="AB320" s="39" t="s">
        <v>76</v>
      </c>
      <c r="AC320" s="40">
        <v>44416</v>
      </c>
      <c r="AD320" s="39" t="s">
        <v>86</v>
      </c>
      <c r="AE320" s="69" t="str">
        <f>VLOOKUP(AD320,cs_lookup!$A$2:$B$54,2,FALSE)</f>
        <v>1</v>
      </c>
    </row>
    <row r="321" spans="1:31" x14ac:dyDescent="0.25">
      <c r="A321" s="41">
        <v>0.39006716858930096</v>
      </c>
      <c r="B321" s="41">
        <v>0.25355072630007608</v>
      </c>
      <c r="C321" s="41">
        <v>0.33050349702526388</v>
      </c>
      <c r="D321" s="34">
        <v>2.5636610320641804</v>
      </c>
      <c r="E321" s="35">
        <v>3.9439839695686958</v>
      </c>
      <c r="F321" s="54">
        <v>3.0256865933359833</v>
      </c>
      <c r="G321" s="28">
        <v>3.3468720437908717E-2</v>
      </c>
      <c r="H321" s="36">
        <v>1.0334687204379087</v>
      </c>
      <c r="I321" s="36">
        <v>2.4806372765475548</v>
      </c>
      <c r="J321" s="36">
        <v>3.8162586748610279</v>
      </c>
      <c r="K321" s="36">
        <v>2.9277002133687393</v>
      </c>
      <c r="L321" s="37">
        <v>1.93</v>
      </c>
      <c r="M321" s="37">
        <v>4.01</v>
      </c>
      <c r="N321" s="37">
        <v>3.76</v>
      </c>
      <c r="O321" s="36">
        <v>1.9945946304451638</v>
      </c>
      <c r="P321" s="36">
        <v>4.1442095689560139</v>
      </c>
      <c r="Q321" s="36">
        <v>3.8858423888465365</v>
      </c>
      <c r="R321" s="38">
        <v>0.50135500453884951</v>
      </c>
      <c r="S321" s="38">
        <v>0.24130053834413456</v>
      </c>
      <c r="T321" s="38">
        <v>0.25734445711701587</v>
      </c>
      <c r="U321" s="37">
        <v>0.77802587998116823</v>
      </c>
      <c r="V321" s="37">
        <v>1.0507673461485225</v>
      </c>
      <c r="W321" s="37">
        <v>1.2842844984027857</v>
      </c>
      <c r="X321" s="37" t="s">
        <v>471</v>
      </c>
      <c r="Y321" s="37" t="s">
        <v>505</v>
      </c>
      <c r="Z321" s="37" t="s">
        <v>276</v>
      </c>
      <c r="AA321" s="26" t="s">
        <v>90</v>
      </c>
      <c r="AB321" s="39" t="s">
        <v>75</v>
      </c>
      <c r="AC321" s="40">
        <v>44416</v>
      </c>
      <c r="AD321" s="39" t="s">
        <v>86</v>
      </c>
      <c r="AE321" s="69" t="str">
        <f>VLOOKUP(AD321,cs_lookup!$A$2:$B$54,2,FALSE)</f>
        <v>1</v>
      </c>
    </row>
    <row r="322" spans="1:31" x14ac:dyDescent="0.25">
      <c r="A322" s="41">
        <v>0.54477447188857209</v>
      </c>
      <c r="B322" s="41">
        <v>0.36806088396715697</v>
      </c>
      <c r="C322" s="41">
        <v>8.6540524157705093E-2</v>
      </c>
      <c r="D322" s="34">
        <v>1.8356219896525172</v>
      </c>
      <c r="E322" s="35">
        <v>2.7169417983825541</v>
      </c>
      <c r="F322" s="54">
        <v>11.555280138789932</v>
      </c>
      <c r="G322" s="28">
        <v>4.4531569780973834E-2</v>
      </c>
      <c r="H322" s="36">
        <v>1.0445315697809738</v>
      </c>
      <c r="I322" s="36">
        <v>1.7573638200685748</v>
      </c>
      <c r="J322" s="36">
        <v>2.6011102746777346</v>
      </c>
      <c r="K322" s="36">
        <v>11.062643268133044</v>
      </c>
      <c r="L322" s="37">
        <v>2.41</v>
      </c>
      <c r="M322" s="37">
        <v>2.75</v>
      </c>
      <c r="N322" s="37">
        <v>3.76</v>
      </c>
      <c r="O322" s="36">
        <v>2.5173210831721469</v>
      </c>
      <c r="P322" s="36">
        <v>2.8724618168976779</v>
      </c>
      <c r="Q322" s="36">
        <v>3.9274387023764614</v>
      </c>
      <c r="R322" s="38">
        <v>0.39724769584810848</v>
      </c>
      <c r="S322" s="38">
        <v>0.34813343527052415</v>
      </c>
      <c r="T322" s="38">
        <v>0.25461886888136742</v>
      </c>
      <c r="U322" s="37">
        <v>1.3713722636590746</v>
      </c>
      <c r="V322" s="37">
        <v>1.0572408354892651</v>
      </c>
      <c r="W322" s="37">
        <v>0.33988260390091612</v>
      </c>
      <c r="X322" s="37" t="s">
        <v>476</v>
      </c>
      <c r="Y322" s="37" t="s">
        <v>308</v>
      </c>
      <c r="Z322" s="37" t="s">
        <v>275</v>
      </c>
      <c r="AA322" s="26" t="s">
        <v>84</v>
      </c>
      <c r="AB322" s="39" t="s">
        <v>78</v>
      </c>
      <c r="AC322" s="40">
        <v>44417</v>
      </c>
      <c r="AD322" s="39" t="s">
        <v>78</v>
      </c>
      <c r="AE322" s="69" t="str">
        <f>VLOOKUP(AD322,cs_lookup!$A$2:$B$54,2,FALSE)</f>
        <v>1</v>
      </c>
    </row>
    <row r="323" spans="1:31" x14ac:dyDescent="0.25">
      <c r="A323" s="41">
        <v>0.64705893584339147</v>
      </c>
      <c r="B323" s="41">
        <v>0.20464977304729876</v>
      </c>
      <c r="C323" s="41">
        <v>0.14198085614180306</v>
      </c>
      <c r="D323" s="34">
        <v>1.5454542772005413</v>
      </c>
      <c r="E323" s="35">
        <v>4.8863968188661486</v>
      </c>
      <c r="F323" s="54">
        <v>7.0432030569054485</v>
      </c>
      <c r="G323" s="28">
        <v>4.4863516013558646E-2</v>
      </c>
      <c r="H323" s="36">
        <v>1.0448635160135586</v>
      </c>
      <c r="I323" s="36">
        <v>1.4790967944759656</v>
      </c>
      <c r="J323" s="36">
        <v>4.6765886108351209</v>
      </c>
      <c r="K323" s="36">
        <v>6.7407876234182265</v>
      </c>
      <c r="L323" s="37">
        <v>3.1</v>
      </c>
      <c r="M323" s="37">
        <v>3.31</v>
      </c>
      <c r="N323" s="37">
        <v>2.38</v>
      </c>
      <c r="O323" s="36">
        <v>3.2390768996420318</v>
      </c>
      <c r="P323" s="36">
        <v>3.458498238004879</v>
      </c>
      <c r="Q323" s="36">
        <v>2.4867751681122696</v>
      </c>
      <c r="R323" s="38">
        <v>0.30872993478806121</v>
      </c>
      <c r="S323" s="38">
        <v>0.28914283922748935</v>
      </c>
      <c r="T323" s="38">
        <v>0.4021272259844495</v>
      </c>
      <c r="U323" s="37">
        <v>2.0958736517972847</v>
      </c>
      <c r="V323" s="37">
        <v>0.70778087949218127</v>
      </c>
      <c r="W323" s="37">
        <v>0.35307446740075626</v>
      </c>
      <c r="X323" s="37" t="s">
        <v>302</v>
      </c>
      <c r="Y323" s="37" t="s">
        <v>373</v>
      </c>
      <c r="Z323" s="37" t="s">
        <v>275</v>
      </c>
      <c r="AA323" s="26" t="s">
        <v>84</v>
      </c>
      <c r="AB323" s="39" t="s">
        <v>86</v>
      </c>
      <c r="AC323" s="40">
        <v>44417</v>
      </c>
      <c r="AD323" s="39" t="s">
        <v>78</v>
      </c>
      <c r="AE323" s="69" t="str">
        <f>VLOOKUP(AD323,cs_lookup!$A$2:$B$54,2,FALSE)</f>
        <v>1</v>
      </c>
    </row>
    <row r="324" spans="1:31" x14ac:dyDescent="0.25">
      <c r="A324" s="41">
        <v>0.31702097411769048</v>
      </c>
      <c r="B324" s="41">
        <v>0.33987792484251972</v>
      </c>
      <c r="C324" s="41">
        <v>0.32275875728096148</v>
      </c>
      <c r="D324" s="34">
        <v>3.1543654257675748</v>
      </c>
      <c r="E324" s="35">
        <v>2.9422328633533454</v>
      </c>
      <c r="F324" s="54">
        <v>3.0982892870959349</v>
      </c>
      <c r="G324" s="28">
        <v>4.403441964191801E-2</v>
      </c>
      <c r="H324" s="36">
        <v>1.044034419641918</v>
      </c>
      <c r="I324" s="36">
        <v>3.0213232115943613</v>
      </c>
      <c r="J324" s="36">
        <v>2.818137800823147</v>
      </c>
      <c r="K324" s="36">
        <v>2.9676122058874106</v>
      </c>
      <c r="L324" s="37">
        <v>2.9</v>
      </c>
      <c r="M324" s="37">
        <v>2.98</v>
      </c>
      <c r="N324" s="37">
        <v>2.75</v>
      </c>
      <c r="O324" s="36">
        <v>3.0276998169615621</v>
      </c>
      <c r="P324" s="36">
        <v>3.1112225705329157</v>
      </c>
      <c r="Q324" s="36">
        <v>2.8710946540152746</v>
      </c>
      <c r="R324" s="38">
        <v>0.33028373367725294</v>
      </c>
      <c r="S324" s="38">
        <v>0.32141705626309847</v>
      </c>
      <c r="T324" s="38">
        <v>0.34829921005964853</v>
      </c>
      <c r="U324" s="37">
        <v>0.95984434530910756</v>
      </c>
      <c r="V324" s="37">
        <v>1.0574358709959373</v>
      </c>
      <c r="W324" s="37">
        <v>0.92667094256598204</v>
      </c>
      <c r="X324" s="37" t="s">
        <v>479</v>
      </c>
      <c r="Y324" s="37" t="s">
        <v>375</v>
      </c>
      <c r="Z324" s="37" t="s">
        <v>275</v>
      </c>
      <c r="AA324" s="26" t="s">
        <v>90</v>
      </c>
      <c r="AB324" s="39" t="s">
        <v>75</v>
      </c>
      <c r="AC324" s="40">
        <v>44417</v>
      </c>
      <c r="AD324" s="39" t="s">
        <v>74</v>
      </c>
      <c r="AE324" s="69" t="str">
        <f>VLOOKUP(AD324,cs_lookup!$A$2:$B$54,2,FALSE)</f>
        <v>X</v>
      </c>
    </row>
    <row r="325" spans="1:31" x14ac:dyDescent="0.25">
      <c r="A325" s="41">
        <v>0.4644618332198025</v>
      </c>
      <c r="B325" s="41">
        <v>0.23819212425205516</v>
      </c>
      <c r="C325" s="41">
        <v>0.27854900019705797</v>
      </c>
      <c r="D325" s="34">
        <v>2.1530294385389439</v>
      </c>
      <c r="E325" s="35">
        <v>4.1982916233695411</v>
      </c>
      <c r="F325" s="54">
        <v>3.5900326308568884</v>
      </c>
      <c r="G325" s="28">
        <v>3.3685804177607359E-2</v>
      </c>
      <c r="H325" s="36">
        <v>1.0336858041776074</v>
      </c>
      <c r="I325" s="36">
        <v>2.0828664085716819</v>
      </c>
      <c r="J325" s="36">
        <v>4.0614774880358064</v>
      </c>
      <c r="K325" s="36">
        <v>3.473040469693875</v>
      </c>
      <c r="L325" s="37">
        <v>2.75</v>
      </c>
      <c r="M325" s="37">
        <v>3.66</v>
      </c>
      <c r="N325" s="37">
        <v>2.52</v>
      </c>
      <c r="O325" s="36">
        <v>2.84263596148842</v>
      </c>
      <c r="P325" s="36">
        <v>3.7832900432900431</v>
      </c>
      <c r="Q325" s="36">
        <v>2.6048882265275703</v>
      </c>
      <c r="R325" s="38">
        <v>0.3517861638098726</v>
      </c>
      <c r="S325" s="38">
        <v>0.26432020504840148</v>
      </c>
      <c r="T325" s="38">
        <v>0.38389363114172603</v>
      </c>
      <c r="U325" s="37">
        <v>1.3202959098494476</v>
      </c>
      <c r="V325" s="37">
        <v>0.90114989207290497</v>
      </c>
      <c r="W325" s="37">
        <v>0.72558901112434226</v>
      </c>
      <c r="X325" s="37" t="s">
        <v>403</v>
      </c>
      <c r="Y325" s="37" t="s">
        <v>406</v>
      </c>
      <c r="Z325" s="37" t="s">
        <v>281</v>
      </c>
      <c r="AA325" s="26" t="s">
        <v>84</v>
      </c>
      <c r="AB325" s="39" t="s">
        <v>86</v>
      </c>
      <c r="AC325" s="40">
        <v>44417</v>
      </c>
      <c r="AD325" s="39" t="s">
        <v>89</v>
      </c>
      <c r="AE325" s="69" t="str">
        <f>VLOOKUP(AD325,cs_lookup!$A$2:$B$54,2,FALSE)</f>
        <v>1</v>
      </c>
    </row>
    <row r="326" spans="1:31" x14ac:dyDescent="0.25">
      <c r="A326" s="41">
        <v>0.60545615366372907</v>
      </c>
      <c r="B326" s="41">
        <v>0.19772179942761153</v>
      </c>
      <c r="C326" s="41">
        <v>0.18481378453184749</v>
      </c>
      <c r="D326" s="34">
        <v>1.6516472645439506</v>
      </c>
      <c r="E326" s="35">
        <v>5.0576112643872264</v>
      </c>
      <c r="F326" s="54">
        <v>5.4108518070397391</v>
      </c>
      <c r="G326" s="28">
        <v>3.4154536989389639E-2</v>
      </c>
      <c r="H326" s="36">
        <v>1.0341545369893896</v>
      </c>
      <c r="I326" s="36">
        <v>1.5970990847772071</v>
      </c>
      <c r="J326" s="36">
        <v>4.8905759086169507</v>
      </c>
      <c r="K326" s="36">
        <v>5.2321501414979084</v>
      </c>
      <c r="L326" s="37">
        <v>2.23</v>
      </c>
      <c r="M326" s="37">
        <v>3.66</v>
      </c>
      <c r="N326" s="37">
        <v>3.2</v>
      </c>
      <c r="O326" s="36">
        <v>2.3061646174863388</v>
      </c>
      <c r="P326" s="36">
        <v>3.785005605381166</v>
      </c>
      <c r="Q326" s="36">
        <v>3.3092945183660469</v>
      </c>
      <c r="R326" s="38">
        <v>0.43362038963635419</v>
      </c>
      <c r="S326" s="38">
        <v>0.26420040133581146</v>
      </c>
      <c r="T326" s="38">
        <v>0.30217920902783429</v>
      </c>
      <c r="U326" s="37">
        <v>1.3962815590186639</v>
      </c>
      <c r="V326" s="37">
        <v>0.74837811913956043</v>
      </c>
      <c r="W326" s="37">
        <v>0.61160324406972666</v>
      </c>
      <c r="X326" s="37" t="s">
        <v>535</v>
      </c>
      <c r="Y326" s="37" t="s">
        <v>552</v>
      </c>
      <c r="Z326" s="37" t="s">
        <v>272</v>
      </c>
      <c r="AA326" s="26" t="s">
        <v>84</v>
      </c>
      <c r="AB326" s="39" t="s">
        <v>86</v>
      </c>
      <c r="AC326" s="40">
        <v>44417</v>
      </c>
      <c r="AD326" s="39" t="s">
        <v>86</v>
      </c>
      <c r="AE326" s="69" t="str">
        <f>VLOOKUP(AD326,cs_lookup!$A$2:$B$54,2,FALSE)</f>
        <v>1</v>
      </c>
    </row>
    <row r="327" spans="1:31" x14ac:dyDescent="0.25">
      <c r="A327" s="41">
        <v>0.10502490192167863</v>
      </c>
      <c r="B327" s="41">
        <v>0.15538326365906355</v>
      </c>
      <c r="C327" s="41">
        <v>0.63289082328678492</v>
      </c>
      <c r="D327" s="34">
        <v>9.5215513816498589</v>
      </c>
      <c r="E327" s="35">
        <v>6.4356995499474419</v>
      </c>
      <c r="F327" s="54">
        <v>1.5800513504157179</v>
      </c>
      <c r="G327" s="28">
        <v>3.6069027823606881E-2</v>
      </c>
      <c r="H327" s="36">
        <v>1.0360690278236069</v>
      </c>
      <c r="I327" s="36">
        <v>9.1900743347680933</v>
      </c>
      <c r="J327" s="36">
        <v>6.2116513254589192</v>
      </c>
      <c r="K327" s="36">
        <v>1.5250444786819022</v>
      </c>
      <c r="L327" s="37">
        <v>4.3499999999999996</v>
      </c>
      <c r="M327" s="37">
        <v>4.04</v>
      </c>
      <c r="N327" s="37">
        <v>1.79</v>
      </c>
      <c r="O327" s="36">
        <v>4.5069002710326895</v>
      </c>
      <c r="P327" s="36">
        <v>4.1857188724073717</v>
      </c>
      <c r="Q327" s="36">
        <v>1.8545635598042562</v>
      </c>
      <c r="R327" s="38">
        <v>0.22188198980734597</v>
      </c>
      <c r="S327" s="38">
        <v>0.23890758803513734</v>
      </c>
      <c r="T327" s="38">
        <v>0.53921042215751669</v>
      </c>
      <c r="U327" s="37">
        <v>0.47333675893599503</v>
      </c>
      <c r="V327" s="37">
        <v>0.65039065915399286</v>
      </c>
      <c r="W327" s="37">
        <v>1.1737362582021864</v>
      </c>
      <c r="X327" s="37" t="s">
        <v>553</v>
      </c>
      <c r="Y327" s="37" t="s">
        <v>539</v>
      </c>
      <c r="Z327" s="37" t="s">
        <v>272</v>
      </c>
      <c r="AA327" s="26" t="s">
        <v>85</v>
      </c>
      <c r="AB327" s="39" t="s">
        <v>102</v>
      </c>
      <c r="AC327" s="40">
        <v>44417</v>
      </c>
      <c r="AD327" s="39" t="s">
        <v>74</v>
      </c>
      <c r="AE327" s="69" t="str">
        <f>VLOOKUP(AD327,cs_lookup!$A$2:$B$54,2,FALSE)</f>
        <v>X</v>
      </c>
    </row>
    <row r="328" spans="1:31" x14ac:dyDescent="0.25">
      <c r="A328" s="41">
        <v>0.56920642547367351</v>
      </c>
      <c r="B328" s="41">
        <v>0.34980862196592383</v>
      </c>
      <c r="C328" s="41">
        <v>8.0421608310587769E-2</v>
      </c>
      <c r="D328" s="34">
        <v>1.7568318895343378</v>
      </c>
      <c r="E328" s="35">
        <v>2.8587059815164126</v>
      </c>
      <c r="F328" s="54">
        <v>12.434469056351199</v>
      </c>
      <c r="G328" s="28">
        <v>3.3606004015536151E-2</v>
      </c>
      <c r="H328" s="36">
        <v>1.0336060040155362</v>
      </c>
      <c r="I328" s="36">
        <v>1.6997113820054115</v>
      </c>
      <c r="J328" s="36">
        <v>2.765759845057405</v>
      </c>
      <c r="K328" s="36">
        <v>12.030182688610134</v>
      </c>
      <c r="L328" s="37">
        <v>2.0699999999999998</v>
      </c>
      <c r="M328" s="37">
        <v>3.8</v>
      </c>
      <c r="N328" s="37">
        <v>3.48</v>
      </c>
      <c r="O328" s="36">
        <v>2.1395644283121595</v>
      </c>
      <c r="P328" s="36">
        <v>3.9277028152590372</v>
      </c>
      <c r="Q328" s="36">
        <v>3.5969488939740657</v>
      </c>
      <c r="R328" s="38">
        <v>0.46738485028416327</v>
      </c>
      <c r="S328" s="38">
        <v>0.25460174739163627</v>
      </c>
      <c r="T328" s="38">
        <v>0.27801340232420052</v>
      </c>
      <c r="U328" s="37">
        <v>1.2178538203101881</v>
      </c>
      <c r="V328" s="37">
        <v>1.3739443092974433</v>
      </c>
      <c r="W328" s="37">
        <v>0.28927241506438417</v>
      </c>
      <c r="X328" s="37" t="s">
        <v>554</v>
      </c>
      <c r="Y328" s="37" t="s">
        <v>555</v>
      </c>
      <c r="Z328" s="37" t="s">
        <v>272</v>
      </c>
      <c r="AA328" s="26" t="s">
        <v>84</v>
      </c>
      <c r="AB328" s="39" t="s">
        <v>78</v>
      </c>
      <c r="AC328" s="40">
        <v>44417</v>
      </c>
      <c r="AD328" s="39" t="s">
        <v>79</v>
      </c>
      <c r="AE328" s="69" t="str">
        <f>VLOOKUP(AD328,cs_lookup!$A$2:$B$54,2,FALSE)</f>
        <v>2</v>
      </c>
    </row>
    <row r="329" spans="1:31" x14ac:dyDescent="0.25">
      <c r="A329" s="41">
        <v>2.9196680004954283E-2</v>
      </c>
      <c r="B329" s="41">
        <v>0.13171417093058388</v>
      </c>
      <c r="C329" s="41">
        <v>0.67248931345299523</v>
      </c>
      <c r="D329" s="34">
        <v>34.250469568126015</v>
      </c>
      <c r="E329" s="35">
        <v>7.5921975056656654</v>
      </c>
      <c r="F329" s="54">
        <v>1.4870124773661502</v>
      </c>
      <c r="G329" s="28">
        <v>3.5247054387885113E-2</v>
      </c>
      <c r="H329" s="36">
        <v>1.0352470543878851</v>
      </c>
      <c r="I329" s="36">
        <v>33.084343899319215</v>
      </c>
      <c r="J329" s="36">
        <v>7.3337059723920062</v>
      </c>
      <c r="K329" s="36">
        <v>1.436384166526687</v>
      </c>
      <c r="L329" s="37">
        <v>5.81</v>
      </c>
      <c r="M329" s="37">
        <v>3.89</v>
      </c>
      <c r="N329" s="37">
        <v>1.65</v>
      </c>
      <c r="O329" s="36">
        <v>6.014785385993612</v>
      </c>
      <c r="P329" s="36">
        <v>4.0271110415688733</v>
      </c>
      <c r="Q329" s="36">
        <v>1.7081576397400104</v>
      </c>
      <c r="R329" s="38">
        <v>0.16625697108473059</v>
      </c>
      <c r="S329" s="38">
        <v>0.24831696709570297</v>
      </c>
      <c r="T329" s="38">
        <v>0.58542606181956636</v>
      </c>
      <c r="U329" s="37">
        <v>0.17561176421333094</v>
      </c>
      <c r="V329" s="37">
        <v>0.53042759208564427</v>
      </c>
      <c r="W329" s="37">
        <v>1.1487177584182484</v>
      </c>
      <c r="X329" s="37" t="s">
        <v>556</v>
      </c>
      <c r="Y329" s="37" t="s">
        <v>557</v>
      </c>
      <c r="Z329" s="37" t="s">
        <v>272</v>
      </c>
      <c r="AA329" s="26" t="s">
        <v>85</v>
      </c>
      <c r="AB329" s="39" t="s">
        <v>77</v>
      </c>
      <c r="AC329" s="40">
        <v>44417</v>
      </c>
      <c r="AD329" s="39" t="s">
        <v>94</v>
      </c>
      <c r="AE329" s="69" t="str">
        <f>VLOOKUP(AD329,cs_lookup!$A$2:$B$54,2,FALSE)</f>
        <v>1</v>
      </c>
    </row>
    <row r="330" spans="1:31" x14ac:dyDescent="0.25">
      <c r="A330" s="41">
        <v>0.27844238381225073</v>
      </c>
      <c r="B330" s="41">
        <v>0.26888492365804129</v>
      </c>
      <c r="C330" s="41">
        <v>0.41216065639418908</v>
      </c>
      <c r="D330" s="34">
        <v>3.5914072646148729</v>
      </c>
      <c r="E330" s="35">
        <v>3.7190631084685357</v>
      </c>
      <c r="F330" s="54">
        <v>2.426238372067234</v>
      </c>
      <c r="G330" s="28">
        <v>3.5459249517582059E-2</v>
      </c>
      <c r="H330" s="36">
        <v>1.0354592495175821</v>
      </c>
      <c r="I330" s="36">
        <v>3.4684197048682512</v>
      </c>
      <c r="J330" s="36">
        <v>3.5917039808193691</v>
      </c>
      <c r="K330" s="36">
        <v>2.3431519619894385</v>
      </c>
      <c r="L330" s="37">
        <v>4.13</v>
      </c>
      <c r="M330" s="37">
        <v>3.5</v>
      </c>
      <c r="N330" s="37">
        <v>1.97</v>
      </c>
      <c r="O330" s="36">
        <v>4.2764467005076137</v>
      </c>
      <c r="P330" s="36">
        <v>3.6241073733115372</v>
      </c>
      <c r="Q330" s="36">
        <v>2.0398547215496365</v>
      </c>
      <c r="R330" s="38">
        <v>0.23383899532322011</v>
      </c>
      <c r="S330" s="38">
        <v>0.27593001448139975</v>
      </c>
      <c r="T330" s="38">
        <v>0.49023099019538025</v>
      </c>
      <c r="U330" s="37">
        <v>1.1907440135353744</v>
      </c>
      <c r="V330" s="37">
        <v>0.97446783440141727</v>
      </c>
      <c r="W330" s="37">
        <v>0.84074786098268406</v>
      </c>
      <c r="X330" s="37" t="s">
        <v>558</v>
      </c>
      <c r="Y330" s="37" t="s">
        <v>559</v>
      </c>
      <c r="Z330" s="37" t="s">
        <v>272</v>
      </c>
      <c r="AA330" s="26" t="s">
        <v>90</v>
      </c>
      <c r="AB330" s="39" t="s">
        <v>75</v>
      </c>
      <c r="AC330" s="40">
        <v>44417</v>
      </c>
      <c r="AD330" s="39" t="s">
        <v>75</v>
      </c>
      <c r="AE330" s="69" t="str">
        <f>VLOOKUP(AD330,cs_lookup!$A$2:$B$54,2,FALSE)</f>
        <v>X</v>
      </c>
    </row>
    <row r="331" spans="1:31" x14ac:dyDescent="0.25">
      <c r="A331" s="41">
        <v>0.65901444996683645</v>
      </c>
      <c r="B331" s="41">
        <v>0.20871053291209152</v>
      </c>
      <c r="C331" s="41">
        <v>0.12751395388014355</v>
      </c>
      <c r="D331" s="34">
        <v>1.5174174102712361</v>
      </c>
      <c r="E331" s="35">
        <v>4.7913250282447324</v>
      </c>
      <c r="F331" s="54">
        <v>7.8422789786594471</v>
      </c>
      <c r="G331" s="28">
        <v>3.5965531250668148E-2</v>
      </c>
      <c r="H331" s="36">
        <v>1.0359655312506681</v>
      </c>
      <c r="I331" s="36">
        <v>1.4647373532199819</v>
      </c>
      <c r="J331" s="36">
        <v>4.6249849861900429</v>
      </c>
      <c r="K331" s="36">
        <v>7.5700192159789959</v>
      </c>
      <c r="L331" s="37">
        <v>1.75</v>
      </c>
      <c r="M331" s="37">
        <v>3.93</v>
      </c>
      <c r="N331" s="37">
        <v>4.76</v>
      </c>
      <c r="O331" s="36">
        <v>1.8129396796886692</v>
      </c>
      <c r="P331" s="36">
        <v>4.0713445378151256</v>
      </c>
      <c r="Q331" s="36">
        <v>4.9311959287531799</v>
      </c>
      <c r="R331" s="38">
        <v>0.55159033210179786</v>
      </c>
      <c r="S331" s="38">
        <v>0.2456191046254825</v>
      </c>
      <c r="T331" s="38">
        <v>0.2027905632727198</v>
      </c>
      <c r="U331" s="37">
        <v>1.1947534458330809</v>
      </c>
      <c r="V331" s="37">
        <v>0.8497324881561279</v>
      </c>
      <c r="W331" s="37">
        <v>0.62879629023298467</v>
      </c>
      <c r="X331" s="37" t="s">
        <v>337</v>
      </c>
      <c r="Y331" s="37" t="s">
        <v>528</v>
      </c>
      <c r="Z331" s="37" t="s">
        <v>272</v>
      </c>
      <c r="AA331" s="26" t="s">
        <v>84</v>
      </c>
      <c r="AB331" s="39" t="s">
        <v>86</v>
      </c>
      <c r="AC331" s="40">
        <v>44417</v>
      </c>
      <c r="AD331" s="39" t="s">
        <v>73</v>
      </c>
      <c r="AE331" s="69" t="str">
        <f>VLOOKUP(AD331,cs_lookup!$A$2:$B$54,2,FALSE)</f>
        <v>X</v>
      </c>
    </row>
    <row r="332" spans="1:31" x14ac:dyDescent="0.25">
      <c r="A332" s="41">
        <v>1.4228498196169004E-2</v>
      </c>
      <c r="B332" s="41">
        <v>5.0536476047813736E-2</v>
      </c>
      <c r="C332" s="41">
        <v>0.71072421684868858</v>
      </c>
      <c r="D332" s="34">
        <v>70.281486226652376</v>
      </c>
      <c r="E332" s="35">
        <v>19.787687591312793</v>
      </c>
      <c r="F332" s="54">
        <v>1.4070155150107928</v>
      </c>
      <c r="G332" s="28">
        <v>3.6167954854959161E-2</v>
      </c>
      <c r="H332" s="36">
        <v>1.0361679548549592</v>
      </c>
      <c r="I332" s="36">
        <v>67.828276195329977</v>
      </c>
      <c r="J332" s="36">
        <v>19.096988570817786</v>
      </c>
      <c r="K332" s="36">
        <v>1.3579029426824383</v>
      </c>
      <c r="L332" s="37">
        <v>10.17</v>
      </c>
      <c r="M332" s="37">
        <v>5.22</v>
      </c>
      <c r="N332" s="37">
        <v>1.34</v>
      </c>
      <c r="O332" s="36">
        <v>10.537828100874934</v>
      </c>
      <c r="P332" s="36">
        <v>5.4087967243428867</v>
      </c>
      <c r="Q332" s="36">
        <v>1.3884650595056454</v>
      </c>
      <c r="R332" s="38">
        <v>9.4896214896214914E-2</v>
      </c>
      <c r="S332" s="38">
        <v>0.18488400488400492</v>
      </c>
      <c r="T332" s="38">
        <v>0.72021978021978028</v>
      </c>
      <c r="U332" s="37">
        <v>0.14993746812483805</v>
      </c>
      <c r="V332" s="37">
        <v>0.27334152610724766</v>
      </c>
      <c r="W332" s="37">
        <v>0.98681574203891753</v>
      </c>
      <c r="X332" s="37" t="s">
        <v>515</v>
      </c>
      <c r="Y332" s="37" t="s">
        <v>560</v>
      </c>
      <c r="Z332" s="37" t="s">
        <v>272</v>
      </c>
      <c r="AA332" s="26" t="s">
        <v>85</v>
      </c>
      <c r="AB332" s="39" t="s">
        <v>103</v>
      </c>
      <c r="AC332" s="40">
        <v>44417</v>
      </c>
      <c r="AD332" s="39" t="s">
        <v>77</v>
      </c>
      <c r="AE332" s="69" t="str">
        <f>VLOOKUP(AD332,cs_lookup!$A$2:$B$54,2,FALSE)</f>
        <v>2</v>
      </c>
    </row>
    <row r="333" spans="1:31" x14ac:dyDescent="0.25">
      <c r="A333" s="41">
        <v>0.72961423446910134</v>
      </c>
      <c r="B333" s="41">
        <v>0.23019308595182422</v>
      </c>
      <c r="C333" s="41">
        <v>3.9510935870495367E-2</v>
      </c>
      <c r="D333" s="34">
        <v>1.3705872949801245</v>
      </c>
      <c r="E333" s="35">
        <v>4.3441791305985804</v>
      </c>
      <c r="F333" s="54">
        <v>25.309448586024153</v>
      </c>
      <c r="G333" s="28">
        <v>3.3254717217933383E-2</v>
      </c>
      <c r="H333" s="36">
        <v>1.0332547172179334</v>
      </c>
      <c r="I333" s="36">
        <v>1.3264757200145849</v>
      </c>
      <c r="J333" s="36">
        <v>4.2043641884310983</v>
      </c>
      <c r="K333" s="36">
        <v>24.494878333747689</v>
      </c>
      <c r="L333" s="37">
        <v>2.95</v>
      </c>
      <c r="M333" s="37">
        <v>3.31</v>
      </c>
      <c r="N333" s="37">
        <v>2.5499999999999998</v>
      </c>
      <c r="O333" s="36">
        <v>3.0481014157929036</v>
      </c>
      <c r="P333" s="36">
        <v>3.4200731139913594</v>
      </c>
      <c r="Q333" s="36">
        <v>2.63479952890573</v>
      </c>
      <c r="R333" s="38">
        <v>0.32807307355942084</v>
      </c>
      <c r="S333" s="38">
        <v>0.29239140996987656</v>
      </c>
      <c r="T333" s="38">
        <v>0.37953551647070255</v>
      </c>
      <c r="U333" s="37">
        <v>2.2239381810679237</v>
      </c>
      <c r="V333" s="37">
        <v>0.78727718429053606</v>
      </c>
      <c r="W333" s="37">
        <v>0.1041033952182057</v>
      </c>
      <c r="X333" s="37" t="s">
        <v>336</v>
      </c>
      <c r="Y333" s="37" t="s">
        <v>561</v>
      </c>
      <c r="Z333" s="37" t="s">
        <v>272</v>
      </c>
      <c r="AA333" s="26" t="s">
        <v>84</v>
      </c>
      <c r="AB333" s="39" t="s">
        <v>94</v>
      </c>
      <c r="AC333" s="40">
        <v>44417</v>
      </c>
      <c r="AD333" s="39" t="s">
        <v>78</v>
      </c>
      <c r="AE333" s="69" t="str">
        <f>VLOOKUP(AD333,cs_lookup!$A$2:$B$54,2,FALSE)</f>
        <v>1</v>
      </c>
    </row>
    <row r="334" spans="1:31" x14ac:dyDescent="0.25">
      <c r="A334" s="41">
        <v>0.32269203808418018</v>
      </c>
      <c r="B334" s="41">
        <v>0.46164273356527524</v>
      </c>
      <c r="C334" s="41">
        <v>0.21105002300591286</v>
      </c>
      <c r="D334" s="34">
        <v>3.0989298835415688</v>
      </c>
      <c r="E334" s="35">
        <v>2.1661772779937025</v>
      </c>
      <c r="F334" s="54">
        <v>4.738213176939496</v>
      </c>
      <c r="G334" s="28">
        <v>3.5763286503157854E-2</v>
      </c>
      <c r="H334" s="36">
        <v>1.0357632865031579</v>
      </c>
      <c r="I334" s="36">
        <v>2.9919286809285075</v>
      </c>
      <c r="J334" s="36">
        <v>2.0913825641638035</v>
      </c>
      <c r="K334" s="36">
        <v>4.5746100858007672</v>
      </c>
      <c r="L334" s="37">
        <v>4.78</v>
      </c>
      <c r="M334" s="37">
        <v>3.69</v>
      </c>
      <c r="N334" s="37">
        <v>1.8</v>
      </c>
      <c r="O334" s="36">
        <v>4.9509485094850945</v>
      </c>
      <c r="P334" s="36">
        <v>3.8219665271966523</v>
      </c>
      <c r="Q334" s="36">
        <v>1.8643739157056842</v>
      </c>
      <c r="R334" s="38">
        <v>0.20198149871366797</v>
      </c>
      <c r="S334" s="38">
        <v>0.26164541025781379</v>
      </c>
      <c r="T334" s="38">
        <v>0.53637309102851827</v>
      </c>
      <c r="U334" s="37">
        <v>1.5976316649755793</v>
      </c>
      <c r="V334" s="37">
        <v>1.7643830752100444</v>
      </c>
      <c r="W334" s="37">
        <v>0.39347615780130851</v>
      </c>
      <c r="X334" s="37" t="s">
        <v>562</v>
      </c>
      <c r="Y334" s="37" t="s">
        <v>335</v>
      </c>
      <c r="Z334" s="37" t="s">
        <v>272</v>
      </c>
      <c r="AA334" s="26" t="s">
        <v>84</v>
      </c>
      <c r="AB334" s="39" t="s">
        <v>78</v>
      </c>
      <c r="AC334" s="40">
        <v>44417</v>
      </c>
      <c r="AD334" s="39" t="s">
        <v>79</v>
      </c>
      <c r="AE334" s="69" t="str">
        <f>VLOOKUP(AD334,cs_lookup!$A$2:$B$54,2,FALSE)</f>
        <v>2</v>
      </c>
    </row>
    <row r="335" spans="1:31" x14ac:dyDescent="0.25">
      <c r="A335" s="41">
        <v>0.33442498409517873</v>
      </c>
      <c r="B335" s="41">
        <v>0.53459828016049438</v>
      </c>
      <c r="C335" s="41">
        <v>0.13000014907004948</v>
      </c>
      <c r="D335" s="34">
        <v>2.9902072140501197</v>
      </c>
      <c r="E335" s="35">
        <v>1.8705634438251186</v>
      </c>
      <c r="F335" s="54">
        <v>7.6922988716048204</v>
      </c>
      <c r="G335" s="28">
        <v>1.8648381902238942E-2</v>
      </c>
      <c r="H335" s="36">
        <v>1.0186483819022389</v>
      </c>
      <c r="I335" s="36">
        <v>2.9354655317531284</v>
      </c>
      <c r="J335" s="36">
        <v>1.8363190646138376</v>
      </c>
      <c r="K335" s="36">
        <v>7.5514760620736556</v>
      </c>
      <c r="L335" s="37">
        <v>2.79</v>
      </c>
      <c r="M335" s="37">
        <v>3.45</v>
      </c>
      <c r="N335" s="37">
        <v>2.7</v>
      </c>
      <c r="O335" s="36">
        <v>2.8420289855072465</v>
      </c>
      <c r="P335" s="36">
        <v>3.5143369175627246</v>
      </c>
      <c r="Q335" s="36">
        <v>2.7503506311360453</v>
      </c>
      <c r="R335" s="38">
        <v>0.35186129525752163</v>
      </c>
      <c r="S335" s="38">
        <v>0.28454869964303919</v>
      </c>
      <c r="T335" s="38">
        <v>0.36359000509943901</v>
      </c>
      <c r="U335" s="37">
        <v>0.95044549827629798</v>
      </c>
      <c r="V335" s="37">
        <v>1.8787584720335657</v>
      </c>
      <c r="W335" s="37">
        <v>0.35754599204259052</v>
      </c>
      <c r="X335" s="37" t="s">
        <v>563</v>
      </c>
      <c r="Y335" s="37" t="s">
        <v>334</v>
      </c>
      <c r="Z335" s="37" t="s">
        <v>272</v>
      </c>
      <c r="AA335" s="26" t="s">
        <v>84</v>
      </c>
      <c r="AB335" s="39" t="s">
        <v>78</v>
      </c>
      <c r="AC335" s="40">
        <v>44417</v>
      </c>
      <c r="AD335" s="39" t="s">
        <v>86</v>
      </c>
      <c r="AE335" s="69" t="str">
        <f>VLOOKUP(AD335,cs_lookup!$A$2:$B$54,2,FALSE)</f>
        <v>1</v>
      </c>
    </row>
    <row r="336" spans="1:31" x14ac:dyDescent="0.25">
      <c r="A336" s="41" t="e">
        <v>#N/A</v>
      </c>
      <c r="B336" s="41" t="e">
        <v>#N/A</v>
      </c>
      <c r="C336" s="41" t="e">
        <v>#N/A</v>
      </c>
      <c r="D336" s="34" t="e">
        <v>#N/A</v>
      </c>
      <c r="E336" s="35" t="e">
        <v>#N/A</v>
      </c>
      <c r="F336" s="54" t="e">
        <v>#N/A</v>
      </c>
      <c r="G336" s="28">
        <v>3.4174415671264669E-2</v>
      </c>
      <c r="H336" s="36">
        <v>1.0341744156712647</v>
      </c>
      <c r="I336" s="36" t="e">
        <v>#N/A</v>
      </c>
      <c r="J336" s="36" t="e">
        <v>#N/A</v>
      </c>
      <c r="K336" s="36" t="e">
        <v>#N/A</v>
      </c>
      <c r="L336" s="37">
        <v>2.37</v>
      </c>
      <c r="M336" s="37">
        <v>3.53</v>
      </c>
      <c r="N336" s="37">
        <v>3.04</v>
      </c>
      <c r="O336" s="36">
        <v>2.4509933651408975</v>
      </c>
      <c r="P336" s="36">
        <v>3.6506356873195642</v>
      </c>
      <c r="Q336" s="36">
        <v>3.1438902236406445</v>
      </c>
      <c r="R336" s="38">
        <v>0.40799784047661597</v>
      </c>
      <c r="S336" s="38">
        <v>0.27392489573075918</v>
      </c>
      <c r="T336" s="38">
        <v>0.31807726379262496</v>
      </c>
      <c r="U336" s="37" t="e">
        <v>#N/A</v>
      </c>
      <c r="V336" s="37" t="e">
        <v>#N/A</v>
      </c>
      <c r="W336" s="37" t="e">
        <v>#N/A</v>
      </c>
      <c r="X336" s="37" t="s">
        <v>349</v>
      </c>
      <c r="Y336" s="37" t="s">
        <v>294</v>
      </c>
      <c r="Z336" s="37" t="s">
        <v>270</v>
      </c>
      <c r="AA336" s="26"/>
      <c r="AB336" s="39" t="e">
        <v>#N/A</v>
      </c>
      <c r="AC336" s="40">
        <v>44417</v>
      </c>
      <c r="AD336" s="39" t="s">
        <v>78</v>
      </c>
      <c r="AE336" s="69" t="str">
        <f>VLOOKUP(AD336,cs_lookup!$A$2:$B$54,2,FALSE)</f>
        <v>1</v>
      </c>
    </row>
    <row r="337" spans="1:31" x14ac:dyDescent="0.25">
      <c r="A337" s="41" t="e">
        <v>#N/A</v>
      </c>
      <c r="B337" s="41" t="e">
        <v>#N/A</v>
      </c>
      <c r="C337" s="41" t="e">
        <v>#N/A</v>
      </c>
      <c r="D337" s="34" t="e">
        <v>#N/A</v>
      </c>
      <c r="E337" s="35" t="e">
        <v>#N/A</v>
      </c>
      <c r="F337" s="54" t="e">
        <v>#N/A</v>
      </c>
      <c r="G337" s="28">
        <v>3.8887828226045418E-2</v>
      </c>
      <c r="H337" s="36">
        <v>1.0388878282260454</v>
      </c>
      <c r="I337" s="36" t="e">
        <v>#N/A</v>
      </c>
      <c r="J337" s="36" t="e">
        <v>#N/A</v>
      </c>
      <c r="K337" s="36" t="e">
        <v>#N/A</v>
      </c>
      <c r="L337" s="37">
        <v>3.56</v>
      </c>
      <c r="M337" s="37">
        <v>3.15</v>
      </c>
      <c r="N337" s="37">
        <v>2.27</v>
      </c>
      <c r="O337" s="36">
        <v>3.6984406684847215</v>
      </c>
      <c r="P337" s="36">
        <v>3.272496658912043</v>
      </c>
      <c r="Q337" s="36">
        <v>2.3582753700731232</v>
      </c>
      <c r="R337" s="38">
        <v>0.27038422125336065</v>
      </c>
      <c r="S337" s="38">
        <v>0.30557708814665518</v>
      </c>
      <c r="T337" s="38">
        <v>0.42403869059998406</v>
      </c>
      <c r="U337" s="37" t="e">
        <v>#N/A</v>
      </c>
      <c r="V337" s="37" t="e">
        <v>#N/A</v>
      </c>
      <c r="W337" s="37" t="e">
        <v>#N/A</v>
      </c>
      <c r="X337" s="37" t="s">
        <v>425</v>
      </c>
      <c r="Y337" s="37" t="s">
        <v>493</v>
      </c>
      <c r="Z337" s="37" t="s">
        <v>273</v>
      </c>
      <c r="AA337" s="26"/>
      <c r="AB337" s="39" t="e">
        <v>#N/A</v>
      </c>
      <c r="AC337" s="40">
        <v>44417</v>
      </c>
      <c r="AD337" s="39" t="s">
        <v>78</v>
      </c>
      <c r="AE337" s="69" t="str">
        <f>VLOOKUP(AD337,cs_lookup!$A$2:$B$54,2,FALSE)</f>
        <v>1</v>
      </c>
    </row>
    <row r="338" spans="1:31" x14ac:dyDescent="0.25">
      <c r="A338" s="41">
        <v>0.4571227397497748</v>
      </c>
      <c r="B338" s="41">
        <v>0.33089773849663145</v>
      </c>
      <c r="C338" s="41">
        <v>0.20471425685346359</v>
      </c>
      <c r="D338" s="34">
        <v>2.1875962691057369</v>
      </c>
      <c r="E338" s="35">
        <v>3.0220816997520217</v>
      </c>
      <c r="F338" s="54">
        <v>4.8848576321472787</v>
      </c>
      <c r="G338" s="28">
        <v>4.995611282950585E-2</v>
      </c>
      <c r="H338" s="36">
        <v>1.0499561128295058</v>
      </c>
      <c r="I338" s="36">
        <v>2.0835121033872808</v>
      </c>
      <c r="J338" s="36">
        <v>2.8782933522886722</v>
      </c>
      <c r="K338" s="36">
        <v>4.652439823397164</v>
      </c>
      <c r="L338" s="37">
        <v>1.72</v>
      </c>
      <c r="M338" s="37">
        <v>3.26</v>
      </c>
      <c r="N338" s="37">
        <v>6.18</v>
      </c>
      <c r="O338" s="36">
        <v>1.8059245140667501</v>
      </c>
      <c r="P338" s="36">
        <v>3.4228569278241889</v>
      </c>
      <c r="Q338" s="36">
        <v>6.4887287772863456</v>
      </c>
      <c r="R338" s="38">
        <v>0.55373300058268005</v>
      </c>
      <c r="S338" s="38">
        <v>0.29215360766938953</v>
      </c>
      <c r="T338" s="38">
        <v>0.1541133917479304</v>
      </c>
      <c r="U338" s="37">
        <v>0.8255291616514735</v>
      </c>
      <c r="V338" s="37">
        <v>1.1326156166145518</v>
      </c>
      <c r="W338" s="37">
        <v>1.3283352895658578</v>
      </c>
      <c r="X338" s="37" t="s">
        <v>428</v>
      </c>
      <c r="Y338" s="37" t="s">
        <v>350</v>
      </c>
      <c r="Z338" s="37" t="s">
        <v>273</v>
      </c>
      <c r="AA338" s="26" t="s">
        <v>90</v>
      </c>
      <c r="AB338" s="39" t="s">
        <v>75</v>
      </c>
      <c r="AC338" s="40">
        <v>44417</v>
      </c>
      <c r="AD338" s="39" t="s">
        <v>100</v>
      </c>
      <c r="AE338" s="69" t="str">
        <f>VLOOKUP(AD338,cs_lookup!$A$2:$B$54,2,FALSE)</f>
        <v>1</v>
      </c>
    </row>
    <row r="339" spans="1:31" x14ac:dyDescent="0.25">
      <c r="A339" s="41">
        <v>0.73957410353059405</v>
      </c>
      <c r="B339" s="41">
        <v>0.17533782856158908</v>
      </c>
      <c r="C339" s="41">
        <v>8.119587524081763E-2</v>
      </c>
      <c r="D339" s="34">
        <v>1.3521295502724873</v>
      </c>
      <c r="E339" s="35">
        <v>5.7032758315969474</v>
      </c>
      <c r="F339" s="54">
        <v>12.315896553046752</v>
      </c>
      <c r="G339" s="28">
        <v>3.743474904300137E-2</v>
      </c>
      <c r="H339" s="36">
        <v>1.0374347490430014</v>
      </c>
      <c r="I339" s="36">
        <v>1.3033393681094461</v>
      </c>
      <c r="J339" s="36">
        <v>5.4974790818005923</v>
      </c>
      <c r="K339" s="36">
        <v>11.871490293156029</v>
      </c>
      <c r="L339" s="37">
        <v>1.72</v>
      </c>
      <c r="M339" s="37">
        <v>3.66</v>
      </c>
      <c r="N339" s="37">
        <v>5.47</v>
      </c>
      <c r="O339" s="36">
        <v>1.7843877683539624</v>
      </c>
      <c r="P339" s="36">
        <v>3.797011181497385</v>
      </c>
      <c r="Q339" s="36">
        <v>5.6747680772652176</v>
      </c>
      <c r="R339" s="38">
        <v>0.56041630509632234</v>
      </c>
      <c r="S339" s="38">
        <v>0.26336503955346297</v>
      </c>
      <c r="T339" s="38">
        <v>0.17621865535021472</v>
      </c>
      <c r="U339" s="37">
        <v>1.319686984131339</v>
      </c>
      <c r="V339" s="37">
        <v>0.66575969558782544</v>
      </c>
      <c r="W339" s="37">
        <v>0.46076776082220117</v>
      </c>
      <c r="X339" s="37" t="s">
        <v>497</v>
      </c>
      <c r="Y339" s="37" t="s">
        <v>429</v>
      </c>
      <c r="Z339" s="37" t="s">
        <v>278</v>
      </c>
      <c r="AA339" s="26" t="s">
        <v>84</v>
      </c>
      <c r="AB339" s="39" t="s">
        <v>86</v>
      </c>
      <c r="AC339" s="40">
        <v>44417</v>
      </c>
      <c r="AD339" s="39" t="s">
        <v>94</v>
      </c>
      <c r="AE339" s="69" t="str">
        <f>VLOOKUP(AD339,cs_lookup!$A$2:$B$54,2,FALSE)</f>
        <v>1</v>
      </c>
    </row>
    <row r="340" spans="1:31" x14ac:dyDescent="0.25">
      <c r="A340" s="41">
        <v>0.52766759730675072</v>
      </c>
      <c r="B340" s="41">
        <v>0.25485601829744026</v>
      </c>
      <c r="C340" s="41">
        <v>0.20733505201629954</v>
      </c>
      <c r="D340" s="34">
        <v>1.8951324756419841</v>
      </c>
      <c r="E340" s="35">
        <v>3.9237841298803806</v>
      </c>
      <c r="F340" s="54">
        <v>4.8231111443779682</v>
      </c>
      <c r="G340" s="28">
        <v>3.3197527498839641E-2</v>
      </c>
      <c r="H340" s="36">
        <v>1.0331975274988396</v>
      </c>
      <c r="I340" s="36">
        <v>1.8342402350010583</v>
      </c>
      <c r="J340" s="36">
        <v>3.7977095622548198</v>
      </c>
      <c r="K340" s="36">
        <v>4.6681404242746654</v>
      </c>
      <c r="L340" s="37">
        <v>2.12</v>
      </c>
      <c r="M340" s="37">
        <v>3.25</v>
      </c>
      <c r="N340" s="37">
        <v>3.94</v>
      </c>
      <c r="O340" s="36">
        <v>2.1903787582975403</v>
      </c>
      <c r="P340" s="36">
        <v>3.3578919643712286</v>
      </c>
      <c r="Q340" s="36">
        <v>4.0707982583454285</v>
      </c>
      <c r="R340" s="38">
        <v>0.45654204607848026</v>
      </c>
      <c r="S340" s="38">
        <v>0.29780588851888562</v>
      </c>
      <c r="T340" s="38">
        <v>0.24565206540263404</v>
      </c>
      <c r="U340" s="37">
        <v>1.1557918965826071</v>
      </c>
      <c r="V340" s="37">
        <v>0.85577897591262153</v>
      </c>
      <c r="W340" s="37">
        <v>0.84401916864191084</v>
      </c>
      <c r="X340" s="37" t="s">
        <v>440</v>
      </c>
      <c r="Y340" s="37" t="s">
        <v>435</v>
      </c>
      <c r="Z340" s="37" t="s">
        <v>269</v>
      </c>
      <c r="AA340" s="26" t="s">
        <v>84</v>
      </c>
      <c r="AB340" s="39" t="s">
        <v>86</v>
      </c>
      <c r="AC340" s="40">
        <v>44417</v>
      </c>
      <c r="AD340" s="39" t="s">
        <v>79</v>
      </c>
      <c r="AE340" s="69" t="str">
        <f>VLOOKUP(AD340,cs_lookup!$A$2:$B$54,2,FALSE)</f>
        <v>2</v>
      </c>
    </row>
    <row r="341" spans="1:31" x14ac:dyDescent="0.25">
      <c r="A341" s="41">
        <v>0.16362198781146778</v>
      </c>
      <c r="B341" s="41">
        <v>0.14211411566291965</v>
      </c>
      <c r="C341" s="41">
        <v>0.59685115432297176</v>
      </c>
      <c r="D341" s="34">
        <v>6.1116480332230321</v>
      </c>
      <c r="E341" s="35">
        <v>7.0365986892667243</v>
      </c>
      <c r="F341" s="54">
        <v>1.675459606230189</v>
      </c>
      <c r="G341" s="28">
        <v>3.5114605543709931E-2</v>
      </c>
      <c r="H341" s="36">
        <v>1.0351146055437099</v>
      </c>
      <c r="I341" s="36">
        <v>5.9043201598076136</v>
      </c>
      <c r="J341" s="36">
        <v>6.7978933458973287</v>
      </c>
      <c r="K341" s="36">
        <v>1.618622321873362</v>
      </c>
      <c r="L341" s="37">
        <v>2.1</v>
      </c>
      <c r="M341" s="37">
        <v>3.84</v>
      </c>
      <c r="N341" s="37">
        <v>3.35</v>
      </c>
      <c r="O341" s="36">
        <v>2.1737406716417911</v>
      </c>
      <c r="P341" s="36">
        <v>3.974840085287846</v>
      </c>
      <c r="Q341" s="36">
        <v>3.4676339285714284</v>
      </c>
      <c r="R341" s="38">
        <v>0.46003647677287846</v>
      </c>
      <c r="S341" s="38">
        <v>0.25158244823516795</v>
      </c>
      <c r="T341" s="38">
        <v>0.28838107499195365</v>
      </c>
      <c r="U341" s="37">
        <v>0.35567176968066488</v>
      </c>
      <c r="V341" s="37">
        <v>0.56488088362220634</v>
      </c>
      <c r="W341" s="37">
        <v>2.0696613130373582</v>
      </c>
      <c r="X341" s="37" t="s">
        <v>502</v>
      </c>
      <c r="Y341" s="37" t="s">
        <v>362</v>
      </c>
      <c r="Z341" s="37" t="s">
        <v>269</v>
      </c>
      <c r="AA341" s="26" t="s">
        <v>85</v>
      </c>
      <c r="AB341" s="39" t="s">
        <v>96</v>
      </c>
      <c r="AC341" s="40">
        <v>44417</v>
      </c>
      <c r="AD341" s="39" t="s">
        <v>73</v>
      </c>
      <c r="AE341" s="69" t="str">
        <f>VLOOKUP(AD341,cs_lookup!$A$2:$B$54,2,FALSE)</f>
        <v>X</v>
      </c>
    </row>
    <row r="342" spans="1:31" x14ac:dyDescent="0.25">
      <c r="A342" s="41">
        <v>0.27513786130474333</v>
      </c>
      <c r="B342" s="41">
        <v>0.23826269368779773</v>
      </c>
      <c r="C342" s="41">
        <v>0.44071728524157155</v>
      </c>
      <c r="D342" s="34">
        <v>3.6345415903789329</v>
      </c>
      <c r="E342" s="35">
        <v>4.1970481594165472</v>
      </c>
      <c r="F342" s="54">
        <v>2.2690283169898073</v>
      </c>
      <c r="G342" s="28">
        <v>3.7222018675228341E-2</v>
      </c>
      <c r="H342" s="36">
        <v>1.0372220186752283</v>
      </c>
      <c r="I342" s="36">
        <v>3.5041114871636454</v>
      </c>
      <c r="J342" s="36">
        <v>4.046431799410839</v>
      </c>
      <c r="K342" s="36">
        <v>2.1876013776567138</v>
      </c>
      <c r="L342" s="37">
        <v>3.94</v>
      </c>
      <c r="M342" s="37">
        <v>4.22</v>
      </c>
      <c r="N342" s="37">
        <v>1.83</v>
      </c>
      <c r="O342" s="36">
        <v>4.0866547535803992</v>
      </c>
      <c r="P342" s="36">
        <v>4.3770769188094629</v>
      </c>
      <c r="Q342" s="36">
        <v>1.898116294175668</v>
      </c>
      <c r="R342" s="38">
        <v>0.24469891887096168</v>
      </c>
      <c r="S342" s="38">
        <v>0.22846297164729598</v>
      </c>
      <c r="T342" s="38">
        <v>0.52683810948174259</v>
      </c>
      <c r="U342" s="37">
        <v>1.1243934487909739</v>
      </c>
      <c r="V342" s="37">
        <v>1.0428941371542286</v>
      </c>
      <c r="W342" s="37">
        <v>0.83653266024189266</v>
      </c>
      <c r="X342" s="37" t="s">
        <v>466</v>
      </c>
      <c r="Y342" s="37" t="s">
        <v>469</v>
      </c>
      <c r="Z342" s="37" t="s">
        <v>276</v>
      </c>
      <c r="AA342" s="26" t="s">
        <v>85</v>
      </c>
      <c r="AB342" s="39" t="s">
        <v>79</v>
      </c>
      <c r="AC342" s="40">
        <v>44417</v>
      </c>
      <c r="AD342" s="39" t="s">
        <v>86</v>
      </c>
      <c r="AE342" s="69" t="str">
        <f>VLOOKUP(AD342,cs_lookup!$A$2:$B$54,2,FALSE)</f>
        <v>1</v>
      </c>
    </row>
    <row r="343" spans="1:31" x14ac:dyDescent="0.25">
      <c r="A343" s="41">
        <v>0.51687251257351885</v>
      </c>
      <c r="B343" s="41">
        <v>0.31468445056086386</v>
      </c>
      <c r="C343" s="41">
        <v>0.16396187516573041</v>
      </c>
      <c r="D343" s="34">
        <v>1.9347130591661366</v>
      </c>
      <c r="E343" s="35">
        <v>3.1777865039651449</v>
      </c>
      <c r="F343" s="54">
        <v>6.0989787960720365</v>
      </c>
      <c r="G343" s="28">
        <v>3.7252163660173698E-2</v>
      </c>
      <c r="H343" s="36">
        <v>1.0372521636601737</v>
      </c>
      <c r="I343" s="36">
        <v>1.8652292344602817</v>
      </c>
      <c r="J343" s="36">
        <v>3.063658592672029</v>
      </c>
      <c r="K343" s="36">
        <v>5.8799383696153891</v>
      </c>
      <c r="L343" s="37">
        <v>1.88</v>
      </c>
      <c r="M343" s="37">
        <v>3.57</v>
      </c>
      <c r="N343" s="37">
        <v>4.4400000000000004</v>
      </c>
      <c r="O343" s="36">
        <v>1.9500340676811265</v>
      </c>
      <c r="P343" s="36">
        <v>3.70299022426682</v>
      </c>
      <c r="Q343" s="36">
        <v>4.6053996066511713</v>
      </c>
      <c r="R343" s="38">
        <v>0.51281155369205678</v>
      </c>
      <c r="S343" s="38">
        <v>0.27005202267256773</v>
      </c>
      <c r="T343" s="38">
        <v>0.21713642363537541</v>
      </c>
      <c r="U343" s="37">
        <v>1.0079190081663032</v>
      </c>
      <c r="V343" s="37">
        <v>1.1652734441556543</v>
      </c>
      <c r="W343" s="37">
        <v>0.75510995539404335</v>
      </c>
      <c r="X343" s="37" t="s">
        <v>506</v>
      </c>
      <c r="Y343" s="37" t="s">
        <v>472</v>
      </c>
      <c r="Z343" s="37" t="s">
        <v>276</v>
      </c>
      <c r="AA343" s="26" t="s">
        <v>90</v>
      </c>
      <c r="AB343" s="39" t="s">
        <v>75</v>
      </c>
      <c r="AC343" s="40">
        <v>44417</v>
      </c>
      <c r="AD343" s="39" t="s">
        <v>86</v>
      </c>
      <c r="AE343" s="69" t="str">
        <f>VLOOKUP(AD343,cs_lookup!$A$2:$B$54,2,FALSE)</f>
        <v>1</v>
      </c>
    </row>
    <row r="344" spans="1:31" x14ac:dyDescent="0.25">
      <c r="A344" s="41">
        <v>0.61441178086603809</v>
      </c>
      <c r="B344" s="41">
        <v>0.19703493566703401</v>
      </c>
      <c r="C344" s="41">
        <v>0.17731861221892811</v>
      </c>
      <c r="D344" s="34">
        <v>1.6275729586279413</v>
      </c>
      <c r="E344" s="35">
        <v>5.0752420966091165</v>
      </c>
      <c r="F344" s="54">
        <v>5.6395659061742514</v>
      </c>
      <c r="G344" s="28">
        <v>3.7250368807047796E-2</v>
      </c>
      <c r="H344" s="36">
        <v>1.0372503688070478</v>
      </c>
      <c r="I344" s="36">
        <v>1.5691225644005597</v>
      </c>
      <c r="J344" s="36">
        <v>4.8929769024292602</v>
      </c>
      <c r="K344" s="36">
        <v>5.4370343706509097</v>
      </c>
      <c r="L344" s="37">
        <v>1.63</v>
      </c>
      <c r="M344" s="37">
        <v>4.43</v>
      </c>
      <c r="N344" s="37">
        <v>5.05</v>
      </c>
      <c r="O344" s="36">
        <v>1.6907181011554877</v>
      </c>
      <c r="P344" s="36">
        <v>4.5950191338152218</v>
      </c>
      <c r="Q344" s="36">
        <v>5.2381143624755913</v>
      </c>
      <c r="R344" s="38">
        <v>0.59146465594505071</v>
      </c>
      <c r="S344" s="38">
        <v>0.21762695015585384</v>
      </c>
      <c r="T344" s="38">
        <v>0.19090839389909556</v>
      </c>
      <c r="U344" s="37">
        <v>1.0387971194733896</v>
      </c>
      <c r="V344" s="37">
        <v>0.90537929942007245</v>
      </c>
      <c r="W344" s="37">
        <v>0.9288151693982073</v>
      </c>
      <c r="X344" s="37" t="s">
        <v>458</v>
      </c>
      <c r="Y344" s="37" t="s">
        <v>470</v>
      </c>
      <c r="Z344" s="37" t="s">
        <v>276</v>
      </c>
      <c r="AA344" s="26" t="s">
        <v>84</v>
      </c>
      <c r="AB344" s="39" t="s">
        <v>86</v>
      </c>
      <c r="AC344" s="40">
        <v>44417</v>
      </c>
      <c r="AD344" s="39" t="s">
        <v>75</v>
      </c>
      <c r="AE344" s="69" t="str">
        <f>VLOOKUP(AD344,cs_lookup!$A$2:$B$54,2,FALSE)</f>
        <v>X</v>
      </c>
    </row>
    <row r="345" spans="1:31" x14ac:dyDescent="0.25">
      <c r="A345" s="41">
        <v>2.182805181518014E-2</v>
      </c>
      <c r="B345" s="41">
        <v>8.3622209320543775E-2</v>
      </c>
      <c r="C345" s="41">
        <v>0.70103114961874868</v>
      </c>
      <c r="D345" s="34">
        <v>45.812608860702731</v>
      </c>
      <c r="E345" s="35">
        <v>11.958545560148533</v>
      </c>
      <c r="F345" s="54">
        <v>1.4264701369459027</v>
      </c>
      <c r="G345" s="28">
        <v>4.4541455500359595E-2</v>
      </c>
      <c r="H345" s="36">
        <v>1.0445414555003596</v>
      </c>
      <c r="I345" s="36">
        <v>43.859062385185496</v>
      </c>
      <c r="J345" s="36">
        <v>11.44860790079424</v>
      </c>
      <c r="K345" s="36">
        <v>1.3656424351895067</v>
      </c>
      <c r="L345" s="37">
        <v>2.92</v>
      </c>
      <c r="M345" s="37">
        <v>3.15</v>
      </c>
      <c r="N345" s="37">
        <v>2.6</v>
      </c>
      <c r="O345" s="36">
        <v>3.0500610500610499</v>
      </c>
      <c r="P345" s="36">
        <v>3.2903055848261324</v>
      </c>
      <c r="Q345" s="36">
        <v>2.7158077843009352</v>
      </c>
      <c r="R345" s="38">
        <v>0.32786228983186549</v>
      </c>
      <c r="S345" s="38">
        <v>0.30392313851080865</v>
      </c>
      <c r="T345" s="38">
        <v>0.36821457165732585</v>
      </c>
      <c r="U345" s="37">
        <v>6.6576890640195341E-2</v>
      </c>
      <c r="V345" s="37">
        <v>0.27514262234288506</v>
      </c>
      <c r="W345" s="37">
        <v>1.9038658531720309</v>
      </c>
      <c r="X345" s="37" t="s">
        <v>307</v>
      </c>
      <c r="Y345" s="37" t="s">
        <v>475</v>
      </c>
      <c r="Z345" s="37" t="s">
        <v>275</v>
      </c>
      <c r="AA345" s="26" t="s">
        <v>85</v>
      </c>
      <c r="AB345" s="39" t="s">
        <v>87</v>
      </c>
      <c r="AC345" s="40">
        <v>44418</v>
      </c>
      <c r="AD345" s="39" t="s">
        <v>79</v>
      </c>
      <c r="AE345" s="69" t="str">
        <f>VLOOKUP(AD345,cs_lookup!$A$2:$B$54,2,FALSE)</f>
        <v>2</v>
      </c>
    </row>
    <row r="346" spans="1:31" x14ac:dyDescent="0.25">
      <c r="A346" s="41">
        <v>0.24366475273321006</v>
      </c>
      <c r="B346" s="41">
        <v>0.3420352387655789</v>
      </c>
      <c r="C346" s="41">
        <v>0.38463299702918347</v>
      </c>
      <c r="D346" s="34">
        <v>4.1039994040291328</v>
      </c>
      <c r="E346" s="35">
        <v>2.923675360495154</v>
      </c>
      <c r="F346" s="54">
        <v>2.5998809455344949</v>
      </c>
      <c r="G346" s="28">
        <v>4.5405452720914008E-2</v>
      </c>
      <c r="H346" s="36">
        <v>1.045405452720914</v>
      </c>
      <c r="I346" s="36">
        <v>3.925748993701446</v>
      </c>
      <c r="J346" s="36">
        <v>2.7966903682065172</v>
      </c>
      <c r="K346" s="36">
        <v>2.4869594268593991</v>
      </c>
      <c r="L346" s="37">
        <v>1.46</v>
      </c>
      <c r="M346" s="37">
        <v>4.13</v>
      </c>
      <c r="N346" s="37">
        <v>8.4499999999999993</v>
      </c>
      <c r="O346" s="36">
        <v>1.5262919609725345</v>
      </c>
      <c r="P346" s="36">
        <v>4.3175245197373746</v>
      </c>
      <c r="Q346" s="36">
        <v>8.8336760754917218</v>
      </c>
      <c r="R346" s="38">
        <v>0.65518264235815815</v>
      </c>
      <c r="S346" s="38">
        <v>0.23161420286753293</v>
      </c>
      <c r="T346" s="38">
        <v>0.11320315477430901</v>
      </c>
      <c r="U346" s="37">
        <v>0.37190355326905888</v>
      </c>
      <c r="V346" s="37">
        <v>1.4767455299846146</v>
      </c>
      <c r="W346" s="37">
        <v>3.3977233037013765</v>
      </c>
      <c r="X346" s="37" t="s">
        <v>316</v>
      </c>
      <c r="Y346" s="37" t="s">
        <v>483</v>
      </c>
      <c r="Z346" s="37" t="s">
        <v>279</v>
      </c>
      <c r="AA346" s="26" t="s">
        <v>90</v>
      </c>
      <c r="AB346" s="39" t="s">
        <v>75</v>
      </c>
      <c r="AC346" s="40">
        <v>44418</v>
      </c>
      <c r="AD346" s="39" t="s">
        <v>86</v>
      </c>
      <c r="AE346" s="69" t="str">
        <f>VLOOKUP(AD346,cs_lookup!$A$2:$B$54,2,FALSE)</f>
        <v>1</v>
      </c>
    </row>
    <row r="347" spans="1:31" x14ac:dyDescent="0.25">
      <c r="A347" s="41">
        <v>0.31226069077011831</v>
      </c>
      <c r="B347" s="41">
        <v>0.33005539691232233</v>
      </c>
      <c r="C347" s="41">
        <v>0.33487837045734586</v>
      </c>
      <c r="D347" s="34">
        <v>3.2024524045397222</v>
      </c>
      <c r="E347" s="35">
        <v>3.0297944204367768</v>
      </c>
      <c r="F347" s="54">
        <v>2.986158821288734</v>
      </c>
      <c r="G347" s="28">
        <v>3.3070210600968153E-2</v>
      </c>
      <c r="H347" s="36">
        <v>1.0330702106009682</v>
      </c>
      <c r="I347" s="36">
        <v>3.0999368403786987</v>
      </c>
      <c r="J347" s="36">
        <v>2.9328059112983751</v>
      </c>
      <c r="K347" s="36">
        <v>2.8905671566616902</v>
      </c>
      <c r="L347" s="37">
        <v>2.2599999999999998</v>
      </c>
      <c r="M347" s="37">
        <v>3.28</v>
      </c>
      <c r="N347" s="37">
        <v>3.5</v>
      </c>
      <c r="O347" s="36">
        <v>2.3347386759581878</v>
      </c>
      <c r="P347" s="36">
        <v>3.3884702907711755</v>
      </c>
      <c r="Q347" s="36">
        <v>3.6157457371033885</v>
      </c>
      <c r="R347" s="38">
        <v>0.4283134597877834</v>
      </c>
      <c r="S347" s="38">
        <v>0.2951184204635337</v>
      </c>
      <c r="T347" s="38">
        <v>0.27656811974868301</v>
      </c>
      <c r="U347" s="37">
        <v>0.72904711172241521</v>
      </c>
      <c r="V347" s="37">
        <v>1.1183829067460926</v>
      </c>
      <c r="W347" s="37">
        <v>1.2108350404292778</v>
      </c>
      <c r="X347" s="37" t="s">
        <v>342</v>
      </c>
      <c r="Y347" s="37" t="s">
        <v>418</v>
      </c>
      <c r="Z347" s="37" t="s">
        <v>274</v>
      </c>
      <c r="AA347" s="128" t="s">
        <v>90</v>
      </c>
      <c r="AB347" s="39" t="s">
        <v>75</v>
      </c>
      <c r="AC347" s="40">
        <v>44418</v>
      </c>
      <c r="AD347" s="39" t="s">
        <v>76</v>
      </c>
      <c r="AE347" s="69" t="str">
        <f>VLOOKUP(AD347,cs_lookup!$A$2:$B$54,2,FALSE)</f>
        <v>2</v>
      </c>
    </row>
    <row r="348" spans="1:31" x14ac:dyDescent="0.25">
      <c r="A348" s="41">
        <v>0.68945003947314298</v>
      </c>
      <c r="B348" s="41">
        <v>0.22148629746008258</v>
      </c>
      <c r="C348" s="41">
        <v>8.7234284977077262E-2</v>
      </c>
      <c r="D348" s="34">
        <v>1.4504314203305724</v>
      </c>
      <c r="E348" s="35">
        <v>4.5149519923697543</v>
      </c>
      <c r="F348" s="54">
        <v>11.463382777342327</v>
      </c>
      <c r="G348" s="28">
        <v>3.954822653188117E-2</v>
      </c>
      <c r="H348" s="36">
        <v>1.0395482265318812</v>
      </c>
      <c r="I348" s="36">
        <v>1.3952516904092762</v>
      </c>
      <c r="J348" s="36">
        <v>4.3431866623758681</v>
      </c>
      <c r="K348" s="36">
        <v>11.027273660584484</v>
      </c>
      <c r="L348" s="37">
        <v>1.43</v>
      </c>
      <c r="M348" s="37">
        <v>4.0199999999999996</v>
      </c>
      <c r="N348" s="37">
        <v>10.93</v>
      </c>
      <c r="O348" s="36">
        <v>1.48655396394059</v>
      </c>
      <c r="P348" s="36">
        <v>4.1789838706581621</v>
      </c>
      <c r="Q348" s="36">
        <v>11.362262115993461</v>
      </c>
      <c r="R348" s="38">
        <v>0.67269673638296856</v>
      </c>
      <c r="S348" s="38">
        <v>0.23929262015613059</v>
      </c>
      <c r="T348" s="38">
        <v>8.8010643460900734E-2</v>
      </c>
      <c r="U348" s="37">
        <v>1.0249046891177969</v>
      </c>
      <c r="V348" s="37">
        <v>0.9255876646574811</v>
      </c>
      <c r="W348" s="37">
        <v>0.99117881141082265</v>
      </c>
      <c r="X348" s="37" t="s">
        <v>322</v>
      </c>
      <c r="Y348" s="37" t="s">
        <v>321</v>
      </c>
      <c r="Z348" s="37" t="s">
        <v>280</v>
      </c>
      <c r="AA348" s="26" t="s">
        <v>84</v>
      </c>
      <c r="AB348" s="39" t="s">
        <v>94</v>
      </c>
      <c r="AC348" s="40">
        <v>44508</v>
      </c>
      <c r="AD348" s="39" t="s">
        <v>86</v>
      </c>
      <c r="AE348" s="69" t="str">
        <f>VLOOKUP(AD348,cs_lookup!$A$2:$B$54,2,FALSE)</f>
        <v>1</v>
      </c>
    </row>
    <row r="349" spans="1:31" x14ac:dyDescent="0.25">
      <c r="A349" s="41">
        <v>0.82016847174963881</v>
      </c>
      <c r="B349" s="41">
        <v>0.17778414653193894</v>
      </c>
      <c r="C349" s="41">
        <v>0</v>
      </c>
      <c r="D349" s="34">
        <v>1.2192616937185263</v>
      </c>
      <c r="E349" s="35">
        <v>5.6247984958566031</v>
      </c>
      <c r="F349" s="54" t="e">
        <v>#DIV/0!</v>
      </c>
      <c r="G349" s="28">
        <v>3.7551745802242742E-2</v>
      </c>
      <c r="H349" s="36">
        <v>1.0375517458022427</v>
      </c>
      <c r="I349" s="36">
        <v>1.1751333836133484</v>
      </c>
      <c r="J349" s="36">
        <v>5.4212221401135681</v>
      </c>
      <c r="K349" s="36" t="e">
        <v>#DIV/0!</v>
      </c>
      <c r="L349" s="37">
        <v>1.32</v>
      </c>
      <c r="M349" s="37">
        <v>5.03</v>
      </c>
      <c r="N349" s="37">
        <v>12.32</v>
      </c>
      <c r="O349" s="36">
        <v>1.3695683044589604</v>
      </c>
      <c r="P349" s="36">
        <v>5.2188852813852815</v>
      </c>
      <c r="Q349" s="36">
        <v>12.782637508283631</v>
      </c>
      <c r="R349" s="38">
        <v>0.7301570843485925</v>
      </c>
      <c r="S349" s="38">
        <v>0.19161179947120119</v>
      </c>
      <c r="T349" s="38">
        <v>7.8231116180206339E-2</v>
      </c>
      <c r="U349" s="37">
        <v>1.1232767432248498</v>
      </c>
      <c r="V349" s="37">
        <v>0.92783506559918016</v>
      </c>
      <c r="W349" s="37" t="e">
        <v>#DIV/0!</v>
      </c>
      <c r="X349" s="37" t="s">
        <v>320</v>
      </c>
      <c r="Y349" s="37" t="s">
        <v>324</v>
      </c>
      <c r="Z349" s="37" t="s">
        <v>280</v>
      </c>
      <c r="AA349" s="26" t="s">
        <v>84</v>
      </c>
      <c r="AB349" s="39" t="s">
        <v>94</v>
      </c>
      <c r="AC349" s="40">
        <v>44508</v>
      </c>
      <c r="AD349" s="39" t="s">
        <v>86</v>
      </c>
      <c r="AE349" s="69" t="str">
        <f>VLOOKUP(AD349,cs_lookup!$A$2:$B$54,2,FALSE)</f>
        <v>1</v>
      </c>
    </row>
    <row r="350" spans="1:31" x14ac:dyDescent="0.25">
      <c r="A350" s="41">
        <v>0.1551781961547801</v>
      </c>
      <c r="B350" s="41">
        <v>0.20852521062702656</v>
      </c>
      <c r="C350" s="41">
        <v>0.55628477456441283</v>
      </c>
      <c r="D350" s="34">
        <v>6.4442043069154211</v>
      </c>
      <c r="E350" s="35">
        <v>4.7955832150608648</v>
      </c>
      <c r="F350" s="54">
        <v>1.7976404275724229</v>
      </c>
      <c r="G350" s="28">
        <v>3.2363008693788275E-2</v>
      </c>
      <c r="H350" s="36">
        <v>1.0323630086937883</v>
      </c>
      <c r="I350" s="36">
        <v>6.242188312296312</v>
      </c>
      <c r="J350" s="36">
        <v>4.6452489818756133</v>
      </c>
      <c r="K350" s="36">
        <v>1.7412871368249745</v>
      </c>
      <c r="L350" s="37">
        <v>2.72</v>
      </c>
      <c r="M350" s="37">
        <v>3.07</v>
      </c>
      <c r="N350" s="37">
        <v>2.95</v>
      </c>
      <c r="O350" s="36">
        <v>2.8080273836471044</v>
      </c>
      <c r="P350" s="36">
        <v>3.1693544366899298</v>
      </c>
      <c r="Q350" s="36">
        <v>3.0454708756466755</v>
      </c>
      <c r="R350" s="38">
        <v>0.35612188322080618</v>
      </c>
      <c r="S350" s="38">
        <v>0.31552166852136576</v>
      </c>
      <c r="T350" s="38">
        <v>0.32835644825782806</v>
      </c>
      <c r="U350" s="37">
        <v>0.4357446241475843</v>
      </c>
      <c r="V350" s="37">
        <v>0.66089030146246874</v>
      </c>
      <c r="W350" s="37">
        <v>1.6941490795015961</v>
      </c>
      <c r="X350" s="37" t="s">
        <v>323</v>
      </c>
      <c r="Y350" s="37" t="s">
        <v>326</v>
      </c>
      <c r="Z350" s="37" t="s">
        <v>280</v>
      </c>
      <c r="AA350" s="26" t="s">
        <v>85</v>
      </c>
      <c r="AB350" s="39" t="s">
        <v>79</v>
      </c>
      <c r="AC350" s="40">
        <v>44508</v>
      </c>
      <c r="AD350" s="39" t="s">
        <v>75</v>
      </c>
      <c r="AE350" s="69" t="str">
        <f>VLOOKUP(AD350,cs_lookup!$A$2:$B$54,2,FALSE)</f>
        <v>X</v>
      </c>
    </row>
    <row r="351" spans="1:31" x14ac:dyDescent="0.25">
      <c r="A351" s="41">
        <v>0.82017703262693886</v>
      </c>
      <c r="B351" s="41">
        <v>0.17777525788070084</v>
      </c>
      <c r="C351" s="41">
        <v>0</v>
      </c>
      <c r="D351" s="34">
        <v>1.2192489672590654</v>
      </c>
      <c r="E351" s="35">
        <v>5.6250797322486088</v>
      </c>
      <c r="F351" s="54" t="e">
        <v>#DIV/0!</v>
      </c>
      <c r="G351" s="28">
        <v>3.6478943835826838E-2</v>
      </c>
      <c r="H351" s="36">
        <v>1.0364789438358268</v>
      </c>
      <c r="I351" s="36">
        <v>1.1763374205623887</v>
      </c>
      <c r="J351" s="36">
        <v>5.4271046852444247</v>
      </c>
      <c r="K351" s="36" t="e">
        <v>#DIV/0!</v>
      </c>
      <c r="L351" s="37">
        <v>1.06</v>
      </c>
      <c r="M351" s="37">
        <v>14.14</v>
      </c>
      <c r="N351" s="37">
        <v>44.72</v>
      </c>
      <c r="O351" s="36">
        <v>1.0986676804659765</v>
      </c>
      <c r="P351" s="36">
        <v>14.655812265838591</v>
      </c>
      <c r="Q351" s="36">
        <v>46.351338368338176</v>
      </c>
      <c r="R351" s="38">
        <v>0.91019333487253518</v>
      </c>
      <c r="S351" s="38">
        <v>6.8232315061166005E-2</v>
      </c>
      <c r="T351" s="38">
        <v>2.157435006629891E-2</v>
      </c>
      <c r="U351" s="37">
        <v>0.90110199800770641</v>
      </c>
      <c r="V351" s="37">
        <v>2.6054408050105939</v>
      </c>
      <c r="W351" s="37" t="e">
        <v>#DIV/0!</v>
      </c>
      <c r="X351" s="37" t="s">
        <v>327</v>
      </c>
      <c r="Y351" s="37" t="s">
        <v>325</v>
      </c>
      <c r="Z351" s="37" t="s">
        <v>280</v>
      </c>
      <c r="AA351" s="26" t="s">
        <v>84</v>
      </c>
      <c r="AB351" s="39" t="s">
        <v>94</v>
      </c>
      <c r="AC351" s="40">
        <v>44508</v>
      </c>
      <c r="AD351" s="39" t="s">
        <v>164</v>
      </c>
      <c r="AE351" s="69" t="str">
        <f>VLOOKUP(AD351,cs_lookup!$A$2:$B$54,2,FALSE)</f>
        <v>1</v>
      </c>
    </row>
    <row r="352" spans="1:31" x14ac:dyDescent="0.25">
      <c r="A352" s="41">
        <v>0.27099147174372229</v>
      </c>
      <c r="B352" s="41">
        <v>0.372531992035954</v>
      </c>
      <c r="C352" s="41">
        <v>0.33655637327260346</v>
      </c>
      <c r="D352" s="34">
        <v>3.6901530279362591</v>
      </c>
      <c r="E352" s="35">
        <v>2.6843332153429857</v>
      </c>
      <c r="F352" s="54">
        <v>2.9712704301992861</v>
      </c>
      <c r="G352" s="28">
        <v>3.6469727780793937E-2</v>
      </c>
      <c r="H352" s="36">
        <v>1.0364697277807939</v>
      </c>
      <c r="I352" s="36">
        <v>3.5603095093161277</v>
      </c>
      <c r="J352" s="36">
        <v>2.5898809616856493</v>
      </c>
      <c r="K352" s="36">
        <v>2.8667218641890608</v>
      </c>
      <c r="L352" s="37">
        <v>1.88</v>
      </c>
      <c r="M352" s="37">
        <v>3.58</v>
      </c>
      <c r="N352" s="37">
        <v>4.4400000000000004</v>
      </c>
      <c r="O352" s="36">
        <v>1.9485630882278926</v>
      </c>
      <c r="P352" s="36">
        <v>3.7105616254552425</v>
      </c>
      <c r="Q352" s="36">
        <v>4.6019255913467259</v>
      </c>
      <c r="R352" s="38">
        <v>0.51319867754933368</v>
      </c>
      <c r="S352" s="38">
        <v>0.26950098150635399</v>
      </c>
      <c r="T352" s="38">
        <v>0.21730034094431241</v>
      </c>
      <c r="U352" s="37">
        <v>0.52804397906436917</v>
      </c>
      <c r="V352" s="37">
        <v>1.382302913903009</v>
      </c>
      <c r="W352" s="37">
        <v>1.5488073870940351</v>
      </c>
      <c r="X352" s="37" t="s">
        <v>539</v>
      </c>
      <c r="Y352" s="37" t="s">
        <v>557</v>
      </c>
      <c r="Z352" s="37" t="s">
        <v>272</v>
      </c>
      <c r="AA352" s="26" t="s">
        <v>90</v>
      </c>
      <c r="AB352" s="39" t="s">
        <v>75</v>
      </c>
      <c r="AC352" s="40">
        <v>44538</v>
      </c>
      <c r="AD352" s="39" t="s">
        <v>94</v>
      </c>
      <c r="AE352" s="69" t="str">
        <f>VLOOKUP(AD352,cs_lookup!$A$2:$B$54,2,FALSE)</f>
        <v>1</v>
      </c>
    </row>
    <row r="353" spans="1:31" x14ac:dyDescent="0.25">
      <c r="A353" s="41">
        <v>0.31671767820688146</v>
      </c>
      <c r="B353" s="41">
        <v>0.26082449664392937</v>
      </c>
      <c r="C353" s="41">
        <v>0.38692790341274441</v>
      </c>
      <c r="D353" s="34">
        <v>3.1573861164352035</v>
      </c>
      <c r="E353" s="35">
        <v>3.8339957054155587</v>
      </c>
      <c r="F353" s="54">
        <v>2.5844608031105945</v>
      </c>
      <c r="G353" s="28">
        <v>3.2688922954635657E-2</v>
      </c>
      <c r="H353" s="36">
        <v>1.0326889229546357</v>
      </c>
      <c r="I353" s="36">
        <v>3.0574416421564563</v>
      </c>
      <c r="J353" s="36">
        <v>3.7126337081703933</v>
      </c>
      <c r="K353" s="36">
        <v>2.502651810882381</v>
      </c>
      <c r="L353" s="37">
        <v>2.4</v>
      </c>
      <c r="M353" s="37">
        <v>3.42</v>
      </c>
      <c r="N353" s="37">
        <v>3.09</v>
      </c>
      <c r="O353" s="36">
        <v>2.4784534150911255</v>
      </c>
      <c r="P353" s="36">
        <v>3.5317961165048537</v>
      </c>
      <c r="Q353" s="36">
        <v>3.1910087719298241</v>
      </c>
      <c r="R353" s="38">
        <v>0.40347742423201161</v>
      </c>
      <c r="S353" s="38">
        <v>0.28314205209263976</v>
      </c>
      <c r="T353" s="38">
        <v>0.3133805236753488</v>
      </c>
      <c r="U353" s="37">
        <v>0.7849700111715775</v>
      </c>
      <c r="V353" s="37">
        <v>0.92117894433636305</v>
      </c>
      <c r="W353" s="37">
        <v>1.2346903338944832</v>
      </c>
      <c r="X353" s="37" t="s">
        <v>416</v>
      </c>
      <c r="Y353" s="37" t="s">
        <v>338</v>
      </c>
      <c r="Z353" s="37" t="s">
        <v>274</v>
      </c>
      <c r="AA353" s="128" t="s">
        <v>90</v>
      </c>
      <c r="AB353" s="39" t="s">
        <v>75</v>
      </c>
      <c r="AC353" s="40" t="s">
        <v>564</v>
      </c>
      <c r="AD353" s="39" t="s">
        <v>77</v>
      </c>
      <c r="AE353" s="69" t="str">
        <f>VLOOKUP(AD353,cs_lookup!$A$2:$B$54,2,FALSE)</f>
        <v>2</v>
      </c>
    </row>
    <row r="354" spans="1:31" x14ac:dyDescent="0.25">
      <c r="A354" s="41">
        <v>0.70227856771457497</v>
      </c>
      <c r="B354" s="41">
        <v>0.18135728314262439</v>
      </c>
      <c r="C354" s="41">
        <v>0.11035259914887251</v>
      </c>
      <c r="D354" s="34">
        <v>1.4239363779166718</v>
      </c>
      <c r="E354" s="35">
        <v>5.5139776173950086</v>
      </c>
      <c r="F354" s="54">
        <v>9.0618617750084702</v>
      </c>
      <c r="G354" s="28">
        <v>4.0933771340685432E-2</v>
      </c>
      <c r="H354" s="36">
        <v>1.0409337713406854</v>
      </c>
      <c r="I354" s="36">
        <v>1.3679413783287027</v>
      </c>
      <c r="J354" s="36">
        <v>5.2971454757330072</v>
      </c>
      <c r="K354" s="36">
        <v>8.7055123241290531</v>
      </c>
      <c r="L354" s="37">
        <v>2.0499999999999998</v>
      </c>
      <c r="M354" s="37">
        <v>3.18</v>
      </c>
      <c r="N354" s="37">
        <v>4.1900000000000004</v>
      </c>
      <c r="O354" s="36">
        <v>2.1339142312484047</v>
      </c>
      <c r="P354" s="36">
        <v>3.3101693928633797</v>
      </c>
      <c r="Q354" s="36">
        <v>4.3615125019174723</v>
      </c>
      <c r="R354" s="38">
        <v>0.4686223960439917</v>
      </c>
      <c r="S354" s="38">
        <v>0.3020993433616927</v>
      </c>
      <c r="T354" s="38">
        <v>0.22927826059431569</v>
      </c>
      <c r="U354" s="37">
        <v>1.4986022299468782</v>
      </c>
      <c r="V354" s="37">
        <v>0.60032332783157305</v>
      </c>
      <c r="W354" s="37">
        <v>0.48130424080689482</v>
      </c>
      <c r="X354" s="37" t="s">
        <v>304</v>
      </c>
      <c r="Y354" s="37" t="s">
        <v>309</v>
      </c>
      <c r="Z354" s="37" t="s">
        <v>275</v>
      </c>
      <c r="AA354" s="26" t="s">
        <v>84</v>
      </c>
      <c r="AB354" s="39" t="s">
        <v>86</v>
      </c>
      <c r="AC354" s="40" t="s">
        <v>564</v>
      </c>
      <c r="AD354" s="39" t="s">
        <v>78</v>
      </c>
      <c r="AE354" s="69" t="str">
        <f>VLOOKUP(AD354,cs_lookup!$A$2:$B$54,2,FALSE)</f>
        <v>1</v>
      </c>
    </row>
    <row r="355" spans="1:31" x14ac:dyDescent="0.25">
      <c r="A355" s="41">
        <v>9.6590399647917644E-2</v>
      </c>
      <c r="B355" s="41">
        <v>0.17412429822619968</v>
      </c>
      <c r="C355" s="41">
        <v>0.61967227039186956</v>
      </c>
      <c r="D355" s="34">
        <v>10.35299578058593</v>
      </c>
      <c r="E355" s="35">
        <v>5.7430238639120308</v>
      </c>
      <c r="F355" s="54">
        <v>1.6137562511351655</v>
      </c>
      <c r="G355" s="28">
        <v>3.059942569992824E-2</v>
      </c>
      <c r="H355" s="36">
        <v>1.0305994256999282</v>
      </c>
      <c r="I355" s="36">
        <v>10.045606005994742</v>
      </c>
      <c r="J355" s="36">
        <v>5.5725083099203889</v>
      </c>
      <c r="K355" s="36">
        <v>1.5658423737614526</v>
      </c>
      <c r="L355" s="37">
        <v>5.97</v>
      </c>
      <c r="M355" s="37">
        <v>4.2</v>
      </c>
      <c r="N355" s="37">
        <v>1.6</v>
      </c>
      <c r="O355" s="36">
        <v>6.152678571428571</v>
      </c>
      <c r="P355" s="36">
        <v>4.3285175879396984</v>
      </c>
      <c r="Q355" s="36">
        <v>1.6489590811198853</v>
      </c>
      <c r="R355" s="38">
        <v>0.16253083732404586</v>
      </c>
      <c r="S355" s="38">
        <v>0.23102597591060806</v>
      </c>
      <c r="T355" s="38">
        <v>0.60644318676534603</v>
      </c>
      <c r="U355" s="37">
        <v>0.59428968211946465</v>
      </c>
      <c r="V355" s="37">
        <v>0.75370008735976257</v>
      </c>
      <c r="W355" s="37">
        <v>1.0218142175808502</v>
      </c>
      <c r="X355" s="37" t="s">
        <v>484</v>
      </c>
      <c r="Y355" s="37" t="s">
        <v>329</v>
      </c>
      <c r="Z355" s="37" t="s">
        <v>281</v>
      </c>
      <c r="AA355" s="26" t="s">
        <v>85</v>
      </c>
      <c r="AB355" s="39" t="s">
        <v>79</v>
      </c>
      <c r="AC355" s="40" t="s">
        <v>564</v>
      </c>
      <c r="AD355" s="39" t="s">
        <v>77</v>
      </c>
      <c r="AE355" s="69" t="str">
        <f>VLOOKUP(AD355,cs_lookup!$A$2:$B$54,2,FALSE)</f>
        <v>2</v>
      </c>
    </row>
    <row r="356" spans="1:31" x14ac:dyDescent="0.25">
      <c r="A356" s="41">
        <v>0</v>
      </c>
      <c r="B356" s="41">
        <v>0.16901284070812289</v>
      </c>
      <c r="C356" s="41">
        <v>0.67031518866486051</v>
      </c>
      <c r="D356" s="34" t="e">
        <v>#DIV/0!</v>
      </c>
      <c r="E356" s="35">
        <v>5.9167102085867684</v>
      </c>
      <c r="F356" s="54">
        <v>1.4918355079970789</v>
      </c>
      <c r="G356" s="28">
        <v>2.6542439806541696E-2</v>
      </c>
      <c r="H356" s="36">
        <v>1.0265424398065417</v>
      </c>
      <c r="I356" s="36" t="e">
        <v>#DIV/0!</v>
      </c>
      <c r="J356" s="36">
        <v>5.7637268359813838</v>
      </c>
      <c r="K356" s="36">
        <v>1.4532623787850647</v>
      </c>
      <c r="L356" s="37">
        <v>3.5</v>
      </c>
      <c r="M356" s="37">
        <v>3.42</v>
      </c>
      <c r="N356" s="37">
        <v>2.23</v>
      </c>
      <c r="O356" s="36">
        <v>3.592898539322896</v>
      </c>
      <c r="P356" s="36">
        <v>3.5107751441383725</v>
      </c>
      <c r="Q356" s="36">
        <v>2.2891896407685879</v>
      </c>
      <c r="R356" s="38">
        <v>0.27832681303281559</v>
      </c>
      <c r="S356" s="38">
        <v>0.28483738175872941</v>
      </c>
      <c r="T356" s="38">
        <v>0.43683580520845505</v>
      </c>
      <c r="U356" s="37" t="e">
        <v>#DIV/0!</v>
      </c>
      <c r="V356" s="37">
        <v>0.59336608019829584</v>
      </c>
      <c r="W356" s="37">
        <v>1.5344785859414403</v>
      </c>
      <c r="X356" s="37" t="s">
        <v>410</v>
      </c>
      <c r="Y356" s="37" t="s">
        <v>405</v>
      </c>
      <c r="Z356" s="37" t="s">
        <v>281</v>
      </c>
      <c r="AA356" s="26" t="s">
        <v>85</v>
      </c>
      <c r="AB356" s="39" t="s">
        <v>77</v>
      </c>
      <c r="AC356" s="40" t="s">
        <v>564</v>
      </c>
      <c r="AD356" s="39" t="s">
        <v>79</v>
      </c>
      <c r="AE356" s="69" t="str">
        <f>VLOOKUP(AD356,cs_lookup!$A$2:$B$54,2,FALSE)</f>
        <v>2</v>
      </c>
    </row>
    <row r="357" spans="1:31" x14ac:dyDescent="0.25">
      <c r="A357" s="41">
        <v>0.27518594126988777</v>
      </c>
      <c r="B357" s="41">
        <v>0.29739780816765421</v>
      </c>
      <c r="C357" s="41">
        <v>0.39237292583766814</v>
      </c>
      <c r="D357" s="34">
        <v>3.6339065701734126</v>
      </c>
      <c r="E357" s="35">
        <v>3.36249956299699</v>
      </c>
      <c r="F357" s="54">
        <v>2.5485958233869539</v>
      </c>
      <c r="G357" s="28">
        <v>2.8074878640403478E-2</v>
      </c>
      <c r="H357" s="36">
        <v>1.0280748786404035</v>
      </c>
      <c r="I357" s="36">
        <v>3.5346711077885096</v>
      </c>
      <c r="J357" s="36">
        <v>3.270675738564675</v>
      </c>
      <c r="K357" s="36">
        <v>2.4789982484129864</v>
      </c>
      <c r="L357" s="37">
        <v>2.6</v>
      </c>
      <c r="M357" s="37">
        <v>3.82</v>
      </c>
      <c r="N357" s="37">
        <v>2.62</v>
      </c>
      <c r="O357" s="36">
        <v>2.6729946844650492</v>
      </c>
      <c r="P357" s="36">
        <v>3.9272460364063413</v>
      </c>
      <c r="Q357" s="36">
        <v>2.6935561820378573</v>
      </c>
      <c r="R357" s="38">
        <v>0.3741122291831761</v>
      </c>
      <c r="S357" s="38">
        <v>0.25463136017703086</v>
      </c>
      <c r="T357" s="38">
        <v>0.37125641063979309</v>
      </c>
      <c r="U357" s="37">
        <v>0.73557055825392126</v>
      </c>
      <c r="V357" s="37">
        <v>1.1679543633623533</v>
      </c>
      <c r="W357" s="37">
        <v>1.0568785200543327</v>
      </c>
      <c r="X357" s="37" t="s">
        <v>409</v>
      </c>
      <c r="Y357" s="37" t="s">
        <v>403</v>
      </c>
      <c r="Z357" s="37" t="s">
        <v>281</v>
      </c>
      <c r="AA357" s="26" t="s">
        <v>90</v>
      </c>
      <c r="AB357" s="39" t="s">
        <v>75</v>
      </c>
      <c r="AC357" s="40" t="s">
        <v>564</v>
      </c>
      <c r="AD357" s="39" t="s">
        <v>76</v>
      </c>
      <c r="AE357" s="69" t="str">
        <f>VLOOKUP(AD357,cs_lookup!$A$2:$B$54,2,FALSE)</f>
        <v>2</v>
      </c>
    </row>
    <row r="358" spans="1:31" x14ac:dyDescent="0.25">
      <c r="A358" s="41">
        <v>0.71523874779599417</v>
      </c>
      <c r="B358" s="41">
        <v>0.18976395097207607</v>
      </c>
      <c r="C358" s="41">
        <v>9.16556868677324E-2</v>
      </c>
      <c r="D358" s="34">
        <v>1.3981345432996977</v>
      </c>
      <c r="E358" s="35">
        <v>5.2697047825861869</v>
      </c>
      <c r="F358" s="54">
        <v>10.910397752439433</v>
      </c>
      <c r="G358" s="28">
        <v>2.8008059944600205E-2</v>
      </c>
      <c r="H358" s="36">
        <v>1.0280080599446002</v>
      </c>
      <c r="I358" s="36">
        <v>1.3600423943904134</v>
      </c>
      <c r="J358" s="36">
        <v>5.1261317765058898</v>
      </c>
      <c r="K358" s="36">
        <v>10.613144174207545</v>
      </c>
      <c r="L358" s="37">
        <v>2.36</v>
      </c>
      <c r="M358" s="37">
        <v>3.28</v>
      </c>
      <c r="N358" s="37">
        <v>3.34</v>
      </c>
      <c r="O358" s="36">
        <v>2.4260990214692564</v>
      </c>
      <c r="P358" s="36">
        <v>3.3718664366182884</v>
      </c>
      <c r="Q358" s="36">
        <v>3.4335469202149644</v>
      </c>
      <c r="R358" s="38">
        <v>0.41218433013273942</v>
      </c>
      <c r="S358" s="38">
        <v>0.29657165216867837</v>
      </c>
      <c r="T358" s="38">
        <v>0.29124401769858232</v>
      </c>
      <c r="U358" s="37">
        <v>1.7352400261447578</v>
      </c>
      <c r="V358" s="37">
        <v>0.63985869716282184</v>
      </c>
      <c r="W358" s="37">
        <v>0.31470410136488974</v>
      </c>
      <c r="X358" s="37" t="s">
        <v>412</v>
      </c>
      <c r="Y358" s="37" t="s">
        <v>331</v>
      </c>
      <c r="Z358" s="37" t="s">
        <v>283</v>
      </c>
      <c r="AA358" s="26" t="s">
        <v>84</v>
      </c>
      <c r="AB358" s="39" t="s">
        <v>86</v>
      </c>
      <c r="AC358" s="40" t="s">
        <v>564</v>
      </c>
      <c r="AD358" s="39" t="s">
        <v>77</v>
      </c>
      <c r="AE358" s="69" t="str">
        <f>VLOOKUP(AD358,cs_lookup!$A$2:$B$54,2,FALSE)</f>
        <v>2</v>
      </c>
    </row>
    <row r="359" spans="1:31" x14ac:dyDescent="0.25">
      <c r="A359" s="41">
        <v>0.85810635801117519</v>
      </c>
      <c r="B359" s="41">
        <v>0.10027536178409996</v>
      </c>
      <c r="C359" s="41">
        <v>2.4369153511524969E-2</v>
      </c>
      <c r="D359" s="34">
        <v>1.1653567074339017</v>
      </c>
      <c r="E359" s="35">
        <v>9.972539437484869</v>
      </c>
      <c r="F359" s="54">
        <v>41.035483630035294</v>
      </c>
      <c r="G359" s="28">
        <v>2.9783453686775374E-2</v>
      </c>
      <c r="H359" s="36">
        <v>1.0297834536867754</v>
      </c>
      <c r="I359" s="36">
        <v>1.1316521966455708</v>
      </c>
      <c r="J359" s="36">
        <v>9.684113103373063</v>
      </c>
      <c r="K359" s="36">
        <v>39.848653115489732</v>
      </c>
      <c r="L359" s="37">
        <v>1.41</v>
      </c>
      <c r="M359" s="37">
        <v>4.78</v>
      </c>
      <c r="N359" s="37">
        <v>8.98</v>
      </c>
      <c r="O359" s="36">
        <v>1.4519946696983532</v>
      </c>
      <c r="P359" s="36">
        <v>4.9223649086227867</v>
      </c>
      <c r="Q359" s="36">
        <v>9.2474554141072431</v>
      </c>
      <c r="R359" s="38">
        <v>0.68870776241055109</v>
      </c>
      <c r="S359" s="38">
        <v>0.20315438179892822</v>
      </c>
      <c r="T359" s="38">
        <v>0.10813785579052082</v>
      </c>
      <c r="U359" s="37">
        <v>1.2459658578664929</v>
      </c>
      <c r="V359" s="37">
        <v>0.49359192204550806</v>
      </c>
      <c r="W359" s="37">
        <v>0.22535266057736211</v>
      </c>
      <c r="X359" s="37" t="s">
        <v>534</v>
      </c>
      <c r="Y359" s="37" t="s">
        <v>532</v>
      </c>
      <c r="Z359" s="37" t="s">
        <v>277</v>
      </c>
      <c r="AA359" s="26" t="s">
        <v>84</v>
      </c>
      <c r="AB359" s="39" t="s">
        <v>100</v>
      </c>
      <c r="AC359" s="40" t="s">
        <v>564</v>
      </c>
      <c r="AD359" s="39" t="s">
        <v>86</v>
      </c>
      <c r="AE359" s="69" t="str">
        <f>VLOOKUP(AD359,cs_lookup!$A$2:$B$54,2,FALSE)</f>
        <v>1</v>
      </c>
    </row>
    <row r="360" spans="1:31" x14ac:dyDescent="0.25">
      <c r="A360" s="41">
        <v>0.34124838424057696</v>
      </c>
      <c r="B360" s="41">
        <v>0.2804059233949513</v>
      </c>
      <c r="C360" s="41">
        <v>0.34990609527322264</v>
      </c>
      <c r="D360" s="34">
        <v>2.9304168054170456</v>
      </c>
      <c r="E360" s="35">
        <v>3.5662584723344151</v>
      </c>
      <c r="F360" s="54">
        <v>2.857909632066153</v>
      </c>
      <c r="G360" s="28">
        <v>2.8020171720959164E-2</v>
      </c>
      <c r="H360" s="36">
        <v>1.0280201717209592</v>
      </c>
      <c r="I360" s="36">
        <v>2.8505440710481156</v>
      </c>
      <c r="J360" s="36">
        <v>3.4690549567371942</v>
      </c>
      <c r="K360" s="36">
        <v>2.780013185229492</v>
      </c>
      <c r="L360" s="37">
        <v>2.54</v>
      </c>
      <c r="M360" s="37">
        <v>3.36</v>
      </c>
      <c r="N360" s="37">
        <v>2.97</v>
      </c>
      <c r="O360" s="36">
        <v>2.6111712361712365</v>
      </c>
      <c r="P360" s="36">
        <v>3.4541477769824227</v>
      </c>
      <c r="Q360" s="36">
        <v>3.0532199100112489</v>
      </c>
      <c r="R360" s="38">
        <v>0.38296990490225419</v>
      </c>
      <c r="S360" s="38">
        <v>0.28950701144396601</v>
      </c>
      <c r="T360" s="38">
        <v>0.32752308365377969</v>
      </c>
      <c r="U360" s="37">
        <v>0.89105796531890424</v>
      </c>
      <c r="V360" s="37">
        <v>0.96856349694737454</v>
      </c>
      <c r="W360" s="37">
        <v>1.0683402567224962</v>
      </c>
      <c r="X360" s="37" t="s">
        <v>553</v>
      </c>
      <c r="Y360" s="37" t="s">
        <v>334</v>
      </c>
      <c r="Z360" s="37" t="s">
        <v>272</v>
      </c>
      <c r="AA360" s="26" t="s">
        <v>90</v>
      </c>
      <c r="AB360" s="39" t="s">
        <v>75</v>
      </c>
      <c r="AC360" s="40" t="s">
        <v>564</v>
      </c>
      <c r="AD360" s="39" t="s">
        <v>76</v>
      </c>
      <c r="AE360" s="69" t="str">
        <f>VLOOKUP(AD360,cs_lookup!$A$2:$B$54,2,FALSE)</f>
        <v>2</v>
      </c>
    </row>
    <row r="361" spans="1:31" x14ac:dyDescent="0.25">
      <c r="A361" s="41">
        <v>0</v>
      </c>
      <c r="B361" s="41">
        <v>0.2359018362623026</v>
      </c>
      <c r="C361" s="41">
        <v>0.64488845832633912</v>
      </c>
      <c r="D361" s="34" t="e">
        <v>#DIV/0!</v>
      </c>
      <c r="E361" s="35">
        <v>4.2390513607027875</v>
      </c>
      <c r="F361" s="54">
        <v>1.5506557561834367</v>
      </c>
      <c r="G361" s="28">
        <v>2.8331349397724193E-2</v>
      </c>
      <c r="H361" s="36">
        <v>1.0283313493977242</v>
      </c>
      <c r="I361" s="36" t="e">
        <v>#DIV/0!</v>
      </c>
      <c r="J361" s="36">
        <v>4.1222621124849752</v>
      </c>
      <c r="K361" s="36">
        <v>1.5079339525062898</v>
      </c>
      <c r="L361" s="37">
        <v>4.59</v>
      </c>
      <c r="M361" s="37">
        <v>3.59</v>
      </c>
      <c r="N361" s="37">
        <v>1.88</v>
      </c>
      <c r="O361" s="36">
        <v>4.720040893735554</v>
      </c>
      <c r="P361" s="36">
        <v>3.6917095443378298</v>
      </c>
      <c r="Q361" s="36">
        <v>1.9332629368677214</v>
      </c>
      <c r="R361" s="38">
        <v>0.21186257121780483</v>
      </c>
      <c r="S361" s="38">
        <v>0.27087721501106521</v>
      </c>
      <c r="T361" s="38">
        <v>0.51726021377112985</v>
      </c>
      <c r="U361" s="37" t="e">
        <v>#DIV/0!</v>
      </c>
      <c r="V361" s="37">
        <v>0.87088106045636238</v>
      </c>
      <c r="W361" s="37">
        <v>1.2467389548960754</v>
      </c>
      <c r="X361" s="37" t="s">
        <v>291</v>
      </c>
      <c r="Y361" s="37" t="s">
        <v>293</v>
      </c>
      <c r="Z361" s="37" t="s">
        <v>270</v>
      </c>
      <c r="AA361" s="26" t="s">
        <v>85</v>
      </c>
      <c r="AB361" s="39" t="s">
        <v>76</v>
      </c>
      <c r="AC361" s="40" t="s">
        <v>564</v>
      </c>
      <c r="AD361" s="39" t="s">
        <v>102</v>
      </c>
      <c r="AE361" s="69" t="str">
        <f>VLOOKUP(AD361,cs_lookup!$A$2:$B$54,2,FALSE)</f>
        <v>2</v>
      </c>
    </row>
    <row r="362" spans="1:31" x14ac:dyDescent="0.25">
      <c r="A362" s="41">
        <v>0</v>
      </c>
      <c r="B362" s="41">
        <v>2.123922976402326E-2</v>
      </c>
      <c r="C362" s="41">
        <v>0.68063118937911338</v>
      </c>
      <c r="D362" s="34" t="e">
        <v>#DIV/0!</v>
      </c>
      <c r="E362" s="35">
        <v>47.082686665685102</v>
      </c>
      <c r="F362" s="54">
        <v>1.4692244722317558</v>
      </c>
      <c r="G362" s="28">
        <v>2.7134467830355113E-2</v>
      </c>
      <c r="H362" s="36">
        <v>1.0271344678303551</v>
      </c>
      <c r="I362" s="36" t="e">
        <v>#DIV/0!</v>
      </c>
      <c r="J362" s="36">
        <v>45.838873234523206</v>
      </c>
      <c r="K362" s="36">
        <v>1.4304110301499664</v>
      </c>
      <c r="L362" s="37">
        <v>3.23</v>
      </c>
      <c r="M362" s="37">
        <v>3.61</v>
      </c>
      <c r="N362" s="37">
        <v>2.27</v>
      </c>
      <c r="O362" s="36">
        <v>3.3176443310920471</v>
      </c>
      <c r="P362" s="36">
        <v>3.707955428867582</v>
      </c>
      <c r="Q362" s="36">
        <v>2.331595241974906</v>
      </c>
      <c r="R362" s="38">
        <v>0.30141868753931095</v>
      </c>
      <c r="S362" s="38">
        <v>0.26969040464043609</v>
      </c>
      <c r="T362" s="38">
        <v>0.42889090782025308</v>
      </c>
      <c r="U362" s="37" t="e">
        <v>#DIV/0!</v>
      </c>
      <c r="V362" s="37">
        <v>7.8754117308475965E-2</v>
      </c>
      <c r="W362" s="37">
        <v>1.5869564426960618</v>
      </c>
      <c r="X362" s="37" t="s">
        <v>292</v>
      </c>
      <c r="Y362" s="37" t="s">
        <v>490</v>
      </c>
      <c r="Z362" s="37" t="s">
        <v>270</v>
      </c>
      <c r="AA362" s="26" t="s">
        <v>85</v>
      </c>
      <c r="AB362" s="39" t="s">
        <v>103</v>
      </c>
      <c r="AC362" s="40" t="s">
        <v>564</v>
      </c>
      <c r="AD362" s="39" t="s">
        <v>86</v>
      </c>
      <c r="AE362" s="69" t="str">
        <f>VLOOKUP(AD362,cs_lookup!$A$2:$B$54,2,FALSE)</f>
        <v>1</v>
      </c>
    </row>
    <row r="363" spans="1:31" x14ac:dyDescent="0.25">
      <c r="A363" s="41">
        <v>0.62590389065274443</v>
      </c>
      <c r="B363" s="41">
        <v>0.19455822050743118</v>
      </c>
      <c r="C363" s="41">
        <v>0.16880061705780769</v>
      </c>
      <c r="D363" s="34">
        <v>1.5976893816031679</v>
      </c>
      <c r="E363" s="35">
        <v>5.1398496418803585</v>
      </c>
      <c r="F363" s="54">
        <v>5.9241489600570514</v>
      </c>
      <c r="G363" s="28">
        <v>3.2944527112433786E-2</v>
      </c>
      <c r="H363" s="36">
        <v>1.0329445271124338</v>
      </c>
      <c r="I363" s="36">
        <v>1.5467329945292045</v>
      </c>
      <c r="J363" s="36">
        <v>4.9759203006270409</v>
      </c>
      <c r="K363" s="36">
        <v>5.7352053324856049</v>
      </c>
      <c r="L363" s="37">
        <v>2.5099999999999998</v>
      </c>
      <c r="M363" s="37">
        <v>3</v>
      </c>
      <c r="N363" s="37">
        <v>3.32</v>
      </c>
      <c r="O363" s="36">
        <v>2.5926907630522087</v>
      </c>
      <c r="P363" s="36">
        <v>3.0988335813373014</v>
      </c>
      <c r="Q363" s="36">
        <v>3.4293758300132802</v>
      </c>
      <c r="R363" s="38">
        <v>0.38569968090709134</v>
      </c>
      <c r="S363" s="38">
        <v>0.32270206635893306</v>
      </c>
      <c r="T363" s="38">
        <v>0.29159825273397566</v>
      </c>
      <c r="U363" s="37">
        <v>1.6227752358538101</v>
      </c>
      <c r="V363" s="37">
        <v>0.60290354723365536</v>
      </c>
      <c r="W363" s="37">
        <v>0.57888075622937307</v>
      </c>
      <c r="X363" s="37" t="s">
        <v>350</v>
      </c>
      <c r="Y363" s="37" t="s">
        <v>352</v>
      </c>
      <c r="Z363" s="37" t="s">
        <v>273</v>
      </c>
      <c r="AA363" s="26" t="s">
        <v>84</v>
      </c>
      <c r="AB363" s="39" t="s">
        <v>86</v>
      </c>
      <c r="AC363" s="40" t="s">
        <v>564</v>
      </c>
      <c r="AD363" s="39" t="s">
        <v>78</v>
      </c>
      <c r="AE363" s="69" t="str">
        <f>VLOOKUP(AD363,cs_lookup!$A$2:$B$54,2,FALSE)</f>
        <v>1</v>
      </c>
    </row>
    <row r="364" spans="1:31" x14ac:dyDescent="0.25">
      <c r="A364" s="41">
        <v>0</v>
      </c>
      <c r="B364" s="41">
        <v>0.16902911166923459</v>
      </c>
      <c r="C364" s="41">
        <v>0.67031010618407283</v>
      </c>
      <c r="D364" s="34" t="e">
        <v>#DIV/0!</v>
      </c>
      <c r="E364" s="35">
        <v>5.9161406584024094</v>
      </c>
      <c r="F364" s="54">
        <v>1.4918468195157892</v>
      </c>
      <c r="G364" s="28">
        <v>3.6518147476571006E-2</v>
      </c>
      <c r="H364" s="36">
        <v>1.036518147476571</v>
      </c>
      <c r="I364" s="36" t="e">
        <v>#DIV/0!</v>
      </c>
      <c r="J364" s="36">
        <v>5.7077058156727887</v>
      </c>
      <c r="K364" s="36">
        <v>1.4392867342918474</v>
      </c>
      <c r="L364" s="37">
        <v>1.63</v>
      </c>
      <c r="M364" s="37">
        <v>3.88</v>
      </c>
      <c r="N364" s="37">
        <v>6.05</v>
      </c>
      <c r="O364" s="36">
        <v>1.6895245803868106</v>
      </c>
      <c r="P364" s="36">
        <v>4.0216904122090957</v>
      </c>
      <c r="Q364" s="36">
        <v>6.2709347922332546</v>
      </c>
      <c r="R364" s="38">
        <v>0.59188248079294214</v>
      </c>
      <c r="S364" s="38">
        <v>0.24865166074548853</v>
      </c>
      <c r="T364" s="38">
        <v>0.15946585846156952</v>
      </c>
      <c r="U364" s="37" t="e">
        <v>#DIV/0!</v>
      </c>
      <c r="V364" s="37">
        <v>0.67978275778438135</v>
      </c>
      <c r="W364" s="37">
        <v>4.203470966455269</v>
      </c>
      <c r="X364" s="37" t="s">
        <v>353</v>
      </c>
      <c r="Y364" s="37" t="s">
        <v>425</v>
      </c>
      <c r="Z364" s="37" t="s">
        <v>273</v>
      </c>
      <c r="AA364" s="26" t="s">
        <v>85</v>
      </c>
      <c r="AB364" s="39" t="s">
        <v>77</v>
      </c>
      <c r="AC364" s="40" t="s">
        <v>564</v>
      </c>
      <c r="AD364" s="39"/>
      <c r="AE364" s="69" t="e">
        <f>VLOOKUP(AD364,cs_lookup!$A$2:$B$54,2,FALSE)</f>
        <v>#N/A</v>
      </c>
    </row>
    <row r="365" spans="1:31" x14ac:dyDescent="0.25">
      <c r="A365" s="41">
        <v>0.22615472638027873</v>
      </c>
      <c r="B365" s="41">
        <v>0.30421859043232619</v>
      </c>
      <c r="C365" s="41">
        <v>0.42810112252121679</v>
      </c>
      <c r="D365" s="34">
        <v>4.4217514973288772</v>
      </c>
      <c r="E365" s="35">
        <v>3.2871100959967512</v>
      </c>
      <c r="F365" s="54">
        <v>2.3358967014865506</v>
      </c>
      <c r="G365" s="28">
        <v>6.0673047950264403E-2</v>
      </c>
      <c r="H365" s="36">
        <v>1.0606730479502644</v>
      </c>
      <c r="I365" s="36">
        <v>4.1688166828353461</v>
      </c>
      <c r="J365" s="36">
        <v>3.0990794970693796</v>
      </c>
      <c r="K365" s="36">
        <v>2.2022777952175159</v>
      </c>
      <c r="L365" s="37">
        <v>2.4700000000000002</v>
      </c>
      <c r="M365" s="37">
        <v>3.32</v>
      </c>
      <c r="N365" s="37">
        <v>2.82</v>
      </c>
      <c r="O365" s="36">
        <v>2.6198624284371532</v>
      </c>
      <c r="P365" s="36">
        <v>3.5214345191948775</v>
      </c>
      <c r="Q365" s="36">
        <v>2.9910979952197456</v>
      </c>
      <c r="R365" s="38">
        <v>0.38169943167456227</v>
      </c>
      <c r="S365" s="38">
        <v>0.28397517958920754</v>
      </c>
      <c r="T365" s="38">
        <v>0.33432538873623013</v>
      </c>
      <c r="U365" s="37">
        <v>0.59249427065717697</v>
      </c>
      <c r="V365" s="37">
        <v>1.0712858457292018</v>
      </c>
      <c r="W365" s="37">
        <v>1.280492409324534</v>
      </c>
      <c r="X365" s="37" t="s">
        <v>285</v>
      </c>
      <c r="Y365" s="37" t="s">
        <v>380</v>
      </c>
      <c r="Z365" s="37" t="s">
        <v>275</v>
      </c>
      <c r="AA365" s="26" t="s">
        <v>90</v>
      </c>
      <c r="AB365" s="39" t="s">
        <v>75</v>
      </c>
      <c r="AC365" s="40" t="s">
        <v>565</v>
      </c>
      <c r="AD365" s="39" t="s">
        <v>73</v>
      </c>
      <c r="AE365" s="69" t="str">
        <f>VLOOKUP(AD365,cs_lookup!$A$2:$B$54,2,FALSE)</f>
        <v>X</v>
      </c>
    </row>
    <row r="366" spans="1:31" x14ac:dyDescent="0.25">
      <c r="A366" s="41">
        <v>0.67098685887345444</v>
      </c>
      <c r="B366" s="41">
        <v>0.16245835947238879</v>
      </c>
      <c r="C366" s="41">
        <v>0.13707822539025466</v>
      </c>
      <c r="D366" s="34">
        <v>1.4903421531666632</v>
      </c>
      <c r="E366" s="35">
        <v>6.1554234774232022</v>
      </c>
      <c r="F366" s="54">
        <v>7.2951046539525253</v>
      </c>
      <c r="G366" s="28">
        <v>3.9181490524357709E-2</v>
      </c>
      <c r="H366" s="36">
        <v>1.0391814905243577</v>
      </c>
      <c r="I366" s="36">
        <v>1.4341500178324535</v>
      </c>
      <c r="J366" s="36">
        <v>5.9233382556854952</v>
      </c>
      <c r="K366" s="36">
        <v>7.0200486829990671</v>
      </c>
      <c r="L366" s="37">
        <v>2</v>
      </c>
      <c r="M366" s="37">
        <v>3.66</v>
      </c>
      <c r="N366" s="37">
        <v>3.76</v>
      </c>
      <c r="O366" s="36">
        <v>2.0783629810487154</v>
      </c>
      <c r="P366" s="36">
        <v>3.8034042553191494</v>
      </c>
      <c r="Q366" s="36">
        <v>3.9073224043715848</v>
      </c>
      <c r="R366" s="38">
        <v>0.48114790780935329</v>
      </c>
      <c r="S366" s="38">
        <v>0.26292235399418212</v>
      </c>
      <c r="T366" s="38">
        <v>0.25592973819646453</v>
      </c>
      <c r="U366" s="37">
        <v>1.3945542482527464</v>
      </c>
      <c r="V366" s="37">
        <v>0.6178948157294516</v>
      </c>
      <c r="W366" s="37">
        <v>0.5356088212188399</v>
      </c>
      <c r="X366" s="37" t="s">
        <v>284</v>
      </c>
      <c r="Y366" s="37" t="s">
        <v>302</v>
      </c>
      <c r="Z366" s="37" t="s">
        <v>275</v>
      </c>
      <c r="AA366" s="26" t="s">
        <v>84</v>
      </c>
      <c r="AB366" s="39" t="s">
        <v>89</v>
      </c>
      <c r="AC366" s="40" t="s">
        <v>565</v>
      </c>
      <c r="AD366" s="39" t="s">
        <v>74</v>
      </c>
      <c r="AE366" s="69" t="str">
        <f>VLOOKUP(AD366,cs_lookup!$A$2:$B$54,2,FALSE)</f>
        <v>X</v>
      </c>
    </row>
    <row r="367" spans="1:31" x14ac:dyDescent="0.25">
      <c r="A367" s="41">
        <v>0.35486007041085077</v>
      </c>
      <c r="B367" s="41">
        <v>0.35149855107425698</v>
      </c>
      <c r="C367" s="41">
        <v>0.27956849091857888</v>
      </c>
      <c r="D367" s="34">
        <v>2.8180121782713323</v>
      </c>
      <c r="E367" s="35">
        <v>2.8449619406503377</v>
      </c>
      <c r="F367" s="54">
        <v>3.5769410090325184</v>
      </c>
      <c r="G367" s="28">
        <v>3.9867114939509563E-2</v>
      </c>
      <c r="H367" s="36">
        <v>1.0398671149395096</v>
      </c>
      <c r="I367" s="36">
        <v>2.7099733588894765</v>
      </c>
      <c r="J367" s="36">
        <v>2.7358899034092765</v>
      </c>
      <c r="K367" s="36">
        <v>3.4398058729269403</v>
      </c>
      <c r="L367" s="37">
        <v>2.36</v>
      </c>
      <c r="M367" s="37">
        <v>2.99</v>
      </c>
      <c r="N367" s="37">
        <v>3.55</v>
      </c>
      <c r="O367" s="36">
        <v>2.4540863912572424</v>
      </c>
      <c r="P367" s="36">
        <v>3.1092026736691336</v>
      </c>
      <c r="Q367" s="36">
        <v>3.6915282580352589</v>
      </c>
      <c r="R367" s="38">
        <v>0.40748361735044475</v>
      </c>
      <c r="S367" s="38">
        <v>0.32162586519968211</v>
      </c>
      <c r="T367" s="38">
        <v>0.27089051744987314</v>
      </c>
      <c r="U367" s="37">
        <v>0.87085726959585585</v>
      </c>
      <c r="V367" s="37">
        <v>1.0928802347909063</v>
      </c>
      <c r="W367" s="37">
        <v>1.0320349842822074</v>
      </c>
      <c r="X367" s="37" t="s">
        <v>510</v>
      </c>
      <c r="Y367" s="37" t="s">
        <v>370</v>
      </c>
      <c r="Z367" s="37" t="s">
        <v>275</v>
      </c>
      <c r="AA367" s="26" t="s">
        <v>90</v>
      </c>
      <c r="AB367" s="39" t="s">
        <v>75</v>
      </c>
      <c r="AC367" s="40" t="s">
        <v>565</v>
      </c>
      <c r="AD367" s="39" t="s">
        <v>94</v>
      </c>
      <c r="AE367" s="69" t="str">
        <f>VLOOKUP(AD367,cs_lookup!$A$2:$B$54,2,FALSE)</f>
        <v>1</v>
      </c>
    </row>
    <row r="368" spans="1:31" x14ac:dyDescent="0.25">
      <c r="A368" s="41">
        <v>0.50800781879375645</v>
      </c>
      <c r="B368" s="41">
        <v>0.23154409386026578</v>
      </c>
      <c r="C368" s="41">
        <v>0.24538046430984181</v>
      </c>
      <c r="D368" s="34">
        <v>1.9684736395877895</v>
      </c>
      <c r="E368" s="35">
        <v>4.3188318187182464</v>
      </c>
      <c r="F368" s="54">
        <v>4.0753040500294286</v>
      </c>
      <c r="G368" s="28">
        <v>3.9320407136499202E-2</v>
      </c>
      <c r="H368" s="36">
        <v>1.0393204071364992</v>
      </c>
      <c r="I368" s="36">
        <v>1.89400075864118</v>
      </c>
      <c r="J368" s="36">
        <v>4.1554382931990599</v>
      </c>
      <c r="K368" s="36">
        <v>3.9211238632921392</v>
      </c>
      <c r="L368" s="37">
        <v>1.98</v>
      </c>
      <c r="M368" s="37">
        <v>3.48</v>
      </c>
      <c r="N368" s="37">
        <v>4.05</v>
      </c>
      <c r="O368" s="36">
        <v>2.0578544061302684</v>
      </c>
      <c r="P368" s="36">
        <v>3.6168350168350174</v>
      </c>
      <c r="Q368" s="36">
        <v>4.2092476489028217</v>
      </c>
      <c r="R368" s="38">
        <v>0.48594302736920497</v>
      </c>
      <c r="S368" s="38">
        <v>0.27648482591696144</v>
      </c>
      <c r="T368" s="38">
        <v>0.23757214671383353</v>
      </c>
      <c r="U368" s="37">
        <v>1.0454061282533587</v>
      </c>
      <c r="V368" s="37">
        <v>0.83745678661514322</v>
      </c>
      <c r="W368" s="37">
        <v>1.0328671424828844</v>
      </c>
      <c r="X368" s="37" t="s">
        <v>379</v>
      </c>
      <c r="Y368" s="37" t="s">
        <v>378</v>
      </c>
      <c r="Z368" s="37" t="s">
        <v>275</v>
      </c>
      <c r="AA368" s="26" t="s">
        <v>84</v>
      </c>
      <c r="AB368" s="39" t="s">
        <v>86</v>
      </c>
      <c r="AC368" s="40" t="s">
        <v>565</v>
      </c>
      <c r="AD368" s="39" t="s">
        <v>94</v>
      </c>
      <c r="AE368" s="69" t="str">
        <f>VLOOKUP(AD368,cs_lookup!$A$2:$B$54,2,FALSE)</f>
        <v>1</v>
      </c>
    </row>
    <row r="369" spans="1:31" x14ac:dyDescent="0.25">
      <c r="A369" s="41">
        <v>3.007746405189177E-2</v>
      </c>
      <c r="B369" s="41">
        <v>6.8360954722793077E-2</v>
      </c>
      <c r="C369" s="41">
        <v>0.71061177947139786</v>
      </c>
      <c r="D369" s="34">
        <v>33.247483839552736</v>
      </c>
      <c r="E369" s="35">
        <v>14.628233383443042</v>
      </c>
      <c r="F369" s="54">
        <v>1.4072381416810584</v>
      </c>
      <c r="G369" s="28">
        <v>4.3664369689664584E-2</v>
      </c>
      <c r="H369" s="36">
        <v>1.0436643696896646</v>
      </c>
      <c r="I369" s="36">
        <v>31.856490271330173</v>
      </c>
      <c r="J369" s="36">
        <v>14.016223805544662</v>
      </c>
      <c r="K369" s="36">
        <v>1.3483627328386263</v>
      </c>
      <c r="L369" s="37">
        <v>12.83</v>
      </c>
      <c r="M369" s="37">
        <v>7.18</v>
      </c>
      <c r="N369" s="37">
        <v>1.21</v>
      </c>
      <c r="O369" s="36">
        <v>13.390213863118397</v>
      </c>
      <c r="P369" s="36">
        <v>7.4935101743717913</v>
      </c>
      <c r="Q369" s="36">
        <v>1.2628338873244942</v>
      </c>
      <c r="R369" s="38">
        <v>7.4681406153965166E-2</v>
      </c>
      <c r="S369" s="38">
        <v>0.13344880793250324</v>
      </c>
      <c r="T369" s="38">
        <v>0.79186978591353152</v>
      </c>
      <c r="U369" s="37">
        <v>0.40274367611508638</v>
      </c>
      <c r="V369" s="37">
        <v>0.51226350974501933</v>
      </c>
      <c r="W369" s="37">
        <v>0.89738463584844141</v>
      </c>
      <c r="X369" s="37" t="s">
        <v>315</v>
      </c>
      <c r="Y369" s="37" t="s">
        <v>288</v>
      </c>
      <c r="Z369" s="37" t="s">
        <v>268</v>
      </c>
      <c r="AA369" s="26" t="s">
        <v>85</v>
      </c>
      <c r="AB369" s="39" t="s">
        <v>91</v>
      </c>
      <c r="AC369" s="40" t="s">
        <v>565</v>
      </c>
      <c r="AD369" s="39" t="s">
        <v>76</v>
      </c>
      <c r="AE369" s="69" t="str">
        <f>VLOOKUP(AD369,cs_lookup!$A$2:$B$54,2,FALSE)</f>
        <v>2</v>
      </c>
    </row>
    <row r="370" spans="1:31" x14ac:dyDescent="0.25">
      <c r="A370" s="41">
        <v>0.43132097730261898</v>
      </c>
      <c r="B370" s="41">
        <v>0.27378306868502034</v>
      </c>
      <c r="C370" s="41">
        <v>0.27711292895367745</v>
      </c>
      <c r="D370" s="34">
        <v>2.3184589960214024</v>
      </c>
      <c r="E370" s="35">
        <v>3.6525268154930051</v>
      </c>
      <c r="F370" s="54">
        <v>3.6086371133089976</v>
      </c>
      <c r="G370" s="28">
        <v>2.9935611328249845E-2</v>
      </c>
      <c r="H370" s="36">
        <v>1.0299356113282498</v>
      </c>
      <c r="I370" s="36">
        <v>2.2510717859647715</v>
      </c>
      <c r="J370" s="36">
        <v>3.5463642341510528</v>
      </c>
      <c r="K370" s="36">
        <v>3.5037502088651369</v>
      </c>
      <c r="L370" s="37">
        <v>1.97</v>
      </c>
      <c r="M370" s="37">
        <v>3.89</v>
      </c>
      <c r="N370" s="37">
        <v>3.77</v>
      </c>
      <c r="O370" s="36">
        <v>2.028973154316652</v>
      </c>
      <c r="P370" s="36">
        <v>4.0064495280668924</v>
      </c>
      <c r="Q370" s="36">
        <v>3.8828572547075018</v>
      </c>
      <c r="R370" s="38">
        <v>0.49286014350288188</v>
      </c>
      <c r="S370" s="38">
        <v>0.24959755339349027</v>
      </c>
      <c r="T370" s="38">
        <v>0.25754230310362791</v>
      </c>
      <c r="U370" s="37">
        <v>0.87513868384063598</v>
      </c>
      <c r="V370" s="37">
        <v>1.0968980463258051</v>
      </c>
      <c r="W370" s="37">
        <v>1.075989946561031</v>
      </c>
      <c r="X370" s="37" t="s">
        <v>313</v>
      </c>
      <c r="Y370" s="37" t="s">
        <v>383</v>
      </c>
      <c r="Z370" s="37" t="s">
        <v>268</v>
      </c>
      <c r="AA370" s="26" t="s">
        <v>90</v>
      </c>
      <c r="AB370" s="39" t="s">
        <v>75</v>
      </c>
      <c r="AC370" s="40" t="s">
        <v>565</v>
      </c>
      <c r="AD370" s="39" t="s">
        <v>75</v>
      </c>
      <c r="AE370" s="69" t="str">
        <f>VLOOKUP(AD370,cs_lookup!$A$2:$B$54,2,FALSE)</f>
        <v>X</v>
      </c>
    </row>
    <row r="371" spans="1:31" x14ac:dyDescent="0.25">
      <c r="A371" s="41">
        <v>0.14332980341303042</v>
      </c>
      <c r="B371" s="41">
        <v>0.14807183392730267</v>
      </c>
      <c r="C371" s="41">
        <v>0.61632462281774225</v>
      </c>
      <c r="D371" s="34">
        <v>6.9769160090056177</v>
      </c>
      <c r="E371" s="35">
        <v>6.7534788587204231</v>
      </c>
      <c r="F371" s="54">
        <v>1.6225215786903862</v>
      </c>
      <c r="G371" s="28">
        <v>3.3657091926902361E-2</v>
      </c>
      <c r="H371" s="36">
        <v>1.0336570919269024</v>
      </c>
      <c r="I371" s="36">
        <v>6.749739409226641</v>
      </c>
      <c r="J371" s="36">
        <v>6.5335776356265853</v>
      </c>
      <c r="K371" s="36">
        <v>1.5696903657534493</v>
      </c>
      <c r="L371" s="37">
        <v>2.16</v>
      </c>
      <c r="M371" s="37">
        <v>3.83</v>
      </c>
      <c r="N371" s="37">
        <v>3.23</v>
      </c>
      <c r="O371" s="36">
        <v>2.2326993185621093</v>
      </c>
      <c r="P371" s="36">
        <v>3.9589066620800359</v>
      </c>
      <c r="Q371" s="36">
        <v>3.3387124069238947</v>
      </c>
      <c r="R371" s="38">
        <v>0.44788834380261039</v>
      </c>
      <c r="S371" s="38">
        <v>0.25259499284951398</v>
      </c>
      <c r="T371" s="38">
        <v>0.29951666334787569</v>
      </c>
      <c r="U371" s="37">
        <v>0.3200123544099141</v>
      </c>
      <c r="V371" s="37">
        <v>0.58620256980120722</v>
      </c>
      <c r="W371" s="37">
        <v>2.0577306648942857</v>
      </c>
      <c r="X371" s="37" t="s">
        <v>382</v>
      </c>
      <c r="Y371" s="37" t="s">
        <v>314</v>
      </c>
      <c r="Z371" s="37" t="s">
        <v>268</v>
      </c>
      <c r="AA371" s="26" t="s">
        <v>85</v>
      </c>
      <c r="AB371" s="39" t="s">
        <v>102</v>
      </c>
      <c r="AC371" s="40" t="s">
        <v>565</v>
      </c>
      <c r="AD371" s="39" t="s">
        <v>74</v>
      </c>
      <c r="AE371" s="69" t="str">
        <f>VLOOKUP(AD371,cs_lookup!$A$2:$B$54,2,FALSE)</f>
        <v>X</v>
      </c>
    </row>
    <row r="372" spans="1:31" x14ac:dyDescent="0.25">
      <c r="A372" s="41">
        <v>0.54854696290995608</v>
      </c>
      <c r="B372" s="41">
        <v>0.23231954456587245</v>
      </c>
      <c r="C372" s="41">
        <v>0.20810394102216312</v>
      </c>
      <c r="D372" s="34">
        <v>1.8229979703016783</v>
      </c>
      <c r="E372" s="35">
        <v>4.3044161517648707</v>
      </c>
      <c r="F372" s="54">
        <v>4.8052910247072145</v>
      </c>
      <c r="G372" s="28">
        <v>4.5487242958805352E-2</v>
      </c>
      <c r="H372" s="36">
        <v>1.0454872429588054</v>
      </c>
      <c r="I372" s="36">
        <v>1.7436826537858661</v>
      </c>
      <c r="J372" s="36">
        <v>4.1171388563126401</v>
      </c>
      <c r="K372" s="36">
        <v>4.5962215771355464</v>
      </c>
      <c r="L372" s="37">
        <v>1.56</v>
      </c>
      <c r="M372" s="37">
        <v>3.76</v>
      </c>
      <c r="N372" s="37">
        <v>7.22</v>
      </c>
      <c r="O372" s="36">
        <v>1.6309600990157365</v>
      </c>
      <c r="P372" s="36">
        <v>3.9310320335251081</v>
      </c>
      <c r="Q372" s="36">
        <v>7.5484178941625748</v>
      </c>
      <c r="R372" s="38">
        <v>0.61313578462372387</v>
      </c>
      <c r="S372" s="38">
        <v>0.25438612340771527</v>
      </c>
      <c r="T372" s="38">
        <v>0.13247809196856086</v>
      </c>
      <c r="U372" s="37">
        <v>0.89465820894240355</v>
      </c>
      <c r="V372" s="37">
        <v>0.91325557170240834</v>
      </c>
      <c r="W372" s="37">
        <v>1.5708555122574492</v>
      </c>
      <c r="X372" s="37" t="s">
        <v>390</v>
      </c>
      <c r="Y372" s="37" t="s">
        <v>482</v>
      </c>
      <c r="Z372" s="37" t="s">
        <v>279</v>
      </c>
      <c r="AA372" s="26" t="s">
        <v>84</v>
      </c>
      <c r="AB372" s="39" t="s">
        <v>86</v>
      </c>
      <c r="AC372" s="40" t="s">
        <v>565</v>
      </c>
      <c r="AD372" s="39" t="s">
        <v>79</v>
      </c>
      <c r="AE372" s="69" t="str">
        <f>VLOOKUP(AD372,cs_lookup!$A$2:$B$54,2,FALSE)</f>
        <v>2</v>
      </c>
    </row>
    <row r="373" spans="1:31" x14ac:dyDescent="0.25">
      <c r="A373" s="41">
        <v>0.609229317597065</v>
      </c>
      <c r="B373" s="41">
        <v>0.19721570249736997</v>
      </c>
      <c r="C373" s="41">
        <v>0.18180186525480804</v>
      </c>
      <c r="D373" s="34">
        <v>1.6414180524736086</v>
      </c>
      <c r="E373" s="35">
        <v>5.0705901575628127</v>
      </c>
      <c r="F373" s="54">
        <v>5.5004936203400883</v>
      </c>
      <c r="G373" s="28">
        <v>3.9032869785082136E-2</v>
      </c>
      <c r="H373" s="36">
        <v>1.0390328697850821</v>
      </c>
      <c r="I373" s="36">
        <v>1.5797556556734593</v>
      </c>
      <c r="J373" s="36">
        <v>4.8801056299707195</v>
      </c>
      <c r="K373" s="36">
        <v>5.2938591071501264</v>
      </c>
      <c r="L373" s="37">
        <v>2.2400000000000002</v>
      </c>
      <c r="M373" s="37">
        <v>3.39</v>
      </c>
      <c r="N373" s="37">
        <v>3.36</v>
      </c>
      <c r="O373" s="36">
        <v>2.3274336283185844</v>
      </c>
      <c r="P373" s="36">
        <v>3.5223214285714284</v>
      </c>
      <c r="Q373" s="36">
        <v>3.4911504424778759</v>
      </c>
      <c r="R373" s="38">
        <v>0.42965779467680604</v>
      </c>
      <c r="S373" s="38">
        <v>0.28390367553865653</v>
      </c>
      <c r="T373" s="38">
        <v>0.28643852978453743</v>
      </c>
      <c r="U373" s="37">
        <v>1.4179408011329921</v>
      </c>
      <c r="V373" s="37">
        <v>0.69465709495725403</v>
      </c>
      <c r="W373" s="37">
        <v>0.63469766232762626</v>
      </c>
      <c r="X373" s="37" t="s">
        <v>385</v>
      </c>
      <c r="Y373" s="37" t="s">
        <v>318</v>
      </c>
      <c r="Z373" s="37" t="s">
        <v>279</v>
      </c>
      <c r="AA373" s="26" t="s">
        <v>84</v>
      </c>
      <c r="AB373" s="39" t="s">
        <v>86</v>
      </c>
      <c r="AC373" s="40" t="s">
        <v>565</v>
      </c>
      <c r="AD373" s="39" t="s">
        <v>94</v>
      </c>
      <c r="AE373" s="69" t="str">
        <f>VLOOKUP(AD373,cs_lookup!$A$2:$B$54,2,FALSE)</f>
        <v>1</v>
      </c>
    </row>
    <row r="374" spans="1:31" x14ac:dyDescent="0.25">
      <c r="A374" s="41">
        <v>5.8037216278765034E-2</v>
      </c>
      <c r="B374" s="41">
        <v>0.16097108423376638</v>
      </c>
      <c r="C374" s="41">
        <v>0.64617209560784694</v>
      </c>
      <c r="D374" s="34">
        <v>17.230323301462089</v>
      </c>
      <c r="E374" s="35">
        <v>6.2122958589741133</v>
      </c>
      <c r="F374" s="54">
        <v>1.5475753391351743</v>
      </c>
      <c r="G374" s="28">
        <v>3.5064996970117557E-2</v>
      </c>
      <c r="H374" s="36">
        <v>1.0350649969701176</v>
      </c>
      <c r="I374" s="36">
        <v>16.64660997318947</v>
      </c>
      <c r="J374" s="36">
        <v>6.0018413115688256</v>
      </c>
      <c r="K374" s="36">
        <v>1.4951479797551814</v>
      </c>
      <c r="L374" s="37">
        <v>4.67</v>
      </c>
      <c r="M374" s="37">
        <v>3.46</v>
      </c>
      <c r="N374" s="37">
        <v>1.88</v>
      </c>
      <c r="O374" s="36">
        <v>4.8337535358504491</v>
      </c>
      <c r="P374" s="36">
        <v>3.5813248895166065</v>
      </c>
      <c r="Q374" s="36">
        <v>1.945922194303821</v>
      </c>
      <c r="R374" s="38">
        <v>0.20687856602189386</v>
      </c>
      <c r="S374" s="38">
        <v>0.27922627263648681</v>
      </c>
      <c r="T374" s="38">
        <v>0.51389516134161939</v>
      </c>
      <c r="U374" s="37">
        <v>0.28053759939839773</v>
      </c>
      <c r="V374" s="37">
        <v>0.57648975045886175</v>
      </c>
      <c r="W374" s="37">
        <v>1.25740062218312</v>
      </c>
      <c r="X374" s="37" t="s">
        <v>333</v>
      </c>
      <c r="Y374" s="37" t="s">
        <v>523</v>
      </c>
      <c r="Z374" s="37" t="s">
        <v>283</v>
      </c>
      <c r="AA374" s="26" t="s">
        <v>85</v>
      </c>
      <c r="AB374" s="39" t="s">
        <v>77</v>
      </c>
      <c r="AC374" s="40" t="s">
        <v>565</v>
      </c>
      <c r="AD374" s="39" t="s">
        <v>94</v>
      </c>
      <c r="AE374" s="69" t="str">
        <f>VLOOKUP(AD374,cs_lookup!$A$2:$B$54,2,FALSE)</f>
        <v>1</v>
      </c>
    </row>
    <row r="375" spans="1:31" x14ac:dyDescent="0.25">
      <c r="A375" s="43">
        <v>0.50627682171935706</v>
      </c>
      <c r="B375" s="43">
        <v>0.26620873890142438</v>
      </c>
      <c r="C375" s="43">
        <v>0.21676081961618482</v>
      </c>
      <c r="D375" s="44">
        <v>1.9752039933487753</v>
      </c>
      <c r="E375" s="45">
        <v>3.7564506865054286</v>
      </c>
      <c r="F375" s="55">
        <v>4.6133798615943844</v>
      </c>
      <c r="G375" s="46">
        <v>3.2944736858458556E-2</v>
      </c>
      <c r="H375" s="47">
        <v>1.0329447368584586</v>
      </c>
      <c r="I375" s="47">
        <v>1.9122068421163094</v>
      </c>
      <c r="J375" s="47">
        <v>3.6366424576885801</v>
      </c>
      <c r="K375" s="47">
        <v>4.4662407358067044</v>
      </c>
      <c r="L375" s="48">
        <v>2.3199999999999998</v>
      </c>
      <c r="M375" s="48">
        <v>3.1</v>
      </c>
      <c r="N375" s="48">
        <v>3.58</v>
      </c>
      <c r="O375" s="47">
        <v>2.3964317895116238</v>
      </c>
      <c r="P375" s="47">
        <v>3.2021286842612215</v>
      </c>
      <c r="Q375" s="47">
        <v>3.6979421579532818</v>
      </c>
      <c r="R375" s="49">
        <v>0.41728707004166099</v>
      </c>
      <c r="S375" s="49">
        <v>0.31229225886988821</v>
      </c>
      <c r="T375" s="49">
        <v>0.27042067108845069</v>
      </c>
      <c r="U375" s="48">
        <v>1.213257869861176</v>
      </c>
      <c r="V375" s="48">
        <v>0.85243463883725723</v>
      </c>
      <c r="W375" s="48">
        <v>0.80156897305119645</v>
      </c>
      <c r="X375" s="48" t="s">
        <v>414</v>
      </c>
      <c r="Y375" s="48" t="s">
        <v>289</v>
      </c>
      <c r="Z375" s="48" t="s">
        <v>283</v>
      </c>
      <c r="AA375" s="26" t="s">
        <v>90</v>
      </c>
      <c r="AB375" s="50" t="s">
        <v>75</v>
      </c>
      <c r="AC375" s="51" t="s">
        <v>565</v>
      </c>
      <c r="AD375" s="50" t="s">
        <v>183</v>
      </c>
      <c r="AE375" s="69" t="e">
        <f>VLOOKUP(AD375,cs_lookup!$A$2:$B$54,2,FALSE)</f>
        <v>#N/A</v>
      </c>
    </row>
    <row r="376" spans="1:31" x14ac:dyDescent="0.25">
      <c r="A376" s="41">
        <v>0.23894778677872844</v>
      </c>
      <c r="B376" s="41">
        <v>0.35479265691472944</v>
      </c>
      <c r="C376" s="41">
        <v>0.37874220968500127</v>
      </c>
      <c r="D376" s="34">
        <v>4.1850146991569535</v>
      </c>
      <c r="E376" s="35">
        <v>2.8185476235499967</v>
      </c>
      <c r="F376" s="54">
        <v>2.6403183337597804</v>
      </c>
      <c r="G376" s="28">
        <v>3.3547342240731082E-2</v>
      </c>
      <c r="H376" s="36">
        <v>1.0335473422407311</v>
      </c>
      <c r="I376" s="36">
        <v>4.0491756188776415</v>
      </c>
      <c r="J376" s="36">
        <v>2.7270619432288261</v>
      </c>
      <c r="K376" s="36">
        <v>2.5546176995004108</v>
      </c>
      <c r="L376" s="37">
        <v>3.4</v>
      </c>
      <c r="M376" s="37">
        <v>3.39</v>
      </c>
      <c r="N376" s="37">
        <v>2.25</v>
      </c>
      <c r="O376" s="36">
        <v>3.5140609636184856</v>
      </c>
      <c r="P376" s="36">
        <v>3.5037254901960786</v>
      </c>
      <c r="Q376" s="36">
        <v>2.3254815200416448</v>
      </c>
      <c r="R376" s="38">
        <v>0.28457104482623541</v>
      </c>
      <c r="S376" s="38">
        <v>0.28541048743634223</v>
      </c>
      <c r="T376" s="38">
        <v>0.43001846773742242</v>
      </c>
      <c r="U376" s="37">
        <v>0.83967708986216272</v>
      </c>
      <c r="V376" s="37">
        <v>1.2430960757665295</v>
      </c>
      <c r="W376" s="37">
        <v>0.88075800948220828</v>
      </c>
      <c r="X376" s="37" t="s">
        <v>537</v>
      </c>
      <c r="Y376" s="37" t="s">
        <v>524</v>
      </c>
      <c r="Z376" s="37" t="s">
        <v>277</v>
      </c>
      <c r="AA376" s="26" t="s">
        <v>90</v>
      </c>
      <c r="AB376" s="39" t="s">
        <v>75</v>
      </c>
      <c r="AC376" s="37" t="s">
        <v>565</v>
      </c>
      <c r="AD376" s="39" t="s">
        <v>87</v>
      </c>
      <c r="AE376" s="69" t="str">
        <f>VLOOKUP(AD376,cs_lookup!$A$2:$B$54,2,FALSE)</f>
        <v>2</v>
      </c>
    </row>
    <row r="377" spans="1:31" x14ac:dyDescent="0.25">
      <c r="A377" s="41">
        <v>0.51356077998173888</v>
      </c>
      <c r="B377" s="41">
        <v>0.18959938803535575</v>
      </c>
      <c r="C377" s="41">
        <v>0.2684027987161911</v>
      </c>
      <c r="D377" s="34">
        <v>1.9471891915803186</v>
      </c>
      <c r="E377" s="35">
        <v>5.2742786269622552</v>
      </c>
      <c r="F377" s="54">
        <v>3.725743564460366</v>
      </c>
      <c r="G377" s="28">
        <v>2.8818357585481014E-2</v>
      </c>
      <c r="H377" s="36">
        <v>1.028818357585481</v>
      </c>
      <c r="I377" s="36">
        <v>1.892646235580544</v>
      </c>
      <c r="J377" s="36">
        <v>5.1265401594703111</v>
      </c>
      <c r="K377" s="36">
        <v>3.6213813031138558</v>
      </c>
      <c r="L377" s="37">
        <v>2.2000000000000002</v>
      </c>
      <c r="M377" s="37">
        <v>3.65</v>
      </c>
      <c r="N377" s="37">
        <v>3.33</v>
      </c>
      <c r="O377" s="36">
        <v>2.2634003866880583</v>
      </c>
      <c r="P377" s="36">
        <v>3.7551870051870058</v>
      </c>
      <c r="Q377" s="36">
        <v>3.4259651307596517</v>
      </c>
      <c r="R377" s="38">
        <v>0.44181312589738458</v>
      </c>
      <c r="S377" s="38">
        <v>0.26629832245869756</v>
      </c>
      <c r="T377" s="38">
        <v>0.29188855164391775</v>
      </c>
      <c r="U377" s="37">
        <v>1.1623936679984885</v>
      </c>
      <c r="V377" s="37">
        <v>0.71198115814177654</v>
      </c>
      <c r="W377" s="37">
        <v>0.91953862939997222</v>
      </c>
      <c r="X377" s="37" t="s">
        <v>535</v>
      </c>
      <c r="Y377" s="37" t="s">
        <v>561</v>
      </c>
      <c r="Z377" s="37" t="s">
        <v>272</v>
      </c>
      <c r="AA377" s="26" t="s">
        <v>84</v>
      </c>
      <c r="AB377" s="39" t="s">
        <v>92</v>
      </c>
      <c r="AC377" s="37" t="s">
        <v>565</v>
      </c>
      <c r="AD377" s="39" t="s">
        <v>92</v>
      </c>
      <c r="AE377" s="69" t="str">
        <f>VLOOKUP(AD377,cs_lookup!$A$2:$B$54,2,FALSE)</f>
        <v>1</v>
      </c>
    </row>
    <row r="378" spans="1:31" x14ac:dyDescent="0.25">
      <c r="A378" s="41">
        <v>7.4456173429693448E-2</v>
      </c>
      <c r="B378" s="41">
        <v>0.11723225373941601</v>
      </c>
      <c r="C378" s="41">
        <v>0.67756516257800514</v>
      </c>
      <c r="D378" s="34">
        <v>13.430719763543417</v>
      </c>
      <c r="E378" s="35">
        <v>8.5300757095636932</v>
      </c>
      <c r="F378" s="54">
        <v>1.4758728093327471</v>
      </c>
      <c r="G378" s="28">
        <v>3.6072860261115336E-2</v>
      </c>
      <c r="H378" s="36">
        <v>1.0360728602611153</v>
      </c>
      <c r="I378" s="36">
        <v>12.963103540959997</v>
      </c>
      <c r="J378" s="36">
        <v>8.2330847923319883</v>
      </c>
      <c r="K378" s="36">
        <v>1.4244874718181417</v>
      </c>
      <c r="L378" s="37">
        <v>5.56</v>
      </c>
      <c r="M378" s="37">
        <v>3.94</v>
      </c>
      <c r="N378" s="37">
        <v>1.66</v>
      </c>
      <c r="O378" s="36">
        <v>5.7605651030518006</v>
      </c>
      <c r="P378" s="36">
        <v>4.0821270694287941</v>
      </c>
      <c r="Q378" s="36">
        <v>1.7198809480334514</v>
      </c>
      <c r="R378" s="38">
        <v>0.17359408011381131</v>
      </c>
      <c r="S378" s="38">
        <v>0.24497032625197737</v>
      </c>
      <c r="T378" s="38">
        <v>0.58143559363421138</v>
      </c>
      <c r="U378" s="37">
        <v>0.42890963436586482</v>
      </c>
      <c r="V378" s="37">
        <v>0.4785569563998151</v>
      </c>
      <c r="W378" s="37">
        <v>1.1653314141690991</v>
      </c>
      <c r="X378" s="37" t="s">
        <v>555</v>
      </c>
      <c r="Y378" s="37" t="s">
        <v>560</v>
      </c>
      <c r="Z378" s="37" t="s">
        <v>272</v>
      </c>
      <c r="AA378" s="26" t="s">
        <v>85</v>
      </c>
      <c r="AB378" s="39" t="s">
        <v>102</v>
      </c>
      <c r="AC378" s="37" t="s">
        <v>565</v>
      </c>
      <c r="AD378" s="39" t="s">
        <v>73</v>
      </c>
      <c r="AE378" s="69" t="str">
        <f>VLOOKUP(AD378,cs_lookup!$A$2:$B$54,2,FALSE)</f>
        <v>X</v>
      </c>
    </row>
    <row r="379" spans="1:31" x14ac:dyDescent="0.25">
      <c r="A379" s="41">
        <v>0.14844423375492452</v>
      </c>
      <c r="B379" s="41">
        <v>0.28090635649501033</v>
      </c>
      <c r="C379" s="41">
        <v>0.50753587414029111</v>
      </c>
      <c r="D379" s="34">
        <v>6.7365365073793297</v>
      </c>
      <c r="E379" s="35">
        <v>3.559905202849202</v>
      </c>
      <c r="F379" s="54">
        <v>1.9703040729759014</v>
      </c>
      <c r="G379" s="28">
        <v>3.2940438980096909E-2</v>
      </c>
      <c r="H379" s="36">
        <v>1.0329404389800969</v>
      </c>
      <c r="I379" s="36">
        <v>6.5217085643687653</v>
      </c>
      <c r="J379" s="36">
        <v>3.4463799349013535</v>
      </c>
      <c r="K379" s="36">
        <v>1.9074711364009884</v>
      </c>
      <c r="L379" s="37">
        <v>2.39</v>
      </c>
      <c r="M379" s="37">
        <v>3.45</v>
      </c>
      <c r="N379" s="37">
        <v>3.08</v>
      </c>
      <c r="O379" s="36">
        <v>2.4687276491624317</v>
      </c>
      <c r="P379" s="36">
        <v>3.5636445144813345</v>
      </c>
      <c r="Q379" s="36">
        <v>3.1814565520586986</v>
      </c>
      <c r="R379" s="38">
        <v>0.40506695841449797</v>
      </c>
      <c r="S379" s="38">
        <v>0.28061160307555078</v>
      </c>
      <c r="T379" s="38">
        <v>0.31432143850995131</v>
      </c>
      <c r="U379" s="37">
        <v>0.36646838422951328</v>
      </c>
      <c r="V379" s="37">
        <v>1.0010503964063817</v>
      </c>
      <c r="W379" s="37">
        <v>1.6147033321884681</v>
      </c>
      <c r="X379" s="37" t="s">
        <v>559</v>
      </c>
      <c r="Y379" s="37" t="s">
        <v>554</v>
      </c>
      <c r="Z379" s="37" t="s">
        <v>272</v>
      </c>
      <c r="AA379" s="26" t="s">
        <v>90</v>
      </c>
      <c r="AB379" s="39" t="s">
        <v>75</v>
      </c>
      <c r="AC379" s="37" t="s">
        <v>565</v>
      </c>
      <c r="AD379" s="39" t="s">
        <v>183</v>
      </c>
      <c r="AE379" s="69" t="e">
        <f>VLOOKUP(AD379,cs_lookup!$A$2:$B$54,2,FALSE)</f>
        <v>#N/A</v>
      </c>
    </row>
    <row r="380" spans="1:31" x14ac:dyDescent="0.25">
      <c r="A380" s="41">
        <v>0.13265623979734684</v>
      </c>
      <c r="B380" s="41">
        <v>0.22648373000667882</v>
      </c>
      <c r="C380" s="41">
        <v>0.55717670968684729</v>
      </c>
      <c r="D380" s="34">
        <v>7.5382809095724141</v>
      </c>
      <c r="E380" s="35">
        <v>4.4153282002663543</v>
      </c>
      <c r="F380" s="54">
        <v>1.7947627433351168</v>
      </c>
      <c r="G380" s="28">
        <v>3.3713158160857404E-2</v>
      </c>
      <c r="H380" s="36">
        <v>1.0337131581608574</v>
      </c>
      <c r="I380" s="36">
        <v>7.2924300615310278</v>
      </c>
      <c r="J380" s="36">
        <v>4.2713282358927653</v>
      </c>
      <c r="K380" s="36">
        <v>1.7362289810920948</v>
      </c>
      <c r="L380" s="37">
        <v>2.12</v>
      </c>
      <c r="M380" s="37">
        <v>3.49</v>
      </c>
      <c r="N380" s="37">
        <v>3.63</v>
      </c>
      <c r="O380" s="36">
        <v>2.1914718953010177</v>
      </c>
      <c r="P380" s="36">
        <v>3.6076589219813924</v>
      </c>
      <c r="Q380" s="36">
        <v>3.7523787641239124</v>
      </c>
      <c r="R380" s="38">
        <v>0.45631431648483051</v>
      </c>
      <c r="S380" s="38">
        <v>0.27718806617416641</v>
      </c>
      <c r="T380" s="38">
        <v>0.26649761734100297</v>
      </c>
      <c r="U380" s="37">
        <v>0.29071242125219798</v>
      </c>
      <c r="V380" s="37">
        <v>0.81707604924221966</v>
      </c>
      <c r="W380" s="37">
        <v>2.0907380532933599</v>
      </c>
      <c r="X380" s="37" t="s">
        <v>552</v>
      </c>
      <c r="Y380" s="37" t="s">
        <v>336</v>
      </c>
      <c r="Z380" s="37" t="s">
        <v>272</v>
      </c>
      <c r="AA380" s="26" t="s">
        <v>85</v>
      </c>
      <c r="AB380" s="39" t="s">
        <v>79</v>
      </c>
      <c r="AC380" s="37" t="s">
        <v>565</v>
      </c>
      <c r="AD380" s="39" t="s">
        <v>86</v>
      </c>
      <c r="AE380" s="69" t="str">
        <f>VLOOKUP(AD380,cs_lookup!$A$2:$B$54,2,FALSE)</f>
        <v>1</v>
      </c>
    </row>
    <row r="381" spans="1:31" x14ac:dyDescent="0.25">
      <c r="A381" s="41">
        <v>0.34773840228457298</v>
      </c>
      <c r="B381" s="41">
        <v>0.28728180664624114</v>
      </c>
      <c r="C381" s="41">
        <v>0.33871716223928044</v>
      </c>
      <c r="D381" s="34">
        <v>2.8757249513720557</v>
      </c>
      <c r="E381" s="35">
        <v>3.4809026428582723</v>
      </c>
      <c r="F381" s="54">
        <v>2.9523157119909045</v>
      </c>
      <c r="G381" s="28">
        <v>3.335205569005173E-2</v>
      </c>
      <c r="H381" s="36">
        <v>1.0333520556900517</v>
      </c>
      <c r="I381" s="36">
        <v>2.7829092084707807</v>
      </c>
      <c r="J381" s="36">
        <v>3.3685544279812705</v>
      </c>
      <c r="K381" s="36">
        <v>2.8570279564784022</v>
      </c>
      <c r="L381" s="37">
        <v>2.2599999999999998</v>
      </c>
      <c r="M381" s="37">
        <v>3.36</v>
      </c>
      <c r="N381" s="37">
        <v>3.41</v>
      </c>
      <c r="O381" s="36">
        <v>2.3353756458595165</v>
      </c>
      <c r="P381" s="36">
        <v>3.4720629071185738</v>
      </c>
      <c r="Q381" s="36">
        <v>3.5237305099030767</v>
      </c>
      <c r="R381" s="38">
        <v>0.42819663798967034</v>
      </c>
      <c r="S381" s="38">
        <v>0.28801321483829012</v>
      </c>
      <c r="T381" s="38">
        <v>0.28379014717203954</v>
      </c>
      <c r="U381" s="37">
        <v>0.81209979582549097</v>
      </c>
      <c r="V381" s="37">
        <v>0.99746050474642411</v>
      </c>
      <c r="W381" s="37">
        <v>1.1935479988103428</v>
      </c>
      <c r="X381" s="37" t="s">
        <v>528</v>
      </c>
      <c r="Y381" s="37" t="s">
        <v>556</v>
      </c>
      <c r="Z381" s="37" t="s">
        <v>272</v>
      </c>
      <c r="AA381" s="26" t="s">
        <v>90</v>
      </c>
      <c r="AB381" s="39" t="s">
        <v>75</v>
      </c>
      <c r="AC381" s="37" t="s">
        <v>565</v>
      </c>
      <c r="AD381" s="39" t="s">
        <v>73</v>
      </c>
      <c r="AE381" s="69" t="str">
        <f>VLOOKUP(AD381,cs_lookup!$A$2:$B$54,2,FALSE)</f>
        <v>X</v>
      </c>
    </row>
    <row r="382" spans="1:31" x14ac:dyDescent="0.25">
      <c r="A382" s="41">
        <v>0.42640212288222329</v>
      </c>
      <c r="B382" s="41">
        <v>0.24867068707703285</v>
      </c>
      <c r="C382" s="41">
        <v>0.30301701613257492</v>
      </c>
      <c r="D382" s="34">
        <v>2.3452040839773454</v>
      </c>
      <c r="E382" s="35">
        <v>4.0213827039864229</v>
      </c>
      <c r="F382" s="54">
        <v>3.3001447006609146</v>
      </c>
      <c r="G382" s="28">
        <v>2.8065644007837065E-2</v>
      </c>
      <c r="H382" s="36">
        <v>1.0280656440078371</v>
      </c>
      <c r="I382" s="36">
        <v>2.2811812627399379</v>
      </c>
      <c r="J382" s="36">
        <v>3.9116011000127999</v>
      </c>
      <c r="K382" s="36">
        <v>3.2100525096778325</v>
      </c>
      <c r="L382" s="37">
        <v>2.62</v>
      </c>
      <c r="M382" s="37">
        <v>3.37</v>
      </c>
      <c r="N382" s="37">
        <v>2.86</v>
      </c>
      <c r="O382" s="36">
        <v>2.693531987300533</v>
      </c>
      <c r="P382" s="36">
        <v>3.4645812203064108</v>
      </c>
      <c r="Q382" s="36">
        <v>2.9402677418624137</v>
      </c>
      <c r="R382" s="38">
        <v>0.37125974546238949</v>
      </c>
      <c r="S382" s="38">
        <v>0.28863517303010694</v>
      </c>
      <c r="T382" s="38">
        <v>0.34010508150750368</v>
      </c>
      <c r="U382" s="37">
        <v>1.1485277574361212</v>
      </c>
      <c r="V382" s="37">
        <v>0.86153979248778012</v>
      </c>
      <c r="W382" s="37">
        <v>0.89095115777001277</v>
      </c>
      <c r="X382" s="37" t="s">
        <v>487</v>
      </c>
      <c r="Y382" s="37" t="s">
        <v>489</v>
      </c>
      <c r="Z382" s="37" t="s">
        <v>274</v>
      </c>
      <c r="AA382" s="26" t="s">
        <v>84</v>
      </c>
      <c r="AB382" s="39" t="s">
        <v>86</v>
      </c>
      <c r="AC382" s="37" t="s">
        <v>565</v>
      </c>
      <c r="AD382" s="39" t="s">
        <v>75</v>
      </c>
      <c r="AE382" s="69" t="str">
        <f>VLOOKUP(AD382,cs_lookup!$A$2:$B$54,2,FALSE)</f>
        <v>X</v>
      </c>
    </row>
    <row r="383" spans="1:31" x14ac:dyDescent="0.25">
      <c r="A383" s="41">
        <v>0.2571981215286156</v>
      </c>
      <c r="B383" s="41">
        <v>0.30186433031495385</v>
      </c>
      <c r="C383" s="41">
        <v>0.40401986927469574</v>
      </c>
      <c r="D383" s="34">
        <v>3.8880532799254564</v>
      </c>
      <c r="E383" s="35">
        <v>3.3127464876576762</v>
      </c>
      <c r="F383" s="54">
        <v>2.4751257946675227</v>
      </c>
      <c r="G383" s="28">
        <v>2.6991311326969969E-2</v>
      </c>
      <c r="H383" s="36">
        <v>1.02699131132697</v>
      </c>
      <c r="I383" s="36">
        <v>3.7858677449780207</v>
      </c>
      <c r="J383" s="36">
        <v>3.2256811241930512</v>
      </c>
      <c r="K383" s="36">
        <v>2.4100747176423782</v>
      </c>
      <c r="L383" s="37">
        <v>2.79</v>
      </c>
      <c r="M383" s="37">
        <v>3.16</v>
      </c>
      <c r="N383" s="37">
        <v>2.84</v>
      </c>
      <c r="O383" s="36">
        <v>2.8653057586022461</v>
      </c>
      <c r="P383" s="36">
        <v>3.2452925437932252</v>
      </c>
      <c r="Q383" s="36">
        <v>2.9166553241685946</v>
      </c>
      <c r="R383" s="38">
        <v>0.34900289332047418</v>
      </c>
      <c r="S383" s="38">
        <v>0.30813863049497558</v>
      </c>
      <c r="T383" s="38">
        <v>0.34285847618455034</v>
      </c>
      <c r="U383" s="37">
        <v>0.73695125871762268</v>
      </c>
      <c r="V383" s="37">
        <v>0.97963806040825496</v>
      </c>
      <c r="W383" s="37">
        <v>1.1783867027899408</v>
      </c>
      <c r="X383" s="37" t="s">
        <v>340</v>
      </c>
      <c r="Y383" s="37" t="s">
        <v>488</v>
      </c>
      <c r="Z383" s="37" t="s">
        <v>274</v>
      </c>
      <c r="AA383" s="26" t="s">
        <v>90</v>
      </c>
      <c r="AB383" s="39" t="s">
        <v>75</v>
      </c>
      <c r="AC383" s="37" t="s">
        <v>565</v>
      </c>
      <c r="AD383" s="39" t="s">
        <v>75</v>
      </c>
      <c r="AE383" s="69" t="str">
        <f>VLOOKUP(AD383,cs_lookup!$A$2:$B$54,2,FALSE)</f>
        <v>X</v>
      </c>
    </row>
    <row r="384" spans="1:31" x14ac:dyDescent="0.25">
      <c r="A384" s="41">
        <v>0.44439662101327104</v>
      </c>
      <c r="B384" s="41">
        <v>0.26624363386828148</v>
      </c>
      <c r="C384" s="41">
        <v>0.27198158686082946</v>
      </c>
      <c r="D384" s="34">
        <v>2.2502421321743959</v>
      </c>
      <c r="E384" s="35">
        <v>3.7559583508942387</v>
      </c>
      <c r="F384" s="54">
        <v>3.6767194851013612</v>
      </c>
      <c r="G384" s="28">
        <v>3.4254309541900341E-2</v>
      </c>
      <c r="H384" s="36">
        <v>1.0342543095419003</v>
      </c>
      <c r="I384" s="36">
        <v>2.1757145330833478</v>
      </c>
      <c r="J384" s="36">
        <v>3.6315617118944914</v>
      </c>
      <c r="K384" s="36">
        <v>3.5549472225355108</v>
      </c>
      <c r="L384" s="37">
        <v>2.41</v>
      </c>
      <c r="M384" s="37">
        <v>3.1</v>
      </c>
      <c r="N384" s="37">
        <v>3.37</v>
      </c>
      <c r="O384" s="36">
        <v>2.49255288599598</v>
      </c>
      <c r="P384" s="36">
        <v>3.2061883595798912</v>
      </c>
      <c r="Q384" s="36">
        <v>3.4854370231562042</v>
      </c>
      <c r="R384" s="38">
        <v>0.4011950982538201</v>
      </c>
      <c r="S384" s="38">
        <v>0.31189683444893757</v>
      </c>
      <c r="T384" s="38">
        <v>0.28690806729724228</v>
      </c>
      <c r="U384" s="37">
        <v>1.1076820802334906</v>
      </c>
      <c r="V384" s="37">
        <v>0.85362723972073451</v>
      </c>
      <c r="W384" s="37">
        <v>0.94797469246151</v>
      </c>
      <c r="X384" s="37" t="s">
        <v>417</v>
      </c>
      <c r="Y384" s="37" t="s">
        <v>529</v>
      </c>
      <c r="Z384" s="37" t="s">
        <v>274</v>
      </c>
      <c r="AA384" s="26" t="s">
        <v>90</v>
      </c>
      <c r="AB384" s="39" t="s">
        <v>75</v>
      </c>
      <c r="AC384" s="37" t="s">
        <v>565</v>
      </c>
      <c r="AD384" s="39" t="s">
        <v>73</v>
      </c>
      <c r="AE384" s="69" t="str">
        <f>VLOOKUP(AD384,cs_lookup!$A$2:$B$54,2,FALSE)</f>
        <v>X</v>
      </c>
    </row>
    <row r="385" spans="1:31" x14ac:dyDescent="0.25">
      <c r="A385" s="41">
        <v>0.69670663259522359</v>
      </c>
      <c r="B385" s="41">
        <v>0.18706761055234583</v>
      </c>
      <c r="C385" s="41">
        <v>0.11101201581511914</v>
      </c>
      <c r="D385" s="34">
        <v>1.4353243577931969</v>
      </c>
      <c r="E385" s="35">
        <v>5.3456608391337577</v>
      </c>
      <c r="F385" s="54">
        <v>9.0080338840564167</v>
      </c>
      <c r="G385" s="28">
        <v>3.6166640329866828E-2</v>
      </c>
      <c r="H385" s="36">
        <v>1.0361666403298668</v>
      </c>
      <c r="I385" s="36">
        <v>1.3852254086623141</v>
      </c>
      <c r="J385" s="36">
        <v>5.1590744490982168</v>
      </c>
      <c r="K385" s="36">
        <v>8.6936150358871629</v>
      </c>
      <c r="L385" s="37">
        <v>1.71</v>
      </c>
      <c r="M385" s="37">
        <v>4.0999999999999996</v>
      </c>
      <c r="N385" s="37">
        <v>4.82</v>
      </c>
      <c r="O385" s="36">
        <v>1.7718449549640722</v>
      </c>
      <c r="P385" s="36">
        <v>4.2482832253524538</v>
      </c>
      <c r="Q385" s="36">
        <v>4.9943232063899581</v>
      </c>
      <c r="R385" s="38">
        <v>0.56438346775114812</v>
      </c>
      <c r="S385" s="38">
        <v>0.23538920240352765</v>
      </c>
      <c r="T385" s="38">
        <v>0.20022732984532435</v>
      </c>
      <c r="U385" s="37">
        <v>1.2344561320538543</v>
      </c>
      <c r="V385" s="37">
        <v>0.79471619191629639</v>
      </c>
      <c r="W385" s="37">
        <v>0.55442988677357863</v>
      </c>
      <c r="X385" s="37" t="s">
        <v>549</v>
      </c>
      <c r="Y385" s="37" t="s">
        <v>550</v>
      </c>
      <c r="Z385" s="37" t="s">
        <v>271</v>
      </c>
      <c r="AA385" s="26" t="s">
        <v>84</v>
      </c>
      <c r="AB385" s="39" t="s">
        <v>86</v>
      </c>
      <c r="AC385" s="37" t="s">
        <v>565</v>
      </c>
      <c r="AD385" s="39" t="s">
        <v>109</v>
      </c>
      <c r="AE385" s="69" t="str">
        <f>VLOOKUP(AD385,cs_lookup!$A$2:$B$54,2,FALSE)</f>
        <v>1</v>
      </c>
    </row>
    <row r="386" spans="1:31" x14ac:dyDescent="0.25">
      <c r="A386" s="41">
        <v>9.1968261784284827E-2</v>
      </c>
      <c r="B386" s="41">
        <v>0.23197909070520387</v>
      </c>
      <c r="C386" s="41">
        <v>0.58147924558308595</v>
      </c>
      <c r="D386" s="34">
        <v>10.873316300633574</v>
      </c>
      <c r="E386" s="35">
        <v>4.3107333379058179</v>
      </c>
      <c r="F386" s="54">
        <v>1.7197518356777066</v>
      </c>
      <c r="G386" s="28">
        <v>3.3670899891635742E-2</v>
      </c>
      <c r="H386" s="36">
        <v>1.0336708998916357</v>
      </c>
      <c r="I386" s="36">
        <v>10.519127801482533</v>
      </c>
      <c r="J386" s="36">
        <v>4.1703150764500876</v>
      </c>
      <c r="K386" s="36">
        <v>1.6637324663565509</v>
      </c>
      <c r="L386" s="37">
        <v>2.2999999999999998</v>
      </c>
      <c r="M386" s="37">
        <v>3.38</v>
      </c>
      <c r="N386" s="37">
        <v>3.3</v>
      </c>
      <c r="O386" s="36">
        <v>2.377443069750762</v>
      </c>
      <c r="P386" s="36">
        <v>3.4938076416337287</v>
      </c>
      <c r="Q386" s="36">
        <v>3.4111139696423978</v>
      </c>
      <c r="R386" s="38">
        <v>0.42061995625612791</v>
      </c>
      <c r="S386" s="38">
        <v>0.28622068029263142</v>
      </c>
      <c r="T386" s="38">
        <v>0.29315936345124066</v>
      </c>
      <c r="U386" s="37">
        <v>0.21864930661607182</v>
      </c>
      <c r="V386" s="37">
        <v>0.81049031980508524</v>
      </c>
      <c r="W386" s="37">
        <v>1.983491977665587</v>
      </c>
      <c r="X386" s="37" t="s">
        <v>551</v>
      </c>
      <c r="Y386" s="37" t="s">
        <v>566</v>
      </c>
      <c r="Z386" s="37" t="s">
        <v>271</v>
      </c>
      <c r="AA386" s="26" t="s">
        <v>85</v>
      </c>
      <c r="AB386" s="39" t="s">
        <v>77</v>
      </c>
      <c r="AC386" s="37" t="s">
        <v>565</v>
      </c>
      <c r="AD386" s="39" t="s">
        <v>78</v>
      </c>
      <c r="AE386" s="69" t="str">
        <f>VLOOKUP(AD386,cs_lookup!$A$2:$B$54,2,FALSE)</f>
        <v>1</v>
      </c>
    </row>
    <row r="387" spans="1:31" x14ac:dyDescent="0.25">
      <c r="A387" s="41">
        <v>0</v>
      </c>
      <c r="B387" s="41">
        <v>5.5649676351926219E-2</v>
      </c>
      <c r="C387" s="41">
        <v>0.69257730751895341</v>
      </c>
      <c r="D387" s="34" t="e">
        <v>#DIV/0!</v>
      </c>
      <c r="E387" s="35">
        <v>17.969556438676157</v>
      </c>
      <c r="F387" s="54">
        <v>1.4438821329308908</v>
      </c>
      <c r="G387" s="28">
        <v>3.6662519803927873E-2</v>
      </c>
      <c r="H387" s="36">
        <v>1.0366625198039279</v>
      </c>
      <c r="I387" s="36" t="e">
        <v>#DIV/0!</v>
      </c>
      <c r="J387" s="36">
        <v>17.334046611499836</v>
      </c>
      <c r="K387" s="36">
        <v>1.3928179184137801</v>
      </c>
      <c r="L387" s="37">
        <v>1.88</v>
      </c>
      <c r="M387" s="37">
        <v>3.48</v>
      </c>
      <c r="N387" s="37">
        <v>4.5999999999999996</v>
      </c>
      <c r="O387" s="36">
        <v>1.9489255372313843</v>
      </c>
      <c r="P387" s="36">
        <v>3.6075855689176688</v>
      </c>
      <c r="Q387" s="36">
        <v>4.7686475910980679</v>
      </c>
      <c r="R387" s="38">
        <v>0.51310323606338792</v>
      </c>
      <c r="S387" s="38">
        <v>0.27719370224114059</v>
      </c>
      <c r="T387" s="38">
        <v>0.20970306169547157</v>
      </c>
      <c r="U387" s="37" t="e">
        <v>#DIV/0!</v>
      </c>
      <c r="V387" s="37">
        <v>0.20076096932214788</v>
      </c>
      <c r="W387" s="37">
        <v>3.3026571091494428</v>
      </c>
      <c r="X387" s="37" t="s">
        <v>419</v>
      </c>
      <c r="Y387" s="37" t="s">
        <v>349</v>
      </c>
      <c r="Z387" s="37" t="s">
        <v>270</v>
      </c>
      <c r="AA387" s="26" t="s">
        <v>85</v>
      </c>
      <c r="AB387" s="39" t="s">
        <v>87</v>
      </c>
      <c r="AC387" s="37" t="s">
        <v>565</v>
      </c>
      <c r="AD387" s="39" t="s">
        <v>181</v>
      </c>
      <c r="AE387" s="69" t="str">
        <f>VLOOKUP(AD387,cs_lookup!$A$2:$B$54,2,FALSE)</f>
        <v>1</v>
      </c>
    </row>
    <row r="388" spans="1:31" x14ac:dyDescent="0.25">
      <c r="A388" s="41">
        <v>0.85053813012784885</v>
      </c>
      <c r="B388" s="41">
        <v>0.14575628348258618</v>
      </c>
      <c r="C388" s="41">
        <v>0</v>
      </c>
      <c r="D388" s="34">
        <v>1.1757262426902422</v>
      </c>
      <c r="E388" s="35">
        <v>6.8607676877235431</v>
      </c>
      <c r="F388" s="54" t="e">
        <v>#DIV/0!</v>
      </c>
      <c r="G388" s="28">
        <v>3.4278843238797041E-2</v>
      </c>
      <c r="H388" s="36">
        <v>1.034278843238797</v>
      </c>
      <c r="I388" s="36">
        <v>1.1367594439121553</v>
      </c>
      <c r="J388" s="36">
        <v>6.6333829919979435</v>
      </c>
      <c r="K388" s="36" t="e">
        <v>#DIV/0!</v>
      </c>
      <c r="L388" s="37">
        <v>2.0699999999999998</v>
      </c>
      <c r="M388" s="37">
        <v>3.4</v>
      </c>
      <c r="N388" s="37">
        <v>3.89</v>
      </c>
      <c r="O388" s="36">
        <v>2.1409572055043098</v>
      </c>
      <c r="P388" s="36">
        <v>3.51654806701191</v>
      </c>
      <c r="Q388" s="36">
        <v>4.0233447001989209</v>
      </c>
      <c r="R388" s="38">
        <v>0.46708079798561253</v>
      </c>
      <c r="S388" s="38">
        <v>0.28436977995006407</v>
      </c>
      <c r="T388" s="38">
        <v>0.24854942206432334</v>
      </c>
      <c r="U388" s="37">
        <v>1.8209657382533802</v>
      </c>
      <c r="V388" s="37">
        <v>0.51255897693552832</v>
      </c>
      <c r="W388" s="37" t="e">
        <v>#DIV/0!</v>
      </c>
      <c r="X388" s="37" t="s">
        <v>347</v>
      </c>
      <c r="Y388" s="37" t="s">
        <v>345</v>
      </c>
      <c r="Z388" s="37" t="s">
        <v>270</v>
      </c>
      <c r="AA388" s="26" t="s">
        <v>84</v>
      </c>
      <c r="AB388" s="39" t="s">
        <v>94</v>
      </c>
      <c r="AC388" s="37" t="s">
        <v>565</v>
      </c>
      <c r="AD388" s="39" t="s">
        <v>100</v>
      </c>
      <c r="AE388" s="69" t="str">
        <f>VLOOKUP(AD388,cs_lookup!$A$2:$B$54,2,FALSE)</f>
        <v>1</v>
      </c>
    </row>
    <row r="389" spans="1:31" x14ac:dyDescent="0.25">
      <c r="A389" s="41">
        <v>0</v>
      </c>
      <c r="B389" s="41">
        <v>0.38179950134756824</v>
      </c>
      <c r="C389" s="41">
        <v>0.56133131409928438</v>
      </c>
      <c r="D389" s="34" t="e">
        <v>#DIV/0!</v>
      </c>
      <c r="E389" s="35">
        <v>2.6191757623320142</v>
      </c>
      <c r="F389" s="54">
        <v>1.7814790924404529</v>
      </c>
      <c r="G389" s="28">
        <v>3.3579826814633007E-2</v>
      </c>
      <c r="H389" s="36">
        <v>1.033579826814633</v>
      </c>
      <c r="I389" s="36" t="e">
        <v>#DIV/0!</v>
      </c>
      <c r="J389" s="36">
        <v>2.5340817364866672</v>
      </c>
      <c r="K389" s="36">
        <v>1.7236008736071737</v>
      </c>
      <c r="L389" s="37">
        <v>3.09</v>
      </c>
      <c r="M389" s="37">
        <v>3.43</v>
      </c>
      <c r="N389" s="37">
        <v>2.39</v>
      </c>
      <c r="O389" s="36">
        <v>3.1937616648572158</v>
      </c>
      <c r="P389" s="36">
        <v>3.5451788059741913</v>
      </c>
      <c r="Q389" s="36">
        <v>2.4702557860869732</v>
      </c>
      <c r="R389" s="38">
        <v>0.3131104023833623</v>
      </c>
      <c r="S389" s="38">
        <v>0.28207321963982201</v>
      </c>
      <c r="T389" s="38">
        <v>0.40481637797681563</v>
      </c>
      <c r="U389" s="37" t="e">
        <v>#DIV/0!</v>
      </c>
      <c r="V389" s="37">
        <v>1.3535475003089139</v>
      </c>
      <c r="W389" s="37">
        <v>1.3866319265655616</v>
      </c>
      <c r="X389" s="37" t="s">
        <v>422</v>
      </c>
      <c r="Y389" s="37" t="s">
        <v>348</v>
      </c>
      <c r="Z389" s="37" t="s">
        <v>270</v>
      </c>
      <c r="AA389" s="26" t="s">
        <v>85</v>
      </c>
      <c r="AB389" s="39" t="s">
        <v>76</v>
      </c>
      <c r="AC389" s="37" t="s">
        <v>565</v>
      </c>
      <c r="AD389" s="39" t="s">
        <v>77</v>
      </c>
      <c r="AE389" s="69" t="str">
        <f>VLOOKUP(AD389,cs_lookup!$A$2:$B$54,2,FALSE)</f>
        <v>2</v>
      </c>
    </row>
    <row r="390" spans="1:31" x14ac:dyDescent="0.25">
      <c r="A390" s="41">
        <v>0.44710138927380894</v>
      </c>
      <c r="B390" s="41">
        <v>0.5528955726589504</v>
      </c>
      <c r="C390" s="41">
        <v>0</v>
      </c>
      <c r="D390" s="34">
        <v>2.236629149428992</v>
      </c>
      <c r="E390" s="35">
        <v>1.8086598074765969</v>
      </c>
      <c r="F390" s="54" t="e">
        <v>#DIV/0!</v>
      </c>
      <c r="G390" s="28">
        <v>3.9077063496360642E-2</v>
      </c>
      <c r="H390" s="36">
        <v>1.0390770634963606</v>
      </c>
      <c r="I390" s="36">
        <v>2.1525151771736954</v>
      </c>
      <c r="J390" s="36">
        <v>1.7406406810585244</v>
      </c>
      <c r="K390" s="36" t="e">
        <v>#DIV/0!</v>
      </c>
      <c r="L390" s="37">
        <v>2.2000000000000002</v>
      </c>
      <c r="M390" s="37">
        <v>3.22</v>
      </c>
      <c r="N390" s="37">
        <v>3.65</v>
      </c>
      <c r="O390" s="36">
        <v>2.2859695396919935</v>
      </c>
      <c r="P390" s="36">
        <v>3.3458281444582814</v>
      </c>
      <c r="Q390" s="36">
        <v>3.7926312817617163</v>
      </c>
      <c r="R390" s="38">
        <v>0.43745114824878106</v>
      </c>
      <c r="S390" s="38">
        <v>0.29887966650537834</v>
      </c>
      <c r="T390" s="38">
        <v>0.26366918524584065</v>
      </c>
      <c r="U390" s="37">
        <v>1.0220601570339001</v>
      </c>
      <c r="V390" s="37">
        <v>1.849893567948695</v>
      </c>
      <c r="W390" s="37" t="e">
        <v>#DIV/0!</v>
      </c>
      <c r="X390" s="37" t="s">
        <v>494</v>
      </c>
      <c r="Y390" s="37" t="s">
        <v>492</v>
      </c>
      <c r="Z390" s="37" t="s">
        <v>273</v>
      </c>
      <c r="AA390" s="26" t="s">
        <v>84</v>
      </c>
      <c r="AB390" s="39" t="s">
        <v>78</v>
      </c>
      <c r="AC390" s="37" t="s">
        <v>565</v>
      </c>
      <c r="AD390" s="39"/>
      <c r="AE390" s="69" t="e">
        <f>VLOOKUP(AD390,cs_lookup!$A$2:$B$54,2,FALSE)</f>
        <v>#N/A</v>
      </c>
    </row>
    <row r="391" spans="1:31" x14ac:dyDescent="0.25">
      <c r="A391" s="41">
        <v>0.14515291531788568</v>
      </c>
      <c r="B391" s="41">
        <v>0.35875559348142266</v>
      </c>
      <c r="C391" s="41">
        <v>0.45572703662482517</v>
      </c>
      <c r="D391" s="34">
        <v>6.8892863626610223</v>
      </c>
      <c r="E391" s="35">
        <v>2.7874129858041718</v>
      </c>
      <c r="F391" s="54">
        <v>2.1942959702503773</v>
      </c>
      <c r="G391" s="28">
        <v>3.9449251956764186E-2</v>
      </c>
      <c r="H391" s="36">
        <v>1.0394492519567642</v>
      </c>
      <c r="I391" s="36">
        <v>6.6278236765209408</v>
      </c>
      <c r="J391" s="36">
        <v>2.6816248898701542</v>
      </c>
      <c r="K391" s="36">
        <v>2.1110178934850481</v>
      </c>
      <c r="L391" s="37">
        <v>3.47</v>
      </c>
      <c r="M391" s="37">
        <v>3.07</v>
      </c>
      <c r="N391" s="37">
        <v>2.35</v>
      </c>
      <c r="O391" s="36">
        <v>3.6068889042899719</v>
      </c>
      <c r="P391" s="36">
        <v>3.1911092035072657</v>
      </c>
      <c r="Q391" s="36">
        <v>2.4427057420983957</v>
      </c>
      <c r="R391" s="38">
        <v>0.27724724174637516</v>
      </c>
      <c r="S391" s="38">
        <v>0.31337066086642407</v>
      </c>
      <c r="T391" s="38">
        <v>0.40938209738720077</v>
      </c>
      <c r="U391" s="37">
        <v>0.5235504396854237</v>
      </c>
      <c r="V391" s="37">
        <v>1.1448282761682791</v>
      </c>
      <c r="W391" s="37">
        <v>1.1132070491929464</v>
      </c>
      <c r="X391" s="37" t="s">
        <v>296</v>
      </c>
      <c r="Y391" s="37" t="s">
        <v>428</v>
      </c>
      <c r="Z391" s="37" t="s">
        <v>273</v>
      </c>
      <c r="AA391" s="26" t="s">
        <v>85</v>
      </c>
      <c r="AB391" s="39" t="s">
        <v>76</v>
      </c>
      <c r="AC391" s="37" t="s">
        <v>565</v>
      </c>
      <c r="AD391" s="39" t="s">
        <v>78</v>
      </c>
      <c r="AE391" s="69" t="str">
        <f>VLOOKUP(AD391,cs_lookup!$A$2:$B$54,2,FALSE)</f>
        <v>1</v>
      </c>
    </row>
    <row r="392" spans="1:31" x14ac:dyDescent="0.25">
      <c r="A392" s="41">
        <v>0.72632886155462884</v>
      </c>
      <c r="B392" s="41">
        <v>0.27327249443997786</v>
      </c>
      <c r="C392" s="41">
        <v>0</v>
      </c>
      <c r="D392" s="34">
        <v>1.3767868150793396</v>
      </c>
      <c r="E392" s="35">
        <v>3.6593510885510727</v>
      </c>
      <c r="F392" s="54" t="e">
        <v>#DIV/0!</v>
      </c>
      <c r="G392" s="28">
        <v>3.2399218993070189E-2</v>
      </c>
      <c r="H392" s="36">
        <v>1.0323992189930702</v>
      </c>
      <c r="I392" s="36">
        <v>1.3335798688632881</v>
      </c>
      <c r="J392" s="36">
        <v>3.5445116784572419</v>
      </c>
      <c r="K392" s="36" t="e">
        <v>#DIV/0!</v>
      </c>
      <c r="L392" s="37">
        <v>3.04</v>
      </c>
      <c r="M392" s="37">
        <v>2.99</v>
      </c>
      <c r="N392" s="37">
        <v>2.71</v>
      </c>
      <c r="O392" s="36">
        <v>3.1384936257389335</v>
      </c>
      <c r="P392" s="36">
        <v>3.0868736647892803</v>
      </c>
      <c r="Q392" s="36">
        <v>2.7978018834712204</v>
      </c>
      <c r="R392" s="38">
        <v>0.31862419340251419</v>
      </c>
      <c r="S392" s="38">
        <v>0.323952357171787</v>
      </c>
      <c r="T392" s="38">
        <v>0.35742344942569859</v>
      </c>
      <c r="U392" s="37">
        <v>2.2795785021794188</v>
      </c>
      <c r="V392" s="37">
        <v>0.84355766639804264</v>
      </c>
      <c r="W392" s="37" t="e">
        <v>#DIV/0!</v>
      </c>
      <c r="X392" s="37" t="s">
        <v>496</v>
      </c>
      <c r="Y392" s="37" t="s">
        <v>434</v>
      </c>
      <c r="Z392" s="37" t="s">
        <v>278</v>
      </c>
      <c r="AA392" s="26" t="s">
        <v>84</v>
      </c>
      <c r="AB392" s="39" t="s">
        <v>78</v>
      </c>
      <c r="AC392" s="37" t="s">
        <v>565</v>
      </c>
      <c r="AD392" s="39" t="s">
        <v>79</v>
      </c>
      <c r="AE392" s="69" t="str">
        <f>VLOOKUP(AD392,cs_lookup!$A$2:$B$54,2,FALSE)</f>
        <v>2</v>
      </c>
    </row>
    <row r="393" spans="1:31" x14ac:dyDescent="0.25">
      <c r="A393" s="41">
        <v>0.5224176745425394</v>
      </c>
      <c r="B393" s="41">
        <v>0.29145748092448637</v>
      </c>
      <c r="C393" s="41">
        <v>0.17983640901893699</v>
      </c>
      <c r="D393" s="34">
        <v>1.914177197154864</v>
      </c>
      <c r="E393" s="35">
        <v>3.4310321931969545</v>
      </c>
      <c r="F393" s="54">
        <v>5.5606092529055049</v>
      </c>
      <c r="G393" s="28">
        <v>4.0417640179931436E-2</v>
      </c>
      <c r="H393" s="36">
        <v>1.0404176401799314</v>
      </c>
      <c r="I393" s="36">
        <v>1.8398161692297175</v>
      </c>
      <c r="J393" s="36">
        <v>3.2977451176275583</v>
      </c>
      <c r="K393" s="36">
        <v>5.3445933999579678</v>
      </c>
      <c r="L393" s="37">
        <v>1.41</v>
      </c>
      <c r="M393" s="37">
        <v>4.6500000000000004</v>
      </c>
      <c r="N393" s="37">
        <v>8.61</v>
      </c>
      <c r="O393" s="36">
        <v>1.4669888726537033</v>
      </c>
      <c r="P393" s="36">
        <v>4.8379420268366813</v>
      </c>
      <c r="Q393" s="36">
        <v>8.9579958819492091</v>
      </c>
      <c r="R393" s="38">
        <v>0.68166842887571077</v>
      </c>
      <c r="S393" s="38">
        <v>0.20669945907844131</v>
      </c>
      <c r="T393" s="38">
        <v>0.11163211204584809</v>
      </c>
      <c r="U393" s="37">
        <v>0.76638091543152909</v>
      </c>
      <c r="V393" s="37">
        <v>1.410054396000523</v>
      </c>
      <c r="W393" s="37">
        <v>1.6109738114161709</v>
      </c>
      <c r="X393" s="37" t="s">
        <v>359</v>
      </c>
      <c r="Y393" s="37" t="s">
        <v>429</v>
      </c>
      <c r="Z393" s="37" t="s">
        <v>278</v>
      </c>
      <c r="AA393" s="26" t="s">
        <v>90</v>
      </c>
      <c r="AB393" s="39" t="s">
        <v>75</v>
      </c>
      <c r="AC393" s="37" t="s">
        <v>565</v>
      </c>
      <c r="AD393" s="39" t="s">
        <v>78</v>
      </c>
      <c r="AE393" s="69" t="str">
        <f>VLOOKUP(AD393,cs_lookup!$A$2:$B$54,2,FALSE)</f>
        <v>1</v>
      </c>
    </row>
    <row r="394" spans="1:31" x14ac:dyDescent="0.25">
      <c r="A394" s="41">
        <v>7.0527506770574303E-2</v>
      </c>
      <c r="B394" s="41">
        <v>0.13813566499173088</v>
      </c>
      <c r="C394" s="41">
        <v>0.66069569532616956</v>
      </c>
      <c r="D394" s="34">
        <v>14.178865038473514</v>
      </c>
      <c r="E394" s="35">
        <v>7.2392600423638767</v>
      </c>
      <c r="F394" s="54">
        <v>1.5135561001442943</v>
      </c>
      <c r="G394" s="28">
        <v>3.4375761093810464E-2</v>
      </c>
      <c r="H394" s="36">
        <v>1.0343757610938105</v>
      </c>
      <c r="I394" s="36">
        <v>13.707653999432409</v>
      </c>
      <c r="J394" s="36">
        <v>6.9986752538638886</v>
      </c>
      <c r="K394" s="36">
        <v>1.4632555760430523</v>
      </c>
      <c r="L394" s="37">
        <v>3.34</v>
      </c>
      <c r="M394" s="37">
        <v>3.54</v>
      </c>
      <c r="N394" s="37">
        <v>2.21</v>
      </c>
      <c r="O394" s="36">
        <v>3.454815042053327</v>
      </c>
      <c r="P394" s="36">
        <v>3.6616901942720892</v>
      </c>
      <c r="Q394" s="36">
        <v>2.2859704320173213</v>
      </c>
      <c r="R394" s="38">
        <v>0.2894510958843291</v>
      </c>
      <c r="S394" s="38">
        <v>0.27309792662532745</v>
      </c>
      <c r="T394" s="38">
        <v>0.43745097749034351</v>
      </c>
      <c r="U394" s="37">
        <v>0.24365949126949796</v>
      </c>
      <c r="V394" s="37">
        <v>0.50581000997947523</v>
      </c>
      <c r="W394" s="37">
        <v>1.5103308240767481</v>
      </c>
      <c r="X394" s="37" t="s">
        <v>432</v>
      </c>
      <c r="Y394" s="37" t="s">
        <v>300</v>
      </c>
      <c r="Z394" s="37" t="s">
        <v>278</v>
      </c>
      <c r="AA394" s="26" t="s">
        <v>85</v>
      </c>
      <c r="AB394" s="39" t="s">
        <v>102</v>
      </c>
      <c r="AC394" s="37" t="s">
        <v>565</v>
      </c>
      <c r="AD394" s="39" t="s">
        <v>86</v>
      </c>
      <c r="AE394" s="69" t="str">
        <f>VLOOKUP(AD394,cs_lookup!$A$2:$B$54,2,FALSE)</f>
        <v>1</v>
      </c>
    </row>
    <row r="395" spans="1:31" x14ac:dyDescent="0.25">
      <c r="A395" s="41">
        <v>0.1150226079967791</v>
      </c>
      <c r="B395" s="41">
        <v>0.20321631170374496</v>
      </c>
      <c r="C395" s="41">
        <v>0.58613982360812722</v>
      </c>
      <c r="D395" s="34">
        <v>8.6939430205582049</v>
      </c>
      <c r="E395" s="35">
        <v>4.9208648243642514</v>
      </c>
      <c r="F395" s="54">
        <v>1.7060775598631996</v>
      </c>
      <c r="G395" s="28">
        <v>3.3444253691674142E-2</v>
      </c>
      <c r="H395" s="36">
        <v>1.0334442536916741</v>
      </c>
      <c r="I395" s="36">
        <v>8.4125902190676118</v>
      </c>
      <c r="J395" s="36">
        <v>4.7616161266424548</v>
      </c>
      <c r="K395" s="36">
        <v>1.6508655921872339</v>
      </c>
      <c r="L395" s="37">
        <v>3.21</v>
      </c>
      <c r="M395" s="37">
        <v>3.46</v>
      </c>
      <c r="N395" s="37">
        <v>2.31</v>
      </c>
      <c r="O395" s="36">
        <v>3.3173560543502738</v>
      </c>
      <c r="P395" s="36">
        <v>3.5757171177731926</v>
      </c>
      <c r="Q395" s="36">
        <v>2.3872562260277674</v>
      </c>
      <c r="R395" s="38">
        <v>0.30144488068702552</v>
      </c>
      <c r="S395" s="38">
        <v>0.27966418121541958</v>
      </c>
      <c r="T395" s="38">
        <v>0.4188909380975549</v>
      </c>
      <c r="U395" s="37">
        <v>0.38157094502527333</v>
      </c>
      <c r="V395" s="37">
        <v>0.72664404436981356</v>
      </c>
      <c r="W395" s="37">
        <v>1.399265943231319</v>
      </c>
      <c r="X395" s="37" t="s">
        <v>299</v>
      </c>
      <c r="Y395" s="37" t="s">
        <v>433</v>
      </c>
      <c r="Z395" s="37" t="s">
        <v>278</v>
      </c>
      <c r="AA395" s="26" t="s">
        <v>85</v>
      </c>
      <c r="AB395" s="39" t="s">
        <v>79</v>
      </c>
      <c r="AC395" s="37" t="s">
        <v>565</v>
      </c>
      <c r="AD395" s="39" t="s">
        <v>102</v>
      </c>
      <c r="AE395" s="69" t="str">
        <f>VLOOKUP(AD395,cs_lookup!$A$2:$B$54,2,FALSE)</f>
        <v>2</v>
      </c>
    </row>
    <row r="396" spans="1:31" x14ac:dyDescent="0.25">
      <c r="A396" s="41">
        <v>0.67994228858445915</v>
      </c>
      <c r="B396" s="41">
        <v>0.15426022031844186</v>
      </c>
      <c r="C396" s="41">
        <v>0.12385401166806495</v>
      </c>
      <c r="D396" s="34">
        <v>1.4707130543120863</v>
      </c>
      <c r="E396" s="35">
        <v>6.4825526499034156</v>
      </c>
      <c r="F396" s="54">
        <v>8.0740218789202469</v>
      </c>
      <c r="G396" s="28">
        <v>3.7809674056258125E-2</v>
      </c>
      <c r="H396" s="36">
        <v>1.0378096740562581</v>
      </c>
      <c r="I396" s="36">
        <v>1.4171317642124437</v>
      </c>
      <c r="J396" s="36">
        <v>6.2463790923883851</v>
      </c>
      <c r="K396" s="36">
        <v>7.7798676200069474</v>
      </c>
      <c r="L396" s="37">
        <v>1.58</v>
      </c>
      <c r="M396" s="37">
        <v>4.1500000000000004</v>
      </c>
      <c r="N396" s="37">
        <v>6.1</v>
      </c>
      <c r="O396" s="36">
        <v>1.6397392850088879</v>
      </c>
      <c r="P396" s="36">
        <v>4.3069101473334719</v>
      </c>
      <c r="Q396" s="36">
        <v>6.3306390117431741</v>
      </c>
      <c r="R396" s="38">
        <v>0.60985304745844382</v>
      </c>
      <c r="S396" s="38">
        <v>0.23218501565887736</v>
      </c>
      <c r="T396" s="38">
        <v>0.1579619368826789</v>
      </c>
      <c r="U396" s="37">
        <v>1.1149280821307881</v>
      </c>
      <c r="V396" s="37">
        <v>0.66438490821939422</v>
      </c>
      <c r="W396" s="37">
        <v>0.78407503802674627</v>
      </c>
      <c r="X396" s="37" t="s">
        <v>361</v>
      </c>
      <c r="Y396" s="37" t="s">
        <v>503</v>
      </c>
      <c r="Z396" s="37" t="s">
        <v>269</v>
      </c>
      <c r="AA396" s="26" t="s">
        <v>84</v>
      </c>
      <c r="AB396" s="39" t="s">
        <v>92</v>
      </c>
      <c r="AC396" s="37" t="s">
        <v>565</v>
      </c>
      <c r="AD396" s="39" t="s">
        <v>96</v>
      </c>
      <c r="AE396" s="69" t="str">
        <f>VLOOKUP(AD396,cs_lookup!$A$2:$B$54,2,FALSE)</f>
        <v>2</v>
      </c>
    </row>
    <row r="397" spans="1:31" x14ac:dyDescent="0.25">
      <c r="A397" s="41">
        <v>0.21180232907663793</v>
      </c>
      <c r="B397" s="41">
        <v>0.54813086329521576</v>
      </c>
      <c r="C397" s="41">
        <v>0.23551347390972227</v>
      </c>
      <c r="D397" s="34">
        <v>4.7213833972437715</v>
      </c>
      <c r="E397" s="35">
        <v>1.8243818528813871</v>
      </c>
      <c r="F397" s="54">
        <v>4.2460415678099288</v>
      </c>
      <c r="G397" s="28">
        <v>3.359682622515292E-2</v>
      </c>
      <c r="H397" s="36">
        <v>1.0335968262251529</v>
      </c>
      <c r="I397" s="36">
        <v>4.5679159198726991</v>
      </c>
      <c r="J397" s="36">
        <v>1.7650807419216805</v>
      </c>
      <c r="K397" s="36">
        <v>4.1080249668694266</v>
      </c>
      <c r="L397" s="37">
        <v>2.14</v>
      </c>
      <c r="M397" s="37">
        <v>3.2</v>
      </c>
      <c r="N397" s="37">
        <v>3.94</v>
      </c>
      <c r="O397" s="36">
        <v>2.2118972081218273</v>
      </c>
      <c r="P397" s="36">
        <v>3.3075098439204895</v>
      </c>
      <c r="Q397" s="36">
        <v>4.0723714953271024</v>
      </c>
      <c r="R397" s="38">
        <v>0.45210057516602364</v>
      </c>
      <c r="S397" s="38">
        <v>0.30234225964227829</v>
      </c>
      <c r="T397" s="38">
        <v>0.24555716519169812</v>
      </c>
      <c r="U397" s="37">
        <v>0.46848498035831593</v>
      </c>
      <c r="V397" s="37">
        <v>1.8129482261055621</v>
      </c>
      <c r="W397" s="37">
        <v>0.95909835791541642</v>
      </c>
      <c r="X397" s="37" t="s">
        <v>435</v>
      </c>
      <c r="Y397" s="37" t="s">
        <v>501</v>
      </c>
      <c r="Z397" s="37" t="s">
        <v>269</v>
      </c>
      <c r="AA397" s="26" t="s">
        <v>90</v>
      </c>
      <c r="AB397" s="39" t="s">
        <v>73</v>
      </c>
      <c r="AC397" s="37" t="s">
        <v>565</v>
      </c>
      <c r="AD397" s="39" t="s">
        <v>75</v>
      </c>
      <c r="AE397" s="69" t="str">
        <f>VLOOKUP(AD397,cs_lookup!$A$2:$B$54,2,FALSE)</f>
        <v>X</v>
      </c>
    </row>
    <row r="398" spans="1:31" x14ac:dyDescent="0.25">
      <c r="A398" s="41">
        <v>0.43115694866715881</v>
      </c>
      <c r="B398" s="41">
        <v>0.2336925322058172</v>
      </c>
      <c r="C398" s="41">
        <v>0.31211404588687985</v>
      </c>
      <c r="D398" s="34">
        <v>2.3193410267219705</v>
      </c>
      <c r="E398" s="35">
        <v>4.2791268961871749</v>
      </c>
      <c r="F398" s="54">
        <v>3.203957057294474</v>
      </c>
      <c r="G398" s="28">
        <v>3.0567334661667278E-2</v>
      </c>
      <c r="H398" s="36">
        <v>1.0305673346616673</v>
      </c>
      <c r="I398" s="36">
        <v>2.2505477795717295</v>
      </c>
      <c r="J398" s="36">
        <v>4.1522050546964033</v>
      </c>
      <c r="K398" s="36">
        <v>3.1089254913618287</v>
      </c>
      <c r="L398" s="37">
        <v>1.77</v>
      </c>
      <c r="M398" s="37">
        <v>3.83</v>
      </c>
      <c r="N398" s="37">
        <v>4.8899999999999997</v>
      </c>
      <c r="O398" s="36">
        <v>1.824104182351151</v>
      </c>
      <c r="P398" s="36">
        <v>3.947072891754186</v>
      </c>
      <c r="Q398" s="36">
        <v>5.039474266495553</v>
      </c>
      <c r="R398" s="38">
        <v>0.54821430139536509</v>
      </c>
      <c r="S398" s="38">
        <v>0.2533523011670486</v>
      </c>
      <c r="T398" s="38">
        <v>0.19843339743758615</v>
      </c>
      <c r="U398" s="37">
        <v>0.78647519331352489</v>
      </c>
      <c r="V398" s="37">
        <v>0.92240145887497316</v>
      </c>
      <c r="W398" s="37">
        <v>1.5728907024587431</v>
      </c>
      <c r="X398" s="37" t="s">
        <v>466</v>
      </c>
      <c r="Y398" s="37" t="s">
        <v>470</v>
      </c>
      <c r="Z398" s="37" t="s">
        <v>276</v>
      </c>
      <c r="AA398" s="26" t="s">
        <v>84</v>
      </c>
      <c r="AB398" s="39" t="s">
        <v>86</v>
      </c>
      <c r="AC398" s="37" t="s">
        <v>565</v>
      </c>
      <c r="AD398" s="39" t="s">
        <v>73</v>
      </c>
      <c r="AE398" s="69" t="str">
        <f>VLOOKUP(AD398,cs_lookup!$A$2:$B$54,2,FALSE)</f>
        <v>X</v>
      </c>
    </row>
    <row r="399" spans="1:31" x14ac:dyDescent="0.25">
      <c r="A399" s="41">
        <v>0.38970783387716473</v>
      </c>
      <c r="B399" s="41">
        <v>0.28084285197583597</v>
      </c>
      <c r="C399" s="41">
        <v>0.30767260634230437</v>
      </c>
      <c r="D399" s="34">
        <v>2.5660248860052381</v>
      </c>
      <c r="E399" s="35">
        <v>3.5607101728408637</v>
      </c>
      <c r="F399" s="54">
        <v>3.2502081088344914</v>
      </c>
      <c r="G399" s="28">
        <v>2.9274714533683577E-2</v>
      </c>
      <c r="H399" s="36">
        <v>1.0292747145336836</v>
      </c>
      <c r="I399" s="36">
        <v>2.4930417990184326</v>
      </c>
      <c r="J399" s="36">
        <v>3.459436166615689</v>
      </c>
      <c r="K399" s="36">
        <v>3.1577654273835041</v>
      </c>
      <c r="L399" s="37">
        <v>1.79</v>
      </c>
      <c r="M399" s="37">
        <v>4.01</v>
      </c>
      <c r="N399" s="37">
        <v>4.5199999999999996</v>
      </c>
      <c r="O399" s="36">
        <v>1.8424017390152936</v>
      </c>
      <c r="P399" s="36">
        <v>4.1273916052800708</v>
      </c>
      <c r="Q399" s="36">
        <v>4.6523217096922496</v>
      </c>
      <c r="R399" s="38">
        <v>0.54276978729648229</v>
      </c>
      <c r="S399" s="38">
        <v>0.24228377038920285</v>
      </c>
      <c r="T399" s="38">
        <v>0.2149464423143149</v>
      </c>
      <c r="U399" s="37">
        <v>0.71799839084317152</v>
      </c>
      <c r="V399" s="37">
        <v>1.1591484296479788</v>
      </c>
      <c r="W399" s="37">
        <v>1.4313919459638997</v>
      </c>
      <c r="X399" s="37" t="s">
        <v>454</v>
      </c>
      <c r="Y399" s="37" t="s">
        <v>458</v>
      </c>
      <c r="Z399" s="37" t="s">
        <v>276</v>
      </c>
      <c r="AA399" s="26" t="s">
        <v>90</v>
      </c>
      <c r="AB399" s="39" t="s">
        <v>75</v>
      </c>
      <c r="AC399" s="37" t="s">
        <v>565</v>
      </c>
      <c r="AD399" s="39" t="s">
        <v>76</v>
      </c>
      <c r="AE399" s="69" t="str">
        <f>VLOOKUP(AD399,cs_lookup!$A$2:$B$54,2,FALSE)</f>
        <v>2</v>
      </c>
    </row>
    <row r="400" spans="1:31" x14ac:dyDescent="0.25">
      <c r="A400" s="41">
        <v>0.35740097334948606</v>
      </c>
      <c r="B400" s="41">
        <v>0.26816420955799969</v>
      </c>
      <c r="C400" s="41">
        <v>0.34620436651806547</v>
      </c>
      <c r="D400" s="34">
        <v>2.7979778304133092</v>
      </c>
      <c r="E400" s="35">
        <v>3.7290584065943961</v>
      </c>
      <c r="F400" s="54">
        <v>2.8884673236720095</v>
      </c>
      <c r="G400" s="28">
        <v>4.1563655814592426E-2</v>
      </c>
      <c r="H400" s="36">
        <v>1.0415636558145924</v>
      </c>
      <c r="I400" s="36">
        <v>2.6863243689364809</v>
      </c>
      <c r="J400" s="36">
        <v>3.5802501227617736</v>
      </c>
      <c r="K400" s="36">
        <v>2.7732028739165053</v>
      </c>
      <c r="L400" s="37">
        <v>4.4400000000000004</v>
      </c>
      <c r="M400" s="37">
        <v>3.79</v>
      </c>
      <c r="N400" s="37">
        <v>1.81</v>
      </c>
      <c r="O400" s="36">
        <v>4.6245426318167908</v>
      </c>
      <c r="P400" s="36">
        <v>3.9475262555373054</v>
      </c>
      <c r="Q400" s="36">
        <v>1.8852302170244124</v>
      </c>
      <c r="R400" s="38">
        <v>0.21623760004286988</v>
      </c>
      <c r="S400" s="38">
        <v>0.25332320427185812</v>
      </c>
      <c r="T400" s="38">
        <v>0.53043919568527198</v>
      </c>
      <c r="U400" s="37">
        <v>1.6528160379075152</v>
      </c>
      <c r="V400" s="37">
        <v>1.0585852580256117</v>
      </c>
      <c r="W400" s="37">
        <v>0.65267493302565172</v>
      </c>
      <c r="X400" s="37" t="s">
        <v>377</v>
      </c>
      <c r="Y400" s="37" t="s">
        <v>476</v>
      </c>
      <c r="Z400" s="37" t="s">
        <v>275</v>
      </c>
      <c r="AA400" s="26" t="s">
        <v>90</v>
      </c>
      <c r="AB400" s="39" t="s">
        <v>75</v>
      </c>
      <c r="AC400" s="37" t="s">
        <v>567</v>
      </c>
      <c r="AD400" s="39" t="s">
        <v>79</v>
      </c>
      <c r="AE400" s="69" t="str">
        <f>VLOOKUP(AD400,cs_lookup!$A$2:$B$54,2,FALSE)</f>
        <v>2</v>
      </c>
    </row>
    <row r="401" spans="1:31" x14ac:dyDescent="0.25">
      <c r="A401" s="41">
        <v>0.76514061895325036</v>
      </c>
      <c r="B401" s="41">
        <v>0.18993508930285266</v>
      </c>
      <c r="C401" s="41">
        <v>4.3396130855891821E-2</v>
      </c>
      <c r="D401" s="34">
        <v>1.3069493047801444</v>
      </c>
      <c r="E401" s="35">
        <v>5.2649565894877588</v>
      </c>
      <c r="F401" s="54">
        <v>23.043529003098481</v>
      </c>
      <c r="G401" s="28">
        <v>4.4599152907758288E-2</v>
      </c>
      <c r="H401" s="36">
        <v>1.0445991529077583</v>
      </c>
      <c r="I401" s="36">
        <v>1.2511491141287117</v>
      </c>
      <c r="J401" s="36">
        <v>5.0401693078461385</v>
      </c>
      <c r="K401" s="36">
        <v>22.059685707148283</v>
      </c>
      <c r="L401" s="37">
        <v>2.34</v>
      </c>
      <c r="M401" s="37">
        <v>3.12</v>
      </c>
      <c r="N401" s="37">
        <v>3.37</v>
      </c>
      <c r="O401" s="36">
        <v>2.4443620178041541</v>
      </c>
      <c r="P401" s="36">
        <v>3.2591493570722059</v>
      </c>
      <c r="Q401" s="36">
        <v>3.5202991452991457</v>
      </c>
      <c r="R401" s="38">
        <v>0.40910470409711686</v>
      </c>
      <c r="S401" s="38">
        <v>0.30682852807283761</v>
      </c>
      <c r="T401" s="38">
        <v>0.28406676783004547</v>
      </c>
      <c r="U401" s="37">
        <v>1.8702806672484866</v>
      </c>
      <c r="V401" s="37">
        <v>0.61902682418684429</v>
      </c>
      <c r="W401" s="37">
        <v>0.15276736236128585</v>
      </c>
      <c r="X401" s="37" t="s">
        <v>375</v>
      </c>
      <c r="Y401" s="37" t="s">
        <v>307</v>
      </c>
      <c r="Z401" s="37" t="s">
        <v>275</v>
      </c>
      <c r="AA401" s="26" t="s">
        <v>84</v>
      </c>
      <c r="AB401" s="39" t="s">
        <v>94</v>
      </c>
      <c r="AC401" s="37" t="s">
        <v>567</v>
      </c>
      <c r="AD401" s="39" t="s">
        <v>78</v>
      </c>
      <c r="AE401" s="69" t="str">
        <f>VLOOKUP(AD401,cs_lookup!$A$2:$B$54,2,FALSE)</f>
        <v>1</v>
      </c>
    </row>
    <row r="402" spans="1:31" x14ac:dyDescent="0.25">
      <c r="A402" s="41">
        <v>0.51808109019487403</v>
      </c>
      <c r="B402" s="41">
        <v>0.26266621066899642</v>
      </c>
      <c r="C402" s="41">
        <v>0.20918734884503673</v>
      </c>
      <c r="D402" s="34">
        <v>1.9301997678082676</v>
      </c>
      <c r="E402" s="35">
        <v>3.8071132082541368</v>
      </c>
      <c r="F402" s="54">
        <v>4.7804038127601443</v>
      </c>
      <c r="G402" s="28">
        <v>4.8398053377686656E-2</v>
      </c>
      <c r="H402" s="36">
        <v>1.0483980533776867</v>
      </c>
      <c r="I402" s="36">
        <v>1.8410943835594007</v>
      </c>
      <c r="J402" s="36">
        <v>3.6313623398942156</v>
      </c>
      <c r="K402" s="36">
        <v>4.5597221373683707</v>
      </c>
      <c r="L402" s="37">
        <v>2.9</v>
      </c>
      <c r="M402" s="37">
        <v>3.18</v>
      </c>
      <c r="N402" s="37">
        <v>2.57</v>
      </c>
      <c r="O402" s="36">
        <v>3.0403543547952911</v>
      </c>
      <c r="P402" s="36">
        <v>3.3339058097410437</v>
      </c>
      <c r="Q402" s="36">
        <v>2.6943829971806545</v>
      </c>
      <c r="R402" s="38">
        <v>0.32890902944348754</v>
      </c>
      <c r="S402" s="38">
        <v>0.29994848597047602</v>
      </c>
      <c r="T402" s="38">
        <v>0.37114248458603655</v>
      </c>
      <c r="U402" s="37">
        <v>1.5751500987110771</v>
      </c>
      <c r="V402" s="37">
        <v>0.87570440577203212</v>
      </c>
      <c r="W402" s="37">
        <v>0.56363083595336516</v>
      </c>
      <c r="X402" s="37" t="s">
        <v>301</v>
      </c>
      <c r="Y402" s="37" t="s">
        <v>479</v>
      </c>
      <c r="Z402" s="37" t="s">
        <v>275</v>
      </c>
      <c r="AA402" s="26" t="s">
        <v>84</v>
      </c>
      <c r="AB402" s="39" t="s">
        <v>86</v>
      </c>
      <c r="AC402" s="37" t="s">
        <v>567</v>
      </c>
      <c r="AD402" s="39"/>
      <c r="AE402" s="69" t="e">
        <f>VLOOKUP(AD402,cs_lookup!$A$2:$B$54,2,FALSE)</f>
        <v>#N/A</v>
      </c>
    </row>
    <row r="403" spans="1:31" x14ac:dyDescent="0.25">
      <c r="A403" s="41">
        <v>0.25202932389055649</v>
      </c>
      <c r="B403" s="41">
        <v>0.3739627579625141</v>
      </c>
      <c r="C403" s="41">
        <v>0.35207529772695095</v>
      </c>
      <c r="D403" s="34">
        <v>3.967792257516229</v>
      </c>
      <c r="E403" s="35">
        <v>2.6740630683343065</v>
      </c>
      <c r="F403" s="54">
        <v>2.8403015106602045</v>
      </c>
      <c r="G403" s="28">
        <v>3.8611531891578288E-2</v>
      </c>
      <c r="H403" s="36">
        <v>1.0386115318915783</v>
      </c>
      <c r="I403" s="36">
        <v>3.8202851939164013</v>
      </c>
      <c r="J403" s="36">
        <v>2.5746518175704742</v>
      </c>
      <c r="K403" s="36">
        <v>2.734710162024955</v>
      </c>
      <c r="L403" s="37">
        <v>2.66</v>
      </c>
      <c r="M403" s="37">
        <v>3.22</v>
      </c>
      <c r="N403" s="37">
        <v>2.84</v>
      </c>
      <c r="O403" s="36">
        <v>2.7627066748315983</v>
      </c>
      <c r="P403" s="36">
        <v>3.3443291326908824</v>
      </c>
      <c r="Q403" s="36">
        <v>2.9496567505720823</v>
      </c>
      <c r="R403" s="38">
        <v>0.36196387010971959</v>
      </c>
      <c r="S403" s="38">
        <v>0.29901363182976837</v>
      </c>
      <c r="T403" s="38">
        <v>0.33902249806051205</v>
      </c>
      <c r="U403" s="37">
        <v>0.69628309536573529</v>
      </c>
      <c r="V403" s="37">
        <v>1.250654545995465</v>
      </c>
      <c r="W403" s="37">
        <v>1.0385012786499763</v>
      </c>
      <c r="X403" s="37" t="s">
        <v>475</v>
      </c>
      <c r="Y403" s="37" t="s">
        <v>371</v>
      </c>
      <c r="Z403" s="37" t="s">
        <v>275</v>
      </c>
      <c r="AA403" s="26" t="s">
        <v>90</v>
      </c>
      <c r="AB403" s="39" t="s">
        <v>75</v>
      </c>
      <c r="AC403" s="37" t="s">
        <v>567</v>
      </c>
      <c r="AD403" s="39" t="s">
        <v>78</v>
      </c>
      <c r="AE403" s="69" t="str">
        <f>VLOOKUP(AD403,cs_lookup!$A$2:$B$54,2,FALSE)</f>
        <v>1</v>
      </c>
    </row>
    <row r="404" spans="1:31" x14ac:dyDescent="0.25">
      <c r="A404" s="41">
        <v>0.13416175893415733</v>
      </c>
      <c r="B404" s="41">
        <v>0.23117388272363237</v>
      </c>
      <c r="C404" s="41">
        <v>0.55271383766688986</v>
      </c>
      <c r="D404" s="34">
        <v>7.4536888003292416</v>
      </c>
      <c r="E404" s="35">
        <v>4.3257481693790503</v>
      </c>
      <c r="F404" s="54">
        <v>1.8092545035984444</v>
      </c>
      <c r="G404" s="28">
        <v>3.5428927870788218E-2</v>
      </c>
      <c r="H404" s="36">
        <v>1.0354289278707882</v>
      </c>
      <c r="I404" s="36">
        <v>7.1986484052137589</v>
      </c>
      <c r="J404" s="36">
        <v>4.1777354803813855</v>
      </c>
      <c r="K404" s="36">
        <v>1.7473478429069178</v>
      </c>
      <c r="L404" s="37">
        <v>4.8</v>
      </c>
      <c r="M404" s="37">
        <v>4.07</v>
      </c>
      <c r="N404" s="37">
        <v>1.72</v>
      </c>
      <c r="O404" s="36">
        <v>4.9700588537797836</v>
      </c>
      <c r="P404" s="36">
        <v>4.2141957364341085</v>
      </c>
      <c r="Q404" s="36">
        <v>1.7809377559377557</v>
      </c>
      <c r="R404" s="38">
        <v>0.20120486083167591</v>
      </c>
      <c r="S404" s="38">
        <v>0.23729320196364723</v>
      </c>
      <c r="T404" s="38">
        <v>0.561501937204677</v>
      </c>
      <c r="U404" s="37">
        <v>0.66679183782937756</v>
      </c>
      <c r="V404" s="37">
        <v>0.97421199094885014</v>
      </c>
      <c r="W404" s="37">
        <v>0.98434894173021581</v>
      </c>
      <c r="X404" s="37" t="s">
        <v>310</v>
      </c>
      <c r="Y404" s="37" t="s">
        <v>312</v>
      </c>
      <c r="Z404" s="37" t="s">
        <v>268</v>
      </c>
      <c r="AA404" s="26" t="s">
        <v>85</v>
      </c>
      <c r="AB404" s="39" t="s">
        <v>79</v>
      </c>
      <c r="AC404" s="37" t="s">
        <v>567</v>
      </c>
      <c r="AD404" s="39" t="s">
        <v>86</v>
      </c>
      <c r="AE404" s="69" t="str">
        <f>VLOOKUP(AD404,cs_lookup!$A$2:$B$54,2,FALSE)</f>
        <v>1</v>
      </c>
    </row>
    <row r="405" spans="1:31" x14ac:dyDescent="0.25">
      <c r="A405" s="41">
        <v>0</v>
      </c>
      <c r="B405" s="41">
        <v>2.0732420636948728E-2</v>
      </c>
      <c r="C405" s="41">
        <v>0.67988488038039963</v>
      </c>
      <c r="D405" s="34" t="e">
        <v>#DIV/0!</v>
      </c>
      <c r="E405" s="35">
        <v>48.233634533626457</v>
      </c>
      <c r="F405" s="54">
        <v>1.47083723856382</v>
      </c>
      <c r="G405" s="28">
        <v>3.3563686462480202E-2</v>
      </c>
      <c r="H405" s="36">
        <v>1.0335636864624802</v>
      </c>
      <c r="I405" s="36" t="e">
        <v>#DIV/0!</v>
      </c>
      <c r="J405" s="36">
        <v>46.667307651561352</v>
      </c>
      <c r="K405" s="36">
        <v>1.4230736410621887</v>
      </c>
      <c r="L405" s="37">
        <v>1.98</v>
      </c>
      <c r="M405" s="37">
        <v>3.73</v>
      </c>
      <c r="N405" s="37">
        <v>3.84</v>
      </c>
      <c r="O405" s="36">
        <v>2.0464560991957108</v>
      </c>
      <c r="P405" s="36">
        <v>3.8551925505050511</v>
      </c>
      <c r="Q405" s="36">
        <v>3.968884556015924</v>
      </c>
      <c r="R405" s="38">
        <v>0.48864962233639686</v>
      </c>
      <c r="S405" s="38">
        <v>0.25939041614639835</v>
      </c>
      <c r="T405" s="38">
        <v>0.25195996151720462</v>
      </c>
      <c r="U405" s="37" t="e">
        <v>#DIV/0!</v>
      </c>
      <c r="V405" s="37">
        <v>7.9927473593501913E-2</v>
      </c>
      <c r="W405" s="37">
        <v>2.6983846016105013</v>
      </c>
      <c r="X405" s="37" t="s">
        <v>384</v>
      </c>
      <c r="Y405" s="37" t="s">
        <v>381</v>
      </c>
      <c r="Z405" s="37" t="s">
        <v>268</v>
      </c>
      <c r="AA405" s="26" t="s">
        <v>85</v>
      </c>
      <c r="AB405" s="53" t="s">
        <v>103</v>
      </c>
      <c r="AC405" s="37" t="s">
        <v>567</v>
      </c>
      <c r="AD405" s="39" t="s">
        <v>75</v>
      </c>
      <c r="AE405" s="69" t="str">
        <f>VLOOKUP(AD405,cs_lookup!$A$2:$B$54,2,FALSE)</f>
        <v>X</v>
      </c>
    </row>
    <row r="406" spans="1:31" x14ac:dyDescent="0.25">
      <c r="A406" s="41">
        <v>0.32750928160383508</v>
      </c>
      <c r="B406" s="41">
        <v>0.23424901006816273</v>
      </c>
      <c r="C406" s="41">
        <v>0.40120732912846974</v>
      </c>
      <c r="D406" s="34">
        <v>3.053348580238497</v>
      </c>
      <c r="E406" s="35">
        <v>4.268961476972799</v>
      </c>
      <c r="F406" s="54">
        <v>2.492476900091205</v>
      </c>
      <c r="G406" s="28">
        <v>3.2506646624787638E-2</v>
      </c>
      <c r="H406" s="36">
        <v>1.0325066466247876</v>
      </c>
      <c r="I406" s="36">
        <v>2.9572192975413185</v>
      </c>
      <c r="J406" s="36">
        <v>4.1345607710398955</v>
      </c>
      <c r="K406" s="36">
        <v>2.4140056708002673</v>
      </c>
      <c r="L406" s="37">
        <v>2.2400000000000002</v>
      </c>
      <c r="M406" s="37">
        <v>3.58</v>
      </c>
      <c r="N406" s="37">
        <v>3.26</v>
      </c>
      <c r="O406" s="36">
        <v>2.3128148884395245</v>
      </c>
      <c r="P406" s="36">
        <v>3.6963737949167399</v>
      </c>
      <c r="Q406" s="36">
        <v>3.3659716679968077</v>
      </c>
      <c r="R406" s="38">
        <v>0.43237355700122992</v>
      </c>
      <c r="S406" s="38">
        <v>0.27053540996725001</v>
      </c>
      <c r="T406" s="38">
        <v>0.29709103303151996</v>
      </c>
      <c r="U406" s="37">
        <v>0.75746834259548268</v>
      </c>
      <c r="V406" s="37">
        <v>0.8658719023011443</v>
      </c>
      <c r="W406" s="37">
        <v>1.3504525028390992</v>
      </c>
      <c r="X406" s="37" t="s">
        <v>311</v>
      </c>
      <c r="Y406" s="37" t="s">
        <v>287</v>
      </c>
      <c r="Z406" s="37" t="s">
        <v>268</v>
      </c>
      <c r="AA406" s="26" t="s">
        <v>85</v>
      </c>
      <c r="AB406" s="53" t="s">
        <v>79</v>
      </c>
      <c r="AC406" s="37" t="s">
        <v>567</v>
      </c>
      <c r="AD406" s="39" t="s">
        <v>102</v>
      </c>
      <c r="AE406" s="69" t="str">
        <f>VLOOKUP(AD406,cs_lookup!$A$2:$B$54,2,FALSE)</f>
        <v>2</v>
      </c>
    </row>
    <row r="407" spans="1:31" x14ac:dyDescent="0.25">
      <c r="A407" s="41">
        <v>0.28545641580494124</v>
      </c>
      <c r="B407" s="41">
        <v>0.4290914142264951</v>
      </c>
      <c r="C407" s="41">
        <v>0.2753324598282344</v>
      </c>
      <c r="D407" s="34">
        <v>3.5031617600191631</v>
      </c>
      <c r="E407" s="35">
        <v>2.3305057310518729</v>
      </c>
      <c r="F407" s="54">
        <v>3.6319727816467697</v>
      </c>
      <c r="G407" s="28">
        <v>3.8168307276587488E-2</v>
      </c>
      <c r="H407" s="36">
        <v>1.0381683072765875</v>
      </c>
      <c r="I407" s="36">
        <v>3.374367851017297</v>
      </c>
      <c r="J407" s="36">
        <v>2.2448245768217063</v>
      </c>
      <c r="K407" s="36">
        <v>3.4984431292980553</v>
      </c>
      <c r="L407" s="37">
        <v>2.4</v>
      </c>
      <c r="M407" s="37">
        <v>3.14</v>
      </c>
      <c r="N407" s="37">
        <v>3.3</v>
      </c>
      <c r="O407" s="36">
        <v>2.4916039374638097</v>
      </c>
      <c r="P407" s="36">
        <v>3.2598484848484848</v>
      </c>
      <c r="Q407" s="36">
        <v>3.4259554140127384</v>
      </c>
      <c r="R407" s="38">
        <v>0.40134789681617483</v>
      </c>
      <c r="S407" s="38">
        <v>0.3067627236811527</v>
      </c>
      <c r="T407" s="38">
        <v>0.29188937950267257</v>
      </c>
      <c r="U407" s="37">
        <v>0.71124432959389805</v>
      </c>
      <c r="V407" s="37">
        <v>1.3987729965277338</v>
      </c>
      <c r="W407" s="37">
        <v>0.94327673140198454</v>
      </c>
      <c r="X407" s="37" t="s">
        <v>388</v>
      </c>
      <c r="Y407" s="37" t="s">
        <v>316</v>
      </c>
      <c r="Z407" s="37" t="s">
        <v>279</v>
      </c>
      <c r="AA407" s="26" t="s">
        <v>90</v>
      </c>
      <c r="AB407" s="53" t="s">
        <v>75</v>
      </c>
      <c r="AC407" s="37" t="s">
        <v>567</v>
      </c>
      <c r="AD407" s="39" t="s">
        <v>86</v>
      </c>
      <c r="AE407" s="69" t="str">
        <f>VLOOKUP(AD407,cs_lookup!$A$2:$B$54,2,FALSE)</f>
        <v>1</v>
      </c>
    </row>
    <row r="408" spans="1:31" x14ac:dyDescent="0.25">
      <c r="A408" s="41">
        <v>0.14806488551165289</v>
      </c>
      <c r="B408" s="41">
        <v>0.21066642679283953</v>
      </c>
      <c r="C408" s="41">
        <v>0.55916534445716581</v>
      </c>
      <c r="D408" s="34">
        <v>6.7537957871942487</v>
      </c>
      <c r="E408" s="35">
        <v>4.7468408479883593</v>
      </c>
      <c r="F408" s="54">
        <v>1.7883797876830041</v>
      </c>
      <c r="G408" s="28">
        <v>3.8862624540373814E-2</v>
      </c>
      <c r="H408" s="36">
        <v>1.0388626245403738</v>
      </c>
      <c r="I408" s="36">
        <v>6.5011442587823822</v>
      </c>
      <c r="J408" s="36">
        <v>4.569267134900068</v>
      </c>
      <c r="K408" s="36">
        <v>1.7214786107780524</v>
      </c>
      <c r="L408" s="37">
        <v>2.2999999999999998</v>
      </c>
      <c r="M408" s="37">
        <v>2.97</v>
      </c>
      <c r="N408" s="37">
        <v>3.74</v>
      </c>
      <c r="O408" s="36">
        <v>2.3893840364428596</v>
      </c>
      <c r="P408" s="36">
        <v>3.0854219948849106</v>
      </c>
      <c r="Q408" s="36">
        <v>3.8853462157809981</v>
      </c>
      <c r="R408" s="38">
        <v>0.41851790450928389</v>
      </c>
      <c r="S408" s="38">
        <v>0.32410477453580899</v>
      </c>
      <c r="T408" s="38">
        <v>0.25737732095490717</v>
      </c>
      <c r="U408" s="37">
        <v>0.35378387379928306</v>
      </c>
      <c r="V408" s="37">
        <v>0.64999482681043896</v>
      </c>
      <c r="W408" s="37">
        <v>2.1725509550825275</v>
      </c>
      <c r="X408" s="37" t="s">
        <v>514</v>
      </c>
      <c r="Y408" s="37" t="s">
        <v>481</v>
      </c>
      <c r="Z408" s="37" t="s">
        <v>279</v>
      </c>
      <c r="AA408" s="26" t="s">
        <v>85</v>
      </c>
      <c r="AB408" s="53" t="s">
        <v>79</v>
      </c>
      <c r="AC408" s="37" t="s">
        <v>567</v>
      </c>
      <c r="AD408" s="39" t="s">
        <v>89</v>
      </c>
      <c r="AE408" s="69" t="str">
        <f>VLOOKUP(AD408,cs_lookup!$A$2:$B$54,2,FALSE)</f>
        <v>1</v>
      </c>
    </row>
    <row r="409" spans="1:31" x14ac:dyDescent="0.25">
      <c r="A409" s="41">
        <v>0.65813821573198716</v>
      </c>
      <c r="B409" s="41">
        <v>0.26087039065399631</v>
      </c>
      <c r="C409" s="41">
        <v>7.9973020519396337E-2</v>
      </c>
      <c r="D409" s="34">
        <v>1.5194376744826938</v>
      </c>
      <c r="E409" s="35">
        <v>3.833321204039378</v>
      </c>
      <c r="F409" s="54">
        <v>12.504216965988723</v>
      </c>
      <c r="G409" s="28">
        <v>4.4226830517152926E-2</v>
      </c>
      <c r="H409" s="36">
        <v>1.0442268305171529</v>
      </c>
      <c r="I409" s="36">
        <v>1.455083924371291</v>
      </c>
      <c r="J409" s="36">
        <v>3.6709660123758048</v>
      </c>
      <c r="K409" s="36">
        <v>11.974617583610655</v>
      </c>
      <c r="L409" s="37">
        <v>1.26</v>
      </c>
      <c r="M409" s="37">
        <v>6.2</v>
      </c>
      <c r="N409" s="37">
        <v>11.2</v>
      </c>
      <c r="O409" s="36">
        <v>1.3157258064516126</v>
      </c>
      <c r="P409" s="36">
        <v>6.474206349206348</v>
      </c>
      <c r="Q409" s="36">
        <v>11.695340501792112</v>
      </c>
      <c r="R409" s="38">
        <v>0.7600367759730311</v>
      </c>
      <c r="S409" s="38">
        <v>0.15445908673000308</v>
      </c>
      <c r="T409" s="38">
        <v>8.5504137296966001E-2</v>
      </c>
      <c r="U409" s="37">
        <v>0.86592943465059424</v>
      </c>
      <c r="V409" s="37">
        <v>1.6889287394920431</v>
      </c>
      <c r="W409" s="37">
        <v>0.93531170593114765</v>
      </c>
      <c r="X409" s="37" t="s">
        <v>387</v>
      </c>
      <c r="Y409" s="37" t="s">
        <v>480</v>
      </c>
      <c r="Z409" s="37" t="s">
        <v>279</v>
      </c>
      <c r="AA409" s="26" t="s">
        <v>84</v>
      </c>
      <c r="AB409" s="53" t="s">
        <v>78</v>
      </c>
      <c r="AC409" s="37" t="s">
        <v>567</v>
      </c>
      <c r="AD409" s="39" t="s">
        <v>94</v>
      </c>
      <c r="AE409" s="69" t="str">
        <f>VLOOKUP(AD409,cs_lookup!$A$2:$B$54,2,FALSE)</f>
        <v>1</v>
      </c>
    </row>
    <row r="410" spans="1:31" x14ac:dyDescent="0.25">
      <c r="A410" s="41">
        <v>0.27724222361628331</v>
      </c>
      <c r="B410" s="41">
        <v>0.28935338883345568</v>
      </c>
      <c r="C410" s="41">
        <v>0.39692149596409654</v>
      </c>
      <c r="D410" s="34">
        <v>3.6069541895755695</v>
      </c>
      <c r="E410" s="35">
        <v>3.4559816424876022</v>
      </c>
      <c r="F410" s="54">
        <v>2.5193898797823104</v>
      </c>
      <c r="G410" s="28">
        <v>4.0046381349419402E-2</v>
      </c>
      <c r="H410" s="36">
        <v>1.0400463813494194</v>
      </c>
      <c r="I410" s="36">
        <v>3.4680705151780709</v>
      </c>
      <c r="J410" s="36">
        <v>3.3229110782574924</v>
      </c>
      <c r="K410" s="36">
        <v>2.422382236947453</v>
      </c>
      <c r="L410" s="37">
        <v>2.0699999999999998</v>
      </c>
      <c r="M410" s="37">
        <v>3.38</v>
      </c>
      <c r="N410" s="37">
        <v>3.83</v>
      </c>
      <c r="O410" s="36">
        <v>2.1528960093932978</v>
      </c>
      <c r="P410" s="36">
        <v>3.5153567689610377</v>
      </c>
      <c r="Q410" s="36">
        <v>3.9833776405682766</v>
      </c>
      <c r="R410" s="38">
        <v>0.4644906189787622</v>
      </c>
      <c r="S410" s="38">
        <v>0.28446614830947858</v>
      </c>
      <c r="T410" s="38">
        <v>0.25104323271175916</v>
      </c>
      <c r="U410" s="37">
        <v>0.59687367685882076</v>
      </c>
      <c r="V410" s="37">
        <v>1.0171803940575035</v>
      </c>
      <c r="W410" s="37">
        <v>1.5810882120842935</v>
      </c>
      <c r="X410" s="37" t="s">
        <v>386</v>
      </c>
      <c r="Y410" s="37" t="s">
        <v>394</v>
      </c>
      <c r="Z410" s="37" t="s">
        <v>279</v>
      </c>
      <c r="AA410" s="26" t="s">
        <v>90</v>
      </c>
      <c r="AB410" s="53" t="s">
        <v>75</v>
      </c>
      <c r="AC410" s="37" t="s">
        <v>567</v>
      </c>
      <c r="AD410" s="39" t="s">
        <v>79</v>
      </c>
      <c r="AE410" s="69" t="str">
        <f>VLOOKUP(AD410,cs_lookup!$A$2:$B$54,2,FALSE)</f>
        <v>2</v>
      </c>
    </row>
    <row r="411" spans="1:31" x14ac:dyDescent="0.25">
      <c r="A411" s="41">
        <v>0.19407153002481109</v>
      </c>
      <c r="B411" s="41">
        <v>0.18052152726478715</v>
      </c>
      <c r="C411" s="41">
        <v>0.55600009383250282</v>
      </c>
      <c r="D411" s="34">
        <v>5.1527393011852638</v>
      </c>
      <c r="E411" s="35">
        <v>5.5395055379362601</v>
      </c>
      <c r="F411" s="54">
        <v>1.7985608475477235</v>
      </c>
      <c r="G411" s="28">
        <v>3.9103089964451776E-2</v>
      </c>
      <c r="H411" s="36">
        <v>1.0391030899644518</v>
      </c>
      <c r="I411" s="36">
        <v>4.9588335853775023</v>
      </c>
      <c r="J411" s="36">
        <v>5.3310451979560272</v>
      </c>
      <c r="K411" s="36">
        <v>1.7308781630215855</v>
      </c>
      <c r="L411" s="37">
        <v>2.76</v>
      </c>
      <c r="M411" s="37">
        <v>3.18</v>
      </c>
      <c r="N411" s="37">
        <v>2.76</v>
      </c>
      <c r="O411" s="36">
        <v>2.8679245283018866</v>
      </c>
      <c r="P411" s="36">
        <v>3.304347826086957</v>
      </c>
      <c r="Q411" s="36">
        <v>2.8679245283018866</v>
      </c>
      <c r="R411" s="38">
        <v>0.34868421052631582</v>
      </c>
      <c r="S411" s="38">
        <v>0.30263157894736836</v>
      </c>
      <c r="T411" s="38">
        <v>0.34868421052631582</v>
      </c>
      <c r="U411" s="37">
        <v>0.55658250120323172</v>
      </c>
      <c r="V411" s="37">
        <v>0.59650591617929671</v>
      </c>
      <c r="W411" s="37">
        <v>1.5945663068403853</v>
      </c>
      <c r="X411" s="37" t="s">
        <v>513</v>
      </c>
      <c r="Y411" s="37" t="s">
        <v>391</v>
      </c>
      <c r="Z411" s="37" t="s">
        <v>279</v>
      </c>
      <c r="AA411" s="26" t="s">
        <v>85</v>
      </c>
      <c r="AB411" s="53" t="s">
        <v>102</v>
      </c>
      <c r="AC411" s="37" t="s">
        <v>567</v>
      </c>
      <c r="AD411" s="39" t="s">
        <v>78</v>
      </c>
      <c r="AE411" s="69" t="str">
        <f>VLOOKUP(AD411,cs_lookup!$A$2:$B$54,2,FALSE)</f>
        <v>1</v>
      </c>
    </row>
    <row r="412" spans="1:31" x14ac:dyDescent="0.25">
      <c r="A412" s="41">
        <v>0.37172931109449037</v>
      </c>
      <c r="B412" s="41">
        <v>0.37742512456133348</v>
      </c>
      <c r="C412" s="41">
        <v>0.24184124509772459</v>
      </c>
      <c r="D412" s="34">
        <v>2.6901295382268327</v>
      </c>
      <c r="E412" s="35">
        <v>2.649532145381845</v>
      </c>
      <c r="F412" s="54">
        <v>4.134943977797974</v>
      </c>
      <c r="G412" s="28">
        <v>4.0577599409509668E-2</v>
      </c>
      <c r="H412" s="36">
        <v>1.0405775994095097</v>
      </c>
      <c r="I412" s="36">
        <v>2.5852272235663967</v>
      </c>
      <c r="J412" s="36">
        <v>2.546212936820242</v>
      </c>
      <c r="K412" s="36">
        <v>3.9737007409581042</v>
      </c>
      <c r="L412" s="37">
        <v>1.91</v>
      </c>
      <c r="M412" s="37">
        <v>3.47</v>
      </c>
      <c r="N412" s="37">
        <v>4.37</v>
      </c>
      <c r="O412" s="36">
        <v>1.9875032148721634</v>
      </c>
      <c r="P412" s="36">
        <v>3.6108042699509988</v>
      </c>
      <c r="Q412" s="36">
        <v>4.5473241094195576</v>
      </c>
      <c r="R412" s="38">
        <v>0.50314384022987368</v>
      </c>
      <c r="S412" s="38">
        <v>0.27694660946370564</v>
      </c>
      <c r="T412" s="38">
        <v>0.21990955030642073</v>
      </c>
      <c r="U412" s="37">
        <v>0.73881320086251412</v>
      </c>
      <c r="V412" s="37">
        <v>1.3628082513528506</v>
      </c>
      <c r="W412" s="37">
        <v>1.0997305244849274</v>
      </c>
      <c r="X412" s="37" t="s">
        <v>389</v>
      </c>
      <c r="Y412" s="37" t="s">
        <v>393</v>
      </c>
      <c r="Z412" s="37" t="s">
        <v>279</v>
      </c>
      <c r="AA412" s="26" t="s">
        <v>90</v>
      </c>
      <c r="AB412" s="53" t="s">
        <v>75</v>
      </c>
      <c r="AC412" s="37" t="s">
        <v>567</v>
      </c>
      <c r="AD412" s="39" t="s">
        <v>75</v>
      </c>
      <c r="AE412" s="69" t="str">
        <f>VLOOKUP(AD412,cs_lookup!$A$2:$B$54,2,FALSE)</f>
        <v>X</v>
      </c>
    </row>
    <row r="413" spans="1:31" x14ac:dyDescent="0.25">
      <c r="A413" s="41">
        <v>0.85271853877100645</v>
      </c>
      <c r="B413" s="41">
        <v>0.13027559229985516</v>
      </c>
      <c r="C413" s="41">
        <v>1.1765803052838234E-2</v>
      </c>
      <c r="D413" s="34">
        <v>1.1727199005679707</v>
      </c>
      <c r="E413" s="35">
        <v>7.6760349528736072</v>
      </c>
      <c r="F413" s="54">
        <v>84.992073682448108</v>
      </c>
      <c r="G413" s="28">
        <v>4.2041046735835419E-2</v>
      </c>
      <c r="H413" s="36">
        <v>1.0420410467358354</v>
      </c>
      <c r="I413" s="36">
        <v>1.125406627926494</v>
      </c>
      <c r="J413" s="36">
        <v>7.3663460541392043</v>
      </c>
      <c r="K413" s="36">
        <v>81.563076568512741</v>
      </c>
      <c r="L413" s="37">
        <v>1.31</v>
      </c>
      <c r="M413" s="37">
        <v>5.1100000000000003</v>
      </c>
      <c r="N413" s="37">
        <v>12.05</v>
      </c>
      <c r="O413" s="36">
        <v>1.3650737712239445</v>
      </c>
      <c r="P413" s="36">
        <v>5.3248297488201191</v>
      </c>
      <c r="Q413" s="36">
        <v>12.556594613166817</v>
      </c>
      <c r="R413" s="38">
        <v>0.73256114144174478</v>
      </c>
      <c r="S413" s="38">
        <v>0.18779943156334358</v>
      </c>
      <c r="T413" s="38">
        <v>7.963942699491168E-2</v>
      </c>
      <c r="U413" s="37">
        <v>1.164023711512709</v>
      </c>
      <c r="V413" s="37">
        <v>0.69369534942343003</v>
      </c>
      <c r="W413" s="37">
        <v>0.14773841923285025</v>
      </c>
      <c r="X413" s="37" t="s">
        <v>395</v>
      </c>
      <c r="Y413" s="37" t="s">
        <v>396</v>
      </c>
      <c r="Z413" s="37" t="s">
        <v>280</v>
      </c>
      <c r="AA413" s="26" t="s">
        <v>84</v>
      </c>
      <c r="AB413" s="53" t="s">
        <v>94</v>
      </c>
      <c r="AC413" s="37" t="s">
        <v>567</v>
      </c>
      <c r="AD413" s="39" t="s">
        <v>89</v>
      </c>
      <c r="AE413" s="69" t="str">
        <f>VLOOKUP(AD413,cs_lookup!$A$2:$B$54,2,FALSE)</f>
        <v>1</v>
      </c>
    </row>
    <row r="414" spans="1:31" x14ac:dyDescent="0.25">
      <c r="A414" s="41">
        <v>0.1228537589010239</v>
      </c>
      <c r="B414" s="41">
        <v>0.27650407303248897</v>
      </c>
      <c r="C414" s="41">
        <v>0.53039909361418613</v>
      </c>
      <c r="D414" s="34">
        <v>8.1397590838522209</v>
      </c>
      <c r="E414" s="35">
        <v>3.6165832533052811</v>
      </c>
      <c r="F414" s="54">
        <v>1.8853727542894387</v>
      </c>
      <c r="G414" s="28">
        <v>3.847838516909019E-2</v>
      </c>
      <c r="H414" s="36">
        <v>1.0384783851690902</v>
      </c>
      <c r="I414" s="36">
        <v>7.8381593686486459</v>
      </c>
      <c r="J414" s="36">
        <v>3.482579228374032</v>
      </c>
      <c r="K414" s="36">
        <v>1.8155146811095668</v>
      </c>
      <c r="L414" s="37">
        <v>2.94</v>
      </c>
      <c r="M414" s="37">
        <v>3.37</v>
      </c>
      <c r="N414" s="37">
        <v>2.4900000000000002</v>
      </c>
      <c r="O414" s="36">
        <v>3.0531264523971253</v>
      </c>
      <c r="P414" s="36">
        <v>3.499672158019834</v>
      </c>
      <c r="Q414" s="36">
        <v>2.585811179071035</v>
      </c>
      <c r="R414" s="38">
        <v>0.32753310928699403</v>
      </c>
      <c r="S414" s="38">
        <v>0.28574105083197698</v>
      </c>
      <c r="T414" s="38">
        <v>0.38672583988102904</v>
      </c>
      <c r="U414" s="37">
        <v>0.37508806107713483</v>
      </c>
      <c r="V414" s="37">
        <v>0.96767360597088448</v>
      </c>
      <c r="W414" s="37">
        <v>1.3715119056367069</v>
      </c>
      <c r="X414" s="37" t="s">
        <v>397</v>
      </c>
      <c r="Y414" s="37" t="s">
        <v>398</v>
      </c>
      <c r="Z414" s="37" t="s">
        <v>280</v>
      </c>
      <c r="AA414" s="26" t="s">
        <v>85</v>
      </c>
      <c r="AB414" s="53" t="s">
        <v>76</v>
      </c>
      <c r="AC414" s="37" t="s">
        <v>567</v>
      </c>
      <c r="AD414" s="39" t="s">
        <v>75</v>
      </c>
      <c r="AE414" s="69" t="str">
        <f>VLOOKUP(AD414,cs_lookup!$A$2:$B$54,2,FALSE)</f>
        <v>X</v>
      </c>
    </row>
    <row r="415" spans="1:31" x14ac:dyDescent="0.25">
      <c r="A415" s="41">
        <v>0.85646166631650766</v>
      </c>
      <c r="B415" s="41">
        <v>4.2998331534195078E-2</v>
      </c>
      <c r="C415" s="41">
        <v>3.9430265315176334E-3</v>
      </c>
      <c r="D415" s="34">
        <v>1.1675945805033232</v>
      </c>
      <c r="E415" s="35">
        <v>23.256716349673585</v>
      </c>
      <c r="F415" s="54">
        <v>253.61229299542896</v>
      </c>
      <c r="G415" s="28">
        <v>4.565444322036627E-2</v>
      </c>
      <c r="H415" s="36">
        <v>1.0456544432203663</v>
      </c>
      <c r="I415" s="36">
        <v>1.1166160944216048</v>
      </c>
      <c r="J415" s="36">
        <v>22.241302086422017</v>
      </c>
      <c r="K415" s="36">
        <v>242.53929645664164</v>
      </c>
      <c r="L415" s="37">
        <v>1.1599999999999999</v>
      </c>
      <c r="M415" s="37">
        <v>7.02</v>
      </c>
      <c r="N415" s="37">
        <v>24.31</v>
      </c>
      <c r="O415" s="36">
        <v>1.2129591541356248</v>
      </c>
      <c r="P415" s="36">
        <v>7.3404941914069708</v>
      </c>
      <c r="Q415" s="36">
        <v>25.419859514687104</v>
      </c>
      <c r="R415" s="38">
        <v>0.82443006971048161</v>
      </c>
      <c r="S415" s="38">
        <v>0.13623060980970922</v>
      </c>
      <c r="T415" s="38">
        <v>3.9339320479809078E-2</v>
      </c>
      <c r="U415" s="37">
        <v>1.038853018324859</v>
      </c>
      <c r="V415" s="37">
        <v>0.31562900286695017</v>
      </c>
      <c r="W415" s="37">
        <v>0.10023118049386219</v>
      </c>
      <c r="X415" s="37" t="s">
        <v>399</v>
      </c>
      <c r="Y415" s="37" t="s">
        <v>400</v>
      </c>
      <c r="Z415" s="37" t="s">
        <v>280</v>
      </c>
      <c r="AA415" s="26" t="s">
        <v>84</v>
      </c>
      <c r="AB415" s="53" t="s">
        <v>88</v>
      </c>
      <c r="AC415" s="37" t="s">
        <v>567</v>
      </c>
      <c r="AD415" s="39" t="s">
        <v>164</v>
      </c>
      <c r="AE415" s="69" t="str">
        <f>VLOOKUP(AD415,cs_lookup!$A$2:$B$54,2,FALSE)</f>
        <v>1</v>
      </c>
    </row>
    <row r="416" spans="1:31" x14ac:dyDescent="0.25">
      <c r="A416" s="41">
        <v>0</v>
      </c>
      <c r="B416" s="41">
        <v>9.343906941812781E-2</v>
      </c>
      <c r="C416" s="41">
        <v>0.6882348627919338</v>
      </c>
      <c r="D416" s="34" t="e">
        <v>#DIV/0!</v>
      </c>
      <c r="E416" s="35">
        <v>10.702161378824618</v>
      </c>
      <c r="F416" s="54">
        <v>1.4529923636000384</v>
      </c>
      <c r="G416" s="28">
        <v>3.372613750697484E-2</v>
      </c>
      <c r="H416" s="36">
        <v>1.0337261375069748</v>
      </c>
      <c r="I416" s="36" t="e">
        <v>#DIV/0!</v>
      </c>
      <c r="J416" s="36">
        <v>10.352994850875005</v>
      </c>
      <c r="K416" s="36">
        <v>1.4055873319641534</v>
      </c>
      <c r="L416" s="37">
        <v>2.1</v>
      </c>
      <c r="M416" s="37">
        <v>3.69</v>
      </c>
      <c r="N416" s="37">
        <v>3.49</v>
      </c>
      <c r="O416" s="36">
        <v>2.1708248887646473</v>
      </c>
      <c r="P416" s="36">
        <v>3.8144494474007371</v>
      </c>
      <c r="Q416" s="36">
        <v>3.6077042198993423</v>
      </c>
      <c r="R416" s="38">
        <v>0.46065438312210921</v>
      </c>
      <c r="S416" s="38">
        <v>0.26216103104510285</v>
      </c>
      <c r="T416" s="38">
        <v>0.27718458583278782</v>
      </c>
      <c r="U416" s="37" t="e">
        <v>#DIV/0!</v>
      </c>
      <c r="V416" s="37">
        <v>0.35641860670761677</v>
      </c>
      <c r="W416" s="37">
        <v>2.4829478187763043</v>
      </c>
      <c r="X416" s="37" t="s">
        <v>406</v>
      </c>
      <c r="Y416" s="37" t="s">
        <v>408</v>
      </c>
      <c r="Z416" s="37" t="s">
        <v>281</v>
      </c>
      <c r="AA416" s="26" t="s">
        <v>85</v>
      </c>
      <c r="AB416" s="53" t="s">
        <v>77</v>
      </c>
      <c r="AC416" s="37" t="s">
        <v>567</v>
      </c>
      <c r="AD416" s="39" t="s">
        <v>75</v>
      </c>
      <c r="AE416" s="69" t="str">
        <f>VLOOKUP(AD416,cs_lookup!$A$2:$B$54,2,FALSE)</f>
        <v>X</v>
      </c>
    </row>
    <row r="417" spans="1:31" x14ac:dyDescent="0.25">
      <c r="A417" s="41">
        <v>0.14685836643380187</v>
      </c>
      <c r="B417" s="41">
        <v>0.16440702934354082</v>
      </c>
      <c r="C417" s="41">
        <v>0.60216894544725952</v>
      </c>
      <c r="D417" s="34">
        <v>6.8092817881830499</v>
      </c>
      <c r="E417" s="35">
        <v>6.0824649894404761</v>
      </c>
      <c r="F417" s="54">
        <v>1.6606635190349319</v>
      </c>
      <c r="G417" s="28">
        <v>3.4573708381375523E-2</v>
      </c>
      <c r="H417" s="36">
        <v>1.0345737083813755</v>
      </c>
      <c r="I417" s="36">
        <v>6.5817270756246016</v>
      </c>
      <c r="J417" s="36">
        <v>5.8791992684181889</v>
      </c>
      <c r="K417" s="36">
        <v>1.6051669451692276</v>
      </c>
      <c r="L417" s="37">
        <v>3.37</v>
      </c>
      <c r="M417" s="37">
        <v>3.61</v>
      </c>
      <c r="N417" s="37">
        <v>2.17</v>
      </c>
      <c r="O417" s="36">
        <v>3.4865133972452358</v>
      </c>
      <c r="P417" s="36">
        <v>3.7348110872567655</v>
      </c>
      <c r="Q417" s="36">
        <v>2.2450249471875847</v>
      </c>
      <c r="R417" s="38">
        <v>0.28681949158437769</v>
      </c>
      <c r="S417" s="38">
        <v>0.2677511597338928</v>
      </c>
      <c r="T417" s="38">
        <v>0.44542934868172951</v>
      </c>
      <c r="U417" s="37">
        <v>0.51202366206900018</v>
      </c>
      <c r="V417" s="37">
        <v>0.61402919601520467</v>
      </c>
      <c r="W417" s="37">
        <v>1.3518843049507376</v>
      </c>
      <c r="X417" s="37" t="s">
        <v>404</v>
      </c>
      <c r="Y417" s="37" t="s">
        <v>407</v>
      </c>
      <c r="Z417" s="37" t="s">
        <v>281</v>
      </c>
      <c r="AA417" s="26" t="s">
        <v>85</v>
      </c>
      <c r="AB417" s="53" t="s">
        <v>102</v>
      </c>
      <c r="AC417" s="37" t="s">
        <v>567</v>
      </c>
      <c r="AD417" s="39" t="s">
        <v>102</v>
      </c>
      <c r="AE417" s="69" t="str">
        <f>VLOOKUP(AD417,cs_lookup!$A$2:$B$54,2,FALSE)</f>
        <v>2</v>
      </c>
    </row>
    <row r="418" spans="1:31" x14ac:dyDescent="0.25">
      <c r="A418" s="41">
        <v>0.88237239897568986</v>
      </c>
      <c r="B418" s="41">
        <v>8.0115142035013576E-2</v>
      </c>
      <c r="C418" s="41">
        <v>1.318672894400435E-2</v>
      </c>
      <c r="D418" s="34">
        <v>1.133308341422351</v>
      </c>
      <c r="E418" s="35">
        <v>12.482034913736523</v>
      </c>
      <c r="F418" s="54">
        <v>75.833817791081003</v>
      </c>
      <c r="G418" s="28">
        <v>4.225317892363778E-2</v>
      </c>
      <c r="H418" s="36">
        <v>1.0422531789236378</v>
      </c>
      <c r="I418" s="36">
        <v>1.0873637656761559</v>
      </c>
      <c r="J418" s="36">
        <v>11.97601040337152</v>
      </c>
      <c r="K418" s="36">
        <v>72.759497715705294</v>
      </c>
      <c r="L418" s="37">
        <v>1.23</v>
      </c>
      <c r="M418" s="37">
        <v>6.86</v>
      </c>
      <c r="N418" s="37">
        <v>11.98</v>
      </c>
      <c r="O418" s="36">
        <v>1.2819714100760744</v>
      </c>
      <c r="P418" s="36">
        <v>7.1498568074161559</v>
      </c>
      <c r="Q418" s="36">
        <v>12.486193083505182</v>
      </c>
      <c r="R418" s="38">
        <v>0.78004859713732477</v>
      </c>
      <c r="S418" s="38">
        <v>0.1398629408861384</v>
      </c>
      <c r="T418" s="38">
        <v>8.0088461976536685E-2</v>
      </c>
      <c r="U418" s="37">
        <v>1.1311761885270737</v>
      </c>
      <c r="V418" s="37">
        <v>0.57281179365615398</v>
      </c>
      <c r="W418" s="37">
        <v>0.1646520437346847</v>
      </c>
      <c r="X418" s="37" t="s">
        <v>330</v>
      </c>
      <c r="Y418" s="37" t="s">
        <v>540</v>
      </c>
      <c r="Z418" s="37" t="s">
        <v>283</v>
      </c>
      <c r="AA418" s="26" t="s">
        <v>84</v>
      </c>
      <c r="AB418" s="53" t="s">
        <v>100</v>
      </c>
      <c r="AC418" s="37" t="s">
        <v>567</v>
      </c>
      <c r="AD418" s="39" t="s">
        <v>78</v>
      </c>
      <c r="AE418" s="69" t="str">
        <f>VLOOKUP(AD418,cs_lookup!$A$2:$B$54,2,FALSE)</f>
        <v>1</v>
      </c>
    </row>
    <row r="419" spans="1:31" x14ac:dyDescent="0.25">
      <c r="A419" s="41">
        <v>0.81208216625982099</v>
      </c>
      <c r="B419" s="41">
        <v>0.14479550638817729</v>
      </c>
      <c r="C419" s="41">
        <v>3.8533931267268486E-2</v>
      </c>
      <c r="D419" s="34">
        <v>1.2314024880088992</v>
      </c>
      <c r="E419" s="35">
        <v>6.9062916726098837</v>
      </c>
      <c r="F419" s="54">
        <v>25.951154401145168</v>
      </c>
      <c r="G419" s="28">
        <v>3.8439373092270968E-2</v>
      </c>
      <c r="H419" s="36">
        <v>1.038439373092271</v>
      </c>
      <c r="I419" s="36">
        <v>1.1858202991109836</v>
      </c>
      <c r="J419" s="36">
        <v>6.65064504636827</v>
      </c>
      <c r="K419" s="36">
        <v>24.990533943130128</v>
      </c>
      <c r="L419" s="37">
        <v>1.27</v>
      </c>
      <c r="M419" s="37">
        <v>5.91</v>
      </c>
      <c r="N419" s="37">
        <v>12.22</v>
      </c>
      <c r="O419" s="36">
        <v>1.3188180038271842</v>
      </c>
      <c r="P419" s="36">
        <v>6.1371766949753219</v>
      </c>
      <c r="Q419" s="36">
        <v>12.689729139187552</v>
      </c>
      <c r="R419" s="38">
        <v>0.75825473802906806</v>
      </c>
      <c r="S419" s="38">
        <v>0.16294137348509583</v>
      </c>
      <c r="T419" s="38">
        <v>7.8803888485836041E-2</v>
      </c>
      <c r="U419" s="37">
        <v>1.0709885814504325</v>
      </c>
      <c r="V419" s="37">
        <v>0.88863560734267188</v>
      </c>
      <c r="W419" s="37">
        <v>0.4889851504497072</v>
      </c>
      <c r="X419" s="37" t="s">
        <v>413</v>
      </c>
      <c r="Y419" s="37" t="s">
        <v>290</v>
      </c>
      <c r="Z419" s="37" t="s">
        <v>283</v>
      </c>
      <c r="AA419" s="26" t="s">
        <v>84</v>
      </c>
      <c r="AB419" s="53" t="s">
        <v>94</v>
      </c>
      <c r="AC419" s="37" t="s">
        <v>567</v>
      </c>
      <c r="AD419" s="39" t="s">
        <v>88</v>
      </c>
      <c r="AE419" s="69" t="str">
        <f>VLOOKUP(AD419,cs_lookup!$A$2:$B$54,2,FALSE)</f>
        <v>1</v>
      </c>
    </row>
    <row r="420" spans="1:31" x14ac:dyDescent="0.25">
      <c r="A420" s="41">
        <v>0.39331858529714758</v>
      </c>
      <c r="B420" s="41">
        <v>0.26221770575801545</v>
      </c>
      <c r="C420" s="41">
        <v>0.32021571367326607</v>
      </c>
      <c r="D420" s="34">
        <v>2.5424682112199495</v>
      </c>
      <c r="E420" s="35">
        <v>3.8136250071642315</v>
      </c>
      <c r="F420" s="54">
        <v>3.1228948402587005</v>
      </c>
      <c r="G420" s="28">
        <v>3.4175363784302304E-2</v>
      </c>
      <c r="H420" s="36">
        <v>1.0341753637843023</v>
      </c>
      <c r="I420" s="36">
        <v>2.4584497951260724</v>
      </c>
      <c r="J420" s="36">
        <v>3.6875999377989808</v>
      </c>
      <c r="K420" s="36">
        <v>3.0196956431366333</v>
      </c>
      <c r="L420" s="37">
        <v>2.2000000000000002</v>
      </c>
      <c r="M420" s="37">
        <v>3.33</v>
      </c>
      <c r="N420" s="37">
        <v>3.58</v>
      </c>
      <c r="O420" s="36">
        <v>2.2751858003254655</v>
      </c>
      <c r="P420" s="36">
        <v>3.4438039614017266</v>
      </c>
      <c r="Q420" s="36">
        <v>3.7023478023478025</v>
      </c>
      <c r="R420" s="38">
        <v>0.43952454338320412</v>
      </c>
      <c r="S420" s="38">
        <v>0.29037657520812288</v>
      </c>
      <c r="T420" s="38">
        <v>0.27009888140867294</v>
      </c>
      <c r="U420" s="37">
        <v>0.89487286027217061</v>
      </c>
      <c r="V420" s="37">
        <v>0.90302637383912598</v>
      </c>
      <c r="W420" s="37">
        <v>1.1855499437954498</v>
      </c>
      <c r="X420" s="37" t="s">
        <v>525</v>
      </c>
      <c r="Y420" s="37" t="s">
        <v>526</v>
      </c>
      <c r="Z420" s="37" t="s">
        <v>277</v>
      </c>
      <c r="AA420" s="26" t="s">
        <v>90</v>
      </c>
      <c r="AB420" s="53" t="s">
        <v>75</v>
      </c>
      <c r="AC420" s="37" t="s">
        <v>567</v>
      </c>
      <c r="AD420" s="39" t="s">
        <v>78</v>
      </c>
      <c r="AE420" s="69" t="str">
        <f>VLOOKUP(AD420,cs_lookup!$A$2:$B$54,2,FALSE)</f>
        <v>1</v>
      </c>
    </row>
    <row r="421" spans="1:31" x14ac:dyDescent="0.25">
      <c r="A421" s="41">
        <v>0.4489649559818869</v>
      </c>
      <c r="B421" s="41">
        <v>0.24645200544817522</v>
      </c>
      <c r="C421" s="41">
        <v>0.28504771434619186</v>
      </c>
      <c r="D421" s="34">
        <v>2.2273453343657943</v>
      </c>
      <c r="E421" s="35">
        <v>4.0575851601673554</v>
      </c>
      <c r="F421" s="54">
        <v>3.5081845939150211</v>
      </c>
      <c r="G421" s="28">
        <v>3.4340736414486539E-2</v>
      </c>
      <c r="H421" s="36">
        <v>1.0343407364144865</v>
      </c>
      <c r="I421" s="36">
        <v>2.1533961256199046</v>
      </c>
      <c r="J421" s="36">
        <v>3.9228708851136056</v>
      </c>
      <c r="K421" s="36">
        <v>3.3917107490864624</v>
      </c>
      <c r="L421" s="37">
        <v>3.32</v>
      </c>
      <c r="M421" s="37">
        <v>3.29</v>
      </c>
      <c r="N421" s="37">
        <v>2.33</v>
      </c>
      <c r="O421" s="36">
        <v>3.4340112448960953</v>
      </c>
      <c r="P421" s="36">
        <v>3.4029810228036608</v>
      </c>
      <c r="Q421" s="36">
        <v>2.4100139158457536</v>
      </c>
      <c r="R421" s="38">
        <v>0.29120463757545367</v>
      </c>
      <c r="S421" s="38">
        <v>0.29385999901231191</v>
      </c>
      <c r="T421" s="38">
        <v>0.41493536341223447</v>
      </c>
      <c r="U421" s="37">
        <v>1.5417507074060801</v>
      </c>
      <c r="V421" s="37">
        <v>0.83867149757204473</v>
      </c>
      <c r="W421" s="37">
        <v>0.68696895825434756</v>
      </c>
      <c r="X421" s="37" t="s">
        <v>538</v>
      </c>
      <c r="Y421" s="37" t="s">
        <v>527</v>
      </c>
      <c r="Z421" s="37" t="s">
        <v>277</v>
      </c>
      <c r="AA421" s="26" t="s">
        <v>84</v>
      </c>
      <c r="AB421" s="53" t="s">
        <v>86</v>
      </c>
      <c r="AC421" s="37" t="s">
        <v>567</v>
      </c>
      <c r="AD421" s="39" t="s">
        <v>78</v>
      </c>
      <c r="AE421" s="69" t="str">
        <f>VLOOKUP(AD421,cs_lookup!$A$2:$B$54,2,FALSE)</f>
        <v>1</v>
      </c>
    </row>
    <row r="422" spans="1:31" x14ac:dyDescent="0.25">
      <c r="A422" s="41">
        <v>0.2521830623348762</v>
      </c>
      <c r="B422" s="41">
        <v>0.2593351850183761</v>
      </c>
      <c r="C422" s="41">
        <v>0.44135115858290719</v>
      </c>
      <c r="D422" s="34">
        <v>3.9653733710001937</v>
      </c>
      <c r="E422" s="35">
        <v>3.8560135984985666</v>
      </c>
      <c r="F422" s="54">
        <v>2.2657695138057545</v>
      </c>
      <c r="G422" s="28">
        <v>3.7897343081442658E-2</v>
      </c>
      <c r="H422" s="36">
        <v>1.0378973430814427</v>
      </c>
      <c r="I422" s="36">
        <v>3.8205834107131298</v>
      </c>
      <c r="J422" s="36">
        <v>3.7152167545302111</v>
      </c>
      <c r="K422" s="36">
        <v>2.1830381674153316</v>
      </c>
      <c r="L422" s="37">
        <v>7.21</v>
      </c>
      <c r="M422" s="37">
        <v>3.7</v>
      </c>
      <c r="N422" s="37">
        <v>1.59</v>
      </c>
      <c r="O422" s="36">
        <v>7.4832398436172012</v>
      </c>
      <c r="P422" s="36">
        <v>3.8402201694013378</v>
      </c>
      <c r="Q422" s="36">
        <v>1.6502567754994939</v>
      </c>
      <c r="R422" s="38">
        <v>0.13363195900408642</v>
      </c>
      <c r="S422" s="38">
        <v>0.26040173632958463</v>
      </c>
      <c r="T422" s="38">
        <v>0.60596630466632895</v>
      </c>
      <c r="U422" s="37">
        <v>1.8871463399497459</v>
      </c>
      <c r="V422" s="37">
        <v>0.99590420814299563</v>
      </c>
      <c r="W422" s="37">
        <v>0.72834273982599418</v>
      </c>
      <c r="X422" s="37" t="s">
        <v>531</v>
      </c>
      <c r="Y422" s="37" t="s">
        <v>533</v>
      </c>
      <c r="Z422" s="37" t="s">
        <v>277</v>
      </c>
      <c r="AA422" s="26" t="s">
        <v>85</v>
      </c>
      <c r="AB422" s="53" t="s">
        <v>79</v>
      </c>
      <c r="AC422" s="37" t="s">
        <v>567</v>
      </c>
      <c r="AD422" s="39" t="s">
        <v>76</v>
      </c>
      <c r="AE422" s="69" t="str">
        <f>VLOOKUP(AD422,cs_lookup!$A$2:$B$54,2,FALSE)</f>
        <v>2</v>
      </c>
    </row>
    <row r="423" spans="1:31" x14ac:dyDescent="0.25">
      <c r="A423" s="41">
        <v>0.32163564739149564</v>
      </c>
      <c r="B423" s="41">
        <v>0.3991061206800019</v>
      </c>
      <c r="C423" s="41">
        <v>0.26859262202774559</v>
      </c>
      <c r="D423" s="34">
        <v>3.1091081107150966</v>
      </c>
      <c r="E423" s="35">
        <v>2.505599258403223</v>
      </c>
      <c r="F423" s="54">
        <v>3.7231104579510754</v>
      </c>
      <c r="G423" s="28">
        <v>3.6056814696677764E-2</v>
      </c>
      <c r="H423" s="36">
        <v>1.0360568146966778</v>
      </c>
      <c r="I423" s="36">
        <v>3.0009050339824634</v>
      </c>
      <c r="J423" s="36">
        <v>2.418399476612465</v>
      </c>
      <c r="K423" s="36">
        <v>3.5935388920163378</v>
      </c>
      <c r="L423" s="37">
        <v>1.79</v>
      </c>
      <c r="M423" s="37">
        <v>3.67</v>
      </c>
      <c r="N423" s="37">
        <v>4.88</v>
      </c>
      <c r="O423" s="36">
        <v>1.8545416983070533</v>
      </c>
      <c r="P423" s="36">
        <v>3.8023285099368072</v>
      </c>
      <c r="Q423" s="36">
        <v>5.0559572557197869</v>
      </c>
      <c r="R423" s="38">
        <v>0.53921677841639537</v>
      </c>
      <c r="S423" s="38">
        <v>0.26299673933660705</v>
      </c>
      <c r="T423" s="38">
        <v>0.19778648224699752</v>
      </c>
      <c r="U423" s="37">
        <v>0.59648671974951284</v>
      </c>
      <c r="V423" s="37">
        <v>1.5175325811518512</v>
      </c>
      <c r="W423" s="37">
        <v>1.3579928161739827</v>
      </c>
      <c r="X423" s="37" t="s">
        <v>557</v>
      </c>
      <c r="Y423" s="37" t="s">
        <v>562</v>
      </c>
      <c r="Z423" s="37" t="s">
        <v>272</v>
      </c>
      <c r="AA423" s="26" t="s">
        <v>90</v>
      </c>
      <c r="AB423" s="53" t="s">
        <v>75</v>
      </c>
      <c r="AC423" s="37" t="s">
        <v>567</v>
      </c>
      <c r="AD423" s="39" t="s">
        <v>78</v>
      </c>
      <c r="AE423" s="69" t="str">
        <f>VLOOKUP(AD423,cs_lookup!$A$2:$B$54,2,FALSE)</f>
        <v>1</v>
      </c>
    </row>
    <row r="424" spans="1:31" x14ac:dyDescent="0.25">
      <c r="A424" s="41">
        <v>0.80996649905073603</v>
      </c>
      <c r="B424" s="41">
        <v>0.14758564145765241</v>
      </c>
      <c r="C424" s="41">
        <v>3.8243904472752541E-2</v>
      </c>
      <c r="D424" s="34">
        <v>1.2346189640830569</v>
      </c>
      <c r="E424" s="35">
        <v>6.7757268940484003</v>
      </c>
      <c r="F424" s="54">
        <v>26.147957793181536</v>
      </c>
      <c r="G424" s="28">
        <v>3.5765279033392217E-2</v>
      </c>
      <c r="H424" s="36">
        <v>1.0357652790333922</v>
      </c>
      <c r="I424" s="36">
        <v>1.1919872089507006</v>
      </c>
      <c r="J424" s="36">
        <v>6.5417590560399121</v>
      </c>
      <c r="K424" s="36">
        <v>25.245061137387815</v>
      </c>
      <c r="L424" s="37">
        <v>1.35</v>
      </c>
      <c r="M424" s="37">
        <v>5.34</v>
      </c>
      <c r="N424" s="37">
        <v>9.2799999999999994</v>
      </c>
      <c r="O424" s="36">
        <v>1.3982831266950795</v>
      </c>
      <c r="P424" s="36">
        <v>5.5309865900383146</v>
      </c>
      <c r="Q424" s="36">
        <v>9.6119017894298793</v>
      </c>
      <c r="R424" s="38">
        <v>0.71516274559041271</v>
      </c>
      <c r="S424" s="38">
        <v>0.18079957051443019</v>
      </c>
      <c r="T424" s="38">
        <v>0.10403768389515704</v>
      </c>
      <c r="U424" s="37">
        <v>1.1325624888109305</v>
      </c>
      <c r="V424" s="37">
        <v>0.81629420378447826</v>
      </c>
      <c r="W424" s="37">
        <v>0.36759665383643553</v>
      </c>
      <c r="X424" s="37" t="s">
        <v>539</v>
      </c>
      <c r="Y424" s="37" t="s">
        <v>515</v>
      </c>
      <c r="Z424" s="37" t="s">
        <v>272</v>
      </c>
      <c r="AA424" s="26" t="s">
        <v>84</v>
      </c>
      <c r="AB424" s="53" t="s">
        <v>94</v>
      </c>
      <c r="AC424" s="37" t="s">
        <v>567</v>
      </c>
      <c r="AD424" s="39" t="s">
        <v>109</v>
      </c>
      <c r="AE424" s="69" t="str">
        <f>VLOOKUP(AD424,cs_lookup!$A$2:$B$54,2,FALSE)</f>
        <v>1</v>
      </c>
    </row>
    <row r="425" spans="1:31" x14ac:dyDescent="0.25">
      <c r="A425" s="41">
        <v>0.61833127303882196</v>
      </c>
      <c r="B425" s="41">
        <v>0.21496099560078416</v>
      </c>
      <c r="C425" s="41">
        <v>0.15953476369334982</v>
      </c>
      <c r="D425" s="34">
        <v>1.6172560625721659</v>
      </c>
      <c r="E425" s="35">
        <v>4.6520067382696473</v>
      </c>
      <c r="F425" s="54">
        <v>6.2682262903034269</v>
      </c>
      <c r="G425" s="28">
        <v>3.6008741008672907E-2</v>
      </c>
      <c r="H425" s="36">
        <v>1.0360087410086729</v>
      </c>
      <c r="I425" s="36">
        <v>1.5610448045038523</v>
      </c>
      <c r="J425" s="36">
        <v>4.4903161084725856</v>
      </c>
      <c r="K425" s="36">
        <v>6.050360428620122</v>
      </c>
      <c r="L425" s="37">
        <v>1.66</v>
      </c>
      <c r="M425" s="37">
        <v>4.0199999999999996</v>
      </c>
      <c r="N425" s="37">
        <v>5.41</v>
      </c>
      <c r="O425" s="36">
        <v>1.7197745100743969</v>
      </c>
      <c r="P425" s="36">
        <v>4.1647551388548649</v>
      </c>
      <c r="Q425" s="36">
        <v>5.6048072888569207</v>
      </c>
      <c r="R425" s="38">
        <v>0.5814715790599434</v>
      </c>
      <c r="S425" s="38">
        <v>0.24011015453719053</v>
      </c>
      <c r="T425" s="38">
        <v>0.17841826640286615</v>
      </c>
      <c r="U425" s="37">
        <v>1.0633903621540182</v>
      </c>
      <c r="V425" s="37">
        <v>0.89525991108172398</v>
      </c>
      <c r="W425" s="37">
        <v>0.89416160637455344</v>
      </c>
      <c r="X425" s="37" t="s">
        <v>335</v>
      </c>
      <c r="Y425" s="37" t="s">
        <v>563</v>
      </c>
      <c r="Z425" s="37" t="s">
        <v>272</v>
      </c>
      <c r="AA425" s="26" t="s">
        <v>84</v>
      </c>
      <c r="AB425" s="53" t="s">
        <v>86</v>
      </c>
      <c r="AC425" s="37" t="s">
        <v>567</v>
      </c>
      <c r="AD425" s="39" t="s">
        <v>100</v>
      </c>
      <c r="AE425" s="69" t="str">
        <f>VLOOKUP(AD425,cs_lookup!$A$2:$B$54,2,FALSE)</f>
        <v>1</v>
      </c>
    </row>
    <row r="426" spans="1:31" x14ac:dyDescent="0.25">
      <c r="A426" s="41">
        <v>0.28029991299514795</v>
      </c>
      <c r="B426" s="41">
        <v>0.27661490525880689</v>
      </c>
      <c r="C426" s="41">
        <v>0.40442090644475609</v>
      </c>
      <c r="D426" s="34">
        <v>3.5676072436644324</v>
      </c>
      <c r="E426" s="35">
        <v>3.6151341847048277</v>
      </c>
      <c r="F426" s="54">
        <v>2.4726713779239304</v>
      </c>
      <c r="G426" s="28">
        <v>3.4399376129158554E-2</v>
      </c>
      <c r="H426" s="36">
        <v>1.0343993761291586</v>
      </c>
      <c r="I426" s="36">
        <v>3.4489649993939757</v>
      </c>
      <c r="J426" s="36">
        <v>3.4949114124885456</v>
      </c>
      <c r="K426" s="36">
        <v>2.3904416756098126</v>
      </c>
      <c r="L426" s="37">
        <v>3.53</v>
      </c>
      <c r="M426" s="37">
        <v>3.42</v>
      </c>
      <c r="N426" s="37">
        <v>2.1800000000000002</v>
      </c>
      <c r="O426" s="36">
        <v>3.6514297977359296</v>
      </c>
      <c r="P426" s="36">
        <v>3.5376458663617223</v>
      </c>
      <c r="Q426" s="36">
        <v>2.2549906399615658</v>
      </c>
      <c r="R426" s="38">
        <v>0.27386532273468611</v>
      </c>
      <c r="S426" s="38">
        <v>0.28267385650685439</v>
      </c>
      <c r="T426" s="38">
        <v>0.44346082075845961</v>
      </c>
      <c r="U426" s="37">
        <v>1.0234954546132717</v>
      </c>
      <c r="V426" s="37">
        <v>0.97856557616285755</v>
      </c>
      <c r="W426" s="37">
        <v>0.91196535863769701</v>
      </c>
      <c r="X426" s="37" t="s">
        <v>558</v>
      </c>
      <c r="Y426" s="37" t="s">
        <v>337</v>
      </c>
      <c r="Z426" s="37" t="s">
        <v>272</v>
      </c>
      <c r="AA426" s="26" t="s">
        <v>90</v>
      </c>
      <c r="AB426" s="53" t="s">
        <v>75</v>
      </c>
      <c r="AC426" s="37" t="s">
        <v>567</v>
      </c>
      <c r="AD426" s="39" t="s">
        <v>86</v>
      </c>
      <c r="AE426" s="69" t="str">
        <f>VLOOKUP(AD426,cs_lookup!$A$2:$B$54,2,FALSE)</f>
        <v>1</v>
      </c>
    </row>
    <row r="427" spans="1:31" x14ac:dyDescent="0.25">
      <c r="A427" s="41">
        <v>0.60134749152232392</v>
      </c>
      <c r="B427" s="41">
        <v>0.20565580639858286</v>
      </c>
      <c r="C427" s="41">
        <v>0.1826559098889716</v>
      </c>
      <c r="D427" s="34">
        <v>1.6629320219969304</v>
      </c>
      <c r="E427" s="35">
        <v>4.8624933937527324</v>
      </c>
      <c r="F427" s="54">
        <v>5.4747749503854299</v>
      </c>
      <c r="G427" s="28">
        <v>3.5572891965030662E-2</v>
      </c>
      <c r="H427" s="36">
        <v>1.0355728919650307</v>
      </c>
      <c r="I427" s="36">
        <v>1.6058087604451163</v>
      </c>
      <c r="J427" s="36">
        <v>4.6954622233554275</v>
      </c>
      <c r="K427" s="36">
        <v>5.2867113390703766</v>
      </c>
      <c r="L427" s="37">
        <v>1.61</v>
      </c>
      <c r="M427" s="37">
        <v>3.95</v>
      </c>
      <c r="N427" s="37">
        <v>6.2</v>
      </c>
      <c r="O427" s="36">
        <v>1.6672723560636995</v>
      </c>
      <c r="P427" s="36">
        <v>4.0905129232618709</v>
      </c>
      <c r="Q427" s="36">
        <v>6.4205519301831906</v>
      </c>
      <c r="R427" s="38">
        <v>0.59978203102996464</v>
      </c>
      <c r="S427" s="38">
        <v>0.24446811897677043</v>
      </c>
      <c r="T427" s="38">
        <v>0.15574984999326499</v>
      </c>
      <c r="U427" s="37">
        <v>1.0026100490034207</v>
      </c>
      <c r="V427" s="37">
        <v>0.84123773381724454</v>
      </c>
      <c r="W427" s="37">
        <v>1.1727517547970034</v>
      </c>
      <c r="X427" s="37" t="s">
        <v>343</v>
      </c>
      <c r="Y427" s="37" t="s">
        <v>517</v>
      </c>
      <c r="Z427" s="37" t="s">
        <v>274</v>
      </c>
      <c r="AA427" s="26" t="s">
        <v>84</v>
      </c>
      <c r="AB427" s="53" t="s">
        <v>86</v>
      </c>
      <c r="AC427" s="37" t="s">
        <v>567</v>
      </c>
      <c r="AD427" s="39" t="s">
        <v>100</v>
      </c>
      <c r="AE427" s="69" t="str">
        <f>VLOOKUP(AD427,cs_lookup!$A$2:$B$54,2,FALSE)</f>
        <v>1</v>
      </c>
    </row>
    <row r="428" spans="1:31" x14ac:dyDescent="0.25">
      <c r="A428" s="41">
        <v>0.47739124271704403</v>
      </c>
      <c r="B428" s="41">
        <v>0.22558700496371997</v>
      </c>
      <c r="C428" s="41">
        <v>0.27810791015218977</v>
      </c>
      <c r="D428" s="34">
        <v>2.0947179389143362</v>
      </c>
      <c r="E428" s="35">
        <v>4.4328794566904461</v>
      </c>
      <c r="F428" s="54">
        <v>3.5957265633069091</v>
      </c>
      <c r="G428" s="28">
        <v>3.6798507404298464E-2</v>
      </c>
      <c r="H428" s="36">
        <v>1.0367985074042985</v>
      </c>
      <c r="I428" s="36">
        <v>2.0203712910029328</v>
      </c>
      <c r="J428" s="36">
        <v>4.2755457545830069</v>
      </c>
      <c r="K428" s="36">
        <v>3.4681054588987359</v>
      </c>
      <c r="L428" s="37">
        <v>1.72</v>
      </c>
      <c r="M428" s="37">
        <v>3.53</v>
      </c>
      <c r="N428" s="37">
        <v>5.81</v>
      </c>
      <c r="O428" s="36">
        <v>1.7832934327353933</v>
      </c>
      <c r="P428" s="36">
        <v>3.6598987311371736</v>
      </c>
      <c r="Q428" s="36">
        <v>6.0237993280189741</v>
      </c>
      <c r="R428" s="38">
        <v>0.56076021009402821</v>
      </c>
      <c r="S428" s="38">
        <v>0.27323160378519223</v>
      </c>
      <c r="T428" s="38">
        <v>0.16600818612077944</v>
      </c>
      <c r="U428" s="37">
        <v>0.85132866798269269</v>
      </c>
      <c r="V428" s="37">
        <v>0.82562559322775386</v>
      </c>
      <c r="W428" s="37">
        <v>1.6752662422915219</v>
      </c>
      <c r="X428" s="37" t="s">
        <v>516</v>
      </c>
      <c r="Y428" s="37" t="s">
        <v>341</v>
      </c>
      <c r="Z428" s="37" t="s">
        <v>274</v>
      </c>
      <c r="AA428" s="26" t="s">
        <v>84</v>
      </c>
      <c r="AB428" s="53" t="s">
        <v>86</v>
      </c>
      <c r="AC428" s="37" t="s">
        <v>567</v>
      </c>
      <c r="AD428" s="39" t="s">
        <v>88</v>
      </c>
      <c r="AE428" s="69" t="str">
        <f>VLOOKUP(AD428,cs_lookup!$A$2:$B$54,2,FALSE)</f>
        <v>1</v>
      </c>
    </row>
    <row r="429" spans="1:31" x14ac:dyDescent="0.25">
      <c r="A429" s="41">
        <v>0.43321726783073983</v>
      </c>
      <c r="B429" s="41">
        <v>0.27251689965697945</v>
      </c>
      <c r="C429" s="41">
        <v>0.27651397636526065</v>
      </c>
      <c r="D429" s="34">
        <v>2.3083105736004619</v>
      </c>
      <c r="E429" s="35">
        <v>3.6694971991047636</v>
      </c>
      <c r="F429" s="54">
        <v>3.6164537255760689</v>
      </c>
      <c r="G429" s="28">
        <v>3.5947127269597923E-2</v>
      </c>
      <c r="H429" s="36">
        <v>1.0359471272695979</v>
      </c>
      <c r="I429" s="36">
        <v>2.2282127271151171</v>
      </c>
      <c r="J429" s="36">
        <v>3.54216648949672</v>
      </c>
      <c r="K429" s="36">
        <v>3.4909636123107974</v>
      </c>
      <c r="L429" s="37">
        <v>1.96</v>
      </c>
      <c r="M429" s="37">
        <v>3.38</v>
      </c>
      <c r="N429" s="37">
        <v>4.3499999999999996</v>
      </c>
      <c r="O429" s="36">
        <v>2.0304563694484119</v>
      </c>
      <c r="P429" s="36">
        <v>3.501501290171241</v>
      </c>
      <c r="Q429" s="36">
        <v>4.5063700036227505</v>
      </c>
      <c r="R429" s="38">
        <v>0.49250011723800657</v>
      </c>
      <c r="S429" s="38">
        <v>0.28559178396050083</v>
      </c>
      <c r="T429" s="38">
        <v>0.22190809880149262</v>
      </c>
      <c r="U429" s="37">
        <v>0.87962876082196417</v>
      </c>
      <c r="V429" s="37">
        <v>0.95421827574238016</v>
      </c>
      <c r="W429" s="37">
        <v>1.2460742886748608</v>
      </c>
      <c r="X429" s="37" t="s">
        <v>486</v>
      </c>
      <c r="Y429" s="37" t="s">
        <v>342</v>
      </c>
      <c r="Z429" s="37" t="s">
        <v>274</v>
      </c>
      <c r="AA429" s="26" t="s">
        <v>90</v>
      </c>
      <c r="AB429" s="53" t="s">
        <v>75</v>
      </c>
      <c r="AC429" s="37" t="s">
        <v>567</v>
      </c>
      <c r="AD429" s="39" t="s">
        <v>89</v>
      </c>
      <c r="AE429" s="69" t="str">
        <f>VLOOKUP(AD429,cs_lookup!$A$2:$B$54,2,FALSE)</f>
        <v>1</v>
      </c>
    </row>
    <row r="430" spans="1:31" x14ac:dyDescent="0.25">
      <c r="A430" s="41">
        <v>0.12294149448779751</v>
      </c>
      <c r="B430" s="41">
        <v>0.20141493099543584</v>
      </c>
      <c r="C430" s="41">
        <v>0.58272356709963691</v>
      </c>
      <c r="D430" s="34">
        <v>8.1339502514283684</v>
      </c>
      <c r="E430" s="35">
        <v>4.9648752208080369</v>
      </c>
      <c r="F430" s="54">
        <v>1.7160795554867529</v>
      </c>
      <c r="G430" s="28">
        <v>3.2553861323764144E-2</v>
      </c>
      <c r="H430" s="36">
        <v>1.0325538613237641</v>
      </c>
      <c r="I430" s="36">
        <v>7.8775069815732488</v>
      </c>
      <c r="J430" s="36">
        <v>4.8083450237093901</v>
      </c>
      <c r="K430" s="36">
        <v>1.6619758249576337</v>
      </c>
      <c r="L430" s="37">
        <v>2.57</v>
      </c>
      <c r="M430" s="37">
        <v>3.26</v>
      </c>
      <c r="N430" s="37">
        <v>2.97</v>
      </c>
      <c r="O430" s="36">
        <v>2.6536634236020737</v>
      </c>
      <c r="P430" s="36">
        <v>3.3661255879154708</v>
      </c>
      <c r="Q430" s="36">
        <v>3.0666849681315798</v>
      </c>
      <c r="R430" s="38">
        <v>0.37683754130454244</v>
      </c>
      <c r="S430" s="38">
        <v>0.29707744820634174</v>
      </c>
      <c r="T430" s="38">
        <v>0.32608501048911581</v>
      </c>
      <c r="U430" s="37">
        <v>0.32624534716524423</v>
      </c>
      <c r="V430" s="37">
        <v>0.67798795301196546</v>
      </c>
      <c r="W430" s="37">
        <v>1.7870296038004705</v>
      </c>
      <c r="X430" s="37" t="s">
        <v>418</v>
      </c>
      <c r="Y430" s="37" t="s">
        <v>519</v>
      </c>
      <c r="Z430" s="37" t="s">
        <v>274</v>
      </c>
      <c r="AA430" s="26" t="s">
        <v>85</v>
      </c>
      <c r="AB430" s="53" t="s">
        <v>79</v>
      </c>
      <c r="AC430" s="37" t="s">
        <v>567</v>
      </c>
      <c r="AD430" s="39" t="s">
        <v>76</v>
      </c>
      <c r="AE430" s="69" t="str">
        <f>VLOOKUP(AD430,cs_lookup!$A$2:$B$54,2,FALSE)</f>
        <v>2</v>
      </c>
    </row>
    <row r="431" spans="1:31" x14ac:dyDescent="0.25">
      <c r="A431" s="41">
        <v>0.28926298814673723</v>
      </c>
      <c r="B431" s="41">
        <v>0.21879728915625016</v>
      </c>
      <c r="C431" s="41">
        <v>0.44721774758130345</v>
      </c>
      <c r="D431" s="34">
        <v>3.4570617084710484</v>
      </c>
      <c r="E431" s="35">
        <v>4.5704405381634681</v>
      </c>
      <c r="F431" s="54">
        <v>2.2360472172858068</v>
      </c>
      <c r="G431" s="28">
        <v>3.3731119470212123E-2</v>
      </c>
      <c r="H431" s="36">
        <v>1.0337311194702121</v>
      </c>
      <c r="I431" s="36">
        <v>3.3442562029503327</v>
      </c>
      <c r="J431" s="36">
        <v>4.4213049719406934</v>
      </c>
      <c r="K431" s="36">
        <v>2.1630839733564202</v>
      </c>
      <c r="L431" s="37">
        <v>2.71</v>
      </c>
      <c r="M431" s="37">
        <v>3.57</v>
      </c>
      <c r="N431" s="37">
        <v>2.6</v>
      </c>
      <c r="O431" s="36">
        <v>2.8014113337642748</v>
      </c>
      <c r="P431" s="36">
        <v>3.6904200965086571</v>
      </c>
      <c r="Q431" s="36">
        <v>2.6877009106225516</v>
      </c>
      <c r="R431" s="38">
        <v>0.35696293077257363</v>
      </c>
      <c r="S431" s="38">
        <v>0.27097186061447465</v>
      </c>
      <c r="T431" s="38">
        <v>0.37206520861295173</v>
      </c>
      <c r="U431" s="37">
        <v>0.81034461343279074</v>
      </c>
      <c r="V431" s="37">
        <v>0.80745391296384139</v>
      </c>
      <c r="W431" s="37">
        <v>1.2019875474208359</v>
      </c>
      <c r="X431" s="37" t="s">
        <v>547</v>
      </c>
      <c r="Y431" s="37" t="s">
        <v>568</v>
      </c>
      <c r="Z431" s="37" t="s">
        <v>271</v>
      </c>
      <c r="AA431" s="26" t="s">
        <v>85</v>
      </c>
      <c r="AB431" s="53" t="s">
        <v>79</v>
      </c>
      <c r="AC431" s="37" t="s">
        <v>567</v>
      </c>
      <c r="AD431" s="39" t="s">
        <v>76</v>
      </c>
      <c r="AE431" s="69" t="str">
        <f>VLOOKUP(AD431,cs_lookup!$A$2:$B$54,2,FALSE)</f>
        <v>2</v>
      </c>
    </row>
    <row r="432" spans="1:31" x14ac:dyDescent="0.25">
      <c r="A432" s="41">
        <v>0.19241480400629279</v>
      </c>
      <c r="B432" s="41">
        <v>0.19275202931003371</v>
      </c>
      <c r="C432" s="41">
        <v>0.54580582065757188</v>
      </c>
      <c r="D432" s="34">
        <v>5.1971053119556005</v>
      </c>
      <c r="E432" s="35">
        <v>5.1880128244540611</v>
      </c>
      <c r="F432" s="54">
        <v>1.8321534182160744</v>
      </c>
      <c r="G432" s="28">
        <v>3.538114169596307E-2</v>
      </c>
      <c r="H432" s="36">
        <v>1.0353811416959631</v>
      </c>
      <c r="I432" s="36">
        <v>5.0195093407271241</v>
      </c>
      <c r="J432" s="36">
        <v>5.0107275625631464</v>
      </c>
      <c r="K432" s="36">
        <v>1.7695448993932723</v>
      </c>
      <c r="L432" s="37">
        <v>3.82</v>
      </c>
      <c r="M432" s="37">
        <v>3.59</v>
      </c>
      <c r="N432" s="37">
        <v>2.02</v>
      </c>
      <c r="O432" s="36">
        <v>3.9551559612785789</v>
      </c>
      <c r="P432" s="36">
        <v>3.7170182986885072</v>
      </c>
      <c r="Q432" s="36">
        <v>2.0914699062258455</v>
      </c>
      <c r="R432" s="38">
        <v>0.25283453036747788</v>
      </c>
      <c r="S432" s="38">
        <v>0.26903284289798485</v>
      </c>
      <c r="T432" s="38">
        <v>0.47813262673453732</v>
      </c>
      <c r="U432" s="37">
        <v>0.76103055910373829</v>
      </c>
      <c r="V432" s="37">
        <v>0.71646282005473882</v>
      </c>
      <c r="W432" s="37">
        <v>1.1415364485482125</v>
      </c>
      <c r="X432" s="37" t="s">
        <v>542</v>
      </c>
      <c r="Y432" s="37" t="s">
        <v>569</v>
      </c>
      <c r="Z432" s="37" t="s">
        <v>271</v>
      </c>
      <c r="AA432" s="26" t="s">
        <v>85</v>
      </c>
      <c r="AB432" s="53" t="s">
        <v>79</v>
      </c>
      <c r="AC432" s="37" t="s">
        <v>567</v>
      </c>
      <c r="AD432" s="39" t="s">
        <v>79</v>
      </c>
      <c r="AE432" s="69" t="str">
        <f>VLOOKUP(AD432,cs_lookup!$A$2:$B$54,2,FALSE)</f>
        <v>2</v>
      </c>
    </row>
    <row r="433" spans="1:31" x14ac:dyDescent="0.25">
      <c r="A433" s="41">
        <v>0.11978819515832073</v>
      </c>
      <c r="B433" s="41">
        <v>0.16193208786164204</v>
      </c>
      <c r="C433" s="41">
        <v>0.61971591980110663</v>
      </c>
      <c r="D433" s="34">
        <v>8.3480680101935576</v>
      </c>
      <c r="E433" s="35">
        <v>6.1754283119873046</v>
      </c>
      <c r="F433" s="54">
        <v>1.6136425869468429</v>
      </c>
      <c r="G433" s="28">
        <v>3.3607869561536052E-2</v>
      </c>
      <c r="H433" s="36">
        <v>1.0336078695615361</v>
      </c>
      <c r="I433" s="36">
        <v>8.0766296929752173</v>
      </c>
      <c r="J433" s="36">
        <v>5.9746336051088367</v>
      </c>
      <c r="K433" s="36">
        <v>1.5611748269983294</v>
      </c>
      <c r="L433" s="37">
        <v>2.5099999999999998</v>
      </c>
      <c r="M433" s="37">
        <v>3.58</v>
      </c>
      <c r="N433" s="37">
        <v>2.81</v>
      </c>
      <c r="O433" s="36">
        <v>2.5943557525994554</v>
      </c>
      <c r="P433" s="36">
        <v>3.7003161730302994</v>
      </c>
      <c r="Q433" s="36">
        <v>2.9044381134679162</v>
      </c>
      <c r="R433" s="38">
        <v>0.38545214895761087</v>
      </c>
      <c r="S433" s="38">
        <v>0.27024717706245899</v>
      </c>
      <c r="T433" s="38">
        <v>0.34430067397993003</v>
      </c>
      <c r="U433" s="37">
        <v>0.31077319320249558</v>
      </c>
      <c r="V433" s="37">
        <v>0.59919992364699748</v>
      </c>
      <c r="W433" s="37">
        <v>1.7999265369931607</v>
      </c>
      <c r="X433" s="37" t="s">
        <v>570</v>
      </c>
      <c r="Y433" s="37" t="s">
        <v>545</v>
      </c>
      <c r="Z433" s="37" t="s">
        <v>271</v>
      </c>
      <c r="AA433" s="26" t="s">
        <v>85</v>
      </c>
      <c r="AB433" s="53" t="s">
        <v>102</v>
      </c>
      <c r="AC433" s="37" t="s">
        <v>567</v>
      </c>
      <c r="AD433" s="39" t="s">
        <v>204</v>
      </c>
      <c r="AE433" s="69" t="str">
        <f>VLOOKUP(AD433,cs_lookup!$A$2:$B$54,2,FALSE)</f>
        <v>1</v>
      </c>
    </row>
    <row r="434" spans="1:31" x14ac:dyDescent="0.25">
      <c r="A434" s="41">
        <v>8.1332773199916025E-2</v>
      </c>
      <c r="B434" s="41">
        <v>0.11254564993213496</v>
      </c>
      <c r="C434" s="41">
        <v>0.67563331365023682</v>
      </c>
      <c r="D434" s="34">
        <v>12.295166642627557</v>
      </c>
      <c r="E434" s="35">
        <v>8.8852834436781887</v>
      </c>
      <c r="F434" s="54">
        <v>1.4800927955984153</v>
      </c>
      <c r="G434" s="28">
        <v>3.3813867314745671E-2</v>
      </c>
      <c r="H434" s="36">
        <v>1.0338138673147457</v>
      </c>
      <c r="I434" s="36">
        <v>11.893017719488842</v>
      </c>
      <c r="J434" s="36">
        <v>8.5946645954334588</v>
      </c>
      <c r="K434" s="36">
        <v>1.4316820874562708</v>
      </c>
      <c r="L434" s="37">
        <v>2.79</v>
      </c>
      <c r="M434" s="37">
        <v>3.55</v>
      </c>
      <c r="N434" s="37">
        <v>2.54</v>
      </c>
      <c r="O434" s="36">
        <v>2.8843406898081403</v>
      </c>
      <c r="P434" s="36">
        <v>3.6700392289673469</v>
      </c>
      <c r="Q434" s="36">
        <v>2.6258872229794541</v>
      </c>
      <c r="R434" s="38">
        <v>0.34669968202213924</v>
      </c>
      <c r="S434" s="38">
        <v>0.2724766515047235</v>
      </c>
      <c r="T434" s="38">
        <v>0.38082366647313715</v>
      </c>
      <c r="U434" s="37">
        <v>0.23459142715545481</v>
      </c>
      <c r="V434" s="37">
        <v>0.41304695030056154</v>
      </c>
      <c r="W434" s="37">
        <v>1.774136885733427</v>
      </c>
      <c r="X434" s="37" t="s">
        <v>543</v>
      </c>
      <c r="Y434" s="37" t="s">
        <v>571</v>
      </c>
      <c r="Z434" s="37" t="s">
        <v>271</v>
      </c>
      <c r="AA434" s="26" t="s">
        <v>85</v>
      </c>
      <c r="AB434" s="53" t="s">
        <v>102</v>
      </c>
      <c r="AC434" s="37" t="s">
        <v>567</v>
      </c>
      <c r="AD434" s="39" t="s">
        <v>75</v>
      </c>
      <c r="AE434" s="69" t="str">
        <f>VLOOKUP(AD434,cs_lookup!$A$2:$B$54,2,FALSE)</f>
        <v>X</v>
      </c>
    </row>
    <row r="435" spans="1:31" x14ac:dyDescent="0.25">
      <c r="A435" s="41">
        <v>0.1580145380455194</v>
      </c>
      <c r="B435" s="41">
        <v>0.12452055490596102</v>
      </c>
      <c r="C435" s="41">
        <v>0.57407382500205317</v>
      </c>
      <c r="D435" s="34">
        <v>6.3285316172106203</v>
      </c>
      <c r="E435" s="35">
        <v>8.0308026313824925</v>
      </c>
      <c r="F435" s="54">
        <v>1.7419362396402998</v>
      </c>
      <c r="G435" s="28">
        <v>3.2804119740511339E-2</v>
      </c>
      <c r="H435" s="36">
        <v>1.0328041197405113</v>
      </c>
      <c r="I435" s="36">
        <v>6.1275235993449009</v>
      </c>
      <c r="J435" s="36">
        <v>7.7757267596881832</v>
      </c>
      <c r="K435" s="36">
        <v>1.6866085314202228</v>
      </c>
      <c r="L435" s="37">
        <v>3.03</v>
      </c>
      <c r="M435" s="37">
        <v>4.17</v>
      </c>
      <c r="N435" s="37">
        <v>2.16</v>
      </c>
      <c r="O435" s="36">
        <v>3.1293964828137493</v>
      </c>
      <c r="P435" s="36">
        <v>4.3067931793179319</v>
      </c>
      <c r="Q435" s="36">
        <v>2.2308568986395048</v>
      </c>
      <c r="R435" s="38">
        <v>0.31955043264472044</v>
      </c>
      <c r="S435" s="38">
        <v>0.23219132156199113</v>
      </c>
      <c r="T435" s="38">
        <v>0.44825824579328832</v>
      </c>
      <c r="U435" s="37">
        <v>0.4944901395930878</v>
      </c>
      <c r="V435" s="37">
        <v>0.536284276553877</v>
      </c>
      <c r="W435" s="37">
        <v>1.2806765528341981</v>
      </c>
      <c r="X435" s="37" t="s">
        <v>548</v>
      </c>
      <c r="Y435" s="37" t="s">
        <v>544</v>
      </c>
      <c r="Z435" s="37" t="s">
        <v>271</v>
      </c>
      <c r="AA435" s="26" t="s">
        <v>85</v>
      </c>
      <c r="AB435" s="53" t="s">
        <v>125</v>
      </c>
      <c r="AC435" s="37" t="s">
        <v>567</v>
      </c>
      <c r="AD435" s="39" t="s">
        <v>92</v>
      </c>
      <c r="AE435" s="69" t="str">
        <f>VLOOKUP(AD435,cs_lookup!$A$2:$B$54,2,FALSE)</f>
        <v>1</v>
      </c>
    </row>
    <row r="436" spans="1:31" x14ac:dyDescent="0.25">
      <c r="A436" s="41">
        <v>0.27768472156682344</v>
      </c>
      <c r="B436" s="41">
        <v>0.24412890845870089</v>
      </c>
      <c r="C436" s="41">
        <v>0.43349160888044264</v>
      </c>
      <c r="D436" s="34">
        <v>3.6012064126450505</v>
      </c>
      <c r="E436" s="35">
        <v>4.0961965803782281</v>
      </c>
      <c r="F436" s="54">
        <v>2.3068497279166502</v>
      </c>
      <c r="G436" s="28">
        <v>3.4323707260425218E-2</v>
      </c>
      <c r="H436" s="36">
        <v>1.0343237072604252</v>
      </c>
      <c r="I436" s="36">
        <v>3.4817015092725971</v>
      </c>
      <c r="J436" s="36">
        <v>3.9602655838061294</v>
      </c>
      <c r="K436" s="36">
        <v>2.2302976444644371</v>
      </c>
      <c r="L436" s="37">
        <v>2.0699999999999998</v>
      </c>
      <c r="M436" s="37">
        <v>3.71</v>
      </c>
      <c r="N436" s="37">
        <v>3.55</v>
      </c>
      <c r="O436" s="36">
        <v>2.1410500740290801</v>
      </c>
      <c r="P436" s="36">
        <v>3.8373409539361774</v>
      </c>
      <c r="Q436" s="36">
        <v>3.6718491607745092</v>
      </c>
      <c r="R436" s="38">
        <v>0.46706053825176341</v>
      </c>
      <c r="S436" s="38">
        <v>0.26059711972537741</v>
      </c>
      <c r="T436" s="38">
        <v>0.27234234202285923</v>
      </c>
      <c r="U436" s="37">
        <v>0.59453689366739182</v>
      </c>
      <c r="V436" s="37">
        <v>0.93680585846830899</v>
      </c>
      <c r="W436" s="37">
        <v>1.591715800270445</v>
      </c>
      <c r="X436" s="37" t="s">
        <v>572</v>
      </c>
      <c r="Y436" s="37" t="s">
        <v>546</v>
      </c>
      <c r="Z436" s="37" t="s">
        <v>271</v>
      </c>
      <c r="AA436" s="26" t="s">
        <v>85</v>
      </c>
      <c r="AB436" s="53" t="s">
        <v>79</v>
      </c>
      <c r="AC436" s="37" t="s">
        <v>567</v>
      </c>
      <c r="AD436" s="39" t="s">
        <v>92</v>
      </c>
      <c r="AE436" s="69" t="str">
        <f>VLOOKUP(AD436,cs_lookup!$A$2:$B$54,2,FALSE)</f>
        <v>1</v>
      </c>
    </row>
    <row r="437" spans="1:31" x14ac:dyDescent="0.25">
      <c r="A437" s="41">
        <v>0.81060177338530959</v>
      </c>
      <c r="B437" s="41">
        <v>0.10649345621590367</v>
      </c>
      <c r="C437" s="41">
        <v>3.7077799664719725E-2</v>
      </c>
      <c r="D437" s="34">
        <v>1.2336513844815662</v>
      </c>
      <c r="E437" s="35">
        <v>9.39024833575324</v>
      </c>
      <c r="F437" s="54">
        <v>26.970316713575649</v>
      </c>
      <c r="G437" s="28">
        <v>3.4577561594586026E-2</v>
      </c>
      <c r="H437" s="36">
        <v>1.034577561594586</v>
      </c>
      <c r="I437" s="36">
        <v>1.1924203948326013</v>
      </c>
      <c r="J437" s="36">
        <v>9.0764082697484039</v>
      </c>
      <c r="K437" s="36">
        <v>26.068917125948989</v>
      </c>
      <c r="L437" s="37">
        <v>1.75</v>
      </c>
      <c r="M437" s="37">
        <v>3.86</v>
      </c>
      <c r="N437" s="37">
        <v>4.9000000000000004</v>
      </c>
      <c r="O437" s="36">
        <v>1.8105107327905254</v>
      </c>
      <c r="P437" s="36">
        <v>3.993469387755102</v>
      </c>
      <c r="Q437" s="36">
        <v>5.0694300518134723</v>
      </c>
      <c r="R437" s="38">
        <v>0.55233033524121022</v>
      </c>
      <c r="S437" s="38">
        <v>0.25040883074407194</v>
      </c>
      <c r="T437" s="38">
        <v>0.19726083401471789</v>
      </c>
      <c r="U437" s="37">
        <v>1.4676032107331365</v>
      </c>
      <c r="V437" s="37">
        <v>0.42527835739444964</v>
      </c>
      <c r="W437" s="37">
        <v>0.18796331187544965</v>
      </c>
      <c r="X437" s="37" t="s">
        <v>421</v>
      </c>
      <c r="Y437" s="37" t="s">
        <v>344</v>
      </c>
      <c r="Z437" s="37" t="s">
        <v>270</v>
      </c>
      <c r="AA437" s="26" t="s">
        <v>84</v>
      </c>
      <c r="AB437" s="53" t="s">
        <v>99</v>
      </c>
      <c r="AC437" s="37" t="s">
        <v>567</v>
      </c>
      <c r="AD437" s="39" t="s">
        <v>73</v>
      </c>
      <c r="AE437" s="69" t="str">
        <f>VLOOKUP(AD437,cs_lookup!$A$2:$B$54,2,FALSE)</f>
        <v>X</v>
      </c>
    </row>
    <row r="438" spans="1:31" x14ac:dyDescent="0.25">
      <c r="A438" s="41">
        <v>0</v>
      </c>
      <c r="B438" s="41">
        <v>0.23591363115499472</v>
      </c>
      <c r="C438" s="41">
        <v>0.64488319166221719</v>
      </c>
      <c r="D438" s="34" t="e">
        <v>#DIV/0!</v>
      </c>
      <c r="E438" s="35">
        <v>4.2388394223096091</v>
      </c>
      <c r="F438" s="54">
        <v>1.5506684201559855</v>
      </c>
      <c r="G438" s="28">
        <v>3.4209362685047706E-2</v>
      </c>
      <c r="H438" s="36">
        <v>1.0342093626850477</v>
      </c>
      <c r="I438" s="36" t="e">
        <v>#DIV/0!</v>
      </c>
      <c r="J438" s="36">
        <v>4.0986279715207736</v>
      </c>
      <c r="K438" s="36">
        <v>1.4993757319408616</v>
      </c>
      <c r="L438" s="37">
        <v>3.43</v>
      </c>
      <c r="M438" s="37">
        <v>3.19</v>
      </c>
      <c r="N438" s="37">
        <v>2.33</v>
      </c>
      <c r="O438" s="36">
        <v>3.547338114009714</v>
      </c>
      <c r="P438" s="36">
        <v>3.2991278669653021</v>
      </c>
      <c r="Q438" s="36">
        <v>2.4097078150561613</v>
      </c>
      <c r="R438" s="38">
        <v>0.28190151822591714</v>
      </c>
      <c r="S438" s="38">
        <v>0.30311040987927773</v>
      </c>
      <c r="T438" s="38">
        <v>0.41498807189480513</v>
      </c>
      <c r="U438" s="37" t="e">
        <v>#DIV/0!</v>
      </c>
      <c r="V438" s="37">
        <v>0.7783092347404168</v>
      </c>
      <c r="W438" s="37">
        <v>1.5539800667468053</v>
      </c>
      <c r="X438" s="37" t="s">
        <v>491</v>
      </c>
      <c r="Y438" s="37" t="s">
        <v>423</v>
      </c>
      <c r="Z438" s="37" t="s">
        <v>270</v>
      </c>
      <c r="AA438" s="26" t="s">
        <v>85</v>
      </c>
      <c r="AB438" s="53" t="s">
        <v>76</v>
      </c>
      <c r="AC438" s="37" t="s">
        <v>567</v>
      </c>
      <c r="AD438" s="39" t="s">
        <v>94</v>
      </c>
      <c r="AE438" s="69" t="str">
        <f>VLOOKUP(AD438,cs_lookup!$A$2:$B$54,2,FALSE)</f>
        <v>1</v>
      </c>
    </row>
    <row r="439" spans="1:31" x14ac:dyDescent="0.25">
      <c r="A439" s="41">
        <v>0.82857120775334658</v>
      </c>
      <c r="B439" s="41">
        <v>0.16902911166923459</v>
      </c>
      <c r="C439" s="41">
        <v>0</v>
      </c>
      <c r="D439" s="34">
        <v>1.2068968733676844</v>
      </c>
      <c r="E439" s="35">
        <v>5.9161406584024094</v>
      </c>
      <c r="F439" s="54" t="e">
        <v>#DIV/0!</v>
      </c>
      <c r="G439" s="28">
        <v>4.9641101634169349E-2</v>
      </c>
      <c r="H439" s="36">
        <v>1.0496411016341693</v>
      </c>
      <c r="I439" s="36">
        <v>1.1498186108458273</v>
      </c>
      <c r="J439" s="36">
        <v>5.6363462227152361</v>
      </c>
      <c r="K439" s="36" t="e">
        <v>#DIV/0!</v>
      </c>
      <c r="L439" s="37">
        <v>1.65</v>
      </c>
      <c r="M439" s="37">
        <v>3.7</v>
      </c>
      <c r="N439" s="37">
        <v>5.77</v>
      </c>
      <c r="O439" s="36">
        <v>1.7319078176963794</v>
      </c>
      <c r="P439" s="36">
        <v>3.8836720760464267</v>
      </c>
      <c r="Q439" s="36">
        <v>6.0564291564291564</v>
      </c>
      <c r="R439" s="38">
        <v>0.57739793641563775</v>
      </c>
      <c r="S439" s="38">
        <v>0.25748826894210869</v>
      </c>
      <c r="T439" s="38">
        <v>0.16511379464225345</v>
      </c>
      <c r="U439" s="37">
        <v>1.4350089522261518</v>
      </c>
      <c r="V439" s="37">
        <v>0.6564536410287396</v>
      </c>
      <c r="W439" s="37" t="e">
        <v>#DIV/0!</v>
      </c>
      <c r="X439" s="37" t="s">
        <v>493</v>
      </c>
      <c r="Y439" s="37" t="s">
        <v>295</v>
      </c>
      <c r="Z439" s="37" t="s">
        <v>273</v>
      </c>
      <c r="AA439" s="26" t="s">
        <v>84</v>
      </c>
      <c r="AB439" s="53" t="s">
        <v>94</v>
      </c>
      <c r="AC439" s="37" t="s">
        <v>567</v>
      </c>
      <c r="AD439" s="39" t="s">
        <v>77</v>
      </c>
      <c r="AE439" s="69" t="str">
        <f>VLOOKUP(AD439,cs_lookup!$A$2:$B$54,2,FALSE)</f>
        <v>2</v>
      </c>
    </row>
    <row r="440" spans="1:31" x14ac:dyDescent="0.25">
      <c r="A440" s="41">
        <v>0</v>
      </c>
      <c r="B440" s="41">
        <v>1</v>
      </c>
      <c r="C440" s="41">
        <v>0</v>
      </c>
      <c r="D440" s="34" t="e">
        <v>#DIV/0!</v>
      </c>
      <c r="E440" s="35">
        <v>1</v>
      </c>
      <c r="F440" s="54" t="e">
        <v>#DIV/0!</v>
      </c>
      <c r="G440" s="28">
        <v>4.1683118664293417E-2</v>
      </c>
      <c r="H440" s="36">
        <v>1.0416831186642934</v>
      </c>
      <c r="I440" s="36" t="e">
        <v>#DIV/0!</v>
      </c>
      <c r="J440" s="36">
        <v>0.95998483807845336</v>
      </c>
      <c r="K440" s="36" t="e">
        <v>#DIV/0!</v>
      </c>
      <c r="L440" s="37">
        <v>4.45</v>
      </c>
      <c r="M440" s="37">
        <v>3.58</v>
      </c>
      <c r="N440" s="37">
        <v>1.86</v>
      </c>
      <c r="O440" s="36">
        <v>4.6354898780561058</v>
      </c>
      <c r="P440" s="36">
        <v>3.7292255648181705</v>
      </c>
      <c r="Q440" s="36">
        <v>1.9375306007155859</v>
      </c>
      <c r="R440" s="38">
        <v>0.2157269299052704</v>
      </c>
      <c r="S440" s="38">
        <v>0.26815218940738922</v>
      </c>
      <c r="T440" s="38">
        <v>0.51612088068734041</v>
      </c>
      <c r="U440" s="37" t="e">
        <v>#DIV/0!</v>
      </c>
      <c r="V440" s="37">
        <v>3.7292255648181705</v>
      </c>
      <c r="W440" s="37" t="e">
        <v>#DIV/0!</v>
      </c>
      <c r="X440" s="37" t="s">
        <v>298</v>
      </c>
      <c r="Y440" s="37" t="s">
        <v>298</v>
      </c>
      <c r="Z440" s="37" t="s">
        <v>273</v>
      </c>
      <c r="AA440" s="26" t="s">
        <v>90</v>
      </c>
      <c r="AB440" s="53" t="s">
        <v>73</v>
      </c>
      <c r="AC440" s="37" t="s">
        <v>567</v>
      </c>
      <c r="AD440" s="39"/>
      <c r="AE440" s="69" t="e">
        <f>VLOOKUP(AD440,cs_lookup!$A$2:$B$54,2,FALSE)</f>
        <v>#N/A</v>
      </c>
    </row>
    <row r="441" spans="1:31" x14ac:dyDescent="0.25">
      <c r="A441" s="41">
        <v>0.62570916190747883</v>
      </c>
      <c r="B441" s="41">
        <v>0.15103858688210339</v>
      </c>
      <c r="C441" s="41">
        <v>0.14275378097092645</v>
      </c>
      <c r="D441" s="34">
        <v>1.598186603104057</v>
      </c>
      <c r="E441" s="35">
        <v>6.6208246557588142</v>
      </c>
      <c r="F441" s="54">
        <v>7.0050683995799892</v>
      </c>
      <c r="G441" s="28">
        <v>3.6201871452676837E-2</v>
      </c>
      <c r="H441" s="36">
        <v>1.0362018714526768</v>
      </c>
      <c r="I441" s="36">
        <v>1.5423506240762912</v>
      </c>
      <c r="J441" s="36">
        <v>6.3895123509832281</v>
      </c>
      <c r="K441" s="36">
        <v>6.7603317389877047</v>
      </c>
      <c r="L441" s="37">
        <v>4.7699999999999996</v>
      </c>
      <c r="M441" s="37">
        <v>3.69</v>
      </c>
      <c r="N441" s="37">
        <v>1.8</v>
      </c>
      <c r="O441" s="36">
        <v>4.942682926829268</v>
      </c>
      <c r="P441" s="36">
        <v>3.8235849056603777</v>
      </c>
      <c r="Q441" s="36">
        <v>1.8651633686148184</v>
      </c>
      <c r="R441" s="38">
        <v>0.20231926967678265</v>
      </c>
      <c r="S441" s="38">
        <v>0.26153466567974337</v>
      </c>
      <c r="T441" s="38">
        <v>0.53614606464347392</v>
      </c>
      <c r="U441" s="37">
        <v>3.0926819917207458</v>
      </c>
      <c r="V441" s="37">
        <v>0.57750886097468412</v>
      </c>
      <c r="W441" s="37">
        <v>0.26625912299823512</v>
      </c>
      <c r="X441" s="37" t="s">
        <v>356</v>
      </c>
      <c r="Y441" s="37" t="s">
        <v>355</v>
      </c>
      <c r="Z441" s="37" t="s">
        <v>278</v>
      </c>
      <c r="AA441" s="26" t="s">
        <v>84</v>
      </c>
      <c r="AB441" s="53" t="s">
        <v>204</v>
      </c>
      <c r="AC441" s="37" t="s">
        <v>567</v>
      </c>
      <c r="AD441" s="39" t="s">
        <v>75</v>
      </c>
      <c r="AE441" s="69" t="str">
        <f>VLOOKUP(AD441,cs_lookup!$A$2:$B$54,2,FALSE)</f>
        <v>X</v>
      </c>
    </row>
    <row r="442" spans="1:31" x14ac:dyDescent="0.25">
      <c r="A442" s="41">
        <v>0</v>
      </c>
      <c r="B442" s="41">
        <v>0.5227808553853005</v>
      </c>
      <c r="C442" s="41">
        <v>0.45344064202660789</v>
      </c>
      <c r="D442" s="34" t="e">
        <v>#DIV/0!</v>
      </c>
      <c r="E442" s="35">
        <v>1.9128474000123417</v>
      </c>
      <c r="F442" s="54">
        <v>2.2053603213214399</v>
      </c>
      <c r="G442" s="28">
        <v>3.7267908362562441E-2</v>
      </c>
      <c r="H442" s="36">
        <v>1.0372679083625624</v>
      </c>
      <c r="I442" s="36" t="e">
        <v>#DIV/0!</v>
      </c>
      <c r="J442" s="36">
        <v>1.8441208723327558</v>
      </c>
      <c r="K442" s="36">
        <v>2.1261241223618259</v>
      </c>
      <c r="L442" s="37">
        <v>1.54</v>
      </c>
      <c r="M442" s="37">
        <v>4.47</v>
      </c>
      <c r="N442" s="37">
        <v>6.09</v>
      </c>
      <c r="O442" s="36">
        <v>1.5973925788783463</v>
      </c>
      <c r="P442" s="36">
        <v>4.6365875503806535</v>
      </c>
      <c r="Q442" s="36">
        <v>6.3169615619280055</v>
      </c>
      <c r="R442" s="38">
        <v>0.62602018641039248</v>
      </c>
      <c r="S442" s="38">
        <v>0.21567585840537018</v>
      </c>
      <c r="T442" s="38">
        <v>0.15830395518423721</v>
      </c>
      <c r="U442" s="37" t="e">
        <v>#DIV/0!</v>
      </c>
      <c r="V442" s="37">
        <v>2.4239192056568331</v>
      </c>
      <c r="W442" s="37">
        <v>2.8643671062980385</v>
      </c>
      <c r="X442" s="37" t="s">
        <v>430</v>
      </c>
      <c r="Y442" s="37" t="s">
        <v>357</v>
      </c>
      <c r="Z442" s="37" t="s">
        <v>278</v>
      </c>
      <c r="AA442" s="26" t="s">
        <v>85</v>
      </c>
      <c r="AB442" s="53" t="s">
        <v>76</v>
      </c>
      <c r="AC442" s="37" t="s">
        <v>567</v>
      </c>
      <c r="AD442" s="39" t="s">
        <v>92</v>
      </c>
      <c r="AE442" s="69" t="str">
        <f>VLOOKUP(AD442,cs_lookup!$A$2:$B$54,2,FALSE)</f>
        <v>1</v>
      </c>
    </row>
    <row r="443" spans="1:31" x14ac:dyDescent="0.25">
      <c r="A443" s="41">
        <v>0.71309234899921192</v>
      </c>
      <c r="B443" s="41">
        <v>0.24760297622305402</v>
      </c>
      <c r="C443" s="41">
        <v>3.8802912815685223E-2</v>
      </c>
      <c r="D443" s="34">
        <v>1.4023429102884752</v>
      </c>
      <c r="E443" s="35">
        <v>4.0387236666297035</v>
      </c>
      <c r="F443" s="54">
        <v>25.771261161501567</v>
      </c>
      <c r="G443" s="28">
        <v>3.3427567004405079E-2</v>
      </c>
      <c r="H443" s="36">
        <v>1.0334275670044051</v>
      </c>
      <c r="I443" s="36">
        <v>1.3569822937406677</v>
      </c>
      <c r="J443" s="36">
        <v>3.9080858645340242</v>
      </c>
      <c r="K443" s="36">
        <v>24.937655994802501</v>
      </c>
      <c r="L443" s="37">
        <v>2.2000000000000002</v>
      </c>
      <c r="M443" s="37">
        <v>3.47</v>
      </c>
      <c r="N443" s="37">
        <v>3.44</v>
      </c>
      <c r="O443" s="36">
        <v>2.2735406474096913</v>
      </c>
      <c r="P443" s="36">
        <v>3.585993657505286</v>
      </c>
      <c r="Q443" s="36">
        <v>3.5549908304951536</v>
      </c>
      <c r="R443" s="38">
        <v>0.43984258699721429</v>
      </c>
      <c r="S443" s="38">
        <v>0.27886273527200905</v>
      </c>
      <c r="T443" s="38">
        <v>0.28129467773077654</v>
      </c>
      <c r="U443" s="37">
        <v>1.621244440806566</v>
      </c>
      <c r="V443" s="37">
        <v>0.88790270231530377</v>
      </c>
      <c r="W443" s="37">
        <v>0.13794399925626386</v>
      </c>
      <c r="X443" s="37" t="s">
        <v>358</v>
      </c>
      <c r="Y443" s="37" t="s">
        <v>431</v>
      </c>
      <c r="Z443" s="37" t="s">
        <v>278</v>
      </c>
      <c r="AA443" s="26" t="s">
        <v>84</v>
      </c>
      <c r="AB443" s="53" t="s">
        <v>78</v>
      </c>
      <c r="AC443" s="37" t="s">
        <v>567</v>
      </c>
      <c r="AD443" s="39" t="s">
        <v>75</v>
      </c>
      <c r="AE443" s="69" t="str">
        <f>VLOOKUP(AD443,cs_lookup!$A$2:$B$54,2,FALSE)</f>
        <v>X</v>
      </c>
    </row>
    <row r="444" spans="1:31" x14ac:dyDescent="0.25">
      <c r="A444" s="41">
        <v>0.28584495165825119</v>
      </c>
      <c r="B444" s="41">
        <v>0.18342983756684958</v>
      </c>
      <c r="C444" s="41">
        <v>0.47842983715212484</v>
      </c>
      <c r="D444" s="34">
        <v>3.4984000738819208</v>
      </c>
      <c r="E444" s="35">
        <v>5.4516757647760432</v>
      </c>
      <c r="F444" s="54">
        <v>2.0901706422670983</v>
      </c>
      <c r="G444" s="28">
        <v>3.5758431209065522E-2</v>
      </c>
      <c r="H444" s="36">
        <v>1.0357584312090655</v>
      </c>
      <c r="I444" s="36">
        <v>3.3776216234109286</v>
      </c>
      <c r="J444" s="36">
        <v>5.2634625994906674</v>
      </c>
      <c r="K444" s="36">
        <v>2.0180097784260296</v>
      </c>
      <c r="L444" s="37">
        <v>4.22</v>
      </c>
      <c r="M444" s="37">
        <v>4.0599999999999996</v>
      </c>
      <c r="N444" s="37">
        <v>1.81</v>
      </c>
      <c r="O444" s="36">
        <v>4.3709005797022566</v>
      </c>
      <c r="P444" s="36">
        <v>4.2051792307088052</v>
      </c>
      <c r="Q444" s="36">
        <v>1.8747227604884087</v>
      </c>
      <c r="R444" s="38">
        <v>0.22878580323785802</v>
      </c>
      <c r="S444" s="38">
        <v>0.23780199252801995</v>
      </c>
      <c r="T444" s="38">
        <v>0.53341220423412194</v>
      </c>
      <c r="U444" s="37">
        <v>1.2493998649080136</v>
      </c>
      <c r="V444" s="37">
        <v>0.7713553432284056</v>
      </c>
      <c r="W444" s="37">
        <v>0.89692330500585127</v>
      </c>
      <c r="X444" s="37" t="s">
        <v>363</v>
      </c>
      <c r="Y444" s="37" t="s">
        <v>437</v>
      </c>
      <c r="Z444" s="37" t="s">
        <v>269</v>
      </c>
      <c r="AA444" s="26" t="s">
        <v>85</v>
      </c>
      <c r="AB444" s="53" t="s">
        <v>96</v>
      </c>
      <c r="AC444" s="37" t="s">
        <v>567</v>
      </c>
      <c r="AD444" s="39" t="s">
        <v>100</v>
      </c>
      <c r="AE444" s="69" t="str">
        <f>VLOOKUP(AD444,cs_lookup!$A$2:$B$54,2,FALSE)</f>
        <v>1</v>
      </c>
    </row>
    <row r="445" spans="1:31" x14ac:dyDescent="0.25">
      <c r="A445" s="41">
        <v>0.11380152614054809</v>
      </c>
      <c r="B445" s="41">
        <v>0.28447697088000629</v>
      </c>
      <c r="C445" s="41">
        <v>0.53225544277634362</v>
      </c>
      <c r="D445" s="34">
        <v>8.787228378334504</v>
      </c>
      <c r="E445" s="35">
        <v>3.5152230316098403</v>
      </c>
      <c r="F445" s="54">
        <v>1.8787971331656348</v>
      </c>
      <c r="G445" s="28">
        <v>3.6776564274739076E-2</v>
      </c>
      <c r="H445" s="36">
        <v>1.0367765642747391</v>
      </c>
      <c r="I445" s="36">
        <v>8.4755275930465039</v>
      </c>
      <c r="J445" s="36">
        <v>3.3905309521235751</v>
      </c>
      <c r="K445" s="36">
        <v>1.8121523941659679</v>
      </c>
      <c r="L445" s="37">
        <v>4.91</v>
      </c>
      <c r="M445" s="37">
        <v>3.87</v>
      </c>
      <c r="N445" s="37">
        <v>1.74</v>
      </c>
      <c r="O445" s="36">
        <v>5.0905729305889693</v>
      </c>
      <c r="P445" s="36">
        <v>4.01232530374324</v>
      </c>
      <c r="Q445" s="36">
        <v>1.8039912218380461</v>
      </c>
      <c r="R445" s="38">
        <v>0.19644154275662287</v>
      </c>
      <c r="S445" s="38">
        <v>0.24923203486692982</v>
      </c>
      <c r="T445" s="38">
        <v>0.55432642237644736</v>
      </c>
      <c r="U445" s="37">
        <v>0.57931496843078711</v>
      </c>
      <c r="V445" s="37">
        <v>1.1414141485940783</v>
      </c>
      <c r="W445" s="37">
        <v>0.96018414654404627</v>
      </c>
      <c r="X445" s="37" t="s">
        <v>360</v>
      </c>
      <c r="Y445" s="37" t="s">
        <v>436</v>
      </c>
      <c r="Z445" s="37" t="s">
        <v>269</v>
      </c>
      <c r="AA445" s="26" t="s">
        <v>85</v>
      </c>
      <c r="AB445" s="53" t="s">
        <v>76</v>
      </c>
      <c r="AC445" s="37" t="s">
        <v>567</v>
      </c>
      <c r="AD445" s="39" t="s">
        <v>76</v>
      </c>
      <c r="AE445" s="69" t="str">
        <f>VLOOKUP(AD445,cs_lookup!$A$2:$B$54,2,FALSE)</f>
        <v>2</v>
      </c>
    </row>
    <row r="446" spans="1:31" x14ac:dyDescent="0.25">
      <c r="A446" s="41">
        <v>0.44271233240641211</v>
      </c>
      <c r="B446" s="41">
        <v>0.20889212268758753</v>
      </c>
      <c r="C446" s="41">
        <v>0.32324907323733365</v>
      </c>
      <c r="D446" s="34">
        <v>2.2588031251905472</v>
      </c>
      <c r="E446" s="35">
        <v>4.7871599327638048</v>
      </c>
      <c r="F446" s="54">
        <v>3.0935896891676067</v>
      </c>
      <c r="G446" s="28">
        <v>3.2806979594779628E-2</v>
      </c>
      <c r="H446" s="36">
        <v>1.0328069795947796</v>
      </c>
      <c r="I446" s="36">
        <v>2.1870525372289653</v>
      </c>
      <c r="J446" s="36">
        <v>4.6350964191218385</v>
      </c>
      <c r="K446" s="36">
        <v>2.9953222143999958</v>
      </c>
      <c r="L446" s="37">
        <v>2.25</v>
      </c>
      <c r="M446" s="37">
        <v>3.45</v>
      </c>
      <c r="N446" s="37">
        <v>3.35</v>
      </c>
      <c r="O446" s="36">
        <v>2.3238157040882541</v>
      </c>
      <c r="P446" s="36">
        <v>3.56318407960199</v>
      </c>
      <c r="Q446" s="36">
        <v>3.459903381642512</v>
      </c>
      <c r="R446" s="38">
        <v>0.4303267243786652</v>
      </c>
      <c r="S446" s="38">
        <v>0.28064786372521644</v>
      </c>
      <c r="T446" s="38">
        <v>0.28902541189611841</v>
      </c>
      <c r="U446" s="37">
        <v>1.0287818704395599</v>
      </c>
      <c r="V446" s="37">
        <v>0.7443210859146776</v>
      </c>
      <c r="W446" s="37">
        <v>1.1184105616066589</v>
      </c>
      <c r="X446" s="37" t="s">
        <v>439</v>
      </c>
      <c r="Y446" s="37" t="s">
        <v>438</v>
      </c>
      <c r="Z446" s="37" t="s">
        <v>269</v>
      </c>
      <c r="AA446" s="26" t="s">
        <v>90</v>
      </c>
      <c r="AB446" s="53" t="s">
        <v>74</v>
      </c>
      <c r="AC446" s="37" t="s">
        <v>567</v>
      </c>
      <c r="AD446" s="39" t="s">
        <v>77</v>
      </c>
      <c r="AE446" s="69" t="str">
        <f>VLOOKUP(AD446,cs_lookup!$A$2:$B$54,2,FALSE)</f>
        <v>2</v>
      </c>
    </row>
    <row r="447" spans="1:31" x14ac:dyDescent="0.25">
      <c r="A447" s="41">
        <v>0.44222362922860248</v>
      </c>
      <c r="B447" s="41">
        <v>0.21702260363733111</v>
      </c>
      <c r="C447" s="41">
        <v>0.31705886419372792</v>
      </c>
      <c r="D447" s="34">
        <v>2.2612993379489033</v>
      </c>
      <c r="E447" s="35">
        <v>4.6078149613904325</v>
      </c>
      <c r="F447" s="54">
        <v>3.1539884637604212</v>
      </c>
      <c r="G447" s="28">
        <v>3.8461309417467504E-2</v>
      </c>
      <c r="H447" s="36">
        <v>1.0384613094174675</v>
      </c>
      <c r="I447" s="36">
        <v>2.1775479908995314</v>
      </c>
      <c r="J447" s="36">
        <v>4.4371561266690041</v>
      </c>
      <c r="K447" s="36">
        <v>3.037174746095908</v>
      </c>
      <c r="L447" s="37">
        <v>4.91</v>
      </c>
      <c r="M447" s="37">
        <v>4</v>
      </c>
      <c r="N447" s="37">
        <v>1.71</v>
      </c>
      <c r="O447" s="36">
        <v>5.098845029239766</v>
      </c>
      <c r="P447" s="36">
        <v>4.15384523766987</v>
      </c>
      <c r="Q447" s="36">
        <v>1.7757688391038693</v>
      </c>
      <c r="R447" s="38">
        <v>0.19612284630448931</v>
      </c>
      <c r="S447" s="38">
        <v>0.24074079383876068</v>
      </c>
      <c r="T447" s="38">
        <v>0.56313635985675015</v>
      </c>
      <c r="U447" s="37">
        <v>2.2548297537046289</v>
      </c>
      <c r="V447" s="37">
        <v>0.90147830858564371</v>
      </c>
      <c r="W447" s="37">
        <v>0.56302325119688768</v>
      </c>
      <c r="X447" s="37" t="s">
        <v>500</v>
      </c>
      <c r="Y447" s="37" t="s">
        <v>440</v>
      </c>
      <c r="Z447" s="37" t="s">
        <v>269</v>
      </c>
      <c r="AA447" s="26" t="s">
        <v>90</v>
      </c>
      <c r="AB447" s="53" t="s">
        <v>74</v>
      </c>
      <c r="AC447" s="37" t="s">
        <v>567</v>
      </c>
      <c r="AD447" s="39" t="s">
        <v>79</v>
      </c>
      <c r="AE447" s="69" t="str">
        <f>VLOOKUP(AD447,cs_lookup!$A$2:$B$54,2,FALSE)</f>
        <v>2</v>
      </c>
    </row>
    <row r="448" spans="1:31" x14ac:dyDescent="0.25">
      <c r="A448" s="41">
        <v>0.30789422008893491</v>
      </c>
      <c r="B448" s="41">
        <v>0.22266925269645368</v>
      </c>
      <c r="C448" s="41">
        <v>0.42829705352858533</v>
      </c>
      <c r="D448" s="34">
        <v>3.2478686989029906</v>
      </c>
      <c r="E448" s="35">
        <v>4.490965806416102</v>
      </c>
      <c r="F448" s="54">
        <v>2.3348281099796502</v>
      </c>
      <c r="G448" s="28">
        <v>3.2771963575224383E-2</v>
      </c>
      <c r="H448" s="36">
        <v>1.0327719635752244</v>
      </c>
      <c r="I448" s="36">
        <v>3.1448071921507235</v>
      </c>
      <c r="J448" s="36">
        <v>4.3484582897364756</v>
      </c>
      <c r="K448" s="36">
        <v>2.2607392457643796</v>
      </c>
      <c r="L448" s="37">
        <v>2.54</v>
      </c>
      <c r="M448" s="37">
        <v>3.5</v>
      </c>
      <c r="N448" s="37">
        <v>2.83</v>
      </c>
      <c r="O448" s="36">
        <v>2.6232407874810701</v>
      </c>
      <c r="P448" s="36">
        <v>3.6147018725132853</v>
      </c>
      <c r="Q448" s="36">
        <v>2.9227446569178852</v>
      </c>
      <c r="R448" s="38">
        <v>0.3812078573847717</v>
      </c>
      <c r="S448" s="38">
        <v>0.27664798793066292</v>
      </c>
      <c r="T448" s="38">
        <v>0.34214415468456544</v>
      </c>
      <c r="U448" s="37">
        <v>0.80768067636696739</v>
      </c>
      <c r="V448" s="37">
        <v>0.80488296467300513</v>
      </c>
      <c r="W448" s="37">
        <v>1.2518029247743463</v>
      </c>
      <c r="X448" s="37" t="s">
        <v>472</v>
      </c>
      <c r="Y448" s="37" t="s">
        <v>507</v>
      </c>
      <c r="Z448" s="37" t="s">
        <v>276</v>
      </c>
      <c r="AA448" s="26" t="s">
        <v>90</v>
      </c>
      <c r="AB448" s="53" t="s">
        <v>74</v>
      </c>
      <c r="AC448" s="37" t="s">
        <v>567</v>
      </c>
      <c r="AD448" s="39" t="s">
        <v>86</v>
      </c>
      <c r="AE448" s="69" t="str">
        <f>VLOOKUP(AD448,cs_lookup!$A$2:$B$54,2,FALSE)</f>
        <v>1</v>
      </c>
    </row>
    <row r="449" spans="1:31" x14ac:dyDescent="0.25">
      <c r="A449" s="41">
        <v>0.73582224565270871</v>
      </c>
      <c r="B449" s="41">
        <v>9.0823386706527537E-2</v>
      </c>
      <c r="C449" s="41">
        <v>1.9240904662313568E-2</v>
      </c>
      <c r="D449" s="34">
        <v>1.359023875546129</v>
      </c>
      <c r="E449" s="35">
        <v>11.01037999421056</v>
      </c>
      <c r="F449" s="54">
        <v>51.972608229729559</v>
      </c>
      <c r="G449" s="28">
        <v>3.7558380444898898E-2</v>
      </c>
      <c r="H449" s="36">
        <v>1.0375583804448989</v>
      </c>
      <c r="I449" s="36">
        <v>1.3098288261749547</v>
      </c>
      <c r="J449" s="36">
        <v>10.611817322018423</v>
      </c>
      <c r="K449" s="36">
        <v>50.091261570692545</v>
      </c>
      <c r="L449" s="37">
        <v>1.4</v>
      </c>
      <c r="M449" s="37">
        <v>5.0199999999999996</v>
      </c>
      <c r="N449" s="37">
        <v>8.06</v>
      </c>
      <c r="O449" s="36">
        <v>1.4525817326228583</v>
      </c>
      <c r="P449" s="36">
        <v>5.2085430698333921</v>
      </c>
      <c r="Q449" s="36">
        <v>8.3627205463858854</v>
      </c>
      <c r="R449" s="38">
        <v>0.68842942021193343</v>
      </c>
      <c r="S449" s="38">
        <v>0.19199226858500135</v>
      </c>
      <c r="T449" s="38">
        <v>0.11957831120306534</v>
      </c>
      <c r="U449" s="37">
        <v>1.0688419524926542</v>
      </c>
      <c r="V449" s="37">
        <v>0.47305752140908219</v>
      </c>
      <c r="W449" s="37">
        <v>0.16090630875058165</v>
      </c>
      <c r="X449" s="37" t="s">
        <v>473</v>
      </c>
      <c r="Y449" s="37" t="s">
        <v>504</v>
      </c>
      <c r="Z449" s="37" t="s">
        <v>276</v>
      </c>
      <c r="AA449" s="26" t="s">
        <v>84</v>
      </c>
      <c r="AB449" s="53" t="s">
        <v>109</v>
      </c>
      <c r="AC449" s="37" t="s">
        <v>567</v>
      </c>
      <c r="AD449" s="39" t="s">
        <v>94</v>
      </c>
      <c r="AE449" s="69" t="str">
        <f>VLOOKUP(AD449,cs_lookup!$A$2:$B$54,2,FALSE)</f>
        <v>1</v>
      </c>
    </row>
    <row r="450" spans="1:31" x14ac:dyDescent="0.25">
      <c r="A450" s="41">
        <v>0.1820956491568328</v>
      </c>
      <c r="B450" s="41">
        <v>0.18257919492326583</v>
      </c>
      <c r="C450" s="41">
        <v>0.5625552068285159</v>
      </c>
      <c r="D450" s="34">
        <v>5.4916194023874452</v>
      </c>
      <c r="E450" s="35">
        <v>5.4770753065281008</v>
      </c>
      <c r="F450" s="54">
        <v>1.7776033140598604</v>
      </c>
      <c r="G450" s="28">
        <v>3.2533785389502246E-2</v>
      </c>
      <c r="H450" s="36">
        <v>1.0325337853895022</v>
      </c>
      <c r="I450" s="36">
        <v>5.3185856773837612</v>
      </c>
      <c r="J450" s="36">
        <v>5.3044998469100806</v>
      </c>
      <c r="K450" s="36">
        <v>1.7215933649951183</v>
      </c>
      <c r="L450" s="37">
        <v>2.8</v>
      </c>
      <c r="M450" s="37">
        <v>3.55</v>
      </c>
      <c r="N450" s="37">
        <v>2.54</v>
      </c>
      <c r="O450" s="36">
        <v>2.8910945990906063</v>
      </c>
      <c r="P450" s="36">
        <v>3.6654949381327326</v>
      </c>
      <c r="Q450" s="36">
        <v>2.6226358148893358</v>
      </c>
      <c r="R450" s="38">
        <v>0.3458897541140819</v>
      </c>
      <c r="S450" s="38">
        <v>0.27281445394913506</v>
      </c>
      <c r="T450" s="38">
        <v>0.3812957919367832</v>
      </c>
      <c r="U450" s="37">
        <v>0.5264557477952172</v>
      </c>
      <c r="V450" s="37">
        <v>0.66924311479958043</v>
      </c>
      <c r="W450" s="37">
        <v>1.4753774332809435</v>
      </c>
      <c r="X450" s="37" t="s">
        <v>452</v>
      </c>
      <c r="Y450" s="37" t="s">
        <v>471</v>
      </c>
      <c r="Z450" s="37" t="s">
        <v>276</v>
      </c>
      <c r="AA450" s="26" t="s">
        <v>85</v>
      </c>
      <c r="AB450" s="53" t="s">
        <v>79</v>
      </c>
      <c r="AC450" s="37" t="s">
        <v>567</v>
      </c>
      <c r="AD450" s="39" t="s">
        <v>79</v>
      </c>
      <c r="AE450" s="69" t="str">
        <f>VLOOKUP(AD450,cs_lookup!$A$2:$B$54,2,FALSE)</f>
        <v>2</v>
      </c>
    </row>
    <row r="451" spans="1:31" x14ac:dyDescent="0.25">
      <c r="A451" s="41">
        <v>0.48893783165391513</v>
      </c>
      <c r="B451" s="41">
        <v>0.2172897833216732</v>
      </c>
      <c r="C451" s="41">
        <v>0.2748721057623848</v>
      </c>
      <c r="D451" s="34">
        <v>2.0452497950860753</v>
      </c>
      <c r="E451" s="35">
        <v>4.6021491885774122</v>
      </c>
      <c r="F451" s="54">
        <v>3.6380555867115061</v>
      </c>
      <c r="G451" s="28">
        <v>3.3919546616825391E-2</v>
      </c>
      <c r="H451" s="36">
        <v>1.0339195466168254</v>
      </c>
      <c r="I451" s="36">
        <v>1.978151783452115</v>
      </c>
      <c r="J451" s="36">
        <v>4.4511676016151247</v>
      </c>
      <c r="K451" s="36">
        <v>3.5187027836120248</v>
      </c>
      <c r="L451" s="37">
        <v>2.7</v>
      </c>
      <c r="M451" s="37">
        <v>3.46</v>
      </c>
      <c r="N451" s="37">
        <v>2.67</v>
      </c>
      <c r="O451" s="36">
        <v>2.7915827758654288</v>
      </c>
      <c r="P451" s="36">
        <v>3.5773616312942158</v>
      </c>
      <c r="Q451" s="36">
        <v>2.7605651894669236</v>
      </c>
      <c r="R451" s="38">
        <v>0.35821971988274154</v>
      </c>
      <c r="S451" s="38">
        <v>0.27953561956167694</v>
      </c>
      <c r="T451" s="38">
        <v>0.36224466055558141</v>
      </c>
      <c r="U451" s="37">
        <v>1.3649104293140601</v>
      </c>
      <c r="V451" s="37">
        <v>0.77732413372718756</v>
      </c>
      <c r="W451" s="37">
        <v>0.75880236672311008</v>
      </c>
      <c r="X451" s="37" t="s">
        <v>457</v>
      </c>
      <c r="Y451" s="37" t="s">
        <v>509</v>
      </c>
      <c r="Z451" s="37" t="s">
        <v>276</v>
      </c>
      <c r="AA451" s="26" t="s">
        <v>90</v>
      </c>
      <c r="AB451" s="53" t="s">
        <v>74</v>
      </c>
      <c r="AC451" s="37" t="s">
        <v>567</v>
      </c>
      <c r="AD451" s="39" t="s">
        <v>77</v>
      </c>
      <c r="AE451" s="69" t="str">
        <f>VLOOKUP(AD451,cs_lookup!$A$2:$B$54,2,FALSE)</f>
        <v>2</v>
      </c>
    </row>
    <row r="452" spans="1:31" x14ac:dyDescent="0.25">
      <c r="A452" s="41">
        <v>0.28229558619211159</v>
      </c>
      <c r="B452" s="41">
        <v>0.26768174819296409</v>
      </c>
      <c r="C452" s="41">
        <v>0.4099490776437551</v>
      </c>
      <c r="D452" s="34">
        <v>3.5423862395052343</v>
      </c>
      <c r="E452" s="35">
        <v>3.7357795469832658</v>
      </c>
      <c r="F452" s="54">
        <v>2.4393273568211269</v>
      </c>
      <c r="G452" s="28">
        <v>3.3002679931362966E-2</v>
      </c>
      <c r="H452" s="36">
        <v>1.033002679931363</v>
      </c>
      <c r="I452" s="36">
        <v>3.4292130197964301</v>
      </c>
      <c r="J452" s="36">
        <v>3.6164277397920079</v>
      </c>
      <c r="K452" s="36">
        <v>2.3613949936540397</v>
      </c>
      <c r="L452" s="37">
        <v>2.72</v>
      </c>
      <c r="M452" s="37">
        <v>3.39</v>
      </c>
      <c r="N452" s="37">
        <v>2.7</v>
      </c>
      <c r="O452" s="36">
        <v>2.8097672894133074</v>
      </c>
      <c r="P452" s="36">
        <v>3.5018790849673205</v>
      </c>
      <c r="Q452" s="36">
        <v>2.7891072358146802</v>
      </c>
      <c r="R452" s="38">
        <v>0.3559013601474465</v>
      </c>
      <c r="S452" s="38">
        <v>0.28556097333364439</v>
      </c>
      <c r="T452" s="38">
        <v>0.35853766651890906</v>
      </c>
      <c r="U452" s="37">
        <v>0.79318490402835018</v>
      </c>
      <c r="V452" s="37">
        <v>0.93738911542442971</v>
      </c>
      <c r="W452" s="37">
        <v>1.1433919387717515</v>
      </c>
      <c r="X452" s="37" t="s">
        <v>467</v>
      </c>
      <c r="Y452" s="37" t="s">
        <v>464</v>
      </c>
      <c r="Z452" s="37" t="s">
        <v>276</v>
      </c>
      <c r="AA452" s="26" t="s">
        <v>90</v>
      </c>
      <c r="AB452" s="53" t="s">
        <v>75</v>
      </c>
      <c r="AC452" s="37" t="s">
        <v>567</v>
      </c>
      <c r="AD452" s="39" t="s">
        <v>102</v>
      </c>
      <c r="AE452" s="69" t="str">
        <f>VLOOKUP(AD452,cs_lookup!$A$2:$B$54,2,FALSE)</f>
        <v>2</v>
      </c>
    </row>
    <row r="453" spans="1:31" x14ac:dyDescent="0.25">
      <c r="A453" s="41">
        <v>0.4890325706789253</v>
      </c>
      <c r="B453" s="41">
        <v>0.26912806972291337</v>
      </c>
      <c r="C453" s="41">
        <v>0.22974357146925695</v>
      </c>
      <c r="D453" s="34">
        <v>2.0448535740915932</v>
      </c>
      <c r="E453" s="35">
        <v>3.7157030889775697</v>
      </c>
      <c r="F453" s="54">
        <v>4.3526789176506497</v>
      </c>
      <c r="G453" s="28">
        <v>3.375979047419686E-2</v>
      </c>
      <c r="H453" s="36">
        <v>1.0337597904741969</v>
      </c>
      <c r="I453" s="36">
        <v>1.9780742034410108</v>
      </c>
      <c r="J453" s="36">
        <v>3.5943583056883419</v>
      </c>
      <c r="K453" s="36">
        <v>4.2105322317228344</v>
      </c>
      <c r="L453" s="37">
        <v>2.02</v>
      </c>
      <c r="M453" s="37">
        <v>3.62</v>
      </c>
      <c r="N453" s="37">
        <v>3.81</v>
      </c>
      <c r="O453" s="36">
        <v>2.0881947767578777</v>
      </c>
      <c r="P453" s="36">
        <v>3.7422104415165927</v>
      </c>
      <c r="Q453" s="36">
        <v>3.9386248017066903</v>
      </c>
      <c r="R453" s="38">
        <v>0.47888253104080442</v>
      </c>
      <c r="S453" s="38">
        <v>0.26722174384044889</v>
      </c>
      <c r="T453" s="38">
        <v>0.2538957251187467</v>
      </c>
      <c r="U453" s="37">
        <v>1.0211952597562093</v>
      </c>
      <c r="V453" s="37">
        <v>1.007133872622292</v>
      </c>
      <c r="W453" s="37">
        <v>0.90487372862148885</v>
      </c>
      <c r="X453" s="37" t="s">
        <v>463</v>
      </c>
      <c r="Y453" s="37" t="s">
        <v>522</v>
      </c>
      <c r="Z453" s="37" t="s">
        <v>276</v>
      </c>
      <c r="AA453" s="26" t="s">
        <v>90</v>
      </c>
      <c r="AB453" s="53" t="s">
        <v>75</v>
      </c>
      <c r="AC453" s="37" t="s">
        <v>567</v>
      </c>
      <c r="AD453" s="39" t="s">
        <v>78</v>
      </c>
      <c r="AE453" s="69" t="str">
        <f>VLOOKUP(AD453,cs_lookup!$A$2:$B$54,2,FALSE)</f>
        <v>1</v>
      </c>
    </row>
    <row r="454" spans="1:31" x14ac:dyDescent="0.25">
      <c r="A454" s="41">
        <v>0.37653228729453453</v>
      </c>
      <c r="B454" s="41">
        <v>0.24634405073294088</v>
      </c>
      <c r="C454" s="41">
        <v>0.34853793068260458</v>
      </c>
      <c r="D454" s="34">
        <v>2.6558147434983996</v>
      </c>
      <c r="E454" s="35">
        <v>4.0593633052015123</v>
      </c>
      <c r="F454" s="54">
        <v>2.8691281836714873</v>
      </c>
      <c r="G454" s="28">
        <v>3.2056038400766429E-2</v>
      </c>
      <c r="H454" s="36">
        <v>1.0320560384007664</v>
      </c>
      <c r="I454" s="36">
        <v>2.5733241652398506</v>
      </c>
      <c r="J454" s="36">
        <v>3.9332779947605778</v>
      </c>
      <c r="K454" s="36">
        <v>2.780012011864565</v>
      </c>
      <c r="L454" s="37">
        <v>2.81</v>
      </c>
      <c r="M454" s="37">
        <v>3.6</v>
      </c>
      <c r="N454" s="37">
        <v>2.5099999999999998</v>
      </c>
      <c r="O454" s="36">
        <v>2.9000774679061538</v>
      </c>
      <c r="P454" s="36">
        <v>3.7154017382427593</v>
      </c>
      <c r="Q454" s="36">
        <v>2.5904606563859236</v>
      </c>
      <c r="R454" s="38">
        <v>0.3448183750491316</v>
      </c>
      <c r="S454" s="38">
        <v>0.26914989830223884</v>
      </c>
      <c r="T454" s="38">
        <v>0.38603172664862939</v>
      </c>
      <c r="U454" s="37">
        <v>1.0919728023220463</v>
      </c>
      <c r="V454" s="37">
        <v>0.91526711429893104</v>
      </c>
      <c r="W454" s="37">
        <v>0.90287379669145129</v>
      </c>
      <c r="X454" s="37" t="s">
        <v>368</v>
      </c>
      <c r="Y454" s="37" t="s">
        <v>469</v>
      </c>
      <c r="Z454" s="37" t="s">
        <v>276</v>
      </c>
      <c r="AA454" s="26" t="s">
        <v>90</v>
      </c>
      <c r="AB454" s="53" t="s">
        <v>75</v>
      </c>
      <c r="AC454" s="37" t="s">
        <v>567</v>
      </c>
      <c r="AD454" s="39" t="s">
        <v>78</v>
      </c>
      <c r="AE454" s="69" t="str">
        <f>VLOOKUP(AD454,cs_lookup!$A$2:$B$54,2,FALSE)</f>
        <v>1</v>
      </c>
    </row>
    <row r="455" spans="1:31" x14ac:dyDescent="0.25">
      <c r="A455" s="41">
        <v>0.35369264452697047</v>
      </c>
      <c r="B455" s="41">
        <v>0.21823668065868684</v>
      </c>
      <c r="C455" s="41">
        <v>0.39379976823480967</v>
      </c>
      <c r="D455" s="34">
        <v>2.8273135318869942</v>
      </c>
      <c r="E455" s="35">
        <v>4.5821811300546615</v>
      </c>
      <c r="F455" s="54">
        <v>2.5393615757633796</v>
      </c>
      <c r="G455" s="28">
        <v>3.3405862731670677E-2</v>
      </c>
      <c r="H455" s="36">
        <v>1.0334058627316707</v>
      </c>
      <c r="I455" s="36">
        <v>2.7359178362055809</v>
      </c>
      <c r="J455" s="36">
        <v>4.4340576101845182</v>
      </c>
      <c r="K455" s="36">
        <v>2.4572742107838597</v>
      </c>
      <c r="L455" s="37">
        <v>2.23</v>
      </c>
      <c r="M455" s="37">
        <v>3.48</v>
      </c>
      <c r="N455" s="37">
        <v>3.36</v>
      </c>
      <c r="O455" s="36">
        <v>2.3044950738916254</v>
      </c>
      <c r="P455" s="36">
        <v>3.5962524023062139</v>
      </c>
      <c r="Q455" s="36">
        <v>3.4722436987784135</v>
      </c>
      <c r="R455" s="38">
        <v>0.433934535738143</v>
      </c>
      <c r="S455" s="38">
        <v>0.27806724560231577</v>
      </c>
      <c r="T455" s="38">
        <v>0.28799821865954128</v>
      </c>
      <c r="U455" s="37">
        <v>0.81508295698410527</v>
      </c>
      <c r="V455" s="37">
        <v>0.78483418709013653</v>
      </c>
      <c r="W455" s="37">
        <v>1.3673687638337175</v>
      </c>
      <c r="X455" s="37" t="s">
        <v>451</v>
      </c>
      <c r="Y455" s="37" t="s">
        <v>369</v>
      </c>
      <c r="Z455" s="37" t="s">
        <v>276</v>
      </c>
      <c r="AA455" s="26" t="s">
        <v>90</v>
      </c>
      <c r="AB455" s="53" t="s">
        <v>74</v>
      </c>
      <c r="AC455" s="37" t="s">
        <v>567</v>
      </c>
      <c r="AD455" s="39" t="s">
        <v>78</v>
      </c>
      <c r="AE455" s="69" t="str">
        <f>VLOOKUP(AD455,cs_lookup!$A$2:$B$54,2,FALSE)</f>
        <v>1</v>
      </c>
    </row>
    <row r="456" spans="1:31" x14ac:dyDescent="0.25">
      <c r="A456" s="41">
        <v>0.46358740256924447</v>
      </c>
      <c r="B456" s="41">
        <v>0.30137887042374534</v>
      </c>
      <c r="C456" s="41">
        <v>0.22476287446891402</v>
      </c>
      <c r="D456" s="34">
        <v>2.1570905388237622</v>
      </c>
      <c r="E456" s="35">
        <v>3.3180826465836106</v>
      </c>
      <c r="F456" s="54">
        <v>4.4491333471458416</v>
      </c>
      <c r="G456" s="28">
        <v>4.0045137582824575E-2</v>
      </c>
      <c r="H456" s="36">
        <v>1.0400451375828246</v>
      </c>
      <c r="I456" s="36">
        <v>2.0740355018024217</v>
      </c>
      <c r="J456" s="36">
        <v>3.1903256182661335</v>
      </c>
      <c r="K456" s="36">
        <v>4.2778271695842935</v>
      </c>
      <c r="L456" s="37">
        <v>2.14</v>
      </c>
      <c r="M456" s="37">
        <v>3.23</v>
      </c>
      <c r="N456" s="37">
        <v>3.8</v>
      </c>
      <c r="O456" s="36">
        <v>2.2256965944272449</v>
      </c>
      <c r="P456" s="36">
        <v>3.3593457943925236</v>
      </c>
      <c r="Q456" s="36">
        <v>3.9521715228147332</v>
      </c>
      <c r="R456" s="38">
        <v>0.44929753790513277</v>
      </c>
      <c r="S456" s="38">
        <v>0.29767700653776602</v>
      </c>
      <c r="T456" s="38">
        <v>0.25302545555710115</v>
      </c>
      <c r="U456" s="37">
        <v>1.0318049031177396</v>
      </c>
      <c r="V456" s="37">
        <v>1.0124358408767782</v>
      </c>
      <c r="W456" s="37">
        <v>0.88830143186202459</v>
      </c>
      <c r="X456" s="37" t="s">
        <v>308</v>
      </c>
      <c r="Y456" s="37" t="s">
        <v>511</v>
      </c>
      <c r="Z456" s="37" t="s">
        <v>275</v>
      </c>
      <c r="AA456" s="26" t="s">
        <v>90</v>
      </c>
      <c r="AB456" s="53" t="s">
        <v>75</v>
      </c>
      <c r="AC456" s="37" t="s">
        <v>573</v>
      </c>
      <c r="AD456" s="39" t="s">
        <v>94</v>
      </c>
      <c r="AE456" s="69" t="str">
        <f>VLOOKUP(AD456,cs_lookup!$A$2:$B$54,2,FALSE)</f>
        <v>1</v>
      </c>
    </row>
    <row r="457" spans="1:31" x14ac:dyDescent="0.25">
      <c r="A457" s="41">
        <v>0.58722456425397929</v>
      </c>
      <c r="B457" s="41">
        <v>0.23401375597424223</v>
      </c>
      <c r="C457" s="41">
        <v>0.17142622785986969</v>
      </c>
      <c r="D457" s="34">
        <v>1.702926036941963</v>
      </c>
      <c r="E457" s="35">
        <v>4.2732530651320744</v>
      </c>
      <c r="F457" s="54">
        <v>5.8334130808585369</v>
      </c>
      <c r="G457" s="28">
        <v>4.5895678501878479E-2</v>
      </c>
      <c r="H457" s="36">
        <v>1.0458956785018785</v>
      </c>
      <c r="I457" s="36">
        <v>1.6281987505495792</v>
      </c>
      <c r="J457" s="36">
        <v>4.0857354638399528</v>
      </c>
      <c r="K457" s="36">
        <v>5.5774330086287476</v>
      </c>
      <c r="L457" s="37">
        <v>2.0099999999999998</v>
      </c>
      <c r="M457" s="37">
        <v>3.38</v>
      </c>
      <c r="N457" s="37">
        <v>3.96</v>
      </c>
      <c r="O457" s="36">
        <v>2.1022503137887756</v>
      </c>
      <c r="P457" s="36">
        <v>3.535127393336349</v>
      </c>
      <c r="Q457" s="36">
        <v>4.1417468868674385</v>
      </c>
      <c r="R457" s="38">
        <v>0.47568074716932846</v>
      </c>
      <c r="S457" s="38">
        <v>0.28287523722199709</v>
      </c>
      <c r="T457" s="38">
        <v>0.24144401560867429</v>
      </c>
      <c r="U457" s="37">
        <v>1.2344930244674048</v>
      </c>
      <c r="V457" s="37">
        <v>0.82726843916207149</v>
      </c>
      <c r="W457" s="37">
        <v>0.71000404556604346</v>
      </c>
      <c r="X457" s="37" t="s">
        <v>478</v>
      </c>
      <c r="Y457" s="37" t="s">
        <v>306</v>
      </c>
      <c r="Z457" s="37" t="s">
        <v>275</v>
      </c>
      <c r="AA457" s="26" t="s">
        <v>84</v>
      </c>
      <c r="AB457" s="53" t="s">
        <v>86</v>
      </c>
      <c r="AC457" s="37" t="s">
        <v>573</v>
      </c>
      <c r="AD457" s="39"/>
      <c r="AE457" s="69" t="e">
        <f>VLOOKUP(AD457,cs_lookup!$A$2:$B$54,2,FALSE)</f>
        <v>#N/A</v>
      </c>
    </row>
    <row r="458" spans="1:31" x14ac:dyDescent="0.25">
      <c r="A458" s="41">
        <v>0.35352934310515305</v>
      </c>
      <c r="B458" s="41">
        <v>0.36159863270642478</v>
      </c>
      <c r="C458" s="41">
        <v>0.27215584464480375</v>
      </c>
      <c r="D458" s="34">
        <v>2.8286195177370668</v>
      </c>
      <c r="E458" s="35">
        <v>2.7654971826508024</v>
      </c>
      <c r="F458" s="54">
        <v>3.67436533029493</v>
      </c>
      <c r="G458" s="28">
        <v>4.1621392605301288E-2</v>
      </c>
      <c r="H458" s="36">
        <v>1.0416213926053013</v>
      </c>
      <c r="I458" s="36">
        <v>2.7155927651045353</v>
      </c>
      <c r="J458" s="36">
        <v>2.6549926895546436</v>
      </c>
      <c r="K458" s="36">
        <v>3.5275440350784413</v>
      </c>
      <c r="L458" s="37">
        <v>1.87</v>
      </c>
      <c r="M458" s="37">
        <v>3.59</v>
      </c>
      <c r="N458" s="37">
        <v>4.38</v>
      </c>
      <c r="O458" s="36">
        <v>1.9478320041719135</v>
      </c>
      <c r="P458" s="36">
        <v>3.7394207994530313</v>
      </c>
      <c r="Q458" s="36">
        <v>4.5623016996112193</v>
      </c>
      <c r="R458" s="38">
        <v>0.51339129753396384</v>
      </c>
      <c r="S458" s="38">
        <v>0.26742109370153555</v>
      </c>
      <c r="T458" s="38">
        <v>0.21918760876450058</v>
      </c>
      <c r="U458" s="37">
        <v>0.68861576891409026</v>
      </c>
      <c r="V458" s="37">
        <v>1.3521694481961821</v>
      </c>
      <c r="W458" s="37">
        <v>1.2416570725821152</v>
      </c>
      <c r="X458" s="37" t="s">
        <v>392</v>
      </c>
      <c r="Y458" s="37" t="s">
        <v>319</v>
      </c>
      <c r="Z458" s="37" t="s">
        <v>279</v>
      </c>
      <c r="AA458" s="26" t="s">
        <v>90</v>
      </c>
      <c r="AB458" s="53" t="s">
        <v>75</v>
      </c>
      <c r="AC458" s="37" t="s">
        <v>573</v>
      </c>
      <c r="AD458" s="39" t="s">
        <v>204</v>
      </c>
      <c r="AE458" s="69" t="str">
        <f>VLOOKUP(AD458,cs_lookup!$A$2:$B$54,2,FALSE)</f>
        <v>1</v>
      </c>
    </row>
    <row r="459" spans="1:31" x14ac:dyDescent="0.25">
      <c r="A459" s="41">
        <v>8.5822729489667543E-2</v>
      </c>
      <c r="B459" s="41">
        <v>0.21246439999819289</v>
      </c>
      <c r="C459" s="41">
        <v>0.59782839311849112</v>
      </c>
      <c r="D459" s="34">
        <v>11.651924914837311</v>
      </c>
      <c r="E459" s="35">
        <v>4.7066708587815445</v>
      </c>
      <c r="F459" s="54">
        <v>1.6727208200728556</v>
      </c>
      <c r="G459" s="28">
        <v>3.3341472662771654E-2</v>
      </c>
      <c r="H459" s="36">
        <v>1.0333414726627717</v>
      </c>
      <c r="I459" s="36">
        <v>11.275967550989687</v>
      </c>
      <c r="J459" s="36">
        <v>4.554806889394591</v>
      </c>
      <c r="K459" s="36">
        <v>1.6187493334245995</v>
      </c>
      <c r="L459" s="37">
        <v>2.89</v>
      </c>
      <c r="M459" s="37">
        <v>3.5</v>
      </c>
      <c r="N459" s="37">
        <v>2.4900000000000002</v>
      </c>
      <c r="O459" s="36">
        <v>2.9863568559954103</v>
      </c>
      <c r="P459" s="36">
        <v>3.616695154319701</v>
      </c>
      <c r="Q459" s="36">
        <v>2.5730202669303015</v>
      </c>
      <c r="R459" s="38">
        <v>0.33485616362036569</v>
      </c>
      <c r="S459" s="38">
        <v>0.27649551796081623</v>
      </c>
      <c r="T459" s="38">
        <v>0.38864831841881803</v>
      </c>
      <c r="U459" s="37">
        <v>0.25629729661170814</v>
      </c>
      <c r="V459" s="37">
        <v>0.7684189659389068</v>
      </c>
      <c r="W459" s="37">
        <v>1.5382245716402534</v>
      </c>
      <c r="X459" s="37" t="s">
        <v>485</v>
      </c>
      <c r="Y459" s="37" t="s">
        <v>328</v>
      </c>
      <c r="Z459" s="37" t="s">
        <v>281</v>
      </c>
      <c r="AA459" s="26" t="s">
        <v>85</v>
      </c>
      <c r="AB459" s="53" t="s">
        <v>77</v>
      </c>
      <c r="AC459" s="37" t="s">
        <v>573</v>
      </c>
      <c r="AD459" s="39" t="s">
        <v>76</v>
      </c>
      <c r="AE459" s="69" t="str">
        <f>VLOOKUP(AD459,cs_lookup!$A$2:$B$54,2,FALSE)</f>
        <v>2</v>
      </c>
    </row>
    <row r="460" spans="1:31" x14ac:dyDescent="0.25">
      <c r="A460" s="41">
        <v>0.5701572821977372</v>
      </c>
      <c r="B460" s="41">
        <v>0.24360636598986349</v>
      </c>
      <c r="C460" s="41">
        <v>0.17858302167957849</v>
      </c>
      <c r="D460" s="34">
        <v>1.7539020042774589</v>
      </c>
      <c r="E460" s="35">
        <v>4.10498303661576</v>
      </c>
      <c r="F460" s="54">
        <v>5.5996364637297047</v>
      </c>
      <c r="G460" s="28">
        <v>3.4230487967424894E-2</v>
      </c>
      <c r="H460" s="36">
        <v>1.0342304879674249</v>
      </c>
      <c r="I460" s="36">
        <v>1.6958521574087473</v>
      </c>
      <c r="J460" s="36">
        <v>3.9691181843645809</v>
      </c>
      <c r="K460" s="36">
        <v>5.4143022555201217</v>
      </c>
      <c r="L460" s="37">
        <v>2.14</v>
      </c>
      <c r="M460" s="37">
        <v>3.44</v>
      </c>
      <c r="N460" s="37">
        <v>3.62</v>
      </c>
      <c r="O460" s="36">
        <v>2.2132532442502892</v>
      </c>
      <c r="P460" s="36">
        <v>3.5577528786079418</v>
      </c>
      <c r="Q460" s="36">
        <v>3.7439143664420782</v>
      </c>
      <c r="R460" s="38">
        <v>0.45182357807352364</v>
      </c>
      <c r="S460" s="38">
        <v>0.28107629566201758</v>
      </c>
      <c r="T460" s="38">
        <v>0.26710012626445873</v>
      </c>
      <c r="U460" s="37">
        <v>1.2619024545570696</v>
      </c>
      <c r="V460" s="37">
        <v>0.86669124984765655</v>
      </c>
      <c r="W460" s="37">
        <v>0.66859954046881098</v>
      </c>
      <c r="X460" s="37" t="s">
        <v>339</v>
      </c>
      <c r="Y460" s="37" t="s">
        <v>415</v>
      </c>
      <c r="Z460" s="37" t="s">
        <v>274</v>
      </c>
      <c r="AA460" s="26" t="s">
        <v>84</v>
      </c>
      <c r="AB460" s="53" t="s">
        <v>86</v>
      </c>
      <c r="AC460" s="37" t="s">
        <v>573</v>
      </c>
      <c r="AD460" s="39"/>
      <c r="AE460" s="69" t="e">
        <f>VLOOKUP(AD460,cs_lookup!$A$2:$B$54,2,FALSE)</f>
        <v>#N/A</v>
      </c>
    </row>
    <row r="461" spans="1:31" x14ac:dyDescent="0.25">
      <c r="A461" s="41">
        <v>0.8268073078389151</v>
      </c>
      <c r="B461" s="41">
        <v>0.13211260558228838</v>
      </c>
      <c r="C461" s="41">
        <v>3.46174385621991E-2</v>
      </c>
      <c r="D461" s="34">
        <v>1.2094716513981607</v>
      </c>
      <c r="E461" s="35">
        <v>7.5693004130263297</v>
      </c>
      <c r="F461" s="54">
        <v>28.88717483251234</v>
      </c>
      <c r="G461" s="28">
        <v>3.2327492784737455E-2</v>
      </c>
      <c r="H461" s="36">
        <v>1.0323274927847375</v>
      </c>
      <c r="I461" s="36">
        <v>1.1715968622859894</v>
      </c>
      <c r="J461" s="36">
        <v>7.3322666168735777</v>
      </c>
      <c r="K461" s="36">
        <v>27.982568549625888</v>
      </c>
      <c r="L461" s="37">
        <v>2.27</v>
      </c>
      <c r="M461" s="37">
        <v>3.34</v>
      </c>
      <c r="N461" s="37">
        <v>3.42</v>
      </c>
      <c r="O461" s="36">
        <v>2.3433834086213539</v>
      </c>
      <c r="P461" s="36">
        <v>3.4479738259010229</v>
      </c>
      <c r="Q461" s="36">
        <v>3.5305600253238021</v>
      </c>
      <c r="R461" s="38">
        <v>0.42673341303048412</v>
      </c>
      <c r="S461" s="38">
        <v>0.29002540346682604</v>
      </c>
      <c r="T461" s="38">
        <v>0.28324118350268973</v>
      </c>
      <c r="U461" s="37">
        <v>1.9375265273166018</v>
      </c>
      <c r="V461" s="37">
        <v>0.45552080611931572</v>
      </c>
      <c r="W461" s="37">
        <v>0.12221894476680281</v>
      </c>
      <c r="X461" s="37" t="s">
        <v>346</v>
      </c>
      <c r="Y461" s="37" t="s">
        <v>424</v>
      </c>
      <c r="Z461" s="37" t="s">
        <v>270</v>
      </c>
      <c r="AA461" s="26" t="s">
        <v>84</v>
      </c>
      <c r="AB461" s="53" t="s">
        <v>94</v>
      </c>
      <c r="AC461" s="37" t="s">
        <v>573</v>
      </c>
      <c r="AD461" s="39" t="s">
        <v>102</v>
      </c>
      <c r="AE461" s="69" t="str">
        <f>VLOOKUP(AD461,cs_lookup!$A$2:$B$54,2,FALSE)</f>
        <v>2</v>
      </c>
    </row>
    <row r="462" spans="1:31" x14ac:dyDescent="0.25">
      <c r="A462" s="41">
        <v>0.27522130615636897</v>
      </c>
      <c r="B462" s="41">
        <v>0.29741373956512168</v>
      </c>
      <c r="C462" s="41">
        <v>0.39233079482847133</v>
      </c>
      <c r="D462" s="34">
        <v>3.6334396270608598</v>
      </c>
      <c r="E462" s="35">
        <v>3.3623194458406656</v>
      </c>
      <c r="F462" s="54">
        <v>2.5488695080313648</v>
      </c>
      <c r="G462" s="28">
        <v>3.8682233421754919E-2</v>
      </c>
      <c r="H462" s="36">
        <v>1.0386822334217549</v>
      </c>
      <c r="I462" s="36">
        <v>3.4981243638789659</v>
      </c>
      <c r="J462" s="36">
        <v>3.2371011437868717</v>
      </c>
      <c r="K462" s="36">
        <v>2.4539454185468879</v>
      </c>
      <c r="L462" s="37">
        <v>3.23</v>
      </c>
      <c r="M462" s="37">
        <v>3.1</v>
      </c>
      <c r="N462" s="37">
        <v>2.46</v>
      </c>
      <c r="O462" s="36">
        <v>3.3549436139522686</v>
      </c>
      <c r="P462" s="36">
        <v>3.2199149236074405</v>
      </c>
      <c r="Q462" s="36">
        <v>2.5551582942175171</v>
      </c>
      <c r="R462" s="38">
        <v>0.29806760263906695</v>
      </c>
      <c r="S462" s="38">
        <v>0.31056721178199553</v>
      </c>
      <c r="T462" s="38">
        <v>0.39136518557893751</v>
      </c>
      <c r="U462" s="37">
        <v>0.92335196351291215</v>
      </c>
      <c r="V462" s="37">
        <v>0.95764693851163207</v>
      </c>
      <c r="W462" s="37">
        <v>1.0024672844829194</v>
      </c>
      <c r="X462" s="37" t="s">
        <v>426</v>
      </c>
      <c r="Y462" s="37" t="s">
        <v>351</v>
      </c>
      <c r="Z462" s="37" t="s">
        <v>273</v>
      </c>
      <c r="AA462" s="26" t="s">
        <v>90</v>
      </c>
      <c r="AB462" s="53" t="s">
        <v>75</v>
      </c>
      <c r="AC462" s="37" t="s">
        <v>573</v>
      </c>
      <c r="AD462" s="39" t="s">
        <v>76</v>
      </c>
      <c r="AE462" s="69" t="str">
        <f>VLOOKUP(AD462,cs_lookup!$A$2:$B$54,2,FALSE)</f>
        <v>2</v>
      </c>
    </row>
    <row r="463" spans="1:31" x14ac:dyDescent="0.25">
      <c r="A463" s="41">
        <v>0.70719223172394119</v>
      </c>
      <c r="B463" s="41">
        <v>4.828579449629427E-3</v>
      </c>
      <c r="C463" s="41">
        <v>0</v>
      </c>
      <c r="D463" s="34">
        <v>1.4140426819484053</v>
      </c>
      <c r="E463" s="35">
        <v>207.10024768811576</v>
      </c>
      <c r="F463" s="54" t="e">
        <v>#DIV/0!</v>
      </c>
      <c r="G463" s="28">
        <v>3.9863899320263574E-2</v>
      </c>
      <c r="H463" s="36">
        <v>1.0398638993202636</v>
      </c>
      <c r="I463" s="36">
        <v>1.3598343810884619</v>
      </c>
      <c r="J463" s="36">
        <v>199.16091694643183</v>
      </c>
      <c r="K463" s="36" t="e">
        <v>#DIV/0!</v>
      </c>
      <c r="L463" s="37">
        <v>2.3199999999999998</v>
      </c>
      <c r="M463" s="37">
        <v>3.28</v>
      </c>
      <c r="N463" s="37">
        <v>3.29</v>
      </c>
      <c r="O463" s="36">
        <v>2.4124842464230114</v>
      </c>
      <c r="P463" s="36">
        <v>3.4107535897704642</v>
      </c>
      <c r="Q463" s="36">
        <v>3.4211522287636673</v>
      </c>
      <c r="R463" s="38">
        <v>0.41451047876590252</v>
      </c>
      <c r="S463" s="38">
        <v>0.29319033863929694</v>
      </c>
      <c r="T463" s="38">
        <v>0.29229918259480053</v>
      </c>
      <c r="U463" s="37">
        <v>1.7060901182267401</v>
      </c>
      <c r="V463" s="37">
        <v>1.646909469131546E-2</v>
      </c>
      <c r="W463" s="37" t="e">
        <v>#DIV/0!</v>
      </c>
      <c r="X463" s="37" t="s">
        <v>495</v>
      </c>
      <c r="Y463" s="37" t="s">
        <v>297</v>
      </c>
      <c r="Z463" s="37" t="s">
        <v>273</v>
      </c>
      <c r="AA463" s="26" t="s">
        <v>84</v>
      </c>
      <c r="AB463" s="53" t="s">
        <v>164</v>
      </c>
      <c r="AC463" s="37" t="s">
        <v>573</v>
      </c>
      <c r="AD463" s="39" t="s">
        <v>76</v>
      </c>
      <c r="AE463" s="69" t="str">
        <f>VLOOKUP(AD463,cs_lookup!$A$2:$B$54,2,FALSE)</f>
        <v>2</v>
      </c>
    </row>
    <row r="464" spans="1:31" x14ac:dyDescent="0.25">
      <c r="A464" s="41">
        <v>0.90832441913648487</v>
      </c>
      <c r="B464" s="41">
        <v>7.4677856217447727E-2</v>
      </c>
      <c r="C464" s="41">
        <v>0</v>
      </c>
      <c r="D464" s="34">
        <v>1.1009282354763381</v>
      </c>
      <c r="E464" s="35">
        <v>13.390850389279922</v>
      </c>
      <c r="F464" s="54" t="e">
        <v>#DIV/0!</v>
      </c>
      <c r="G464" s="28">
        <v>3.4460340149828905E-2</v>
      </c>
      <c r="H464" s="36">
        <v>1.0344603401498289</v>
      </c>
      <c r="I464" s="36">
        <v>1.0642536912694809</v>
      </c>
      <c r="J464" s="36">
        <v>12.94476923817149</v>
      </c>
      <c r="K464" s="36" t="e">
        <v>#DIV/0!</v>
      </c>
      <c r="L464" s="37">
        <v>1.83</v>
      </c>
      <c r="M464" s="37">
        <v>3.57</v>
      </c>
      <c r="N464" s="37">
        <v>4.8099999999999996</v>
      </c>
      <c r="O464" s="36">
        <v>1.893062422474187</v>
      </c>
      <c r="P464" s="36">
        <v>3.6930234143348892</v>
      </c>
      <c r="Q464" s="36">
        <v>4.975754236120677</v>
      </c>
      <c r="R464" s="38">
        <v>0.5282445988722464</v>
      </c>
      <c r="S464" s="38">
        <v>0.2707808448000591</v>
      </c>
      <c r="T464" s="38">
        <v>0.20097455632769459</v>
      </c>
      <c r="U464" s="37">
        <v>1.7195148252829726</v>
      </c>
      <c r="V464" s="37">
        <v>0.27578707154336873</v>
      </c>
      <c r="W464" s="37" t="e">
        <v>#DIV/0!</v>
      </c>
      <c r="X464" s="37" t="s">
        <v>497</v>
      </c>
      <c r="Y464" s="37" t="s">
        <v>354</v>
      </c>
      <c r="Z464" s="37" t="s">
        <v>278</v>
      </c>
      <c r="AA464" s="26" t="s">
        <v>84</v>
      </c>
      <c r="AB464" s="53" t="s">
        <v>100</v>
      </c>
      <c r="AC464" s="37" t="s">
        <v>573</v>
      </c>
      <c r="AD464" s="39" t="s">
        <v>100</v>
      </c>
      <c r="AE464" s="69" t="str">
        <f>VLOOKUP(AD464,cs_lookup!$A$2:$B$54,2,FALSE)</f>
        <v>1</v>
      </c>
    </row>
    <row r="465" spans="1:31" x14ac:dyDescent="0.25">
      <c r="A465" s="41">
        <v>0.13144953514832339</v>
      </c>
      <c r="B465" s="41">
        <v>0.25441800502297662</v>
      </c>
      <c r="C465" s="41">
        <v>0.53849485617197901</v>
      </c>
      <c r="D465" s="34">
        <v>7.6074822088311871</v>
      </c>
      <c r="E465" s="35">
        <v>3.9305394282519019</v>
      </c>
      <c r="F465" s="54">
        <v>1.8570279521493334</v>
      </c>
      <c r="G465" s="28">
        <v>3.6658929672030105E-2</v>
      </c>
      <c r="H465" s="36">
        <v>1.0366589296720301</v>
      </c>
      <c r="I465" s="36">
        <v>7.3384620448289404</v>
      </c>
      <c r="J465" s="36">
        <v>3.7915454309503849</v>
      </c>
      <c r="K465" s="36">
        <v>1.7913586609791179</v>
      </c>
      <c r="L465" s="37">
        <v>4.58</v>
      </c>
      <c r="M465" s="37">
        <v>3.6</v>
      </c>
      <c r="N465" s="37">
        <v>1.85</v>
      </c>
      <c r="O465" s="36">
        <v>4.7478978978978983</v>
      </c>
      <c r="P465" s="36">
        <v>3.7319721468193086</v>
      </c>
      <c r="Q465" s="36">
        <v>1.9178190198932559</v>
      </c>
      <c r="R465" s="38">
        <v>0.21061952499920936</v>
      </c>
      <c r="S465" s="38">
        <v>0.26795484013788307</v>
      </c>
      <c r="T465" s="38">
        <v>0.52142563486290749</v>
      </c>
      <c r="U465" s="37">
        <v>0.62410897161038048</v>
      </c>
      <c r="V465" s="37">
        <v>0.94948090839508359</v>
      </c>
      <c r="W465" s="37">
        <v>1.0327356772813046</v>
      </c>
      <c r="X465" s="37" t="s">
        <v>362</v>
      </c>
      <c r="Y465" s="37" t="s">
        <v>499</v>
      </c>
      <c r="Z465" s="37" t="s">
        <v>269</v>
      </c>
      <c r="AA465" s="26" t="s">
        <v>85</v>
      </c>
      <c r="AB465" s="53" t="s">
        <v>79</v>
      </c>
      <c r="AC465" s="37" t="s">
        <v>573</v>
      </c>
      <c r="AD465" s="39" t="s">
        <v>76</v>
      </c>
      <c r="AE465" s="69" t="str">
        <f>VLOOKUP(AD465,cs_lookup!$A$2:$B$54,2,FALSE)</f>
        <v>2</v>
      </c>
    </row>
    <row r="466" spans="1:31" x14ac:dyDescent="0.25">
      <c r="A466" s="41">
        <v>0.48283541586597606</v>
      </c>
      <c r="B466" s="41">
        <v>0.25676532176104755</v>
      </c>
      <c r="C466" s="41">
        <v>0.24596831826635307</v>
      </c>
      <c r="D466" s="34">
        <v>2.0710991098415548</v>
      </c>
      <c r="E466" s="35">
        <v>3.8946069241025696</v>
      </c>
      <c r="F466" s="54">
        <v>4.065564244404535</v>
      </c>
      <c r="G466" s="28">
        <v>3.4881074314327964E-2</v>
      </c>
      <c r="H466" s="36">
        <v>1.034881074314328</v>
      </c>
      <c r="I466" s="36">
        <v>2.0012918984085051</v>
      </c>
      <c r="J466" s="36">
        <v>3.7633376633957529</v>
      </c>
      <c r="K466" s="36">
        <v>3.9285327998661295</v>
      </c>
      <c r="L466" s="37">
        <v>2</v>
      </c>
      <c r="M466" s="37">
        <v>3.48</v>
      </c>
      <c r="N466" s="37">
        <v>4.04</v>
      </c>
      <c r="O466" s="36">
        <v>2.0697621486286559</v>
      </c>
      <c r="P466" s="36">
        <v>3.6013861386138615</v>
      </c>
      <c r="Q466" s="36">
        <v>4.1809195402298851</v>
      </c>
      <c r="R466" s="38">
        <v>0.48314730301863967</v>
      </c>
      <c r="S466" s="38">
        <v>0.27767086380381589</v>
      </c>
      <c r="T466" s="38">
        <v>0.23918183317754441</v>
      </c>
      <c r="U466" s="37">
        <v>0.99935446777677339</v>
      </c>
      <c r="V466" s="37">
        <v>0.92471107066696467</v>
      </c>
      <c r="W466" s="37">
        <v>1.028373748117279</v>
      </c>
      <c r="X466" s="37" t="s">
        <v>502</v>
      </c>
      <c r="Y466" s="37" t="s">
        <v>498</v>
      </c>
      <c r="Z466" s="37" t="s">
        <v>269</v>
      </c>
      <c r="AA466" s="26" t="s">
        <v>84</v>
      </c>
      <c r="AB466" s="53" t="s">
        <v>86</v>
      </c>
      <c r="AC466" s="37" t="s">
        <v>573</v>
      </c>
      <c r="AD466" s="39" t="s">
        <v>78</v>
      </c>
      <c r="AE466" s="69" t="str">
        <f>VLOOKUP(AD466,cs_lookup!$A$2:$B$54,2,FALSE)</f>
        <v>1</v>
      </c>
    </row>
    <row r="467" spans="1:31" x14ac:dyDescent="0.25">
      <c r="A467" s="41">
        <v>0.29727999199478483</v>
      </c>
      <c r="B467" s="41">
        <v>0.25920700728115953</v>
      </c>
      <c r="C467" s="41">
        <v>0.40452061535690981</v>
      </c>
      <c r="D467" s="34">
        <v>3.363832168084635</v>
      </c>
      <c r="E467" s="35">
        <v>3.8579203953205976</v>
      </c>
      <c r="F467" s="54">
        <v>2.4720618975566842</v>
      </c>
      <c r="G467" s="28">
        <v>3.4717586740708128E-2</v>
      </c>
      <c r="H467" s="36">
        <v>1.0347175867407081</v>
      </c>
      <c r="I467" s="36">
        <v>3.2509664580849384</v>
      </c>
      <c r="J467" s="36">
        <v>3.7284766826789824</v>
      </c>
      <c r="K467" s="36">
        <v>2.3891175033986958</v>
      </c>
      <c r="L467" s="37">
        <v>2</v>
      </c>
      <c r="M467" s="37">
        <v>3.46</v>
      </c>
      <c r="N467" s="37">
        <v>4.07</v>
      </c>
      <c r="O467" s="36">
        <v>2.0694351734814163</v>
      </c>
      <c r="P467" s="36">
        <v>3.5801228501228501</v>
      </c>
      <c r="Q467" s="36">
        <v>4.2113005780346819</v>
      </c>
      <c r="R467" s="38">
        <v>0.48322364131740225</v>
      </c>
      <c r="S467" s="38">
        <v>0.27932002388289146</v>
      </c>
      <c r="T467" s="38">
        <v>0.23745633479970626</v>
      </c>
      <c r="U467" s="37">
        <v>0.6152016718062816</v>
      </c>
      <c r="V467" s="37">
        <v>0.92799292967923919</v>
      </c>
      <c r="W467" s="37">
        <v>1.7035579012794997</v>
      </c>
      <c r="X467" s="37" t="s">
        <v>460</v>
      </c>
      <c r="Y467" s="37" t="s">
        <v>506</v>
      </c>
      <c r="Z467" s="37" t="s">
        <v>276</v>
      </c>
      <c r="AA467" s="26" t="s">
        <v>90</v>
      </c>
      <c r="AB467" s="53" t="s">
        <v>75</v>
      </c>
      <c r="AC467" s="37" t="s">
        <v>573</v>
      </c>
      <c r="AD467" s="39" t="s">
        <v>165</v>
      </c>
      <c r="AE467" s="69" t="str">
        <f>VLOOKUP(AD467,cs_lookup!$A$2:$B$54,2,FALSE)</f>
        <v>1</v>
      </c>
    </row>
    <row r="468" spans="1:31" x14ac:dyDescent="0.25">
      <c r="A468" s="41">
        <v>0.31636152608073065</v>
      </c>
      <c r="B468" s="41">
        <v>0.25272903642723732</v>
      </c>
      <c r="C468" s="41">
        <v>0.39411865218361952</v>
      </c>
      <c r="D468" s="34">
        <v>3.160940625077195</v>
      </c>
      <c r="E468" s="35">
        <v>3.9568069191286135</v>
      </c>
      <c r="F468" s="54">
        <v>2.5373069618996387</v>
      </c>
      <c r="G468" s="28">
        <v>3.1861724655943835E-2</v>
      </c>
      <c r="H468" s="36">
        <v>1.0318617246559438</v>
      </c>
      <c r="I468" s="36">
        <v>3.063337411930029</v>
      </c>
      <c r="J468" s="36">
        <v>3.8346290249771027</v>
      </c>
      <c r="K468" s="36">
        <v>2.4589602475522185</v>
      </c>
      <c r="L468" s="37">
        <v>2.57</v>
      </c>
      <c r="M468" s="37">
        <v>3.37</v>
      </c>
      <c r="N468" s="37">
        <v>2.89</v>
      </c>
      <c r="O468" s="36">
        <v>2.6518846323657757</v>
      </c>
      <c r="P468" s="36">
        <v>3.477374012090531</v>
      </c>
      <c r="Q468" s="36">
        <v>2.9820803842556778</v>
      </c>
      <c r="R468" s="38">
        <v>0.37709031071532284</v>
      </c>
      <c r="S468" s="38">
        <v>0.28757332300842126</v>
      </c>
      <c r="T468" s="38">
        <v>0.33533636627625596</v>
      </c>
      <c r="U468" s="37">
        <v>0.83895426928527395</v>
      </c>
      <c r="V468" s="37">
        <v>0.87883338337275618</v>
      </c>
      <c r="W468" s="37">
        <v>1.1752935017460577</v>
      </c>
      <c r="X468" s="37" t="s">
        <v>455</v>
      </c>
      <c r="Y468" s="37" t="s">
        <v>508</v>
      </c>
      <c r="Z468" s="37" t="s">
        <v>276</v>
      </c>
      <c r="AA468" s="26" t="s">
        <v>85</v>
      </c>
      <c r="AB468" s="53" t="s">
        <v>79</v>
      </c>
      <c r="AC468" s="37" t="s">
        <v>573</v>
      </c>
      <c r="AD468" s="39" t="s">
        <v>239</v>
      </c>
      <c r="AE468" s="69" t="str">
        <f>VLOOKUP(AD468,cs_lookup!$A$2:$B$54,2,FALSE)</f>
        <v>2</v>
      </c>
    </row>
    <row r="469" spans="1:31" x14ac:dyDescent="0.25">
      <c r="A469" s="41">
        <v>0.4492803728325076</v>
      </c>
      <c r="B469" s="41">
        <v>0.27222140083112656</v>
      </c>
      <c r="C469" s="41">
        <v>0.26255434901458996</v>
      </c>
      <c r="D469" s="34">
        <v>2.2257816287309784</v>
      </c>
      <c r="E469" s="35">
        <v>3.6734804719499379</v>
      </c>
      <c r="F469" s="54">
        <v>3.8087352342597485</v>
      </c>
      <c r="G469" s="28">
        <v>4.7650036586120326E-2</v>
      </c>
      <c r="H469" s="36">
        <v>1.0476500365861203</v>
      </c>
      <c r="I469" s="36">
        <v>2.1245468916165229</v>
      </c>
      <c r="J469" s="36">
        <v>3.5064003662142436</v>
      </c>
      <c r="K469" s="36">
        <v>3.635503365867212</v>
      </c>
      <c r="L469" s="37">
        <v>1.93</v>
      </c>
      <c r="M469" s="37">
        <v>3.32</v>
      </c>
      <c r="N469" s="37">
        <v>4.38</v>
      </c>
      <c r="O469" s="36">
        <v>2.0219645706112122</v>
      </c>
      <c r="P469" s="36">
        <v>3.4781981214659194</v>
      </c>
      <c r="Q469" s="36">
        <v>4.5887071602472069</v>
      </c>
      <c r="R469" s="38">
        <v>0.49456850754695159</v>
      </c>
      <c r="S469" s="38">
        <v>0.28750518661614954</v>
      </c>
      <c r="T469" s="38">
        <v>0.21792630583689876</v>
      </c>
      <c r="U469" s="37">
        <v>0.90842899613832651</v>
      </c>
      <c r="V469" s="37">
        <v>0.94683996499364542</v>
      </c>
      <c r="W469" s="37">
        <v>1.2047850212772933</v>
      </c>
      <c r="X469" s="37" t="s">
        <v>373</v>
      </c>
      <c r="Y469" s="37" t="s">
        <v>376</v>
      </c>
      <c r="Z469" s="37" t="s">
        <v>275</v>
      </c>
      <c r="AA469" s="26" t="s">
        <v>90</v>
      </c>
      <c r="AB469" s="53" t="s">
        <v>75</v>
      </c>
      <c r="AC469" s="37" t="s">
        <v>574</v>
      </c>
      <c r="AD469" s="39" t="s">
        <v>204</v>
      </c>
      <c r="AE469" s="69" t="str">
        <f>VLOOKUP(AD469,cs_lookup!$A$2:$B$54,2,FALSE)</f>
        <v>1</v>
      </c>
    </row>
    <row r="470" spans="1:31" x14ac:dyDescent="0.25">
      <c r="A470" s="41">
        <v>0.67750284470907207</v>
      </c>
      <c r="B470" s="41">
        <v>0.15404728592461309</v>
      </c>
      <c r="C470" s="41">
        <v>0.12467203870841308</v>
      </c>
      <c r="D470" s="34">
        <v>1.4760085626347623</v>
      </c>
      <c r="E470" s="35">
        <v>6.4915132648904645</v>
      </c>
      <c r="F470" s="54">
        <v>8.0210447375359912</v>
      </c>
      <c r="G470" s="28">
        <v>4.0410157612902564E-2</v>
      </c>
      <c r="H470" s="36">
        <v>1.0404101576129026</v>
      </c>
      <c r="I470" s="36">
        <v>1.418679500420573</v>
      </c>
      <c r="J470" s="36">
        <v>6.2393789770223602</v>
      </c>
      <c r="K470" s="36">
        <v>7.7095025253687686</v>
      </c>
      <c r="L470" s="37">
        <v>2.0299999999999998</v>
      </c>
      <c r="M470" s="37">
        <v>3.13</v>
      </c>
      <c r="N470" s="37">
        <v>4.38</v>
      </c>
      <c r="O470" s="36">
        <v>2.1120326199541921</v>
      </c>
      <c r="P470" s="36">
        <v>3.256483793328385</v>
      </c>
      <c r="Q470" s="36">
        <v>4.5569964903445133</v>
      </c>
      <c r="R470" s="38">
        <v>0.47347753559871109</v>
      </c>
      <c r="S470" s="38">
        <v>0.30707967963750271</v>
      </c>
      <c r="T470" s="38">
        <v>0.21944278476378618</v>
      </c>
      <c r="U470" s="37">
        <v>1.4309081081373196</v>
      </c>
      <c r="V470" s="37">
        <v>0.50165249001972634</v>
      </c>
      <c r="W470" s="37">
        <v>0.56813004283833368</v>
      </c>
      <c r="X470" s="37" t="s">
        <v>305</v>
      </c>
      <c r="Y470" s="37" t="s">
        <v>374</v>
      </c>
      <c r="Z470" s="37" t="s">
        <v>275</v>
      </c>
      <c r="AA470" s="26" t="s">
        <v>84</v>
      </c>
      <c r="AB470" s="53" t="s">
        <v>92</v>
      </c>
      <c r="AC470" s="37" t="s">
        <v>574</v>
      </c>
      <c r="AD470" s="39" t="s">
        <v>89</v>
      </c>
      <c r="AE470" s="69" t="str">
        <f>VLOOKUP(AD470,cs_lookup!$A$2:$B$54,2,FALSE)</f>
        <v>1</v>
      </c>
    </row>
    <row r="471" spans="1:31" x14ac:dyDescent="0.25">
      <c r="A471" s="41">
        <v>9.1618662756777033E-2</v>
      </c>
      <c r="B471" s="41">
        <v>0.35948904736361226</v>
      </c>
      <c r="C471" s="41">
        <v>0.50011312699225263</v>
      </c>
      <c r="D471" s="34">
        <v>10.914806764367777</v>
      </c>
      <c r="E471" s="35">
        <v>2.7817259171975004</v>
      </c>
      <c r="F471" s="54">
        <v>1.9995475943895615</v>
      </c>
      <c r="G471" s="28">
        <v>3.9365382652929437E-2</v>
      </c>
      <c r="H471" s="36">
        <v>1.0393653826529294</v>
      </c>
      <c r="I471" s="36">
        <v>10.50141456174754</v>
      </c>
      <c r="J471" s="36">
        <v>2.6763696036299387</v>
      </c>
      <c r="K471" s="36">
        <v>1.9238158474027813</v>
      </c>
      <c r="L471" s="37">
        <v>3.23</v>
      </c>
      <c r="M471" s="37">
        <v>3.39</v>
      </c>
      <c r="N471" s="37">
        <v>2.2999999999999998</v>
      </c>
      <c r="O471" s="36">
        <v>3.3571501859689619</v>
      </c>
      <c r="P471" s="36">
        <v>3.523448647193431</v>
      </c>
      <c r="Q471" s="36">
        <v>2.3905403801017373</v>
      </c>
      <c r="R471" s="38">
        <v>0.29787169015537318</v>
      </c>
      <c r="S471" s="38">
        <v>0.28381284932208117</v>
      </c>
      <c r="T471" s="38">
        <v>0.41831546052254581</v>
      </c>
      <c r="U471" s="37">
        <v>0.30757761071214162</v>
      </c>
      <c r="V471" s="37">
        <v>1.2666411976141749</v>
      </c>
      <c r="W471" s="37">
        <v>1.1955406246939282</v>
      </c>
      <c r="X471" s="37" t="s">
        <v>483</v>
      </c>
      <c r="Y471" s="37" t="s">
        <v>317</v>
      </c>
      <c r="Z471" s="37" t="s">
        <v>279</v>
      </c>
      <c r="AA471" s="128" t="s">
        <v>85</v>
      </c>
      <c r="AB471" s="53" t="s">
        <v>76</v>
      </c>
      <c r="AC471" s="37" t="s">
        <v>574</v>
      </c>
      <c r="AD471" s="39" t="s">
        <v>75</v>
      </c>
      <c r="AE471" s="69" t="str">
        <f>VLOOKUP(AD471,cs_lookup!$A$2:$B$54,2,FALSE)</f>
        <v>X</v>
      </c>
    </row>
    <row r="472" spans="1:31" x14ac:dyDescent="0.25">
      <c r="A472" s="41">
        <v>0.56781622118168751</v>
      </c>
      <c r="B472" s="41">
        <v>0.19890473062969838</v>
      </c>
      <c r="C472" s="41">
        <v>0.21749820267153683</v>
      </c>
      <c r="D472" s="34">
        <v>1.761133202427523</v>
      </c>
      <c r="E472" s="35">
        <v>5.0275325118420806</v>
      </c>
      <c r="F472" s="54">
        <v>4.5977391432065673</v>
      </c>
      <c r="G472" s="28">
        <v>2.8915280012352884E-2</v>
      </c>
      <c r="H472" s="36">
        <v>1.0289152800123529</v>
      </c>
      <c r="I472" s="36">
        <v>1.7116406342088528</v>
      </c>
      <c r="J472" s="36">
        <v>4.8862453590753567</v>
      </c>
      <c r="K472" s="36">
        <v>4.4685303372609724</v>
      </c>
      <c r="L472" s="37">
        <v>1.78</v>
      </c>
      <c r="M472" s="37">
        <v>3.96</v>
      </c>
      <c r="N472" s="37">
        <v>4.66</v>
      </c>
      <c r="O472" s="36">
        <v>1.8314691984219882</v>
      </c>
      <c r="P472" s="36">
        <v>4.0745045088489178</v>
      </c>
      <c r="Q472" s="36">
        <v>4.7947452048575645</v>
      </c>
      <c r="R472" s="38">
        <v>0.54600972861657182</v>
      </c>
      <c r="S472" s="38">
        <v>0.245428615388257</v>
      </c>
      <c r="T472" s="38">
        <v>0.20856165599517118</v>
      </c>
      <c r="U472" s="37">
        <v>1.0399379194586276</v>
      </c>
      <c r="V472" s="37">
        <v>0.81043822178208547</v>
      </c>
      <c r="W472" s="37">
        <v>1.04284846432449</v>
      </c>
      <c r="X472" s="37" t="s">
        <v>341</v>
      </c>
      <c r="Y472" s="37" t="s">
        <v>517</v>
      </c>
      <c r="Z472" s="37" t="s">
        <v>274</v>
      </c>
      <c r="AA472" s="26" t="s">
        <v>84</v>
      </c>
      <c r="AB472" s="53" t="s">
        <v>86</v>
      </c>
      <c r="AC472" s="20">
        <v>44425</v>
      </c>
      <c r="AD472" s="39" t="s">
        <v>74</v>
      </c>
      <c r="AE472" s="69" t="str">
        <f>VLOOKUP(AD472,cs_lookup!$A$2:$B$54,2,FALSE)</f>
        <v>X</v>
      </c>
    </row>
    <row r="473" spans="1:31" x14ac:dyDescent="0.25">
      <c r="A473" s="41">
        <v>0.31002147845681377</v>
      </c>
      <c r="B473" s="41">
        <v>0.30916331728248087</v>
      </c>
      <c r="C473" s="41">
        <v>0.35351896530293031</v>
      </c>
      <c r="D473" s="34">
        <v>3.225582965985696</v>
      </c>
      <c r="E473" s="35">
        <v>3.2345363893424177</v>
      </c>
      <c r="F473" s="54">
        <v>2.828702553887315</v>
      </c>
      <c r="G473" s="28">
        <v>3.862051275811873E-2</v>
      </c>
      <c r="H473" s="36">
        <v>1.0386205127581187</v>
      </c>
      <c r="I473" s="36">
        <v>3.1056414988569485</v>
      </c>
      <c r="J473" s="36">
        <v>3.1142619942609389</v>
      </c>
      <c r="K473" s="36">
        <v>2.723518859044606</v>
      </c>
      <c r="L473" s="37">
        <v>3.43</v>
      </c>
      <c r="M473" s="37">
        <v>3.11</v>
      </c>
      <c r="N473" s="37">
        <v>2.35</v>
      </c>
      <c r="O473" s="36">
        <v>3.5624683587603476</v>
      </c>
      <c r="P473" s="36">
        <v>3.2301097946777491</v>
      </c>
      <c r="Q473" s="36">
        <v>2.440758204981579</v>
      </c>
      <c r="R473" s="38">
        <v>0.28070424753133127</v>
      </c>
      <c r="S473" s="38">
        <v>0.30958699968889591</v>
      </c>
      <c r="T473" s="38">
        <v>0.40970875277977287</v>
      </c>
      <c r="U473" s="37">
        <v>1.1044417075385018</v>
      </c>
      <c r="V473" s="37">
        <v>0.99863145930920616</v>
      </c>
      <c r="W473" s="37">
        <v>0.86285431517972522</v>
      </c>
      <c r="X473" s="37" t="s">
        <v>513</v>
      </c>
      <c r="Y473" s="37" t="s">
        <v>316</v>
      </c>
      <c r="Z473" s="37" t="s">
        <v>279</v>
      </c>
      <c r="AA473" s="26" t="s">
        <v>90</v>
      </c>
      <c r="AB473" s="53" t="s">
        <v>75</v>
      </c>
      <c r="AC473" s="20">
        <v>44426</v>
      </c>
      <c r="AD473" s="39" t="s">
        <v>76</v>
      </c>
      <c r="AE473" s="69" t="str">
        <f>VLOOKUP(AD473,cs_lookup!$A$2:$B$54,2,FALSE)</f>
        <v>2</v>
      </c>
    </row>
    <row r="474" spans="1:31" x14ac:dyDescent="0.25">
      <c r="A474" s="41">
        <v>0.27157440626932638</v>
      </c>
      <c r="B474" s="41">
        <v>0.21952583731968581</v>
      </c>
      <c r="C474" s="41">
        <v>0.46077572134777267</v>
      </c>
      <c r="D474" s="34">
        <v>3.6822321136119056</v>
      </c>
      <c r="E474" s="35">
        <v>4.5552724554410604</v>
      </c>
      <c r="F474" s="54">
        <v>2.1702532352941515</v>
      </c>
      <c r="G474" s="28">
        <v>3.1769244739657365E-2</v>
      </c>
      <c r="H474" s="36">
        <v>1.0317692447396574</v>
      </c>
      <c r="I474" s="36">
        <v>3.5688523692533889</v>
      </c>
      <c r="J474" s="36">
        <v>4.4150108938268229</v>
      </c>
      <c r="K474" s="36">
        <v>2.1034288881539243</v>
      </c>
      <c r="L474" s="37">
        <v>1.79</v>
      </c>
      <c r="M474" s="37">
        <v>3.7</v>
      </c>
      <c r="N474" s="37">
        <v>4.93</v>
      </c>
      <c r="O474" s="36">
        <v>1.8468669480839868</v>
      </c>
      <c r="P474" s="36">
        <v>3.8175462055367326</v>
      </c>
      <c r="Q474" s="36">
        <v>5.0866223765665106</v>
      </c>
      <c r="R474" s="38">
        <v>0.54145752136473058</v>
      </c>
      <c r="S474" s="38">
        <v>0.26194836844401831</v>
      </c>
      <c r="T474" s="38">
        <v>0.19659411019125109</v>
      </c>
      <c r="U474" s="37">
        <v>0.50156179488435149</v>
      </c>
      <c r="V474" s="37">
        <v>0.83805002727704059</v>
      </c>
      <c r="W474" s="37">
        <v>2.3437920947861555</v>
      </c>
      <c r="X474" s="37" t="s">
        <v>489</v>
      </c>
      <c r="Y474" s="37" t="s">
        <v>529</v>
      </c>
      <c r="Z474" s="37" t="s">
        <v>274</v>
      </c>
      <c r="AA474" s="26" t="s">
        <v>85</v>
      </c>
      <c r="AB474" s="53" t="s">
        <v>79</v>
      </c>
      <c r="AC474" s="20">
        <v>44426</v>
      </c>
      <c r="AD474" s="39" t="s">
        <v>100</v>
      </c>
      <c r="AE474" s="69" t="str">
        <f>VLOOKUP(AD474,cs_lookup!$A$2:$B$54,2,FALSE)</f>
        <v>1</v>
      </c>
    </row>
    <row r="475" spans="1:31" x14ac:dyDescent="0.25">
      <c r="A475" s="41">
        <v>0.11212342149741594</v>
      </c>
      <c r="B475" s="41">
        <v>0.20514383134749042</v>
      </c>
      <c r="C475" s="41">
        <v>0.58645271565534351</v>
      </c>
      <c r="D475" s="34">
        <v>8.9187431728797772</v>
      </c>
      <c r="E475" s="35">
        <v>4.8746286614200613</v>
      </c>
      <c r="F475" s="54">
        <v>1.7051673106885177</v>
      </c>
      <c r="G475" s="28">
        <v>2.9054577441674168E-2</v>
      </c>
      <c r="H475" s="36">
        <v>1.0290545774416742</v>
      </c>
      <c r="I475" s="36">
        <v>8.666929207051977</v>
      </c>
      <c r="J475" s="36">
        <v>4.7369972091653718</v>
      </c>
      <c r="K475" s="36">
        <v>1.6570232017506039</v>
      </c>
      <c r="L475" s="37">
        <v>1.82</v>
      </c>
      <c r="M475" s="37">
        <v>3.78</v>
      </c>
      <c r="N475" s="37">
        <v>4.6500000000000004</v>
      </c>
      <c r="O475" s="36">
        <v>1.872879330943847</v>
      </c>
      <c r="P475" s="36">
        <v>3.8898263027295283</v>
      </c>
      <c r="Q475" s="36">
        <v>4.785103785103785</v>
      </c>
      <c r="R475" s="38">
        <v>0.53393722888491968</v>
      </c>
      <c r="S475" s="38">
        <v>0.25708088798162798</v>
      </c>
      <c r="T475" s="38">
        <v>0.20898188313345242</v>
      </c>
      <c r="U475" s="37">
        <v>0.20999363863721532</v>
      </c>
      <c r="V475" s="37">
        <v>0.79797387101817852</v>
      </c>
      <c r="W475" s="37">
        <v>2.8062371094667777</v>
      </c>
      <c r="X475" s="37" t="s">
        <v>338</v>
      </c>
      <c r="Y475" s="37" t="s">
        <v>417</v>
      </c>
      <c r="Z475" s="37" t="s">
        <v>274</v>
      </c>
      <c r="AA475" s="26" t="s">
        <v>85</v>
      </c>
      <c r="AB475" s="53" t="s">
        <v>79</v>
      </c>
      <c r="AC475" s="20">
        <v>44426</v>
      </c>
      <c r="AD475" s="39" t="s">
        <v>100</v>
      </c>
      <c r="AE475" s="69" t="str">
        <f>VLOOKUP(AD475,cs_lookup!$A$2:$B$54,2,FALSE)</f>
        <v>1</v>
      </c>
    </row>
    <row r="476" spans="1:31" x14ac:dyDescent="0.25">
      <c r="A476" s="41">
        <v>0.30176105517687124</v>
      </c>
      <c r="B476" s="41">
        <v>0.27724002915432072</v>
      </c>
      <c r="C476" s="41">
        <v>0.38597980134049498</v>
      </c>
      <c r="D476" s="34">
        <v>3.3138802467862192</v>
      </c>
      <c r="E476" s="35">
        <v>3.6069827400117891</v>
      </c>
      <c r="F476" s="54">
        <v>2.590809147336294</v>
      </c>
      <c r="G476" s="28">
        <v>2.818148510014673E-2</v>
      </c>
      <c r="H476" s="36">
        <v>1.0281814851001467</v>
      </c>
      <c r="I476" s="36">
        <v>3.2230499136671784</v>
      </c>
      <c r="J476" s="36">
        <v>3.5081187439009978</v>
      </c>
      <c r="K476" s="36">
        <v>2.5197975113157618</v>
      </c>
      <c r="L476" s="37">
        <v>2.2999999999999998</v>
      </c>
      <c r="M476" s="37">
        <v>3.2</v>
      </c>
      <c r="N476" s="37">
        <v>3.56</v>
      </c>
      <c r="O476" s="36">
        <v>2.3648174157303372</v>
      </c>
      <c r="P476" s="36">
        <v>3.2901807523204698</v>
      </c>
      <c r="Q476" s="36">
        <v>3.6603260869565224</v>
      </c>
      <c r="R476" s="38">
        <v>0.42286562731997029</v>
      </c>
      <c r="S476" s="38">
        <v>0.30393466963622856</v>
      </c>
      <c r="T476" s="38">
        <v>0.27319970304380098</v>
      </c>
      <c r="U476" s="37">
        <v>0.71360979867142837</v>
      </c>
      <c r="V476" s="37">
        <v>0.91216980769631184</v>
      </c>
      <c r="W476" s="37">
        <v>1.4128119358849101</v>
      </c>
      <c r="X476" s="37" t="s">
        <v>488</v>
      </c>
      <c r="Y476" s="37" t="s">
        <v>487</v>
      </c>
      <c r="Z476" s="37" t="s">
        <v>274</v>
      </c>
      <c r="AA476" s="26" t="s">
        <v>90</v>
      </c>
      <c r="AB476" s="53" t="s">
        <v>75</v>
      </c>
      <c r="AC476" s="20">
        <v>44426</v>
      </c>
      <c r="AD476" s="39" t="s">
        <v>75</v>
      </c>
      <c r="AE476" s="69" t="str">
        <f>VLOOKUP(AD476,cs_lookup!$A$2:$B$54,2,FALSE)</f>
        <v>X</v>
      </c>
    </row>
    <row r="477" spans="1:31" x14ac:dyDescent="0.25">
      <c r="A477" s="41">
        <v>0.34526686445703225</v>
      </c>
      <c r="B477" s="41">
        <v>0.23800643658544327</v>
      </c>
      <c r="C477" s="41">
        <v>0.38278672858818219</v>
      </c>
      <c r="D477" s="34">
        <v>2.8963103701613622</v>
      </c>
      <c r="E477" s="35">
        <v>4.201567043087107</v>
      </c>
      <c r="F477" s="54">
        <v>2.6124207693622559</v>
      </c>
      <c r="G477" s="28">
        <v>2.8680880103695516E-2</v>
      </c>
      <c r="H477" s="36">
        <v>1.0286808801036955</v>
      </c>
      <c r="I477" s="36">
        <v>2.8155576974167165</v>
      </c>
      <c r="J477" s="36">
        <v>4.0844222191274433</v>
      </c>
      <c r="K477" s="36">
        <v>2.5395832856336482</v>
      </c>
      <c r="L477" s="37">
        <v>2.1</v>
      </c>
      <c r="M477" s="37">
        <v>3.63</v>
      </c>
      <c r="N477" s="37">
        <v>3.61</v>
      </c>
      <c r="O477" s="36">
        <v>2.1602298482177607</v>
      </c>
      <c r="P477" s="36">
        <v>3.7341115947764147</v>
      </c>
      <c r="Q477" s="36">
        <v>3.7135379771743406</v>
      </c>
      <c r="R477" s="38">
        <v>0.46291370375472918</v>
      </c>
      <c r="S477" s="38">
        <v>0.26780131622174413</v>
      </c>
      <c r="T477" s="38">
        <v>0.26928498002352669</v>
      </c>
      <c r="U477" s="37">
        <v>0.74585578620063697</v>
      </c>
      <c r="V477" s="37">
        <v>0.88874259448512116</v>
      </c>
      <c r="W477" s="37">
        <v>1.4214930537705415</v>
      </c>
      <c r="X477" s="37" t="s">
        <v>458</v>
      </c>
      <c r="Y477" s="37" t="s">
        <v>464</v>
      </c>
      <c r="Z477" s="37" t="s">
        <v>276</v>
      </c>
      <c r="AA477" s="26" t="s">
        <v>85</v>
      </c>
      <c r="AB477" s="53" t="s">
        <v>79</v>
      </c>
      <c r="AC477" s="20">
        <v>44426</v>
      </c>
      <c r="AD477" s="39" t="s">
        <v>79</v>
      </c>
      <c r="AE477" s="69" t="str">
        <f>VLOOKUP(AD477,cs_lookup!$A$2:$B$54,2,FALSE)</f>
        <v>2</v>
      </c>
    </row>
    <row r="478" spans="1:31" x14ac:dyDescent="0.25">
      <c r="A478" s="41">
        <v>0.16634074709713448</v>
      </c>
      <c r="B478" s="41">
        <v>0.20958805648230541</v>
      </c>
      <c r="C478" s="41">
        <v>0.54789707258884479</v>
      </c>
      <c r="D478" s="34">
        <v>6.011756093749244</v>
      </c>
      <c r="E478" s="35">
        <v>4.7712642446513911</v>
      </c>
      <c r="F478" s="54">
        <v>1.8251603266922805</v>
      </c>
      <c r="G478" s="28">
        <v>2.8633360664235052E-2</v>
      </c>
      <c r="H478" s="36">
        <v>1.0286333606642351</v>
      </c>
      <c r="I478" s="36">
        <v>5.844410966670555</v>
      </c>
      <c r="J478" s="36">
        <v>4.6384498375304197</v>
      </c>
      <c r="K478" s="36">
        <v>1.7743545917212835</v>
      </c>
      <c r="L478" s="37">
        <v>2.2599999999999998</v>
      </c>
      <c r="M478" s="37">
        <v>3.75</v>
      </c>
      <c r="N478" s="37">
        <v>3.13</v>
      </c>
      <c r="O478" s="36">
        <v>2.3247113951011711</v>
      </c>
      <c r="P478" s="36">
        <v>3.8573751024908813</v>
      </c>
      <c r="Q478" s="36">
        <v>3.2196224188790556</v>
      </c>
      <c r="R478" s="38">
        <v>0.4301609232471974</v>
      </c>
      <c r="S478" s="38">
        <v>0.25924364974364428</v>
      </c>
      <c r="T478" s="38">
        <v>0.31059542700915849</v>
      </c>
      <c r="U478" s="37">
        <v>0.38669423024635052</v>
      </c>
      <c r="V478" s="37">
        <v>0.80845975085429755</v>
      </c>
      <c r="W478" s="37">
        <v>1.7640216981452497</v>
      </c>
      <c r="X478" s="37" t="s">
        <v>466</v>
      </c>
      <c r="Y478" s="37" t="s">
        <v>454</v>
      </c>
      <c r="Z478" s="37" t="s">
        <v>276</v>
      </c>
      <c r="AA478" s="26" t="s">
        <v>85</v>
      </c>
      <c r="AB478" s="53" t="s">
        <v>79</v>
      </c>
      <c r="AC478" s="20">
        <v>44426</v>
      </c>
      <c r="AD478" s="39" t="s">
        <v>75</v>
      </c>
      <c r="AE478" s="69" t="str">
        <f>VLOOKUP(AD478,cs_lookup!$A$2:$B$54,2,FALSE)</f>
        <v>X</v>
      </c>
    </row>
    <row r="479" spans="1:31" x14ac:dyDescent="0.25">
      <c r="A479" s="41">
        <v>0.48480318180445581</v>
      </c>
      <c r="B479" s="41">
        <v>0.25592530506921163</v>
      </c>
      <c r="C479" s="41">
        <v>0.24493712825242034</v>
      </c>
      <c r="D479" s="34">
        <v>2.0626927329106262</v>
      </c>
      <c r="E479" s="35">
        <v>3.9073900868441407</v>
      </c>
      <c r="F479" s="54">
        <v>4.0826803479521834</v>
      </c>
      <c r="G479" s="28">
        <v>3.2368750941706104E-2</v>
      </c>
      <c r="H479" s="36">
        <v>1.0323687509417061</v>
      </c>
      <c r="I479" s="36">
        <v>1.9980193424385222</v>
      </c>
      <c r="J479" s="36">
        <v>3.7848783036874156</v>
      </c>
      <c r="K479" s="36">
        <v>3.9546725375289054</v>
      </c>
      <c r="L479" s="37">
        <v>2.41</v>
      </c>
      <c r="M479" s="37">
        <v>3.29</v>
      </c>
      <c r="N479" s="37">
        <v>3.19</v>
      </c>
      <c r="O479" s="36">
        <v>2.4880086897695119</v>
      </c>
      <c r="P479" s="36">
        <v>3.3964931905982132</v>
      </c>
      <c r="Q479" s="36">
        <v>3.2932563155040424</v>
      </c>
      <c r="R479" s="38">
        <v>0.40192785664773523</v>
      </c>
      <c r="S479" s="38">
        <v>0.2944213174835994</v>
      </c>
      <c r="T479" s="38">
        <v>0.30365082586866521</v>
      </c>
      <c r="U479" s="37">
        <v>1.2061945291573946</v>
      </c>
      <c r="V479" s="37">
        <v>0.86924855596934758</v>
      </c>
      <c r="W479" s="37">
        <v>0.80664074451870682</v>
      </c>
      <c r="X479" s="37" t="s">
        <v>516</v>
      </c>
      <c r="Y479" s="37" t="s">
        <v>486</v>
      </c>
      <c r="Z479" s="37" t="s">
        <v>274</v>
      </c>
      <c r="AA479" s="26" t="s">
        <v>84</v>
      </c>
      <c r="AB479" s="53" t="s">
        <v>86</v>
      </c>
      <c r="AC479" s="20">
        <v>44427</v>
      </c>
      <c r="AD479" s="39" t="s">
        <v>75</v>
      </c>
      <c r="AE479" s="69" t="str">
        <f>VLOOKUP(AD479,cs_lookup!$A$2:$B$54,2,FALSE)</f>
        <v>X</v>
      </c>
    </row>
    <row r="480" spans="1:31" x14ac:dyDescent="0.25">
      <c r="A480" s="41">
        <v>0.6598061113571142</v>
      </c>
      <c r="B480" s="41">
        <v>0.22452662321252287</v>
      </c>
      <c r="C480" s="41">
        <v>0.11261369878862373</v>
      </c>
      <c r="D480" s="34">
        <v>1.5155967530266765</v>
      </c>
      <c r="E480" s="35">
        <v>4.4538148113217844</v>
      </c>
      <c r="F480" s="54">
        <v>8.8799143510684537</v>
      </c>
      <c r="G480" s="28">
        <v>3.3898612105674353E-2</v>
      </c>
      <c r="H480" s="36">
        <v>1.0338986121056744</v>
      </c>
      <c r="I480" s="36">
        <v>1.4659046208989088</v>
      </c>
      <c r="J480" s="36">
        <v>4.307786816979073</v>
      </c>
      <c r="K480" s="36">
        <v>8.5887670677720589</v>
      </c>
      <c r="L480" s="37">
        <v>2.23</v>
      </c>
      <c r="M480" s="37">
        <v>3.18</v>
      </c>
      <c r="N480" s="37">
        <v>3.69</v>
      </c>
      <c r="O480" s="36">
        <v>2.305593904995654</v>
      </c>
      <c r="P480" s="36">
        <v>3.2877975864960445</v>
      </c>
      <c r="Q480" s="36">
        <v>3.8150858786699384</v>
      </c>
      <c r="R480" s="38">
        <v>0.43372772535234688</v>
      </c>
      <c r="S480" s="38">
        <v>0.30415497721249485</v>
      </c>
      <c r="T480" s="38">
        <v>0.26211729743515816</v>
      </c>
      <c r="U480" s="37">
        <v>1.521244948823846</v>
      </c>
      <c r="V480" s="37">
        <v>0.73819808990223956</v>
      </c>
      <c r="W480" s="37">
        <v>0.42963093199326829</v>
      </c>
      <c r="X480" s="37" t="s">
        <v>339</v>
      </c>
      <c r="Y480" s="37" t="s">
        <v>418</v>
      </c>
      <c r="Z480" s="37" t="s">
        <v>274</v>
      </c>
      <c r="AA480" s="26" t="s">
        <v>84</v>
      </c>
      <c r="AB480" s="53" t="s">
        <v>86</v>
      </c>
      <c r="AC480" s="20">
        <v>44427</v>
      </c>
      <c r="AD480" s="39" t="s">
        <v>75</v>
      </c>
      <c r="AE480" s="69" t="str">
        <f>VLOOKUP(AD480,cs_lookup!$A$2:$B$54,2,FALSE)</f>
        <v>X</v>
      </c>
    </row>
    <row r="481" spans="1:31" x14ac:dyDescent="0.25">
      <c r="A481" s="41">
        <v>0.2293411544060166</v>
      </c>
      <c r="B481" s="41">
        <v>0.24830998127279558</v>
      </c>
      <c r="C481" s="41">
        <v>0.46854605162493745</v>
      </c>
      <c r="D481" s="34">
        <v>4.3603164141645472</v>
      </c>
      <c r="E481" s="35">
        <v>4.0272243382008517</v>
      </c>
      <c r="F481" s="54">
        <v>2.1342619290717697</v>
      </c>
      <c r="G481" s="28">
        <v>3.4083223269429697E-2</v>
      </c>
      <c r="H481" s="36">
        <v>1.0340832232694297</v>
      </c>
      <c r="I481" s="36">
        <v>4.216601058838056</v>
      </c>
      <c r="J481" s="36">
        <v>3.8944876462342153</v>
      </c>
      <c r="K481" s="36">
        <v>2.0639169856406125</v>
      </c>
      <c r="L481" s="37">
        <v>2.65</v>
      </c>
      <c r="M481" s="37">
        <v>3.31</v>
      </c>
      <c r="N481" s="37">
        <v>2.82</v>
      </c>
      <c r="O481" s="36">
        <v>2.7403205416639884</v>
      </c>
      <c r="P481" s="36">
        <v>3.4228154690218124</v>
      </c>
      <c r="Q481" s="36">
        <v>2.9161146896197914</v>
      </c>
      <c r="R481" s="38">
        <v>0.36492081302020823</v>
      </c>
      <c r="S481" s="38">
        <v>0.29215714637569534</v>
      </c>
      <c r="T481" s="38">
        <v>0.34292204060409637</v>
      </c>
      <c r="U481" s="37">
        <v>0.62846827646773984</v>
      </c>
      <c r="V481" s="37">
        <v>0.84991924501304117</v>
      </c>
      <c r="W481" s="37">
        <v>1.3663340239068331</v>
      </c>
      <c r="X481" s="37" t="s">
        <v>415</v>
      </c>
      <c r="Y481" s="37" t="s">
        <v>343</v>
      </c>
      <c r="Z481" s="37" t="s">
        <v>274</v>
      </c>
      <c r="AA481" s="26" t="s">
        <v>85</v>
      </c>
      <c r="AB481" s="53" t="s">
        <v>79</v>
      </c>
      <c r="AC481" s="20">
        <v>44427</v>
      </c>
      <c r="AD481" s="39" t="s">
        <v>87</v>
      </c>
      <c r="AE481" s="69" t="str">
        <f>VLOOKUP(AD481,cs_lookup!$A$2:$B$54,2,FALSE)</f>
        <v>2</v>
      </c>
    </row>
    <row r="482" spans="1:31" x14ac:dyDescent="0.25">
      <c r="A482" s="41">
        <v>0.128030253830479</v>
      </c>
      <c r="B482" s="41">
        <v>0.20169795241215518</v>
      </c>
      <c r="C482" s="41">
        <v>0.57937410690709379</v>
      </c>
      <c r="D482" s="34">
        <v>7.8106538890727331</v>
      </c>
      <c r="E482" s="35">
        <v>4.9579085362084996</v>
      </c>
      <c r="F482" s="54">
        <v>1.7260005030917893</v>
      </c>
      <c r="G482" s="28">
        <v>3.5509771069194951E-2</v>
      </c>
      <c r="H482" s="36">
        <v>1.035509771069195</v>
      </c>
      <c r="I482" s="36">
        <v>7.542810417914259</v>
      </c>
      <c r="J482" s="36">
        <v>4.787891601533909</v>
      </c>
      <c r="K482" s="36">
        <v>1.6668123771634158</v>
      </c>
      <c r="L482" s="37">
        <v>4.45</v>
      </c>
      <c r="M482" s="37">
        <v>3.55</v>
      </c>
      <c r="N482" s="37">
        <v>1.89</v>
      </c>
      <c r="O482" s="36">
        <v>4.6080184812579175</v>
      </c>
      <c r="P482" s="36">
        <v>3.6760596872956417</v>
      </c>
      <c r="Q482" s="36">
        <v>1.9571134673207784</v>
      </c>
      <c r="R482" s="38">
        <v>0.21701301851702112</v>
      </c>
      <c r="S482" s="38">
        <v>0.27203040349316737</v>
      </c>
      <c r="T482" s="38">
        <v>0.51095657798981164</v>
      </c>
      <c r="U482" s="37">
        <v>0.58996577581098952</v>
      </c>
      <c r="V482" s="37">
        <v>0.7414537118723985</v>
      </c>
      <c r="W482" s="37">
        <v>1.1339008672448216</v>
      </c>
      <c r="X482" s="37" t="s">
        <v>340</v>
      </c>
      <c r="Y482" s="37" t="s">
        <v>519</v>
      </c>
      <c r="Z482" s="37" t="s">
        <v>274</v>
      </c>
      <c r="AA482" s="26" t="s">
        <v>85</v>
      </c>
      <c r="AB482" s="53" t="s">
        <v>79</v>
      </c>
      <c r="AC482" s="20">
        <v>44427</v>
      </c>
      <c r="AD482" s="39" t="s">
        <v>79</v>
      </c>
      <c r="AE482" s="69" t="str">
        <f>VLOOKUP(AD482,cs_lookup!$A$2:$B$54,2,FALSE)</f>
        <v>2</v>
      </c>
    </row>
    <row r="483" spans="1:31" x14ac:dyDescent="0.25">
      <c r="A483" s="41">
        <v>0.44548032350003713</v>
      </c>
      <c r="B483" s="41">
        <v>0.24841285121761986</v>
      </c>
      <c r="C483" s="41">
        <v>0.28641601314518927</v>
      </c>
      <c r="D483" s="34">
        <v>2.2447680565175774</v>
      </c>
      <c r="E483" s="35">
        <v>4.0255566292098104</v>
      </c>
      <c r="F483" s="54">
        <v>3.4914248998120176</v>
      </c>
      <c r="G483" s="28">
        <v>3.4576773925450111E-2</v>
      </c>
      <c r="H483" s="36">
        <v>1.0345767739254501</v>
      </c>
      <c r="I483" s="36">
        <v>2.1697452650133933</v>
      </c>
      <c r="J483" s="36">
        <v>3.8910177868538591</v>
      </c>
      <c r="K483" s="36">
        <v>3.3747373687548139</v>
      </c>
      <c r="L483" s="37">
        <v>1.85</v>
      </c>
      <c r="M483" s="37">
        <v>3.89</v>
      </c>
      <c r="N483" s="37">
        <v>4.22</v>
      </c>
      <c r="O483" s="36">
        <v>1.9139670317620827</v>
      </c>
      <c r="P483" s="36">
        <v>4.0245036505700007</v>
      </c>
      <c r="Q483" s="36">
        <v>4.365913985965399</v>
      </c>
      <c r="R483" s="38">
        <v>0.52247503922748129</v>
      </c>
      <c r="S483" s="38">
        <v>0.24847784641923917</v>
      </c>
      <c r="T483" s="38">
        <v>0.22904711435327971</v>
      </c>
      <c r="U483" s="37">
        <v>0.85263465247777859</v>
      </c>
      <c r="V483" s="37">
        <v>0.99973842657381373</v>
      </c>
      <c r="W483" s="37">
        <v>1.2504676775950316</v>
      </c>
      <c r="X483" s="37" t="s">
        <v>368</v>
      </c>
      <c r="Y483" s="37" t="s">
        <v>452</v>
      </c>
      <c r="Z483" s="37" t="s">
        <v>276</v>
      </c>
      <c r="AA483" s="26" t="s">
        <v>84</v>
      </c>
      <c r="AB483" s="53" t="s">
        <v>86</v>
      </c>
      <c r="AC483" s="20">
        <v>44427</v>
      </c>
      <c r="AD483" s="39" t="s">
        <v>78</v>
      </c>
      <c r="AE483" s="69" t="str">
        <f>VLOOKUP(AD483,cs_lookup!$A$2:$B$54,2,FALSE)</f>
        <v>1</v>
      </c>
    </row>
    <row r="484" spans="1:31" x14ac:dyDescent="0.25">
      <c r="A484" s="41">
        <v>0.24051487506300687</v>
      </c>
      <c r="B484" s="41">
        <v>0.2486067447399781</v>
      </c>
      <c r="C484" s="41">
        <v>0.4594892919492618</v>
      </c>
      <c r="D484" s="34">
        <v>4.1577469989664193</v>
      </c>
      <c r="E484" s="35">
        <v>4.0224170146546765</v>
      </c>
      <c r="F484" s="54">
        <v>2.1763292801835803</v>
      </c>
      <c r="G484" s="28">
        <v>3.6608344578553886E-2</v>
      </c>
      <c r="H484" s="36">
        <v>1.0366083445785539</v>
      </c>
      <c r="I484" s="36">
        <v>4.0109140744538418</v>
      </c>
      <c r="J484" s="36">
        <v>3.8803633365406109</v>
      </c>
      <c r="K484" s="36">
        <v>2.0994711180608858</v>
      </c>
      <c r="L484" s="37">
        <v>1.66</v>
      </c>
      <c r="M484" s="37">
        <v>3.86</v>
      </c>
      <c r="N484" s="37">
        <v>5.71</v>
      </c>
      <c r="O484" s="36">
        <v>1.7207698520003993</v>
      </c>
      <c r="P484" s="36">
        <v>4.0013082100732182</v>
      </c>
      <c r="Q484" s="36">
        <v>5.919033647543543</v>
      </c>
      <c r="R484" s="38">
        <v>0.58113523946127799</v>
      </c>
      <c r="S484" s="38">
        <v>0.24991826360251848</v>
      </c>
      <c r="T484" s="38">
        <v>0.16894649693620339</v>
      </c>
      <c r="U484" s="37">
        <v>0.41387074596606482</v>
      </c>
      <c r="V484" s="37">
        <v>0.99475220880765114</v>
      </c>
      <c r="W484" s="37">
        <v>2.7197325797336389</v>
      </c>
      <c r="X484" s="37" t="s">
        <v>471</v>
      </c>
      <c r="Y484" s="37" t="s">
        <v>506</v>
      </c>
      <c r="Z484" s="37" t="s">
        <v>276</v>
      </c>
      <c r="AA484" s="26" t="s">
        <v>85</v>
      </c>
      <c r="AB484" s="53" t="s">
        <v>79</v>
      </c>
      <c r="AC484" s="20">
        <v>44427</v>
      </c>
      <c r="AD484" s="39" t="s">
        <v>92</v>
      </c>
      <c r="AE484" s="69" t="str">
        <f>VLOOKUP(AD484,cs_lookup!$A$2:$B$54,2,FALSE)</f>
        <v>1</v>
      </c>
    </row>
    <row r="485" spans="1:31" x14ac:dyDescent="0.25">
      <c r="A485" s="41">
        <v>0.14878175116061895</v>
      </c>
      <c r="B485" s="41">
        <v>0.17478907275873315</v>
      </c>
      <c r="C485" s="41">
        <v>0.5913968993252201</v>
      </c>
      <c r="D485" s="34">
        <v>6.7212544025002039</v>
      </c>
      <c r="E485" s="35">
        <v>5.7211814458237411</v>
      </c>
      <c r="F485" s="54">
        <v>1.6909118075204541</v>
      </c>
      <c r="G485" s="28">
        <v>3.4373209728659759E-2</v>
      </c>
      <c r="H485" s="36">
        <v>1.0343732097286598</v>
      </c>
      <c r="I485" s="36">
        <v>6.4979006989782206</v>
      </c>
      <c r="J485" s="36">
        <v>5.5310611218600112</v>
      </c>
      <c r="K485" s="36">
        <v>1.6347211931020718</v>
      </c>
      <c r="L485" s="37">
        <v>2.11</v>
      </c>
      <c r="M485" s="37">
        <v>3.64</v>
      </c>
      <c r="N485" s="37">
        <v>3.5</v>
      </c>
      <c r="O485" s="36">
        <v>2.1825274725274721</v>
      </c>
      <c r="P485" s="36">
        <v>3.7651184834123215</v>
      </c>
      <c r="Q485" s="36">
        <v>3.6203062340503092</v>
      </c>
      <c r="R485" s="38">
        <v>0.45818438145108514</v>
      </c>
      <c r="S485" s="38">
        <v>0.26559589144554663</v>
      </c>
      <c r="T485" s="38">
        <v>0.27621972710336845</v>
      </c>
      <c r="U485" s="37">
        <v>0.32472025931879694</v>
      </c>
      <c r="V485" s="37">
        <v>0.6581015685424072</v>
      </c>
      <c r="W485" s="37">
        <v>2.1410378814251176</v>
      </c>
      <c r="X485" s="37" t="s">
        <v>461</v>
      </c>
      <c r="Y485" s="37" t="s">
        <v>472</v>
      </c>
      <c r="Z485" s="37" t="s">
        <v>276</v>
      </c>
      <c r="AA485" s="26" t="s">
        <v>85</v>
      </c>
      <c r="AB485" s="53" t="s">
        <v>79</v>
      </c>
      <c r="AC485" s="20">
        <v>44427</v>
      </c>
      <c r="AD485" s="39" t="s">
        <v>73</v>
      </c>
      <c r="AE485" s="69" t="str">
        <f>VLOOKUP(AD485,cs_lookup!$A$2:$B$54,2,FALSE)</f>
        <v>X</v>
      </c>
    </row>
    <row r="486" spans="1:31" x14ac:dyDescent="0.25">
      <c r="A486" s="41">
        <v>0.13353437043044705</v>
      </c>
      <c r="B486" s="41">
        <v>0.15629442144295277</v>
      </c>
      <c r="C486" s="41">
        <v>0.6173316139111571</v>
      </c>
      <c r="D486" s="34">
        <v>7.4887086880816334</v>
      </c>
      <c r="E486" s="35">
        <v>6.3981810148291087</v>
      </c>
      <c r="F486" s="54">
        <v>1.6198749221093907</v>
      </c>
      <c r="G486" s="28">
        <v>3.4927124507855289E-2</v>
      </c>
      <c r="H486" s="36">
        <v>1.0349271245078553</v>
      </c>
      <c r="I486" s="36">
        <v>7.2359768245931146</v>
      </c>
      <c r="J486" s="36">
        <v>6.1822527048671869</v>
      </c>
      <c r="K486" s="36">
        <v>1.5652067510354402</v>
      </c>
      <c r="L486" s="37">
        <v>1.98</v>
      </c>
      <c r="M486" s="37">
        <v>3.73</v>
      </c>
      <c r="N486" s="37">
        <v>3.82</v>
      </c>
      <c r="O486" s="36">
        <v>2.0491557065255535</v>
      </c>
      <c r="P486" s="36">
        <v>3.8602781744143</v>
      </c>
      <c r="Q486" s="36">
        <v>3.953421615620007</v>
      </c>
      <c r="R486" s="38">
        <v>0.48800586349562974</v>
      </c>
      <c r="S486" s="38">
        <v>0.25904868893333699</v>
      </c>
      <c r="T486" s="38">
        <v>0.25294544757103321</v>
      </c>
      <c r="U486" s="37">
        <v>0.27363271718484772</v>
      </c>
      <c r="V486" s="37">
        <v>0.60333994387894108</v>
      </c>
      <c r="W486" s="37">
        <v>2.4405721464419532</v>
      </c>
      <c r="X486" s="37" t="s">
        <v>504</v>
      </c>
      <c r="Y486" s="37" t="s">
        <v>451</v>
      </c>
      <c r="Z486" s="37" t="s">
        <v>276</v>
      </c>
      <c r="AA486" s="26" t="s">
        <v>85</v>
      </c>
      <c r="AB486" s="53" t="s">
        <v>102</v>
      </c>
      <c r="AC486" s="20">
        <v>44427</v>
      </c>
      <c r="AD486" s="39" t="s">
        <v>92</v>
      </c>
      <c r="AE486" s="69" t="str">
        <f>VLOOKUP(AD486,cs_lookup!$A$2:$B$54,2,FALSE)</f>
        <v>1</v>
      </c>
    </row>
    <row r="487" spans="1:31" x14ac:dyDescent="0.25">
      <c r="A487" s="41">
        <v>0.25740990856730206</v>
      </c>
      <c r="B487" s="41">
        <v>0.2354889630358725</v>
      </c>
      <c r="C487" s="41">
        <v>0.45737367607436369</v>
      </c>
      <c r="D487" s="34">
        <v>3.8848543382258391</v>
      </c>
      <c r="E487" s="35">
        <v>4.246483517139052</v>
      </c>
      <c r="F487" s="54">
        <v>2.186396052748369</v>
      </c>
      <c r="G487" s="28">
        <v>3.3795490081761859E-2</v>
      </c>
      <c r="H487" s="36">
        <v>1.0337954900817619</v>
      </c>
      <c r="I487" s="36">
        <v>3.7578557611221441</v>
      </c>
      <c r="J487" s="36">
        <v>4.1076630318857381</v>
      </c>
      <c r="K487" s="36">
        <v>2.1149212525346277</v>
      </c>
      <c r="L487" s="37">
        <v>2.58</v>
      </c>
      <c r="M487" s="37">
        <v>3.59</v>
      </c>
      <c r="N487" s="37">
        <v>2.72</v>
      </c>
      <c r="O487" s="36">
        <v>2.6671923644109459</v>
      </c>
      <c r="P487" s="36">
        <v>3.7113258093935251</v>
      </c>
      <c r="Q487" s="36">
        <v>2.8119237330223923</v>
      </c>
      <c r="R487" s="38">
        <v>0.37492608832541097</v>
      </c>
      <c r="S487" s="38">
        <v>0.26944548966004467</v>
      </c>
      <c r="T487" s="38">
        <v>0.35562842201454425</v>
      </c>
      <c r="U487" s="37">
        <v>0.68656174265442771</v>
      </c>
      <c r="V487" s="37">
        <v>0.87397626634235126</v>
      </c>
      <c r="W487" s="37">
        <v>1.2860998946131994</v>
      </c>
      <c r="X487" s="37" t="s">
        <v>505</v>
      </c>
      <c r="Y487" s="37" t="s">
        <v>473</v>
      </c>
      <c r="Z487" s="37" t="s">
        <v>276</v>
      </c>
      <c r="AA487" s="26" t="s">
        <v>85</v>
      </c>
      <c r="AB487" s="53" t="s">
        <v>79</v>
      </c>
      <c r="AC487" s="20">
        <v>44427</v>
      </c>
      <c r="AD487" s="39" t="s">
        <v>78</v>
      </c>
      <c r="AE487" s="69" t="str">
        <f>VLOOKUP(AD487,cs_lookup!$A$2:$B$54,2,FALSE)</f>
        <v>1</v>
      </c>
    </row>
    <row r="488" spans="1:31" x14ac:dyDescent="0.25">
      <c r="A488" s="41">
        <v>0.48936585674584049</v>
      </c>
      <c r="B488" s="41">
        <v>0.23020737802185978</v>
      </c>
      <c r="C488" s="41">
        <v>0.26330742185721789</v>
      </c>
      <c r="D488" s="34">
        <v>2.0434609121481171</v>
      </c>
      <c r="E488" s="35">
        <v>4.3439094289369091</v>
      </c>
      <c r="F488" s="54">
        <v>3.7978420545329858</v>
      </c>
      <c r="G488" s="28">
        <v>3.5752045019923573E-2</v>
      </c>
      <c r="H488" s="36">
        <v>1.0357520450199236</v>
      </c>
      <c r="I488" s="36">
        <v>1.9729248153295313</v>
      </c>
      <c r="J488" s="36">
        <v>4.1939665480972819</v>
      </c>
      <c r="K488" s="36">
        <v>3.6667483040884861</v>
      </c>
      <c r="L488" s="37">
        <v>1.84</v>
      </c>
      <c r="M488" s="37">
        <v>3.97</v>
      </c>
      <c r="N488" s="37">
        <v>4.16</v>
      </c>
      <c r="O488" s="36">
        <v>1.9057837628366594</v>
      </c>
      <c r="P488" s="36">
        <v>4.1119356187290972</v>
      </c>
      <c r="Q488" s="36">
        <v>4.3087285072828818</v>
      </c>
      <c r="R488" s="38">
        <v>0.52471850138525278</v>
      </c>
      <c r="S488" s="38">
        <v>0.24319446915588541</v>
      </c>
      <c r="T488" s="38">
        <v>0.23208702945886184</v>
      </c>
      <c r="U488" s="37">
        <v>0.93262550387287346</v>
      </c>
      <c r="V488" s="37">
        <v>0.94659791738231891</v>
      </c>
      <c r="W488" s="37">
        <v>1.1345201947353545</v>
      </c>
      <c r="X488" s="37" t="s">
        <v>507</v>
      </c>
      <c r="Y488" s="37" t="s">
        <v>369</v>
      </c>
      <c r="Z488" s="37" t="s">
        <v>276</v>
      </c>
      <c r="AA488" s="26" t="s">
        <v>84</v>
      </c>
      <c r="AB488" s="53" t="s">
        <v>86</v>
      </c>
      <c r="AC488" s="20">
        <v>44427</v>
      </c>
      <c r="AD488" s="39" t="s">
        <v>78</v>
      </c>
      <c r="AE488" s="69" t="str">
        <f>VLOOKUP(AD488,cs_lookup!$A$2:$B$54,2,FALSE)</f>
        <v>1</v>
      </c>
    </row>
    <row r="489" spans="1:31" x14ac:dyDescent="0.25">
      <c r="A489" s="41">
        <v>0.41212755082663394</v>
      </c>
      <c r="B489" s="41">
        <v>0.25045158196110673</v>
      </c>
      <c r="C489" s="41">
        <v>0.31398075461776048</v>
      </c>
      <c r="D489" s="34">
        <v>2.4264332680361407</v>
      </c>
      <c r="E489" s="35">
        <v>3.9927877163710335</v>
      </c>
      <c r="F489" s="54">
        <v>3.1849085821116581</v>
      </c>
      <c r="G489" s="28">
        <v>3.3172450777599005E-2</v>
      </c>
      <c r="H489" s="36">
        <v>1.033172450777599</v>
      </c>
      <c r="I489" s="36">
        <v>2.34852687584723</v>
      </c>
      <c r="J489" s="36">
        <v>3.8645898014082087</v>
      </c>
      <c r="K489" s="36">
        <v>3.0826495419178017</v>
      </c>
      <c r="L489" s="37">
        <v>2.29</v>
      </c>
      <c r="M489" s="37">
        <v>3.8</v>
      </c>
      <c r="N489" s="37">
        <v>3</v>
      </c>
      <c r="O489" s="36">
        <v>2.3659649122807016</v>
      </c>
      <c r="P489" s="36">
        <v>3.9260553129548761</v>
      </c>
      <c r="Q489" s="36">
        <v>3.0995173523327972</v>
      </c>
      <c r="R489" s="38">
        <v>0.42266053685303279</v>
      </c>
      <c r="S489" s="38">
        <v>0.25470858668248553</v>
      </c>
      <c r="T489" s="38">
        <v>0.32263087646448169</v>
      </c>
      <c r="U489" s="37">
        <v>0.97507932463999736</v>
      </c>
      <c r="V489" s="37">
        <v>0.98328676399635662</v>
      </c>
      <c r="W489" s="37">
        <v>0.97318879723629459</v>
      </c>
      <c r="X489" s="37" t="s">
        <v>457</v>
      </c>
      <c r="Y489" s="37" t="s">
        <v>508</v>
      </c>
      <c r="Z489" s="37" t="s">
        <v>276</v>
      </c>
      <c r="AA489" s="26" t="s">
        <v>84</v>
      </c>
      <c r="AB489" s="53" t="s">
        <v>86</v>
      </c>
      <c r="AC489" s="20">
        <v>44427</v>
      </c>
      <c r="AD489" s="39" t="s">
        <v>76</v>
      </c>
      <c r="AE489" s="69" t="str">
        <f>VLOOKUP(AD489,cs_lookup!$A$2:$B$54,2,FALSE)</f>
        <v>2</v>
      </c>
    </row>
    <row r="490" spans="1:31" x14ac:dyDescent="0.25">
      <c r="A490" s="41">
        <v>0.3459171342190398</v>
      </c>
      <c r="B490" s="41">
        <v>0.24232935939439798</v>
      </c>
      <c r="C490" s="41">
        <v>0.3783393834121675</v>
      </c>
      <c r="D490" s="34">
        <v>2.8908657625695562</v>
      </c>
      <c r="E490" s="35">
        <v>4.1266151262029762</v>
      </c>
      <c r="F490" s="54">
        <v>2.6431295388315097</v>
      </c>
      <c r="G490" s="28">
        <v>3.3684114742164484E-2</v>
      </c>
      <c r="H490" s="36">
        <v>1.0336841147421645</v>
      </c>
      <c r="I490" s="36">
        <v>2.7966626567446431</v>
      </c>
      <c r="J490" s="36">
        <v>3.9921433127878649</v>
      </c>
      <c r="K490" s="36">
        <v>2.55699928163334</v>
      </c>
      <c r="L490" s="37">
        <v>1.92</v>
      </c>
      <c r="M490" s="37">
        <v>3.71</v>
      </c>
      <c r="N490" s="37">
        <v>4.1100000000000003</v>
      </c>
      <c r="O490" s="36">
        <v>1.9846735003049558</v>
      </c>
      <c r="P490" s="36">
        <v>3.8349680656934302</v>
      </c>
      <c r="Q490" s="36">
        <v>4.2484417115902966</v>
      </c>
      <c r="R490" s="38">
        <v>0.5038612143742256</v>
      </c>
      <c r="S490" s="38">
        <v>0.26075836431226768</v>
      </c>
      <c r="T490" s="38">
        <v>0.23538042131350681</v>
      </c>
      <c r="U490" s="37">
        <v>0.68653256958596087</v>
      </c>
      <c r="V490" s="37">
        <v>0.92932535465746258</v>
      </c>
      <c r="W490" s="37">
        <v>1.6073528176256062</v>
      </c>
      <c r="X490" s="37" t="s">
        <v>460</v>
      </c>
      <c r="Y490" s="37" t="s">
        <v>474</v>
      </c>
      <c r="Z490" s="37" t="s">
        <v>276</v>
      </c>
      <c r="AA490" s="26" t="s">
        <v>85</v>
      </c>
      <c r="AB490" s="53" t="s">
        <v>79</v>
      </c>
      <c r="AC490" s="20">
        <v>44427</v>
      </c>
      <c r="AD490" s="39" t="s">
        <v>75</v>
      </c>
      <c r="AE490" s="69" t="str">
        <f>VLOOKUP(AD490,cs_lookup!$A$2:$B$54,2,FALSE)</f>
        <v>X</v>
      </c>
    </row>
    <row r="491" spans="1:31" x14ac:dyDescent="0.25">
      <c r="A491" s="41">
        <v>0.39264299168326461</v>
      </c>
      <c r="B491" s="41">
        <v>0.22659214938162131</v>
      </c>
      <c r="C491" s="41">
        <v>0.35240040450282911</v>
      </c>
      <c r="D491" s="34">
        <v>2.5468428602608939</v>
      </c>
      <c r="E491" s="35">
        <v>4.4132155625384133</v>
      </c>
      <c r="F491" s="54">
        <v>2.8376811922529219</v>
      </c>
      <c r="G491" s="28">
        <v>3.7279717807789492E-2</v>
      </c>
      <c r="H491" s="36">
        <v>1.0372797178077895</v>
      </c>
      <c r="I491" s="36">
        <v>2.4553096108380963</v>
      </c>
      <c r="J491" s="36">
        <v>4.2546050855649655</v>
      </c>
      <c r="K491" s="36">
        <v>2.7356952454928374</v>
      </c>
      <c r="L491" s="37">
        <v>1.57</v>
      </c>
      <c r="M491" s="37">
        <v>4.49</v>
      </c>
      <c r="N491" s="37">
        <v>5.63</v>
      </c>
      <c r="O491" s="36">
        <v>1.6285291569582296</v>
      </c>
      <c r="P491" s="36">
        <v>4.6573859329569753</v>
      </c>
      <c r="Q491" s="36">
        <v>5.8398848112578543</v>
      </c>
      <c r="R491" s="38">
        <v>0.61405102618353002</v>
      </c>
      <c r="S491" s="38">
        <v>0.21471271962319424</v>
      </c>
      <c r="T491" s="38">
        <v>0.17123625419327573</v>
      </c>
      <c r="U491" s="37">
        <v>0.63943056023150402</v>
      </c>
      <c r="V491" s="37">
        <v>1.0553270890484485</v>
      </c>
      <c r="W491" s="37">
        <v>2.0579777697371959</v>
      </c>
      <c r="X491" s="37" t="s">
        <v>509</v>
      </c>
      <c r="Y491" s="37" t="s">
        <v>455</v>
      </c>
      <c r="Z491" s="37" t="s">
        <v>276</v>
      </c>
      <c r="AA491" s="26" t="s">
        <v>90</v>
      </c>
      <c r="AB491" s="53" t="s">
        <v>74</v>
      </c>
      <c r="AC491" s="20">
        <v>44427</v>
      </c>
      <c r="AD491" s="39" t="s">
        <v>75</v>
      </c>
      <c r="AE491" s="69" t="str">
        <f>VLOOKUP(AD491,cs_lookup!$A$2:$B$54,2,FALSE)</f>
        <v>X</v>
      </c>
    </row>
    <row r="492" spans="1:31" x14ac:dyDescent="0.25">
      <c r="A492" s="41">
        <v>0.40964913302415262</v>
      </c>
      <c r="B492" s="41">
        <v>0.29932414284100212</v>
      </c>
      <c r="C492" s="41">
        <v>0.2747380244746111</v>
      </c>
      <c r="D492" s="34">
        <v>2.4411134294797607</v>
      </c>
      <c r="E492" s="35">
        <v>3.3408598134069982</v>
      </c>
      <c r="F492" s="54">
        <v>3.6398310787606736</v>
      </c>
      <c r="G492" s="28">
        <v>3.5149383594979433E-2</v>
      </c>
      <c r="H492" s="36">
        <v>1.0351493835949794</v>
      </c>
      <c r="I492" s="36">
        <v>2.3582233329473627</v>
      </c>
      <c r="J492" s="36">
        <v>3.2274180580627858</v>
      </c>
      <c r="K492" s="36">
        <v>3.5162374981279245</v>
      </c>
      <c r="L492" s="37">
        <v>1.76</v>
      </c>
      <c r="M492" s="37">
        <v>3.86</v>
      </c>
      <c r="N492" s="37">
        <v>4.8099999999999996</v>
      </c>
      <c r="O492" s="36">
        <v>1.8218629151271639</v>
      </c>
      <c r="P492" s="36">
        <v>3.9956766206766203</v>
      </c>
      <c r="Q492" s="36">
        <v>4.9790685350918507</v>
      </c>
      <c r="R492" s="38">
        <v>0.54888871807909934</v>
      </c>
      <c r="S492" s="38">
        <v>0.2502705035801075</v>
      </c>
      <c r="T492" s="38">
        <v>0.20084077834079314</v>
      </c>
      <c r="U492" s="37">
        <v>0.7463245636706981</v>
      </c>
      <c r="V492" s="37">
        <v>1.1960024795538613</v>
      </c>
      <c r="W492" s="37">
        <v>1.3679394530548308</v>
      </c>
      <c r="X492" s="37" t="s">
        <v>522</v>
      </c>
      <c r="Y492" s="37" t="s">
        <v>470</v>
      </c>
      <c r="Z492" s="37" t="s">
        <v>276</v>
      </c>
      <c r="AA492" s="26" t="s">
        <v>90</v>
      </c>
      <c r="AB492" s="53" t="s">
        <v>75</v>
      </c>
      <c r="AC492" s="20">
        <v>44427</v>
      </c>
      <c r="AD492" s="39" t="s">
        <v>79</v>
      </c>
      <c r="AE492" s="69" t="str">
        <f>VLOOKUP(AD492,cs_lookup!$A$2:$B$54,2,FALSE)</f>
        <v>2</v>
      </c>
    </row>
    <row r="493" spans="1:31" s="107" customFormat="1" x14ac:dyDescent="0.25">
      <c r="A493" s="125">
        <v>0.37258310366052572</v>
      </c>
      <c r="B493" s="125">
        <v>0.27596208305350384</v>
      </c>
      <c r="C493" s="125">
        <v>0.32660946050304362</v>
      </c>
      <c r="D493" s="117">
        <v>2.6839649736536018</v>
      </c>
      <c r="E493" s="118">
        <v>3.6236862286842459</v>
      </c>
      <c r="F493" s="126">
        <v>3.0617606681074112</v>
      </c>
      <c r="G493" s="119">
        <v>3.6675563317532633E-2</v>
      </c>
      <c r="H493" s="120">
        <v>1.0366755633175326</v>
      </c>
      <c r="I493" s="120">
        <v>2.5890115178026107</v>
      </c>
      <c r="J493" s="120">
        <v>3.4954872642004342</v>
      </c>
      <c r="K493" s="120">
        <v>2.9534415360474715</v>
      </c>
      <c r="L493" s="121">
        <v>1.79</v>
      </c>
      <c r="M493" s="121">
        <v>3.83</v>
      </c>
      <c r="N493" s="121">
        <v>4.6100000000000003</v>
      </c>
      <c r="O493" s="120">
        <v>1.8556492583383835</v>
      </c>
      <c r="P493" s="120">
        <v>3.9704674075061499</v>
      </c>
      <c r="Q493" s="120">
        <v>4.7790743468938262</v>
      </c>
      <c r="R493" s="122">
        <v>0.53889494229929891</v>
      </c>
      <c r="S493" s="122">
        <v>0.25185951611377155</v>
      </c>
      <c r="T493" s="122">
        <v>0.20924554158692948</v>
      </c>
      <c r="U493" s="121">
        <v>0.69138355997706757</v>
      </c>
      <c r="V493" s="121">
        <v>1.0956984564714423</v>
      </c>
      <c r="W493" s="121">
        <v>1.560890894142928</v>
      </c>
      <c r="X493" s="121" t="s">
        <v>463</v>
      </c>
      <c r="Y493" s="121" t="s">
        <v>467</v>
      </c>
      <c r="Z493" s="121" t="s">
        <v>276</v>
      </c>
      <c r="AA493" s="128" t="s">
        <v>90</v>
      </c>
      <c r="AB493" s="124" t="s">
        <v>75</v>
      </c>
      <c r="AC493" s="115">
        <v>44427</v>
      </c>
      <c r="AD493" s="123" t="s">
        <v>86</v>
      </c>
      <c r="AE493" s="127" t="str">
        <f>VLOOKUP(AD493,cs_lookup!$A$2:$B$54,2,FALSE)</f>
        <v>1</v>
      </c>
    </row>
    <row r="494" spans="1:31" x14ac:dyDescent="0.25">
      <c r="A494" s="41">
        <v>0.10254963916258744</v>
      </c>
      <c r="B494" s="41">
        <v>0.20439583271774464</v>
      </c>
      <c r="C494" s="41">
        <v>0.5928696663345927</v>
      </c>
      <c r="D494" s="34">
        <v>9.7513751210235746</v>
      </c>
      <c r="E494" s="35">
        <v>4.8924676530999784</v>
      </c>
      <c r="F494" s="54">
        <v>1.6867113579658817</v>
      </c>
      <c r="G494" s="28">
        <v>3.290617504845228E-2</v>
      </c>
      <c r="H494" s="36">
        <v>1.0329061750484523</v>
      </c>
      <c r="I494" s="36">
        <v>9.4407172273572186</v>
      </c>
      <c r="J494" s="36">
        <v>4.7366041285119431</v>
      </c>
      <c r="K494" s="36">
        <v>1.6329763522681624</v>
      </c>
      <c r="L494" s="37">
        <v>3.65</v>
      </c>
      <c r="M494" s="37">
        <v>3.16</v>
      </c>
      <c r="N494" s="37">
        <v>2.2599999999999998</v>
      </c>
      <c r="O494" s="36">
        <v>3.7701075389268506</v>
      </c>
      <c r="P494" s="36">
        <v>3.2639835131531094</v>
      </c>
      <c r="Q494" s="36">
        <v>2.3343679556095021</v>
      </c>
      <c r="R494" s="38">
        <v>0.26524442331548104</v>
      </c>
      <c r="S494" s="38">
        <v>0.30637409655110942</v>
      </c>
      <c r="T494" s="38">
        <v>0.42838148013340965</v>
      </c>
      <c r="U494" s="37">
        <v>0.38662316772109911</v>
      </c>
      <c r="V494" s="37">
        <v>0.66714462814791942</v>
      </c>
      <c r="W494" s="37">
        <v>1.3839759509443708</v>
      </c>
      <c r="X494" s="37" t="s">
        <v>302</v>
      </c>
      <c r="Y494" s="37" t="s">
        <v>304</v>
      </c>
      <c r="Z494" s="37"/>
      <c r="AA494" s="26" t="s">
        <v>85</v>
      </c>
      <c r="AB494" s="53" t="s">
        <v>79</v>
      </c>
      <c r="AC494" s="20">
        <v>44428</v>
      </c>
      <c r="AD494" s="26" t="s">
        <v>100</v>
      </c>
    </row>
    <row r="495" spans="1:31" x14ac:dyDescent="0.25">
      <c r="A495" s="41">
        <v>0.29570184813524575</v>
      </c>
      <c r="B495" s="41">
        <v>0.46094259169558488</v>
      </c>
      <c r="C495" s="41">
        <v>0.23713111809158147</v>
      </c>
      <c r="D495" s="34">
        <v>3.3817847480703875</v>
      </c>
      <c r="E495" s="35">
        <v>2.1694675606380476</v>
      </c>
      <c r="F495" s="54">
        <v>4.2170762236856403</v>
      </c>
      <c r="G495" s="28">
        <v>3.7665689157304172E-2</v>
      </c>
      <c r="H495" s="36">
        <v>1.0376656891573042</v>
      </c>
      <c r="I495" s="36">
        <v>3.2590310958597462</v>
      </c>
      <c r="J495" s="36">
        <v>2.0907191818203876</v>
      </c>
      <c r="K495" s="36">
        <v>4.0640027590296048</v>
      </c>
      <c r="L495" s="37">
        <v>2.98</v>
      </c>
      <c r="M495" s="37">
        <v>2.99</v>
      </c>
      <c r="N495" s="37">
        <v>2.72</v>
      </c>
      <c r="O495" s="36">
        <v>3.0922437536887664</v>
      </c>
      <c r="P495" s="36">
        <v>3.1026204105803399</v>
      </c>
      <c r="Q495" s="36">
        <v>2.8224506745078677</v>
      </c>
      <c r="R495" s="38">
        <v>0.3233897711999873</v>
      </c>
      <c r="S495" s="38">
        <v>0.32230820005885014</v>
      </c>
      <c r="T495" s="38">
        <v>0.35430202874116251</v>
      </c>
      <c r="U495" s="37">
        <v>0.91438219285043776</v>
      </c>
      <c r="V495" s="37">
        <v>1.4301298931005213</v>
      </c>
      <c r="W495" s="37">
        <v>0.66929088420438887</v>
      </c>
      <c r="X495" s="37" t="s">
        <v>370</v>
      </c>
      <c r="Y495" s="37" t="s">
        <v>475</v>
      </c>
      <c r="Z495" s="37"/>
      <c r="AA495" s="26" t="s">
        <v>84</v>
      </c>
      <c r="AB495" s="53" t="s">
        <v>78</v>
      </c>
      <c r="AC495" s="20">
        <v>44428</v>
      </c>
      <c r="AD495" s="26" t="s">
        <v>75</v>
      </c>
    </row>
    <row r="496" spans="1:31" x14ac:dyDescent="0.25">
      <c r="A496" s="41">
        <v>0.26168556720984942</v>
      </c>
      <c r="B496" s="41">
        <v>0.20924061629640162</v>
      </c>
      <c r="C496" s="41">
        <v>0.47835482477843899</v>
      </c>
      <c r="D496" s="34">
        <v>3.8213800274207923</v>
      </c>
      <c r="E496" s="35">
        <v>4.7791868409689702</v>
      </c>
      <c r="F496" s="54">
        <v>2.0904984087140188</v>
      </c>
      <c r="G496" s="28">
        <v>3.8783920515345072E-2</v>
      </c>
      <c r="H496" s="36">
        <v>1.0387839205153451</v>
      </c>
      <c r="I496" s="36">
        <v>3.6787054092298517</v>
      </c>
      <c r="J496" s="36">
        <v>4.6007516544903728</v>
      </c>
      <c r="K496" s="36">
        <v>2.0124477934515137</v>
      </c>
      <c r="L496" s="37">
        <v>3.26</v>
      </c>
      <c r="M496" s="37">
        <v>3.12</v>
      </c>
      <c r="N496" s="37">
        <v>2.4300000000000002</v>
      </c>
      <c r="O496" s="36">
        <v>3.3864355808800246</v>
      </c>
      <c r="P496" s="36">
        <v>3.2410058320078767</v>
      </c>
      <c r="Q496" s="36">
        <v>2.5242449268522886</v>
      </c>
      <c r="R496" s="38">
        <v>0.29529573975836049</v>
      </c>
      <c r="S496" s="38">
        <v>0.30854618961931252</v>
      </c>
      <c r="T496" s="38">
        <v>0.39615807062232716</v>
      </c>
      <c r="U496" s="37">
        <v>0.88618131580220527</v>
      </c>
      <c r="V496" s="37">
        <v>0.67815005770956005</v>
      </c>
      <c r="W496" s="37">
        <v>1.2074847396822901</v>
      </c>
      <c r="X496" s="37" t="s">
        <v>376</v>
      </c>
      <c r="Y496" s="37" t="s">
        <v>284</v>
      </c>
      <c r="Z496" s="37"/>
      <c r="AA496" s="26" t="s">
        <v>85</v>
      </c>
      <c r="AB496" s="53" t="s">
        <v>79</v>
      </c>
      <c r="AC496" s="20">
        <v>44428</v>
      </c>
      <c r="AD496" s="26" t="s">
        <v>100</v>
      </c>
    </row>
    <row r="497" spans="1:30" x14ac:dyDescent="0.25">
      <c r="A497" s="41">
        <v>0.15120020816675861</v>
      </c>
      <c r="B497" s="41">
        <v>0.22721354248074113</v>
      </c>
      <c r="C497" s="41">
        <v>0.54374840121273138</v>
      </c>
      <c r="D497" s="34">
        <v>6.6137475081853108</v>
      </c>
      <c r="E497" s="35">
        <v>4.4011461160364638</v>
      </c>
      <c r="F497" s="54">
        <v>1.8390858672313939</v>
      </c>
      <c r="G497" s="28">
        <v>3.1096496569642307E-2</v>
      </c>
      <c r="H497" s="36">
        <v>1.0310964965696423</v>
      </c>
      <c r="I497" s="36">
        <v>6.414285695071805</v>
      </c>
      <c r="J497" s="36">
        <v>4.2684134129818583</v>
      </c>
      <c r="K497" s="36">
        <v>1.7836214877558536</v>
      </c>
      <c r="L497" s="37">
        <v>1.53</v>
      </c>
      <c r="M497" s="37">
        <v>4.5</v>
      </c>
      <c r="N497" s="37">
        <v>6.44</v>
      </c>
      <c r="O497" s="36">
        <v>1.5775776397515529</v>
      </c>
      <c r="P497" s="36">
        <v>4.6399342345633903</v>
      </c>
      <c r="Q497" s="36">
        <v>6.6402614379084968</v>
      </c>
      <c r="R497" s="38">
        <v>0.63388322374896644</v>
      </c>
      <c r="S497" s="38">
        <v>0.21552029607464862</v>
      </c>
      <c r="T497" s="38">
        <v>0.15059648017638488</v>
      </c>
      <c r="U497" s="37">
        <v>0.23853006752965847</v>
      </c>
      <c r="V497" s="37">
        <v>1.054255894312814</v>
      </c>
      <c r="W497" s="37">
        <v>3.6106315404972982</v>
      </c>
      <c r="X497" s="37" t="s">
        <v>329</v>
      </c>
      <c r="Y497" s="37" t="s">
        <v>408</v>
      </c>
      <c r="Z497" s="37"/>
      <c r="AA497" s="26" t="s">
        <v>85</v>
      </c>
      <c r="AB497" s="53" t="s">
        <v>79</v>
      </c>
      <c r="AC497" s="20">
        <v>44428</v>
      </c>
      <c r="AD497" s="26" t="s">
        <v>100</v>
      </c>
    </row>
    <row r="498" spans="1:30" x14ac:dyDescent="0.25">
      <c r="A498" s="41">
        <v>0.36788934230303261</v>
      </c>
      <c r="B498" s="41">
        <v>0.34828904784175102</v>
      </c>
      <c r="C498" s="41">
        <v>0.27061447173512249</v>
      </c>
      <c r="D498" s="34">
        <v>2.7182086704112622</v>
      </c>
      <c r="E498" s="35">
        <v>2.8711784254966326</v>
      </c>
      <c r="F498" s="54">
        <v>3.695293875409591</v>
      </c>
      <c r="G498" s="28">
        <v>2.8850684918724223E-2</v>
      </c>
      <c r="H498" s="36">
        <v>1.0288506849187242</v>
      </c>
      <c r="I498" s="36">
        <v>2.6419855769702787</v>
      </c>
      <c r="J498" s="36">
        <v>2.7906658056250855</v>
      </c>
      <c r="K498" s="36">
        <v>3.5916716872298209</v>
      </c>
      <c r="L498" s="37">
        <v>2.12</v>
      </c>
      <c r="M498" s="37">
        <v>3.37</v>
      </c>
      <c r="N498" s="37">
        <v>3.84</v>
      </c>
      <c r="O498" s="36">
        <v>2.1811634520276955</v>
      </c>
      <c r="P498" s="36">
        <v>3.4672268081761008</v>
      </c>
      <c r="Q498" s="36">
        <v>3.9507866300879009</v>
      </c>
      <c r="R498" s="38">
        <v>0.45847091334230849</v>
      </c>
      <c r="S498" s="38">
        <v>0.28841493658329198</v>
      </c>
      <c r="T498" s="38">
        <v>0.25311415007439952</v>
      </c>
      <c r="U498" s="37">
        <v>0.80242678782188115</v>
      </c>
      <c r="V498" s="37">
        <v>1.2075971236710477</v>
      </c>
      <c r="W498" s="37">
        <v>1.0691400368394222</v>
      </c>
      <c r="X498" s="37" t="s">
        <v>331</v>
      </c>
      <c r="Y498" s="37" t="s">
        <v>333</v>
      </c>
      <c r="Z498" s="37"/>
      <c r="AA498" s="26" t="s">
        <v>90</v>
      </c>
      <c r="AB498" s="53" t="s">
        <v>75</v>
      </c>
      <c r="AC498" s="20">
        <v>44428</v>
      </c>
      <c r="AD498" s="26" t="s">
        <v>76</v>
      </c>
    </row>
    <row r="499" spans="1:30" x14ac:dyDescent="0.25">
      <c r="A499" s="41">
        <v>0.21101465482640352</v>
      </c>
      <c r="B499" s="41">
        <v>0.23515286130132138</v>
      </c>
      <c r="C499" s="41">
        <v>0.49365391385011492</v>
      </c>
      <c r="D499" s="34">
        <v>4.7390073491467923</v>
      </c>
      <c r="E499" s="35">
        <v>4.2525529753967781</v>
      </c>
      <c r="F499" s="54">
        <v>2.0257106688383795</v>
      </c>
      <c r="G499" s="28">
        <v>2.9773023150506672E-2</v>
      </c>
      <c r="H499" s="36">
        <v>1.0297730231505067</v>
      </c>
      <c r="I499" s="36">
        <v>4.6019921308951997</v>
      </c>
      <c r="J499" s="36">
        <v>4.1296022325254151</v>
      </c>
      <c r="K499" s="36">
        <v>1.9671428783800169</v>
      </c>
      <c r="L499" s="37">
        <v>1.51</v>
      </c>
      <c r="M499" s="37">
        <v>4.68</v>
      </c>
      <c r="N499" s="37">
        <v>6.5</v>
      </c>
      <c r="O499" s="36">
        <v>1.5549572649572652</v>
      </c>
      <c r="P499" s="36">
        <v>4.8193377483443713</v>
      </c>
      <c r="Q499" s="36">
        <v>6.6935246504782935</v>
      </c>
      <c r="R499" s="38">
        <v>0.64310449073819598</v>
      </c>
      <c r="S499" s="38">
        <v>0.20749738910569998</v>
      </c>
      <c r="T499" s="38">
        <v>0.14939812015610399</v>
      </c>
      <c r="U499" s="37">
        <v>0.32811877053476585</v>
      </c>
      <c r="V499" s="37">
        <v>1.1332810611006461</v>
      </c>
      <c r="W499" s="37">
        <v>3.304284641160832</v>
      </c>
      <c r="X499" s="37" t="s">
        <v>527</v>
      </c>
      <c r="Y499" s="37" t="s">
        <v>531</v>
      </c>
      <c r="Z499" s="37"/>
      <c r="AA499" s="26" t="s">
        <v>85</v>
      </c>
      <c r="AB499" s="53" t="s">
        <v>79</v>
      </c>
      <c r="AC499" s="20">
        <v>44428</v>
      </c>
      <c r="AD499" s="26" t="s">
        <v>79</v>
      </c>
    </row>
    <row r="500" spans="1:30" x14ac:dyDescent="0.25">
      <c r="A500" s="41">
        <v>0.30907434076257917</v>
      </c>
      <c r="B500" s="41">
        <v>0.33332362797046738</v>
      </c>
      <c r="C500" s="41">
        <v>0.33501817048177568</v>
      </c>
      <c r="D500" s="34">
        <v>3.2354675497574461</v>
      </c>
      <c r="E500" s="35">
        <v>3.0000873508091073</v>
      </c>
      <c r="F500" s="54">
        <v>2.9849127244708598</v>
      </c>
      <c r="G500" s="28">
        <v>2.9260677971327365E-2</v>
      </c>
      <c r="H500" s="36">
        <v>1.0292606779713274</v>
      </c>
      <c r="I500" s="36">
        <v>3.1434869892577186</v>
      </c>
      <c r="J500" s="36">
        <v>2.9147983742294312</v>
      </c>
      <c r="K500" s="36">
        <v>2.9000551447803509</v>
      </c>
      <c r="L500" s="37">
        <v>1.94</v>
      </c>
      <c r="M500" s="37">
        <v>3.73</v>
      </c>
      <c r="N500" s="37">
        <v>4.07</v>
      </c>
      <c r="O500" s="36">
        <v>1.996765715264375</v>
      </c>
      <c r="P500" s="36">
        <v>3.8391423288330508</v>
      </c>
      <c r="Q500" s="36">
        <v>4.1890909593433028</v>
      </c>
      <c r="R500" s="38">
        <v>0.50080988087658462</v>
      </c>
      <c r="S500" s="38">
        <v>0.26047484420926925</v>
      </c>
      <c r="T500" s="38">
        <v>0.23871527491414596</v>
      </c>
      <c r="U500" s="37">
        <v>0.61714904710265661</v>
      </c>
      <c r="V500" s="37">
        <v>1.2796768493416217</v>
      </c>
      <c r="W500" s="37">
        <v>1.4034215891809398</v>
      </c>
      <c r="X500" s="37" t="s">
        <v>532</v>
      </c>
      <c r="Y500" s="37" t="s">
        <v>537</v>
      </c>
      <c r="Z500" s="37"/>
      <c r="AA500" s="26" t="s">
        <v>90</v>
      </c>
      <c r="AB500" s="53" t="s">
        <v>75</v>
      </c>
      <c r="AC500" s="20">
        <v>44428</v>
      </c>
      <c r="AD500" s="26" t="s">
        <v>99</v>
      </c>
    </row>
    <row r="501" spans="1:30" x14ac:dyDescent="0.25">
      <c r="A501" s="41">
        <v>6.0143750074720996E-2</v>
      </c>
      <c r="B501" s="41">
        <v>0.18189309658234429</v>
      </c>
      <c r="C501" s="41">
        <v>0.63181791661555586</v>
      </c>
      <c r="D501" s="34">
        <v>16.626831528756131</v>
      </c>
      <c r="E501" s="35">
        <v>5.4977347617329331</v>
      </c>
      <c r="F501" s="54">
        <v>1.582734477294782</v>
      </c>
      <c r="G501" s="28">
        <v>2.9237177147015903E-2</v>
      </c>
      <c r="H501" s="36">
        <v>1.0292371771470159</v>
      </c>
      <c r="I501" s="36">
        <v>16.154518995169525</v>
      </c>
      <c r="J501" s="36">
        <v>5.3415625511821538</v>
      </c>
      <c r="K501" s="36">
        <v>1.5377742977396403</v>
      </c>
      <c r="L501" s="37">
        <v>3.89</v>
      </c>
      <c r="M501" s="37">
        <v>3.28</v>
      </c>
      <c r="N501" s="37">
        <v>2.14</v>
      </c>
      <c r="O501" s="36">
        <v>4.0037326191018918</v>
      </c>
      <c r="P501" s="36">
        <v>3.3758979410422119</v>
      </c>
      <c r="Q501" s="36">
        <v>2.2025675590946143</v>
      </c>
      <c r="R501" s="38">
        <v>0.24976692879763726</v>
      </c>
      <c r="S501" s="38">
        <v>0.29621748567768569</v>
      </c>
      <c r="T501" s="38">
        <v>0.45401558552467702</v>
      </c>
      <c r="U501" s="37">
        <v>0.24079949400927234</v>
      </c>
      <c r="V501" s="37">
        <v>0.61405253024212836</v>
      </c>
      <c r="W501" s="37">
        <v>1.3916216463921693</v>
      </c>
      <c r="X501" s="37" t="s">
        <v>524</v>
      </c>
      <c r="Y501" s="37" t="s">
        <v>534</v>
      </c>
      <c r="Z501" s="37"/>
      <c r="AA501" s="26" t="s">
        <v>85</v>
      </c>
      <c r="AB501" s="53" t="s">
        <v>77</v>
      </c>
      <c r="AC501" s="20">
        <v>44428</v>
      </c>
      <c r="AD501" s="26" t="s">
        <v>89</v>
      </c>
    </row>
    <row r="502" spans="1:30" x14ac:dyDescent="0.25">
      <c r="A502" s="41">
        <v>0.618134553123043</v>
      </c>
      <c r="B502" s="41">
        <v>0.38179950134756824</v>
      </c>
      <c r="C502" s="41">
        <v>0</v>
      </c>
      <c r="D502" s="34">
        <v>1.6177707506361396</v>
      </c>
      <c r="E502" s="35">
        <v>2.6191757623320142</v>
      </c>
      <c r="F502" s="54" t="e">
        <v>#DIV/0!</v>
      </c>
      <c r="G502" s="28">
        <v>2.8046673799405841E-2</v>
      </c>
      <c r="H502" s="36">
        <v>1.0280466737994058</v>
      </c>
      <c r="I502" s="36">
        <v>1.5736355088405274</v>
      </c>
      <c r="J502" s="36">
        <v>2.5477206717202727</v>
      </c>
      <c r="K502" s="36" t="e">
        <v>#DIV/0!</v>
      </c>
      <c r="L502" s="37">
        <v>2.36</v>
      </c>
      <c r="M502" s="37">
        <v>3.35</v>
      </c>
      <c r="N502" s="37">
        <v>3.27</v>
      </c>
      <c r="O502" s="36">
        <v>2.4261901501665974</v>
      </c>
      <c r="P502" s="36">
        <v>3.4439563572280099</v>
      </c>
      <c r="Q502" s="36">
        <v>3.3617126233240571</v>
      </c>
      <c r="R502" s="38">
        <v>0.41216884832020845</v>
      </c>
      <c r="S502" s="38">
        <v>0.29036372598080346</v>
      </c>
      <c r="T502" s="38">
        <v>0.29746742569898832</v>
      </c>
      <c r="U502" s="37">
        <v>1.4997119642647583</v>
      </c>
      <c r="V502" s="37">
        <v>1.3149008198524417</v>
      </c>
      <c r="W502" s="37" t="e">
        <v>#DIV/0!</v>
      </c>
      <c r="X502" s="37" t="s">
        <v>349</v>
      </c>
      <c r="Y502" s="37" t="s">
        <v>491</v>
      </c>
      <c r="Z502" s="37"/>
      <c r="AA502" s="26" t="s">
        <v>84</v>
      </c>
      <c r="AB502" s="53" t="s">
        <v>78</v>
      </c>
      <c r="AC502" s="20">
        <v>44428</v>
      </c>
      <c r="AD502" s="26" t="s">
        <v>88</v>
      </c>
    </row>
    <row r="503" spans="1:30" x14ac:dyDescent="0.25">
      <c r="A503" s="41">
        <v>0.73911020908561487</v>
      </c>
      <c r="B503" s="41">
        <v>0.15309578399891019</v>
      </c>
      <c r="C503" s="41">
        <v>9.2852979146082884E-2</v>
      </c>
      <c r="D503" s="34">
        <v>1.352978199607259</v>
      </c>
      <c r="E503" s="35">
        <v>6.5318585128844466</v>
      </c>
      <c r="F503" s="54">
        <v>10.76971368281818</v>
      </c>
      <c r="G503" s="28">
        <v>2.9703709033157333E-2</v>
      </c>
      <c r="H503" s="36">
        <v>1.0297037090331573</v>
      </c>
      <c r="I503" s="36">
        <v>1.3139490396491249</v>
      </c>
      <c r="J503" s="36">
        <v>6.34343496637256</v>
      </c>
      <c r="K503" s="36">
        <v>10.459041361451856</v>
      </c>
      <c r="L503" s="37">
        <v>2.0499999999999998</v>
      </c>
      <c r="M503" s="37">
        <v>3.39</v>
      </c>
      <c r="N503" s="37">
        <v>4.05</v>
      </c>
      <c r="O503" s="36">
        <v>2.1108926035179723</v>
      </c>
      <c r="P503" s="36">
        <v>3.4906955736224035</v>
      </c>
      <c r="Q503" s="36">
        <v>4.1703000215842874</v>
      </c>
      <c r="R503" s="38">
        <v>0.47373324362093061</v>
      </c>
      <c r="S503" s="38">
        <v>0.28647585528699337</v>
      </c>
      <c r="T503" s="38">
        <v>0.23979090109207593</v>
      </c>
      <c r="U503" s="37">
        <v>1.5601822735434465</v>
      </c>
      <c r="V503" s="37">
        <v>0.53441077554524741</v>
      </c>
      <c r="W503" s="37">
        <v>0.38722478093707485</v>
      </c>
      <c r="X503" s="37" t="s">
        <v>294</v>
      </c>
      <c r="Y503" s="37" t="s">
        <v>422</v>
      </c>
      <c r="Z503" s="37"/>
      <c r="AA503" s="26" t="s">
        <v>84</v>
      </c>
      <c r="AB503" s="53" t="s">
        <v>89</v>
      </c>
      <c r="AC503" s="20">
        <v>44428</v>
      </c>
      <c r="AD503" s="26" t="s">
        <v>78</v>
      </c>
    </row>
    <row r="504" spans="1:30" x14ac:dyDescent="0.25">
      <c r="A504" s="41">
        <v>0.76016943403302495</v>
      </c>
      <c r="B504" s="41">
        <v>0.16163112766268611</v>
      </c>
      <c r="C504" s="41">
        <v>7.3052198676963415E-2</v>
      </c>
      <c r="D504" s="34">
        <v>1.3154961975971213</v>
      </c>
      <c r="E504" s="35">
        <v>6.1869270756245447</v>
      </c>
      <c r="F504" s="54">
        <v>13.688841925511328</v>
      </c>
      <c r="G504" s="28">
        <v>3.4534685995907477E-2</v>
      </c>
      <c r="H504" s="36">
        <v>1.0345346859959075</v>
      </c>
      <c r="I504" s="36">
        <v>1.2715824954005701</v>
      </c>
      <c r="J504" s="36">
        <v>5.9803959783800034</v>
      </c>
      <c r="K504" s="36">
        <v>13.231883000939304</v>
      </c>
      <c r="L504" s="37">
        <v>2.08</v>
      </c>
      <c r="M504" s="37">
        <v>3.14</v>
      </c>
      <c r="N504" s="37">
        <v>4.25</v>
      </c>
      <c r="O504" s="36">
        <v>2.1518321468714876</v>
      </c>
      <c r="P504" s="36">
        <v>3.2484389140271497</v>
      </c>
      <c r="Q504" s="36">
        <v>4.3967724154826069</v>
      </c>
      <c r="R504" s="38">
        <v>0.46472026243026582</v>
      </c>
      <c r="S504" s="38">
        <v>0.30784017383915696</v>
      </c>
      <c r="T504" s="38">
        <v>0.22743956373057714</v>
      </c>
      <c r="U504" s="37">
        <v>1.6357570252213678</v>
      </c>
      <c r="V504" s="37">
        <v>0.52504884481755965</v>
      </c>
      <c r="W504" s="37">
        <v>0.32119389203322773</v>
      </c>
      <c r="X504" s="37" t="s">
        <v>492</v>
      </c>
      <c r="Y504" s="37" t="s">
        <v>352</v>
      </c>
      <c r="Z504" s="37"/>
      <c r="AA504" s="26" t="s">
        <v>84</v>
      </c>
      <c r="AB504" s="53" t="s">
        <v>86</v>
      </c>
      <c r="AC504" s="20">
        <v>44428</v>
      </c>
      <c r="AD504" s="26" t="s">
        <v>74</v>
      </c>
    </row>
    <row r="505" spans="1:30" x14ac:dyDescent="0.25">
      <c r="A505" s="41">
        <v>0.91112583030199512</v>
      </c>
      <c r="B505" s="41">
        <v>6.948798061268889E-2</v>
      </c>
      <c r="C505" s="41">
        <v>0</v>
      </c>
      <c r="D505" s="34">
        <v>1.0975432445686972</v>
      </c>
      <c r="E505" s="35">
        <v>14.390977996234854</v>
      </c>
      <c r="F505" s="54" t="e">
        <v>#DIV/0!</v>
      </c>
      <c r="G505" s="28">
        <v>3.7372626411241505E-2</v>
      </c>
      <c r="H505" s="36">
        <v>1.0373726264112415</v>
      </c>
      <c r="I505" s="36">
        <v>1.0580028975370346</v>
      </c>
      <c r="J505" s="36">
        <v>13.872525291148271</v>
      </c>
      <c r="K505" s="36" t="e">
        <v>#DIV/0!</v>
      </c>
      <c r="L505" s="37">
        <v>1.57</v>
      </c>
      <c r="M505" s="37">
        <v>4.04</v>
      </c>
      <c r="N505" s="37">
        <v>6.54</v>
      </c>
      <c r="O505" s="36">
        <v>1.6286750234656493</v>
      </c>
      <c r="P505" s="36">
        <v>4.1909854107014155</v>
      </c>
      <c r="Q505" s="36">
        <v>6.7844169767295197</v>
      </c>
      <c r="R505" s="38">
        <v>0.61399603087920207</v>
      </c>
      <c r="S505" s="38">
        <v>0.23860736843572955</v>
      </c>
      <c r="T505" s="38">
        <v>0.14739660068506841</v>
      </c>
      <c r="U505" s="37">
        <v>1.4839278830472611</v>
      </c>
      <c r="V505" s="37">
        <v>0.29122311296688197</v>
      </c>
      <c r="W505" s="37" t="e">
        <v>#DIV/0!</v>
      </c>
      <c r="X505" s="37" t="s">
        <v>425</v>
      </c>
      <c r="Y505" s="37" t="s">
        <v>495</v>
      </c>
      <c r="Z505" s="37"/>
      <c r="AA505" s="26" t="s">
        <v>84</v>
      </c>
      <c r="AB505" s="53" t="s">
        <v>100</v>
      </c>
      <c r="AC505" s="20">
        <v>44428</v>
      </c>
      <c r="AD505" s="26" t="s">
        <v>100</v>
      </c>
    </row>
    <row r="506" spans="1:30" x14ac:dyDescent="0.25">
      <c r="A506" s="41">
        <v>0.38754846349148825</v>
      </c>
      <c r="B506" s="41">
        <v>0.29810729356535476</v>
      </c>
      <c r="C506" s="41">
        <v>0.29522449613596141</v>
      </c>
      <c r="D506" s="34">
        <v>2.5803224479097002</v>
      </c>
      <c r="E506" s="35">
        <v>3.3544969263919322</v>
      </c>
      <c r="F506" s="54">
        <v>3.3872527960534287</v>
      </c>
      <c r="G506" s="28">
        <v>3.9759251416893404E-2</v>
      </c>
      <c r="H506" s="36">
        <v>1.0397592514168934</v>
      </c>
      <c r="I506" s="36">
        <v>2.4816537524368854</v>
      </c>
      <c r="J506" s="36">
        <v>3.2262246494279476</v>
      </c>
      <c r="K506" s="36">
        <v>3.2577279706216369</v>
      </c>
      <c r="L506" s="37">
        <v>2.02</v>
      </c>
      <c r="M506" s="37">
        <v>3.43</v>
      </c>
      <c r="N506" s="37">
        <v>3.95</v>
      </c>
      <c r="O506" s="36">
        <v>2.1003136878621249</v>
      </c>
      <c r="P506" s="36">
        <v>3.5663742323599443</v>
      </c>
      <c r="Q506" s="36">
        <v>4.1070490430967288</v>
      </c>
      <c r="R506" s="38">
        <v>0.4761193557796044</v>
      </c>
      <c r="S506" s="38">
        <v>0.280396821771079</v>
      </c>
      <c r="T506" s="38">
        <v>0.24348382244931671</v>
      </c>
      <c r="U506" s="37">
        <v>0.81397334258110754</v>
      </c>
      <c r="V506" s="37">
        <v>1.0631621702500427</v>
      </c>
      <c r="W506" s="37">
        <v>1.2125014843539144</v>
      </c>
      <c r="X506" s="37" t="s">
        <v>476</v>
      </c>
      <c r="Y506" s="37" t="s">
        <v>373</v>
      </c>
      <c r="Z506" s="37"/>
      <c r="AA506" s="26" t="s">
        <v>90</v>
      </c>
      <c r="AB506" s="53" t="s">
        <v>75</v>
      </c>
      <c r="AC506" s="20">
        <v>44429</v>
      </c>
      <c r="AD506" s="26" t="s">
        <v>73</v>
      </c>
    </row>
    <row r="507" spans="1:30" x14ac:dyDescent="0.25">
      <c r="A507" s="41">
        <v>0.17516644910270218</v>
      </c>
      <c r="B507" s="41">
        <v>0.22485048035512389</v>
      </c>
      <c r="C507" s="41">
        <v>0.52870716576638399</v>
      </c>
      <c r="D507" s="34">
        <v>5.7088558061349293</v>
      </c>
      <c r="E507" s="35">
        <v>4.4473998828938326</v>
      </c>
      <c r="F507" s="54">
        <v>1.8914061785988026</v>
      </c>
      <c r="G507" s="28">
        <v>4.021406313467546E-2</v>
      </c>
      <c r="H507" s="36">
        <v>1.0402140631346755</v>
      </c>
      <c r="I507" s="36">
        <v>5.4881548024176343</v>
      </c>
      <c r="J507" s="36">
        <v>4.2754660223412424</v>
      </c>
      <c r="K507" s="36">
        <v>1.8182855295179028</v>
      </c>
      <c r="L507" s="37">
        <v>2.0699999999999998</v>
      </c>
      <c r="M507" s="37">
        <v>3.23</v>
      </c>
      <c r="N507" s="37">
        <v>4.04</v>
      </c>
      <c r="O507" s="36">
        <v>2.1532431106887779</v>
      </c>
      <c r="P507" s="36">
        <v>3.3598914239250015</v>
      </c>
      <c r="Q507" s="36">
        <v>4.2024648150640891</v>
      </c>
      <c r="R507" s="38">
        <v>0.4644157434132557</v>
      </c>
      <c r="S507" s="38">
        <v>0.29762866528341769</v>
      </c>
      <c r="T507" s="38">
        <v>0.2379555913033265</v>
      </c>
      <c r="U507" s="37">
        <v>0.37717594975420998</v>
      </c>
      <c r="V507" s="37">
        <v>0.75547320061059775</v>
      </c>
      <c r="W507" s="37">
        <v>2.2218732616054857</v>
      </c>
      <c r="X507" s="37" t="s">
        <v>307</v>
      </c>
      <c r="Y507" s="37" t="s">
        <v>301</v>
      </c>
      <c r="Z507" s="37"/>
      <c r="AA507" s="26" t="s">
        <v>85</v>
      </c>
      <c r="AB507" s="53" t="s">
        <v>79</v>
      </c>
      <c r="AC507" s="20">
        <v>44429</v>
      </c>
      <c r="AD507" s="26" t="s">
        <v>74</v>
      </c>
    </row>
    <row r="508" spans="1:30" x14ac:dyDescent="0.25">
      <c r="A508" s="41">
        <v>0.23773098010673172</v>
      </c>
      <c r="B508" s="41">
        <v>0.22397093304614604</v>
      </c>
      <c r="C508" s="41">
        <v>0.48313730098043589</v>
      </c>
      <c r="D508" s="34">
        <v>4.2064353562629488</v>
      </c>
      <c r="E508" s="35">
        <v>4.4648650894085629</v>
      </c>
      <c r="F508" s="54">
        <v>2.0698049974007158</v>
      </c>
      <c r="G508" s="28">
        <v>3.8127524573314808E-2</v>
      </c>
      <c r="H508" s="36">
        <v>1.0381275245733148</v>
      </c>
      <c r="I508" s="36">
        <v>4.0519447338532455</v>
      </c>
      <c r="J508" s="36">
        <v>4.300883064673279</v>
      </c>
      <c r="K508" s="36">
        <v>1.9937868406402528</v>
      </c>
      <c r="L508" s="37">
        <v>2.62</v>
      </c>
      <c r="M508" s="37">
        <v>3.37</v>
      </c>
      <c r="N508" s="37">
        <v>2.78</v>
      </c>
      <c r="O508" s="36">
        <v>2.7198941143820847</v>
      </c>
      <c r="P508" s="36">
        <v>3.4984897578120711</v>
      </c>
      <c r="Q508" s="36">
        <v>2.8859945183138151</v>
      </c>
      <c r="R508" s="38">
        <v>0.36766137134245891</v>
      </c>
      <c r="S508" s="38">
        <v>0.28583762401105112</v>
      </c>
      <c r="T508" s="38">
        <v>0.34650100464649003</v>
      </c>
      <c r="U508" s="37">
        <v>0.64660309359858414</v>
      </c>
      <c r="V508" s="37">
        <v>0.78356001530955499</v>
      </c>
      <c r="W508" s="37">
        <v>1.3943316022224699</v>
      </c>
      <c r="X508" s="37" t="s">
        <v>374</v>
      </c>
      <c r="Y508" s="37" t="s">
        <v>285</v>
      </c>
      <c r="Z508" s="37"/>
      <c r="AA508" s="26" t="s">
        <v>85</v>
      </c>
      <c r="AB508" s="53" t="s">
        <v>79</v>
      </c>
      <c r="AC508" s="20">
        <v>44429</v>
      </c>
      <c r="AD508" s="26" t="s">
        <v>75</v>
      </c>
    </row>
    <row r="509" spans="1:30" x14ac:dyDescent="0.25">
      <c r="A509" s="41">
        <v>0.39728474703986633</v>
      </c>
      <c r="B509" s="41">
        <v>0.21828080696454122</v>
      </c>
      <c r="C509" s="41">
        <v>0.35584380273820998</v>
      </c>
      <c r="D509" s="34">
        <v>2.5170863151704461</v>
      </c>
      <c r="E509" s="35">
        <v>4.5812548244905731</v>
      </c>
      <c r="F509" s="54">
        <v>2.8102217666993852</v>
      </c>
      <c r="G509" s="28">
        <v>3.9766783846351572E-2</v>
      </c>
      <c r="H509" s="36">
        <v>1.0397667838463516</v>
      </c>
      <c r="I509" s="36">
        <v>2.4208181625682719</v>
      </c>
      <c r="J509" s="36">
        <v>4.4060407542000828</v>
      </c>
      <c r="K509" s="36">
        <v>2.7027423941200426</v>
      </c>
      <c r="L509" s="37">
        <v>2.14</v>
      </c>
      <c r="M509" s="37">
        <v>3.27</v>
      </c>
      <c r="N509" s="37">
        <v>3.75</v>
      </c>
      <c r="O509" s="36">
        <v>2.2251009174311926</v>
      </c>
      <c r="P509" s="36">
        <v>3.4000373831775699</v>
      </c>
      <c r="Q509" s="36">
        <v>3.8991254394238184</v>
      </c>
      <c r="R509" s="38">
        <v>0.4494178183857242</v>
      </c>
      <c r="S509" s="38">
        <v>0.29411441325548926</v>
      </c>
      <c r="T509" s="38">
        <v>0.25646776835878665</v>
      </c>
      <c r="U509" s="37">
        <v>0.88399865511982578</v>
      </c>
      <c r="V509" s="37">
        <v>0.74216290370960691</v>
      </c>
      <c r="W509" s="37">
        <v>1.3874796237178657</v>
      </c>
      <c r="X509" s="37" t="s">
        <v>378</v>
      </c>
      <c r="Y509" s="37" t="s">
        <v>305</v>
      </c>
      <c r="Z509" s="37"/>
      <c r="AA509" s="26" t="s">
        <v>90</v>
      </c>
      <c r="AB509" s="53" t="s">
        <v>74</v>
      </c>
      <c r="AC509" s="20">
        <v>44429</v>
      </c>
      <c r="AD509" s="26" t="s">
        <v>109</v>
      </c>
    </row>
    <row r="510" spans="1:30" x14ac:dyDescent="0.25">
      <c r="A510" s="41">
        <v>7.1222194106051157E-2</v>
      </c>
      <c r="B510" s="41">
        <v>0.20398992956751691</v>
      </c>
      <c r="C510" s="41">
        <v>0.61219029984684759</v>
      </c>
      <c r="D510" s="34">
        <v>14.040567165215124</v>
      </c>
      <c r="E510" s="35">
        <v>4.902202780892762</v>
      </c>
      <c r="F510" s="54">
        <v>1.6334790019544108</v>
      </c>
      <c r="G510" s="28">
        <v>4.0212477904879584E-2</v>
      </c>
      <c r="H510" s="36">
        <v>1.0402124779048796</v>
      </c>
      <c r="I510" s="36">
        <v>13.497787676508761</v>
      </c>
      <c r="J510" s="36">
        <v>4.7126936900107399</v>
      </c>
      <c r="K510" s="36">
        <v>1.570332058739043</v>
      </c>
      <c r="L510" s="37">
        <v>4.42</v>
      </c>
      <c r="M510" s="37">
        <v>3.16</v>
      </c>
      <c r="N510" s="37">
        <v>2.0099999999999998</v>
      </c>
      <c r="O510" s="36">
        <v>4.5977391523395674</v>
      </c>
      <c r="P510" s="36">
        <v>3.2870714301794197</v>
      </c>
      <c r="Q510" s="36">
        <v>2.0908270805888076</v>
      </c>
      <c r="R510" s="38">
        <v>0.21749820223949598</v>
      </c>
      <c r="S510" s="38">
        <v>0.30422216895524434</v>
      </c>
      <c r="T510" s="38">
        <v>0.47827962880525982</v>
      </c>
      <c r="U510" s="37">
        <v>0.32746107035691979</v>
      </c>
      <c r="V510" s="37">
        <v>0.67052946952569681</v>
      </c>
      <c r="W510" s="37">
        <v>1.279984057393571</v>
      </c>
      <c r="X510" s="37" t="s">
        <v>479</v>
      </c>
      <c r="Y510" s="37" t="s">
        <v>308</v>
      </c>
      <c r="Z510" s="37"/>
      <c r="AA510" s="26" t="s">
        <v>85</v>
      </c>
      <c r="AB510" s="53" t="s">
        <v>77</v>
      </c>
      <c r="AC510" s="20">
        <v>44429</v>
      </c>
      <c r="AD510" s="26" t="s">
        <v>87</v>
      </c>
    </row>
    <row r="511" spans="1:30" x14ac:dyDescent="0.25">
      <c r="A511" s="41">
        <v>0</v>
      </c>
      <c r="B511" s="41">
        <v>6.420718968073523E-2</v>
      </c>
      <c r="C511" s="41">
        <v>0.69203185082571794</v>
      </c>
      <c r="D511" s="34" t="e">
        <v>#DIV/0!</v>
      </c>
      <c r="E511" s="35">
        <v>15.574579809090144</v>
      </c>
      <c r="F511" s="54">
        <v>1.4450201949618662</v>
      </c>
      <c r="G511" s="28">
        <v>3.5660724034321634E-2</v>
      </c>
      <c r="H511" s="36">
        <v>1.0356607240343216</v>
      </c>
      <c r="I511" s="36" t="e">
        <v>#DIV/0!</v>
      </c>
      <c r="J511" s="36">
        <v>15.038303034627781</v>
      </c>
      <c r="K511" s="36">
        <v>1.3952640680752304</v>
      </c>
      <c r="L511" s="37">
        <v>1.1200000000000001</v>
      </c>
      <c r="M511" s="37">
        <v>10.33</v>
      </c>
      <c r="N511" s="37">
        <v>21.74</v>
      </c>
      <c r="O511" s="36">
        <v>1.1599400109184403</v>
      </c>
      <c r="P511" s="36">
        <v>10.698375279274542</v>
      </c>
      <c r="Q511" s="36">
        <v>22.515264140506151</v>
      </c>
      <c r="R511" s="38">
        <v>0.86211354948278762</v>
      </c>
      <c r="S511" s="38">
        <v>9.3472137020399054E-2</v>
      </c>
      <c r="T511" s="38">
        <v>4.4414313496813351E-2</v>
      </c>
      <c r="U511" s="37" t="e">
        <v>#DIV/0!</v>
      </c>
      <c r="V511" s="37">
        <v>0.68691261083206934</v>
      </c>
      <c r="W511" s="37">
        <v>15.581279914984389</v>
      </c>
      <c r="X511" s="37" t="s">
        <v>288</v>
      </c>
      <c r="Y511" s="37" t="s">
        <v>381</v>
      </c>
      <c r="Z511" s="37"/>
      <c r="AA511" s="26" t="s">
        <v>85</v>
      </c>
      <c r="AB511" s="53" t="s">
        <v>87</v>
      </c>
      <c r="AC511" s="20">
        <v>44429</v>
      </c>
      <c r="AD511" s="26" t="s">
        <v>89</v>
      </c>
    </row>
    <row r="512" spans="1:30" x14ac:dyDescent="0.25">
      <c r="A512" s="41">
        <v>0.44422960859154853</v>
      </c>
      <c r="B512" s="41">
        <v>0.25644628585868506</v>
      </c>
      <c r="C512" s="41">
        <v>0.28054340056508903</v>
      </c>
      <c r="D512" s="34">
        <v>2.2510881324874954</v>
      </c>
      <c r="E512" s="35">
        <v>3.8994520690818302</v>
      </c>
      <c r="F512" s="54">
        <v>3.5645108670734511</v>
      </c>
      <c r="G512" s="28">
        <v>3.3408488227311572E-2</v>
      </c>
      <c r="H512" s="36">
        <v>1.0334084882273116</v>
      </c>
      <c r="I512" s="36">
        <v>2.1783139563223131</v>
      </c>
      <c r="J512" s="36">
        <v>3.7733888520413386</v>
      </c>
      <c r="K512" s="36">
        <v>3.4492757778561915</v>
      </c>
      <c r="L512" s="37">
        <v>2.02</v>
      </c>
      <c r="M512" s="37">
        <v>3.71</v>
      </c>
      <c r="N512" s="37">
        <v>3.72</v>
      </c>
      <c r="O512" s="36">
        <v>2.0874851462191693</v>
      </c>
      <c r="P512" s="36">
        <v>3.833945491323326</v>
      </c>
      <c r="Q512" s="36">
        <v>3.8442795762055995</v>
      </c>
      <c r="R512" s="38">
        <v>0.47904532485473694</v>
      </c>
      <c r="S512" s="38">
        <v>0.26082791272414246</v>
      </c>
      <c r="T512" s="38">
        <v>0.26012676242112054</v>
      </c>
      <c r="U512" s="37">
        <v>0.92732270944561301</v>
      </c>
      <c r="V512" s="37">
        <v>0.98320108143451834</v>
      </c>
      <c r="W512" s="37">
        <v>1.0784872650316382</v>
      </c>
      <c r="X512" s="37" t="s">
        <v>314</v>
      </c>
      <c r="Y512" s="37" t="s">
        <v>310</v>
      </c>
      <c r="Z512" s="37"/>
      <c r="AA512" s="26" t="s">
        <v>84</v>
      </c>
      <c r="AB512" s="53" t="s">
        <v>86</v>
      </c>
      <c r="AC512" s="20">
        <v>44429</v>
      </c>
      <c r="AD512" s="26" t="s">
        <v>73</v>
      </c>
    </row>
    <row r="513" spans="1:30" x14ac:dyDescent="0.25">
      <c r="A513" s="41">
        <v>0.33687395072052767</v>
      </c>
      <c r="B513" s="41">
        <v>0.2400040887397972</v>
      </c>
      <c r="C513" s="41">
        <v>0.38809129145888127</v>
      </c>
      <c r="D513" s="34">
        <v>2.9684693573401435</v>
      </c>
      <c r="E513" s="35">
        <v>4.1665956828100539</v>
      </c>
      <c r="F513" s="54">
        <v>2.5767133197987544</v>
      </c>
      <c r="G513" s="28">
        <v>3.7564570571905431E-2</v>
      </c>
      <c r="H513" s="36">
        <v>1.0375645705719054</v>
      </c>
      <c r="I513" s="36">
        <v>2.8609972251692475</v>
      </c>
      <c r="J513" s="36">
        <v>4.0157459120962731</v>
      </c>
      <c r="K513" s="36">
        <v>2.4834245432826125</v>
      </c>
      <c r="L513" s="37">
        <v>1.85</v>
      </c>
      <c r="M513" s="37">
        <v>4.09</v>
      </c>
      <c r="N513" s="37">
        <v>3.96</v>
      </c>
      <c r="O513" s="36">
        <v>1.9194944555580251</v>
      </c>
      <c r="P513" s="36">
        <v>4.2436390936390929</v>
      </c>
      <c r="Q513" s="36">
        <v>4.1087556994647452</v>
      </c>
      <c r="R513" s="38">
        <v>0.52097050715850357</v>
      </c>
      <c r="S513" s="38">
        <v>0.23564680641643806</v>
      </c>
      <c r="T513" s="38">
        <v>0.2433826864250585</v>
      </c>
      <c r="U513" s="37">
        <v>0.64662768062998033</v>
      </c>
      <c r="V513" s="37">
        <v>1.0184907336094293</v>
      </c>
      <c r="W513" s="37">
        <v>1.5945723056943124</v>
      </c>
      <c r="X513" s="37" t="s">
        <v>382</v>
      </c>
      <c r="Y513" s="37" t="s">
        <v>315</v>
      </c>
      <c r="Z513" s="37"/>
      <c r="AA513" s="26" t="s">
        <v>85</v>
      </c>
      <c r="AB513" s="53" t="s">
        <v>79</v>
      </c>
      <c r="AC513" s="20">
        <v>44429</v>
      </c>
      <c r="AD513" s="26" t="s">
        <v>100</v>
      </c>
    </row>
    <row r="514" spans="1:30" x14ac:dyDescent="0.25">
      <c r="A514" s="41">
        <v>0.64141079914668309</v>
      </c>
      <c r="B514" s="41">
        <v>0.26774959912596541</v>
      </c>
      <c r="C514" s="41">
        <v>8.9591123066011011E-2</v>
      </c>
      <c r="D514" s="34">
        <v>1.5590632420445292</v>
      </c>
      <c r="E514" s="35">
        <v>3.7348328560131296</v>
      </c>
      <c r="F514" s="54">
        <v>11.161820119870548</v>
      </c>
      <c r="G514" s="28">
        <v>4.1061345320980047E-2</v>
      </c>
      <c r="H514" s="36">
        <v>1.04106134532098</v>
      </c>
      <c r="I514" s="36">
        <v>1.4975709635668384</v>
      </c>
      <c r="J514" s="36">
        <v>3.5875242825979732</v>
      </c>
      <c r="K514" s="36">
        <v>10.721577714932002</v>
      </c>
      <c r="L514" s="37">
        <v>1.74</v>
      </c>
      <c r="M514" s="37">
        <v>3.7</v>
      </c>
      <c r="N514" s="37">
        <v>5.0999999999999996</v>
      </c>
      <c r="O514" s="36">
        <v>1.8114467408585053</v>
      </c>
      <c r="P514" s="36">
        <v>3.8519269776876262</v>
      </c>
      <c r="Q514" s="36">
        <v>5.3094128611369982</v>
      </c>
      <c r="R514" s="38">
        <v>0.55204493593119197</v>
      </c>
      <c r="S514" s="38">
        <v>0.25961032122169569</v>
      </c>
      <c r="T514" s="38">
        <v>0.18834474284711256</v>
      </c>
      <c r="U514" s="37">
        <v>1.1618815016657082</v>
      </c>
      <c r="V514" s="37">
        <v>1.0313519041383534</v>
      </c>
      <c r="W514" s="37">
        <v>0.47567626105038635</v>
      </c>
      <c r="X514" s="37" t="s">
        <v>394</v>
      </c>
      <c r="Y514" s="37" t="s">
        <v>483</v>
      </c>
      <c r="Z514" s="37"/>
      <c r="AA514" s="26" t="s">
        <v>84</v>
      </c>
      <c r="AB514" s="53" t="s">
        <v>78</v>
      </c>
      <c r="AC514" s="20">
        <v>44429</v>
      </c>
      <c r="AD514" s="26" t="s">
        <v>75</v>
      </c>
    </row>
    <row r="515" spans="1:30" x14ac:dyDescent="0.25">
      <c r="A515" s="41">
        <v>0.36908319130699324</v>
      </c>
      <c r="B515" s="41">
        <v>0.31572959771195874</v>
      </c>
      <c r="C515" s="41">
        <v>0.29685941780151148</v>
      </c>
      <c r="D515" s="34">
        <v>2.7094162604880792</v>
      </c>
      <c r="E515" s="35">
        <v>3.1672672034767664</v>
      </c>
      <c r="F515" s="54">
        <v>3.3685978615932877</v>
      </c>
      <c r="G515" s="28">
        <v>4.301860145238745E-2</v>
      </c>
      <c r="H515" s="36">
        <v>1.0430186014523875</v>
      </c>
      <c r="I515" s="36">
        <v>2.5976682071779531</v>
      </c>
      <c r="J515" s="36">
        <v>3.0366353956357011</v>
      </c>
      <c r="K515" s="36">
        <v>3.2296623060246161</v>
      </c>
      <c r="L515" s="37">
        <v>1.89</v>
      </c>
      <c r="M515" s="37">
        <v>3.47</v>
      </c>
      <c r="N515" s="37">
        <v>4.43</v>
      </c>
      <c r="O515" s="36">
        <v>1.9713051567450122</v>
      </c>
      <c r="P515" s="36">
        <v>3.6192745470397845</v>
      </c>
      <c r="Q515" s="36">
        <v>4.6205724044340757</v>
      </c>
      <c r="R515" s="38">
        <v>0.50727813326029347</v>
      </c>
      <c r="S515" s="38">
        <v>0.27629846451353157</v>
      </c>
      <c r="T515" s="38">
        <v>0.2164234022261749</v>
      </c>
      <c r="U515" s="37">
        <v>0.72757559829138163</v>
      </c>
      <c r="V515" s="37">
        <v>1.1427120967460029</v>
      </c>
      <c r="W515" s="37">
        <v>1.37166043389003</v>
      </c>
      <c r="X515" s="37" t="s">
        <v>316</v>
      </c>
      <c r="Y515" s="37" t="s">
        <v>386</v>
      </c>
      <c r="Z515" s="37"/>
      <c r="AA515" s="26" t="s">
        <v>90</v>
      </c>
      <c r="AB515" s="53" t="s">
        <v>75</v>
      </c>
      <c r="AC515" s="20">
        <v>44429</v>
      </c>
      <c r="AD515" s="26" t="s">
        <v>76</v>
      </c>
    </row>
    <row r="516" spans="1:30" x14ac:dyDescent="0.25">
      <c r="A516" s="41">
        <v>0</v>
      </c>
      <c r="B516" s="41">
        <v>0.16901284070812289</v>
      </c>
      <c r="C516" s="41">
        <v>0.67031518866486051</v>
      </c>
      <c r="D516" s="34" t="e">
        <v>#DIV/0!</v>
      </c>
      <c r="E516" s="35">
        <v>5.9167102085867684</v>
      </c>
      <c r="F516" s="54">
        <v>1.4918355079970789</v>
      </c>
      <c r="G516" s="28">
        <v>3.369500880623022E-2</v>
      </c>
      <c r="H516" s="36">
        <v>1.0336950088062302</v>
      </c>
      <c r="I516" s="36" t="e">
        <v>#DIV/0!</v>
      </c>
      <c r="J516" s="36">
        <v>5.7238451943573976</v>
      </c>
      <c r="K516" s="36">
        <v>1.4432066473068641</v>
      </c>
      <c r="L516" s="37">
        <v>2.27</v>
      </c>
      <c r="M516" s="37">
        <v>3.71</v>
      </c>
      <c r="N516" s="37">
        <v>3.09</v>
      </c>
      <c r="O516" s="36">
        <v>2.3464876699901427</v>
      </c>
      <c r="P516" s="36">
        <v>3.8350084826711139</v>
      </c>
      <c r="Q516" s="36">
        <v>3.1941175772112511</v>
      </c>
      <c r="R516" s="38">
        <v>0.4261688705162473</v>
      </c>
      <c r="S516" s="38">
        <v>0.26075561619188181</v>
      </c>
      <c r="T516" s="38">
        <v>0.31307551329187105</v>
      </c>
      <c r="U516" s="37" t="e">
        <v>#DIV/0!</v>
      </c>
      <c r="V516" s="37">
        <v>0.64816567779599299</v>
      </c>
      <c r="W516" s="37">
        <v>2.1410655263861069</v>
      </c>
      <c r="X516" s="37" t="s">
        <v>406</v>
      </c>
      <c r="Y516" s="37" t="s">
        <v>409</v>
      </c>
      <c r="Z516" s="37"/>
      <c r="AA516" s="26" t="s">
        <v>85</v>
      </c>
      <c r="AB516" s="53" t="s">
        <v>77</v>
      </c>
      <c r="AC516" s="20">
        <v>44429</v>
      </c>
      <c r="AD516" s="26" t="s">
        <v>74</v>
      </c>
    </row>
    <row r="517" spans="1:30" x14ac:dyDescent="0.25">
      <c r="A517" s="41">
        <v>0.50778967708662837</v>
      </c>
      <c r="B517" s="41">
        <v>0.26939515239667883</v>
      </c>
      <c r="C517" s="41">
        <v>0.21262329462915813</v>
      </c>
      <c r="D517" s="34">
        <v>1.9693192774956729</v>
      </c>
      <c r="E517" s="35">
        <v>3.7120192813548498</v>
      </c>
      <c r="F517" s="54">
        <v>4.7031535361359449</v>
      </c>
      <c r="G517" s="28">
        <v>3.7152457103113212E-2</v>
      </c>
      <c r="H517" s="36">
        <v>1.0371524571031132</v>
      </c>
      <c r="I517" s="36">
        <v>1.8987751164339035</v>
      </c>
      <c r="J517" s="36">
        <v>3.5790488234708993</v>
      </c>
      <c r="K517" s="36">
        <v>4.5346790666363521</v>
      </c>
      <c r="L517" s="37">
        <v>1.71</v>
      </c>
      <c r="M517" s="37">
        <v>3.71</v>
      </c>
      <c r="N517" s="37">
        <v>5.47</v>
      </c>
      <c r="O517" s="36">
        <v>1.7735307016463235</v>
      </c>
      <c r="P517" s="36">
        <v>3.8478356158525502</v>
      </c>
      <c r="Q517" s="36">
        <v>5.6732239403540294</v>
      </c>
      <c r="R517" s="38">
        <v>0.56384701943514448</v>
      </c>
      <c r="S517" s="38">
        <v>0.2598863620577081</v>
      </c>
      <c r="T517" s="38">
        <v>0.17626661850714753</v>
      </c>
      <c r="U517" s="37">
        <v>0.90058058229220805</v>
      </c>
      <c r="V517" s="37">
        <v>1.0365882621299662</v>
      </c>
      <c r="W517" s="37">
        <v>1.2062595653670882</v>
      </c>
      <c r="X517" s="37" t="s">
        <v>523</v>
      </c>
      <c r="Y517" s="37" t="s">
        <v>414</v>
      </c>
      <c r="Z517" s="37"/>
      <c r="AA517" s="26" t="s">
        <v>90</v>
      </c>
      <c r="AB517" s="53" t="s">
        <v>75</v>
      </c>
      <c r="AC517" s="20">
        <v>44429</v>
      </c>
      <c r="AD517" s="26" t="s">
        <v>94</v>
      </c>
    </row>
    <row r="518" spans="1:30" x14ac:dyDescent="0.25">
      <c r="A518" s="41">
        <v>0.57976962071830773</v>
      </c>
      <c r="B518" s="41">
        <v>0.24607598637073211</v>
      </c>
      <c r="C518" s="41">
        <v>0.16759442673951594</v>
      </c>
      <c r="D518" s="34">
        <v>1.7248230405053757</v>
      </c>
      <c r="E518" s="35">
        <v>4.063785397139176</v>
      </c>
      <c r="F518" s="54">
        <v>5.966785527744622</v>
      </c>
      <c r="G518" s="28">
        <v>3.3377869136384852E-2</v>
      </c>
      <c r="H518" s="36">
        <v>1.0333778691363849</v>
      </c>
      <c r="I518" s="36">
        <v>1.669111650268692</v>
      </c>
      <c r="J518" s="36">
        <v>3.9325260570321339</v>
      </c>
      <c r="K518" s="36">
        <v>5.7740597180885898</v>
      </c>
      <c r="L518" s="37">
        <v>2.19</v>
      </c>
      <c r="M518" s="37">
        <v>3.38</v>
      </c>
      <c r="N518" s="37">
        <v>3.56</v>
      </c>
      <c r="O518" s="36">
        <v>2.2630975334086827</v>
      </c>
      <c r="P518" s="36">
        <v>3.4928171976809805</v>
      </c>
      <c r="Q518" s="36">
        <v>3.67882521412553</v>
      </c>
      <c r="R518" s="38">
        <v>0.44187225041679828</v>
      </c>
      <c r="S518" s="38">
        <v>0.28630184272567699</v>
      </c>
      <c r="T518" s="38">
        <v>0.27182590685752478</v>
      </c>
      <c r="U518" s="37">
        <v>1.3120751985928898</v>
      </c>
      <c r="V518" s="37">
        <v>0.85949843713200369</v>
      </c>
      <c r="W518" s="37">
        <v>0.61655060283624519</v>
      </c>
      <c r="X518" s="37" t="s">
        <v>526</v>
      </c>
      <c r="Y518" s="37" t="s">
        <v>538</v>
      </c>
      <c r="Z518" s="37"/>
      <c r="AA518" s="26" t="s">
        <v>84</v>
      </c>
      <c r="AB518" s="53" t="s">
        <v>86</v>
      </c>
      <c r="AC518" s="20">
        <v>44429</v>
      </c>
      <c r="AD518" s="26" t="s">
        <v>79</v>
      </c>
    </row>
    <row r="519" spans="1:30" x14ac:dyDescent="0.25">
      <c r="A519" s="41">
        <v>0.44444185128833191</v>
      </c>
      <c r="B519" s="41">
        <v>0.2432798925629526</v>
      </c>
      <c r="C519" s="41">
        <v>0.29183913524380978</v>
      </c>
      <c r="D519" s="34">
        <v>2.250013127929416</v>
      </c>
      <c r="E519" s="35">
        <v>4.1104917856753564</v>
      </c>
      <c r="F519" s="54">
        <v>3.4265452409752202</v>
      </c>
      <c r="G519" s="28">
        <v>3.3097163078666281E-2</v>
      </c>
      <c r="H519" s="36">
        <v>1.0330971630786663</v>
      </c>
      <c r="I519" s="36">
        <v>2.1779298291985403</v>
      </c>
      <c r="J519" s="36">
        <v>3.9788046396584273</v>
      </c>
      <c r="K519" s="36">
        <v>3.3167695773783694</v>
      </c>
      <c r="L519" s="37">
        <v>3.13</v>
      </c>
      <c r="M519" s="37">
        <v>3.8</v>
      </c>
      <c r="N519" s="37">
        <v>2.2200000000000002</v>
      </c>
      <c r="O519" s="36">
        <v>3.2335941204362255</v>
      </c>
      <c r="P519" s="36">
        <v>3.9257692196989318</v>
      </c>
      <c r="Q519" s="36">
        <v>2.2934757020346392</v>
      </c>
      <c r="R519" s="38">
        <v>0.30925340743293278</v>
      </c>
      <c r="S519" s="38">
        <v>0.25472714875396835</v>
      </c>
      <c r="T519" s="38">
        <v>0.43601944381309893</v>
      </c>
      <c r="U519" s="37">
        <v>1.4371445572017412</v>
      </c>
      <c r="V519" s="37">
        <v>0.95506071399530246</v>
      </c>
      <c r="W519" s="37">
        <v>0.66932596558447865</v>
      </c>
      <c r="X519" s="37" t="s">
        <v>554</v>
      </c>
      <c r="Y519" s="37" t="s">
        <v>335</v>
      </c>
      <c r="Z519" s="37"/>
      <c r="AA519" s="26" t="s">
        <v>84</v>
      </c>
      <c r="AB519" s="53" t="s">
        <v>86</v>
      </c>
      <c r="AC519" s="20">
        <v>44429</v>
      </c>
      <c r="AD519" s="26" t="s">
        <v>78</v>
      </c>
    </row>
    <row r="520" spans="1:30" x14ac:dyDescent="0.25">
      <c r="A520" s="41">
        <v>0.84173876097593447</v>
      </c>
      <c r="B520" s="41">
        <v>0.11776433219519993</v>
      </c>
      <c r="C520" s="41">
        <v>3.0555645973830821E-2</v>
      </c>
      <c r="D520" s="34">
        <v>1.1880170503738869</v>
      </c>
      <c r="E520" s="35">
        <v>8.4915354365738942</v>
      </c>
      <c r="F520" s="54">
        <v>32.727175882861168</v>
      </c>
      <c r="G520" s="28">
        <v>3.8697207847566917E-2</v>
      </c>
      <c r="H520" s="36">
        <v>1.0386972078475669</v>
      </c>
      <c r="I520" s="36">
        <v>1.1437568536799545</v>
      </c>
      <c r="J520" s="36">
        <v>8.1751788417438984</v>
      </c>
      <c r="K520" s="36">
        <v>31.507907824918323</v>
      </c>
      <c r="L520" s="37">
        <v>1.31</v>
      </c>
      <c r="M520" s="37">
        <v>6.08</v>
      </c>
      <c r="N520" s="37">
        <v>9.02</v>
      </c>
      <c r="O520" s="36">
        <v>1.3606933422803127</v>
      </c>
      <c r="P520" s="36">
        <v>6.3152790237132068</v>
      </c>
      <c r="Q520" s="36">
        <v>9.369048814785053</v>
      </c>
      <c r="R520" s="38">
        <v>0.73491944799564746</v>
      </c>
      <c r="S520" s="38">
        <v>0.15834613106485168</v>
      </c>
      <c r="T520" s="38">
        <v>0.10673442093950092</v>
      </c>
      <c r="U520" s="37">
        <v>1.1453483279992336</v>
      </c>
      <c r="V520" s="37">
        <v>0.74371461685393991</v>
      </c>
      <c r="W520" s="37">
        <v>0.28627733869611133</v>
      </c>
      <c r="X520" s="37" t="s">
        <v>539</v>
      </c>
      <c r="Y520" s="37" t="s">
        <v>528</v>
      </c>
      <c r="Z520" s="37"/>
      <c r="AA520" s="26" t="s">
        <v>84</v>
      </c>
      <c r="AB520" s="53" t="s">
        <v>100</v>
      </c>
      <c r="AC520" s="20">
        <v>44429</v>
      </c>
      <c r="AD520" s="26" t="s">
        <v>164</v>
      </c>
    </row>
    <row r="521" spans="1:30" x14ac:dyDescent="0.25">
      <c r="A521" s="41">
        <v>0.64691103789492954</v>
      </c>
      <c r="B521" s="41">
        <v>0.20739406567421129</v>
      </c>
      <c r="C521" s="41">
        <v>0.13980177233155042</v>
      </c>
      <c r="D521" s="34">
        <v>1.5458076016974975</v>
      </c>
      <c r="E521" s="35">
        <v>4.8217387356245194</v>
      </c>
      <c r="F521" s="54">
        <v>7.1529851397622108</v>
      </c>
      <c r="G521" s="28">
        <v>3.8689553054472414E-2</v>
      </c>
      <c r="H521" s="36">
        <v>1.0386895530544724</v>
      </c>
      <c r="I521" s="36">
        <v>1.4882286985093323</v>
      </c>
      <c r="J521" s="36">
        <v>4.6421365473882368</v>
      </c>
      <c r="K521" s="36">
        <v>6.8865476876391423</v>
      </c>
      <c r="L521" s="37">
        <v>1.68</v>
      </c>
      <c r="M521" s="37">
        <v>4.03</v>
      </c>
      <c r="N521" s="37">
        <v>5.12</v>
      </c>
      <c r="O521" s="36">
        <v>1.7449984491315136</v>
      </c>
      <c r="P521" s="36">
        <v>4.1859188988095237</v>
      </c>
      <c r="Q521" s="36">
        <v>5.318090511638899</v>
      </c>
      <c r="R521" s="38">
        <v>0.57306641189148355</v>
      </c>
      <c r="S521" s="38">
        <v>0.23889617170662342</v>
      </c>
      <c r="T521" s="38">
        <v>0.18803741640189303</v>
      </c>
      <c r="U521" s="37">
        <v>1.1288587578527098</v>
      </c>
      <c r="V521" s="37">
        <v>0.86813473900662452</v>
      </c>
      <c r="W521" s="37">
        <v>0.74347847894671981</v>
      </c>
      <c r="X521" s="37" t="s">
        <v>337</v>
      </c>
      <c r="Y521" s="37" t="s">
        <v>556</v>
      </c>
      <c r="Z521" s="37"/>
      <c r="AA521" s="26" t="s">
        <v>84</v>
      </c>
      <c r="AB521" s="53" t="s">
        <v>86</v>
      </c>
      <c r="AC521" s="20">
        <v>44429</v>
      </c>
      <c r="AD521" s="26" t="s">
        <v>89</v>
      </c>
    </row>
    <row r="522" spans="1:30" x14ac:dyDescent="0.25">
      <c r="A522" s="41">
        <v>0.23753717856169307</v>
      </c>
      <c r="B522" s="41">
        <v>0.20629881803895667</v>
      </c>
      <c r="C522" s="41">
        <v>0.49988467061172032</v>
      </c>
      <c r="D522" s="34">
        <v>4.2098672976377056</v>
      </c>
      <c r="E522" s="35">
        <v>4.84733751509504</v>
      </c>
      <c r="F522" s="54">
        <v>2.0004614239846106</v>
      </c>
      <c r="G522" s="28">
        <v>3.2163690320912819E-2</v>
      </c>
      <c r="H522" s="36">
        <v>1.0321636903209128</v>
      </c>
      <c r="I522" s="36">
        <v>4.0786818380801639</v>
      </c>
      <c r="J522" s="36">
        <v>4.6962875758475295</v>
      </c>
      <c r="K522" s="36">
        <v>1.9381241974929788</v>
      </c>
      <c r="L522" s="37">
        <v>3.07</v>
      </c>
      <c r="M522" s="37">
        <v>3.56</v>
      </c>
      <c r="N522" s="37">
        <v>2.35</v>
      </c>
      <c r="O522" s="36">
        <v>3.1687425292852023</v>
      </c>
      <c r="P522" s="36">
        <v>3.6745027375424497</v>
      </c>
      <c r="Q522" s="36">
        <v>2.4255846722541454</v>
      </c>
      <c r="R522" s="38">
        <v>0.31558259806787703</v>
      </c>
      <c r="S522" s="38">
        <v>0.2721456674349389</v>
      </c>
      <c r="T522" s="38">
        <v>0.41227173449718396</v>
      </c>
      <c r="U522" s="37">
        <v>0.75269415999485001</v>
      </c>
      <c r="V522" s="37">
        <v>0.75804557163591801</v>
      </c>
      <c r="W522" s="37">
        <v>1.2125125949306008</v>
      </c>
      <c r="X522" s="37" t="s">
        <v>334</v>
      </c>
      <c r="Y522" s="37" t="s">
        <v>561</v>
      </c>
      <c r="Z522" s="37"/>
      <c r="AA522" s="26" t="s">
        <v>85</v>
      </c>
      <c r="AB522" s="53" t="s">
        <v>79</v>
      </c>
      <c r="AC522" s="20">
        <v>44429</v>
      </c>
      <c r="AD522" s="26" t="s">
        <v>73</v>
      </c>
    </row>
    <row r="523" spans="1:30" x14ac:dyDescent="0.25">
      <c r="A523" s="41">
        <v>4.9600067638939954E-2</v>
      </c>
      <c r="B523" s="41">
        <v>0.11112315693256292</v>
      </c>
      <c r="C523" s="41">
        <v>0.6870408207871217</v>
      </c>
      <c r="D523" s="34">
        <v>20.161262828902302</v>
      </c>
      <c r="E523" s="35">
        <v>8.99902439423016</v>
      </c>
      <c r="F523" s="54">
        <v>1.4555175904312796</v>
      </c>
      <c r="G523" s="28">
        <v>3.2261094116495803E-2</v>
      </c>
      <c r="H523" s="36">
        <v>1.0322610941164958</v>
      </c>
      <c r="I523" s="36">
        <v>19.531166042984665</v>
      </c>
      <c r="J523" s="36">
        <v>8.7177792958789695</v>
      </c>
      <c r="K523" s="36">
        <v>1.4100285274018254</v>
      </c>
      <c r="L523" s="37">
        <v>2.4</v>
      </c>
      <c r="M523" s="37">
        <v>3.31</v>
      </c>
      <c r="N523" s="37">
        <v>3.19</v>
      </c>
      <c r="O523" s="36">
        <v>2.4774266258795898</v>
      </c>
      <c r="P523" s="36">
        <v>3.4167842215256012</v>
      </c>
      <c r="Q523" s="36">
        <v>3.2929128902316216</v>
      </c>
      <c r="R523" s="38">
        <v>0.40364464866641941</v>
      </c>
      <c r="S523" s="38">
        <v>0.29267285703909562</v>
      </c>
      <c r="T523" s="38">
        <v>0.30368249429448485</v>
      </c>
      <c r="U523" s="37">
        <v>0.12288052821413845</v>
      </c>
      <c r="V523" s="37">
        <v>0.37968384925329424</v>
      </c>
      <c r="W523" s="37">
        <v>2.2623655748852265</v>
      </c>
      <c r="X523" s="37" t="s">
        <v>555</v>
      </c>
      <c r="Y523" s="37" t="s">
        <v>336</v>
      </c>
      <c r="Z523" s="37"/>
      <c r="AA523" s="26" t="s">
        <v>85</v>
      </c>
      <c r="AB523" s="53" t="s">
        <v>102</v>
      </c>
      <c r="AC523" s="20">
        <v>44429</v>
      </c>
      <c r="AD523" s="26" t="s">
        <v>102</v>
      </c>
    </row>
    <row r="524" spans="1:30" x14ac:dyDescent="0.25">
      <c r="A524" s="41">
        <v>0.14184450792552891</v>
      </c>
      <c r="B524" s="41">
        <v>0.20982681243604387</v>
      </c>
      <c r="C524" s="41">
        <v>0.56393804737152442</v>
      </c>
      <c r="D524" s="34">
        <v>7.0499733449321784</v>
      </c>
      <c r="E524" s="35">
        <v>4.7658351589590318</v>
      </c>
      <c r="F524" s="54">
        <v>1.7732444275766277</v>
      </c>
      <c r="G524" s="28">
        <v>3.4557887772326934E-2</v>
      </c>
      <c r="H524" s="36">
        <v>1.0345578877723269</v>
      </c>
      <c r="I524" s="36">
        <v>6.8144793329183448</v>
      </c>
      <c r="J524" s="36">
        <v>4.6066394305118283</v>
      </c>
      <c r="K524" s="36">
        <v>1.7140118001467135</v>
      </c>
      <c r="L524" s="37">
        <v>4.01</v>
      </c>
      <c r="M524" s="37">
        <v>3.39</v>
      </c>
      <c r="N524" s="37">
        <v>2.04</v>
      </c>
      <c r="O524" s="36">
        <v>4.1485771299670304</v>
      </c>
      <c r="P524" s="36">
        <v>3.5071512395481883</v>
      </c>
      <c r="Q524" s="36">
        <v>2.1104980910555469</v>
      </c>
      <c r="R524" s="38">
        <v>0.24104650068491007</v>
      </c>
      <c r="S524" s="38">
        <v>0.28513170140014432</v>
      </c>
      <c r="T524" s="38">
        <v>0.47382179791494572</v>
      </c>
      <c r="U524" s="37">
        <v>0.58845288159127651</v>
      </c>
      <c r="V524" s="37">
        <v>0.73589436532551633</v>
      </c>
      <c r="W524" s="37">
        <v>1.190190172451195</v>
      </c>
      <c r="X524" s="37" t="s">
        <v>515</v>
      </c>
      <c r="Y524" s="37" t="s">
        <v>535</v>
      </c>
      <c r="Z524" s="37"/>
      <c r="AA524" s="26" t="s">
        <v>85</v>
      </c>
      <c r="AB524" s="53" t="s">
        <v>79</v>
      </c>
      <c r="AC524" s="20">
        <v>44429</v>
      </c>
      <c r="AD524" s="26" t="s">
        <v>75</v>
      </c>
    </row>
    <row r="525" spans="1:30" x14ac:dyDescent="0.25">
      <c r="A525" s="41">
        <v>0.11875046795486591</v>
      </c>
      <c r="B525" s="41">
        <v>0.22673318137081969</v>
      </c>
      <c r="C525" s="41">
        <v>0.56653520167964622</v>
      </c>
      <c r="D525" s="34">
        <v>8.4210194470987272</v>
      </c>
      <c r="E525" s="35">
        <v>4.4104704655667968</v>
      </c>
      <c r="F525" s="54">
        <v>1.7651153838900577</v>
      </c>
      <c r="G525" s="28">
        <v>3.4943596806053634E-2</v>
      </c>
      <c r="H525" s="36">
        <v>1.0349435968060536</v>
      </c>
      <c r="I525" s="36">
        <v>8.1366940895010043</v>
      </c>
      <c r="J525" s="36">
        <v>4.2615563584121681</v>
      </c>
      <c r="K525" s="36">
        <v>1.7055184353402371</v>
      </c>
      <c r="L525" s="37">
        <v>4.49</v>
      </c>
      <c r="M525" s="37">
        <v>3.85</v>
      </c>
      <c r="N525" s="37">
        <v>1.81</v>
      </c>
      <c r="O525" s="36">
        <v>4.6468967496591809</v>
      </c>
      <c r="P525" s="36">
        <v>3.9845328477033064</v>
      </c>
      <c r="Q525" s="36">
        <v>1.8732479102189572</v>
      </c>
      <c r="R525" s="38">
        <v>0.21519737878259149</v>
      </c>
      <c r="S525" s="38">
        <v>0.25097044954125608</v>
      </c>
      <c r="T525" s="38">
        <v>0.53383217167615238</v>
      </c>
      <c r="U525" s="37">
        <v>0.55182116355997313</v>
      </c>
      <c r="V525" s="37">
        <v>0.9034258088363023</v>
      </c>
      <c r="W525" s="37">
        <v>1.0612608826118726</v>
      </c>
      <c r="X525" s="37" t="s">
        <v>559</v>
      </c>
      <c r="Y525" s="37" t="s">
        <v>560</v>
      </c>
      <c r="Z525" s="37"/>
      <c r="AA525" s="26" t="s">
        <v>85</v>
      </c>
      <c r="AB525" s="53" t="s">
        <v>79</v>
      </c>
      <c r="AC525" s="20">
        <v>44429</v>
      </c>
      <c r="AD525" s="26" t="s">
        <v>75</v>
      </c>
    </row>
    <row r="526" spans="1:30" x14ac:dyDescent="0.25">
      <c r="A526" s="41">
        <v>0.4172906810144017</v>
      </c>
      <c r="B526" s="41">
        <v>0.33554716830656439</v>
      </c>
      <c r="C526" s="41">
        <v>0.2370040781149233</v>
      </c>
      <c r="D526" s="34">
        <v>2.3964110522887223</v>
      </c>
      <c r="E526" s="35">
        <v>2.9802069409400431</v>
      </c>
      <c r="F526" s="54">
        <v>4.2193366795785678</v>
      </c>
      <c r="G526" s="28">
        <v>3.1933769393010181E-2</v>
      </c>
      <c r="H526" s="36">
        <v>1.0319337693930102</v>
      </c>
      <c r="I526" s="36">
        <v>2.3222527679255096</v>
      </c>
      <c r="J526" s="36">
        <v>2.8879827653019041</v>
      </c>
      <c r="K526" s="36">
        <v>4.0887669390453301</v>
      </c>
      <c r="L526" s="37">
        <v>2.77</v>
      </c>
      <c r="M526" s="37">
        <v>3.2</v>
      </c>
      <c r="N526" s="37">
        <v>2.79</v>
      </c>
      <c r="O526" s="36">
        <v>2.8584565412186382</v>
      </c>
      <c r="P526" s="36">
        <v>3.3021880620576329</v>
      </c>
      <c r="Q526" s="36">
        <v>2.8790952166064985</v>
      </c>
      <c r="R526" s="38">
        <v>0.34983914765892249</v>
      </c>
      <c r="S526" s="38">
        <v>0.30282951219225474</v>
      </c>
      <c r="T526" s="38">
        <v>0.34733134014882266</v>
      </c>
      <c r="U526" s="37">
        <v>1.1928072767351967</v>
      </c>
      <c r="V526" s="37">
        <v>1.1080398534391802</v>
      </c>
      <c r="W526" s="37">
        <v>0.6823573076169086</v>
      </c>
      <c r="X526" s="37" t="s">
        <v>562</v>
      </c>
      <c r="Y526" s="37" t="s">
        <v>553</v>
      </c>
      <c r="Z526" s="37"/>
      <c r="AA526" s="26" t="s">
        <v>90</v>
      </c>
      <c r="AB526" s="53" t="s">
        <v>75</v>
      </c>
      <c r="AC526" s="20">
        <v>44429</v>
      </c>
      <c r="AD526" s="26" t="s">
        <v>75</v>
      </c>
    </row>
    <row r="527" spans="1:30" x14ac:dyDescent="0.25">
      <c r="A527" s="41">
        <v>0.22428957451747009</v>
      </c>
      <c r="B527" s="41">
        <v>0.27302025344264486</v>
      </c>
      <c r="C527" s="41">
        <v>0.45306828171564589</v>
      </c>
      <c r="D527" s="34">
        <v>4.4585219894922457</v>
      </c>
      <c r="E527" s="35">
        <v>3.6627319306553807</v>
      </c>
      <c r="F527" s="54">
        <v>2.2071728266063406</v>
      </c>
      <c r="G527" s="28">
        <v>3.3139651372470436E-2</v>
      </c>
      <c r="H527" s="36">
        <v>1.0331396513724704</v>
      </c>
      <c r="I527" s="36">
        <v>4.3155075730268786</v>
      </c>
      <c r="J527" s="36">
        <v>3.5452437875069824</v>
      </c>
      <c r="K527" s="36">
        <v>2.1363741326491827</v>
      </c>
      <c r="L527" s="37">
        <v>3.22</v>
      </c>
      <c r="M527" s="37">
        <v>3.1</v>
      </c>
      <c r="N527" s="37">
        <v>2.5</v>
      </c>
      <c r="O527" s="36">
        <v>3.326709677419355</v>
      </c>
      <c r="P527" s="36">
        <v>3.2027329192546583</v>
      </c>
      <c r="Q527" s="36">
        <v>2.5828491284311763</v>
      </c>
      <c r="R527" s="38">
        <v>0.30059731595686912</v>
      </c>
      <c r="S527" s="38">
        <v>0.3122333410906834</v>
      </c>
      <c r="T527" s="38">
        <v>0.38716934295244743</v>
      </c>
      <c r="U527" s="37">
        <v>0.74614629809153732</v>
      </c>
      <c r="V527" s="37">
        <v>0.87441095332400876</v>
      </c>
      <c r="W527" s="37">
        <v>1.1702070165490666</v>
      </c>
      <c r="X527" s="37" t="s">
        <v>563</v>
      </c>
      <c r="Y527" s="37" t="s">
        <v>552</v>
      </c>
      <c r="Z527" s="37"/>
      <c r="AA527" s="26" t="s">
        <v>90</v>
      </c>
      <c r="AB527" s="53" t="s">
        <v>75</v>
      </c>
      <c r="AC527" s="20">
        <v>44429</v>
      </c>
      <c r="AD527" s="26" t="s">
        <v>76</v>
      </c>
    </row>
    <row r="528" spans="1:30" x14ac:dyDescent="0.25">
      <c r="A528" s="41">
        <v>0.33304340414534628</v>
      </c>
      <c r="B528" s="41">
        <v>0.2222820462600619</v>
      </c>
      <c r="C528" s="41">
        <v>0.40763861480586239</v>
      </c>
      <c r="D528" s="34">
        <v>3.0026116342588836</v>
      </c>
      <c r="E528" s="35">
        <v>4.4987888892746488</v>
      </c>
      <c r="F528" s="54">
        <v>2.4531532678184802</v>
      </c>
      <c r="G528" s="28">
        <v>2.7764506025375724E-2</v>
      </c>
      <c r="H528" s="36">
        <v>1.0277645060253757</v>
      </c>
      <c r="I528" s="36">
        <v>2.9214976939325714</v>
      </c>
      <c r="J528" s="36">
        <v>4.3772565241356691</v>
      </c>
      <c r="K528" s="36">
        <v>2.3868826500979705</v>
      </c>
      <c r="L528" s="37">
        <v>3.45</v>
      </c>
      <c r="M528" s="37">
        <v>3.22</v>
      </c>
      <c r="N528" s="37">
        <v>2.34</v>
      </c>
      <c r="O528" s="36">
        <v>3.5457875457875465</v>
      </c>
      <c r="P528" s="36">
        <v>3.3094017094017101</v>
      </c>
      <c r="Q528" s="36">
        <v>2.4049689440993789</v>
      </c>
      <c r="R528" s="38">
        <v>0.28202479338842967</v>
      </c>
      <c r="S528" s="38">
        <v>0.30216942148760323</v>
      </c>
      <c r="T528" s="38">
        <v>0.41580578512396693</v>
      </c>
      <c r="U528" s="37">
        <v>1.1809011546252572</v>
      </c>
      <c r="V528" s="37">
        <v>0.73562058386235885</v>
      </c>
      <c r="W528" s="37">
        <v>0.98035820902378823</v>
      </c>
      <c r="X528" s="37" t="s">
        <v>517</v>
      </c>
      <c r="Y528" s="37" t="s">
        <v>489</v>
      </c>
      <c r="Z528" s="37"/>
      <c r="AA528" s="26" t="s">
        <v>90</v>
      </c>
      <c r="AB528" s="53" t="s">
        <v>74</v>
      </c>
      <c r="AC528" s="20">
        <v>44429</v>
      </c>
      <c r="AD528" s="26" t="s">
        <v>87</v>
      </c>
    </row>
    <row r="529" spans="1:30" x14ac:dyDescent="0.25">
      <c r="A529" s="41">
        <v>0.16879604183741448</v>
      </c>
      <c r="B529" s="41">
        <v>0.22009531918144204</v>
      </c>
      <c r="C529" s="41">
        <v>0.53717852749385853</v>
      </c>
      <c r="D529" s="34">
        <v>5.9243095342437408</v>
      </c>
      <c r="E529" s="35">
        <v>4.5434859937917196</v>
      </c>
      <c r="F529" s="54">
        <v>1.8615785047577742</v>
      </c>
      <c r="G529" s="28">
        <v>3.4158857389672503E-2</v>
      </c>
      <c r="H529" s="36">
        <v>1.0341588573896725</v>
      </c>
      <c r="I529" s="36">
        <v>5.7286262085472357</v>
      </c>
      <c r="J529" s="36">
        <v>4.3934120578534364</v>
      </c>
      <c r="K529" s="36">
        <v>1.8000895040986231</v>
      </c>
      <c r="L529" s="37">
        <v>1.97</v>
      </c>
      <c r="M529" s="37">
        <v>3.33</v>
      </c>
      <c r="N529" s="37">
        <v>4.42</v>
      </c>
      <c r="O529" s="36">
        <v>2.037292949057655</v>
      </c>
      <c r="P529" s="36">
        <v>3.4437489951076095</v>
      </c>
      <c r="Q529" s="36">
        <v>4.5709821496623526</v>
      </c>
      <c r="R529" s="38">
        <v>0.49084742597403463</v>
      </c>
      <c r="S529" s="38">
        <v>0.29038120996061512</v>
      </c>
      <c r="T529" s="38">
        <v>0.21877136406535028</v>
      </c>
      <c r="U529" s="37">
        <v>0.34388698586420541</v>
      </c>
      <c r="V529" s="37">
        <v>0.75795303425897964</v>
      </c>
      <c r="W529" s="37">
        <v>2.4554334603563341</v>
      </c>
      <c r="X529" s="37" t="s">
        <v>418</v>
      </c>
      <c r="Y529" s="37" t="s">
        <v>341</v>
      </c>
      <c r="Z529" s="37"/>
      <c r="AA529" s="26" t="s">
        <v>85</v>
      </c>
      <c r="AB529" s="53" t="s">
        <v>79</v>
      </c>
      <c r="AC529" s="20">
        <v>44429</v>
      </c>
      <c r="AD529" s="26" t="s">
        <v>73</v>
      </c>
    </row>
    <row r="530" spans="1:30" x14ac:dyDescent="0.25">
      <c r="A530" s="41">
        <v>0.26470301509118849</v>
      </c>
      <c r="B530" s="41">
        <v>0.21730269299422605</v>
      </c>
      <c r="C530" s="41">
        <v>0.46833156897865608</v>
      </c>
      <c r="D530" s="34">
        <v>3.7778186986480167</v>
      </c>
      <c r="E530" s="35">
        <v>4.601875780833379</v>
      </c>
      <c r="F530" s="35">
        <v>2.1352393608246691</v>
      </c>
      <c r="G530" s="28">
        <v>3.275965361363764E-2</v>
      </c>
      <c r="H530" s="36">
        <v>1.0327596536136376</v>
      </c>
      <c r="I530" s="36">
        <v>3.6579843968820689</v>
      </c>
      <c r="J530" s="36">
        <v>4.4559019755771478</v>
      </c>
      <c r="K530" s="36">
        <v>2.0675084985683192</v>
      </c>
      <c r="L530" s="37">
        <v>2.44</v>
      </c>
      <c r="M530" s="37">
        <v>3.44</v>
      </c>
      <c r="N530" s="37">
        <v>3.01</v>
      </c>
      <c r="O530" s="36">
        <v>2.5199335548172757</v>
      </c>
      <c r="P530" s="36">
        <v>3.5526932084309135</v>
      </c>
      <c r="Q530" s="36">
        <v>3.1086065573770489</v>
      </c>
      <c r="R530" s="38">
        <v>0.39683586025049439</v>
      </c>
      <c r="S530" s="38">
        <v>0.28147659854976925</v>
      </c>
      <c r="T530" s="38">
        <v>0.32168754119973636</v>
      </c>
      <c r="U530" s="37">
        <v>0.6670340097895896</v>
      </c>
      <c r="V530" s="37">
        <v>0.77200980157433474</v>
      </c>
      <c r="W530" s="37">
        <v>1.4558585863537319</v>
      </c>
      <c r="X530" s="37" t="s">
        <v>550</v>
      </c>
      <c r="Y530" s="37" t="s">
        <v>542</v>
      </c>
      <c r="Z530" s="37"/>
      <c r="AA530" s="26" t="s">
        <v>85</v>
      </c>
      <c r="AB530" s="56" t="s">
        <v>79</v>
      </c>
      <c r="AC530" s="20">
        <v>44429</v>
      </c>
      <c r="AD530" s="26" t="s">
        <v>75</v>
      </c>
    </row>
    <row r="531" spans="1:30" x14ac:dyDescent="0.25">
      <c r="A531" s="41">
        <v>0.80135227231843642</v>
      </c>
      <c r="B531" s="41">
        <v>0.12700888285091594</v>
      </c>
      <c r="C531" s="41">
        <v>5.3972099418133614E-2</v>
      </c>
      <c r="D531" s="34">
        <v>1.2478906400387995</v>
      </c>
      <c r="E531" s="35">
        <v>7.8734650486911857</v>
      </c>
      <c r="F531" s="35">
        <v>18.528091565473154</v>
      </c>
      <c r="G531" s="28">
        <v>3.438069967257773E-2</v>
      </c>
      <c r="H531" s="36">
        <v>1.0343806996725777</v>
      </c>
      <c r="I531" s="36">
        <v>1.2064133064681177</v>
      </c>
      <c r="J531" s="36">
        <v>7.6117671677202097</v>
      </c>
      <c r="K531" s="36">
        <v>17.912255682398197</v>
      </c>
      <c r="L531" s="37">
        <v>1.92</v>
      </c>
      <c r="M531" s="37">
        <v>3.94</v>
      </c>
      <c r="N531" s="37">
        <v>3.85</v>
      </c>
      <c r="O531" s="36">
        <v>1.9860109433713491</v>
      </c>
      <c r="P531" s="36">
        <v>4.0754599567099561</v>
      </c>
      <c r="Q531" s="36">
        <v>3.9823656937394243</v>
      </c>
      <c r="R531" s="38">
        <v>0.50352189817365856</v>
      </c>
      <c r="S531" s="38">
        <v>0.24537107728259502</v>
      </c>
      <c r="T531" s="38">
        <v>0.25110702454374656</v>
      </c>
      <c r="U531" s="37">
        <v>1.5914943823199121</v>
      </c>
      <c r="V531" s="37">
        <v>0.51761961620537378</v>
      </c>
      <c r="W531" s="37">
        <v>0.21493663714186886</v>
      </c>
      <c r="X531" s="37" t="s">
        <v>566</v>
      </c>
      <c r="Y531" s="37" t="s">
        <v>572</v>
      </c>
      <c r="Z531" s="37"/>
      <c r="AA531" s="26" t="s">
        <v>84</v>
      </c>
      <c r="AB531" s="56" t="s">
        <v>89</v>
      </c>
      <c r="AC531" s="20">
        <v>44429</v>
      </c>
      <c r="AD531" s="26" t="s">
        <v>89</v>
      </c>
    </row>
    <row r="532" spans="1:30" x14ac:dyDescent="0.25">
      <c r="A532" s="41">
        <v>0.91614564427261058</v>
      </c>
      <c r="B532" s="41">
        <v>5.5646894054194145E-2</v>
      </c>
      <c r="C532" s="41">
        <v>0</v>
      </c>
      <c r="D532" s="34">
        <v>1.0915295032526919</v>
      </c>
      <c r="E532" s="35">
        <v>17.970454901330282</v>
      </c>
      <c r="F532" s="35" t="e">
        <v>#DIV/0!</v>
      </c>
      <c r="G532" s="28">
        <v>3.7662788070851994E-2</v>
      </c>
      <c r="H532" s="36">
        <v>1.037662788070852</v>
      </c>
      <c r="I532" s="36">
        <v>1.051911580333323</v>
      </c>
      <c r="J532" s="36">
        <v>17.318203088635045</v>
      </c>
      <c r="K532" s="36" t="e">
        <v>#DIV/0!</v>
      </c>
      <c r="L532" s="37">
        <v>1.5</v>
      </c>
      <c r="M532" s="37">
        <v>4.2300000000000004</v>
      </c>
      <c r="N532" s="37">
        <v>7.43</v>
      </c>
      <c r="O532" s="36">
        <v>1.5564941821062779</v>
      </c>
      <c r="P532" s="36">
        <v>4.3893135935397041</v>
      </c>
      <c r="Q532" s="36">
        <v>7.7098345153664303</v>
      </c>
      <c r="R532" s="38">
        <v>0.64246947498819473</v>
      </c>
      <c r="S532" s="38">
        <v>0.22782605496035274</v>
      </c>
      <c r="T532" s="38">
        <v>0.1297044700514525</v>
      </c>
      <c r="U532" s="37">
        <v>1.4259753652723262</v>
      </c>
      <c r="V532" s="37">
        <v>0.24425166851033811</v>
      </c>
      <c r="W532" s="37" t="e">
        <v>#DIV/0!</v>
      </c>
      <c r="X532" s="37" t="s">
        <v>423</v>
      </c>
      <c r="Y532" s="37" t="s">
        <v>292</v>
      </c>
      <c r="Z532" s="37"/>
      <c r="AA532" s="26" t="s">
        <v>84</v>
      </c>
      <c r="AB532" s="56" t="s">
        <v>100</v>
      </c>
      <c r="AC532" s="20">
        <v>44429</v>
      </c>
      <c r="AD532" s="26" t="s">
        <v>99</v>
      </c>
    </row>
    <row r="533" spans="1:30" x14ac:dyDescent="0.25">
      <c r="A533" s="41">
        <v>1.7470292672928919E-2</v>
      </c>
      <c r="B533" s="41">
        <v>6.8171945371077999E-2</v>
      </c>
      <c r="C533" s="41">
        <v>0.70774918621589267</v>
      </c>
      <c r="D533" s="34">
        <v>57.240025609276103</v>
      </c>
      <c r="E533" s="35">
        <v>14.668790725521099</v>
      </c>
      <c r="F533" s="35">
        <v>1.4129299185021722</v>
      </c>
      <c r="G533" s="28">
        <v>3.3475850825099629E-2</v>
      </c>
      <c r="H533" s="36">
        <v>1.0334758508250996</v>
      </c>
      <c r="I533" s="36">
        <v>55.385934333711994</v>
      </c>
      <c r="J533" s="36">
        <v>14.1936463380445</v>
      </c>
      <c r="K533" s="36">
        <v>1.367162974707272</v>
      </c>
      <c r="L533" s="37">
        <v>2.2599999999999998</v>
      </c>
      <c r="M533" s="37">
        <v>3.33</v>
      </c>
      <c r="N533" s="37">
        <v>3.44</v>
      </c>
      <c r="O533" s="36">
        <v>2.3356554228647251</v>
      </c>
      <c r="P533" s="36">
        <v>3.4414745832475817</v>
      </c>
      <c r="Q533" s="36">
        <v>3.5551569268383427</v>
      </c>
      <c r="R533" s="38">
        <v>0.42814534635998719</v>
      </c>
      <c r="S533" s="38">
        <v>0.29057311795002133</v>
      </c>
      <c r="T533" s="38">
        <v>0.28128153568999154</v>
      </c>
      <c r="U533" s="37">
        <v>4.0804583820560306E-2</v>
      </c>
      <c r="V533" s="37">
        <v>0.23461201728510758</v>
      </c>
      <c r="W533" s="37">
        <v>2.5161594218396313</v>
      </c>
      <c r="X533" s="37" t="s">
        <v>345</v>
      </c>
      <c r="Y533" s="37" t="s">
        <v>346</v>
      </c>
      <c r="Z533" s="37"/>
      <c r="AA533" s="26" t="s">
        <v>85</v>
      </c>
      <c r="AB533" s="56" t="s">
        <v>87</v>
      </c>
      <c r="AC533" s="20">
        <v>44429</v>
      </c>
      <c r="AD533" s="26" t="s">
        <v>86</v>
      </c>
    </row>
    <row r="534" spans="1:30" x14ac:dyDescent="0.25">
      <c r="A534" s="41">
        <v>7.8846988411703216E-3</v>
      </c>
      <c r="B534" s="41">
        <v>2.5364538677780459E-2</v>
      </c>
      <c r="C534" s="41">
        <v>0.66227852294217771</v>
      </c>
      <c r="D534" s="34">
        <v>126.82792585284976</v>
      </c>
      <c r="E534" s="35">
        <v>39.425120744498621</v>
      </c>
      <c r="F534" s="35">
        <v>1.5099387423247426</v>
      </c>
      <c r="G534" s="28">
        <v>3.425578601521484E-2</v>
      </c>
      <c r="H534" s="36">
        <v>1.0342557860152148</v>
      </c>
      <c r="I534" s="36">
        <v>122.6272335797056</v>
      </c>
      <c r="J534" s="36">
        <v>38.119313691631248</v>
      </c>
      <c r="K534" s="36">
        <v>1.4599277690698169</v>
      </c>
      <c r="L534" s="37">
        <v>3.56</v>
      </c>
      <c r="M534" s="37">
        <v>3.37</v>
      </c>
      <c r="N534" s="37">
        <v>2.19</v>
      </c>
      <c r="O534" s="36">
        <v>3.6819505982141649</v>
      </c>
      <c r="P534" s="36">
        <v>3.4854419988712739</v>
      </c>
      <c r="Q534" s="36">
        <v>2.2650201713733202</v>
      </c>
      <c r="R534" s="38">
        <v>0.27159517036568176</v>
      </c>
      <c r="S534" s="38">
        <v>0.28690765771567572</v>
      </c>
      <c r="T534" s="38">
        <v>0.44149717191864257</v>
      </c>
      <c r="U534" s="37">
        <v>2.9031071614985599E-2</v>
      </c>
      <c r="V534" s="37">
        <v>8.8406628389530881E-2</v>
      </c>
      <c r="W534" s="37">
        <v>1.5000742135313609</v>
      </c>
      <c r="X534" s="37" t="s">
        <v>344</v>
      </c>
      <c r="Y534" s="37" t="s">
        <v>490</v>
      </c>
      <c r="Z534" s="37"/>
      <c r="AA534" s="26" t="s">
        <v>85</v>
      </c>
      <c r="AB534" s="56" t="s">
        <v>206</v>
      </c>
      <c r="AC534" s="20">
        <v>44429</v>
      </c>
      <c r="AD534" s="26" t="s">
        <v>102</v>
      </c>
    </row>
    <row r="535" spans="1:30" x14ac:dyDescent="0.25">
      <c r="A535" s="41">
        <v>0.55288439099133335</v>
      </c>
      <c r="B535" s="41">
        <v>0.22146678410815418</v>
      </c>
      <c r="C535" s="41">
        <v>0.21353929681253522</v>
      </c>
      <c r="D535" s="34">
        <v>1.8086963862498975</v>
      </c>
      <c r="E535" s="35">
        <v>4.5153498030280064</v>
      </c>
      <c r="F535" s="35">
        <v>4.6829788002809316</v>
      </c>
      <c r="G535" s="28">
        <v>4.2755477899150129E-2</v>
      </c>
      <c r="H535" s="36">
        <v>1.0427554778991501</v>
      </c>
      <c r="I535" s="36">
        <v>1.7345354923417868</v>
      </c>
      <c r="J535" s="36">
        <v>4.3302096212672279</v>
      </c>
      <c r="K535" s="36">
        <v>4.4909654272119246</v>
      </c>
      <c r="L535" s="37">
        <v>1.63</v>
      </c>
      <c r="M535" s="37">
        <v>3.88</v>
      </c>
      <c r="N535" s="37">
        <v>5.83</v>
      </c>
      <c r="O535" s="36">
        <v>1.6996914289756146</v>
      </c>
      <c r="P535" s="36">
        <v>4.0458912542487022</v>
      </c>
      <c r="Q535" s="36">
        <v>6.0792644361520454</v>
      </c>
      <c r="R535" s="38">
        <v>0.58834208548235667</v>
      </c>
      <c r="S535" s="38">
        <v>0.24716432972583541</v>
      </c>
      <c r="T535" s="38">
        <v>0.16449358479180812</v>
      </c>
      <c r="U535" s="37">
        <v>0.93973286058237171</v>
      </c>
      <c r="V535" s="37">
        <v>0.89603052492976654</v>
      </c>
      <c r="W535" s="37">
        <v>1.2981618528333614</v>
      </c>
      <c r="X535" s="37" t="s">
        <v>428</v>
      </c>
      <c r="Y535" s="37" t="s">
        <v>426</v>
      </c>
      <c r="Z535" s="37"/>
      <c r="AA535" s="26" t="s">
        <v>84</v>
      </c>
      <c r="AB535" s="56" t="s">
        <v>86</v>
      </c>
      <c r="AC535" s="20">
        <v>44429</v>
      </c>
      <c r="AD535" s="26" t="s">
        <v>78</v>
      </c>
    </row>
    <row r="536" spans="1:30" x14ac:dyDescent="0.25">
      <c r="A536" s="41">
        <v>0</v>
      </c>
      <c r="B536" s="41">
        <v>9.346721580081821E-2</v>
      </c>
      <c r="C536" s="41">
        <v>0.68823024551974732</v>
      </c>
      <c r="D536" s="34" t="e">
        <v>#DIV/0!</v>
      </c>
      <c r="E536" s="35">
        <v>10.698938568267977</v>
      </c>
      <c r="F536" s="35">
        <v>1.4530021115895684</v>
      </c>
      <c r="G536" s="28">
        <v>3.9705029140394865E-2</v>
      </c>
      <c r="H536" s="36">
        <v>1.0397050291403949</v>
      </c>
      <c r="I536" s="36" t="e">
        <v>#DIV/0!</v>
      </c>
      <c r="J536" s="36">
        <v>10.290359542757644</v>
      </c>
      <c r="K536" s="36">
        <v>1.3975137859926277</v>
      </c>
      <c r="L536" s="37">
        <v>3.81</v>
      </c>
      <c r="M536" s="37">
        <v>3.64</v>
      </c>
      <c r="N536" s="37">
        <v>1.99</v>
      </c>
      <c r="O536" s="36">
        <v>3.9612761610249043</v>
      </c>
      <c r="P536" s="36">
        <v>3.7845263060710375</v>
      </c>
      <c r="Q536" s="36">
        <v>2.0690130079893856</v>
      </c>
      <c r="R536" s="38">
        <v>0.25244389922596794</v>
      </c>
      <c r="S536" s="38">
        <v>0.26423386155245543</v>
      </c>
      <c r="T536" s="38">
        <v>0.4833222392215768</v>
      </c>
      <c r="U536" s="37" t="e">
        <v>#DIV/0!</v>
      </c>
      <c r="V536" s="37">
        <v>0.35372913695341507</v>
      </c>
      <c r="W536" s="37">
        <v>1.4239573304720858</v>
      </c>
      <c r="X536" s="37" t="s">
        <v>295</v>
      </c>
      <c r="Y536" s="37" t="s">
        <v>353</v>
      </c>
      <c r="Z536" s="37"/>
      <c r="AA536" s="26" t="s">
        <v>85</v>
      </c>
      <c r="AB536" s="56" t="s">
        <v>77</v>
      </c>
      <c r="AC536" s="20">
        <v>44429</v>
      </c>
      <c r="AD536" s="26" t="s">
        <v>78</v>
      </c>
    </row>
    <row r="537" spans="1:30" x14ac:dyDescent="0.25">
      <c r="A537" s="41">
        <v>0.36748335516280434</v>
      </c>
      <c r="B537" s="41">
        <v>0.26487425815215709</v>
      </c>
      <c r="C537" s="41">
        <v>0.3403097276182489</v>
      </c>
      <c r="D537" s="34">
        <v>2.7212116846951475</v>
      </c>
      <c r="E537" s="35">
        <v>3.7753763124295365</v>
      </c>
      <c r="F537" s="35">
        <v>2.938499604459663</v>
      </c>
      <c r="G537" s="28">
        <v>3.5389679016819109E-2</v>
      </c>
      <c r="H537" s="36">
        <v>1.0353896790168191</v>
      </c>
      <c r="I537" s="36">
        <v>2.6282005121773513</v>
      </c>
      <c r="J537" s="36">
        <v>3.6463337320636056</v>
      </c>
      <c r="K537" s="36">
        <v>2.8380615182971409</v>
      </c>
      <c r="L537" s="37">
        <v>4.9800000000000004</v>
      </c>
      <c r="M537" s="37">
        <v>3.8</v>
      </c>
      <c r="N537" s="37">
        <v>1.75</v>
      </c>
      <c r="O537" s="36">
        <v>5.1562406015037592</v>
      </c>
      <c r="P537" s="36">
        <v>3.9344807802639123</v>
      </c>
      <c r="Q537" s="36">
        <v>1.8119319382794334</v>
      </c>
      <c r="R537" s="38">
        <v>0.19393974744087025</v>
      </c>
      <c r="S537" s="38">
        <v>0.25416314269882473</v>
      </c>
      <c r="T537" s="38">
        <v>0.55189710986030505</v>
      </c>
      <c r="U537" s="37">
        <v>1.8948325962672781</v>
      </c>
      <c r="V537" s="37">
        <v>1.0421426778863241</v>
      </c>
      <c r="W537" s="37">
        <v>0.61661806437867972</v>
      </c>
      <c r="X537" s="37" t="s">
        <v>357</v>
      </c>
      <c r="Y537" s="37" t="s">
        <v>359</v>
      </c>
      <c r="Z537" s="37"/>
      <c r="AA537" s="26" t="s">
        <v>90</v>
      </c>
      <c r="AB537" s="56" t="s">
        <v>75</v>
      </c>
      <c r="AC537" s="20">
        <v>44429</v>
      </c>
      <c r="AD537" s="26" t="s">
        <v>75</v>
      </c>
    </row>
    <row r="538" spans="1:30" x14ac:dyDescent="0.25">
      <c r="A538" s="41">
        <v>0.52243142607880166</v>
      </c>
      <c r="B538" s="41">
        <v>0.29145825487965665</v>
      </c>
      <c r="C538" s="41">
        <v>0.17982304731354162</v>
      </c>
      <c r="D538" s="34">
        <v>1.9141268118299675</v>
      </c>
      <c r="E538" s="35">
        <v>3.4310230822348839</v>
      </c>
      <c r="F538" s="35">
        <v>5.5610224325494162</v>
      </c>
      <c r="G538" s="28">
        <v>3.7034594650674713E-2</v>
      </c>
      <c r="H538" s="36">
        <v>1.0370345946506747</v>
      </c>
      <c r="I538" s="36">
        <v>1.8457694870581838</v>
      </c>
      <c r="J538" s="36">
        <v>3.30849433561146</v>
      </c>
      <c r="K538" s="36">
        <v>5.362427117894411</v>
      </c>
      <c r="L538" s="37">
        <v>1.62</v>
      </c>
      <c r="M538" s="37">
        <v>4.13</v>
      </c>
      <c r="N538" s="37">
        <v>5.63</v>
      </c>
      <c r="O538" s="36">
        <v>1.6799960433340932</v>
      </c>
      <c r="P538" s="36">
        <v>4.2829528759072861</v>
      </c>
      <c r="Q538" s="36">
        <v>5.8385047678832986</v>
      </c>
      <c r="R538" s="38">
        <v>0.59523949712132418</v>
      </c>
      <c r="S538" s="38">
        <v>0.23348377368923617</v>
      </c>
      <c r="T538" s="38">
        <v>0.17127672918943965</v>
      </c>
      <c r="U538" s="37">
        <v>0.87768272872577469</v>
      </c>
      <c r="V538" s="37">
        <v>1.2483019709437444</v>
      </c>
      <c r="W538" s="37">
        <v>1.0498977191154166</v>
      </c>
      <c r="X538" s="37" t="s">
        <v>433</v>
      </c>
      <c r="Y538" s="37" t="s">
        <v>432</v>
      </c>
      <c r="Z538" s="37"/>
      <c r="AA538" s="26" t="s">
        <v>90</v>
      </c>
      <c r="AB538" s="56" t="s">
        <v>75</v>
      </c>
      <c r="AC538" s="20">
        <v>44429</v>
      </c>
      <c r="AD538" s="26" t="s">
        <v>94</v>
      </c>
    </row>
    <row r="539" spans="1:30" x14ac:dyDescent="0.25">
      <c r="A539" s="41">
        <v>0.1463509756778528</v>
      </c>
      <c r="B539" s="41">
        <v>0.12451798814983665</v>
      </c>
      <c r="C539" s="41">
        <v>0.59704345566488481</v>
      </c>
      <c r="D539" s="34">
        <v>6.8328891923562995</v>
      </c>
      <c r="E539" s="35">
        <v>8.0309681746276418</v>
      </c>
      <c r="F539" s="35">
        <v>1.6749199585252486</v>
      </c>
      <c r="G539" s="28">
        <v>3.8845071021480937E-2</v>
      </c>
      <c r="H539" s="36">
        <v>1.0388450710214809</v>
      </c>
      <c r="I539" s="36">
        <v>6.5773900102713307</v>
      </c>
      <c r="J539" s="36">
        <v>7.7306697588033124</v>
      </c>
      <c r="K539" s="36">
        <v>1.6122904225538892</v>
      </c>
      <c r="L539" s="37">
        <v>7.71</v>
      </c>
      <c r="M539" s="37">
        <v>4.88</v>
      </c>
      <c r="N539" s="37">
        <v>1.42</v>
      </c>
      <c r="O539" s="36">
        <v>8.0094954975756174</v>
      </c>
      <c r="P539" s="36">
        <v>5.069563946584827</v>
      </c>
      <c r="Q539" s="36">
        <v>1.4751600008505028</v>
      </c>
      <c r="R539" s="38">
        <v>0.12485180874409488</v>
      </c>
      <c r="S539" s="38">
        <v>0.19725562406085478</v>
      </c>
      <c r="T539" s="38">
        <v>0.67789256719505031</v>
      </c>
      <c r="U539" s="37">
        <v>1.1721974807575606</v>
      </c>
      <c r="V539" s="37">
        <v>0.6312519034256886</v>
      </c>
      <c r="W539" s="37">
        <v>0.88073462456639873</v>
      </c>
      <c r="X539" s="37" t="s">
        <v>434</v>
      </c>
      <c r="Y539" s="37" t="s">
        <v>355</v>
      </c>
      <c r="Z539" s="37"/>
      <c r="AA539" s="26" t="s">
        <v>85</v>
      </c>
      <c r="AB539" s="56" t="s">
        <v>125</v>
      </c>
      <c r="AC539" s="20">
        <v>44429</v>
      </c>
      <c r="AD539" s="26" t="s">
        <v>75</v>
      </c>
    </row>
    <row r="540" spans="1:30" x14ac:dyDescent="0.25">
      <c r="A540" s="41">
        <v>3.0118301580219983E-2</v>
      </c>
      <c r="B540" s="41">
        <v>0.10992546443753867</v>
      </c>
      <c r="C540" s="41">
        <v>0.68577858590209828</v>
      </c>
      <c r="D540" s="34">
        <v>33.202403440197443</v>
      </c>
      <c r="E540" s="35">
        <v>9.0970732315460463</v>
      </c>
      <c r="F540" s="35">
        <v>1.4581965966239137</v>
      </c>
      <c r="G540" s="28">
        <v>3.3503517686144235E-2</v>
      </c>
      <c r="H540" s="36">
        <v>1.0335035176861442</v>
      </c>
      <c r="I540" s="36">
        <v>32.126067180238081</v>
      </c>
      <c r="J540" s="36">
        <v>8.8021695871079348</v>
      </c>
      <c r="K540" s="36">
        <v>1.4109256249931226</v>
      </c>
      <c r="L540" s="37">
        <v>4.3</v>
      </c>
      <c r="M540" s="37">
        <v>3.57</v>
      </c>
      <c r="N540" s="37">
        <v>1.92</v>
      </c>
      <c r="O540" s="36">
        <v>4.44406512605042</v>
      </c>
      <c r="P540" s="36">
        <v>3.6896075581395347</v>
      </c>
      <c r="Q540" s="36">
        <v>1.9843267539573968</v>
      </c>
      <c r="R540" s="38">
        <v>0.22501920463274833</v>
      </c>
      <c r="S540" s="38">
        <v>0.27103153499182575</v>
      </c>
      <c r="T540" s="38">
        <v>0.50394926037542598</v>
      </c>
      <c r="U540" s="37">
        <v>0.13384769370852487</v>
      </c>
      <c r="V540" s="37">
        <v>0.40558182442074137</v>
      </c>
      <c r="W540" s="37">
        <v>1.3608087952966046</v>
      </c>
      <c r="X540" s="37" t="s">
        <v>429</v>
      </c>
      <c r="Y540" s="37" t="s">
        <v>300</v>
      </c>
      <c r="Z540" s="37"/>
      <c r="AA540" s="26" t="s">
        <v>85</v>
      </c>
      <c r="AB540" s="56" t="s">
        <v>87</v>
      </c>
      <c r="AC540" s="20">
        <v>44429</v>
      </c>
      <c r="AD540" s="26" t="s">
        <v>76</v>
      </c>
    </row>
    <row r="541" spans="1:30" x14ac:dyDescent="0.25">
      <c r="A541" s="41">
        <v>0</v>
      </c>
      <c r="B541" s="41">
        <v>0.14284734310404035</v>
      </c>
      <c r="C541" s="41">
        <v>0.67779174033558698</v>
      </c>
      <c r="D541" s="34" t="e">
        <v>#DIV/0!</v>
      </c>
      <c r="E541" s="35">
        <v>7.0004802208443433</v>
      </c>
      <c r="F541" s="35">
        <v>1.4753794425185558</v>
      </c>
      <c r="G541" s="28">
        <v>3.3377994149774048E-2</v>
      </c>
      <c r="H541" s="36">
        <v>1.033377994149774</v>
      </c>
      <c r="I541" s="36" t="e">
        <v>#DIV/0!</v>
      </c>
      <c r="J541" s="36">
        <v>6.7743654891781242</v>
      </c>
      <c r="K541" s="36">
        <v>1.4277248508010318</v>
      </c>
      <c r="L541" s="37">
        <v>3.04</v>
      </c>
      <c r="M541" s="37">
        <v>3.32</v>
      </c>
      <c r="N541" s="37">
        <v>2.48</v>
      </c>
      <c r="O541" s="36">
        <v>3.1414691022153129</v>
      </c>
      <c r="P541" s="36">
        <v>3.4308149405772497</v>
      </c>
      <c r="Q541" s="36">
        <v>2.5627774254914395</v>
      </c>
      <c r="R541" s="38">
        <v>0.31832240504763082</v>
      </c>
      <c r="S541" s="38">
        <v>0.2914759371520475</v>
      </c>
      <c r="T541" s="38">
        <v>0.39020165780032168</v>
      </c>
      <c r="U541" s="37" t="e">
        <v>#DIV/0!</v>
      </c>
      <c r="V541" s="37">
        <v>0.49008279894310619</v>
      </c>
      <c r="W541" s="37">
        <v>1.7370293713165981</v>
      </c>
      <c r="X541" s="37" t="s">
        <v>431</v>
      </c>
      <c r="Y541" s="37" t="s">
        <v>497</v>
      </c>
      <c r="Z541" s="37"/>
      <c r="AA541" s="26" t="s">
        <v>85</v>
      </c>
      <c r="AB541" s="56" t="s">
        <v>77</v>
      </c>
      <c r="AC541" s="20">
        <v>44429</v>
      </c>
      <c r="AD541" s="26" t="s">
        <v>78</v>
      </c>
    </row>
    <row r="542" spans="1:30" x14ac:dyDescent="0.25">
      <c r="A542" s="41">
        <v>0.64916046141989547</v>
      </c>
      <c r="B542" s="41">
        <v>0.16226629663032627</v>
      </c>
      <c r="C542" s="41">
        <v>0.14936211459226525</v>
      </c>
      <c r="D542" s="34">
        <v>1.5404511818429611</v>
      </c>
      <c r="E542" s="35">
        <v>6.162709205585629</v>
      </c>
      <c r="F542" s="35">
        <v>6.6951382064309977</v>
      </c>
      <c r="G542" s="28">
        <v>4.1358964725766389E-2</v>
      </c>
      <c r="H542" s="36">
        <v>1.0413589647257664</v>
      </c>
      <c r="I542" s="36">
        <v>1.4792701018794483</v>
      </c>
      <c r="J542" s="36">
        <v>5.9179489631690352</v>
      </c>
      <c r="K542" s="36">
        <v>6.4292318338029668</v>
      </c>
      <c r="L542" s="37">
        <v>1.29</v>
      </c>
      <c r="M542" s="37">
        <v>6.36</v>
      </c>
      <c r="N542" s="37">
        <v>9.18</v>
      </c>
      <c r="O542" s="36">
        <v>1.3433530644962386</v>
      </c>
      <c r="P542" s="36">
        <v>6.6230430156558748</v>
      </c>
      <c r="Q542" s="36">
        <v>9.5596752961825349</v>
      </c>
      <c r="R542" s="38">
        <v>0.74440593945792133</v>
      </c>
      <c r="S542" s="38">
        <v>0.150987997154201</v>
      </c>
      <c r="T542" s="38">
        <v>0.10460606338787783</v>
      </c>
      <c r="U542" s="37">
        <v>0.87205169519820891</v>
      </c>
      <c r="V542" s="37">
        <v>1.0746966625738268</v>
      </c>
      <c r="W542" s="37">
        <v>1.427853317053263</v>
      </c>
      <c r="X542" s="37" t="s">
        <v>361</v>
      </c>
      <c r="Y542" s="37" t="s">
        <v>363</v>
      </c>
      <c r="Z542" s="37"/>
      <c r="AA542" s="26" t="s">
        <v>84</v>
      </c>
      <c r="AB542" s="56" t="s">
        <v>92</v>
      </c>
      <c r="AC542" s="20">
        <v>44429</v>
      </c>
      <c r="AD542" s="26" t="s">
        <v>100</v>
      </c>
    </row>
    <row r="543" spans="1:30" x14ac:dyDescent="0.25">
      <c r="A543" s="41">
        <v>0.73686834723322447</v>
      </c>
      <c r="B543" s="41">
        <v>0.15572045836735046</v>
      </c>
      <c r="C543" s="41">
        <v>9.4345115832206394E-2</v>
      </c>
      <c r="D543" s="34">
        <v>1.357094525439688</v>
      </c>
      <c r="E543" s="35">
        <v>6.4217637841841055</v>
      </c>
      <c r="F543" s="35">
        <v>10.599382821030277</v>
      </c>
      <c r="G543" s="28">
        <v>3.9124201631345779E-2</v>
      </c>
      <c r="H543" s="36">
        <v>1.0391242016313458</v>
      </c>
      <c r="I543" s="36">
        <v>1.3059983814342435</v>
      </c>
      <c r="J543" s="36">
        <v>6.1799771135177357</v>
      </c>
      <c r="K543" s="36">
        <v>10.200304067973832</v>
      </c>
      <c r="L543" s="37">
        <v>2.0299999999999998</v>
      </c>
      <c r="M543" s="37">
        <v>3.7</v>
      </c>
      <c r="N543" s="37">
        <v>3.62</v>
      </c>
      <c r="O543" s="36">
        <v>2.1094221293116315</v>
      </c>
      <c r="P543" s="36">
        <v>3.8447595460359794</v>
      </c>
      <c r="Q543" s="36">
        <v>3.761629609905472</v>
      </c>
      <c r="R543" s="38">
        <v>0.47406348217572286</v>
      </c>
      <c r="S543" s="38">
        <v>0.26009428886938302</v>
      </c>
      <c r="T543" s="38">
        <v>0.26584222895489423</v>
      </c>
      <c r="U543" s="37">
        <v>1.5543663980430511</v>
      </c>
      <c r="V543" s="37">
        <v>0.59870771882096896</v>
      </c>
      <c r="W543" s="37">
        <v>0.35489138126438907</v>
      </c>
      <c r="X543" s="37" t="s">
        <v>443</v>
      </c>
      <c r="Y543" s="37" t="s">
        <v>445</v>
      </c>
      <c r="Z543" s="37"/>
      <c r="AA543" s="26" t="s">
        <v>84</v>
      </c>
      <c r="AB543" s="56" t="s">
        <v>89</v>
      </c>
      <c r="AC543" s="20">
        <v>44429</v>
      </c>
      <c r="AD543" s="26" t="s">
        <v>86</v>
      </c>
    </row>
    <row r="544" spans="1:30" x14ac:dyDescent="0.25">
      <c r="A544" s="41">
        <v>0.36465605750025837</v>
      </c>
      <c r="B544" s="41">
        <v>0.27058906598441068</v>
      </c>
      <c r="C544" s="41">
        <v>0.33793579805015433</v>
      </c>
      <c r="D544" s="34">
        <v>2.7423101287691938</v>
      </c>
      <c r="E544" s="35">
        <v>3.695640828508616</v>
      </c>
      <c r="F544" s="35">
        <v>2.9591419606027833</v>
      </c>
      <c r="G544" s="28">
        <v>4.3375313132699489E-2</v>
      </c>
      <c r="H544" s="36">
        <v>1.0433753131326995</v>
      </c>
      <c r="I544" s="36">
        <v>2.6283065108522639</v>
      </c>
      <c r="J544" s="36">
        <v>3.5420052420184045</v>
      </c>
      <c r="K544" s="36">
        <v>2.836124185953814</v>
      </c>
      <c r="L544" s="37">
        <v>1.61</v>
      </c>
      <c r="M544" s="37">
        <v>4.2</v>
      </c>
      <c r="N544" s="37">
        <v>5.43</v>
      </c>
      <c r="O544" s="36">
        <v>1.6798342541436462</v>
      </c>
      <c r="P544" s="36">
        <v>4.3821763151573379</v>
      </c>
      <c r="Q544" s="36">
        <v>5.6655279503105582</v>
      </c>
      <c r="R544" s="38">
        <v>0.59529682617990465</v>
      </c>
      <c r="S544" s="38">
        <v>0.22819711670229681</v>
      </c>
      <c r="T544" s="38">
        <v>0.17650605711779863</v>
      </c>
      <c r="U544" s="37">
        <v>0.61256173636990907</v>
      </c>
      <c r="V544" s="37">
        <v>1.1857689960974307</v>
      </c>
      <c r="W544" s="37">
        <v>1.9145847092636539</v>
      </c>
      <c r="X544" s="37" t="s">
        <v>367</v>
      </c>
      <c r="Y544" s="37" t="s">
        <v>448</v>
      </c>
      <c r="Z544" s="37"/>
      <c r="AA544" s="26" t="s">
        <v>90</v>
      </c>
      <c r="AB544" s="56" t="s">
        <v>75</v>
      </c>
      <c r="AC544" s="20">
        <v>44429</v>
      </c>
      <c r="AD544" s="26" t="s">
        <v>75</v>
      </c>
    </row>
    <row r="545" spans="1:30" x14ac:dyDescent="0.25">
      <c r="A545" s="41">
        <v>0.63265210741395417</v>
      </c>
      <c r="B545" s="41">
        <v>0.1821272571639698</v>
      </c>
      <c r="C545" s="41">
        <v>0.16911669720989644</v>
      </c>
      <c r="D545" s="34">
        <v>1.5806475443314763</v>
      </c>
      <c r="E545" s="35">
        <v>5.4906663372176991</v>
      </c>
      <c r="F545" s="35">
        <v>5.9130766890442885</v>
      </c>
      <c r="G545" s="28">
        <v>2.8783631228916473E-2</v>
      </c>
      <c r="H545" s="36">
        <v>1.0287836312289165</v>
      </c>
      <c r="I545" s="36">
        <v>1.536423691387216</v>
      </c>
      <c r="J545" s="36">
        <v>5.337046751666251</v>
      </c>
      <c r="K545" s="36">
        <v>5.7476387741326329</v>
      </c>
      <c r="L545" s="37">
        <v>1.83</v>
      </c>
      <c r="M545" s="37">
        <v>3.83</v>
      </c>
      <c r="N545" s="37">
        <v>4.5199999999999996</v>
      </c>
      <c r="O545" s="36">
        <v>1.8826740451489172</v>
      </c>
      <c r="P545" s="36">
        <v>3.9402413076067502</v>
      </c>
      <c r="Q545" s="36">
        <v>4.6501020131547017</v>
      </c>
      <c r="R545" s="38">
        <v>0.53115939138625623</v>
      </c>
      <c r="S545" s="38">
        <v>0.25379156298612243</v>
      </c>
      <c r="T545" s="38">
        <v>0.21504904562762148</v>
      </c>
      <c r="U545" s="37">
        <v>1.1910777022370165</v>
      </c>
      <c r="V545" s="37">
        <v>0.71762534191859129</v>
      </c>
      <c r="W545" s="37">
        <v>0.78640989415381368</v>
      </c>
      <c r="X545" s="37" t="s">
        <v>458</v>
      </c>
      <c r="Y545" s="37" t="s">
        <v>466</v>
      </c>
      <c r="Z545" s="37"/>
      <c r="AA545" s="26" t="s">
        <v>84</v>
      </c>
      <c r="AB545" s="56" t="s">
        <v>89</v>
      </c>
      <c r="AC545" s="20">
        <v>44429</v>
      </c>
      <c r="AD545" s="26" t="s">
        <v>79</v>
      </c>
    </row>
    <row r="546" spans="1:30" x14ac:dyDescent="0.25">
      <c r="A546" s="41">
        <v>0.4147254587954608</v>
      </c>
      <c r="B546" s="41">
        <v>0.2673866691369452</v>
      </c>
      <c r="C546" s="41">
        <v>0.2971303053614372</v>
      </c>
      <c r="D546" s="34">
        <v>2.4112336939825818</v>
      </c>
      <c r="E546" s="35">
        <v>3.739902229336042</v>
      </c>
      <c r="F546" s="35">
        <v>3.3655267805267237</v>
      </c>
      <c r="G546" s="28">
        <v>3.2491881049020455E-2</v>
      </c>
      <c r="H546" s="36">
        <v>1.0324918810490205</v>
      </c>
      <c r="I546" s="36">
        <v>2.3353536606338716</v>
      </c>
      <c r="J546" s="36">
        <v>3.6222098187699743</v>
      </c>
      <c r="K546" s="36">
        <v>3.2596157338373644</v>
      </c>
      <c r="L546" s="37">
        <v>2.2799999999999998</v>
      </c>
      <c r="M546" s="37">
        <v>3.46</v>
      </c>
      <c r="N546" s="37">
        <v>3.28</v>
      </c>
      <c r="O546" s="36">
        <v>2.3540814887917665</v>
      </c>
      <c r="P546" s="36">
        <v>3.5724219084296109</v>
      </c>
      <c r="Q546" s="36">
        <v>3.3865733698407867</v>
      </c>
      <c r="R546" s="38">
        <v>0.42479413085791284</v>
      </c>
      <c r="S546" s="38">
        <v>0.27992214403353793</v>
      </c>
      <c r="T546" s="38">
        <v>0.29528372510854922</v>
      </c>
      <c r="U546" s="37">
        <v>0.97629752548106674</v>
      </c>
      <c r="V546" s="37">
        <v>0.95521799484684256</v>
      </c>
      <c r="W546" s="37">
        <v>1.0062535795097045</v>
      </c>
      <c r="X546" s="37" t="s">
        <v>454</v>
      </c>
      <c r="Y546" s="37" t="s">
        <v>509</v>
      </c>
      <c r="Z546" s="37"/>
      <c r="AA546" s="26" t="s">
        <v>90</v>
      </c>
      <c r="AB546" s="56" t="s">
        <v>75</v>
      </c>
      <c r="AC546" s="20">
        <v>44429</v>
      </c>
      <c r="AD546" s="26" t="s">
        <v>73</v>
      </c>
    </row>
    <row r="547" spans="1:30" x14ac:dyDescent="0.25">
      <c r="A547" s="41">
        <v>0.23575079611969077</v>
      </c>
      <c r="B547" s="41">
        <v>0.21553727439721018</v>
      </c>
      <c r="C547" s="41">
        <v>0.49247995663852767</v>
      </c>
      <c r="D547" s="34">
        <v>4.2417672239473569</v>
      </c>
      <c r="E547" s="35">
        <v>4.6395687372250798</v>
      </c>
      <c r="F547" s="35">
        <v>2.0305394900243297</v>
      </c>
      <c r="G547" s="28">
        <v>3.2913923309094262E-2</v>
      </c>
      <c r="H547" s="36">
        <v>1.0329139233090943</v>
      </c>
      <c r="I547" s="36">
        <v>4.1066028138707056</v>
      </c>
      <c r="J547" s="36">
        <v>4.4917283352726312</v>
      </c>
      <c r="K547" s="36">
        <v>1.9658361110277154</v>
      </c>
      <c r="L547" s="37">
        <v>2.48</v>
      </c>
      <c r="M547" s="37">
        <v>3.4</v>
      </c>
      <c r="N547" s="37">
        <v>2.98</v>
      </c>
      <c r="O547" s="36">
        <v>2.5616265298065537</v>
      </c>
      <c r="P547" s="36">
        <v>3.5119073392509206</v>
      </c>
      <c r="Q547" s="36">
        <v>3.0780834914611011</v>
      </c>
      <c r="R547" s="38">
        <v>0.39037696883765372</v>
      </c>
      <c r="S547" s="38">
        <v>0.28474555374040622</v>
      </c>
      <c r="T547" s="38">
        <v>0.32487747742193995</v>
      </c>
      <c r="U547" s="37">
        <v>0.60390549376321578</v>
      </c>
      <c r="V547" s="37">
        <v>0.7569469358377019</v>
      </c>
      <c r="W547" s="37">
        <v>1.5158944244045309</v>
      </c>
      <c r="X547" s="37" t="s">
        <v>369</v>
      </c>
      <c r="Y547" s="37" t="s">
        <v>508</v>
      </c>
      <c r="Z547" s="37"/>
      <c r="AA547" s="26" t="s">
        <v>85</v>
      </c>
      <c r="AB547" s="56" t="s">
        <v>79</v>
      </c>
      <c r="AC547" s="20">
        <v>44429</v>
      </c>
      <c r="AD547" s="26" t="s">
        <v>79</v>
      </c>
    </row>
    <row r="548" spans="1:30" x14ac:dyDescent="0.25">
      <c r="A548" s="41">
        <v>0.2435548289549177</v>
      </c>
      <c r="B548" s="41">
        <v>0.31264188993514108</v>
      </c>
      <c r="C548" s="41">
        <v>0.40724331353480464</v>
      </c>
      <c r="D548" s="34">
        <v>4.1058516650684069</v>
      </c>
      <c r="E548" s="35">
        <v>3.1985477064748244</v>
      </c>
      <c r="F548" s="35">
        <v>2.455534484581626</v>
      </c>
      <c r="G548" s="28">
        <v>4.4807366083025268E-2</v>
      </c>
      <c r="H548" s="36">
        <v>1.0448073660830253</v>
      </c>
      <c r="I548" s="36">
        <v>3.9297690639961824</v>
      </c>
      <c r="J548" s="36">
        <v>3.0613755322822378</v>
      </c>
      <c r="K548" s="36">
        <v>2.3502270028851404</v>
      </c>
      <c r="L548" s="37">
        <v>1.56</v>
      </c>
      <c r="M548" s="37">
        <v>3.73</v>
      </c>
      <c r="N548" s="37">
        <v>7.37</v>
      </c>
      <c r="O548" s="36">
        <v>1.6298994910895195</v>
      </c>
      <c r="P548" s="36">
        <v>3.8971314754896844</v>
      </c>
      <c r="Q548" s="36">
        <v>7.7002302880318965</v>
      </c>
      <c r="R548" s="38">
        <v>0.61353476423969056</v>
      </c>
      <c r="S548" s="38">
        <v>0.25659898986968294</v>
      </c>
      <c r="T548" s="38">
        <v>0.12986624589062651</v>
      </c>
      <c r="U548" s="37">
        <v>0.39696989176601538</v>
      </c>
      <c r="V548" s="37">
        <v>1.2184065498228198</v>
      </c>
      <c r="W548" s="37">
        <v>3.1358672974791721</v>
      </c>
      <c r="X548" s="37" t="s">
        <v>371</v>
      </c>
      <c r="Y548" s="37" t="s">
        <v>375</v>
      </c>
      <c r="Z548" s="37"/>
      <c r="AA548" s="26" t="s">
        <v>90</v>
      </c>
      <c r="AB548" s="56" t="s">
        <v>75</v>
      </c>
      <c r="AC548" s="20">
        <v>44430</v>
      </c>
      <c r="AD548" s="26" t="s">
        <v>78</v>
      </c>
    </row>
    <row r="549" spans="1:30" x14ac:dyDescent="0.25">
      <c r="A549" s="41">
        <v>0.27830838094457705</v>
      </c>
      <c r="B549" s="41">
        <v>0.30264840485218714</v>
      </c>
      <c r="C549" s="41">
        <v>0.38565604569923689</v>
      </c>
      <c r="D549" s="34">
        <v>3.5931364934322341</v>
      </c>
      <c r="E549" s="35">
        <v>3.3041641190489601</v>
      </c>
      <c r="F549" s="35">
        <v>2.5929841140876966</v>
      </c>
      <c r="G549" s="28">
        <v>3.8630670744102424E-2</v>
      </c>
      <c r="H549" s="36">
        <v>1.0386306707441024</v>
      </c>
      <c r="I549" s="36">
        <v>3.4594939227608368</v>
      </c>
      <c r="J549" s="36">
        <v>3.1812695427930793</v>
      </c>
      <c r="K549" s="36">
        <v>2.4965410584592251</v>
      </c>
      <c r="L549" s="37">
        <v>3.07</v>
      </c>
      <c r="M549" s="37">
        <v>3.06</v>
      </c>
      <c r="N549" s="37">
        <v>2.59</v>
      </c>
      <c r="O549" s="36">
        <v>3.1885961591843941</v>
      </c>
      <c r="P549" s="36">
        <v>3.1782098524769533</v>
      </c>
      <c r="Q549" s="36">
        <v>2.6900534372272253</v>
      </c>
      <c r="R549" s="38">
        <v>0.3136176392609682</v>
      </c>
      <c r="S549" s="38">
        <v>0.31464253350691906</v>
      </c>
      <c r="T549" s="38">
        <v>0.3717398272321128</v>
      </c>
      <c r="U549" s="37">
        <v>0.88741303454870568</v>
      </c>
      <c r="V549" s="37">
        <v>0.96188014213765505</v>
      </c>
      <c r="W549" s="37">
        <v>1.0374353713206921</v>
      </c>
      <c r="X549" s="37" t="s">
        <v>380</v>
      </c>
      <c r="Y549" s="37" t="s">
        <v>478</v>
      </c>
      <c r="Z549" s="37"/>
      <c r="AA549" s="26" t="s">
        <v>90</v>
      </c>
      <c r="AB549" s="56" t="s">
        <v>75</v>
      </c>
      <c r="AC549" s="20">
        <v>44430</v>
      </c>
      <c r="AD549" s="26" t="s">
        <v>79</v>
      </c>
    </row>
    <row r="550" spans="1:30" x14ac:dyDescent="0.25">
      <c r="A550" s="41">
        <v>0.2146759943372849</v>
      </c>
      <c r="B550" s="41">
        <v>0.23539877013088803</v>
      </c>
      <c r="C550" s="41">
        <v>0.4906650734594466</v>
      </c>
      <c r="D550" s="34">
        <v>4.6581826863643885</v>
      </c>
      <c r="E550" s="35">
        <v>4.2481105548851135</v>
      </c>
      <c r="F550" s="35">
        <v>2.038050095861673</v>
      </c>
      <c r="G550" s="28">
        <v>4.0061551879647217E-2</v>
      </c>
      <c r="H550" s="36">
        <v>1.0400615518796472</v>
      </c>
      <c r="I550" s="36">
        <v>4.4787567408351032</v>
      </c>
      <c r="J550" s="36">
        <v>4.0844799494873474</v>
      </c>
      <c r="K550" s="36">
        <v>1.9595475788701302</v>
      </c>
      <c r="L550" s="37">
        <v>2.15</v>
      </c>
      <c r="M550" s="37">
        <v>3.41</v>
      </c>
      <c r="N550" s="37">
        <v>3.55</v>
      </c>
      <c r="O550" s="36">
        <v>2.2361323365412415</v>
      </c>
      <c r="P550" s="36">
        <v>3.546609891909597</v>
      </c>
      <c r="Q550" s="36">
        <v>3.6922185091727475</v>
      </c>
      <c r="R550" s="38">
        <v>0.44720072406213635</v>
      </c>
      <c r="S550" s="38">
        <v>0.28195940080164023</v>
      </c>
      <c r="T550" s="38">
        <v>0.27083987513622343</v>
      </c>
      <c r="U550" s="37">
        <v>0.48004393281674718</v>
      </c>
      <c r="V550" s="37">
        <v>0.83486760668956084</v>
      </c>
      <c r="W550" s="37">
        <v>1.8116426660315745</v>
      </c>
      <c r="X550" s="37" t="s">
        <v>511</v>
      </c>
      <c r="Y550" s="37" t="s">
        <v>377</v>
      </c>
      <c r="Z550" s="37"/>
      <c r="AA550" s="26" t="s">
        <v>85</v>
      </c>
      <c r="AB550" s="56" t="s">
        <v>79</v>
      </c>
      <c r="AC550" s="20">
        <v>44430</v>
      </c>
      <c r="AD550" s="26" t="s">
        <v>75</v>
      </c>
    </row>
    <row r="551" spans="1:30" x14ac:dyDescent="0.25">
      <c r="A551" s="41">
        <v>0.24842999905544325</v>
      </c>
      <c r="B551" s="41">
        <v>0.28686487017213202</v>
      </c>
      <c r="C551" s="41">
        <v>0.4227984311042331</v>
      </c>
      <c r="D551" s="34">
        <v>4.0252787658580056</v>
      </c>
      <c r="E551" s="35">
        <v>3.4859618725707135</v>
      </c>
      <c r="F551" s="35">
        <v>2.3651932609784652</v>
      </c>
      <c r="G551" s="28">
        <v>3.7898330936792624E-2</v>
      </c>
      <c r="H551" s="36">
        <v>1.0378983309367926</v>
      </c>
      <c r="I551" s="36">
        <v>3.8782977541016419</v>
      </c>
      <c r="J551" s="36">
        <v>3.3586737435297085</v>
      </c>
      <c r="K551" s="36">
        <v>2.2788294291249844</v>
      </c>
      <c r="L551" s="37">
        <v>3.22</v>
      </c>
      <c r="M551" s="37">
        <v>3.07</v>
      </c>
      <c r="N551" s="37">
        <v>2.4900000000000002</v>
      </c>
      <c r="O551" s="36">
        <v>3.3420326256164725</v>
      </c>
      <c r="P551" s="36">
        <v>3.1863478759759531</v>
      </c>
      <c r="Q551" s="36">
        <v>2.5843668440326137</v>
      </c>
      <c r="R551" s="38">
        <v>0.29921910167335353</v>
      </c>
      <c r="S551" s="38">
        <v>0.31383892748801256</v>
      </c>
      <c r="T551" s="38">
        <v>0.38694197083863391</v>
      </c>
      <c r="U551" s="37">
        <v>0.83026116202516076</v>
      </c>
      <c r="V551" s="37">
        <v>0.91405126976509044</v>
      </c>
      <c r="W551" s="37">
        <v>1.0926662470547874</v>
      </c>
      <c r="X551" s="37" t="s">
        <v>306</v>
      </c>
      <c r="Y551" s="37" t="s">
        <v>510</v>
      </c>
      <c r="Z551" s="37"/>
      <c r="AA551" s="26" t="s">
        <v>90</v>
      </c>
      <c r="AB551" s="56" t="s">
        <v>75</v>
      </c>
      <c r="AC551" s="20">
        <v>44430</v>
      </c>
      <c r="AD551" s="26" t="s">
        <v>76</v>
      </c>
    </row>
    <row r="552" spans="1:30" x14ac:dyDescent="0.25">
      <c r="A552" s="41">
        <v>0.54513194943834509</v>
      </c>
      <c r="B552" s="41">
        <v>0.24268587190025298</v>
      </c>
      <c r="C552" s="41">
        <v>0.20215804920632927</v>
      </c>
      <c r="D552" s="34">
        <v>1.8344182560393132</v>
      </c>
      <c r="E552" s="35">
        <v>4.1205530102346168</v>
      </c>
      <c r="F552" s="35">
        <v>4.9466247024345122</v>
      </c>
      <c r="G552" s="28">
        <v>3.8466402453706694E-2</v>
      </c>
      <c r="H552" s="36">
        <v>1.0384664024537067</v>
      </c>
      <c r="I552" s="36">
        <v>1.7664685652852297</v>
      </c>
      <c r="J552" s="36">
        <v>3.9679213506556414</v>
      </c>
      <c r="K552" s="36">
        <v>4.7633940691259156</v>
      </c>
      <c r="L552" s="37">
        <v>1.49</v>
      </c>
      <c r="M552" s="37">
        <v>4.7</v>
      </c>
      <c r="N552" s="37">
        <v>6.47</v>
      </c>
      <c r="O552" s="36">
        <v>1.5473149396560231</v>
      </c>
      <c r="P552" s="36">
        <v>4.8807920915324212</v>
      </c>
      <c r="Q552" s="36">
        <v>6.7188776238754819</v>
      </c>
      <c r="R552" s="38">
        <v>0.64628084068153935</v>
      </c>
      <c r="S552" s="38">
        <v>0.20488477715223272</v>
      </c>
      <c r="T552" s="38">
        <v>0.1488343821662278</v>
      </c>
      <c r="U552" s="37">
        <v>0.84349080944976307</v>
      </c>
      <c r="V552" s="37">
        <v>1.1844992842974051</v>
      </c>
      <c r="W552" s="37">
        <v>1.3582751932987243</v>
      </c>
      <c r="X552" s="37" t="s">
        <v>311</v>
      </c>
      <c r="Y552" s="37" t="s">
        <v>313</v>
      </c>
      <c r="Z552" s="37"/>
      <c r="AA552" s="26" t="s">
        <v>84</v>
      </c>
      <c r="AB552" s="56" t="s">
        <v>86</v>
      </c>
      <c r="AC552" s="20">
        <v>44430</v>
      </c>
      <c r="AD552" s="26" t="s">
        <v>75</v>
      </c>
    </row>
    <row r="553" spans="1:30" x14ac:dyDescent="0.25">
      <c r="A553" s="41">
        <v>0.72824344478339331</v>
      </c>
      <c r="B553" s="41">
        <v>0.17086333798984471</v>
      </c>
      <c r="C553" s="41">
        <v>9.4775311737931869E-2</v>
      </c>
      <c r="D553" s="34">
        <v>1.3731671835335739</v>
      </c>
      <c r="E553" s="35">
        <v>5.8526305980246924</v>
      </c>
      <c r="F553" s="35">
        <v>10.551271018397195</v>
      </c>
      <c r="G553" s="28">
        <v>3.84180584595748E-2</v>
      </c>
      <c r="H553" s="36">
        <v>1.0384180584595748</v>
      </c>
      <c r="I553" s="36">
        <v>1.3223645066136249</v>
      </c>
      <c r="J553" s="36">
        <v>5.6361024833357449</v>
      </c>
      <c r="K553" s="36">
        <v>10.160908636401523</v>
      </c>
      <c r="L553" s="37">
        <v>1.46</v>
      </c>
      <c r="M553" s="37">
        <v>4.9400000000000004</v>
      </c>
      <c r="N553" s="37">
        <v>6.62</v>
      </c>
      <c r="O553" s="36">
        <v>1.5160903653509792</v>
      </c>
      <c r="P553" s="36">
        <v>5.1297852087902998</v>
      </c>
      <c r="Q553" s="36">
        <v>6.8743275470023857</v>
      </c>
      <c r="R553" s="38">
        <v>0.65959129010657436</v>
      </c>
      <c r="S553" s="38">
        <v>0.19493993594242884</v>
      </c>
      <c r="T553" s="38">
        <v>0.14546877395099675</v>
      </c>
      <c r="U553" s="37">
        <v>1.1040828702661105</v>
      </c>
      <c r="V553" s="37">
        <v>0.87649222394484316</v>
      </c>
      <c r="W553" s="37">
        <v>0.65151653625580352</v>
      </c>
      <c r="X553" s="37" t="s">
        <v>312</v>
      </c>
      <c r="Y553" s="37" t="s">
        <v>383</v>
      </c>
      <c r="Z553" s="37"/>
      <c r="AA553" s="26" t="s">
        <v>84</v>
      </c>
      <c r="AB553" s="56" t="s">
        <v>86</v>
      </c>
      <c r="AC553" s="20">
        <v>44430</v>
      </c>
      <c r="AD553" s="26" t="s">
        <v>100</v>
      </c>
    </row>
    <row r="554" spans="1:30" x14ac:dyDescent="0.25">
      <c r="A554" s="41">
        <v>0.54148352849520121</v>
      </c>
      <c r="B554" s="41">
        <v>0.22426537257090692</v>
      </c>
      <c r="C554" s="41">
        <v>0.22146831520866953</v>
      </c>
      <c r="D554" s="34">
        <v>1.8467782441675182</v>
      </c>
      <c r="E554" s="35">
        <v>4.4590031378287156</v>
      </c>
      <c r="F554" s="35">
        <v>4.5153185865788101</v>
      </c>
      <c r="G554" s="28">
        <v>3.6850254574171792E-2</v>
      </c>
      <c r="H554" s="36">
        <v>1.0368502545741718</v>
      </c>
      <c r="I554" s="36">
        <v>1.7811426828708057</v>
      </c>
      <c r="J554" s="36">
        <v>4.3005276009311508</v>
      </c>
      <c r="K554" s="36">
        <v>4.3548415662329409</v>
      </c>
      <c r="L554" s="37">
        <v>1.67</v>
      </c>
      <c r="M554" s="37">
        <v>4.43</v>
      </c>
      <c r="N554" s="37">
        <v>4.71</v>
      </c>
      <c r="O554" s="36">
        <v>1.7315399251388668</v>
      </c>
      <c r="P554" s="36">
        <v>4.5932466277635804</v>
      </c>
      <c r="Q554" s="36">
        <v>4.8835646990443493</v>
      </c>
      <c r="R554" s="38">
        <v>0.57752061357742102</v>
      </c>
      <c r="S554" s="38">
        <v>0.21771093107771855</v>
      </c>
      <c r="T554" s="38">
        <v>0.20476845534486052</v>
      </c>
      <c r="U554" s="37">
        <v>0.93760034839451012</v>
      </c>
      <c r="V554" s="37">
        <v>1.0301061662854611</v>
      </c>
      <c r="W554" s="37">
        <v>1.0815548461098852</v>
      </c>
      <c r="X554" s="37" t="s">
        <v>287</v>
      </c>
      <c r="Y554" s="37" t="s">
        <v>384</v>
      </c>
      <c r="Z554" s="37"/>
      <c r="AA554" s="26" t="s">
        <v>84</v>
      </c>
      <c r="AB554" s="56" t="s">
        <v>86</v>
      </c>
      <c r="AC554" s="20">
        <v>44430</v>
      </c>
      <c r="AD554" s="26" t="s">
        <v>74</v>
      </c>
    </row>
    <row r="555" spans="1:30" x14ac:dyDescent="0.25">
      <c r="A555" s="41">
        <v>5.4290788257073605E-2</v>
      </c>
      <c r="B555" s="41">
        <v>0.1387373476986215</v>
      </c>
      <c r="C555" s="41">
        <v>0.6634894234688119</v>
      </c>
      <c r="D555" s="34">
        <v>18.419331015509965</v>
      </c>
      <c r="E555" s="35">
        <v>7.2078644762064741</v>
      </c>
      <c r="F555" s="35">
        <v>1.5071830305475942</v>
      </c>
      <c r="G555" s="28">
        <v>3.881189276199537E-2</v>
      </c>
      <c r="H555" s="36">
        <v>1.0388118927619954</v>
      </c>
      <c r="I555" s="36">
        <v>17.731151466254978</v>
      </c>
      <c r="J555" s="36">
        <v>6.9385656117607475</v>
      </c>
      <c r="K555" s="36">
        <v>1.4508719442364995</v>
      </c>
      <c r="L555" s="37">
        <v>3.54</v>
      </c>
      <c r="M555" s="37">
        <v>3.11</v>
      </c>
      <c r="N555" s="37">
        <v>2.2999999999999998</v>
      </c>
      <c r="O555" s="36">
        <v>3.6773941003774637</v>
      </c>
      <c r="P555" s="36">
        <v>3.2307049864898056</v>
      </c>
      <c r="Q555" s="36">
        <v>2.3892673533525892</v>
      </c>
      <c r="R555" s="38">
        <v>0.27193169203631334</v>
      </c>
      <c r="S555" s="38">
        <v>0.30952996456866533</v>
      </c>
      <c r="T555" s="38">
        <v>0.41853834339502144</v>
      </c>
      <c r="U555" s="37">
        <v>0.19964862444140458</v>
      </c>
      <c r="V555" s="37">
        <v>0.44821944102230643</v>
      </c>
      <c r="W555" s="37">
        <v>1.5852536187887636</v>
      </c>
      <c r="X555" s="37" t="s">
        <v>482</v>
      </c>
      <c r="Y555" s="37" t="s">
        <v>389</v>
      </c>
      <c r="Z555" s="37"/>
      <c r="AA555" s="26" t="s">
        <v>85</v>
      </c>
      <c r="AB555" s="56" t="s">
        <v>77</v>
      </c>
      <c r="AC555" s="20">
        <v>44430</v>
      </c>
      <c r="AD555" s="26" t="s">
        <v>75</v>
      </c>
    </row>
    <row r="556" spans="1:30" x14ac:dyDescent="0.25">
      <c r="A556" s="41">
        <v>0.68834942679444255</v>
      </c>
      <c r="B556" s="41">
        <v>0.15990779375658298</v>
      </c>
      <c r="C556" s="41">
        <v>0.1252574078206718</v>
      </c>
      <c r="D556" s="34">
        <v>1.4527505378436578</v>
      </c>
      <c r="E556" s="35">
        <v>6.2536038832618353</v>
      </c>
      <c r="F556" s="35">
        <v>7.9835597542596242</v>
      </c>
      <c r="G556" s="28">
        <v>4.3040966625024213E-2</v>
      </c>
      <c r="H556" s="36">
        <v>1.0430409666250242</v>
      </c>
      <c r="I556" s="36">
        <v>1.3928029524519387</v>
      </c>
      <c r="J556" s="36">
        <v>5.9955496316665968</v>
      </c>
      <c r="K556" s="36">
        <v>7.6541190707897995</v>
      </c>
      <c r="L556" s="37">
        <v>1.41</v>
      </c>
      <c r="M556" s="37">
        <v>4.62</v>
      </c>
      <c r="N556" s="37">
        <v>8.52</v>
      </c>
      <c r="O556" s="36">
        <v>1.470687762941284</v>
      </c>
      <c r="P556" s="36">
        <v>4.8188492658076116</v>
      </c>
      <c r="Q556" s="36">
        <v>8.8867090356452056</v>
      </c>
      <c r="R556" s="38">
        <v>0.67995398153042508</v>
      </c>
      <c r="S556" s="38">
        <v>0.20751842293461023</v>
      </c>
      <c r="T556" s="38">
        <v>0.11252759553496471</v>
      </c>
      <c r="U556" s="37">
        <v>1.0123470786142339</v>
      </c>
      <c r="V556" s="37">
        <v>0.77057155454082493</v>
      </c>
      <c r="W556" s="37">
        <v>1.1131261378614603</v>
      </c>
      <c r="X556" s="37" t="s">
        <v>318</v>
      </c>
      <c r="Y556" s="37" t="s">
        <v>513</v>
      </c>
      <c r="Z556" s="37"/>
      <c r="AA556" s="26" t="s">
        <v>84</v>
      </c>
      <c r="AB556" s="56" t="s">
        <v>89</v>
      </c>
      <c r="AC556" s="20">
        <v>44430</v>
      </c>
      <c r="AD556" s="26" t="s">
        <v>77</v>
      </c>
    </row>
    <row r="557" spans="1:30" x14ac:dyDescent="0.25">
      <c r="A557" s="41">
        <v>0.64855838156360412</v>
      </c>
      <c r="B557" s="41">
        <v>0.193339677773914</v>
      </c>
      <c r="C557" s="41">
        <v>0.14953381487496228</v>
      </c>
      <c r="D557" s="34">
        <v>1.5418812375674</v>
      </c>
      <c r="E557" s="35">
        <v>5.1722440603701223</v>
      </c>
      <c r="F557" s="35">
        <v>6.687450599960842</v>
      </c>
      <c r="G557" s="28">
        <v>3.7575853052373986E-2</v>
      </c>
      <c r="H557" s="36">
        <v>1.037575853052374</v>
      </c>
      <c r="I557" s="36">
        <v>1.4860419438554244</v>
      </c>
      <c r="J557" s="36">
        <v>4.9849310247094207</v>
      </c>
      <c r="K557" s="36">
        <v>6.445264295894594</v>
      </c>
      <c r="L557" s="37">
        <v>2.5299999999999998</v>
      </c>
      <c r="M557" s="37">
        <v>3.26</v>
      </c>
      <c r="N557" s="37">
        <v>2.98</v>
      </c>
      <c r="O557" s="36">
        <v>2.625066908222506</v>
      </c>
      <c r="P557" s="36">
        <v>3.382497280950739</v>
      </c>
      <c r="Q557" s="36">
        <v>3.0919760420960745</v>
      </c>
      <c r="R557" s="38">
        <v>0.38094267116304603</v>
      </c>
      <c r="S557" s="38">
        <v>0.29563955768175043</v>
      </c>
      <c r="T557" s="38">
        <v>0.32341777115520348</v>
      </c>
      <c r="U557" s="37">
        <v>1.7025091454929626</v>
      </c>
      <c r="V557" s="37">
        <v>0.65397093437015619</v>
      </c>
      <c r="W557" s="37">
        <v>0.462354973076613</v>
      </c>
      <c r="X557" s="37" t="s">
        <v>391</v>
      </c>
      <c r="Y557" s="37" t="s">
        <v>514</v>
      </c>
      <c r="Z557" s="37"/>
      <c r="AA557" s="26" t="s">
        <v>84</v>
      </c>
      <c r="AB557" s="56" t="s">
        <v>86</v>
      </c>
      <c r="AC557" s="20">
        <v>44430</v>
      </c>
      <c r="AD557" s="26" t="s">
        <v>76</v>
      </c>
    </row>
    <row r="558" spans="1:30" x14ac:dyDescent="0.25">
      <c r="A558" s="41">
        <v>0.43199901495935361</v>
      </c>
      <c r="B558" s="41">
        <v>0.22344266252059813</v>
      </c>
      <c r="C558" s="41">
        <v>0.32055088600580517</v>
      </c>
      <c r="D558" s="34">
        <v>2.3148200930367611</v>
      </c>
      <c r="E558" s="35">
        <v>4.4754210709775029</v>
      </c>
      <c r="F558" s="35">
        <v>3.1196294992673645</v>
      </c>
      <c r="G558" s="28">
        <v>4.2315597415200301E-2</v>
      </c>
      <c r="H558" s="36">
        <v>1.0423155974152003</v>
      </c>
      <c r="I558" s="36">
        <v>2.2208437624623456</v>
      </c>
      <c r="J558" s="36">
        <v>4.293729348458311</v>
      </c>
      <c r="K558" s="36">
        <v>2.992979772156934</v>
      </c>
      <c r="L558" s="37">
        <v>4.78</v>
      </c>
      <c r="M558" s="37">
        <v>3.87</v>
      </c>
      <c r="N558" s="37">
        <v>1.74</v>
      </c>
      <c r="O558" s="36">
        <v>4.9822685556446578</v>
      </c>
      <c r="P558" s="36">
        <v>4.0337613619968256</v>
      </c>
      <c r="Q558" s="36">
        <v>1.8136291395024484</v>
      </c>
      <c r="R558" s="38">
        <v>0.20071178195865227</v>
      </c>
      <c r="S558" s="38">
        <v>0.24790757564918808</v>
      </c>
      <c r="T558" s="38">
        <v>0.55138064239215978</v>
      </c>
      <c r="U558" s="37">
        <v>2.1523351083014535</v>
      </c>
      <c r="V558" s="37">
        <v>0.90131437869728481</v>
      </c>
      <c r="W558" s="37">
        <v>0.58136042755345585</v>
      </c>
      <c r="X558" s="37" t="s">
        <v>481</v>
      </c>
      <c r="Y558" s="37" t="s">
        <v>387</v>
      </c>
      <c r="Z558" s="37"/>
      <c r="AA558" s="26" t="s">
        <v>90</v>
      </c>
      <c r="AB558" s="56" t="s">
        <v>74</v>
      </c>
      <c r="AC558" s="20">
        <v>44430</v>
      </c>
      <c r="AD558" s="26" t="s">
        <v>75</v>
      </c>
    </row>
    <row r="559" spans="1:30" x14ac:dyDescent="0.25">
      <c r="A559" s="41">
        <v>0.59172021799530305</v>
      </c>
      <c r="B559" s="41">
        <v>0.31262203445137687</v>
      </c>
      <c r="C559" s="41">
        <v>9.4591034744119673E-2</v>
      </c>
      <c r="D559" s="34">
        <v>1.6899878854704569</v>
      </c>
      <c r="E559" s="35">
        <v>3.1987508550218116</v>
      </c>
      <c r="F559" s="35">
        <v>10.571826417853684</v>
      </c>
      <c r="G559" s="28">
        <v>3.7435284747112663E-2</v>
      </c>
      <c r="H559" s="36">
        <v>1.0374352847471127</v>
      </c>
      <c r="I559" s="36">
        <v>1.6290055970887976</v>
      </c>
      <c r="J559" s="36">
        <v>3.0833256802148825</v>
      </c>
      <c r="K559" s="36">
        <v>10.190347844618273</v>
      </c>
      <c r="L559" s="37">
        <v>2.79</v>
      </c>
      <c r="M559" s="37">
        <v>3.24</v>
      </c>
      <c r="N559" s="37">
        <v>2.7</v>
      </c>
      <c r="O559" s="36">
        <v>2.8944444444444444</v>
      </c>
      <c r="P559" s="36">
        <v>3.3612903225806452</v>
      </c>
      <c r="Q559" s="36">
        <v>2.8010752688172045</v>
      </c>
      <c r="R559" s="38">
        <v>0.34548944337811899</v>
      </c>
      <c r="S559" s="38">
        <v>0.29750479846449135</v>
      </c>
      <c r="T559" s="38">
        <v>0.35700575815738961</v>
      </c>
      <c r="U559" s="37">
        <v>1.7127012976419604</v>
      </c>
      <c r="V559" s="37">
        <v>1.0508134190268861</v>
      </c>
      <c r="W559" s="37">
        <v>0.26495660807358251</v>
      </c>
      <c r="X559" s="37" t="s">
        <v>393</v>
      </c>
      <c r="Y559" s="37" t="s">
        <v>392</v>
      </c>
      <c r="Z559" s="37"/>
      <c r="AA559" s="26" t="s">
        <v>84</v>
      </c>
      <c r="AB559" s="56" t="s">
        <v>78</v>
      </c>
      <c r="AC559" s="20">
        <v>44430</v>
      </c>
      <c r="AD559" s="26" t="s">
        <v>74</v>
      </c>
    </row>
    <row r="560" spans="1:30" x14ac:dyDescent="0.25">
      <c r="A560" s="41">
        <v>0.25177548875998729</v>
      </c>
      <c r="B560" s="41">
        <v>0.49645005520890678</v>
      </c>
      <c r="C560" s="41">
        <v>0.24576153682936702</v>
      </c>
      <c r="D560" s="34">
        <v>3.9717925081789067</v>
      </c>
      <c r="E560" s="35">
        <v>2.0143013169354949</v>
      </c>
      <c r="F560" s="35">
        <v>4.0689849717789768</v>
      </c>
      <c r="G560" s="28">
        <v>3.3068721112079036E-2</v>
      </c>
      <c r="H560" s="36">
        <v>1.033068721112079</v>
      </c>
      <c r="I560" s="36">
        <v>3.8446546943201869</v>
      </c>
      <c r="J560" s="36">
        <v>1.9498231586831294</v>
      </c>
      <c r="K560" s="36">
        <v>3.9387360091580268</v>
      </c>
      <c r="L560" s="37">
        <v>2.63</v>
      </c>
      <c r="M560" s="37">
        <v>3.63</v>
      </c>
      <c r="N560" s="37">
        <v>2.65</v>
      </c>
      <c r="O560" s="36">
        <v>2.7169707365247677</v>
      </c>
      <c r="P560" s="36">
        <v>3.7500394576368468</v>
      </c>
      <c r="Q560" s="36">
        <v>2.7376321109470094</v>
      </c>
      <c r="R560" s="38">
        <v>0.36805696379309683</v>
      </c>
      <c r="S560" s="38">
        <v>0.26666386081979188</v>
      </c>
      <c r="T560" s="38">
        <v>0.36527917538711113</v>
      </c>
      <c r="U560" s="37">
        <v>0.68406663513510602</v>
      </c>
      <c r="V560" s="37">
        <v>1.8617072957793914</v>
      </c>
      <c r="W560" s="37">
        <v>0.67280467485976125</v>
      </c>
      <c r="X560" s="37" t="s">
        <v>405</v>
      </c>
      <c r="Y560" s="37" t="s">
        <v>328</v>
      </c>
      <c r="Z560" s="37"/>
      <c r="AA560" s="26" t="s">
        <v>90</v>
      </c>
      <c r="AB560" s="56" t="s">
        <v>73</v>
      </c>
      <c r="AC560" s="20">
        <v>44430</v>
      </c>
      <c r="AD560" s="26" t="s">
        <v>75</v>
      </c>
    </row>
    <row r="561" spans="1:30" x14ac:dyDescent="0.25">
      <c r="A561" s="41">
        <v>0.65855769440615342</v>
      </c>
      <c r="B561" s="41">
        <v>0.22349033840668628</v>
      </c>
      <c r="C561" s="41">
        <v>0.11473531953505339</v>
      </c>
      <c r="D561" s="34">
        <v>1.5184698447745542</v>
      </c>
      <c r="E561" s="35">
        <v>4.4744663555893673</v>
      </c>
      <c r="F561" s="35">
        <v>8.7157119887088008</v>
      </c>
      <c r="G561" s="28">
        <v>3.7956338557540992E-2</v>
      </c>
      <c r="H561" s="36">
        <v>1.037956338557541</v>
      </c>
      <c r="I561" s="36">
        <v>1.4629419257507381</v>
      </c>
      <c r="J561" s="36">
        <v>4.3108425560631778</v>
      </c>
      <c r="K561" s="36">
        <v>8.3969928839406851</v>
      </c>
      <c r="L561" s="37">
        <v>1.32</v>
      </c>
      <c r="M561" s="37">
        <v>5.55</v>
      </c>
      <c r="N561" s="37">
        <v>9.98</v>
      </c>
      <c r="O561" s="36">
        <v>1.3701023668959542</v>
      </c>
      <c r="P561" s="36">
        <v>5.7606576789943524</v>
      </c>
      <c r="Q561" s="36">
        <v>10.358804258804259</v>
      </c>
      <c r="R561" s="38">
        <v>0.72987247096401819</v>
      </c>
      <c r="S561" s="38">
        <v>0.17359129039144219</v>
      </c>
      <c r="T561" s="38">
        <v>9.6536238644539488E-2</v>
      </c>
      <c r="U561" s="37">
        <v>0.90229145584341319</v>
      </c>
      <c r="V561" s="37">
        <v>1.2874513341235239</v>
      </c>
      <c r="W561" s="37">
        <v>1.1885207166349787</v>
      </c>
      <c r="X561" s="37" t="s">
        <v>407</v>
      </c>
      <c r="Y561" s="37" t="s">
        <v>484</v>
      </c>
      <c r="Z561" s="37"/>
      <c r="AA561" s="26" t="s">
        <v>84</v>
      </c>
      <c r="AB561" s="56" t="s">
        <v>86</v>
      </c>
      <c r="AC561" s="20">
        <v>44430</v>
      </c>
      <c r="AD561" s="26" t="s">
        <v>94</v>
      </c>
    </row>
    <row r="562" spans="1:30" x14ac:dyDescent="0.25">
      <c r="A562" s="41">
        <v>0</v>
      </c>
      <c r="B562" s="41">
        <v>0.16901284070812289</v>
      </c>
      <c r="C562" s="41">
        <v>0.67031518866486051</v>
      </c>
      <c r="D562" s="34" t="e">
        <v>#DIV/0!</v>
      </c>
      <c r="E562" s="35">
        <v>5.9167102085867684</v>
      </c>
      <c r="F562" s="35">
        <v>1.4918355079970789</v>
      </c>
      <c r="G562" s="28">
        <v>3.1326442042136859E-2</v>
      </c>
      <c r="H562" s="36">
        <v>1.0313264420421369</v>
      </c>
      <c r="I562" s="36" t="e">
        <v>#DIV/0!</v>
      </c>
      <c r="J562" s="36">
        <v>5.7369907018684092</v>
      </c>
      <c r="K562" s="36">
        <v>1.4465211471191262</v>
      </c>
      <c r="L562" s="37">
        <v>2.66</v>
      </c>
      <c r="M562" s="37">
        <v>3.22</v>
      </c>
      <c r="N562" s="37">
        <v>2.9</v>
      </c>
      <c r="O562" s="36">
        <v>2.7433283358320844</v>
      </c>
      <c r="P562" s="36">
        <v>3.320871143375681</v>
      </c>
      <c r="Q562" s="36">
        <v>2.9908466819221968</v>
      </c>
      <c r="R562" s="38">
        <v>0.36452071264619079</v>
      </c>
      <c r="S562" s="38">
        <v>0.30112580609902717</v>
      </c>
      <c r="T562" s="38">
        <v>0.33435348125478193</v>
      </c>
      <c r="U562" s="37" t="e">
        <v>#DIV/0!</v>
      </c>
      <c r="V562" s="37">
        <v>0.56126986556755587</v>
      </c>
      <c r="W562" s="37">
        <v>2.0048099578603495</v>
      </c>
      <c r="X562" s="37" t="s">
        <v>410</v>
      </c>
      <c r="Y562" s="37" t="s">
        <v>404</v>
      </c>
      <c r="Z562" s="37"/>
      <c r="AA562" s="26" t="s">
        <v>85</v>
      </c>
      <c r="AB562" s="56" t="s">
        <v>77</v>
      </c>
      <c r="AC562" s="20">
        <v>44430</v>
      </c>
      <c r="AD562" s="26" t="s">
        <v>94</v>
      </c>
    </row>
    <row r="563" spans="1:30" x14ac:dyDescent="0.25">
      <c r="A563" s="41">
        <v>0.12890730290525892</v>
      </c>
      <c r="B563" s="41">
        <v>0.24858304181754159</v>
      </c>
      <c r="C563" s="41">
        <v>0.54432114487158267</v>
      </c>
      <c r="D563" s="34">
        <v>7.7575123942741637</v>
      </c>
      <c r="E563" s="35">
        <v>4.0228005606834349</v>
      </c>
      <c r="F563" s="35">
        <v>1.8371507508419904</v>
      </c>
      <c r="G563" s="28">
        <v>2.803291236127059E-2</v>
      </c>
      <c r="H563" s="36">
        <v>1.0280329123612706</v>
      </c>
      <c r="I563" s="36">
        <v>7.5459766910147561</v>
      </c>
      <c r="J563" s="36">
        <v>3.913104835762053</v>
      </c>
      <c r="K563" s="36">
        <v>1.7870544111494169</v>
      </c>
      <c r="L563" s="37">
        <v>4.0199999999999996</v>
      </c>
      <c r="M563" s="37">
        <v>3.35</v>
      </c>
      <c r="N563" s="37">
        <v>2.08</v>
      </c>
      <c r="O563" s="36">
        <v>4.1326923076923077</v>
      </c>
      <c r="P563" s="36">
        <v>3.4439102564102564</v>
      </c>
      <c r="Q563" s="36">
        <v>2.1383084577114428</v>
      </c>
      <c r="R563" s="38">
        <v>0.2419730107026524</v>
      </c>
      <c r="S563" s="38">
        <v>0.29036761284318285</v>
      </c>
      <c r="T563" s="38">
        <v>0.46765937645416472</v>
      </c>
      <c r="U563" s="37">
        <v>0.53273421912192576</v>
      </c>
      <c r="V563" s="37">
        <v>0.85609768728509117</v>
      </c>
      <c r="W563" s="37">
        <v>1.1639265077900809</v>
      </c>
      <c r="X563" s="37" t="s">
        <v>289</v>
      </c>
      <c r="Y563" s="37" t="s">
        <v>413</v>
      </c>
      <c r="Z563" s="37"/>
      <c r="AA563" s="26" t="s">
        <v>85</v>
      </c>
      <c r="AB563" s="56" t="s">
        <v>79</v>
      </c>
      <c r="AC563" s="20">
        <v>44430</v>
      </c>
      <c r="AD563" s="26" t="s">
        <v>146</v>
      </c>
    </row>
    <row r="564" spans="1:30" x14ac:dyDescent="0.25">
      <c r="A564" s="41">
        <v>8.2709900278321286E-2</v>
      </c>
      <c r="B564" s="41">
        <v>0.20954664622142108</v>
      </c>
      <c r="C564" s="41">
        <v>0.60164779631648202</v>
      </c>
      <c r="D564" s="34">
        <v>12.090451041954713</v>
      </c>
      <c r="E564" s="35">
        <v>4.7722071339826302</v>
      </c>
      <c r="F564" s="35">
        <v>1.6621019907699863</v>
      </c>
      <c r="G564" s="28">
        <v>3.4594770180282453E-2</v>
      </c>
      <c r="H564" s="36">
        <v>1.0345947701802825</v>
      </c>
      <c r="I564" s="36">
        <v>11.686170653895633</v>
      </c>
      <c r="J564" s="36">
        <v>4.6126341167866656</v>
      </c>
      <c r="K564" s="36">
        <v>1.6065246400582116</v>
      </c>
      <c r="L564" s="37">
        <v>3.93</v>
      </c>
      <c r="M564" s="37">
        <v>3.29</v>
      </c>
      <c r="N564" s="37">
        <v>2.1</v>
      </c>
      <c r="O564" s="36">
        <v>4.0659574468085102</v>
      </c>
      <c r="P564" s="36">
        <v>3.4038167938931294</v>
      </c>
      <c r="Q564" s="36">
        <v>2.1726490173785931</v>
      </c>
      <c r="R564" s="38">
        <v>0.24594453165881741</v>
      </c>
      <c r="S564" s="38">
        <v>0.29378784480825298</v>
      </c>
      <c r="T564" s="38">
        <v>0.46026762353292971</v>
      </c>
      <c r="U564" s="37">
        <v>0.3362949349614297</v>
      </c>
      <c r="V564" s="37">
        <v>0.71325839351245524</v>
      </c>
      <c r="W564" s="37">
        <v>1.3071694934750007</v>
      </c>
      <c r="X564" s="37" t="s">
        <v>540</v>
      </c>
      <c r="Y564" s="37" t="s">
        <v>411</v>
      </c>
      <c r="Z564" s="37"/>
      <c r="AA564" s="26" t="s">
        <v>85</v>
      </c>
      <c r="AB564" s="56" t="s">
        <v>77</v>
      </c>
      <c r="AC564" s="20">
        <v>44430</v>
      </c>
      <c r="AD564" s="26" t="s">
        <v>102</v>
      </c>
    </row>
    <row r="565" spans="1:30" x14ac:dyDescent="0.25">
      <c r="A565" s="41">
        <v>0.33545448504365361</v>
      </c>
      <c r="B565" s="41">
        <v>0.32912912393171267</v>
      </c>
      <c r="C565" s="41">
        <v>0.31537422202486032</v>
      </c>
      <c r="D565" s="34">
        <v>2.9810303471419299</v>
      </c>
      <c r="E565" s="35">
        <v>3.0383212158626196</v>
      </c>
      <c r="F565" s="35">
        <v>3.1708362008140667</v>
      </c>
      <c r="G565" s="28">
        <v>3.6120789779326312E-2</v>
      </c>
      <c r="H565" s="36">
        <v>1.0361207897793263</v>
      </c>
      <c r="I565" s="36">
        <v>2.8771069710673713</v>
      </c>
      <c r="J565" s="36">
        <v>2.9324005905814547</v>
      </c>
      <c r="K565" s="36">
        <v>3.0602958960889044</v>
      </c>
      <c r="L565" s="37">
        <v>1.68</v>
      </c>
      <c r="M565" s="37">
        <v>3.75</v>
      </c>
      <c r="N565" s="37">
        <v>5.74</v>
      </c>
      <c r="O565" s="36">
        <v>1.7406829268292681</v>
      </c>
      <c r="P565" s="36">
        <v>3.8854529616724736</v>
      </c>
      <c r="Q565" s="36">
        <v>5.9473333333333329</v>
      </c>
      <c r="R565" s="38">
        <v>0.57448716511601849</v>
      </c>
      <c r="S565" s="38">
        <v>0.25737024997197627</v>
      </c>
      <c r="T565" s="38">
        <v>0.1681425849120054</v>
      </c>
      <c r="U565" s="37">
        <v>0.58391989484379181</v>
      </c>
      <c r="V565" s="37">
        <v>1.2788157293531395</v>
      </c>
      <c r="W565" s="37">
        <v>1.8756356231225191</v>
      </c>
      <c r="X565" s="37" t="s">
        <v>557</v>
      </c>
      <c r="Y565" s="37" t="s">
        <v>558</v>
      </c>
      <c r="Z565" s="37"/>
      <c r="AA565" s="26" t="s">
        <v>90</v>
      </c>
      <c r="AB565" s="56" t="s">
        <v>75</v>
      </c>
      <c r="AC565" s="20">
        <v>44430</v>
      </c>
      <c r="AD565" s="26" t="s">
        <v>78</v>
      </c>
    </row>
    <row r="566" spans="1:30" x14ac:dyDescent="0.25">
      <c r="A566" s="41">
        <v>0.31367611953257279</v>
      </c>
      <c r="B566" s="41">
        <v>0.252532586539715</v>
      </c>
      <c r="C566" s="41">
        <v>0.39653411730482291</v>
      </c>
      <c r="D566" s="34">
        <v>3.188001692606242</v>
      </c>
      <c r="E566" s="35">
        <v>3.9598849942588821</v>
      </c>
      <c r="F566" s="35">
        <v>2.5218511002201658</v>
      </c>
      <c r="G566" s="28">
        <v>3.3140679179160637E-2</v>
      </c>
      <c r="H566" s="36">
        <v>1.0331406791791606</v>
      </c>
      <c r="I566" s="36">
        <v>3.085738231834156</v>
      </c>
      <c r="J566" s="36">
        <v>3.8328613654096415</v>
      </c>
      <c r="K566" s="36">
        <v>2.4409561553841814</v>
      </c>
      <c r="L566" s="37">
        <v>2.27</v>
      </c>
      <c r="M566" s="37">
        <v>3.57</v>
      </c>
      <c r="N566" s="37">
        <v>3.2</v>
      </c>
      <c r="O566" s="36">
        <v>2.3452293417366947</v>
      </c>
      <c r="P566" s="36">
        <v>3.6883122246696032</v>
      </c>
      <c r="Q566" s="36">
        <v>3.3060501733733143</v>
      </c>
      <c r="R566" s="38">
        <v>0.42639753059693414</v>
      </c>
      <c r="S566" s="38">
        <v>0.27112672113586572</v>
      </c>
      <c r="T566" s="38">
        <v>0.30247574826720014</v>
      </c>
      <c r="U566" s="37">
        <v>0.73564243932989648</v>
      </c>
      <c r="V566" s="37">
        <v>0.93141902606186544</v>
      </c>
      <c r="W566" s="37">
        <v>1.3109616872640439</v>
      </c>
      <c r="X566" s="37" t="s">
        <v>343</v>
      </c>
      <c r="Y566" s="37" t="s">
        <v>339</v>
      </c>
      <c r="Z566" s="37"/>
      <c r="AA566" s="26" t="s">
        <v>85</v>
      </c>
      <c r="AB566" s="56" t="s">
        <v>79</v>
      </c>
      <c r="AC566" s="20">
        <v>44430</v>
      </c>
      <c r="AD566" s="26" t="s">
        <v>75</v>
      </c>
    </row>
    <row r="567" spans="1:30" x14ac:dyDescent="0.25">
      <c r="A567" s="41">
        <v>6.7959757212221916E-2</v>
      </c>
      <c r="B567" s="41">
        <v>0.11158800850520309</v>
      </c>
      <c r="C567" s="41">
        <v>0.68374668419206741</v>
      </c>
      <c r="D567" s="34">
        <v>14.714590531529437</v>
      </c>
      <c r="E567" s="35">
        <v>8.9615363997948965</v>
      </c>
      <c r="F567" s="35">
        <v>1.462529944377903</v>
      </c>
      <c r="G567" s="28">
        <v>3.4979062217548096E-2</v>
      </c>
      <c r="H567" s="36">
        <v>1.0349790622175481</v>
      </c>
      <c r="I567" s="36">
        <v>14.217283294603011</v>
      </c>
      <c r="J567" s="36">
        <v>8.658664437707456</v>
      </c>
      <c r="K567" s="36">
        <v>1.4131009966948351</v>
      </c>
      <c r="L567" s="37">
        <v>3.66</v>
      </c>
      <c r="M567" s="37">
        <v>3.53</v>
      </c>
      <c r="N567" s="37">
        <v>2.09</v>
      </c>
      <c r="O567" s="36">
        <v>3.7880233677162263</v>
      </c>
      <c r="P567" s="36">
        <v>3.6534760896279446</v>
      </c>
      <c r="Q567" s="36">
        <v>2.1631062400346752</v>
      </c>
      <c r="R567" s="38">
        <v>0.26398992374825114</v>
      </c>
      <c r="S567" s="38">
        <v>0.27371193227155788</v>
      </c>
      <c r="T567" s="38">
        <v>0.46229814398019103</v>
      </c>
      <c r="U567" s="37">
        <v>0.25743314838421799</v>
      </c>
      <c r="V567" s="37">
        <v>0.40768412096295925</v>
      </c>
      <c r="W567" s="37">
        <v>1.4790167191788797</v>
      </c>
      <c r="X567" s="37" t="s">
        <v>416</v>
      </c>
      <c r="Y567" s="37" t="s">
        <v>516</v>
      </c>
      <c r="Z567" s="37"/>
      <c r="AA567" s="26" t="s">
        <v>85</v>
      </c>
      <c r="AB567" s="56" t="s">
        <v>102</v>
      </c>
      <c r="AC567" s="20">
        <v>44430</v>
      </c>
      <c r="AD567" s="26" t="s">
        <v>73</v>
      </c>
    </row>
    <row r="568" spans="1:30" x14ac:dyDescent="0.25">
      <c r="A568" s="41">
        <v>0.42475732514073233</v>
      </c>
      <c r="B568" s="41">
        <v>0.27961145119055725</v>
      </c>
      <c r="C568" s="41">
        <v>0.2779720989784204</v>
      </c>
      <c r="D568" s="34">
        <v>2.3542854726959117</v>
      </c>
      <c r="E568" s="35">
        <v>3.5763914379833204</v>
      </c>
      <c r="F568" s="35">
        <v>3.5974833577726528</v>
      </c>
      <c r="G568" s="28">
        <v>3.5576895986341617E-2</v>
      </c>
      <c r="H568" s="36">
        <v>1.0355768959863416</v>
      </c>
      <c r="I568" s="36">
        <v>2.2734047870521077</v>
      </c>
      <c r="J568" s="36">
        <v>3.4535257129090007</v>
      </c>
      <c r="K568" s="36">
        <v>3.4738930268874024</v>
      </c>
      <c r="L568" s="37">
        <v>1.87</v>
      </c>
      <c r="M568" s="37">
        <v>3.37</v>
      </c>
      <c r="N568" s="37">
        <v>4.9000000000000004</v>
      </c>
      <c r="O568" s="36">
        <v>1.936528795494459</v>
      </c>
      <c r="P568" s="36">
        <v>3.4898941394739715</v>
      </c>
      <c r="Q568" s="36">
        <v>5.0743267903330747</v>
      </c>
      <c r="R568" s="38">
        <v>0.51638788037988737</v>
      </c>
      <c r="S568" s="38">
        <v>0.28654164282207401</v>
      </c>
      <c r="T568" s="38">
        <v>0.19707047679803863</v>
      </c>
      <c r="U568" s="37">
        <v>0.82255479123223063</v>
      </c>
      <c r="V568" s="37">
        <v>0.97581436483973805</v>
      </c>
      <c r="W568" s="37">
        <v>1.4105212688113156</v>
      </c>
      <c r="X568" s="37" t="s">
        <v>486</v>
      </c>
      <c r="Y568" s="37" t="s">
        <v>415</v>
      </c>
      <c r="Z568" s="37"/>
      <c r="AA568" s="26" t="s">
        <v>90</v>
      </c>
      <c r="AB568" s="56" t="s">
        <v>75</v>
      </c>
      <c r="AC568" s="20">
        <v>44430</v>
      </c>
      <c r="AD568" s="26" t="s">
        <v>73</v>
      </c>
    </row>
    <row r="569" spans="1:30" x14ac:dyDescent="0.25">
      <c r="A569" s="41">
        <v>0.48068716926297839</v>
      </c>
      <c r="B569" s="41">
        <v>0.28039508539179842</v>
      </c>
      <c r="C569" s="41">
        <v>0.22750829435899653</v>
      </c>
      <c r="D569" s="34">
        <v>2.0803550915104863</v>
      </c>
      <c r="E569" s="35">
        <v>3.5663963175484747</v>
      </c>
      <c r="F569" s="35">
        <v>4.3954441433333011</v>
      </c>
      <c r="G569" s="28">
        <v>3.3013880681830976E-2</v>
      </c>
      <c r="H569" s="36">
        <v>1.033013880681831</v>
      </c>
      <c r="I569" s="36">
        <v>2.013869445914287</v>
      </c>
      <c r="J569" s="36">
        <v>3.4524185824052132</v>
      </c>
      <c r="K569" s="36">
        <v>4.2549710372063245</v>
      </c>
      <c r="L569" s="37">
        <v>2.66</v>
      </c>
      <c r="M569" s="37">
        <v>3.24</v>
      </c>
      <c r="N569" s="37">
        <v>2.87</v>
      </c>
      <c r="O569" s="36">
        <v>2.7478169226136706</v>
      </c>
      <c r="P569" s="36">
        <v>3.3469649734091327</v>
      </c>
      <c r="Q569" s="36">
        <v>2.9647498375568548</v>
      </c>
      <c r="R569" s="38">
        <v>0.36392526436907568</v>
      </c>
      <c r="S569" s="38">
        <v>0.29877814914251272</v>
      </c>
      <c r="T569" s="38">
        <v>0.3372965864884116</v>
      </c>
      <c r="U569" s="37">
        <v>1.3208403381840739</v>
      </c>
      <c r="V569" s="37">
        <v>0.938472529522412</v>
      </c>
      <c r="W569" s="37">
        <v>0.67450517874367222</v>
      </c>
      <c r="X569" s="37" t="s">
        <v>417</v>
      </c>
      <c r="Y569" s="37" t="s">
        <v>487</v>
      </c>
      <c r="Z569" s="37"/>
      <c r="AA569" s="26" t="s">
        <v>90</v>
      </c>
      <c r="AB569" s="56" t="s">
        <v>75</v>
      </c>
      <c r="AC569" s="20">
        <v>44430</v>
      </c>
      <c r="AD569" s="26" t="s">
        <v>94</v>
      </c>
    </row>
    <row r="570" spans="1:30" x14ac:dyDescent="0.25">
      <c r="A570" s="41">
        <v>0.58874068933238777</v>
      </c>
      <c r="B570" s="41">
        <v>0.21738234354494793</v>
      </c>
      <c r="C570" s="41">
        <v>0.18445771853750234</v>
      </c>
      <c r="D570" s="34">
        <v>1.6985406616518497</v>
      </c>
      <c r="E570" s="35">
        <v>4.6001896184049142</v>
      </c>
      <c r="F570" s="35">
        <v>5.4212965872538899</v>
      </c>
      <c r="G570" s="28">
        <v>3.7525627735255807E-2</v>
      </c>
      <c r="H570" s="36">
        <v>1.0375256277352558</v>
      </c>
      <c r="I570" s="36">
        <v>1.6371071867973794</v>
      </c>
      <c r="J570" s="36">
        <v>4.4338081830772271</v>
      </c>
      <c r="K570" s="36">
        <v>5.2252170378554119</v>
      </c>
      <c r="L570" s="37">
        <v>1.57</v>
      </c>
      <c r="M570" s="37">
        <v>4.4000000000000004</v>
      </c>
      <c r="N570" s="37">
        <v>5.77</v>
      </c>
      <c r="O570" s="36">
        <v>1.6289152355443517</v>
      </c>
      <c r="P570" s="36">
        <v>4.5651127620351257</v>
      </c>
      <c r="Q570" s="36">
        <v>5.9865228720324257</v>
      </c>
      <c r="R570" s="38">
        <v>0.61390548641152554</v>
      </c>
      <c r="S570" s="38">
        <v>0.21905263946956707</v>
      </c>
      <c r="T570" s="38">
        <v>0.16704187411890734</v>
      </c>
      <c r="U570" s="37">
        <v>0.95900867863841033</v>
      </c>
      <c r="V570" s="37">
        <v>0.99237491075814588</v>
      </c>
      <c r="W570" s="37">
        <v>1.1042603509476772</v>
      </c>
      <c r="X570" s="37" t="s">
        <v>519</v>
      </c>
      <c r="Y570" s="37" t="s">
        <v>488</v>
      </c>
      <c r="Z570" s="37"/>
      <c r="AA570" s="26" t="s">
        <v>84</v>
      </c>
      <c r="AB570" s="56" t="s">
        <v>86</v>
      </c>
      <c r="AC570" s="20">
        <v>44430</v>
      </c>
      <c r="AD570" s="26" t="s">
        <v>94</v>
      </c>
    </row>
    <row r="571" spans="1:30" x14ac:dyDescent="0.25">
      <c r="A571" s="41">
        <v>0.44379071530611353</v>
      </c>
      <c r="B571" s="41">
        <v>0.24240228979450576</v>
      </c>
      <c r="C571" s="41">
        <v>0.29318938291222679</v>
      </c>
      <c r="D571" s="34">
        <v>2.253314378851369</v>
      </c>
      <c r="E571" s="35">
        <v>4.1253735715439834</v>
      </c>
      <c r="F571" s="35">
        <v>3.4107647080091361</v>
      </c>
      <c r="G571" s="28">
        <v>3.9355853260347518E-2</v>
      </c>
      <c r="H571" s="36">
        <v>1.0393558532603475</v>
      </c>
      <c r="I571" s="36">
        <v>2.1679912339772409</v>
      </c>
      <c r="J571" s="36">
        <v>3.9691637456056368</v>
      </c>
      <c r="K571" s="36">
        <v>3.2816139893857663</v>
      </c>
      <c r="L571" s="37">
        <v>1.56</v>
      </c>
      <c r="M571" s="37">
        <v>4.45</v>
      </c>
      <c r="N571" s="37">
        <v>5.76</v>
      </c>
      <c r="O571" s="36">
        <v>1.6213951310861421</v>
      </c>
      <c r="P571" s="36">
        <v>4.6251335470085468</v>
      </c>
      <c r="Q571" s="36">
        <v>5.9866897147796019</v>
      </c>
      <c r="R571" s="38">
        <v>0.61675280801547661</v>
      </c>
      <c r="S571" s="38">
        <v>0.21620997314699852</v>
      </c>
      <c r="T571" s="38">
        <v>0.16703721883752493</v>
      </c>
      <c r="U571" s="37">
        <v>0.71956010501856882</v>
      </c>
      <c r="V571" s="37">
        <v>1.121142962400256</v>
      </c>
      <c r="W571" s="37">
        <v>1.7552338631632063</v>
      </c>
      <c r="X571" s="37" t="s">
        <v>568</v>
      </c>
      <c r="Y571" s="37" t="s">
        <v>549</v>
      </c>
      <c r="Z571" s="37"/>
      <c r="AA571" s="26" t="s">
        <v>84</v>
      </c>
      <c r="AB571" s="56" t="s">
        <v>86</v>
      </c>
      <c r="AC571" s="20">
        <v>44430</v>
      </c>
      <c r="AD571" s="26" t="s">
        <v>100</v>
      </c>
    </row>
    <row r="572" spans="1:30" x14ac:dyDescent="0.25">
      <c r="A572" s="41">
        <v>0.58475378737736583</v>
      </c>
      <c r="B572" s="41">
        <v>0.24599943465530308</v>
      </c>
      <c r="C572" s="41">
        <v>0.16308146504064772</v>
      </c>
      <c r="D572" s="34">
        <v>1.710121458956295</v>
      </c>
      <c r="E572" s="35">
        <v>4.0650499924977881</v>
      </c>
      <c r="F572" s="35">
        <v>6.131904687946923</v>
      </c>
      <c r="G572" s="28">
        <v>3.4131643106327658E-2</v>
      </c>
      <c r="H572" s="36">
        <v>1.0341316431063277</v>
      </c>
      <c r="I572" s="36">
        <v>1.6536786881594949</v>
      </c>
      <c r="J572" s="36">
        <v>3.9308825134556167</v>
      </c>
      <c r="K572" s="36">
        <v>5.9295204134049024</v>
      </c>
      <c r="L572" s="37">
        <v>2.09</v>
      </c>
      <c r="M572" s="37">
        <v>3.65</v>
      </c>
      <c r="N572" s="37">
        <v>3.55</v>
      </c>
      <c r="O572" s="36">
        <v>2.1613351340922247</v>
      </c>
      <c r="P572" s="36">
        <v>3.7745804973380959</v>
      </c>
      <c r="Q572" s="36">
        <v>3.671167333027463</v>
      </c>
      <c r="R572" s="38">
        <v>0.46267697416578885</v>
      </c>
      <c r="S572" s="38">
        <v>0.26493010301547909</v>
      </c>
      <c r="T572" s="38">
        <v>0.27239292281873201</v>
      </c>
      <c r="U572" s="37">
        <v>1.2638489054521953</v>
      </c>
      <c r="V572" s="37">
        <v>0.92854466840610439</v>
      </c>
      <c r="W572" s="37">
        <v>0.59869934707948613</v>
      </c>
      <c r="X572" s="37" t="s">
        <v>545</v>
      </c>
      <c r="Y572" s="37" t="s">
        <v>547</v>
      </c>
      <c r="Z572" s="37"/>
      <c r="AA572" s="26" t="s">
        <v>84</v>
      </c>
      <c r="AB572" s="56" t="s">
        <v>86</v>
      </c>
      <c r="AC572" s="20">
        <v>44430</v>
      </c>
      <c r="AD572" s="26" t="s">
        <v>87</v>
      </c>
    </row>
    <row r="573" spans="1:30" x14ac:dyDescent="0.25">
      <c r="A573" s="41">
        <v>0.63972105991133899</v>
      </c>
      <c r="B573" s="41">
        <v>0.19678091387922458</v>
      </c>
      <c r="C573" s="41">
        <v>0.15490852453223625</v>
      </c>
      <c r="D573" s="34">
        <v>1.563181303017589</v>
      </c>
      <c r="E573" s="35">
        <v>5.0817936571519109</v>
      </c>
      <c r="F573" s="35">
        <v>6.4554226632757157</v>
      </c>
      <c r="G573" s="28">
        <v>3.286566932795898E-2</v>
      </c>
      <c r="H573" s="36">
        <v>1.032865669327959</v>
      </c>
      <c r="I573" s="36">
        <v>1.5134410499234459</v>
      </c>
      <c r="J573" s="36">
        <v>4.9200915550406608</v>
      </c>
      <c r="K573" s="36">
        <v>6.2500118408195133</v>
      </c>
      <c r="L573" s="37">
        <v>2.52</v>
      </c>
      <c r="M573" s="37">
        <v>3.42</v>
      </c>
      <c r="N573" s="37">
        <v>2.91</v>
      </c>
      <c r="O573" s="36">
        <v>2.6028214867064565</v>
      </c>
      <c r="P573" s="36">
        <v>3.5324005891016195</v>
      </c>
      <c r="Q573" s="36">
        <v>3.005639097744361</v>
      </c>
      <c r="R573" s="38">
        <v>0.38419845736918912</v>
      </c>
      <c r="S573" s="38">
        <v>0.28309360016677093</v>
      </c>
      <c r="T573" s="38">
        <v>0.33270794246404001</v>
      </c>
      <c r="U573" s="37">
        <v>1.6650797202358616</v>
      </c>
      <c r="V573" s="37">
        <v>0.69510901611092812</v>
      </c>
      <c r="W573" s="37">
        <v>0.4655991179079807</v>
      </c>
      <c r="X573" s="37" t="s">
        <v>546</v>
      </c>
      <c r="Y573" s="37" t="s">
        <v>543</v>
      </c>
      <c r="Z573" s="37"/>
      <c r="AA573" s="26" t="s">
        <v>84</v>
      </c>
      <c r="AB573" s="56" t="s">
        <v>86</v>
      </c>
      <c r="AC573" s="20">
        <v>44430</v>
      </c>
      <c r="AD573" s="26" t="s">
        <v>75</v>
      </c>
    </row>
    <row r="574" spans="1:30" x14ac:dyDescent="0.25">
      <c r="A574" s="41">
        <v>0.35492019814050618</v>
      </c>
      <c r="B574" s="41">
        <v>0.19237419183490639</v>
      </c>
      <c r="C574" s="41">
        <v>0.41219745849209383</v>
      </c>
      <c r="D574" s="34">
        <v>2.817534773279144</v>
      </c>
      <c r="E574" s="35">
        <v>5.1982024743640771</v>
      </c>
      <c r="F574" s="35">
        <v>2.4260217509787982</v>
      </c>
      <c r="G574" s="28">
        <v>3.5400502415911639E-2</v>
      </c>
      <c r="H574" s="36">
        <v>1.0354005024159116</v>
      </c>
      <c r="I574" s="36">
        <v>2.7212028260609866</v>
      </c>
      <c r="J574" s="36">
        <v>5.0204751323135861</v>
      </c>
      <c r="K574" s="36">
        <v>2.3430756942054156</v>
      </c>
      <c r="L574" s="37">
        <v>1.83</v>
      </c>
      <c r="M574" s="37">
        <v>3.86</v>
      </c>
      <c r="N574" s="37">
        <v>4.3499999999999996</v>
      </c>
      <c r="O574" s="36">
        <v>1.8947829194211183</v>
      </c>
      <c r="P574" s="36">
        <v>3.9966459393254188</v>
      </c>
      <c r="Q574" s="36">
        <v>4.5039921855092153</v>
      </c>
      <c r="R574" s="38">
        <v>0.52776494328200585</v>
      </c>
      <c r="S574" s="38">
        <v>0.25020980471659865</v>
      </c>
      <c r="T574" s="38">
        <v>0.22202525200139558</v>
      </c>
      <c r="U574" s="37">
        <v>0.67249672919419012</v>
      </c>
      <c r="V574" s="37">
        <v>0.76885153262798767</v>
      </c>
      <c r="W574" s="37">
        <v>1.8565341319351498</v>
      </c>
      <c r="X574" s="37" t="s">
        <v>571</v>
      </c>
      <c r="Y574" s="37" t="s">
        <v>548</v>
      </c>
      <c r="Z574" s="37"/>
      <c r="AA574" s="26" t="s">
        <v>90</v>
      </c>
      <c r="AB574" s="56" t="s">
        <v>74</v>
      </c>
      <c r="AC574" s="20">
        <v>44430</v>
      </c>
      <c r="AD574" s="26" t="s">
        <v>75</v>
      </c>
    </row>
    <row r="575" spans="1:30" x14ac:dyDescent="0.25">
      <c r="A575" s="41">
        <v>0.48002586400770669</v>
      </c>
      <c r="B575" s="41">
        <v>0.20077632340804605</v>
      </c>
      <c r="C575" s="41">
        <v>0.29498342874072475</v>
      </c>
      <c r="D575" s="34">
        <v>2.0832210824038957</v>
      </c>
      <c r="E575" s="35">
        <v>4.980666958263094</v>
      </c>
      <c r="F575" s="35">
        <v>3.3900209386980462</v>
      </c>
      <c r="G575" s="28">
        <v>3.6944124650810428E-2</v>
      </c>
      <c r="H575" s="36">
        <v>1.0369441246508104</v>
      </c>
      <c r="I575" s="36">
        <v>2.0090003240101462</v>
      </c>
      <c r="J575" s="36">
        <v>4.8032163352488517</v>
      </c>
      <c r="K575" s="36">
        <v>3.2692416670373934</v>
      </c>
      <c r="L575" s="37">
        <v>1.65</v>
      </c>
      <c r="M575" s="37">
        <v>4.28</v>
      </c>
      <c r="N575" s="37">
        <v>5.07</v>
      </c>
      <c r="O575" s="36">
        <v>1.710957805673837</v>
      </c>
      <c r="P575" s="36">
        <v>4.4381208535054686</v>
      </c>
      <c r="Q575" s="36">
        <v>5.2573067119796093</v>
      </c>
      <c r="R575" s="38">
        <v>0.58446794928771717</v>
      </c>
      <c r="S575" s="38">
        <v>0.22532058792633952</v>
      </c>
      <c r="T575" s="38">
        <v>0.19021146278594342</v>
      </c>
      <c r="U575" s="37">
        <v>0.82130399894931372</v>
      </c>
      <c r="V575" s="37">
        <v>0.89106958780740741</v>
      </c>
      <c r="W575" s="37">
        <v>1.5508183598413712</v>
      </c>
      <c r="X575" s="37" t="s">
        <v>569</v>
      </c>
      <c r="Y575" s="37" t="s">
        <v>570</v>
      </c>
      <c r="Z575" s="37"/>
      <c r="AA575" s="26" t="s">
        <v>90</v>
      </c>
      <c r="AB575" s="56" t="s">
        <v>74</v>
      </c>
      <c r="AC575" s="20">
        <v>44430</v>
      </c>
      <c r="AD575" s="26" t="s">
        <v>164</v>
      </c>
    </row>
    <row r="576" spans="1:30" x14ac:dyDescent="0.25">
      <c r="A576" s="41">
        <v>0.20697742842379321</v>
      </c>
      <c r="B576" s="41">
        <v>0.12755746633806897</v>
      </c>
      <c r="C576" s="41">
        <v>0.48049362825709563</v>
      </c>
      <c r="D576" s="34">
        <v>4.8314447020400051</v>
      </c>
      <c r="E576" s="35">
        <v>7.8396038170723239</v>
      </c>
      <c r="F576" s="35">
        <v>2.081193050628622</v>
      </c>
      <c r="G576" s="28">
        <v>3.4063038003370183E-2</v>
      </c>
      <c r="H576" s="36">
        <v>1.0340630380033702</v>
      </c>
      <c r="I576" s="36">
        <v>4.6722922341067745</v>
      </c>
      <c r="J576" s="36">
        <v>7.5813596743671381</v>
      </c>
      <c r="K576" s="36">
        <v>2.0126365358219478</v>
      </c>
      <c r="L576" s="37">
        <v>2.09</v>
      </c>
      <c r="M576" s="37">
        <v>3.63</v>
      </c>
      <c r="N576" s="37">
        <v>3.57</v>
      </c>
      <c r="O576" s="36">
        <v>2.1611917494270436</v>
      </c>
      <c r="P576" s="36">
        <v>3.7536488279522335</v>
      </c>
      <c r="Q576" s="36">
        <v>3.6916050456720315</v>
      </c>
      <c r="R576" s="38">
        <v>0.46270767055496642</v>
      </c>
      <c r="S576" s="38">
        <v>0.26640744668316246</v>
      </c>
      <c r="T576" s="38">
        <v>0.27088488276187106</v>
      </c>
      <c r="U576" s="37">
        <v>0.44731791062712833</v>
      </c>
      <c r="V576" s="37">
        <v>0.47880593401644911</v>
      </c>
      <c r="W576" s="37">
        <v>1.7737927024871556</v>
      </c>
      <c r="X576" s="37" t="s">
        <v>419</v>
      </c>
      <c r="Y576" s="37" t="s">
        <v>421</v>
      </c>
      <c r="Z576" s="37"/>
      <c r="AA576" s="26" t="s">
        <v>85</v>
      </c>
      <c r="AB576" s="56" t="s">
        <v>205</v>
      </c>
      <c r="AC576" s="20">
        <v>44430</v>
      </c>
      <c r="AD576" s="26" t="s">
        <v>75</v>
      </c>
    </row>
    <row r="577" spans="1:30" x14ac:dyDescent="0.25">
      <c r="A577" s="41">
        <v>0</v>
      </c>
      <c r="B577" s="41">
        <v>1</v>
      </c>
      <c r="C577" s="41">
        <v>0</v>
      </c>
      <c r="D577" s="34" t="e">
        <v>#DIV/0!</v>
      </c>
      <c r="E577" s="35">
        <v>1</v>
      </c>
      <c r="F577" s="35" t="e">
        <v>#DIV/0!</v>
      </c>
      <c r="G577" s="28">
        <v>3.4310487625834218E-2</v>
      </c>
      <c r="H577" s="36">
        <v>1.0343104876258342</v>
      </c>
      <c r="I577" s="36" t="e">
        <v>#DIV/0!</v>
      </c>
      <c r="J577" s="36">
        <v>0.96682767115260448</v>
      </c>
      <c r="K577" s="36" t="e">
        <v>#DIV/0!</v>
      </c>
      <c r="L577" s="37">
        <v>1.75</v>
      </c>
      <c r="M577" s="37">
        <v>3.61</v>
      </c>
      <c r="N577" s="37">
        <v>5.38</v>
      </c>
      <c r="O577" s="36">
        <v>1.8100433533452098</v>
      </c>
      <c r="P577" s="36">
        <v>3.7338608603292616</v>
      </c>
      <c r="Q577" s="36">
        <v>5.5645904234269876</v>
      </c>
      <c r="R577" s="38">
        <v>0.55247295494434545</v>
      </c>
      <c r="S577" s="38">
        <v>0.26781929948825606</v>
      </c>
      <c r="T577" s="38">
        <v>0.1797077455673986</v>
      </c>
      <c r="U577" s="37" t="e">
        <v>#DIV/0!</v>
      </c>
      <c r="V577" s="37">
        <v>3.7338608603292611</v>
      </c>
      <c r="W577" s="37" t="e">
        <v>#DIV/0!</v>
      </c>
      <c r="X577" s="37" t="s">
        <v>293</v>
      </c>
      <c r="Y577" s="37" t="s">
        <v>347</v>
      </c>
      <c r="Z577" s="37"/>
      <c r="AA577" s="26" t="s">
        <v>90</v>
      </c>
      <c r="AB577" s="56" t="s">
        <v>73</v>
      </c>
      <c r="AC577" s="20">
        <v>44430</v>
      </c>
      <c r="AD577" s="26" t="s">
        <v>94</v>
      </c>
    </row>
    <row r="578" spans="1:30" x14ac:dyDescent="0.25">
      <c r="A578" s="41">
        <v>0.28858784395315062</v>
      </c>
      <c r="B578" s="41">
        <v>0.42284565894001974</v>
      </c>
      <c r="C578" s="41">
        <v>0.27796955130701123</v>
      </c>
      <c r="D578" s="34">
        <v>3.4651494196766657</v>
      </c>
      <c r="E578" s="35">
        <v>2.3649290914012884</v>
      </c>
      <c r="F578" s="35">
        <v>3.5975163297490886</v>
      </c>
      <c r="G578" s="28">
        <v>3.8041681808196337E-2</v>
      </c>
      <c r="H578" s="36">
        <v>1.0380416818081963</v>
      </c>
      <c r="I578" s="36">
        <v>3.3381601918341244</v>
      </c>
      <c r="J578" s="36">
        <v>2.2782602402648675</v>
      </c>
      <c r="K578" s="36">
        <v>3.4656761792864286</v>
      </c>
      <c r="L578" s="37">
        <v>2.34</v>
      </c>
      <c r="M578" s="37">
        <v>2.99</v>
      </c>
      <c r="N578" s="37">
        <v>3.62</v>
      </c>
      <c r="O578" s="36">
        <v>2.4290175354311794</v>
      </c>
      <c r="P578" s="36">
        <v>3.1037446286065071</v>
      </c>
      <c r="Q578" s="36">
        <v>3.7577108881456707</v>
      </c>
      <c r="R578" s="38">
        <v>0.411689082278481</v>
      </c>
      <c r="S578" s="38">
        <v>0.3221914556962025</v>
      </c>
      <c r="T578" s="38">
        <v>0.26611946202531644</v>
      </c>
      <c r="U578" s="37">
        <v>0.70098493347447965</v>
      </c>
      <c r="V578" s="37">
        <v>1.3124049426646653</v>
      </c>
      <c r="W578" s="37">
        <v>1.0445292095193228</v>
      </c>
      <c r="X578" s="37" t="s">
        <v>296</v>
      </c>
      <c r="Y578" s="37" t="s">
        <v>350</v>
      </c>
      <c r="Z578" s="37"/>
      <c r="AA578" s="26" t="s">
        <v>90</v>
      </c>
      <c r="AB578" s="56" t="s">
        <v>75</v>
      </c>
      <c r="AC578" s="20">
        <v>44430</v>
      </c>
      <c r="AD578" s="26" t="s">
        <v>94</v>
      </c>
    </row>
    <row r="579" spans="1:30" x14ac:dyDescent="0.25">
      <c r="A579" s="41">
        <v>0</v>
      </c>
      <c r="B579" s="41">
        <v>0.74354125390436343</v>
      </c>
      <c r="C579" s="41">
        <v>0.25323404590172532</v>
      </c>
      <c r="D579" s="34" t="e">
        <v>#DIV/0!</v>
      </c>
      <c r="E579" s="35">
        <v>1.3449152884913405</v>
      </c>
      <c r="F579" s="35">
        <v>3.9489160963296319</v>
      </c>
      <c r="G579" s="28">
        <v>3.7081353110964166E-2</v>
      </c>
      <c r="H579" s="36">
        <v>1.0370813531109642</v>
      </c>
      <c r="I579" s="36" t="e">
        <v>#DIV/0!</v>
      </c>
      <c r="J579" s="36">
        <v>1.2968271818377195</v>
      </c>
      <c r="K579" s="36">
        <v>3.8077206619171671</v>
      </c>
      <c r="L579" s="37">
        <v>2.5099999999999998</v>
      </c>
      <c r="M579" s="37">
        <v>3.24</v>
      </c>
      <c r="N579" s="37">
        <v>3.03</v>
      </c>
      <c r="O579" s="36">
        <v>2.60307419630852</v>
      </c>
      <c r="P579" s="36">
        <v>3.3601435840795242</v>
      </c>
      <c r="Q579" s="36">
        <v>3.1423564999262212</v>
      </c>
      <c r="R579" s="38">
        <v>0.38416115891668523</v>
      </c>
      <c r="S579" s="38">
        <v>0.29760632990150609</v>
      </c>
      <c r="T579" s="38">
        <v>0.31823251118180856</v>
      </c>
      <c r="U579" s="37" t="e">
        <v>#DIV/0!</v>
      </c>
      <c r="V579" s="37">
        <v>2.4984053738051912</v>
      </c>
      <c r="W579" s="37">
        <v>0.79575165014190163</v>
      </c>
      <c r="X579" s="37" t="s">
        <v>351</v>
      </c>
      <c r="Y579" s="37" t="s">
        <v>298</v>
      </c>
      <c r="Z579" s="37"/>
      <c r="AA579" s="26" t="s">
        <v>90</v>
      </c>
      <c r="AB579" s="56" t="s">
        <v>73</v>
      </c>
      <c r="AC579" s="20">
        <v>44430</v>
      </c>
      <c r="AD579" s="26" t="s">
        <v>77</v>
      </c>
    </row>
    <row r="580" spans="1:30" x14ac:dyDescent="0.25">
      <c r="A580" s="41">
        <v>0.85320798002944653</v>
      </c>
      <c r="B580" s="41">
        <v>0.14287591511775749</v>
      </c>
      <c r="C580" s="41">
        <v>0</v>
      </c>
      <c r="D580" s="34">
        <v>1.1720471718577776</v>
      </c>
      <c r="E580" s="35">
        <v>6.999080280086436</v>
      </c>
      <c r="F580" s="35" t="e">
        <v>#DIV/0!</v>
      </c>
      <c r="G580" s="28">
        <v>3.3929359227147016E-2</v>
      </c>
      <c r="H580" s="36">
        <v>1.033929359227147</v>
      </c>
      <c r="I580" s="36">
        <v>1.1335853473915012</v>
      </c>
      <c r="J580" s="36">
        <v>6.7693989126280218</v>
      </c>
      <c r="K580" s="36" t="e">
        <v>#DIV/0!</v>
      </c>
      <c r="L580" s="37">
        <v>2.52</v>
      </c>
      <c r="M580" s="37">
        <v>3.28</v>
      </c>
      <c r="N580" s="37">
        <v>3.01</v>
      </c>
      <c r="O580" s="36">
        <v>2.6055019852524106</v>
      </c>
      <c r="P580" s="36">
        <v>3.3912882982650419</v>
      </c>
      <c r="Q580" s="36">
        <v>3.1121273712737123</v>
      </c>
      <c r="R580" s="38">
        <v>0.38380320017415914</v>
      </c>
      <c r="S580" s="38">
        <v>0.29487319037770771</v>
      </c>
      <c r="T580" s="38">
        <v>0.32132360944813326</v>
      </c>
      <c r="U580" s="37">
        <v>2.2230350857999217</v>
      </c>
      <c r="V580" s="37">
        <v>0.48453341904276037</v>
      </c>
      <c r="W580" s="37" t="e">
        <v>#DIV/0!</v>
      </c>
      <c r="X580" s="37" t="s">
        <v>356</v>
      </c>
      <c r="Y580" s="37" t="s">
        <v>430</v>
      </c>
      <c r="Z580" s="37"/>
      <c r="AA580" s="26" t="s">
        <v>84</v>
      </c>
      <c r="AB580" s="56" t="s">
        <v>94</v>
      </c>
      <c r="AC580" s="20">
        <v>44430</v>
      </c>
      <c r="AD580" s="26" t="s">
        <v>86</v>
      </c>
    </row>
    <row r="581" spans="1:30" x14ac:dyDescent="0.25">
      <c r="A581" s="41">
        <v>0.85322118972067518</v>
      </c>
      <c r="B581" s="41">
        <v>0.14286162839660638</v>
      </c>
      <c r="C581" s="41">
        <v>0</v>
      </c>
      <c r="D581" s="34">
        <v>1.1720290260575652</v>
      </c>
      <c r="E581" s="35">
        <v>6.9997802154672533</v>
      </c>
      <c r="F581" s="35" t="e">
        <v>#DIV/0!</v>
      </c>
      <c r="G581" s="28">
        <v>3.4273062195143034E-2</v>
      </c>
      <c r="H581" s="36">
        <v>1.034273062195143</v>
      </c>
      <c r="I581" s="36">
        <v>1.1331910971074202</v>
      </c>
      <c r="J581" s="36">
        <v>6.7678260909270005</v>
      </c>
      <c r="K581" s="36" t="e">
        <v>#DIV/0!</v>
      </c>
      <c r="L581" s="37">
        <v>3.09</v>
      </c>
      <c r="M581" s="37">
        <v>3.11</v>
      </c>
      <c r="N581" s="37">
        <v>2.57</v>
      </c>
      <c r="O581" s="36">
        <v>3.1959037621829918</v>
      </c>
      <c r="P581" s="36">
        <v>3.2165892234268947</v>
      </c>
      <c r="Q581" s="36">
        <v>2.6580817698415173</v>
      </c>
      <c r="R581" s="38">
        <v>0.31290053594008749</v>
      </c>
      <c r="S581" s="38">
        <v>0.31088831384400972</v>
      </c>
      <c r="T581" s="38">
        <v>0.37621115021590285</v>
      </c>
      <c r="U581" s="37">
        <v>2.7268128102025542</v>
      </c>
      <c r="V581" s="37">
        <v>0.45952717434174167</v>
      </c>
      <c r="W581" s="37" t="e">
        <v>#DIV/0!</v>
      </c>
      <c r="X581" s="37" t="s">
        <v>496</v>
      </c>
      <c r="Y581" s="37" t="s">
        <v>299</v>
      </c>
      <c r="Z581" s="37"/>
      <c r="AA581" s="26" t="s">
        <v>84</v>
      </c>
      <c r="AB581" s="56" t="s">
        <v>94</v>
      </c>
      <c r="AC581" s="20">
        <v>44430</v>
      </c>
      <c r="AD581" s="26" t="s">
        <v>79</v>
      </c>
    </row>
    <row r="582" spans="1:30" x14ac:dyDescent="0.25">
      <c r="A582" s="41">
        <v>5.264838175127292E-2</v>
      </c>
      <c r="B582" s="41">
        <v>0.17950400035455824</v>
      </c>
      <c r="C582" s="41">
        <v>0.63708225605020419</v>
      </c>
      <c r="D582" s="34">
        <v>18.993936123702838</v>
      </c>
      <c r="E582" s="35">
        <v>5.5709064869016247</v>
      </c>
      <c r="F582" s="35">
        <v>1.5696560224417813</v>
      </c>
      <c r="G582" s="28">
        <v>3.2803332224624615E-2</v>
      </c>
      <c r="H582" s="36">
        <v>1.0328033322246246</v>
      </c>
      <c r="I582" s="36">
        <v>18.390661155972957</v>
      </c>
      <c r="J582" s="36">
        <v>5.3939664145951918</v>
      </c>
      <c r="K582" s="36">
        <v>1.5198014699088873</v>
      </c>
      <c r="L582" s="37">
        <v>3.19</v>
      </c>
      <c r="M582" s="37">
        <v>3.18</v>
      </c>
      <c r="N582" s="37">
        <v>2.4700000000000002</v>
      </c>
      <c r="O582" s="36">
        <v>3.2946426297965523</v>
      </c>
      <c r="P582" s="36">
        <v>3.2843145964743066</v>
      </c>
      <c r="Q582" s="36">
        <v>2.5510242305948232</v>
      </c>
      <c r="R582" s="38">
        <v>0.30352305617491238</v>
      </c>
      <c r="S582" s="38">
        <v>0.3044775311943303</v>
      </c>
      <c r="T582" s="38">
        <v>0.39199941263075722</v>
      </c>
      <c r="U582" s="37">
        <v>0.17345760290754664</v>
      </c>
      <c r="V582" s="37">
        <v>0.58954760849000465</v>
      </c>
      <c r="W582" s="37">
        <v>1.6252122720660862</v>
      </c>
      <c r="X582" s="37" t="s">
        <v>354</v>
      </c>
      <c r="Y582" s="37" t="s">
        <v>358</v>
      </c>
      <c r="Z582" s="37"/>
      <c r="AA582" s="26" t="s">
        <v>85</v>
      </c>
      <c r="AB582" s="56" t="s">
        <v>77</v>
      </c>
      <c r="AC582" s="20">
        <v>44430</v>
      </c>
      <c r="AD582" s="26" t="s">
        <v>75</v>
      </c>
    </row>
    <row r="583" spans="1:30" x14ac:dyDescent="0.25">
      <c r="A583" s="41">
        <v>0.34293379392444434</v>
      </c>
      <c r="B583" s="41">
        <v>0.20665550847231659</v>
      </c>
      <c r="C583" s="41">
        <v>0.41332204711199433</v>
      </c>
      <c r="D583" s="34">
        <v>2.9160147460425594</v>
      </c>
      <c r="E583" s="35">
        <v>4.8389709395719267</v>
      </c>
      <c r="F583" s="35">
        <v>2.4194209019027686</v>
      </c>
      <c r="G583" s="28">
        <v>3.4023130250550482E-2</v>
      </c>
      <c r="H583" s="36">
        <v>1.0340231302505505</v>
      </c>
      <c r="I583" s="36">
        <v>2.8200672313161799</v>
      </c>
      <c r="J583" s="36">
        <v>4.6797511564363292</v>
      </c>
      <c r="K583" s="36">
        <v>2.3398131348536926</v>
      </c>
      <c r="L583" s="37">
        <v>2.3199999999999998</v>
      </c>
      <c r="M583" s="37">
        <v>3.49</v>
      </c>
      <c r="N583" s="37">
        <v>3.16</v>
      </c>
      <c r="O583" s="36">
        <v>2.3989336621812769</v>
      </c>
      <c r="P583" s="36">
        <v>3.6087407245744214</v>
      </c>
      <c r="Q583" s="36">
        <v>3.2675130915917396</v>
      </c>
      <c r="R583" s="38">
        <v>0.41685187705054361</v>
      </c>
      <c r="S583" s="38">
        <v>0.27710497270981693</v>
      </c>
      <c r="T583" s="38">
        <v>0.30604315023963957</v>
      </c>
      <c r="U583" s="37">
        <v>0.82267542214488665</v>
      </c>
      <c r="V583" s="37">
        <v>0.74576614938168317</v>
      </c>
      <c r="W583" s="37">
        <v>1.3505351999819393</v>
      </c>
      <c r="X583" s="37" t="s">
        <v>438</v>
      </c>
      <c r="Y583" s="37" t="s">
        <v>439</v>
      </c>
      <c r="Z583" s="37"/>
      <c r="AA583" s="26" t="s">
        <v>90</v>
      </c>
      <c r="AB583" s="56" t="s">
        <v>74</v>
      </c>
      <c r="AC583" s="20">
        <v>44430</v>
      </c>
      <c r="AD583" s="26" t="s">
        <v>74</v>
      </c>
    </row>
    <row r="584" spans="1:30" x14ac:dyDescent="0.25">
      <c r="A584" s="41">
        <v>0.3014201303053205</v>
      </c>
      <c r="B584" s="41">
        <v>0.42153507592514727</v>
      </c>
      <c r="C584" s="41">
        <v>0.2673551104426849</v>
      </c>
      <c r="D584" s="34">
        <v>3.3176284509832175</v>
      </c>
      <c r="E584" s="35">
        <v>2.3722818268569701</v>
      </c>
      <c r="F584" s="35">
        <v>3.74034368875241</v>
      </c>
      <c r="G584" s="28">
        <v>3.2482223658694354E-2</v>
      </c>
      <c r="H584" s="36">
        <v>1.0324822236586944</v>
      </c>
      <c r="I584" s="36">
        <v>3.2132547902150801</v>
      </c>
      <c r="J584" s="36">
        <v>2.2976490756911767</v>
      </c>
      <c r="K584" s="36">
        <v>3.6226712703083286</v>
      </c>
      <c r="L584" s="37">
        <v>2.8</v>
      </c>
      <c r="M584" s="37">
        <v>3.25</v>
      </c>
      <c r="N584" s="37">
        <v>2.72</v>
      </c>
      <c r="O584" s="36">
        <v>2.8909502262443438</v>
      </c>
      <c r="P584" s="36">
        <v>3.3555672268907566</v>
      </c>
      <c r="Q584" s="36">
        <v>2.8083516483516489</v>
      </c>
      <c r="R584" s="38">
        <v>0.345907027703866</v>
      </c>
      <c r="S584" s="38">
        <v>0.29801220848333071</v>
      </c>
      <c r="T584" s="38">
        <v>0.35608076381280318</v>
      </c>
      <c r="U584" s="37">
        <v>0.87139059390076601</v>
      </c>
      <c r="V584" s="37">
        <v>1.4144892857593312</v>
      </c>
      <c r="W584" s="37">
        <v>0.75082716510695124</v>
      </c>
      <c r="X584" s="37" t="s">
        <v>501</v>
      </c>
      <c r="Y584" s="37" t="s">
        <v>440</v>
      </c>
      <c r="Z584" s="37"/>
      <c r="AA584" s="26" t="s">
        <v>90</v>
      </c>
      <c r="AB584" s="56" t="s">
        <v>75</v>
      </c>
      <c r="AC584" s="20">
        <v>44430</v>
      </c>
      <c r="AD584" s="26" t="s">
        <v>86</v>
      </c>
    </row>
    <row r="585" spans="1:30" x14ac:dyDescent="0.25">
      <c r="A585" s="41">
        <v>0.63411471197724023</v>
      </c>
      <c r="B585" s="41">
        <v>0.20152883651407355</v>
      </c>
      <c r="C585" s="41">
        <v>0.15629797341232723</v>
      </c>
      <c r="D585" s="34">
        <v>1.5770017334590594</v>
      </c>
      <c r="E585" s="35">
        <v>4.9620690383441284</v>
      </c>
      <c r="F585" s="35">
        <v>6.3980356121567592</v>
      </c>
      <c r="G585" s="28">
        <v>3.6185637764962975E-2</v>
      </c>
      <c r="H585" s="36">
        <v>1.036185637764963</v>
      </c>
      <c r="I585" s="36">
        <v>1.5219297353518899</v>
      </c>
      <c r="J585" s="36">
        <v>4.7887838409411252</v>
      </c>
      <c r="K585" s="36">
        <v>6.1746036414452021</v>
      </c>
      <c r="L585" s="37">
        <v>1.96</v>
      </c>
      <c r="M585" s="37">
        <v>3.64</v>
      </c>
      <c r="N585" s="37">
        <v>3.98</v>
      </c>
      <c r="O585" s="36">
        <v>2.0309238500193274</v>
      </c>
      <c r="P585" s="36">
        <v>3.7717157214644654</v>
      </c>
      <c r="Q585" s="36">
        <v>4.1240188383045524</v>
      </c>
      <c r="R585" s="38">
        <v>0.49238675295013323</v>
      </c>
      <c r="S585" s="38">
        <v>0.2651313285116102</v>
      </c>
      <c r="T585" s="38">
        <v>0.24248191853825657</v>
      </c>
      <c r="U585" s="37">
        <v>1.2878386922027136</v>
      </c>
      <c r="V585" s="37">
        <v>0.76010948100857312</v>
      </c>
      <c r="W585" s="37">
        <v>0.64457578674126159</v>
      </c>
      <c r="X585" s="37" t="s">
        <v>499</v>
      </c>
      <c r="Y585" s="37" t="s">
        <v>437</v>
      </c>
      <c r="Z585" s="37"/>
      <c r="AA585" s="26" t="s">
        <v>84</v>
      </c>
      <c r="AB585" s="56" t="s">
        <v>86</v>
      </c>
      <c r="AC585" s="20">
        <v>44430</v>
      </c>
      <c r="AD585" s="26" t="s">
        <v>86</v>
      </c>
    </row>
    <row r="586" spans="1:30" x14ac:dyDescent="0.25">
      <c r="A586" s="41">
        <v>0.15836325778039773</v>
      </c>
      <c r="B586" s="41">
        <v>0.25183262893253811</v>
      </c>
      <c r="C586" s="41">
        <v>0.52020505710630494</v>
      </c>
      <c r="D586" s="34">
        <v>6.3145960370851908</v>
      </c>
      <c r="E586" s="35">
        <v>3.9708913187253581</v>
      </c>
      <c r="F586" s="35">
        <v>1.9223188747195281</v>
      </c>
      <c r="G586" s="28">
        <v>3.3559233805995792E-2</v>
      </c>
      <c r="H586" s="36">
        <v>1.0335592338059958</v>
      </c>
      <c r="I586" s="36">
        <v>6.1095637584623157</v>
      </c>
      <c r="J586" s="36">
        <v>3.8419581469974213</v>
      </c>
      <c r="K586" s="36">
        <v>1.8599019890139716</v>
      </c>
      <c r="L586" s="37">
        <v>2.5499999999999998</v>
      </c>
      <c r="M586" s="37">
        <v>3.55</v>
      </c>
      <c r="N586" s="37">
        <v>2.78</v>
      </c>
      <c r="O586" s="36">
        <v>2.6355760462052893</v>
      </c>
      <c r="P586" s="36">
        <v>3.6691352800112851</v>
      </c>
      <c r="Q586" s="36">
        <v>2.8732946699806683</v>
      </c>
      <c r="R586" s="38">
        <v>0.3794236942773111</v>
      </c>
      <c r="S586" s="38">
        <v>0.27254378039637839</v>
      </c>
      <c r="T586" s="38">
        <v>0.34803252532631052</v>
      </c>
      <c r="U586" s="37">
        <v>0.41737840880504962</v>
      </c>
      <c r="V586" s="37">
        <v>0.92400798347436619</v>
      </c>
      <c r="W586" s="37">
        <v>1.494702417880535</v>
      </c>
      <c r="X586" s="37" t="s">
        <v>498</v>
      </c>
      <c r="Y586" s="37" t="s">
        <v>362</v>
      </c>
      <c r="Z586" s="37"/>
      <c r="AA586" s="26" t="s">
        <v>85</v>
      </c>
      <c r="AB586" s="56" t="s">
        <v>79</v>
      </c>
      <c r="AC586" s="20">
        <v>44430</v>
      </c>
      <c r="AD586" s="26" t="s">
        <v>75</v>
      </c>
    </row>
    <row r="587" spans="1:30" x14ac:dyDescent="0.25">
      <c r="A587" s="41">
        <v>2.2991648274089125E-3</v>
      </c>
      <c r="B587" s="41">
        <v>7.0849101116379218E-3</v>
      </c>
      <c r="C587" s="41">
        <v>0.42914318483874803</v>
      </c>
      <c r="D587" s="34">
        <v>434.94054366122549</v>
      </c>
      <c r="E587" s="35">
        <v>141.14505113584502</v>
      </c>
      <c r="F587" s="35">
        <v>2.3302245854743173</v>
      </c>
      <c r="G587" s="28">
        <v>4.048032723378503E-2</v>
      </c>
      <c r="H587" s="36">
        <v>1.040480327233785</v>
      </c>
      <c r="I587" s="36">
        <v>418.01899783877309</v>
      </c>
      <c r="J587" s="36">
        <v>135.65374321981889</v>
      </c>
      <c r="K587" s="36">
        <v>2.2395662123371798</v>
      </c>
      <c r="L587" s="37">
        <v>3.81</v>
      </c>
      <c r="M587" s="37">
        <v>3.93</v>
      </c>
      <c r="N587" s="37">
        <v>1.91</v>
      </c>
      <c r="O587" s="36">
        <v>3.9642300467607212</v>
      </c>
      <c r="P587" s="36">
        <v>4.0890876860287753</v>
      </c>
      <c r="Q587" s="36">
        <v>1.9873174250165293</v>
      </c>
      <c r="R587" s="38">
        <v>0.25225579449334096</v>
      </c>
      <c r="S587" s="38">
        <v>0.24455332748591074</v>
      </c>
      <c r="T587" s="38">
        <v>0.50319087802074824</v>
      </c>
      <c r="U587" s="37">
        <v>9.1144182912698372E-3</v>
      </c>
      <c r="V587" s="37">
        <v>2.8970818694119386E-2</v>
      </c>
      <c r="W587" s="37">
        <v>0.85284372905713324</v>
      </c>
      <c r="X587" s="37" t="s">
        <v>366</v>
      </c>
      <c r="Y587" s="37" t="s">
        <v>446</v>
      </c>
      <c r="Z587" s="37"/>
      <c r="AA587" s="26" t="s">
        <v>85</v>
      </c>
      <c r="AB587" s="56" t="s">
        <v>575</v>
      </c>
      <c r="AC587" s="20">
        <v>44430</v>
      </c>
      <c r="AD587" s="26" t="s">
        <v>74</v>
      </c>
    </row>
    <row r="588" spans="1:30" x14ac:dyDescent="0.25">
      <c r="A588" s="41">
        <v>0</v>
      </c>
      <c r="B588" s="41">
        <v>8.2086806565903392E-2</v>
      </c>
      <c r="C588" s="41">
        <v>0.68996441887071924</v>
      </c>
      <c r="D588" s="34" t="e">
        <v>#DIV/0!</v>
      </c>
      <c r="E588" s="35">
        <v>12.182225644228833</v>
      </c>
      <c r="F588" s="35">
        <v>1.4493501007439242</v>
      </c>
      <c r="G588" s="28">
        <v>3.8530335694012319E-2</v>
      </c>
      <c r="H588" s="36">
        <v>1.0385303356940123</v>
      </c>
      <c r="I588" s="36" t="e">
        <v>#DIV/0!</v>
      </c>
      <c r="J588" s="36">
        <v>11.730254981996159</v>
      </c>
      <c r="K588" s="36">
        <v>1.3955780114746248</v>
      </c>
      <c r="L588" s="37">
        <v>2.2599999999999998</v>
      </c>
      <c r="M588" s="37">
        <v>3.89</v>
      </c>
      <c r="N588" s="37">
        <v>2.95</v>
      </c>
      <c r="O588" s="36">
        <v>2.3470785586684677</v>
      </c>
      <c r="P588" s="36">
        <v>4.0398830058497079</v>
      </c>
      <c r="Q588" s="36">
        <v>3.0636644902973367</v>
      </c>
      <c r="R588" s="38">
        <v>0.42606158038754133</v>
      </c>
      <c r="S588" s="38">
        <v>0.24753192073929134</v>
      </c>
      <c r="T588" s="38">
        <v>0.32640649887316719</v>
      </c>
      <c r="U588" s="37" t="e">
        <v>#DIV/0!</v>
      </c>
      <c r="V588" s="37">
        <v>0.33162109485006536</v>
      </c>
      <c r="W588" s="37">
        <v>2.1138194896628599</v>
      </c>
      <c r="X588" s="37" t="s">
        <v>449</v>
      </c>
      <c r="Y588" s="37" t="s">
        <v>364</v>
      </c>
      <c r="Z588" s="37"/>
      <c r="AA588" s="26" t="s">
        <v>85</v>
      </c>
      <c r="AB588" s="56" t="s">
        <v>77</v>
      </c>
      <c r="AC588" s="20">
        <v>44430</v>
      </c>
      <c r="AD588" s="26" t="s">
        <v>99</v>
      </c>
    </row>
    <row r="589" spans="1:30" x14ac:dyDescent="0.25">
      <c r="A589" s="41">
        <v>0.60341309807950272</v>
      </c>
      <c r="B589" s="41">
        <v>0.24698891518648763</v>
      </c>
      <c r="C589" s="41">
        <v>0.1449444665777285</v>
      </c>
      <c r="D589" s="34">
        <v>1.6572394652730009</v>
      </c>
      <c r="E589" s="35">
        <v>4.048764695553059</v>
      </c>
      <c r="F589" s="35">
        <v>6.8991940403860541</v>
      </c>
      <c r="G589" s="28">
        <v>3.4549451176865364E-2</v>
      </c>
      <c r="H589" s="36">
        <v>1.0345494511768654</v>
      </c>
      <c r="I589" s="36">
        <v>1.6018948764486669</v>
      </c>
      <c r="J589" s="36">
        <v>3.913553567639839</v>
      </c>
      <c r="K589" s="36">
        <v>6.6687909722805276</v>
      </c>
      <c r="L589" s="37">
        <v>2</v>
      </c>
      <c r="M589" s="37">
        <v>3.86</v>
      </c>
      <c r="N589" s="37">
        <v>3.63</v>
      </c>
      <c r="O589" s="36">
        <v>2.0690989023537307</v>
      </c>
      <c r="P589" s="36">
        <v>3.9933608815427002</v>
      </c>
      <c r="Q589" s="36">
        <v>3.7554145077720213</v>
      </c>
      <c r="R589" s="38">
        <v>0.48330217509778622</v>
      </c>
      <c r="S589" s="38">
        <v>0.25041563476569234</v>
      </c>
      <c r="T589" s="38">
        <v>0.26628219013652132</v>
      </c>
      <c r="U589" s="37">
        <v>1.2485213789021632</v>
      </c>
      <c r="V589" s="37">
        <v>0.98631587208038762</v>
      </c>
      <c r="W589" s="37">
        <v>0.54432655260727836</v>
      </c>
      <c r="X589" s="37" t="s">
        <v>506</v>
      </c>
      <c r="Y589" s="37" t="s">
        <v>368</v>
      </c>
      <c r="Z589" s="37"/>
      <c r="AA589" s="26" t="s">
        <v>84</v>
      </c>
      <c r="AB589" s="56" t="s">
        <v>86</v>
      </c>
      <c r="AC589" s="20">
        <v>44430</v>
      </c>
      <c r="AD589" s="26" t="s">
        <v>79</v>
      </c>
    </row>
    <row r="590" spans="1:30" x14ac:dyDescent="0.25">
      <c r="A590" s="41">
        <v>0.17871385552877039</v>
      </c>
      <c r="B590" s="41">
        <v>0.17140471151694625</v>
      </c>
      <c r="C590" s="41">
        <v>0.57477683954951742</v>
      </c>
      <c r="D590" s="34">
        <v>5.5955370502261603</v>
      </c>
      <c r="E590" s="35">
        <v>5.8341453461221402</v>
      </c>
      <c r="F590" s="35">
        <v>1.7398056622875622</v>
      </c>
      <c r="G590" s="28">
        <v>3.4754496004845592E-2</v>
      </c>
      <c r="H590" s="36">
        <v>1.0347544960048456</v>
      </c>
      <c r="I590" s="36">
        <v>5.4075986833885255</v>
      </c>
      <c r="J590" s="36">
        <v>5.638192797081425</v>
      </c>
      <c r="K590" s="36">
        <v>1.6813704787028196</v>
      </c>
      <c r="L590" s="37">
        <v>2.0499999999999998</v>
      </c>
      <c r="M590" s="37">
        <v>3.84</v>
      </c>
      <c r="N590" s="37">
        <v>3.49</v>
      </c>
      <c r="O590" s="36">
        <v>2.1212467168099334</v>
      </c>
      <c r="P590" s="36">
        <v>3.9734572646586068</v>
      </c>
      <c r="Q590" s="36">
        <v>3.6112931910569115</v>
      </c>
      <c r="R590" s="38">
        <v>0.47142088285886141</v>
      </c>
      <c r="S590" s="38">
        <v>0.25167000256788175</v>
      </c>
      <c r="T590" s="38">
        <v>0.27690911457325668</v>
      </c>
      <c r="U590" s="37">
        <v>0.37909617928884892</v>
      </c>
      <c r="V590" s="37">
        <v>0.6810692961737228</v>
      </c>
      <c r="W590" s="37">
        <v>2.0756876870423833</v>
      </c>
      <c r="X590" s="37" t="s">
        <v>504</v>
      </c>
      <c r="Y590" s="37" t="s">
        <v>452</v>
      </c>
      <c r="Z590" s="37"/>
      <c r="AA590" s="26" t="s">
        <v>85</v>
      </c>
      <c r="AB590" s="56" t="s">
        <v>102</v>
      </c>
      <c r="AC590" s="20">
        <v>44430</v>
      </c>
      <c r="AD590" s="26" t="s">
        <v>89</v>
      </c>
    </row>
    <row r="591" spans="1:30" x14ac:dyDescent="0.25">
      <c r="A591" s="41">
        <v>0.71055292887307109</v>
      </c>
      <c r="B591" s="41">
        <v>0.1781953351353463</v>
      </c>
      <c r="C591" s="41">
        <v>0.10527566109691625</v>
      </c>
      <c r="D591" s="34">
        <v>1.4073546943026309</v>
      </c>
      <c r="E591" s="35">
        <v>5.6118191828111605</v>
      </c>
      <c r="F591" s="35">
        <v>9.4988717200208796</v>
      </c>
      <c r="G591" s="28">
        <v>3.9192676924427294E-2</v>
      </c>
      <c r="H591" s="36">
        <v>1.0391926769244273</v>
      </c>
      <c r="I591" s="36">
        <v>1.354276955133872</v>
      </c>
      <c r="J591" s="36">
        <v>5.4001719867963098</v>
      </c>
      <c r="K591" s="36">
        <v>9.1406261138536316</v>
      </c>
      <c r="L591" s="37">
        <v>1.39</v>
      </c>
      <c r="M591" s="37">
        <v>5.09</v>
      </c>
      <c r="N591" s="37">
        <v>8.11</v>
      </c>
      <c r="O591" s="36">
        <v>1.4444778209249538</v>
      </c>
      <c r="P591" s="36">
        <v>5.2894907255453347</v>
      </c>
      <c r="Q591" s="36">
        <v>8.4278526098571049</v>
      </c>
      <c r="R591" s="38">
        <v>0.69229169566595505</v>
      </c>
      <c r="S591" s="38">
        <v>0.18905411728402308</v>
      </c>
      <c r="T591" s="38">
        <v>0.11865418705002188</v>
      </c>
      <c r="U591" s="37">
        <v>1.0263779463504175</v>
      </c>
      <c r="V591" s="37">
        <v>0.94256257253385711</v>
      </c>
      <c r="W591" s="37">
        <v>0.88724775513007759</v>
      </c>
      <c r="X591" s="37" t="s">
        <v>471</v>
      </c>
      <c r="Y591" s="37" t="s">
        <v>461</v>
      </c>
      <c r="Z591" s="37"/>
      <c r="AA591" s="26" t="s">
        <v>84</v>
      </c>
      <c r="AB591" s="56" t="s">
        <v>86</v>
      </c>
      <c r="AC591" s="20">
        <v>44430</v>
      </c>
      <c r="AD591" s="26" t="s">
        <v>99</v>
      </c>
    </row>
    <row r="592" spans="1:30" x14ac:dyDescent="0.25">
      <c r="A592" s="41">
        <v>0.2353020211896322</v>
      </c>
      <c r="B592" s="41">
        <v>0.21829452700101332</v>
      </c>
      <c r="C592" s="41">
        <v>0.49024052040891219</v>
      </c>
      <c r="D592" s="34">
        <v>4.2498572470573475</v>
      </c>
      <c r="E592" s="35">
        <v>4.5809668878934282</v>
      </c>
      <c r="F592" s="35">
        <v>2.0398150670325959</v>
      </c>
      <c r="G592" s="28">
        <v>3.3894970889415621E-2</v>
      </c>
      <c r="H592" s="36">
        <v>1.0338949708894156</v>
      </c>
      <c r="I592" s="36">
        <v>4.1105309211450916</v>
      </c>
      <c r="J592" s="36">
        <v>4.4307855409651697</v>
      </c>
      <c r="K592" s="36">
        <v>1.9729422470039004</v>
      </c>
      <c r="L592" s="37">
        <v>3.31</v>
      </c>
      <c r="M592" s="37">
        <v>3.72</v>
      </c>
      <c r="N592" s="37">
        <v>2.16</v>
      </c>
      <c r="O592" s="36">
        <v>3.4221923536439656</v>
      </c>
      <c r="P592" s="36">
        <v>3.8460892917086262</v>
      </c>
      <c r="Q592" s="36">
        <v>2.2332131371211377</v>
      </c>
      <c r="R592" s="38">
        <v>0.29221034257036882</v>
      </c>
      <c r="S592" s="38">
        <v>0.26000436395374216</v>
      </c>
      <c r="T592" s="38">
        <v>0.4477852934758893</v>
      </c>
      <c r="U592" s="37">
        <v>0.80524877771212977</v>
      </c>
      <c r="V592" s="37">
        <v>0.83958024273719711</v>
      </c>
      <c r="W592" s="37">
        <v>1.0948115705262862</v>
      </c>
      <c r="X592" s="37" t="s">
        <v>507</v>
      </c>
      <c r="Y592" s="37" t="s">
        <v>473</v>
      </c>
      <c r="Z592" s="37"/>
      <c r="AA592" s="26" t="s">
        <v>85</v>
      </c>
      <c r="AB592" s="56" t="s">
        <v>79</v>
      </c>
      <c r="AC592" s="20">
        <v>44430</v>
      </c>
      <c r="AD592" s="26" t="s">
        <v>183</v>
      </c>
    </row>
    <row r="593" spans="1:31" x14ac:dyDescent="0.25">
      <c r="A593" s="41">
        <v>0.63104252841656183</v>
      </c>
      <c r="B593" s="41">
        <v>0.20233842030478502</v>
      </c>
      <c r="C593" s="41">
        <v>0.15843567915428045</v>
      </c>
      <c r="D593" s="34">
        <v>1.5846792489711297</v>
      </c>
      <c r="E593" s="35">
        <v>4.9422151190747012</v>
      </c>
      <c r="F593" s="35">
        <v>6.311709618300223</v>
      </c>
      <c r="G593" s="28">
        <v>3.8369923859872035E-2</v>
      </c>
      <c r="H593" s="36">
        <v>1.038369923859872</v>
      </c>
      <c r="I593" s="36">
        <v>1.5261220616642033</v>
      </c>
      <c r="J593" s="36">
        <v>4.759590012683816</v>
      </c>
      <c r="K593" s="36">
        <v>6.0784788477290181</v>
      </c>
      <c r="L593" s="37">
        <v>1.66</v>
      </c>
      <c r="M593" s="37">
        <v>3.89</v>
      </c>
      <c r="N593" s="37">
        <v>5.59</v>
      </c>
      <c r="O593" s="36">
        <v>1.7236940736073876</v>
      </c>
      <c r="P593" s="36">
        <v>4.0392590038149025</v>
      </c>
      <c r="Q593" s="36">
        <v>5.8044878743766848</v>
      </c>
      <c r="R593" s="38">
        <v>0.58014935208727403</v>
      </c>
      <c r="S593" s="38">
        <v>0.24757016053081615</v>
      </c>
      <c r="T593" s="38">
        <v>0.17228048738190965</v>
      </c>
      <c r="U593" s="37">
        <v>1.0877242664258491</v>
      </c>
      <c r="V593" s="37">
        <v>0.81729728603378693</v>
      </c>
      <c r="W593" s="37">
        <v>0.91963797851965567</v>
      </c>
      <c r="X593" s="37" t="s">
        <v>474</v>
      </c>
      <c r="Y593" s="37" t="s">
        <v>451</v>
      </c>
      <c r="Z593" s="37"/>
      <c r="AA593" s="26" t="s">
        <v>84</v>
      </c>
      <c r="AB593" s="56" t="s">
        <v>86</v>
      </c>
      <c r="AC593" s="20">
        <v>44430</v>
      </c>
      <c r="AD593" s="26" t="s">
        <v>78</v>
      </c>
    </row>
    <row r="594" spans="1:31" x14ac:dyDescent="0.25">
      <c r="A594" s="41">
        <v>0.48657771266873034</v>
      </c>
      <c r="B594" s="41">
        <v>0.23098974665792946</v>
      </c>
      <c r="C594" s="41">
        <v>0.2651226745211302</v>
      </c>
      <c r="D594" s="34">
        <v>2.0551701690472113</v>
      </c>
      <c r="E594" s="35">
        <v>4.329196488019404</v>
      </c>
      <c r="F594" s="35">
        <v>3.7718388357624248</v>
      </c>
      <c r="G594" s="28">
        <v>3.8159784808578401E-2</v>
      </c>
      <c r="H594" s="36">
        <v>1.0381597848085784</v>
      </c>
      <c r="I594" s="36">
        <v>1.9796279909129353</v>
      </c>
      <c r="J594" s="36">
        <v>4.1700676055542312</v>
      </c>
      <c r="K594" s="36">
        <v>3.6331968266887715</v>
      </c>
      <c r="L594" s="37">
        <v>1.68</v>
      </c>
      <c r="M594" s="37">
        <v>3.73</v>
      </c>
      <c r="N594" s="37">
        <v>5.72</v>
      </c>
      <c r="O594" s="36">
        <v>1.7441084384784116</v>
      </c>
      <c r="P594" s="36">
        <v>3.8723359973359974</v>
      </c>
      <c r="Q594" s="36">
        <v>5.9382739691050679</v>
      </c>
      <c r="R594" s="38">
        <v>0.57335884509131563</v>
      </c>
      <c r="S594" s="38">
        <v>0.25824205355319307</v>
      </c>
      <c r="T594" s="38">
        <v>0.1683991013554913</v>
      </c>
      <c r="U594" s="37">
        <v>0.84864429464105662</v>
      </c>
      <c r="V594" s="37">
        <v>0.89446991099902251</v>
      </c>
      <c r="W594" s="37">
        <v>1.574371076728343</v>
      </c>
      <c r="X594" s="37" t="s">
        <v>505</v>
      </c>
      <c r="Y594" s="37" t="s">
        <v>472</v>
      </c>
      <c r="Z594" s="37"/>
      <c r="AA594" s="26" t="s">
        <v>84</v>
      </c>
      <c r="AB594" s="56" t="s">
        <v>86</v>
      </c>
      <c r="AC594" s="20">
        <v>44430</v>
      </c>
      <c r="AD594" s="26" t="s">
        <v>75</v>
      </c>
    </row>
    <row r="595" spans="1:31" x14ac:dyDescent="0.25">
      <c r="A595" s="41">
        <v>0.2529527825705708</v>
      </c>
      <c r="B595" s="41">
        <v>0.25143750635151935</v>
      </c>
      <c r="C595" s="41">
        <v>0.44721980990601001</v>
      </c>
      <c r="D595" s="34">
        <v>3.9533069762575628</v>
      </c>
      <c r="E595" s="35">
        <v>3.9771313934443868</v>
      </c>
      <c r="F595" s="35">
        <v>2.2360369059012952</v>
      </c>
      <c r="G595" s="28">
        <v>3.1986516976908019E-2</v>
      </c>
      <c r="H595" s="36">
        <v>1.031986516976908</v>
      </c>
      <c r="I595" s="36">
        <v>3.8307738630523436</v>
      </c>
      <c r="J595" s="36">
        <v>3.8538598402379902</v>
      </c>
      <c r="K595" s="36">
        <v>2.1667307364165196</v>
      </c>
      <c r="L595" s="37">
        <v>2.27</v>
      </c>
      <c r="M595" s="37">
        <v>3.22</v>
      </c>
      <c r="N595" s="37">
        <v>3.56</v>
      </c>
      <c r="O595" s="36">
        <v>2.3426093935375811</v>
      </c>
      <c r="P595" s="36">
        <v>3.3229965846656442</v>
      </c>
      <c r="Q595" s="36">
        <v>3.6738720004377927</v>
      </c>
      <c r="R595" s="38">
        <v>0.42687440883599342</v>
      </c>
      <c r="S595" s="38">
        <v>0.30093320126015682</v>
      </c>
      <c r="T595" s="38">
        <v>0.2721923899038497</v>
      </c>
      <c r="U595" s="37">
        <v>0.59256956457128851</v>
      </c>
      <c r="V595" s="37">
        <v>0.835525974862945</v>
      </c>
      <c r="W595" s="37">
        <v>1.6430283376548025</v>
      </c>
      <c r="X595" s="37" t="s">
        <v>467</v>
      </c>
      <c r="Y595" s="37" t="s">
        <v>457</v>
      </c>
      <c r="Z595" s="37"/>
      <c r="AA595" s="26" t="s">
        <v>85</v>
      </c>
      <c r="AB595" s="56" t="s">
        <v>79</v>
      </c>
      <c r="AC595" s="20">
        <v>44430</v>
      </c>
      <c r="AD595" s="26" t="s">
        <v>74</v>
      </c>
    </row>
    <row r="596" spans="1:31" x14ac:dyDescent="0.25">
      <c r="A596" s="41">
        <v>0.22628669090616887</v>
      </c>
      <c r="B596" s="41">
        <v>0.25709490835849275</v>
      </c>
      <c r="C596" s="41">
        <v>0.46385874983303199</v>
      </c>
      <c r="D596" s="34">
        <v>4.4191728466021711</v>
      </c>
      <c r="E596" s="35">
        <v>3.88961417549974</v>
      </c>
      <c r="F596" s="35">
        <v>2.155828687849382</v>
      </c>
      <c r="G596" s="28">
        <v>3.5191623426917396E-2</v>
      </c>
      <c r="H596" s="36">
        <v>1.0351916234269174</v>
      </c>
      <c r="I596" s="36">
        <v>4.2689418524976661</v>
      </c>
      <c r="J596" s="36">
        <v>3.7573856737977551</v>
      </c>
      <c r="K596" s="36">
        <v>2.0825406997717844</v>
      </c>
      <c r="L596" s="37">
        <v>2.04</v>
      </c>
      <c r="M596" s="37">
        <v>3.64</v>
      </c>
      <c r="N596" s="37">
        <v>3.7</v>
      </c>
      <c r="O596" s="36">
        <v>2.1117909117909117</v>
      </c>
      <c r="P596" s="36">
        <v>3.7680975092739795</v>
      </c>
      <c r="Q596" s="36">
        <v>3.8302090066795946</v>
      </c>
      <c r="R596" s="38">
        <v>0.4735317281728173</v>
      </c>
      <c r="S596" s="38">
        <v>0.26538591359135916</v>
      </c>
      <c r="T596" s="38">
        <v>0.2610823582358236</v>
      </c>
      <c r="U596" s="37">
        <v>0.47787017731488657</v>
      </c>
      <c r="V596" s="37">
        <v>0.96875868383265851</v>
      </c>
      <c r="W596" s="37">
        <v>1.7766759614376157</v>
      </c>
      <c r="X596" s="37" t="s">
        <v>522</v>
      </c>
      <c r="Y596" s="37" t="s">
        <v>455</v>
      </c>
      <c r="Z596" s="37"/>
      <c r="AA596" s="26" t="s">
        <v>85</v>
      </c>
      <c r="AB596" s="56" t="s">
        <v>79</v>
      </c>
      <c r="AC596" s="20">
        <v>44430</v>
      </c>
      <c r="AD596" s="26" t="s">
        <v>89</v>
      </c>
    </row>
    <row r="597" spans="1:31" x14ac:dyDescent="0.25">
      <c r="A597" s="41">
        <v>0.45796166667585136</v>
      </c>
      <c r="B597" s="41">
        <v>0.24436803043054656</v>
      </c>
      <c r="C597" s="41">
        <v>0.27889600882240378</v>
      </c>
      <c r="D597" s="34">
        <v>2.1835888738430316</v>
      </c>
      <c r="E597" s="35">
        <v>4.0921883203712142</v>
      </c>
      <c r="F597" s="35">
        <v>3.5855658323055564</v>
      </c>
      <c r="G597" s="28">
        <v>3.8208351396400442E-2</v>
      </c>
      <c r="H597" s="36">
        <v>1.0382083513964004</v>
      </c>
      <c r="I597" s="36">
        <v>2.1032279993761205</v>
      </c>
      <c r="J597" s="36">
        <v>3.9415867873410773</v>
      </c>
      <c r="K597" s="36">
        <v>3.4536091214089493</v>
      </c>
      <c r="L597" s="37">
        <v>1.72</v>
      </c>
      <c r="M597" s="37">
        <v>4.09</v>
      </c>
      <c r="N597" s="37">
        <v>4.71</v>
      </c>
      <c r="O597" s="36">
        <v>1.7857183644018086</v>
      </c>
      <c r="P597" s="36">
        <v>4.246272157211278</v>
      </c>
      <c r="Q597" s="36">
        <v>4.8899613350770457</v>
      </c>
      <c r="R597" s="38">
        <v>0.55999872092651426</v>
      </c>
      <c r="S597" s="38">
        <v>0.23550068459501333</v>
      </c>
      <c r="T597" s="38">
        <v>0.20450059447847233</v>
      </c>
      <c r="U597" s="37">
        <v>0.8177905583751276</v>
      </c>
      <c r="V597" s="37">
        <v>1.0376531637297879</v>
      </c>
      <c r="W597" s="37">
        <v>1.3637906996488613</v>
      </c>
      <c r="X597" s="37" t="s">
        <v>464</v>
      </c>
      <c r="Y597" s="37" t="s">
        <v>463</v>
      </c>
      <c r="Z597" s="37"/>
      <c r="AA597" s="26" t="s">
        <v>84</v>
      </c>
      <c r="AB597" s="56" t="s">
        <v>86</v>
      </c>
      <c r="AC597" s="20">
        <v>44430</v>
      </c>
      <c r="AD597" s="26" t="s">
        <v>86</v>
      </c>
    </row>
    <row r="598" spans="1:31" x14ac:dyDescent="0.25">
      <c r="A598" s="41">
        <v>0.26787912336681458</v>
      </c>
      <c r="B598" s="41">
        <v>0.2280900240639479</v>
      </c>
      <c r="C598" s="41">
        <v>0.45574091226972768</v>
      </c>
      <c r="D598" s="34">
        <v>3.7330269990120555</v>
      </c>
      <c r="E598" s="35">
        <v>4.3842338309352691</v>
      </c>
      <c r="F598" s="35">
        <v>2.194229161958924</v>
      </c>
      <c r="G598" s="28">
        <v>3.4580664111505399E-2</v>
      </c>
      <c r="H598" s="36">
        <v>1.0345806641115054</v>
      </c>
      <c r="I598" s="36">
        <v>3.6082512736867813</v>
      </c>
      <c r="J598" s="36">
        <v>4.2376916397335096</v>
      </c>
      <c r="K598" s="36">
        <v>2.1208874649163496</v>
      </c>
      <c r="L598" s="37">
        <v>4.1500000000000004</v>
      </c>
      <c r="M598" s="37">
        <v>3.63</v>
      </c>
      <c r="N598" s="37">
        <v>1.93</v>
      </c>
      <c r="O598" s="36">
        <v>4.2935097560627478</v>
      </c>
      <c r="P598" s="36">
        <v>3.7555278107247645</v>
      </c>
      <c r="Q598" s="36">
        <v>1.9967406817352054</v>
      </c>
      <c r="R598" s="38">
        <v>0.2329096838752788</v>
      </c>
      <c r="S598" s="38">
        <v>0.26627415649653091</v>
      </c>
      <c r="T598" s="38">
        <v>0.50081615962819026</v>
      </c>
      <c r="U598" s="37">
        <v>1.1501416296209548</v>
      </c>
      <c r="V598" s="37">
        <v>0.8565984287210372</v>
      </c>
      <c r="W598" s="37">
        <v>0.9099964198600804</v>
      </c>
      <c r="X598" s="37" t="s">
        <v>470</v>
      </c>
      <c r="Y598" s="37" t="s">
        <v>469</v>
      </c>
      <c r="Z598" s="37"/>
      <c r="AA598" s="26" t="s">
        <v>85</v>
      </c>
      <c r="AB598" s="56" t="s">
        <v>79</v>
      </c>
      <c r="AC598" s="20">
        <v>44430</v>
      </c>
      <c r="AD598" s="26" t="s">
        <v>86</v>
      </c>
    </row>
    <row r="599" spans="1:31" x14ac:dyDescent="0.25">
      <c r="A599" s="41">
        <v>0.16423544136458765</v>
      </c>
      <c r="B599" s="41">
        <v>0.15724892184532668</v>
      </c>
      <c r="C599" s="41">
        <v>0.59533085048022161</v>
      </c>
      <c r="D599" s="34">
        <v>6.0888197559020867</v>
      </c>
      <c r="E599" s="35">
        <v>6.3593440785789355</v>
      </c>
      <c r="F599" s="35">
        <v>1.6797382483930632</v>
      </c>
      <c r="G599" s="28">
        <v>4.4650788896313243E-2</v>
      </c>
      <c r="H599" s="36">
        <v>1.0446507888963132</v>
      </c>
      <c r="I599" s="36">
        <v>5.8285695283253478</v>
      </c>
      <c r="J599" s="36">
        <v>6.0875310162716314</v>
      </c>
      <c r="K599" s="36">
        <v>1.6079423537962652</v>
      </c>
      <c r="L599" s="37">
        <v>6.29</v>
      </c>
      <c r="M599" s="37">
        <v>3.78</v>
      </c>
      <c r="N599" s="37">
        <v>1.61</v>
      </c>
      <c r="O599" s="36">
        <v>6.5708534621578103</v>
      </c>
      <c r="P599" s="36">
        <v>3.9487799820280638</v>
      </c>
      <c r="Q599" s="36">
        <v>1.6818877701230643</v>
      </c>
      <c r="R599" s="38">
        <v>0.15218723195686804</v>
      </c>
      <c r="S599" s="38">
        <v>0.25324277487002644</v>
      </c>
      <c r="T599" s="38">
        <v>0.59456999317310555</v>
      </c>
      <c r="U599" s="37">
        <v>1.0791670184995168</v>
      </c>
      <c r="V599" s="37">
        <v>0.62094139477832155</v>
      </c>
      <c r="W599" s="37">
        <v>1.0012796765996472</v>
      </c>
      <c r="X599" s="37" t="s">
        <v>309</v>
      </c>
      <c r="Y599" s="37" t="s">
        <v>379</v>
      </c>
      <c r="Z599" s="37"/>
      <c r="AA599" s="26" t="s">
        <v>85</v>
      </c>
      <c r="AB599" s="56" t="s">
        <v>102</v>
      </c>
      <c r="AC599" s="20">
        <v>44431</v>
      </c>
      <c r="AD599" s="26" t="s">
        <v>75</v>
      </c>
    </row>
    <row r="600" spans="1:31" x14ac:dyDescent="0.25">
      <c r="A600" s="41">
        <v>0.10747940427014772</v>
      </c>
      <c r="B600" s="41">
        <v>0.50853363954836572</v>
      </c>
      <c r="C600" s="41">
        <v>0.36849017908610027</v>
      </c>
      <c r="D600" s="34">
        <v>9.3041081385836151</v>
      </c>
      <c r="E600" s="35">
        <v>1.9664382495681327</v>
      </c>
      <c r="F600" s="35">
        <v>2.7137765312500854</v>
      </c>
      <c r="G600" s="28">
        <v>3.8926627161921301E-2</v>
      </c>
      <c r="H600" s="36">
        <v>1.0389266271619213</v>
      </c>
      <c r="I600" s="36">
        <v>8.9555007017194566</v>
      </c>
      <c r="J600" s="36">
        <v>1.8927595059719791</v>
      </c>
      <c r="K600" s="36">
        <v>2.6120964275055889</v>
      </c>
      <c r="L600" s="37">
        <v>4.07</v>
      </c>
      <c r="M600" s="37">
        <v>3.3</v>
      </c>
      <c r="N600" s="37">
        <v>2.04</v>
      </c>
      <c r="O600" s="36">
        <v>4.2284313725490197</v>
      </c>
      <c r="P600" s="36">
        <v>3.42845786963434</v>
      </c>
      <c r="Q600" s="36">
        <v>2.1194103194103193</v>
      </c>
      <c r="R600" s="38">
        <v>0.2364943194991885</v>
      </c>
      <c r="S600" s="38">
        <v>0.29167632738233251</v>
      </c>
      <c r="T600" s="38">
        <v>0.47182935311847901</v>
      </c>
      <c r="U600" s="37">
        <v>0.45446928491877175</v>
      </c>
      <c r="V600" s="37">
        <v>1.7434861584833874</v>
      </c>
      <c r="W600" s="37">
        <v>0.78098188815643754</v>
      </c>
      <c r="X600" s="37" t="s">
        <v>480</v>
      </c>
      <c r="Y600" s="37" t="s">
        <v>388</v>
      </c>
      <c r="Z600" s="37"/>
      <c r="AA600" s="26" t="s">
        <v>85</v>
      </c>
      <c r="AB600" s="56" t="s">
        <v>76</v>
      </c>
      <c r="AC600" s="20">
        <v>44431</v>
      </c>
      <c r="AD600" s="26" t="s">
        <v>76</v>
      </c>
    </row>
    <row r="601" spans="1:31" x14ac:dyDescent="0.25">
      <c r="A601" s="41">
        <v>0.69218154456523329</v>
      </c>
      <c r="B601" s="41">
        <v>0.18181238596626215</v>
      </c>
      <c r="C601" s="41">
        <v>0.11897881698927659</v>
      </c>
      <c r="D601" s="34">
        <v>1.4447076895529061</v>
      </c>
      <c r="E601" s="35">
        <v>5.5001753301096006</v>
      </c>
      <c r="F601" s="35">
        <v>8.4048574805557923</v>
      </c>
      <c r="G601" s="28">
        <v>3.4458788269854601E-2</v>
      </c>
      <c r="H601" s="36">
        <v>1.0344587882698546</v>
      </c>
      <c r="I601" s="36">
        <v>1.3965831272690892</v>
      </c>
      <c r="J601" s="36">
        <v>5.3169593535076576</v>
      </c>
      <c r="K601" s="36">
        <v>8.1248838289759444</v>
      </c>
      <c r="L601" s="37">
        <v>1.88</v>
      </c>
      <c r="M601" s="37">
        <v>3.58</v>
      </c>
      <c r="N601" s="37">
        <v>4.4800000000000004</v>
      </c>
      <c r="O601" s="36">
        <v>1.9447825219473265</v>
      </c>
      <c r="P601" s="36">
        <v>3.7033624620060794</v>
      </c>
      <c r="Q601" s="36">
        <v>4.6343753714489493</v>
      </c>
      <c r="R601" s="38">
        <v>0.51419631178024572</v>
      </c>
      <c r="S601" s="38">
        <v>0.27002487881197257</v>
      </c>
      <c r="T601" s="38">
        <v>0.21577880940778163</v>
      </c>
      <c r="U601" s="37">
        <v>1.3461425698849701</v>
      </c>
      <c r="V601" s="37">
        <v>0.67331716531521613</v>
      </c>
      <c r="W601" s="37">
        <v>0.55139249917923527</v>
      </c>
      <c r="X601" s="37" t="s">
        <v>403</v>
      </c>
      <c r="Y601" s="37" t="s">
        <v>485</v>
      </c>
      <c r="Z601" s="37"/>
      <c r="AA601" s="26" t="s">
        <v>84</v>
      </c>
      <c r="AB601" s="56" t="s">
        <v>86</v>
      </c>
      <c r="AC601" s="20">
        <v>44431</v>
      </c>
      <c r="AD601" s="26" t="s">
        <v>89</v>
      </c>
    </row>
    <row r="602" spans="1:31" x14ac:dyDescent="0.25">
      <c r="A602" s="41">
        <v>0.16989966300323248</v>
      </c>
      <c r="B602" s="41">
        <v>0.21813927738837763</v>
      </c>
      <c r="C602" s="41">
        <v>0.53805955175914155</v>
      </c>
      <c r="D602" s="34">
        <v>5.8858268599448262</v>
      </c>
      <c r="E602" s="35">
        <v>4.584227159694807</v>
      </c>
      <c r="F602" s="35">
        <v>1.8585303368940893</v>
      </c>
      <c r="G602" s="28">
        <v>3.5275231683592256E-2</v>
      </c>
      <c r="H602" s="36">
        <v>1.0352752316835923</v>
      </c>
      <c r="I602" s="36">
        <v>5.685277383071492</v>
      </c>
      <c r="J602" s="36">
        <v>4.4280274649667932</v>
      </c>
      <c r="K602" s="36">
        <v>1.7952040964717155</v>
      </c>
      <c r="L602" s="37">
        <v>4.57</v>
      </c>
      <c r="M602" s="37">
        <v>3.48</v>
      </c>
      <c r="N602" s="37">
        <v>1.89</v>
      </c>
      <c r="O602" s="36">
        <v>4.731207808794017</v>
      </c>
      <c r="P602" s="36">
        <v>3.602757806258901</v>
      </c>
      <c r="Q602" s="36">
        <v>1.9566701878819892</v>
      </c>
      <c r="R602" s="38">
        <v>0.21136251891985688</v>
      </c>
      <c r="S602" s="38">
        <v>0.2775651469723408</v>
      </c>
      <c r="T602" s="38">
        <v>0.51107233410780217</v>
      </c>
      <c r="U602" s="37">
        <v>0.80383061231236552</v>
      </c>
      <c r="V602" s="37">
        <v>0.78590298446265339</v>
      </c>
      <c r="W602" s="37">
        <v>1.0528050842322585</v>
      </c>
      <c r="X602" s="37" t="s">
        <v>412</v>
      </c>
      <c r="Y602" s="37" t="s">
        <v>330</v>
      </c>
      <c r="Z602" s="37"/>
      <c r="AA602" s="26" t="s">
        <v>85</v>
      </c>
      <c r="AB602" s="56" t="s">
        <v>79</v>
      </c>
      <c r="AC602" s="20">
        <v>44431</v>
      </c>
      <c r="AD602" s="26" t="s">
        <v>76</v>
      </c>
    </row>
    <row r="603" spans="1:31" x14ac:dyDescent="0.25">
      <c r="A603" s="41">
        <v>0.31662423851642041</v>
      </c>
      <c r="B603" s="41">
        <v>0.30852953311045961</v>
      </c>
      <c r="C603" s="41">
        <v>0.3483503037797544</v>
      </c>
      <c r="D603" s="34">
        <v>3.1583178997464501</v>
      </c>
      <c r="E603" s="35">
        <v>3.2411808034013405</v>
      </c>
      <c r="F603" s="35">
        <v>2.8706735408281809</v>
      </c>
      <c r="G603" s="28">
        <v>3.6523585893615484E-2</v>
      </c>
      <c r="H603" s="36">
        <v>1.0365235858936155</v>
      </c>
      <c r="I603" s="36">
        <v>3.0470294576303125</v>
      </c>
      <c r="J603" s="36">
        <v>3.1269725527827998</v>
      </c>
      <c r="K603" s="36">
        <v>2.769520713176338</v>
      </c>
      <c r="L603" s="37">
        <v>1.89</v>
      </c>
      <c r="M603" s="37">
        <v>3.61</v>
      </c>
      <c r="N603" s="37">
        <v>4.34</v>
      </c>
      <c r="O603" s="36">
        <v>1.9590295773389332</v>
      </c>
      <c r="P603" s="36">
        <v>3.7418501450759516</v>
      </c>
      <c r="Q603" s="36">
        <v>4.4985123627782908</v>
      </c>
      <c r="R603" s="38">
        <v>0.51045681574566104</v>
      </c>
      <c r="S603" s="38">
        <v>0.26724747417155109</v>
      </c>
      <c r="T603" s="38">
        <v>0.22229571008278787</v>
      </c>
      <c r="U603" s="37">
        <v>0.62027624815608473</v>
      </c>
      <c r="V603" s="37">
        <v>1.1544712782295889</v>
      </c>
      <c r="W603" s="37">
        <v>1.5670581481307984</v>
      </c>
      <c r="X603" s="37" t="s">
        <v>338</v>
      </c>
      <c r="Y603" s="37" t="s">
        <v>340</v>
      </c>
      <c r="Z603" s="37"/>
      <c r="AA603" s="26" t="s">
        <v>90</v>
      </c>
      <c r="AB603" s="56" t="s">
        <v>75</v>
      </c>
      <c r="AC603" s="20">
        <v>44431</v>
      </c>
      <c r="AD603" s="26" t="s">
        <v>78</v>
      </c>
    </row>
    <row r="604" spans="1:31" s="24" customFormat="1" x14ac:dyDescent="0.25">
      <c r="A604" s="41">
        <v>0.48979160781330122</v>
      </c>
      <c r="B604" s="41">
        <v>0.24782388884919168</v>
      </c>
      <c r="C604" s="41">
        <v>0.24750817764773386</v>
      </c>
      <c r="D604" s="34">
        <v>2.0416846349502582</v>
      </c>
      <c r="E604" s="35">
        <v>4.0351235090517452</v>
      </c>
      <c r="F604" s="35">
        <v>4.0402705458211186</v>
      </c>
      <c r="G604" s="28">
        <v>3.2693314373428262E-2</v>
      </c>
      <c r="H604" s="36">
        <v>1.0326933143734283</v>
      </c>
      <c r="I604" s="36">
        <v>1.9770483710248679</v>
      </c>
      <c r="J604" s="36">
        <v>3.9073783599538436</v>
      </c>
      <c r="K604" s="36">
        <v>3.91236245029096</v>
      </c>
      <c r="L604" s="37">
        <v>3.43</v>
      </c>
      <c r="M604" s="37">
        <v>3.44</v>
      </c>
      <c r="N604" s="37">
        <v>2.2200000000000002</v>
      </c>
      <c r="O604" s="36">
        <v>3.5421380683008592</v>
      </c>
      <c r="P604" s="36">
        <v>3.5524650014445931</v>
      </c>
      <c r="Q604" s="36">
        <v>2.2925791579090111</v>
      </c>
      <c r="R604" s="38">
        <v>0.28231536453904904</v>
      </c>
      <c r="S604" s="38">
        <v>0.28149468033980762</v>
      </c>
      <c r="T604" s="38">
        <v>0.43618995512114328</v>
      </c>
      <c r="U604" s="37">
        <v>1.7349094995697789</v>
      </c>
      <c r="V604" s="37">
        <v>0.88038569165864844</v>
      </c>
      <c r="W604" s="37">
        <v>0.56743208948723556</v>
      </c>
      <c r="X604" s="37" t="s">
        <v>529</v>
      </c>
      <c r="Y604" s="37" t="s">
        <v>342</v>
      </c>
      <c r="Z604" s="37"/>
      <c r="AA604" s="26" t="s">
        <v>84</v>
      </c>
      <c r="AB604" s="56" t="s">
        <v>86</v>
      </c>
      <c r="AC604" s="27">
        <v>44431</v>
      </c>
      <c r="AD604" s="26" t="s">
        <v>77</v>
      </c>
      <c r="AE604" s="75"/>
    </row>
    <row r="605" spans="1:31" x14ac:dyDescent="0.25">
      <c r="A605" s="41">
        <v>0</v>
      </c>
      <c r="B605" s="41">
        <v>0.16903349273679003</v>
      </c>
      <c r="C605" s="41">
        <v>0.67030873759888021</v>
      </c>
      <c r="D605" s="34" t="e">
        <v>#DIV/0!</v>
      </c>
      <c r="E605" s="35">
        <v>5.9159873218566625</v>
      </c>
      <c r="F605" s="35">
        <v>1.4918498654547012</v>
      </c>
      <c r="G605" s="28">
        <v>5.9924044246713937E-2</v>
      </c>
      <c r="H605" s="36">
        <v>1.0599240442467139</v>
      </c>
      <c r="I605" s="36" t="e">
        <v>#DIV/0!</v>
      </c>
      <c r="J605" s="36">
        <v>5.5815200664318771</v>
      </c>
      <c r="K605" s="36">
        <v>1.4075063902479503</v>
      </c>
      <c r="L605" s="37">
        <v>3.1</v>
      </c>
      <c r="M605" s="37">
        <v>2.91</v>
      </c>
      <c r="N605" s="37">
        <v>2.54</v>
      </c>
      <c r="O605" s="36">
        <v>3.2857645371648134</v>
      </c>
      <c r="P605" s="36">
        <v>3.0843789687579375</v>
      </c>
      <c r="Q605" s="36">
        <v>2.6922070723866534</v>
      </c>
      <c r="R605" s="38">
        <v>0.30434317148692269</v>
      </c>
      <c r="S605" s="38">
        <v>0.32421437512352591</v>
      </c>
      <c r="T605" s="38">
        <v>0.37144245338955134</v>
      </c>
      <c r="U605" s="37" t="e">
        <v>#DIV/0!</v>
      </c>
      <c r="V605" s="37">
        <v>0.52136335001305278</v>
      </c>
      <c r="W605" s="37">
        <v>1.8046099240462747</v>
      </c>
      <c r="X605" s="37" t="s">
        <v>297</v>
      </c>
      <c r="Y605" s="37" t="s">
        <v>494</v>
      </c>
      <c r="Z605" s="37"/>
      <c r="AA605" s="26" t="s">
        <v>85</v>
      </c>
      <c r="AB605" s="39" t="s">
        <v>77</v>
      </c>
      <c r="AC605" s="20">
        <v>44431</v>
      </c>
      <c r="AD605" s="26" t="s">
        <v>78</v>
      </c>
    </row>
    <row r="606" spans="1:31" x14ac:dyDescent="0.25">
      <c r="A606" s="41">
        <v>0.63971553702473571</v>
      </c>
      <c r="B606" s="41">
        <v>0.15829372279492554</v>
      </c>
      <c r="C606" s="41">
        <v>0.14908454612421904</v>
      </c>
      <c r="D606" s="34">
        <v>1.5631947985051569</v>
      </c>
      <c r="E606" s="35">
        <v>6.3173699016197329</v>
      </c>
      <c r="F606" s="35">
        <v>6.7076033431847994</v>
      </c>
      <c r="G606" s="28">
        <v>4.174444624583673E-2</v>
      </c>
      <c r="H606" s="36">
        <v>1.0417444462458367</v>
      </c>
      <c r="I606" s="36">
        <v>1.5005549625327834</v>
      </c>
      <c r="J606" s="36">
        <v>6.0642222998028101</v>
      </c>
      <c r="K606" s="36">
        <v>6.4388184332128429</v>
      </c>
      <c r="L606" s="37">
        <v>1.89</v>
      </c>
      <c r="M606" s="37">
        <v>3.53</v>
      </c>
      <c r="N606" s="37">
        <v>4.3600000000000003</v>
      </c>
      <c r="O606" s="36">
        <v>1.9688970034046314</v>
      </c>
      <c r="P606" s="36">
        <v>3.6773578952478037</v>
      </c>
      <c r="Q606" s="36">
        <v>4.5420057856318481</v>
      </c>
      <c r="R606" s="38">
        <v>0.50789858396391108</v>
      </c>
      <c r="S606" s="38">
        <v>0.27193436931778808</v>
      </c>
      <c r="T606" s="38">
        <v>0.22016704671830087</v>
      </c>
      <c r="U606" s="37">
        <v>1.2595340038793867</v>
      </c>
      <c r="V606" s="37">
        <v>0.58210267128808657</v>
      </c>
      <c r="W606" s="37">
        <v>0.67714287104450099</v>
      </c>
      <c r="X606" s="37" t="s">
        <v>427</v>
      </c>
      <c r="Y606" s="37" t="s">
        <v>493</v>
      </c>
      <c r="Z606" s="37"/>
      <c r="AA606" s="26" t="s">
        <v>84</v>
      </c>
      <c r="AB606" s="39" t="s">
        <v>204</v>
      </c>
      <c r="AC606" s="20">
        <v>44431</v>
      </c>
      <c r="AD606" s="26" t="s">
        <v>75</v>
      </c>
    </row>
    <row r="607" spans="1:31" x14ac:dyDescent="0.25">
      <c r="A607" s="41">
        <v>0.60125436227126472</v>
      </c>
      <c r="B607" s="41">
        <v>0.28503665355022928</v>
      </c>
      <c r="C607" s="41">
        <v>0.11177030807743936</v>
      </c>
      <c r="D607" s="34">
        <v>1.6631895962009426</v>
      </c>
      <c r="E607" s="35">
        <v>3.5083207283858306</v>
      </c>
      <c r="F607" s="35">
        <v>8.9469199575539893</v>
      </c>
      <c r="G607" s="28">
        <v>3.9417291837642532E-2</v>
      </c>
      <c r="H607" s="36">
        <v>1.0394172918376425</v>
      </c>
      <c r="I607" s="36">
        <v>1.6001173053995466</v>
      </c>
      <c r="J607" s="36">
        <v>3.3752764707072354</v>
      </c>
      <c r="K607" s="36">
        <v>8.6076304750869035</v>
      </c>
      <c r="L607" s="37">
        <v>1.39</v>
      </c>
      <c r="M607" s="37">
        <v>4.88</v>
      </c>
      <c r="N607" s="37">
        <v>8.69</v>
      </c>
      <c r="O607" s="36">
        <v>1.4447900356543231</v>
      </c>
      <c r="P607" s="36">
        <v>5.0723563841676951</v>
      </c>
      <c r="Q607" s="36">
        <v>9.0325362660691138</v>
      </c>
      <c r="R607" s="38">
        <v>0.6921420935375675</v>
      </c>
      <c r="S607" s="38">
        <v>0.19714703074123338</v>
      </c>
      <c r="T607" s="38">
        <v>0.11071087572119895</v>
      </c>
      <c r="U607" s="37">
        <v>0.86868631150321773</v>
      </c>
      <c r="V607" s="37">
        <v>1.445807489357301</v>
      </c>
      <c r="W607" s="37">
        <v>1.0095693611791885</v>
      </c>
      <c r="X607" s="37" t="s">
        <v>436</v>
      </c>
      <c r="Y607" s="37" t="s">
        <v>360</v>
      </c>
      <c r="Z607" s="37"/>
      <c r="AA607" s="26" t="s">
        <v>84</v>
      </c>
      <c r="AB607" s="39" t="s">
        <v>78</v>
      </c>
      <c r="AC607" s="20">
        <v>44431</v>
      </c>
      <c r="AD607" s="26" t="s">
        <v>73</v>
      </c>
    </row>
    <row r="608" spans="1:31" x14ac:dyDescent="0.25">
      <c r="A608" s="41">
        <v>0.50023530802699467</v>
      </c>
      <c r="B608" s="41">
        <v>0.21856291642957945</v>
      </c>
      <c r="C608" s="41">
        <v>0.26360913766252714</v>
      </c>
      <c r="D608" s="34">
        <v>1.9990592106425964</v>
      </c>
      <c r="E608" s="35">
        <v>4.5753415828077957</v>
      </c>
      <c r="F608" s="35">
        <v>3.7934952060736289</v>
      </c>
      <c r="G608" s="28">
        <v>3.6377671636030229E-2</v>
      </c>
      <c r="H608" s="36">
        <v>1.0363776716360302</v>
      </c>
      <c r="I608" s="36">
        <v>1.9288906596056561</v>
      </c>
      <c r="J608" s="36">
        <v>4.4147434936388992</v>
      </c>
      <c r="K608" s="36">
        <v>3.660340539839305</v>
      </c>
      <c r="L608" s="37">
        <v>1.96</v>
      </c>
      <c r="M608" s="37">
        <v>3.29</v>
      </c>
      <c r="N608" s="37">
        <v>4.5</v>
      </c>
      <c r="O608" s="36">
        <v>2.0313002364066191</v>
      </c>
      <c r="P608" s="36">
        <v>3.4096825396825396</v>
      </c>
      <c r="Q608" s="36">
        <v>4.663699522362136</v>
      </c>
      <c r="R608" s="38">
        <v>0.49229551696848384</v>
      </c>
      <c r="S608" s="38">
        <v>0.29328243564079887</v>
      </c>
      <c r="T608" s="38">
        <v>0.21442204739071738</v>
      </c>
      <c r="U608" s="37">
        <v>1.0161280994541722</v>
      </c>
      <c r="V608" s="37">
        <v>0.74523015997203101</v>
      </c>
      <c r="W608" s="37">
        <v>1.2293938094070225</v>
      </c>
      <c r="X608" s="37" t="s">
        <v>503</v>
      </c>
      <c r="Y608" s="37" t="s">
        <v>502</v>
      </c>
      <c r="Z608" s="37"/>
      <c r="AA608" s="26" t="s">
        <v>84</v>
      </c>
      <c r="AB608" s="39" t="s">
        <v>86</v>
      </c>
      <c r="AC608" s="20">
        <v>44431</v>
      </c>
      <c r="AD608" s="26" t="s">
        <v>78</v>
      </c>
    </row>
    <row r="609" spans="1:31" x14ac:dyDescent="0.25">
      <c r="A609" s="41">
        <v>0.41058874534160267</v>
      </c>
      <c r="B609" s="41">
        <v>0.28324564654342566</v>
      </c>
      <c r="C609" s="41">
        <v>0.28738718847733069</v>
      </c>
      <c r="D609" s="34">
        <v>2.4355270604605042</v>
      </c>
      <c r="E609" s="35">
        <v>3.5305043950487884</v>
      </c>
      <c r="F609" s="35">
        <v>3.4796262328126737</v>
      </c>
      <c r="G609" s="28">
        <v>3.502160774013019E-2</v>
      </c>
      <c r="H609" s="36">
        <v>1.0350216077401302</v>
      </c>
      <c r="I609" s="36">
        <v>2.353117115862192</v>
      </c>
      <c r="J609" s="36">
        <v>3.4110441450177102</v>
      </c>
      <c r="K609" s="36">
        <v>3.3618875265900021</v>
      </c>
      <c r="L609" s="37">
        <v>4.1500000000000004</v>
      </c>
      <c r="M609" s="37">
        <v>3.43</v>
      </c>
      <c r="N609" s="37">
        <v>1.99</v>
      </c>
      <c r="O609" s="36">
        <v>4.2953396721215409</v>
      </c>
      <c r="P609" s="36">
        <v>3.5501241145486468</v>
      </c>
      <c r="Q609" s="36">
        <v>2.0596929994028592</v>
      </c>
      <c r="R609" s="38">
        <v>0.23281045885390553</v>
      </c>
      <c r="S609" s="38">
        <v>0.28168029278242213</v>
      </c>
      <c r="T609" s="38">
        <v>0.48550924836367232</v>
      </c>
      <c r="U609" s="37">
        <v>1.7636181267923943</v>
      </c>
      <c r="V609" s="37">
        <v>1.0055572001347381</v>
      </c>
      <c r="W609" s="37">
        <v>0.59192938022482799</v>
      </c>
      <c r="X609" s="37" t="s">
        <v>500</v>
      </c>
      <c r="Y609" s="37" t="s">
        <v>435</v>
      </c>
      <c r="Z609" s="37"/>
      <c r="AA609" s="26" t="s">
        <v>90</v>
      </c>
      <c r="AB609" s="39" t="s">
        <v>75</v>
      </c>
      <c r="AC609" s="20">
        <v>44431</v>
      </c>
      <c r="AD609" s="26" t="s">
        <v>76</v>
      </c>
    </row>
    <row r="610" spans="1:31" x14ac:dyDescent="0.25">
      <c r="A610" s="41">
        <v>0.2664826798561799</v>
      </c>
      <c r="B610" s="41">
        <v>0.32843290080381993</v>
      </c>
      <c r="C610" s="41">
        <v>0.37566538460418442</v>
      </c>
      <c r="D610" s="34">
        <v>3.7525891008740144</v>
      </c>
      <c r="E610" s="35">
        <v>3.0447619515357922</v>
      </c>
      <c r="F610" s="35">
        <v>2.6619434235433714</v>
      </c>
      <c r="G610" s="28">
        <v>3.8250026156099626E-2</v>
      </c>
      <c r="H610" s="36">
        <v>1.0382500261560996</v>
      </c>
      <c r="I610" s="36">
        <v>3.6143404828672909</v>
      </c>
      <c r="J610" s="36">
        <v>2.9325902960083488</v>
      </c>
      <c r="K610" s="36">
        <v>2.5638751326582212</v>
      </c>
      <c r="L610" s="37">
        <v>2.95</v>
      </c>
      <c r="M610" s="37">
        <v>3.24</v>
      </c>
      <c r="N610" s="37">
        <v>2.56</v>
      </c>
      <c r="O610" s="36">
        <v>3.0628375771604941</v>
      </c>
      <c r="P610" s="36">
        <v>3.3639300847457632</v>
      </c>
      <c r="Q610" s="36">
        <v>2.657920066959615</v>
      </c>
      <c r="R610" s="38">
        <v>0.32649462297869658</v>
      </c>
      <c r="S610" s="38">
        <v>0.29727133882319595</v>
      </c>
      <c r="T610" s="38">
        <v>0.37623403819810741</v>
      </c>
      <c r="U610" s="37">
        <v>0.81619316552593768</v>
      </c>
      <c r="V610" s="37">
        <v>1.1048253158342909</v>
      </c>
      <c r="W610" s="37">
        <v>0.9984885642015634</v>
      </c>
      <c r="X610" s="37" t="s">
        <v>317</v>
      </c>
      <c r="Y610" s="37" t="s">
        <v>390</v>
      </c>
      <c r="Z610" s="37"/>
      <c r="AA610" s="26" t="s">
        <v>90</v>
      </c>
      <c r="AB610" s="39" t="s">
        <v>75</v>
      </c>
      <c r="AC610" s="20">
        <v>44432</v>
      </c>
      <c r="AD610" s="26" t="s">
        <v>77</v>
      </c>
    </row>
    <row r="611" spans="1:31" s="107" customFormat="1" x14ac:dyDescent="0.25">
      <c r="A611" s="125">
        <v>6.8473327195113731E-2</v>
      </c>
      <c r="B611" s="125">
        <v>0.19334691161190595</v>
      </c>
      <c r="C611" s="125">
        <v>0.62028913225238269</v>
      </c>
      <c r="D611" s="117">
        <v>14.604226798422031</v>
      </c>
      <c r="E611" s="118">
        <v>5.172050547190751</v>
      </c>
      <c r="F611" s="118">
        <v>1.6121514113407374</v>
      </c>
      <c r="G611" s="119">
        <v>4.0814063642315546E-2</v>
      </c>
      <c r="H611" s="120">
        <v>1.0408140636423155</v>
      </c>
      <c r="I611" s="120">
        <v>14.031542528657544</v>
      </c>
      <c r="J611" s="120">
        <v>4.9692358393882827</v>
      </c>
      <c r="K611" s="120">
        <v>1.54893315497586</v>
      </c>
      <c r="L611" s="121">
        <v>3.66</v>
      </c>
      <c r="M611" s="121">
        <v>3.33</v>
      </c>
      <c r="N611" s="121">
        <v>2.14</v>
      </c>
      <c r="O611" s="120">
        <v>3.8093794729308752</v>
      </c>
      <c r="P611" s="120">
        <v>3.4659108319289107</v>
      </c>
      <c r="Q611" s="120">
        <v>2.2273420961945556</v>
      </c>
      <c r="R611" s="122">
        <v>0.26250994607019712</v>
      </c>
      <c r="S611" s="122">
        <v>0.28852444523030679</v>
      </c>
      <c r="T611" s="122">
        <v>0.44896560869949598</v>
      </c>
      <c r="U611" s="121">
        <v>0.26084088706034569</v>
      </c>
      <c r="V611" s="121">
        <v>0.67012315527570654</v>
      </c>
      <c r="W611" s="121">
        <v>1.3815960960777238</v>
      </c>
      <c r="X611" s="121" t="s">
        <v>319</v>
      </c>
      <c r="Y611" s="121" t="s">
        <v>385</v>
      </c>
      <c r="Z611" s="121"/>
      <c r="AA611" s="128" t="s">
        <v>85</v>
      </c>
      <c r="AB611" s="123" t="s">
        <v>77</v>
      </c>
      <c r="AC611" s="115">
        <v>44432</v>
      </c>
      <c r="AD611" s="128" t="s">
        <v>75</v>
      </c>
      <c r="AE611" s="127"/>
    </row>
    <row r="612" spans="1:31" x14ac:dyDescent="0.25">
      <c r="A612" s="21">
        <v>0.41789104836012447</v>
      </c>
      <c r="B612" s="21">
        <v>0.37999245213996174</v>
      </c>
      <c r="C612" s="21">
        <v>0.1967853190833021</v>
      </c>
      <c r="D612" s="22">
        <f t="shared" ref="D612:F642" si="2">(100%/A612)</f>
        <v>2.3929682244311525</v>
      </c>
      <c r="E612" s="23">
        <f t="shared" si="2"/>
        <v>2.6316312189055595</v>
      </c>
      <c r="F612" s="23">
        <f t="shared" si="2"/>
        <v>5.0816798969474215</v>
      </c>
      <c r="G612" s="28">
        <v>3.2235232259499647E-2</v>
      </c>
      <c r="H612" s="8">
        <f t="shared" ref="H612:H675" si="3">(G612/100%) + 1</f>
        <v>1.0322352322594996</v>
      </c>
      <c r="I612" s="5">
        <f t="shared" ref="I612:I675" si="4">D612/H612</f>
        <v>2.3182392439687334</v>
      </c>
      <c r="J612" s="5">
        <f t="shared" ref="J612:J675" si="5">E612/H612</f>
        <v>2.5494491339392478</v>
      </c>
      <c r="K612" s="5">
        <f t="shared" ref="K612:K675" si="6">F612/H612</f>
        <v>4.9229862904639825</v>
      </c>
      <c r="L612">
        <v>3.11</v>
      </c>
      <c r="M612">
        <v>3</v>
      </c>
      <c r="N612">
        <v>2.65</v>
      </c>
      <c r="O612" s="5">
        <f t="shared" ref="O612:O675" si="7">(L612*H612)</f>
        <v>3.2102515723270439</v>
      </c>
      <c r="P612" s="5">
        <f t="shared" ref="P612:P675" si="8">(M612*H612)</f>
        <v>3.0967056967784989</v>
      </c>
      <c r="Q612" s="5">
        <f t="shared" ref="Q612:Q675" si="9">(N612*H612)</f>
        <v>2.7354233654876738</v>
      </c>
      <c r="R612" s="6">
        <f t="shared" ref="R612:T642" si="10">(1/O612)</f>
        <v>0.31150206688478344</v>
      </c>
      <c r="S612" s="6">
        <f t="shared" si="10"/>
        <v>0.32292380933722548</v>
      </c>
      <c r="T612" s="6">
        <f t="shared" si="10"/>
        <v>0.36557412377799114</v>
      </c>
      <c r="U612">
        <f t="shared" ref="U612:W642" si="11">(L612/I612)</f>
        <v>1.3415353950594864</v>
      </c>
      <c r="V612">
        <f t="shared" si="11"/>
        <v>1.1767247912746506</v>
      </c>
      <c r="W612">
        <f t="shared" si="11"/>
        <v>0.53829115980541198</v>
      </c>
      <c r="X612" t="s">
        <v>375</v>
      </c>
      <c r="Y612" t="s">
        <v>370</v>
      </c>
      <c r="Z612" t="s">
        <v>275</v>
      </c>
      <c r="AA612" s="26" t="s">
        <v>90</v>
      </c>
      <c r="AB612" s="26" t="s">
        <v>75</v>
      </c>
      <c r="AC612" s="20">
        <v>44432</v>
      </c>
      <c r="AD612" s="26" t="s">
        <v>75</v>
      </c>
    </row>
    <row r="613" spans="1:31" x14ac:dyDescent="0.25">
      <c r="A613" s="21">
        <v>0.53560060084752492</v>
      </c>
      <c r="B613" s="21">
        <v>0.29775883775226547</v>
      </c>
      <c r="C613" s="21">
        <v>0.16193445056878109</v>
      </c>
      <c r="D613" s="22">
        <f t="shared" si="2"/>
        <v>1.8670628793500561</v>
      </c>
      <c r="E613" s="23">
        <f t="shared" si="2"/>
        <v>3.3584225662245406</v>
      </c>
      <c r="F613" s="23">
        <f t="shared" si="2"/>
        <v>6.1753382093037299</v>
      </c>
      <c r="G613" s="28">
        <v>3.5946581916679765E-2</v>
      </c>
      <c r="H613" s="8">
        <f t="shared" si="3"/>
        <v>1.0359465819166798</v>
      </c>
      <c r="I613" s="5">
        <f t="shared" si="4"/>
        <v>1.8022771752339468</v>
      </c>
      <c r="J613" s="5">
        <f t="shared" si="5"/>
        <v>3.2418877815213984</v>
      </c>
      <c r="K613" s="5">
        <f t="shared" si="6"/>
        <v>5.9610585305260528</v>
      </c>
      <c r="L613">
        <v>1.75</v>
      </c>
      <c r="M613">
        <v>3.63</v>
      </c>
      <c r="N613">
        <v>5.29</v>
      </c>
      <c r="O613" s="5">
        <f t="shared" si="7"/>
        <v>1.8129065183541897</v>
      </c>
      <c r="P613" s="5">
        <f t="shared" si="8"/>
        <v>3.7604860923575476</v>
      </c>
      <c r="Q613" s="5">
        <f t="shared" si="9"/>
        <v>5.4801574183392363</v>
      </c>
      <c r="R613" s="6">
        <f t="shared" si="10"/>
        <v>0.55160042168518963</v>
      </c>
      <c r="S613" s="6">
        <f t="shared" si="10"/>
        <v>0.2659230683055322</v>
      </c>
      <c r="T613" s="6">
        <f t="shared" si="10"/>
        <v>0.18247651000927823</v>
      </c>
      <c r="U613">
        <f t="shared" si="11"/>
        <v>0.97099382051089844</v>
      </c>
      <c r="V613">
        <f t="shared" si="11"/>
        <v>1.1197179682439418</v>
      </c>
      <c r="W613">
        <f t="shared" si="11"/>
        <v>0.88742628056919393</v>
      </c>
      <c r="X613" t="s">
        <v>304</v>
      </c>
      <c r="Y613" t="s">
        <v>376</v>
      </c>
      <c r="Z613" t="s">
        <v>275</v>
      </c>
      <c r="AA613" s="26" t="s">
        <v>90</v>
      </c>
      <c r="AB613" s="26" t="s">
        <v>75</v>
      </c>
      <c r="AC613" s="20">
        <v>44432</v>
      </c>
      <c r="AD613" s="26" t="s">
        <v>75</v>
      </c>
    </row>
    <row r="614" spans="1:31" x14ac:dyDescent="0.25">
      <c r="A614" s="21">
        <v>0.36119879904501173</v>
      </c>
      <c r="B614" s="21">
        <v>0.23826206545240253</v>
      </c>
      <c r="C614" s="21">
        <v>0.3689616728335311</v>
      </c>
      <c r="D614" s="22">
        <f t="shared" si="2"/>
        <v>2.7685584853657899</v>
      </c>
      <c r="E614" s="23">
        <f t="shared" si="2"/>
        <v>4.1970592259461856</v>
      </c>
      <c r="F614" s="23">
        <f t="shared" si="2"/>
        <v>2.7103086136840617</v>
      </c>
      <c r="G614" s="28">
        <v>3.2899502681936088E-2</v>
      </c>
      <c r="H614" s="8">
        <f t="shared" si="3"/>
        <v>1.0328995026819361</v>
      </c>
      <c r="I614" s="5">
        <f t="shared" si="4"/>
        <v>2.6803754655483849</v>
      </c>
      <c r="J614" s="5">
        <f t="shared" si="5"/>
        <v>4.0633761707198719</v>
      </c>
      <c r="K614" s="5">
        <f t="shared" si="6"/>
        <v>2.6239809455292722</v>
      </c>
      <c r="L614">
        <v>2.92</v>
      </c>
      <c r="M614">
        <v>3.06</v>
      </c>
      <c r="N614">
        <v>2.75</v>
      </c>
      <c r="O614" s="5">
        <f t="shared" si="7"/>
        <v>3.0160665478312532</v>
      </c>
      <c r="P614" s="5">
        <f t="shared" si="8"/>
        <v>3.1606724782067244</v>
      </c>
      <c r="Q614" s="5">
        <f t="shared" si="9"/>
        <v>2.8404736323753244</v>
      </c>
      <c r="R614" s="6">
        <f t="shared" si="10"/>
        <v>0.33155767094033939</v>
      </c>
      <c r="S614" s="6">
        <f t="shared" si="10"/>
        <v>0.3163883657339186</v>
      </c>
      <c r="T614" s="6">
        <f t="shared" si="10"/>
        <v>0.35205396332574213</v>
      </c>
      <c r="U614">
        <f t="shared" si="11"/>
        <v>1.0893996149164833</v>
      </c>
      <c r="V614">
        <f t="shared" si="11"/>
        <v>0.75306835287609797</v>
      </c>
      <c r="W614">
        <f t="shared" si="11"/>
        <v>1.0480259030407362</v>
      </c>
      <c r="X614" t="s">
        <v>284</v>
      </c>
      <c r="Y614" t="s">
        <v>476</v>
      </c>
      <c r="Z614" t="s">
        <v>275</v>
      </c>
      <c r="AA614" s="26" t="s">
        <v>90</v>
      </c>
      <c r="AB614" s="26" t="s">
        <v>74</v>
      </c>
      <c r="AC614" s="20">
        <v>44432</v>
      </c>
      <c r="AD614" s="26" t="s">
        <v>94</v>
      </c>
    </row>
    <row r="615" spans="1:31" x14ac:dyDescent="0.25">
      <c r="A615" s="21">
        <v>0.78840591721717335</v>
      </c>
      <c r="B615" s="21">
        <v>0.15773508756547561</v>
      </c>
      <c r="C615" s="21">
        <v>5.017991775489529E-2</v>
      </c>
      <c r="D615" s="22">
        <f t="shared" si="2"/>
        <v>1.2683821596997746</v>
      </c>
      <c r="E615" s="23">
        <f t="shared" si="2"/>
        <v>6.339743524628922</v>
      </c>
      <c r="F615" s="23">
        <f t="shared" si="2"/>
        <v>19.928290932729663</v>
      </c>
      <c r="G615" s="28">
        <v>4.1316561493106363E-2</v>
      </c>
      <c r="H615" s="8">
        <f t="shared" si="3"/>
        <v>1.0413165614931064</v>
      </c>
      <c r="I615" s="5">
        <f t="shared" si="4"/>
        <v>1.21805626319924</v>
      </c>
      <c r="J615" s="5">
        <f t="shared" si="5"/>
        <v>6.0882000335600077</v>
      </c>
      <c r="K615" s="5">
        <f t="shared" si="6"/>
        <v>19.137591458408387</v>
      </c>
      <c r="L615">
        <v>1.85</v>
      </c>
      <c r="M615">
        <v>3.38</v>
      </c>
      <c r="N615">
        <v>4.88</v>
      </c>
      <c r="O615" s="5">
        <f t="shared" si="7"/>
        <v>1.9264356387622468</v>
      </c>
      <c r="P615" s="5">
        <f t="shared" si="8"/>
        <v>3.5196499778466994</v>
      </c>
      <c r="Q615" s="5">
        <f t="shared" si="9"/>
        <v>5.0816248200863585</v>
      </c>
      <c r="R615" s="6">
        <f t="shared" si="10"/>
        <v>0.51909338670795646</v>
      </c>
      <c r="S615" s="6">
        <f t="shared" si="10"/>
        <v>0.28411916136382231</v>
      </c>
      <c r="T615" s="6">
        <f t="shared" si="10"/>
        <v>0.1967874519282212</v>
      </c>
      <c r="U615">
        <f t="shared" si="11"/>
        <v>1.5188132567382002</v>
      </c>
      <c r="V615">
        <f t="shared" si="11"/>
        <v>0.55517229745547347</v>
      </c>
      <c r="W615">
        <f t="shared" si="11"/>
        <v>0.25499551553316802</v>
      </c>
      <c r="X615" t="s">
        <v>308</v>
      </c>
      <c r="Y615" t="s">
        <v>307</v>
      </c>
      <c r="Z615" t="s">
        <v>275</v>
      </c>
      <c r="AA615" s="26" t="s">
        <v>84</v>
      </c>
      <c r="AB615" s="26" t="s">
        <v>94</v>
      </c>
      <c r="AC615" s="20">
        <v>44433</v>
      </c>
      <c r="AD615" s="26" t="s">
        <v>73</v>
      </c>
    </row>
    <row r="616" spans="1:31" x14ac:dyDescent="0.25">
      <c r="A616" s="21">
        <v>0.80894901321611201</v>
      </c>
      <c r="B616" s="21">
        <v>0.13339637333317886</v>
      </c>
      <c r="C616" s="21">
        <v>4.8702777476187425E-2</v>
      </c>
      <c r="D616" s="22">
        <f t="shared" si="2"/>
        <v>1.2361718521966334</v>
      </c>
      <c r="E616" s="23">
        <f t="shared" si="2"/>
        <v>7.4964556757651835</v>
      </c>
      <c r="F616" s="23">
        <f t="shared" si="2"/>
        <v>20.532709874481732</v>
      </c>
      <c r="G616" s="28">
        <v>3.9592905437710213E-2</v>
      </c>
      <c r="H616" s="8">
        <f t="shared" si="3"/>
        <v>1.0395929054377102</v>
      </c>
      <c r="I616" s="5">
        <f t="shared" si="4"/>
        <v>1.1890922357498732</v>
      </c>
      <c r="J616" s="5">
        <f t="shared" si="5"/>
        <v>7.2109530918825149</v>
      </c>
      <c r="K616" s="5">
        <f t="shared" si="6"/>
        <v>19.750721428631373</v>
      </c>
      <c r="L616">
        <v>1.98</v>
      </c>
      <c r="M616">
        <v>3.53</v>
      </c>
      <c r="N616">
        <v>3.98</v>
      </c>
      <c r="O616" s="5">
        <f t="shared" si="7"/>
        <v>2.0583939527666661</v>
      </c>
      <c r="P616" s="5">
        <f t="shared" si="8"/>
        <v>3.6697629561951168</v>
      </c>
      <c r="Q616" s="5">
        <f t="shared" si="9"/>
        <v>4.137579763642087</v>
      </c>
      <c r="R616" s="6">
        <f t="shared" si="10"/>
        <v>0.48581565188525272</v>
      </c>
      <c r="S616" s="6">
        <f t="shared" si="10"/>
        <v>0.27249716451354117</v>
      </c>
      <c r="T616" s="6">
        <f t="shared" si="10"/>
        <v>0.24168718360120608</v>
      </c>
      <c r="U616">
        <f t="shared" si="11"/>
        <v>1.6651357569006069</v>
      </c>
      <c r="V616">
        <f t="shared" si="11"/>
        <v>0.48953306934887392</v>
      </c>
      <c r="W616">
        <f t="shared" si="11"/>
        <v>0.20151162651863672</v>
      </c>
      <c r="X616" t="s">
        <v>377</v>
      </c>
      <c r="Y616" t="s">
        <v>479</v>
      </c>
      <c r="Z616" t="s">
        <v>275</v>
      </c>
      <c r="AA616" s="26" t="s">
        <v>84</v>
      </c>
      <c r="AB616" s="26" t="s">
        <v>89</v>
      </c>
      <c r="AC616" s="20">
        <v>44433</v>
      </c>
      <c r="AD616" s="26" t="s">
        <v>88</v>
      </c>
    </row>
    <row r="617" spans="1:31" x14ac:dyDescent="0.25">
      <c r="A617" s="21">
        <v>0.48487979294576489</v>
      </c>
      <c r="B617" s="21">
        <v>0.27657535347776752</v>
      </c>
      <c r="C617" s="21">
        <v>0.22703916593802359</v>
      </c>
      <c r="D617" s="22">
        <f t="shared" si="2"/>
        <v>2.0623668268886854</v>
      </c>
      <c r="E617" s="23">
        <f t="shared" si="2"/>
        <v>3.6156511685716235</v>
      </c>
      <c r="F617" s="23">
        <f t="shared" si="2"/>
        <v>4.4045263990838333</v>
      </c>
      <c r="G617" s="28">
        <v>3.8942834569411611E-2</v>
      </c>
      <c r="H617" s="8">
        <f t="shared" si="3"/>
        <v>1.0389428345694116</v>
      </c>
      <c r="I617" s="5">
        <f t="shared" si="4"/>
        <v>1.9850628526096246</v>
      </c>
      <c r="J617" s="5">
        <f t="shared" si="5"/>
        <v>3.4801252275541463</v>
      </c>
      <c r="K617" s="5">
        <f t="shared" si="6"/>
        <v>4.2394309412695295</v>
      </c>
      <c r="L617">
        <v>2.3199999999999998</v>
      </c>
      <c r="M617">
        <v>3.3</v>
      </c>
      <c r="N617">
        <v>3.28</v>
      </c>
      <c r="O617" s="5">
        <f t="shared" si="7"/>
        <v>2.4103473762010346</v>
      </c>
      <c r="P617" s="5">
        <f t="shared" si="8"/>
        <v>3.4285113540790579</v>
      </c>
      <c r="Q617" s="5">
        <f t="shared" si="9"/>
        <v>3.4077324973876699</v>
      </c>
      <c r="R617" s="6">
        <f t="shared" si="10"/>
        <v>0.41487795903348462</v>
      </c>
      <c r="S617" s="6">
        <f t="shared" si="10"/>
        <v>0.29167177725990434</v>
      </c>
      <c r="T617" s="6">
        <f t="shared" si="10"/>
        <v>0.29345026370661104</v>
      </c>
      <c r="U617">
        <f t="shared" si="11"/>
        <v>1.1687287366997254</v>
      </c>
      <c r="V617">
        <f t="shared" si="11"/>
        <v>0.94824173965695491</v>
      </c>
      <c r="W617">
        <f t="shared" si="11"/>
        <v>0.77368874394679465</v>
      </c>
      <c r="X617" t="s">
        <v>373</v>
      </c>
      <c r="Y617" t="s">
        <v>511</v>
      </c>
      <c r="Z617" t="s">
        <v>275</v>
      </c>
      <c r="AA617" s="26" t="s">
        <v>90</v>
      </c>
      <c r="AB617" s="26" t="s">
        <v>75</v>
      </c>
      <c r="AC617" s="20">
        <v>44433</v>
      </c>
      <c r="AD617" s="26" t="s">
        <v>94</v>
      </c>
    </row>
    <row r="618" spans="1:31" x14ac:dyDescent="0.25">
      <c r="A618" s="21">
        <v>0.51081347543121125</v>
      </c>
      <c r="B618" s="21">
        <v>0.18292886712763246</v>
      </c>
      <c r="C618" s="21">
        <v>0.26900998084304351</v>
      </c>
      <c r="D618" s="22">
        <f t="shared" si="2"/>
        <v>1.9576617456221848</v>
      </c>
      <c r="E618" s="23">
        <f t="shared" si="2"/>
        <v>5.4666057670508819</v>
      </c>
      <c r="F618" s="23">
        <f t="shared" si="2"/>
        <v>3.7173341928285542</v>
      </c>
      <c r="G618" s="28">
        <v>4.1406845436197548E-2</v>
      </c>
      <c r="H618" s="8">
        <f t="shared" si="3"/>
        <v>1.0414068454361975</v>
      </c>
      <c r="I618" s="5">
        <f t="shared" si="4"/>
        <v>1.8798241572938865</v>
      </c>
      <c r="J618" s="5">
        <f t="shared" si="5"/>
        <v>5.2492508485107674</v>
      </c>
      <c r="K618" s="5">
        <f t="shared" si="6"/>
        <v>3.5695311674963435</v>
      </c>
      <c r="L618">
        <v>1.97</v>
      </c>
      <c r="M618">
        <v>3.64</v>
      </c>
      <c r="N618">
        <v>3.86</v>
      </c>
      <c r="O618" s="5">
        <f t="shared" si="7"/>
        <v>2.0515714855093092</v>
      </c>
      <c r="P618" s="5">
        <f t="shared" si="8"/>
        <v>3.7907209173877594</v>
      </c>
      <c r="Q618" s="5">
        <f t="shared" si="9"/>
        <v>4.0198304233837225</v>
      </c>
      <c r="R618" s="6">
        <f t="shared" si="10"/>
        <v>0.48743122385118681</v>
      </c>
      <c r="S618" s="6">
        <f t="shared" si="10"/>
        <v>0.26380206345792251</v>
      </c>
      <c r="T618" s="6">
        <f t="shared" si="10"/>
        <v>0.24876671269089071</v>
      </c>
      <c r="U618">
        <f t="shared" si="11"/>
        <v>1.0479703606085831</v>
      </c>
      <c r="V618">
        <f t="shared" si="11"/>
        <v>0.69343228301476245</v>
      </c>
      <c r="W618">
        <f t="shared" si="11"/>
        <v>1.0813745051867387</v>
      </c>
      <c r="X618" t="s">
        <v>305</v>
      </c>
      <c r="Y618" t="s">
        <v>309</v>
      </c>
      <c r="Z618" t="s">
        <v>275</v>
      </c>
      <c r="AA618" s="26" t="s">
        <v>84</v>
      </c>
      <c r="AB618" s="26" t="s">
        <v>92</v>
      </c>
      <c r="AC618" s="20">
        <v>44433</v>
      </c>
      <c r="AD618" s="26" t="s">
        <v>94</v>
      </c>
    </row>
    <row r="619" spans="1:31" x14ac:dyDescent="0.25">
      <c r="A619" s="21">
        <v>0.25893666196497483</v>
      </c>
      <c r="B619" s="21">
        <v>0.26400783165761799</v>
      </c>
      <c r="C619" s="21">
        <v>0.43209820213563083</v>
      </c>
      <c r="D619" s="22">
        <f t="shared" si="2"/>
        <v>3.8619482942715364</v>
      </c>
      <c r="E619" s="23">
        <f t="shared" si="2"/>
        <v>3.7877664223872838</v>
      </c>
      <c r="F619" s="23">
        <f t="shared" si="2"/>
        <v>2.3142887312595462</v>
      </c>
      <c r="G619" s="28">
        <v>3.8099167276594015E-2</v>
      </c>
      <c r="H619" s="8">
        <f t="shared" si="3"/>
        <v>1.038099167276594</v>
      </c>
      <c r="I619" s="5">
        <f t="shared" si="4"/>
        <v>3.7202113401200219</v>
      </c>
      <c r="J619" s="5">
        <f t="shared" si="5"/>
        <v>3.6487520092365711</v>
      </c>
      <c r="K619" s="5">
        <f t="shared" si="6"/>
        <v>2.2293522663455914</v>
      </c>
      <c r="L619">
        <v>3.52</v>
      </c>
      <c r="M619">
        <v>3.19</v>
      </c>
      <c r="N619">
        <v>2.27</v>
      </c>
      <c r="O619" s="5">
        <f t="shared" si="7"/>
        <v>3.6541090688136109</v>
      </c>
      <c r="P619" s="5">
        <f t="shared" si="8"/>
        <v>3.3115363436123348</v>
      </c>
      <c r="Q619" s="5">
        <f t="shared" si="9"/>
        <v>2.3564851097178683</v>
      </c>
      <c r="R619" s="6">
        <f t="shared" si="10"/>
        <v>0.27366451881105797</v>
      </c>
      <c r="S619" s="6">
        <f t="shared" si="10"/>
        <v>0.30197464144668468</v>
      </c>
      <c r="T619" s="6">
        <f t="shared" si="10"/>
        <v>0.42436083974225736</v>
      </c>
      <c r="U619">
        <f t="shared" si="11"/>
        <v>0.94618280473453897</v>
      </c>
      <c r="V619">
        <f t="shared" si="11"/>
        <v>0.8742715295324891</v>
      </c>
      <c r="W619">
        <f t="shared" si="11"/>
        <v>1.0182329792684757</v>
      </c>
      <c r="X619" t="s">
        <v>285</v>
      </c>
      <c r="Y619" t="s">
        <v>378</v>
      </c>
      <c r="Z619" t="s">
        <v>275</v>
      </c>
      <c r="AA619" s="26" t="s">
        <v>90</v>
      </c>
      <c r="AB619" s="26" t="s">
        <v>75</v>
      </c>
      <c r="AC619" s="20">
        <v>44433</v>
      </c>
      <c r="AD619" s="26" t="s">
        <v>75</v>
      </c>
    </row>
    <row r="620" spans="1:31" x14ac:dyDescent="0.25">
      <c r="A620" s="21">
        <v>0.12740992156010483</v>
      </c>
      <c r="B620" s="21">
        <v>0.19532704530076392</v>
      </c>
      <c r="C620" s="21">
        <v>0.58506986933737726</v>
      </c>
      <c r="D620" s="22">
        <f t="shared" si="2"/>
        <v>7.8486823298784962</v>
      </c>
      <c r="E620" s="23">
        <f t="shared" si="2"/>
        <v>5.1196187320614177</v>
      </c>
      <c r="F620" s="23">
        <f t="shared" si="2"/>
        <v>1.7091975717918155</v>
      </c>
      <c r="G620" s="28">
        <v>3.6742702812365247E-2</v>
      </c>
      <c r="H620" s="8">
        <f t="shared" si="3"/>
        <v>1.0367427028123652</v>
      </c>
      <c r="I620" s="5">
        <f t="shared" si="4"/>
        <v>7.570520929240617</v>
      </c>
      <c r="J620" s="5">
        <f t="shared" si="5"/>
        <v>4.9381767705463089</v>
      </c>
      <c r="K620" s="5">
        <f t="shared" si="6"/>
        <v>1.6486227172424617</v>
      </c>
      <c r="L620">
        <v>8.39</v>
      </c>
      <c r="M620">
        <v>4.8</v>
      </c>
      <c r="N620">
        <v>1.41</v>
      </c>
      <c r="O620" s="5">
        <f t="shared" si="7"/>
        <v>8.6982712765957455</v>
      </c>
      <c r="P620" s="5">
        <f t="shared" si="8"/>
        <v>4.9763649734993534</v>
      </c>
      <c r="Q620" s="5">
        <f t="shared" si="9"/>
        <v>1.461807210965435</v>
      </c>
      <c r="R620" s="6">
        <f t="shared" si="10"/>
        <v>0.11496537279662442</v>
      </c>
      <c r="S620" s="6">
        <f t="shared" si="10"/>
        <v>0.20094989120076642</v>
      </c>
      <c r="T620" s="6">
        <f t="shared" si="10"/>
        <v>0.68408473600260922</v>
      </c>
      <c r="U620">
        <f t="shared" si="11"/>
        <v>1.1082460610595768</v>
      </c>
      <c r="V620">
        <f t="shared" si="11"/>
        <v>0.97201866661184289</v>
      </c>
      <c r="W620">
        <f t="shared" si="11"/>
        <v>0.85525935391598285</v>
      </c>
      <c r="X620" t="s">
        <v>558</v>
      </c>
      <c r="Y620" t="s">
        <v>560</v>
      </c>
      <c r="Z620" t="s">
        <v>272</v>
      </c>
      <c r="AA620" s="26" t="s">
        <v>85</v>
      </c>
      <c r="AB620" s="26" t="s">
        <v>79</v>
      </c>
      <c r="AC620" s="20">
        <v>44433</v>
      </c>
      <c r="AD620" s="26" t="s">
        <v>78</v>
      </c>
    </row>
    <row r="621" spans="1:31" x14ac:dyDescent="0.25">
      <c r="A621" s="21">
        <v>0.42524867853042431</v>
      </c>
      <c r="B621" s="21">
        <v>0.33317135131861941</v>
      </c>
      <c r="C621" s="21">
        <v>0.23184811623062793</v>
      </c>
      <c r="D621" s="22">
        <f t="shared" si="2"/>
        <v>2.3515652146311261</v>
      </c>
      <c r="E621" s="23">
        <f t="shared" si="2"/>
        <v>3.001458546907525</v>
      </c>
      <c r="F621" s="23">
        <f t="shared" si="2"/>
        <v>4.3131685357549463</v>
      </c>
      <c r="G621" s="28">
        <v>3.548933064300841E-2</v>
      </c>
      <c r="H621" s="8">
        <f t="shared" si="3"/>
        <v>1.0354893306430084</v>
      </c>
      <c r="I621" s="5">
        <f t="shared" si="4"/>
        <v>2.270970009097895</v>
      </c>
      <c r="J621" s="5">
        <f t="shared" si="5"/>
        <v>2.8985895441758993</v>
      </c>
      <c r="K621" s="5">
        <f t="shared" si="6"/>
        <v>4.1653432904775523</v>
      </c>
      <c r="L621">
        <v>1.87</v>
      </c>
      <c r="M621">
        <v>3.65</v>
      </c>
      <c r="N621">
        <v>4.41</v>
      </c>
      <c r="O621" s="5">
        <f t="shared" si="7"/>
        <v>1.9363650483024257</v>
      </c>
      <c r="P621" s="5">
        <f t="shared" si="8"/>
        <v>3.7795360568469807</v>
      </c>
      <c r="Q621" s="5">
        <f t="shared" si="9"/>
        <v>4.5665079481356674</v>
      </c>
      <c r="R621" s="6">
        <f t="shared" si="10"/>
        <v>0.51643154831609928</v>
      </c>
      <c r="S621" s="6">
        <f t="shared" si="10"/>
        <v>0.26458273845235769</v>
      </c>
      <c r="T621" s="6">
        <f t="shared" si="10"/>
        <v>0.2189857132315432</v>
      </c>
      <c r="U621">
        <f t="shared" si="11"/>
        <v>0.82343667794310782</v>
      </c>
      <c r="V621">
        <f t="shared" si="11"/>
        <v>1.2592331354171551</v>
      </c>
      <c r="W621">
        <f t="shared" si="11"/>
        <v>1.0587362655274442</v>
      </c>
      <c r="X621" t="s">
        <v>337</v>
      </c>
      <c r="Y621" t="s">
        <v>562</v>
      </c>
      <c r="Z621" t="s">
        <v>272</v>
      </c>
      <c r="AA621" s="26" t="s">
        <v>90</v>
      </c>
      <c r="AB621" s="26" t="s">
        <v>75</v>
      </c>
      <c r="AC621" s="20">
        <v>44433</v>
      </c>
      <c r="AD621" s="26" t="s">
        <v>146</v>
      </c>
    </row>
    <row r="622" spans="1:31" x14ac:dyDescent="0.25">
      <c r="A622" s="21">
        <v>0.47496376541669033</v>
      </c>
      <c r="B622" s="21">
        <v>0.26025612737981962</v>
      </c>
      <c r="C622" s="21">
        <v>0.24997809360295598</v>
      </c>
      <c r="D622" s="22">
        <f t="shared" si="2"/>
        <v>2.1054237666376303</v>
      </c>
      <c r="E622" s="23">
        <f t="shared" si="2"/>
        <v>3.8423687083478075</v>
      </c>
      <c r="F622" s="23">
        <f t="shared" si="2"/>
        <v>4.0003505330683709</v>
      </c>
      <c r="G622" s="28">
        <v>3.2895071784950547E-2</v>
      </c>
      <c r="H622" s="8">
        <f t="shared" si="3"/>
        <v>1.0328950717849505</v>
      </c>
      <c r="I622" s="5">
        <f t="shared" si="4"/>
        <v>2.0383713933296614</v>
      </c>
      <c r="J622" s="5">
        <f t="shared" si="5"/>
        <v>3.7199990718396916</v>
      </c>
      <c r="K622" s="5">
        <f t="shared" si="6"/>
        <v>3.8729495786588926</v>
      </c>
      <c r="L622">
        <v>2.44</v>
      </c>
      <c r="M622">
        <v>3.2</v>
      </c>
      <c r="N622">
        <v>3.22</v>
      </c>
      <c r="O622" s="5">
        <f t="shared" si="7"/>
        <v>2.5202639751552791</v>
      </c>
      <c r="P622" s="5">
        <f t="shared" si="8"/>
        <v>3.3052642297118418</v>
      </c>
      <c r="Q622" s="5">
        <f t="shared" si="9"/>
        <v>3.3259221311475411</v>
      </c>
      <c r="R622" s="6">
        <f t="shared" si="10"/>
        <v>0.396783832907181</v>
      </c>
      <c r="S622" s="6">
        <f t="shared" si="10"/>
        <v>0.30254767259172549</v>
      </c>
      <c r="T622" s="6">
        <f t="shared" si="10"/>
        <v>0.30066849450109362</v>
      </c>
      <c r="U622">
        <f t="shared" si="11"/>
        <v>1.1970340674837876</v>
      </c>
      <c r="V622">
        <f t="shared" si="11"/>
        <v>0.86021526839184648</v>
      </c>
      <c r="W622">
        <f t="shared" si="11"/>
        <v>0.83140767381614278</v>
      </c>
      <c r="X622" t="s">
        <v>535</v>
      </c>
      <c r="Y622" t="s">
        <v>557</v>
      </c>
      <c r="Z622" t="s">
        <v>272</v>
      </c>
      <c r="AA622" s="26" t="s">
        <v>90</v>
      </c>
      <c r="AB622" s="26" t="s">
        <v>75</v>
      </c>
      <c r="AC622" s="20">
        <v>44433</v>
      </c>
      <c r="AD622" s="26" t="s">
        <v>77</v>
      </c>
    </row>
    <row r="623" spans="1:31" x14ac:dyDescent="0.25">
      <c r="A623" s="21">
        <v>8.7812501664508907E-2</v>
      </c>
      <c r="B623" s="21">
        <v>0.21661554892881893</v>
      </c>
      <c r="C623" s="21">
        <v>0.59390997429428782</v>
      </c>
      <c r="D623" s="22">
        <f t="shared" si="2"/>
        <v>11.38790014001126</v>
      </c>
      <c r="E623" s="23">
        <f t="shared" si="2"/>
        <v>4.6164737709046246</v>
      </c>
      <c r="F623" s="23">
        <f t="shared" si="2"/>
        <v>1.6837568710447197</v>
      </c>
      <c r="G623" s="28">
        <v>2.9731787338665105E-2</v>
      </c>
      <c r="H623" s="8">
        <f t="shared" si="3"/>
        <v>1.0297317873386651</v>
      </c>
      <c r="I623" s="5">
        <f t="shared" si="4"/>
        <v>11.05909352322046</v>
      </c>
      <c r="J623" s="5">
        <f t="shared" si="5"/>
        <v>4.4831807929673317</v>
      </c>
      <c r="K623" s="5">
        <f t="shared" si="6"/>
        <v>1.635141200599797</v>
      </c>
      <c r="L623">
        <v>4.29</v>
      </c>
      <c r="M623">
        <v>3.46</v>
      </c>
      <c r="N623">
        <v>1.97</v>
      </c>
      <c r="O623" s="5">
        <f t="shared" si="7"/>
        <v>4.4175493676828737</v>
      </c>
      <c r="P623" s="5">
        <f t="shared" si="8"/>
        <v>3.5628719841917813</v>
      </c>
      <c r="Q623" s="5">
        <f t="shared" si="9"/>
        <v>2.02857162105717</v>
      </c>
      <c r="R623" s="6">
        <f t="shared" si="10"/>
        <v>0.22636985277756558</v>
      </c>
      <c r="S623" s="6">
        <f t="shared" si="10"/>
        <v>0.28067244751900472</v>
      </c>
      <c r="T623" s="6">
        <f t="shared" si="10"/>
        <v>0.49295769970342967</v>
      </c>
      <c r="U623">
        <f t="shared" si="11"/>
        <v>0.38791606120270261</v>
      </c>
      <c r="V623">
        <f t="shared" si="11"/>
        <v>0.77177347061881307</v>
      </c>
      <c r="W623">
        <f t="shared" si="11"/>
        <v>1.2047889193161858</v>
      </c>
      <c r="X623" t="s">
        <v>515</v>
      </c>
      <c r="Y623" t="s">
        <v>554</v>
      </c>
      <c r="Z623" t="s">
        <v>272</v>
      </c>
      <c r="AA623" s="26" t="s">
        <v>85</v>
      </c>
      <c r="AB623" s="26" t="s">
        <v>77</v>
      </c>
      <c r="AC623" s="20">
        <v>44433</v>
      </c>
      <c r="AD623" s="26" t="s">
        <v>102</v>
      </c>
    </row>
    <row r="624" spans="1:31" x14ac:dyDescent="0.25">
      <c r="A624" s="21">
        <v>0.31674120997347699</v>
      </c>
      <c r="B624" s="21">
        <v>0.32511445013033402</v>
      </c>
      <c r="C624" s="21">
        <v>0.33496194130250845</v>
      </c>
      <c r="D624" s="22">
        <f t="shared" si="2"/>
        <v>3.1571515436331672</v>
      </c>
      <c r="E624" s="23">
        <f t="shared" si="2"/>
        <v>3.0758399068362339</v>
      </c>
      <c r="F624" s="23">
        <f t="shared" si="2"/>
        <v>2.9854137939118495</v>
      </c>
      <c r="G624" s="28">
        <v>2.8337758119787448E-2</v>
      </c>
      <c r="H624" s="8">
        <f t="shared" si="3"/>
        <v>1.0283377581197874</v>
      </c>
      <c r="I624" s="5">
        <f t="shared" si="4"/>
        <v>3.0701503651929523</v>
      </c>
      <c r="J624" s="5">
        <f t="shared" si="5"/>
        <v>2.9910794216679344</v>
      </c>
      <c r="K624" s="5">
        <f t="shared" si="6"/>
        <v>2.9031451683446687</v>
      </c>
      <c r="L624">
        <v>4.2699999999999996</v>
      </c>
      <c r="M624">
        <v>4.49</v>
      </c>
      <c r="N624">
        <v>1.75</v>
      </c>
      <c r="O624" s="5">
        <f t="shared" si="7"/>
        <v>4.3910022271714917</v>
      </c>
      <c r="P624" s="5">
        <f t="shared" si="8"/>
        <v>4.6172365339578461</v>
      </c>
      <c r="Q624" s="5">
        <f t="shared" si="9"/>
        <v>1.7995910767096279</v>
      </c>
      <c r="R624" s="6">
        <f t="shared" si="10"/>
        <v>0.22773844062569745</v>
      </c>
      <c r="S624" s="6">
        <f t="shared" si="10"/>
        <v>0.21657976424760086</v>
      </c>
      <c r="T624" s="6">
        <f t="shared" si="10"/>
        <v>0.55568179512670168</v>
      </c>
      <c r="U624">
        <f t="shared" si="11"/>
        <v>1.3908113584305306</v>
      </c>
      <c r="V624">
        <f t="shared" si="11"/>
        <v>1.5011303168593944</v>
      </c>
      <c r="W624">
        <f t="shared" si="11"/>
        <v>0.60279452060532834</v>
      </c>
      <c r="X624" t="s">
        <v>336</v>
      </c>
      <c r="Y624" t="s">
        <v>539</v>
      </c>
      <c r="Z624" t="s">
        <v>272</v>
      </c>
      <c r="AA624" s="26" t="s">
        <v>90</v>
      </c>
      <c r="AB624" s="26" t="s">
        <v>75</v>
      </c>
      <c r="AC624" s="20">
        <v>44433</v>
      </c>
      <c r="AD624" s="26" t="s">
        <v>103</v>
      </c>
    </row>
    <row r="625" spans="1:30" x14ac:dyDescent="0.25">
      <c r="A625" s="21">
        <v>0.10360239911156553</v>
      </c>
      <c r="B625" s="21">
        <v>0.15007894065297905</v>
      </c>
      <c r="C625" s="21">
        <v>0.6384878752420069</v>
      </c>
      <c r="D625" s="22">
        <f t="shared" si="2"/>
        <v>9.652286130199915</v>
      </c>
      <c r="E625" s="23">
        <f t="shared" si="2"/>
        <v>6.6631600386376402</v>
      </c>
      <c r="F625" s="23">
        <f t="shared" si="2"/>
        <v>1.5662004538785779</v>
      </c>
      <c r="G625" s="28">
        <v>2.895619713312847E-2</v>
      </c>
      <c r="H625" s="8">
        <f t="shared" si="3"/>
        <v>1.0289561971331285</v>
      </c>
      <c r="I625" s="5">
        <f t="shared" si="4"/>
        <v>9.3806579493792412</v>
      </c>
      <c r="J625" s="5">
        <f t="shared" si="5"/>
        <v>6.4756498451561848</v>
      </c>
      <c r="K625" s="5">
        <f t="shared" si="6"/>
        <v>1.5221254881814368</v>
      </c>
      <c r="L625">
        <v>4.29</v>
      </c>
      <c r="M625">
        <v>3.83</v>
      </c>
      <c r="N625">
        <v>1.87</v>
      </c>
      <c r="O625" s="5">
        <f t="shared" si="7"/>
        <v>4.4142220857011214</v>
      </c>
      <c r="P625" s="5">
        <f t="shared" si="8"/>
        <v>3.9409022350198821</v>
      </c>
      <c r="Q625" s="5">
        <f t="shared" si="9"/>
        <v>1.9241480886389504</v>
      </c>
      <c r="R625" s="6">
        <f t="shared" si="10"/>
        <v>0.22654048223791795</v>
      </c>
      <c r="S625" s="6">
        <f t="shared" si="10"/>
        <v>0.25374899968685849</v>
      </c>
      <c r="T625" s="6">
        <f t="shared" si="10"/>
        <v>0.5197105180752235</v>
      </c>
      <c r="U625">
        <f t="shared" si="11"/>
        <v>0.45732399828989478</v>
      </c>
      <c r="V625">
        <f t="shared" si="11"/>
        <v>0.59144643264874142</v>
      </c>
      <c r="W625">
        <f t="shared" si="11"/>
        <v>1.2285452247660522</v>
      </c>
      <c r="X625" t="s">
        <v>553</v>
      </c>
      <c r="Y625" t="s">
        <v>335</v>
      </c>
      <c r="Z625" t="s">
        <v>272</v>
      </c>
      <c r="AA625" s="26" t="s">
        <v>85</v>
      </c>
      <c r="AB625" s="26" t="s">
        <v>102</v>
      </c>
      <c r="AC625" s="20">
        <v>44433</v>
      </c>
      <c r="AD625" s="26" t="s">
        <v>103</v>
      </c>
    </row>
    <row r="626" spans="1:30" x14ac:dyDescent="0.25">
      <c r="A626" s="21">
        <v>0.39465086104731745</v>
      </c>
      <c r="B626" s="21">
        <v>0.26212275562954146</v>
      </c>
      <c r="C626" s="21">
        <v>0.3191384058123205</v>
      </c>
      <c r="D626" s="22">
        <f t="shared" si="2"/>
        <v>2.5338852608764562</v>
      </c>
      <c r="E626" s="23">
        <f t="shared" si="2"/>
        <v>3.8150064369584977</v>
      </c>
      <c r="F626" s="23">
        <f t="shared" si="2"/>
        <v>3.1334367214583438</v>
      </c>
      <c r="G626" s="28">
        <v>3.2256592754813296E-2</v>
      </c>
      <c r="H626" s="8">
        <f t="shared" si="3"/>
        <v>1.0322565927548133</v>
      </c>
      <c r="I626" s="5">
        <f t="shared" si="4"/>
        <v>2.4547048463155878</v>
      </c>
      <c r="J626" s="5">
        <f t="shared" si="5"/>
        <v>3.6957927551494523</v>
      </c>
      <c r="K626" s="5">
        <f t="shared" si="6"/>
        <v>3.0355211518640437</v>
      </c>
      <c r="L626">
        <v>2.81</v>
      </c>
      <c r="M626">
        <v>3.12</v>
      </c>
      <c r="N626">
        <v>2.81</v>
      </c>
      <c r="O626" s="5">
        <f t="shared" si="7"/>
        <v>2.9006410256410255</v>
      </c>
      <c r="P626" s="5">
        <f t="shared" si="8"/>
        <v>3.2206405693950177</v>
      </c>
      <c r="Q626" s="5">
        <f t="shared" si="9"/>
        <v>2.9006410256410255</v>
      </c>
      <c r="R626" s="6">
        <f t="shared" si="10"/>
        <v>0.34475138121546961</v>
      </c>
      <c r="S626" s="6">
        <f t="shared" si="10"/>
        <v>0.31049723756906078</v>
      </c>
      <c r="T626" s="6">
        <f t="shared" si="10"/>
        <v>0.34475138121546961</v>
      </c>
      <c r="U626">
        <f t="shared" si="11"/>
        <v>1.1447404783584045</v>
      </c>
      <c r="V626">
        <f t="shared" si="11"/>
        <v>0.84420318094211755</v>
      </c>
      <c r="W626">
        <f t="shared" si="11"/>
        <v>0.92570595275689105</v>
      </c>
      <c r="X626" t="s">
        <v>563</v>
      </c>
      <c r="Y626" t="s">
        <v>555</v>
      </c>
      <c r="Z626" t="s">
        <v>272</v>
      </c>
      <c r="AA626" s="26" t="s">
        <v>90</v>
      </c>
      <c r="AB626" s="26" t="s">
        <v>75</v>
      </c>
      <c r="AC626" s="20">
        <v>44433</v>
      </c>
      <c r="AD626" s="26" t="s">
        <v>76</v>
      </c>
    </row>
    <row r="627" spans="1:30" x14ac:dyDescent="0.25">
      <c r="A627" s="21">
        <v>0.4605635464392287</v>
      </c>
      <c r="B627" s="21">
        <v>0.30545606817076298</v>
      </c>
      <c r="C627" s="21">
        <v>0.22395686105199136</v>
      </c>
      <c r="D627" s="22">
        <f t="shared" si="2"/>
        <v>2.1712530393065963</v>
      </c>
      <c r="E627" s="23">
        <f t="shared" si="2"/>
        <v>3.2737932036791535</v>
      </c>
      <c r="F627" s="23">
        <f t="shared" si="2"/>
        <v>4.465145632523627</v>
      </c>
      <c r="G627" s="28">
        <v>3.358409715416677E-2</v>
      </c>
      <c r="H627" s="8">
        <f t="shared" si="3"/>
        <v>1.0335840971541668</v>
      </c>
      <c r="I627" s="5">
        <f t="shared" si="4"/>
        <v>2.100702831327268</v>
      </c>
      <c r="J627" s="5">
        <f t="shared" si="5"/>
        <v>3.167418319121877</v>
      </c>
      <c r="K627" s="5">
        <f t="shared" si="6"/>
        <v>4.3200603074464849</v>
      </c>
      <c r="L627">
        <v>3.04</v>
      </c>
      <c r="M627">
        <v>3.3</v>
      </c>
      <c r="N627">
        <v>2.4900000000000002</v>
      </c>
      <c r="O627" s="5">
        <f t="shared" si="7"/>
        <v>3.1420956553486672</v>
      </c>
      <c r="P627" s="5">
        <f t="shared" si="8"/>
        <v>3.4108275206087502</v>
      </c>
      <c r="Q627" s="5">
        <f t="shared" si="9"/>
        <v>2.5736244019138756</v>
      </c>
      <c r="R627" s="6">
        <f t="shared" si="10"/>
        <v>0.31825892960888663</v>
      </c>
      <c r="S627" s="6">
        <f t="shared" si="10"/>
        <v>0.29318398363970166</v>
      </c>
      <c r="T627" s="6">
        <f t="shared" si="10"/>
        <v>0.38855708675141176</v>
      </c>
      <c r="U627">
        <f t="shared" si="11"/>
        <v>1.4471347182786747</v>
      </c>
      <c r="V627">
        <f t="shared" si="11"/>
        <v>1.0418579636537808</v>
      </c>
      <c r="W627">
        <f t="shared" si="11"/>
        <v>0.57638084257944011</v>
      </c>
      <c r="X627" t="s">
        <v>552</v>
      </c>
      <c r="Y627" t="s">
        <v>559</v>
      </c>
      <c r="Z627" t="s">
        <v>272</v>
      </c>
      <c r="AA627" s="26" t="s">
        <v>90</v>
      </c>
      <c r="AB627" s="26" t="s">
        <v>75</v>
      </c>
      <c r="AC627" s="20">
        <v>44433</v>
      </c>
      <c r="AD627" s="26" t="s">
        <v>78</v>
      </c>
    </row>
    <row r="628" spans="1:30" x14ac:dyDescent="0.25">
      <c r="A628" s="21">
        <v>0.18248139500666954</v>
      </c>
      <c r="B628" s="21">
        <v>0.20053081919688795</v>
      </c>
      <c r="C628" s="21">
        <v>0.54523249483117942</v>
      </c>
      <c r="D628" s="22">
        <f t="shared" si="2"/>
        <v>5.4800107154126634</v>
      </c>
      <c r="E628" s="23">
        <f t="shared" si="2"/>
        <v>4.9867646479724703</v>
      </c>
      <c r="F628" s="23">
        <f t="shared" si="2"/>
        <v>1.8340799741028466</v>
      </c>
      <c r="G628" s="28">
        <v>3.7059004441999388E-2</v>
      </c>
      <c r="H628" s="8">
        <f t="shared" si="3"/>
        <v>1.0370590044419994</v>
      </c>
      <c r="I628" s="5">
        <f t="shared" si="4"/>
        <v>5.2841841129003466</v>
      </c>
      <c r="J628" s="5">
        <f t="shared" si="5"/>
        <v>4.8085640514308556</v>
      </c>
      <c r="K628" s="5">
        <f t="shared" si="6"/>
        <v>1.7685396551661907</v>
      </c>
      <c r="L628">
        <v>4.07</v>
      </c>
      <c r="M628">
        <v>3.66</v>
      </c>
      <c r="N628">
        <v>1.93</v>
      </c>
      <c r="O628" s="5">
        <f t="shared" si="7"/>
        <v>4.2208301480789379</v>
      </c>
      <c r="P628" s="5">
        <f t="shared" si="8"/>
        <v>3.7956359562577178</v>
      </c>
      <c r="Q628" s="5">
        <f t="shared" si="9"/>
        <v>2.0015238785730589</v>
      </c>
      <c r="R628" s="6">
        <f t="shared" si="10"/>
        <v>0.23692021827865745</v>
      </c>
      <c r="S628" s="6">
        <f t="shared" si="10"/>
        <v>0.26346046130987322</v>
      </c>
      <c r="T628" s="6">
        <f t="shared" si="10"/>
        <v>0.49961932041146934</v>
      </c>
      <c r="U628">
        <f t="shared" si="11"/>
        <v>0.77022297350765223</v>
      </c>
      <c r="V628">
        <f t="shared" si="11"/>
        <v>0.7611419876815233</v>
      </c>
      <c r="W628">
        <f t="shared" si="11"/>
        <v>1.0912958577785674</v>
      </c>
      <c r="X628" t="s">
        <v>528</v>
      </c>
      <c r="Y628" t="s">
        <v>561</v>
      </c>
      <c r="Z628" t="s">
        <v>272</v>
      </c>
      <c r="AA628" s="26" t="s">
        <v>85</v>
      </c>
      <c r="AB628" s="26" t="s">
        <v>79</v>
      </c>
      <c r="AC628" s="20">
        <v>44433</v>
      </c>
      <c r="AD628" s="26" t="s">
        <v>79</v>
      </c>
    </row>
    <row r="629" spans="1:30" x14ac:dyDescent="0.25">
      <c r="A629" s="21">
        <v>0.30959347745919191</v>
      </c>
      <c r="B629" s="21">
        <v>0.26593396005018416</v>
      </c>
      <c r="C629" s="21">
        <v>0.38864113797164535</v>
      </c>
      <c r="D629" s="22">
        <f t="shared" si="2"/>
        <v>3.2300422095675834</v>
      </c>
      <c r="E629" s="23">
        <f t="shared" si="2"/>
        <v>3.7603320757201932</v>
      </c>
      <c r="F629" s="23">
        <f t="shared" si="2"/>
        <v>2.5730678054801253</v>
      </c>
      <c r="G629" s="28">
        <v>3.3051218327641019E-2</v>
      </c>
      <c r="H629" s="8">
        <f t="shared" si="3"/>
        <v>1.033051218327641</v>
      </c>
      <c r="I629" s="5">
        <f t="shared" si="4"/>
        <v>3.1267009343414256</v>
      </c>
      <c r="J629" s="5">
        <f t="shared" si="5"/>
        <v>3.6400248206547023</v>
      </c>
      <c r="K629" s="5">
        <f t="shared" si="6"/>
        <v>2.490745627932704</v>
      </c>
      <c r="L629">
        <v>3.46</v>
      </c>
      <c r="M629">
        <v>3.43</v>
      </c>
      <c r="N629">
        <v>2.21</v>
      </c>
      <c r="O629" s="5">
        <f t="shared" si="7"/>
        <v>3.574357215413638</v>
      </c>
      <c r="P629" s="5">
        <f t="shared" si="8"/>
        <v>3.5433656788638088</v>
      </c>
      <c r="Q629" s="5">
        <f t="shared" si="9"/>
        <v>2.2830431925040866</v>
      </c>
      <c r="R629" s="6">
        <f t="shared" si="10"/>
        <v>0.2797705824386319</v>
      </c>
      <c r="S629" s="6">
        <f t="shared" si="10"/>
        <v>0.28221755546287652</v>
      </c>
      <c r="T629" s="6">
        <f t="shared" si="10"/>
        <v>0.43801186209849158</v>
      </c>
      <c r="U629">
        <f t="shared" si="11"/>
        <v>1.106597680001262</v>
      </c>
      <c r="V629">
        <f t="shared" si="11"/>
        <v>0.94230126688616189</v>
      </c>
      <c r="W629">
        <f t="shared" si="11"/>
        <v>0.88728450437320638</v>
      </c>
      <c r="X629" t="s">
        <v>556</v>
      </c>
      <c r="Y629" t="s">
        <v>334</v>
      </c>
      <c r="Z629" t="s">
        <v>272</v>
      </c>
      <c r="AA629" s="26" t="s">
        <v>90</v>
      </c>
      <c r="AB629" s="26" t="s">
        <v>75</v>
      </c>
      <c r="AC629" s="20">
        <v>44433</v>
      </c>
      <c r="AD629" s="26" t="s">
        <v>89</v>
      </c>
    </row>
    <row r="630" spans="1:30" x14ac:dyDescent="0.25">
      <c r="A630" s="21">
        <v>0.14078042626352552</v>
      </c>
      <c r="B630" s="21">
        <v>0.16461100141471849</v>
      </c>
      <c r="C630" s="21">
        <v>0.60568151300896089</v>
      </c>
      <c r="D630" s="22">
        <f t="shared" si="2"/>
        <v>7.1032602084050351</v>
      </c>
      <c r="E630" s="23">
        <f t="shared" si="2"/>
        <v>6.0749281117646259</v>
      </c>
      <c r="F630" s="23">
        <f t="shared" si="2"/>
        <v>1.6510327268073728</v>
      </c>
      <c r="G630" s="28">
        <v>4.1044427788452964E-2</v>
      </c>
      <c r="H630" s="8">
        <f t="shared" si="3"/>
        <v>1.041044427788453</v>
      </c>
      <c r="I630" s="5">
        <f t="shared" si="4"/>
        <v>6.8232056373375682</v>
      </c>
      <c r="J630" s="5">
        <f t="shared" si="5"/>
        <v>5.8354167695512524</v>
      </c>
      <c r="K630" s="5">
        <f t="shared" si="6"/>
        <v>1.5859387771900868</v>
      </c>
      <c r="L630">
        <v>5.37</v>
      </c>
      <c r="M630">
        <v>3.57</v>
      </c>
      <c r="N630">
        <v>1.74</v>
      </c>
      <c r="O630" s="5">
        <f t="shared" si="7"/>
        <v>5.5904085772239922</v>
      </c>
      <c r="P630" s="5">
        <f t="shared" si="8"/>
        <v>3.716528607204777</v>
      </c>
      <c r="Q630" s="5">
        <f t="shared" si="9"/>
        <v>1.8114173043519082</v>
      </c>
      <c r="R630" s="6">
        <f t="shared" si="10"/>
        <v>0.17887780225476224</v>
      </c>
      <c r="S630" s="6">
        <f t="shared" si="10"/>
        <v>0.26906829078657513</v>
      </c>
      <c r="T630" s="6">
        <f t="shared" si="10"/>
        <v>0.55205390695866274</v>
      </c>
      <c r="U630">
        <f t="shared" si="11"/>
        <v>0.78702010248886289</v>
      </c>
      <c r="V630">
        <f t="shared" si="11"/>
        <v>0.61178149581842722</v>
      </c>
      <c r="W630">
        <f t="shared" si="11"/>
        <v>1.0971419735904773</v>
      </c>
      <c r="X630" t="s">
        <v>301</v>
      </c>
      <c r="Y630" t="s">
        <v>371</v>
      </c>
      <c r="Z630" t="s">
        <v>275</v>
      </c>
      <c r="AA630" s="26" t="s">
        <v>85</v>
      </c>
      <c r="AB630" s="26" t="s">
        <v>102</v>
      </c>
      <c r="AC630" s="20">
        <v>44434</v>
      </c>
      <c r="AD630" s="26" t="s">
        <v>102</v>
      </c>
    </row>
    <row r="631" spans="1:30" x14ac:dyDescent="0.25">
      <c r="A631" s="21">
        <v>0.13055505117967758</v>
      </c>
      <c r="B631" s="21">
        <v>0.18583447203631551</v>
      </c>
      <c r="C631" s="21">
        <v>0.59158483836474418</v>
      </c>
      <c r="D631" s="22">
        <f t="shared" si="2"/>
        <v>7.6596040594686823</v>
      </c>
      <c r="E631" s="23">
        <f t="shared" si="2"/>
        <v>5.3811329461230502</v>
      </c>
      <c r="F631" s="23">
        <f t="shared" si="2"/>
        <v>1.6903746261722916</v>
      </c>
      <c r="G631" s="28">
        <v>3.9395332209795075E-2</v>
      </c>
      <c r="H631" s="8">
        <f t="shared" si="3"/>
        <v>1.0393953322097951</v>
      </c>
      <c r="I631" s="5">
        <f t="shared" si="4"/>
        <v>7.3692884912077341</v>
      </c>
      <c r="J631" s="5">
        <f t="shared" si="5"/>
        <v>5.1771763633790346</v>
      </c>
      <c r="K631" s="5">
        <f t="shared" si="6"/>
        <v>1.6263057700850831</v>
      </c>
      <c r="L631">
        <v>2.5</v>
      </c>
      <c r="M631">
        <v>3.21</v>
      </c>
      <c r="N631">
        <v>3.05</v>
      </c>
      <c r="O631" s="5">
        <f t="shared" si="7"/>
        <v>2.5984883305244875</v>
      </c>
      <c r="P631" s="5">
        <f t="shared" si="8"/>
        <v>3.3364590163934422</v>
      </c>
      <c r="Q631" s="5">
        <f t="shared" si="9"/>
        <v>3.1701557632398747</v>
      </c>
      <c r="R631" s="6">
        <f t="shared" si="10"/>
        <v>0.3848391344509739</v>
      </c>
      <c r="S631" s="6">
        <f t="shared" si="10"/>
        <v>0.2997189520646214</v>
      </c>
      <c r="T631" s="6">
        <f t="shared" si="10"/>
        <v>0.31544191348440487</v>
      </c>
      <c r="U631">
        <f t="shared" si="11"/>
        <v>0.33924577698141944</v>
      </c>
      <c r="V631">
        <f t="shared" si="11"/>
        <v>0.62002909978227982</v>
      </c>
      <c r="W631">
        <f t="shared" si="11"/>
        <v>1.8754160847873236</v>
      </c>
      <c r="X631" t="s">
        <v>374</v>
      </c>
      <c r="Y631" t="s">
        <v>380</v>
      </c>
      <c r="Z631" t="s">
        <v>275</v>
      </c>
      <c r="AA631" s="26" t="s">
        <v>85</v>
      </c>
      <c r="AB631" s="26" t="s">
        <v>79</v>
      </c>
      <c r="AC631" s="20">
        <v>44434</v>
      </c>
      <c r="AD631" s="26" t="s">
        <v>79</v>
      </c>
    </row>
    <row r="632" spans="1:30" x14ac:dyDescent="0.25">
      <c r="A632" s="21">
        <v>0.26693879210953692</v>
      </c>
      <c r="B632" s="21">
        <v>0.29974530829404322</v>
      </c>
      <c r="C632" s="21">
        <v>0.39748290054546048</v>
      </c>
      <c r="D632" s="22">
        <f t="shared" si="2"/>
        <v>3.7461771370781332</v>
      </c>
      <c r="E632" s="23">
        <f t="shared" si="2"/>
        <v>3.33616564573222</v>
      </c>
      <c r="F632" s="23">
        <f t="shared" si="2"/>
        <v>2.515831495210771</v>
      </c>
      <c r="G632" s="28">
        <v>3.8509998819494129E-2</v>
      </c>
      <c r="H632" s="8">
        <f t="shared" si="3"/>
        <v>1.0385099988194941</v>
      </c>
      <c r="I632" s="5">
        <f t="shared" si="4"/>
        <v>3.6072615009355005</v>
      </c>
      <c r="J632" s="5">
        <f t="shared" si="5"/>
        <v>3.2124540442793434</v>
      </c>
      <c r="K632" s="5">
        <f t="shared" si="6"/>
        <v>2.4225395018541884</v>
      </c>
      <c r="L632">
        <v>2.5299999999999998</v>
      </c>
      <c r="M632">
        <v>3.06</v>
      </c>
      <c r="N632">
        <v>3.16</v>
      </c>
      <c r="O632" s="5">
        <f t="shared" si="7"/>
        <v>2.6274302970133201</v>
      </c>
      <c r="P632" s="5">
        <f t="shared" si="8"/>
        <v>3.1778405963876519</v>
      </c>
      <c r="Q632" s="5">
        <f t="shared" si="9"/>
        <v>3.2816915962696016</v>
      </c>
      <c r="R632" s="6">
        <f t="shared" si="10"/>
        <v>0.38060001102093188</v>
      </c>
      <c r="S632" s="6">
        <f t="shared" si="10"/>
        <v>0.31467909407939793</v>
      </c>
      <c r="T632" s="6">
        <f t="shared" si="10"/>
        <v>0.30472089489967014</v>
      </c>
      <c r="U632">
        <f t="shared" si="11"/>
        <v>0.70136306983673746</v>
      </c>
      <c r="V632">
        <f t="shared" si="11"/>
        <v>0.95254280927354285</v>
      </c>
      <c r="W632">
        <f t="shared" si="11"/>
        <v>1.3044162943809035</v>
      </c>
      <c r="X632" t="s">
        <v>510</v>
      </c>
      <c r="Y632" t="s">
        <v>478</v>
      </c>
      <c r="Z632" t="s">
        <v>275</v>
      </c>
      <c r="AA632" s="26" t="s">
        <v>90</v>
      </c>
      <c r="AB632" s="26" t="s">
        <v>75</v>
      </c>
      <c r="AC632" s="20">
        <v>44434</v>
      </c>
      <c r="AD632" s="26" t="s">
        <v>79</v>
      </c>
    </row>
    <row r="633" spans="1:30" x14ac:dyDescent="0.25">
      <c r="A633" s="21">
        <v>0.32661615035737884</v>
      </c>
      <c r="B633" s="21">
        <v>0.39470151790114838</v>
      </c>
      <c r="C633" s="21">
        <v>0.2679023102307993</v>
      </c>
      <c r="D633" s="22">
        <f t="shared" si="2"/>
        <v>3.0616979561660189</v>
      </c>
      <c r="E633" s="23">
        <f t="shared" si="2"/>
        <v>2.5335600565145193</v>
      </c>
      <c r="F633" s="23">
        <f t="shared" si="2"/>
        <v>3.7327039066534908</v>
      </c>
      <c r="G633" s="28">
        <v>4.2171568186653241E-2</v>
      </c>
      <c r="H633" s="8">
        <f t="shared" si="3"/>
        <v>1.0421715681866532</v>
      </c>
      <c r="I633" s="5">
        <f t="shared" si="4"/>
        <v>2.9378060672805342</v>
      </c>
      <c r="J633" s="5">
        <f t="shared" si="5"/>
        <v>2.4310393162258652</v>
      </c>
      <c r="K633" s="5">
        <f t="shared" si="6"/>
        <v>3.5816597003776276</v>
      </c>
      <c r="L633">
        <v>1.88</v>
      </c>
      <c r="M633">
        <v>3.56</v>
      </c>
      <c r="N633">
        <v>4.3600000000000003</v>
      </c>
      <c r="O633" s="5">
        <f t="shared" si="7"/>
        <v>1.959282548190908</v>
      </c>
      <c r="P633" s="5">
        <f t="shared" si="8"/>
        <v>3.7101307827444856</v>
      </c>
      <c r="Q633" s="5">
        <f t="shared" si="9"/>
        <v>4.5438680372938087</v>
      </c>
      <c r="R633" s="6">
        <f t="shared" si="10"/>
        <v>0.51039090861261649</v>
      </c>
      <c r="S633" s="6">
        <f t="shared" si="10"/>
        <v>0.26953227758194348</v>
      </c>
      <c r="T633" s="6">
        <f t="shared" si="10"/>
        <v>0.22007681380544009</v>
      </c>
      <c r="U633">
        <f t="shared" si="11"/>
        <v>0.63993332335251008</v>
      </c>
      <c r="V633">
        <f t="shared" si="11"/>
        <v>1.4643942515610242</v>
      </c>
      <c r="W633">
        <f t="shared" si="11"/>
        <v>1.217312744574899</v>
      </c>
      <c r="X633" t="s">
        <v>475</v>
      </c>
      <c r="Y633" t="s">
        <v>306</v>
      </c>
      <c r="Z633" t="s">
        <v>275</v>
      </c>
      <c r="AA633" s="26" t="s">
        <v>90</v>
      </c>
      <c r="AB633" s="26" t="s">
        <v>75</v>
      </c>
      <c r="AC633" s="20">
        <v>44434</v>
      </c>
      <c r="AD633" s="26" t="s">
        <v>94</v>
      </c>
    </row>
    <row r="634" spans="1:30" x14ac:dyDescent="0.25">
      <c r="A634" s="21">
        <v>0.56722196125091118</v>
      </c>
      <c r="B634" s="21">
        <v>0.26776510778784068</v>
      </c>
      <c r="C634" s="21">
        <v>0.15974868359977451</v>
      </c>
      <c r="D634" s="22">
        <f t="shared" si="2"/>
        <v>1.7629782841882051</v>
      </c>
      <c r="E634" s="23">
        <f t="shared" si="2"/>
        <v>3.7346165385832633</v>
      </c>
      <c r="F634" s="23">
        <f t="shared" si="2"/>
        <v>6.2598324910479048</v>
      </c>
      <c r="G634" s="28">
        <v>3.2160920253167857E-2</v>
      </c>
      <c r="H634" s="8">
        <f t="shared" si="3"/>
        <v>1.0321609202531679</v>
      </c>
      <c r="I634" s="5">
        <f t="shared" si="4"/>
        <v>1.7080459544581312</v>
      </c>
      <c r="J634" s="5">
        <f t="shared" si="5"/>
        <v>3.6182502798761638</v>
      </c>
      <c r="K634" s="5">
        <f t="shared" si="6"/>
        <v>6.0647834734069344</v>
      </c>
      <c r="L634">
        <v>2.72</v>
      </c>
      <c r="M634">
        <v>3.24</v>
      </c>
      <c r="N634">
        <v>2.81</v>
      </c>
      <c r="O634" s="5">
        <f t="shared" si="7"/>
        <v>2.8074777030886167</v>
      </c>
      <c r="P634" s="5">
        <f t="shared" si="8"/>
        <v>3.3442013816202643</v>
      </c>
      <c r="Q634" s="5">
        <f t="shared" si="9"/>
        <v>2.9003721859114018</v>
      </c>
      <c r="R634" s="6">
        <f t="shared" si="10"/>
        <v>0.35619160889500945</v>
      </c>
      <c r="S634" s="6">
        <f t="shared" si="10"/>
        <v>0.29902505438099558</v>
      </c>
      <c r="T634" s="6">
        <f t="shared" si="10"/>
        <v>0.34478333672399492</v>
      </c>
      <c r="U634">
        <f t="shared" si="11"/>
        <v>1.5924630089141285</v>
      </c>
      <c r="V634">
        <f t="shared" si="11"/>
        <v>0.89546044341379571</v>
      </c>
      <c r="W634">
        <f t="shared" si="11"/>
        <v>0.46333063864874685</v>
      </c>
      <c r="X634" t="s">
        <v>434</v>
      </c>
      <c r="Y634" t="s">
        <v>431</v>
      </c>
      <c r="Z634" t="s">
        <v>278</v>
      </c>
      <c r="AA634" s="26" t="s">
        <v>90</v>
      </c>
      <c r="AB634" s="26" t="s">
        <v>75</v>
      </c>
      <c r="AC634" s="20">
        <v>44434</v>
      </c>
      <c r="AD634" s="26" t="s">
        <v>79</v>
      </c>
    </row>
    <row r="635" spans="1:30" x14ac:dyDescent="0.25">
      <c r="A635" s="21">
        <v>0</v>
      </c>
      <c r="B635" s="21">
        <v>7.4677856217447727E-2</v>
      </c>
      <c r="C635" s="21">
        <v>0.6909353987800414</v>
      </c>
      <c r="D635" s="22" t="e">
        <f t="shared" si="2"/>
        <v>#DIV/0!</v>
      </c>
      <c r="E635" s="23">
        <f t="shared" si="2"/>
        <v>13.390850389279922</v>
      </c>
      <c r="F635" s="23">
        <f t="shared" si="2"/>
        <v>1.4473133114407835</v>
      </c>
      <c r="G635" s="28">
        <v>3.4678010761036493E-2</v>
      </c>
      <c r="H635" s="8">
        <f t="shared" si="3"/>
        <v>1.0346780107610365</v>
      </c>
      <c r="I635" s="5" t="e">
        <f t="shared" si="4"/>
        <v>#DIV/0!</v>
      </c>
      <c r="J635" s="5">
        <f t="shared" si="5"/>
        <v>12.942045979531887</v>
      </c>
      <c r="K635" s="5">
        <f t="shared" si="6"/>
        <v>1.3988055186137003</v>
      </c>
      <c r="L635">
        <v>1.79</v>
      </c>
      <c r="M635">
        <v>3.91</v>
      </c>
      <c r="N635">
        <v>4.54</v>
      </c>
      <c r="O635" s="5">
        <f t="shared" si="7"/>
        <v>1.8520736392622554</v>
      </c>
      <c r="P635" s="5">
        <f t="shared" si="8"/>
        <v>4.0455910220756532</v>
      </c>
      <c r="Q635" s="5">
        <f t="shared" si="9"/>
        <v>4.6974381688551059</v>
      </c>
      <c r="R635" s="6">
        <f t="shared" si="10"/>
        <v>0.53993533453579867</v>
      </c>
      <c r="S635" s="6">
        <f t="shared" si="10"/>
        <v>0.24718267233224542</v>
      </c>
      <c r="T635" s="6">
        <f t="shared" si="10"/>
        <v>0.21288199313195585</v>
      </c>
      <c r="U635" t="e">
        <f t="shared" si="11"/>
        <v>#DIV/0!</v>
      </c>
      <c r="V635">
        <f t="shared" si="11"/>
        <v>0.30211606466116298</v>
      </c>
      <c r="W635">
        <f t="shared" si="11"/>
        <v>3.2456263144424899</v>
      </c>
      <c r="X635" t="s">
        <v>359</v>
      </c>
      <c r="Y635" t="s">
        <v>497</v>
      </c>
      <c r="Z635" t="s">
        <v>278</v>
      </c>
      <c r="AA635" s="26" t="s">
        <v>85</v>
      </c>
      <c r="AB635" s="26" t="s">
        <v>87</v>
      </c>
      <c r="AC635" s="20">
        <v>44434</v>
      </c>
      <c r="AD635" s="26" t="s">
        <v>79</v>
      </c>
    </row>
    <row r="636" spans="1:30" x14ac:dyDescent="0.25">
      <c r="A636" s="21">
        <v>0.36748335516280434</v>
      </c>
      <c r="B636" s="21">
        <v>0.26487425815215709</v>
      </c>
      <c r="C636" s="21">
        <v>0.3403097276182489</v>
      </c>
      <c r="D636" s="22">
        <f t="shared" si="2"/>
        <v>2.7212116846951475</v>
      </c>
      <c r="E636" s="23">
        <f t="shared" si="2"/>
        <v>3.7753763124295365</v>
      </c>
      <c r="F636" s="23">
        <f t="shared" si="2"/>
        <v>2.938499604459663</v>
      </c>
      <c r="G636" s="28">
        <v>3.69122610848438E-2</v>
      </c>
      <c r="H636" s="8">
        <f t="shared" si="3"/>
        <v>1.0369122610848438</v>
      </c>
      <c r="I636" s="5">
        <f t="shared" si="4"/>
        <v>2.6243413129748769</v>
      </c>
      <c r="J636" s="5">
        <f t="shared" si="5"/>
        <v>3.6409795255768724</v>
      </c>
      <c r="K636" s="5">
        <f t="shared" si="6"/>
        <v>2.8338941632200689</v>
      </c>
      <c r="L636">
        <v>1.86</v>
      </c>
      <c r="M636">
        <v>3.88</v>
      </c>
      <c r="N636">
        <v>4.1399999999999997</v>
      </c>
      <c r="O636" s="5">
        <f t="shared" si="7"/>
        <v>1.9286568056178095</v>
      </c>
      <c r="P636" s="5">
        <f t="shared" si="8"/>
        <v>4.023219573009194</v>
      </c>
      <c r="Q636" s="5">
        <f t="shared" si="9"/>
        <v>4.2928167608912533</v>
      </c>
      <c r="R636" s="6">
        <f t="shared" si="10"/>
        <v>0.51849556493783167</v>
      </c>
      <c r="S636" s="6">
        <f t="shared" si="10"/>
        <v>0.24855715226401209</v>
      </c>
      <c r="T636" s="6">
        <f t="shared" si="10"/>
        <v>0.23294728279815627</v>
      </c>
      <c r="U636">
        <f t="shared" si="11"/>
        <v>0.70874927388600917</v>
      </c>
      <c r="V636">
        <f t="shared" si="11"/>
        <v>1.0656472997840485</v>
      </c>
      <c r="W636">
        <f t="shared" si="11"/>
        <v>1.4608873026139557</v>
      </c>
      <c r="X636" t="s">
        <v>432</v>
      </c>
      <c r="Y636" t="s">
        <v>357</v>
      </c>
      <c r="Z636" t="s">
        <v>278</v>
      </c>
      <c r="AA636" s="26" t="s">
        <v>90</v>
      </c>
      <c r="AB636" s="26" t="s">
        <v>75</v>
      </c>
      <c r="AC636" s="20">
        <v>44434</v>
      </c>
      <c r="AD636" s="26" t="s">
        <v>86</v>
      </c>
    </row>
    <row r="637" spans="1:30" x14ac:dyDescent="0.25">
      <c r="A637" s="21">
        <v>0.52151623306628792</v>
      </c>
      <c r="B637" s="21">
        <v>0.22408643493243421</v>
      </c>
      <c r="C637" s="21">
        <v>0.23967523800997473</v>
      </c>
      <c r="D637" s="22">
        <f t="shared" si="2"/>
        <v>1.9174858548897631</v>
      </c>
      <c r="E637" s="23">
        <f t="shared" si="2"/>
        <v>4.4625637437693033</v>
      </c>
      <c r="F637" s="23">
        <f t="shared" si="2"/>
        <v>4.172312535508496</v>
      </c>
      <c r="G637" s="28">
        <v>3.9483765976219498E-2</v>
      </c>
      <c r="H637" s="8">
        <f t="shared" si="3"/>
        <v>1.0394837659762195</v>
      </c>
      <c r="I637" s="5">
        <f t="shared" si="4"/>
        <v>1.8446520452284099</v>
      </c>
      <c r="J637" s="5">
        <f t="shared" si="5"/>
        <v>4.2930576598070642</v>
      </c>
      <c r="K637" s="5">
        <f t="shared" si="6"/>
        <v>4.013831357520159</v>
      </c>
      <c r="L637">
        <v>1.58</v>
      </c>
      <c r="M637">
        <v>4.51</v>
      </c>
      <c r="N637">
        <v>5.41</v>
      </c>
      <c r="O637" s="5">
        <f t="shared" si="7"/>
        <v>1.6423843502424269</v>
      </c>
      <c r="P637" s="5">
        <f t="shared" si="8"/>
        <v>4.6880717845527498</v>
      </c>
      <c r="Q637" s="5">
        <f t="shared" si="9"/>
        <v>5.6236071739313473</v>
      </c>
      <c r="R637" s="6">
        <f t="shared" si="10"/>
        <v>0.60887087718072408</v>
      </c>
      <c r="S637" s="6">
        <f t="shared" si="10"/>
        <v>0.2133073139568834</v>
      </c>
      <c r="T637" s="6">
        <f t="shared" si="10"/>
        <v>0.17782180886239263</v>
      </c>
      <c r="U637">
        <f t="shared" si="11"/>
        <v>0.85653009958545334</v>
      </c>
      <c r="V637">
        <f t="shared" si="11"/>
        <v>1.0505332929077607</v>
      </c>
      <c r="W637">
        <f t="shared" si="11"/>
        <v>1.3478393878865971</v>
      </c>
      <c r="X637" t="s">
        <v>355</v>
      </c>
      <c r="Y637" t="s">
        <v>433</v>
      </c>
      <c r="Z637" t="s">
        <v>278</v>
      </c>
      <c r="AA637" s="26" t="s">
        <v>84</v>
      </c>
      <c r="AB637" s="26" t="s">
        <v>86</v>
      </c>
      <c r="AC637" s="20">
        <v>44434</v>
      </c>
      <c r="AD637" s="26" t="s">
        <v>78</v>
      </c>
    </row>
    <row r="638" spans="1:30" x14ac:dyDescent="0.25">
      <c r="A638" s="21">
        <v>0.66801577671817713</v>
      </c>
      <c r="B638" s="21">
        <v>0.18574646868760025</v>
      </c>
      <c r="C638" s="21">
        <v>0.13754594945844839</v>
      </c>
      <c r="D638" s="22">
        <f t="shared" si="2"/>
        <v>1.4969706328086927</v>
      </c>
      <c r="E638" s="23">
        <f t="shared" si="2"/>
        <v>5.3836824304954138</v>
      </c>
      <c r="F638" s="23">
        <f t="shared" si="2"/>
        <v>7.2702977000576272</v>
      </c>
      <c r="G638" s="28">
        <v>4.4951172858149535E-2</v>
      </c>
      <c r="H638" s="8">
        <f t="shared" si="3"/>
        <v>1.0449511728581495</v>
      </c>
      <c r="I638" s="5">
        <f t="shared" si="4"/>
        <v>1.4325747189834526</v>
      </c>
      <c r="J638" s="5">
        <f t="shared" si="5"/>
        <v>5.1520899448057182</v>
      </c>
      <c r="K638" s="5">
        <f t="shared" si="6"/>
        <v>6.9575477676836472</v>
      </c>
      <c r="L638">
        <v>1.32</v>
      </c>
      <c r="M638">
        <v>5.25</v>
      </c>
      <c r="N638">
        <v>10.32</v>
      </c>
      <c r="O638" s="5">
        <f t="shared" si="7"/>
        <v>1.3793355481727574</v>
      </c>
      <c r="P638" s="5">
        <f t="shared" si="8"/>
        <v>5.4859936575052854</v>
      </c>
      <c r="Q638" s="5">
        <f t="shared" si="9"/>
        <v>10.783896103896103</v>
      </c>
      <c r="R638" s="6">
        <f t="shared" si="10"/>
        <v>0.72498675273375413</v>
      </c>
      <c r="S638" s="6">
        <f t="shared" si="10"/>
        <v>0.18228238354448673</v>
      </c>
      <c r="T638" s="6">
        <f t="shared" si="10"/>
        <v>9.2730863721759246E-2</v>
      </c>
      <c r="U638">
        <f t="shared" si="11"/>
        <v>0.92141790756761721</v>
      </c>
      <c r="V638">
        <f t="shared" si="11"/>
        <v>1.0190039491241789</v>
      </c>
      <c r="W638">
        <f t="shared" si="11"/>
        <v>1.4832812284716519</v>
      </c>
      <c r="X638" t="s">
        <v>379</v>
      </c>
      <c r="Y638" t="s">
        <v>302</v>
      </c>
      <c r="Z638" t="s">
        <v>275</v>
      </c>
      <c r="AA638" s="26" t="s">
        <v>84</v>
      </c>
      <c r="AB638" s="26" t="s">
        <v>86</v>
      </c>
      <c r="AC638" s="20">
        <v>44435</v>
      </c>
      <c r="AD638" s="26" t="s">
        <v>94</v>
      </c>
    </row>
    <row r="639" spans="1:30" x14ac:dyDescent="0.25">
      <c r="A639" s="21">
        <v>0.27923505758994749</v>
      </c>
      <c r="B639" s="21">
        <v>0.28120069675821202</v>
      </c>
      <c r="C639" s="21">
        <v>0.4016678031751435</v>
      </c>
      <c r="D639" s="22">
        <f t="shared" si="2"/>
        <v>3.581212218232587</v>
      </c>
      <c r="E639" s="23">
        <f t="shared" si="2"/>
        <v>3.5561789552030922</v>
      </c>
      <c r="F639" s="23">
        <f t="shared" si="2"/>
        <v>2.4896195116837863</v>
      </c>
      <c r="G639" s="28">
        <v>3.4083286057065454E-2</v>
      </c>
      <c r="H639" s="8">
        <f t="shared" si="3"/>
        <v>1.0340832860570655</v>
      </c>
      <c r="I639" s="5">
        <f t="shared" si="4"/>
        <v>3.463175806551968</v>
      </c>
      <c r="J639" s="5">
        <f t="shared" si="5"/>
        <v>3.438967637474073</v>
      </c>
      <c r="K639" s="5">
        <f t="shared" si="6"/>
        <v>2.4075618910510053</v>
      </c>
      <c r="L639">
        <v>3.42</v>
      </c>
      <c r="M639">
        <v>3.41</v>
      </c>
      <c r="N639">
        <v>2.23</v>
      </c>
      <c r="O639" s="5">
        <f t="shared" si="7"/>
        <v>3.5365648383151638</v>
      </c>
      <c r="P639" s="5">
        <f t="shared" si="8"/>
        <v>3.5262240054545932</v>
      </c>
      <c r="Q639" s="5">
        <f t="shared" si="9"/>
        <v>2.3060057279072561</v>
      </c>
      <c r="R639" s="6">
        <f t="shared" si="10"/>
        <v>0.28276026192592152</v>
      </c>
      <c r="S639" s="6">
        <f t="shared" si="10"/>
        <v>0.28358947090517639</v>
      </c>
      <c r="T639" s="6">
        <f t="shared" si="10"/>
        <v>0.43365026716890204</v>
      </c>
      <c r="U639">
        <f t="shared" si="11"/>
        <v>0.98753288629751801</v>
      </c>
      <c r="V639">
        <f t="shared" si="11"/>
        <v>0.9915766472593649</v>
      </c>
      <c r="W639">
        <f t="shared" si="11"/>
        <v>0.92624825483780526</v>
      </c>
      <c r="X639" t="s">
        <v>429</v>
      </c>
      <c r="Y639" t="s">
        <v>299</v>
      </c>
      <c r="Z639" t="s">
        <v>278</v>
      </c>
      <c r="AA639" s="26" t="s">
        <v>90</v>
      </c>
      <c r="AB639" s="26" t="s">
        <v>75</v>
      </c>
      <c r="AC639" s="20">
        <v>44435</v>
      </c>
      <c r="AD639" s="26" t="s">
        <v>75</v>
      </c>
    </row>
    <row r="640" spans="1:30" x14ac:dyDescent="0.25">
      <c r="A640" s="21">
        <v>0</v>
      </c>
      <c r="B640" s="21">
        <v>0.27327249443997786</v>
      </c>
      <c r="C640" s="21">
        <v>0.62689101801957847</v>
      </c>
      <c r="D640" s="22" t="e">
        <f t="shared" si="2"/>
        <v>#DIV/0!</v>
      </c>
      <c r="E640" s="23">
        <f t="shared" si="2"/>
        <v>3.6593510885510727</v>
      </c>
      <c r="F640" s="23">
        <f t="shared" si="2"/>
        <v>1.5951735967746294</v>
      </c>
      <c r="G640" s="28">
        <v>3.4067147427471411E-2</v>
      </c>
      <c r="H640" s="8">
        <f t="shared" si="3"/>
        <v>1.0340671474274714</v>
      </c>
      <c r="I640" s="5" t="e">
        <f t="shared" si="4"/>
        <v>#DIV/0!</v>
      </c>
      <c r="J640" s="5">
        <f t="shared" si="5"/>
        <v>3.538794456099609</v>
      </c>
      <c r="K640" s="5">
        <f t="shared" si="6"/>
        <v>1.5426209030458669</v>
      </c>
      <c r="L640">
        <v>2.09</v>
      </c>
      <c r="M640">
        <v>3.38</v>
      </c>
      <c r="N640">
        <v>3.85</v>
      </c>
      <c r="O640" s="5">
        <f t="shared" si="7"/>
        <v>2.1612003381234151</v>
      </c>
      <c r="P640" s="5">
        <f t="shared" si="8"/>
        <v>3.4951469583048533</v>
      </c>
      <c r="Q640" s="5">
        <f t="shared" si="9"/>
        <v>3.9811585175957651</v>
      </c>
      <c r="R640" s="6">
        <f t="shared" si="10"/>
        <v>0.46270583173622248</v>
      </c>
      <c r="S640" s="6">
        <f t="shared" si="10"/>
        <v>0.28611100246411386</v>
      </c>
      <c r="T640" s="6">
        <f t="shared" si="10"/>
        <v>0.2511831657996636</v>
      </c>
      <c r="U640" t="e">
        <f t="shared" si="11"/>
        <v>#DIV/0!</v>
      </c>
      <c r="V640">
        <f t="shared" si="11"/>
        <v>0.95512752773026854</v>
      </c>
      <c r="W640">
        <f t="shared" si="11"/>
        <v>2.4957525159929248</v>
      </c>
      <c r="X640" t="s">
        <v>354</v>
      </c>
      <c r="Y640" t="s">
        <v>496</v>
      </c>
      <c r="Z640" t="s">
        <v>278</v>
      </c>
      <c r="AA640" s="26" t="s">
        <v>85</v>
      </c>
      <c r="AB640" s="26" t="s">
        <v>76</v>
      </c>
      <c r="AC640" s="20">
        <v>44435</v>
      </c>
      <c r="AD640" s="26" t="s">
        <v>75</v>
      </c>
    </row>
    <row r="641" spans="1:30" x14ac:dyDescent="0.25">
      <c r="A641" s="21">
        <v>0.25386066251697487</v>
      </c>
      <c r="B641" s="21">
        <v>0.22077121002626715</v>
      </c>
      <c r="C641" s="21">
        <v>0.47359516463821655</v>
      </c>
      <c r="D641" s="22">
        <f t="shared" si="2"/>
        <v>3.9391687947443734</v>
      </c>
      <c r="E641" s="23">
        <f t="shared" si="2"/>
        <v>4.5295761158396557</v>
      </c>
      <c r="F641" s="23">
        <f t="shared" si="2"/>
        <v>2.1115080445635646</v>
      </c>
      <c r="G641" s="28">
        <v>3.4719247704386058E-2</v>
      </c>
      <c r="H641" s="8">
        <f t="shared" si="3"/>
        <v>1.0347192477043861</v>
      </c>
      <c r="I641" s="5">
        <f t="shared" si="4"/>
        <v>3.806992866406766</v>
      </c>
      <c r="J641" s="5">
        <f t="shared" si="5"/>
        <v>4.3775895015859723</v>
      </c>
      <c r="K641" s="5">
        <f t="shared" si="6"/>
        <v>2.0406579361968258</v>
      </c>
      <c r="L641">
        <v>2.21</v>
      </c>
      <c r="M641">
        <v>3.63</v>
      </c>
      <c r="N641">
        <v>3.26</v>
      </c>
      <c r="O641" s="5">
        <f t="shared" si="7"/>
        <v>2.2867295374266932</v>
      </c>
      <c r="P641" s="5">
        <f t="shared" si="8"/>
        <v>3.7560308691669211</v>
      </c>
      <c r="Q641" s="5">
        <f t="shared" si="9"/>
        <v>3.3731847475162984</v>
      </c>
      <c r="R641" s="6">
        <f t="shared" si="10"/>
        <v>0.43730576075267824</v>
      </c>
      <c r="S641" s="6">
        <f t="shared" si="10"/>
        <v>0.26623849346099693</v>
      </c>
      <c r="T641" s="6">
        <f t="shared" si="10"/>
        <v>0.29645574578632483</v>
      </c>
      <c r="U641">
        <f t="shared" si="11"/>
        <v>0.58051067536827583</v>
      </c>
      <c r="V641">
        <f t="shared" si="11"/>
        <v>0.82922347988199319</v>
      </c>
      <c r="W641">
        <f t="shared" si="11"/>
        <v>1.597523985855102</v>
      </c>
      <c r="X641" t="s">
        <v>300</v>
      </c>
      <c r="Y641" t="s">
        <v>356</v>
      </c>
      <c r="Z641" t="s">
        <v>278</v>
      </c>
      <c r="AA641" s="26" t="s">
        <v>85</v>
      </c>
      <c r="AB641" s="26" t="s">
        <v>79</v>
      </c>
      <c r="AC641" s="20">
        <v>44435</v>
      </c>
      <c r="AD641" s="26" t="s">
        <v>75</v>
      </c>
    </row>
    <row r="642" spans="1:30" x14ac:dyDescent="0.25">
      <c r="A642" s="135">
        <v>0</v>
      </c>
      <c r="B642" s="135">
        <v>0.37798930556003496</v>
      </c>
      <c r="C642" s="135">
        <v>0.56392829042802584</v>
      </c>
      <c r="D642" s="131" t="e">
        <f t="shared" si="2"/>
        <v>#DIV/0!</v>
      </c>
      <c r="E642" s="132">
        <f t="shared" si="2"/>
        <v>2.6455774946288075</v>
      </c>
      <c r="F642" s="132">
        <f t="shared" si="2"/>
        <v>1.7732751077995972</v>
      </c>
      <c r="G642" s="119">
        <v>3.5377665812448278E-2</v>
      </c>
      <c r="H642" s="133">
        <f t="shared" si="3"/>
        <v>1.0353776658124483</v>
      </c>
      <c r="I642" s="133" t="e">
        <f t="shared" si="4"/>
        <v>#DIV/0!</v>
      </c>
      <c r="J642" s="133">
        <f t="shared" si="5"/>
        <v>2.5551811498202013</v>
      </c>
      <c r="K642" s="133">
        <f t="shared" si="6"/>
        <v>1.7126843337963349</v>
      </c>
      <c r="L642" s="107">
        <v>1.68</v>
      </c>
      <c r="M642" s="107">
        <v>4.29</v>
      </c>
      <c r="N642" s="107">
        <v>4.83</v>
      </c>
      <c r="O642" s="133">
        <f t="shared" si="7"/>
        <v>1.739434478564913</v>
      </c>
      <c r="P642" s="133">
        <f t="shared" si="8"/>
        <v>4.4417701863354031</v>
      </c>
      <c r="Q642" s="133">
        <f t="shared" si="9"/>
        <v>5.0008741258741249</v>
      </c>
      <c r="R642" s="134">
        <f t="shared" si="10"/>
        <v>0.57489949309561283</v>
      </c>
      <c r="S642" s="134">
        <f t="shared" si="10"/>
        <v>0.22513546582765254</v>
      </c>
      <c r="T642" s="134">
        <f t="shared" si="10"/>
        <v>0.19996504107673488</v>
      </c>
      <c r="U642" s="107" t="e">
        <f t="shared" si="11"/>
        <v>#DIV/0!</v>
      </c>
      <c r="V642" s="107">
        <f t="shared" si="11"/>
        <v>1.6789416281901859</v>
      </c>
      <c r="W642" s="107">
        <f t="shared" si="11"/>
        <v>2.8201343964499435</v>
      </c>
      <c r="X642" s="107" t="s">
        <v>430</v>
      </c>
      <c r="Y642" s="107" t="s">
        <v>358</v>
      </c>
      <c r="Z642" s="107" t="s">
        <v>278</v>
      </c>
      <c r="AA642" s="128" t="s">
        <v>85</v>
      </c>
      <c r="AB642" s="128" t="s">
        <v>76</v>
      </c>
      <c r="AC642" s="115">
        <v>44435</v>
      </c>
      <c r="AD642" s="128" t="s">
        <v>94</v>
      </c>
    </row>
    <row r="643" spans="1:30" x14ac:dyDescent="0.25">
      <c r="A643" s="21">
        <v>0</v>
      </c>
      <c r="B643" s="21">
        <v>0.51761692444339791</v>
      </c>
      <c r="C643" s="21">
        <v>0.45774143327090033</v>
      </c>
      <c r="D643" s="22" t="e">
        <f t="shared" ref="D643:F706" si="12">(100%/A643)</f>
        <v>#DIV/0!</v>
      </c>
      <c r="E643" s="23">
        <f t="shared" si="12"/>
        <v>1.9319306475060039</v>
      </c>
      <c r="F643" s="23">
        <f t="shared" si="12"/>
        <v>2.184639465241899</v>
      </c>
      <c r="G643" s="28">
        <v>2.8812317868074366E-2</v>
      </c>
      <c r="H643" s="8">
        <f t="shared" si="3"/>
        <v>1.0288123178680744</v>
      </c>
      <c r="I643" s="5" t="e">
        <f t="shared" si="4"/>
        <v>#DIV/0!</v>
      </c>
      <c r="J643" s="5">
        <f t="shared" si="5"/>
        <v>1.8778261243113705</v>
      </c>
      <c r="K643" s="5">
        <f t="shared" si="6"/>
        <v>2.12345772625366</v>
      </c>
      <c r="L643">
        <v>2.1800000000000002</v>
      </c>
      <c r="M643">
        <v>3.59</v>
      </c>
      <c r="N643">
        <v>3.43</v>
      </c>
      <c r="O643" s="5">
        <f t="shared" si="7"/>
        <v>2.2428108529524025</v>
      </c>
      <c r="P643" s="5">
        <f t="shared" si="8"/>
        <v>3.6934362211463867</v>
      </c>
      <c r="Q643" s="5">
        <f t="shared" si="9"/>
        <v>3.5288262502874952</v>
      </c>
      <c r="R643" s="6">
        <f t="shared" ref="R643:T706" si="13">(1/O643)</f>
        <v>0.44586907481904464</v>
      </c>
      <c r="S643" s="6">
        <f t="shared" si="13"/>
        <v>0.27075058025223331</v>
      </c>
      <c r="T643" s="6">
        <f t="shared" si="13"/>
        <v>0.28338034492872227</v>
      </c>
      <c r="U643" t="e">
        <f t="shared" ref="U643:W706" si="14">(L643/I643)</f>
        <v>#DIV/0!</v>
      </c>
      <c r="V643">
        <f t="shared" si="14"/>
        <v>1.9117850974176385</v>
      </c>
      <c r="W643">
        <f t="shared" si="14"/>
        <v>1.6152899855705749</v>
      </c>
      <c r="X643" t="s">
        <v>328</v>
      </c>
      <c r="Y643" t="s">
        <v>403</v>
      </c>
      <c r="Z643" t="s">
        <v>281</v>
      </c>
      <c r="AA643" s="26" t="s">
        <v>85</v>
      </c>
      <c r="AB643" s="26" t="s">
        <v>76</v>
      </c>
      <c r="AC643" s="20">
        <v>44435</v>
      </c>
      <c r="AD643" s="26" t="s">
        <v>86</v>
      </c>
    </row>
    <row r="644" spans="1:30" x14ac:dyDescent="0.25">
      <c r="A644" s="21">
        <v>0.4621160869919716</v>
      </c>
      <c r="B644" s="21">
        <v>0.27323552901983772</v>
      </c>
      <c r="C644" s="21">
        <v>0.25027869945177916</v>
      </c>
      <c r="D644" s="22">
        <f t="shared" si="12"/>
        <v>2.1639584254883841</v>
      </c>
      <c r="E644" s="23">
        <f t="shared" si="12"/>
        <v>3.6598461539289682</v>
      </c>
      <c r="F644" s="23">
        <f t="shared" si="12"/>
        <v>3.9955457743325398</v>
      </c>
      <c r="G644" s="28">
        <v>2.844754653130277E-2</v>
      </c>
      <c r="H644" s="8">
        <f t="shared" si="3"/>
        <v>1.0284475465313028</v>
      </c>
      <c r="I644" s="5">
        <f t="shared" si="4"/>
        <v>2.1041018890918419</v>
      </c>
      <c r="J644" s="5">
        <f t="shared" si="5"/>
        <v>3.5586123631416275</v>
      </c>
      <c r="K644" s="5">
        <f t="shared" si="6"/>
        <v>3.8850263076697686</v>
      </c>
      <c r="L644">
        <v>1.97</v>
      </c>
      <c r="M644">
        <v>3.36</v>
      </c>
      <c r="N644">
        <v>4.4800000000000004</v>
      </c>
      <c r="O644" s="5">
        <f t="shared" si="7"/>
        <v>2.0260416666666665</v>
      </c>
      <c r="P644" s="5">
        <f t="shared" si="8"/>
        <v>3.455583756345177</v>
      </c>
      <c r="Q644" s="5">
        <f t="shared" si="9"/>
        <v>4.6074450084602372</v>
      </c>
      <c r="R644" s="6">
        <f t="shared" si="13"/>
        <v>0.49357326478149105</v>
      </c>
      <c r="S644" s="6">
        <f t="shared" si="13"/>
        <v>0.28938670583914805</v>
      </c>
      <c r="T644" s="6">
        <f t="shared" si="13"/>
        <v>0.21704002937936098</v>
      </c>
      <c r="U644">
        <f t="shared" si="14"/>
        <v>0.93626644708269235</v>
      </c>
      <c r="V644">
        <f t="shared" si="14"/>
        <v>0.94418825573733245</v>
      </c>
      <c r="W644">
        <f t="shared" si="14"/>
        <v>1.1531453445130198</v>
      </c>
      <c r="X644" t="s">
        <v>332</v>
      </c>
      <c r="Y644" t="s">
        <v>331</v>
      </c>
      <c r="Z644" t="s">
        <v>283</v>
      </c>
      <c r="AA644" s="26" t="s">
        <v>90</v>
      </c>
      <c r="AB644" s="26" t="s">
        <v>75</v>
      </c>
      <c r="AC644" s="20">
        <v>44435</v>
      </c>
      <c r="AD644" s="26" t="s">
        <v>88</v>
      </c>
    </row>
    <row r="645" spans="1:30" x14ac:dyDescent="0.25">
      <c r="A645" s="21" t="e">
        <v>#N/A</v>
      </c>
      <c r="B645" s="21" t="e">
        <v>#N/A</v>
      </c>
      <c r="C645" s="21" t="e">
        <v>#N/A</v>
      </c>
      <c r="D645" s="22" t="e">
        <f t="shared" si="12"/>
        <v>#N/A</v>
      </c>
      <c r="E645" s="23" t="e">
        <f t="shared" si="12"/>
        <v>#N/A</v>
      </c>
      <c r="F645" s="23" t="e">
        <f t="shared" si="12"/>
        <v>#N/A</v>
      </c>
      <c r="G645" s="28">
        <v>2.9059293836448674E-2</v>
      </c>
      <c r="H645" s="8">
        <f t="shared" si="3"/>
        <v>1.0290592938364487</v>
      </c>
      <c r="I645" s="5" t="e">
        <f t="shared" si="4"/>
        <v>#N/A</v>
      </c>
      <c r="J645" s="5" t="e">
        <f t="shared" si="5"/>
        <v>#N/A</v>
      </c>
      <c r="K645" s="5" t="e">
        <f t="shared" si="6"/>
        <v>#N/A</v>
      </c>
      <c r="L645">
        <v>1.99</v>
      </c>
      <c r="M645">
        <v>3.44</v>
      </c>
      <c r="N645">
        <v>4.24</v>
      </c>
      <c r="O645" s="5">
        <f t="shared" si="7"/>
        <v>2.0478279947345328</v>
      </c>
      <c r="P645" s="5">
        <f t="shared" si="8"/>
        <v>3.5399639707973836</v>
      </c>
      <c r="Q645" s="5">
        <f t="shared" si="9"/>
        <v>4.3632114058665428</v>
      </c>
      <c r="R645" s="6">
        <f t="shared" si="13"/>
        <v>0.4883222626955217</v>
      </c>
      <c r="S645" s="6">
        <f t="shared" si="13"/>
        <v>0.28248875080351399</v>
      </c>
      <c r="T645" s="6">
        <f t="shared" si="13"/>
        <v>0.22918898650096417</v>
      </c>
      <c r="U645" t="e">
        <f t="shared" si="14"/>
        <v>#N/A</v>
      </c>
      <c r="V645" t="e">
        <f t="shared" si="14"/>
        <v>#N/A</v>
      </c>
      <c r="W645" t="e">
        <f t="shared" si="14"/>
        <v>#N/A</v>
      </c>
      <c r="X645" t="s">
        <v>292</v>
      </c>
      <c r="Y645" t="s">
        <v>344</v>
      </c>
      <c r="Z645" t="s">
        <v>270</v>
      </c>
      <c r="AA645" s="26"/>
      <c r="AB645" s="26" t="e">
        <v>#N/A</v>
      </c>
      <c r="AC645" s="20">
        <v>44435</v>
      </c>
      <c r="AD645" s="26" t="s">
        <v>94</v>
      </c>
    </row>
    <row r="646" spans="1:30" x14ac:dyDescent="0.25">
      <c r="A646" s="21">
        <v>0.47399103912409379</v>
      </c>
      <c r="B646" s="21">
        <v>0.2744314870642221</v>
      </c>
      <c r="C646" s="21">
        <v>0.23865144109857162</v>
      </c>
      <c r="D646" s="22">
        <f t="shared" si="12"/>
        <v>2.1097445256516627</v>
      </c>
      <c r="E646" s="23">
        <f t="shared" si="12"/>
        <v>3.6438967361131609</v>
      </c>
      <c r="F646" s="23">
        <f t="shared" si="12"/>
        <v>4.1902114455992914</v>
      </c>
      <c r="G646" s="28">
        <v>2.7041094039913949E-2</v>
      </c>
      <c r="H646" s="8">
        <f t="shared" si="3"/>
        <v>1.0270410940399139</v>
      </c>
      <c r="I646" s="5">
        <f t="shared" si="4"/>
        <v>2.0541967968904578</v>
      </c>
      <c r="J646" s="5">
        <f t="shared" si="5"/>
        <v>3.5479561209958246</v>
      </c>
      <c r="K646" s="5">
        <f t="shared" si="6"/>
        <v>4.07988684183697</v>
      </c>
      <c r="L646">
        <v>2.63</v>
      </c>
      <c r="M646">
        <v>3.19</v>
      </c>
      <c r="N646">
        <v>3</v>
      </c>
      <c r="O646" s="5">
        <f t="shared" si="7"/>
        <v>2.7011180773249737</v>
      </c>
      <c r="P646" s="5">
        <f t="shared" si="8"/>
        <v>3.2762610899873255</v>
      </c>
      <c r="Q646" s="5">
        <f t="shared" si="9"/>
        <v>3.0811232821197416</v>
      </c>
      <c r="R646" s="6">
        <f t="shared" si="13"/>
        <v>0.37021706248041564</v>
      </c>
      <c r="S646" s="6">
        <f t="shared" si="13"/>
        <v>0.30522597941175333</v>
      </c>
      <c r="T646" s="6">
        <f t="shared" si="13"/>
        <v>0.32455695810783108</v>
      </c>
      <c r="U646">
        <f t="shared" si="14"/>
        <v>1.2803057642681386</v>
      </c>
      <c r="V646">
        <f t="shared" si="14"/>
        <v>0.89910920293587082</v>
      </c>
      <c r="W646">
        <f t="shared" si="14"/>
        <v>0.7353145114802373</v>
      </c>
      <c r="X646" t="s">
        <v>422</v>
      </c>
      <c r="Y646" t="s">
        <v>346</v>
      </c>
      <c r="Z646" t="s">
        <v>270</v>
      </c>
      <c r="AA646" s="26" t="s">
        <v>90</v>
      </c>
      <c r="AB646" s="26" t="s">
        <v>75</v>
      </c>
      <c r="AC646" s="20">
        <v>44435</v>
      </c>
      <c r="AD646" s="26" t="s">
        <v>75</v>
      </c>
    </row>
    <row r="647" spans="1:30" x14ac:dyDescent="0.25">
      <c r="A647" s="21">
        <v>0.44112348301624676</v>
      </c>
      <c r="B647" s="21">
        <v>0.5588738194314572</v>
      </c>
      <c r="C647" s="21">
        <v>0</v>
      </c>
      <c r="D647" s="22">
        <f t="shared" si="12"/>
        <v>2.266938937737689</v>
      </c>
      <c r="E647" s="23">
        <f t="shared" si="12"/>
        <v>1.7893126591925541</v>
      </c>
      <c r="F647" s="23" t="e">
        <f t="shared" si="12"/>
        <v>#DIV/0!</v>
      </c>
      <c r="G647" s="28">
        <v>3.3338418974718564E-2</v>
      </c>
      <c r="H647" s="8">
        <f t="shared" si="3"/>
        <v>1.0333384189747186</v>
      </c>
      <c r="I647" s="5">
        <f t="shared" si="4"/>
        <v>2.1938010782440012</v>
      </c>
      <c r="J647" s="5">
        <f t="shared" si="5"/>
        <v>1.7315843738471617</v>
      </c>
      <c r="K647" s="5" t="e">
        <f t="shared" si="6"/>
        <v>#DIV/0!</v>
      </c>
      <c r="L647">
        <v>2.84</v>
      </c>
      <c r="M647">
        <v>2.83</v>
      </c>
      <c r="N647">
        <v>3.05</v>
      </c>
      <c r="O647" s="5">
        <f t="shared" si="7"/>
        <v>2.9346811098882006</v>
      </c>
      <c r="P647" s="5">
        <f t="shared" si="8"/>
        <v>2.9243477256984538</v>
      </c>
      <c r="Q647" s="5">
        <f t="shared" si="9"/>
        <v>3.1516821778728916</v>
      </c>
      <c r="R647" s="6">
        <f t="shared" si="13"/>
        <v>0.3407525255914759</v>
      </c>
      <c r="S647" s="6">
        <f t="shared" si="13"/>
        <v>0.34195659812006768</v>
      </c>
      <c r="T647" s="6">
        <f t="shared" si="13"/>
        <v>0.31729087628845626</v>
      </c>
      <c r="U647">
        <f t="shared" si="14"/>
        <v>1.2945567527358679</v>
      </c>
      <c r="V647">
        <f t="shared" si="14"/>
        <v>1.6343413828067901</v>
      </c>
      <c r="W647" t="e">
        <f t="shared" si="14"/>
        <v>#DIV/0!</v>
      </c>
      <c r="X647" t="s">
        <v>350</v>
      </c>
      <c r="Y647" t="s">
        <v>492</v>
      </c>
      <c r="Z647" t="s">
        <v>273</v>
      </c>
      <c r="AA647" s="26" t="s">
        <v>84</v>
      </c>
      <c r="AB647" s="26" t="s">
        <v>78</v>
      </c>
      <c r="AC647" s="20">
        <v>44435</v>
      </c>
      <c r="AD647" s="26" t="s">
        <v>86</v>
      </c>
    </row>
    <row r="648" spans="1:30" x14ac:dyDescent="0.25">
      <c r="A648" s="21">
        <v>0.13537370035369309</v>
      </c>
      <c r="B648" s="21">
        <v>0.86462629940558722</v>
      </c>
      <c r="C648" s="21">
        <v>0</v>
      </c>
      <c r="D648" s="22">
        <f t="shared" si="12"/>
        <v>7.3869591906499092</v>
      </c>
      <c r="E648" s="23">
        <f t="shared" si="12"/>
        <v>1.1565690295188562</v>
      </c>
      <c r="F648" s="23" t="e">
        <f t="shared" si="12"/>
        <v>#DIV/0!</v>
      </c>
      <c r="G648" s="28">
        <v>3.2475995728590279E-2</v>
      </c>
      <c r="H648" s="8">
        <f t="shared" si="3"/>
        <v>1.0324759957285903</v>
      </c>
      <c r="I648" s="5">
        <f t="shared" si="4"/>
        <v>7.1546062293071842</v>
      </c>
      <c r="J648" s="5">
        <f t="shared" si="5"/>
        <v>1.1201897519202826</v>
      </c>
      <c r="K648" s="5" t="e">
        <f t="shared" si="6"/>
        <v>#DIV/0!</v>
      </c>
      <c r="L648">
        <v>2.83</v>
      </c>
      <c r="M648">
        <v>2.94</v>
      </c>
      <c r="N648">
        <v>2.95</v>
      </c>
      <c r="O648" s="5">
        <f t="shared" si="7"/>
        <v>2.9219070679119103</v>
      </c>
      <c r="P648" s="5">
        <f t="shared" si="8"/>
        <v>3.0354794274420556</v>
      </c>
      <c r="Q648" s="5">
        <f t="shared" si="9"/>
        <v>3.0458041873993413</v>
      </c>
      <c r="R648" s="6">
        <f t="shared" si="13"/>
        <v>0.34224223315720731</v>
      </c>
      <c r="S648" s="6">
        <f t="shared" si="13"/>
        <v>0.32943725164452264</v>
      </c>
      <c r="T648" s="6">
        <f t="shared" si="13"/>
        <v>0.32832051519827005</v>
      </c>
      <c r="U648">
        <f t="shared" si="14"/>
        <v>0.39554937187284489</v>
      </c>
      <c r="V648">
        <f t="shared" si="14"/>
        <v>2.6245553442710148</v>
      </c>
      <c r="W648" t="e">
        <f t="shared" si="14"/>
        <v>#DIV/0!</v>
      </c>
      <c r="X648" t="s">
        <v>494</v>
      </c>
      <c r="Y648" t="s">
        <v>425</v>
      </c>
      <c r="Z648" t="s">
        <v>273</v>
      </c>
      <c r="AA648" s="26" t="s">
        <v>90</v>
      </c>
      <c r="AB648" s="26" t="s">
        <v>73</v>
      </c>
      <c r="AC648" s="20">
        <v>44435</v>
      </c>
      <c r="AD648" s="26"/>
    </row>
    <row r="649" spans="1:30" x14ac:dyDescent="0.25">
      <c r="A649" s="21">
        <v>4.5143830102856379E-2</v>
      </c>
      <c r="B649" s="21">
        <v>0.18680909333088505</v>
      </c>
      <c r="C649" s="21">
        <v>0.63713761149047543</v>
      </c>
      <c r="D649" s="22">
        <f t="shared" si="12"/>
        <v>22.151421306556955</v>
      </c>
      <c r="E649" s="23">
        <f t="shared" si="12"/>
        <v>5.353058473597712</v>
      </c>
      <c r="F649" s="23">
        <f t="shared" si="12"/>
        <v>1.5695196484487386</v>
      </c>
      <c r="G649" s="28">
        <v>2.7006561304341981E-2</v>
      </c>
      <c r="H649" s="8">
        <f t="shared" si="3"/>
        <v>1.027006561304342</v>
      </c>
      <c r="I649" s="5">
        <f t="shared" si="4"/>
        <v>21.568918974016785</v>
      </c>
      <c r="J649" s="5">
        <f t="shared" si="5"/>
        <v>5.2122923799036887</v>
      </c>
      <c r="K649" s="5">
        <f t="shared" si="6"/>
        <v>1.5282469534132108</v>
      </c>
      <c r="L649">
        <v>3.88</v>
      </c>
      <c r="M649">
        <v>3.22</v>
      </c>
      <c r="N649">
        <v>2.1800000000000002</v>
      </c>
      <c r="O649" s="5">
        <f t="shared" si="7"/>
        <v>3.9847854578608466</v>
      </c>
      <c r="P649" s="5">
        <f t="shared" si="8"/>
        <v>3.3069611273999815</v>
      </c>
      <c r="Q649" s="5">
        <f t="shared" si="9"/>
        <v>2.2388743036434655</v>
      </c>
      <c r="R649" s="6">
        <f t="shared" si="13"/>
        <v>0.25095453960445596</v>
      </c>
      <c r="S649" s="6">
        <f t="shared" si="13"/>
        <v>0.30239242660412702</v>
      </c>
      <c r="T649" s="6">
        <f t="shared" si="13"/>
        <v>0.44665303379141702</v>
      </c>
      <c r="U649">
        <f t="shared" si="14"/>
        <v>0.17988847770600283</v>
      </c>
      <c r="V649">
        <f t="shared" si="14"/>
        <v>0.61777040989007193</v>
      </c>
      <c r="W649">
        <f t="shared" si="14"/>
        <v>1.4264710262507991</v>
      </c>
      <c r="X649" t="s">
        <v>429</v>
      </c>
      <c r="Y649" t="s">
        <v>299</v>
      </c>
      <c r="Z649" t="s">
        <v>278</v>
      </c>
      <c r="AA649" s="26" t="s">
        <v>85</v>
      </c>
      <c r="AB649" s="26" t="s">
        <v>77</v>
      </c>
      <c r="AC649" s="20">
        <v>44435</v>
      </c>
      <c r="AD649" s="26" t="s">
        <v>75</v>
      </c>
    </row>
    <row r="650" spans="1:30" x14ac:dyDescent="0.25">
      <c r="A650" s="21">
        <v>0.15289793257161</v>
      </c>
      <c r="B650" s="21">
        <v>0.22018206820976099</v>
      </c>
      <c r="C650" s="21">
        <v>0.54811809734863226</v>
      </c>
      <c r="D650" s="22">
        <f t="shared" si="12"/>
        <v>6.5403108019897411</v>
      </c>
      <c r="E650" s="23">
        <f t="shared" si="12"/>
        <v>4.5416959161602994</v>
      </c>
      <c r="F650" s="23">
        <f t="shared" si="12"/>
        <v>1.8244243436537122</v>
      </c>
      <c r="G650" s="28">
        <v>2.7655494522142998E-2</v>
      </c>
      <c r="H650" s="8">
        <f t="shared" si="3"/>
        <v>1.027655494522143</v>
      </c>
      <c r="I650" s="5">
        <f t="shared" si="4"/>
        <v>6.3643028591317634</v>
      </c>
      <c r="J650" s="5">
        <f t="shared" si="5"/>
        <v>4.4194731993061307</v>
      </c>
      <c r="K650" s="5">
        <f t="shared" si="6"/>
        <v>1.7753268029789151</v>
      </c>
      <c r="L650">
        <v>2.1</v>
      </c>
      <c r="M650">
        <v>3.42</v>
      </c>
      <c r="N650">
        <v>3.86</v>
      </c>
      <c r="O650" s="5">
        <f t="shared" si="7"/>
        <v>2.1580765384965006</v>
      </c>
      <c r="P650" s="5">
        <f t="shared" si="8"/>
        <v>3.5145817912657291</v>
      </c>
      <c r="Q650" s="5">
        <f t="shared" si="9"/>
        <v>3.9667502088554718</v>
      </c>
      <c r="R650" s="6">
        <f t="shared" si="13"/>
        <v>0.46337559496230146</v>
      </c>
      <c r="S650" s="6">
        <f t="shared" si="13"/>
        <v>0.28452887409965882</v>
      </c>
      <c r="T650" s="6">
        <f t="shared" si="13"/>
        <v>0.25209553093803971</v>
      </c>
      <c r="U650">
        <f t="shared" si="14"/>
        <v>0.32996544106741144</v>
      </c>
      <c r="V650">
        <f t="shared" si="14"/>
        <v>0.77384788769325474</v>
      </c>
      <c r="W650">
        <f t="shared" si="14"/>
        <v>2.174247577135151</v>
      </c>
      <c r="X650" t="s">
        <v>354</v>
      </c>
      <c r="Y650" t="s">
        <v>496</v>
      </c>
      <c r="Z650" t="s">
        <v>278</v>
      </c>
      <c r="AA650" s="26" t="s">
        <v>85</v>
      </c>
      <c r="AB650" s="26" t="s">
        <v>79</v>
      </c>
      <c r="AC650" s="20">
        <v>44435</v>
      </c>
      <c r="AD650" s="26" t="s">
        <v>75</v>
      </c>
    </row>
    <row r="651" spans="1:30" x14ac:dyDescent="0.25">
      <c r="A651" s="21">
        <v>0.47793739492361614</v>
      </c>
      <c r="B651" s="21">
        <v>0.25303996171518839</v>
      </c>
      <c r="C651" s="21">
        <v>0.25356512610505166</v>
      </c>
      <c r="D651" s="22">
        <f t="shared" si="12"/>
        <v>2.0923242471115278</v>
      </c>
      <c r="E651" s="23">
        <f t="shared" si="12"/>
        <v>3.9519449545505378</v>
      </c>
      <c r="F651" s="23">
        <f t="shared" si="12"/>
        <v>3.9437599931849516</v>
      </c>
      <c r="G651" s="28">
        <v>2.7836832364604103E-2</v>
      </c>
      <c r="H651" s="8">
        <f t="shared" si="3"/>
        <v>1.0278368323646041</v>
      </c>
      <c r="I651" s="5">
        <f t="shared" si="4"/>
        <v>2.0356579772472276</v>
      </c>
      <c r="J651" s="5">
        <f t="shared" si="5"/>
        <v>3.8449147083577815</v>
      </c>
      <c r="K651" s="5">
        <f t="shared" si="6"/>
        <v>3.8369514197229928</v>
      </c>
      <c r="L651">
        <v>2.23</v>
      </c>
      <c r="M651">
        <v>3.56</v>
      </c>
      <c r="N651">
        <v>3.35</v>
      </c>
      <c r="O651" s="5">
        <f t="shared" si="7"/>
        <v>2.2920761361730673</v>
      </c>
      <c r="P651" s="5">
        <f t="shared" si="8"/>
        <v>3.6590991232179908</v>
      </c>
      <c r="Q651" s="5">
        <f t="shared" si="9"/>
        <v>3.4432533884214238</v>
      </c>
      <c r="R651" s="6">
        <f t="shared" si="13"/>
        <v>0.43628568188386446</v>
      </c>
      <c r="S651" s="6">
        <f t="shared" si="13"/>
        <v>0.27329131196657802</v>
      </c>
      <c r="T651" s="6">
        <f t="shared" si="13"/>
        <v>0.29042300614955752</v>
      </c>
      <c r="U651">
        <f t="shared" si="14"/>
        <v>1.0954688974891433</v>
      </c>
      <c r="V651">
        <f t="shared" si="14"/>
        <v>0.92589830205115975</v>
      </c>
      <c r="W651">
        <f t="shared" si="14"/>
        <v>0.87308897964672483</v>
      </c>
      <c r="X651" t="s">
        <v>300</v>
      </c>
      <c r="Y651" t="s">
        <v>356</v>
      </c>
      <c r="Z651" t="s">
        <v>278</v>
      </c>
      <c r="AA651" s="26" t="s">
        <v>84</v>
      </c>
      <c r="AB651" s="26" t="s">
        <v>86</v>
      </c>
      <c r="AC651" s="20">
        <v>44435</v>
      </c>
      <c r="AD651" s="26" t="s">
        <v>75</v>
      </c>
    </row>
    <row r="652" spans="1:30" x14ac:dyDescent="0.25">
      <c r="A652" s="21">
        <v>8.3167990553997623E-2</v>
      </c>
      <c r="B652" s="21">
        <v>0.16861550631752104</v>
      </c>
      <c r="C652" s="21">
        <v>0.63030865809299663</v>
      </c>
      <c r="D652" s="22">
        <f t="shared" si="12"/>
        <v>12.023856694610654</v>
      </c>
      <c r="E652" s="23">
        <f t="shared" si="12"/>
        <v>5.9306526537179387</v>
      </c>
      <c r="F652" s="23">
        <f t="shared" si="12"/>
        <v>1.5865242959306749</v>
      </c>
      <c r="G652" s="28">
        <v>3.217176976288405E-2</v>
      </c>
      <c r="H652" s="8">
        <f t="shared" si="3"/>
        <v>1.0321717697628841</v>
      </c>
      <c r="I652" s="5">
        <f t="shared" si="4"/>
        <v>11.649085013604701</v>
      </c>
      <c r="J652" s="5">
        <f t="shared" si="5"/>
        <v>5.7458000959281801</v>
      </c>
      <c r="K652" s="5">
        <f t="shared" si="6"/>
        <v>1.5370739080522806</v>
      </c>
      <c r="L652">
        <v>1.72</v>
      </c>
      <c r="M652">
        <v>4.0199999999999996</v>
      </c>
      <c r="N652">
        <v>4.95</v>
      </c>
      <c r="O652" s="5">
        <f t="shared" si="7"/>
        <v>1.7753354439921605</v>
      </c>
      <c r="P652" s="5">
        <f t="shared" si="8"/>
        <v>4.1493305144467936</v>
      </c>
      <c r="Q652" s="5">
        <f t="shared" si="9"/>
        <v>5.1092502603262764</v>
      </c>
      <c r="R652" s="6">
        <f t="shared" si="13"/>
        <v>0.56327383277569254</v>
      </c>
      <c r="S652" s="6">
        <f t="shared" si="13"/>
        <v>0.24100273442144057</v>
      </c>
      <c r="T652" s="6">
        <f t="shared" si="13"/>
        <v>0.19572343280286686</v>
      </c>
      <c r="U652">
        <f t="shared" si="14"/>
        <v>0.14765108143611719</v>
      </c>
      <c r="V652">
        <f t="shared" si="14"/>
        <v>0.69964146557218609</v>
      </c>
      <c r="W652">
        <f t="shared" si="14"/>
        <v>3.2204046754475488</v>
      </c>
      <c r="X652" t="s">
        <v>430</v>
      </c>
      <c r="Y652" t="s">
        <v>358</v>
      </c>
      <c r="Z652" t="s">
        <v>278</v>
      </c>
      <c r="AA652" s="26" t="s">
        <v>85</v>
      </c>
      <c r="AB652" s="26" t="s">
        <v>79</v>
      </c>
      <c r="AC652" s="20">
        <v>44435</v>
      </c>
      <c r="AD652" s="26" t="s">
        <v>94</v>
      </c>
    </row>
    <row r="653" spans="1:30" x14ac:dyDescent="0.25">
      <c r="A653" s="21">
        <v>0.53283298329715079</v>
      </c>
      <c r="B653" s="21">
        <v>0.20826065388655032</v>
      </c>
      <c r="C653" s="21">
        <v>0.24246447335443139</v>
      </c>
      <c r="D653" s="22">
        <f t="shared" si="12"/>
        <v>1.8767606949030013</v>
      </c>
      <c r="E653" s="23">
        <f t="shared" si="12"/>
        <v>4.8016751188380908</v>
      </c>
      <c r="F653" s="23">
        <f t="shared" si="12"/>
        <v>4.1243155591632306</v>
      </c>
      <c r="G653" s="28">
        <v>3.0980028126402548E-2</v>
      </c>
      <c r="H653" s="8">
        <f t="shared" si="3"/>
        <v>1.0309800281264025</v>
      </c>
      <c r="I653" s="5">
        <f t="shared" si="4"/>
        <v>1.82036571388646</v>
      </c>
      <c r="J653" s="5">
        <f t="shared" si="5"/>
        <v>4.6573890743200552</v>
      </c>
      <c r="K653" s="5">
        <f t="shared" si="6"/>
        <v>4.0003835638390965</v>
      </c>
      <c r="L653">
        <v>1.79</v>
      </c>
      <c r="M653">
        <v>3.61</v>
      </c>
      <c r="N653">
        <v>5.12</v>
      </c>
      <c r="O653" s="5">
        <f t="shared" si="7"/>
        <v>1.8454542503462605</v>
      </c>
      <c r="P653" s="5">
        <f t="shared" si="8"/>
        <v>3.721837901536313</v>
      </c>
      <c r="Q653" s="5">
        <f t="shared" si="9"/>
        <v>5.2786177440071809</v>
      </c>
      <c r="R653" s="6">
        <f t="shared" si="13"/>
        <v>0.54187200783350287</v>
      </c>
      <c r="S653" s="6">
        <f t="shared" si="13"/>
        <v>0.26868445817783104</v>
      </c>
      <c r="T653" s="6">
        <f t="shared" si="13"/>
        <v>0.18944353398866604</v>
      </c>
      <c r="U653">
        <f t="shared" si="14"/>
        <v>0.98331889375040493</v>
      </c>
      <c r="V653">
        <f t="shared" si="14"/>
        <v>0.77511239503369889</v>
      </c>
      <c r="W653">
        <f t="shared" si="14"/>
        <v>1.2798772713400581</v>
      </c>
      <c r="X653" t="s">
        <v>369</v>
      </c>
      <c r="Y653" t="s">
        <v>461</v>
      </c>
      <c r="Z653" t="s">
        <v>276</v>
      </c>
      <c r="AA653" s="26" t="s">
        <v>90</v>
      </c>
      <c r="AB653" s="26" t="s">
        <v>74</v>
      </c>
      <c r="AC653" s="20">
        <v>44435</v>
      </c>
      <c r="AD653" s="26" t="s">
        <v>92</v>
      </c>
    </row>
    <row r="654" spans="1:30" x14ac:dyDescent="0.25">
      <c r="A654" s="21">
        <v>0.38596203702789456</v>
      </c>
      <c r="B654" s="21">
        <v>0.21978099535309323</v>
      </c>
      <c r="C654" s="21">
        <v>0.36442780963495514</v>
      </c>
      <c r="D654" s="22">
        <f t="shared" si="12"/>
        <v>2.5909283920784345</v>
      </c>
      <c r="E654" s="23">
        <f t="shared" si="12"/>
        <v>4.5499839437592478</v>
      </c>
      <c r="F654" s="23">
        <f t="shared" si="12"/>
        <v>2.7440276882318426</v>
      </c>
      <c r="G654" s="28">
        <v>3.8645562247959786E-2</v>
      </c>
      <c r="H654" s="8">
        <f t="shared" si="3"/>
        <v>1.0386455622479598</v>
      </c>
      <c r="I654" s="5">
        <f t="shared" si="4"/>
        <v>2.4945260310657278</v>
      </c>
      <c r="J654" s="5">
        <f t="shared" si="5"/>
        <v>4.3806897262542899</v>
      </c>
      <c r="K654" s="5">
        <f t="shared" si="6"/>
        <v>2.6419288619429451</v>
      </c>
      <c r="L654">
        <v>2.5499999999999998</v>
      </c>
      <c r="M654">
        <v>3.03</v>
      </c>
      <c r="N654">
        <v>3.16</v>
      </c>
      <c r="O654" s="5">
        <f t="shared" si="7"/>
        <v>2.6485461837322974</v>
      </c>
      <c r="P654" s="5">
        <f t="shared" si="8"/>
        <v>3.1470960536113179</v>
      </c>
      <c r="Q654" s="5">
        <f t="shared" si="9"/>
        <v>3.2821199767035529</v>
      </c>
      <c r="R654" s="6">
        <f t="shared" si="13"/>
        <v>0.3775656268114656</v>
      </c>
      <c r="S654" s="6">
        <f t="shared" si="13"/>
        <v>0.31775325028687701</v>
      </c>
      <c r="T654" s="6">
        <f t="shared" si="13"/>
        <v>0.30468112290165739</v>
      </c>
      <c r="U654">
        <f t="shared" si="14"/>
        <v>1.0222382802357737</v>
      </c>
      <c r="V654">
        <f t="shared" si="14"/>
        <v>0.69167190313448701</v>
      </c>
      <c r="W654">
        <f t="shared" si="14"/>
        <v>1.1960957940692059</v>
      </c>
      <c r="X654" t="s">
        <v>309</v>
      </c>
      <c r="Y654" t="s">
        <v>285</v>
      </c>
      <c r="Z654" t="s">
        <v>275</v>
      </c>
      <c r="AA654" s="26" t="s">
        <v>90</v>
      </c>
      <c r="AB654" s="26" t="s">
        <v>74</v>
      </c>
      <c r="AC654" s="20">
        <v>44436</v>
      </c>
      <c r="AD654" s="26" t="s">
        <v>73</v>
      </c>
    </row>
    <row r="655" spans="1:30" x14ac:dyDescent="0.25">
      <c r="A655" s="21">
        <v>0.32873802854606404</v>
      </c>
      <c r="B655" s="21">
        <v>0.43114531725648897</v>
      </c>
      <c r="C655" s="21">
        <v>0.23343315332365525</v>
      </c>
      <c r="D655" s="22">
        <f t="shared" si="12"/>
        <v>3.0419358673615582</v>
      </c>
      <c r="E655" s="23">
        <f t="shared" si="12"/>
        <v>2.3194035977551821</v>
      </c>
      <c r="F655" s="23">
        <f t="shared" si="12"/>
        <v>4.2838816413258112</v>
      </c>
      <c r="G655" s="28">
        <v>4.0136205812023373E-2</v>
      </c>
      <c r="H655" s="8">
        <f t="shared" si="3"/>
        <v>1.0401362058120234</v>
      </c>
      <c r="I655" s="5">
        <f t="shared" si="4"/>
        <v>2.9245553133945097</v>
      </c>
      <c r="J655" s="5">
        <f t="shared" si="5"/>
        <v>2.2299037229883254</v>
      </c>
      <c r="K655" s="5">
        <f t="shared" si="6"/>
        <v>4.1185775645425498</v>
      </c>
      <c r="L655">
        <v>1.96</v>
      </c>
      <c r="M655">
        <v>3.44</v>
      </c>
      <c r="N655">
        <v>4.18</v>
      </c>
      <c r="O655" s="5">
        <f t="shared" si="7"/>
        <v>2.0386669633915657</v>
      </c>
      <c r="P655" s="5">
        <f t="shared" si="8"/>
        <v>3.5780685479933605</v>
      </c>
      <c r="Q655" s="5">
        <f t="shared" si="9"/>
        <v>4.3477693402942572</v>
      </c>
      <c r="R655" s="6">
        <f t="shared" si="13"/>
        <v>0.4905166061730753</v>
      </c>
      <c r="S655" s="6">
        <f t="shared" si="13"/>
        <v>0.27948039188931034</v>
      </c>
      <c r="T655" s="6">
        <f t="shared" si="13"/>
        <v>0.23000300193761428</v>
      </c>
      <c r="U655">
        <f t="shared" si="14"/>
        <v>0.67018735840733423</v>
      </c>
      <c r="V655">
        <f t="shared" si="14"/>
        <v>1.5426674992900624</v>
      </c>
      <c r="W655">
        <f t="shared" si="14"/>
        <v>1.0149135070287967</v>
      </c>
      <c r="X655" t="s">
        <v>370</v>
      </c>
      <c r="Y655" t="s">
        <v>301</v>
      </c>
      <c r="Z655" t="s">
        <v>275</v>
      </c>
      <c r="AA655" s="26" t="s">
        <v>90</v>
      </c>
      <c r="AB655" s="26" t="s">
        <v>75</v>
      </c>
      <c r="AC655" s="20">
        <v>44436</v>
      </c>
      <c r="AD655" s="26" t="s">
        <v>125</v>
      </c>
    </row>
    <row r="656" spans="1:30" x14ac:dyDescent="0.25">
      <c r="A656" s="21">
        <v>0.7097487176334043</v>
      </c>
      <c r="B656" s="21">
        <v>4.9119826829577256E-3</v>
      </c>
      <c r="C656" s="21">
        <v>0</v>
      </c>
      <c r="D656" s="22">
        <f t="shared" si="12"/>
        <v>1.4089493579282728</v>
      </c>
      <c r="E656" s="23">
        <f t="shared" si="12"/>
        <v>203.58377961500773</v>
      </c>
      <c r="F656" s="23" t="e">
        <f t="shared" si="12"/>
        <v>#DIV/0!</v>
      </c>
      <c r="G656" s="136">
        <v>3.3448305622853836E-2</v>
      </c>
      <c r="H656" s="8">
        <f t="shared" si="3"/>
        <v>1.0334483056228538</v>
      </c>
      <c r="I656" s="5">
        <f t="shared" si="4"/>
        <v>1.3633476877966397</v>
      </c>
      <c r="J656" s="5">
        <f t="shared" si="5"/>
        <v>196.99464260315261</v>
      </c>
      <c r="K656" s="5" t="e">
        <f t="shared" si="6"/>
        <v>#DIV/0!</v>
      </c>
      <c r="L656">
        <v>2.4</v>
      </c>
      <c r="M656">
        <v>3.89</v>
      </c>
      <c r="N656">
        <v>2.78</v>
      </c>
      <c r="O656" s="5">
        <f t="shared" si="7"/>
        <v>2.4802759334948492</v>
      </c>
      <c r="P656" s="5">
        <f t="shared" si="8"/>
        <v>4.0201139088729017</v>
      </c>
      <c r="Q656" s="5">
        <f t="shared" si="9"/>
        <v>2.8729862896315335</v>
      </c>
      <c r="R656" s="6">
        <f t="shared" si="13"/>
        <v>0.40318094712588826</v>
      </c>
      <c r="S656" s="6">
        <f t="shared" si="13"/>
        <v>0.24874917046327297</v>
      </c>
      <c r="T656" s="6">
        <f t="shared" si="13"/>
        <v>0.3480698824108388</v>
      </c>
      <c r="U656">
        <f t="shared" si="14"/>
        <v>1.7603726631749639</v>
      </c>
      <c r="V656">
        <f t="shared" si="14"/>
        <v>1.9746729903901184E-2</v>
      </c>
      <c r="W656" t="e">
        <f t="shared" si="14"/>
        <v>#DIV/0!</v>
      </c>
      <c r="X656" t="s">
        <v>381</v>
      </c>
      <c r="Y656" t="s">
        <v>314</v>
      </c>
      <c r="Z656" t="s">
        <v>268</v>
      </c>
      <c r="AA656" s="26" t="s">
        <v>84</v>
      </c>
      <c r="AB656" s="26" t="s">
        <v>164</v>
      </c>
      <c r="AC656" s="20">
        <v>44436</v>
      </c>
      <c r="AD656" s="26" t="s">
        <v>86</v>
      </c>
    </row>
    <row r="657" spans="1:30" x14ac:dyDescent="0.25">
      <c r="A657" s="21">
        <v>0.21884859303627574</v>
      </c>
      <c r="B657" s="21">
        <v>0.24882743539494373</v>
      </c>
      <c r="C657" s="21">
        <v>0.47632928637828431</v>
      </c>
      <c r="D657" s="22">
        <f t="shared" si="12"/>
        <v>4.5693691064042747</v>
      </c>
      <c r="E657" s="23">
        <f t="shared" si="12"/>
        <v>4.0188494424370074</v>
      </c>
      <c r="F657" s="23">
        <f t="shared" si="12"/>
        <v>2.0993880254631971</v>
      </c>
      <c r="G657" s="136">
        <v>3.3685959689086387E-2</v>
      </c>
      <c r="H657" s="8">
        <f t="shared" si="3"/>
        <v>1.0336859596890864</v>
      </c>
      <c r="I657" s="5">
        <f t="shared" si="4"/>
        <v>4.4204616146461504</v>
      </c>
      <c r="J657" s="5">
        <f t="shared" si="5"/>
        <v>3.8878823928747206</v>
      </c>
      <c r="K657" s="5">
        <f t="shared" si="6"/>
        <v>2.0309727589747415</v>
      </c>
      <c r="L657">
        <v>3.25</v>
      </c>
      <c r="M657">
        <v>4.04</v>
      </c>
      <c r="N657">
        <v>2.09</v>
      </c>
      <c r="O657" s="5">
        <f t="shared" si="7"/>
        <v>3.3594793689895308</v>
      </c>
      <c r="P657" s="5">
        <f t="shared" si="8"/>
        <v>4.1760912771439092</v>
      </c>
      <c r="Q657" s="5">
        <f t="shared" si="9"/>
        <v>2.1604036557501902</v>
      </c>
      <c r="R657" s="6">
        <f t="shared" si="13"/>
        <v>0.29766517074959192</v>
      </c>
      <c r="S657" s="6">
        <f t="shared" si="13"/>
        <v>0.23945836755845884</v>
      </c>
      <c r="T657" s="6">
        <f t="shared" si="13"/>
        <v>0.46287646169194924</v>
      </c>
      <c r="U657">
        <f t="shared" si="14"/>
        <v>0.73521733323775429</v>
      </c>
      <c r="V657">
        <f t="shared" si="14"/>
        <v>1.039126082466914</v>
      </c>
      <c r="W657">
        <f t="shared" si="14"/>
        <v>1.0290635316325247</v>
      </c>
      <c r="X657" t="s">
        <v>310</v>
      </c>
      <c r="Y657" t="s">
        <v>382</v>
      </c>
      <c r="Z657" t="s">
        <v>268</v>
      </c>
      <c r="AA657" s="26" t="s">
        <v>85</v>
      </c>
      <c r="AB657" s="26" t="s">
        <v>79</v>
      </c>
      <c r="AC657" s="20">
        <v>44436</v>
      </c>
      <c r="AD657" s="26" t="s">
        <v>79</v>
      </c>
    </row>
    <row r="658" spans="1:30" x14ac:dyDescent="0.25">
      <c r="A658" s="21">
        <v>0.10558619174275186</v>
      </c>
      <c r="B658" s="21">
        <v>0.17342607757680306</v>
      </c>
      <c r="C658" s="21">
        <v>0.61596389073712832</v>
      </c>
      <c r="D658" s="22">
        <f t="shared" si="12"/>
        <v>9.4709353893204202</v>
      </c>
      <c r="E658" s="23">
        <f t="shared" si="12"/>
        <v>5.7661455184393615</v>
      </c>
      <c r="F658" s="23">
        <f t="shared" si="12"/>
        <v>1.6234717895610618</v>
      </c>
      <c r="G658" s="136">
        <v>4.7251202805305592E-2</v>
      </c>
      <c r="H658" s="8">
        <f t="shared" si="3"/>
        <v>1.0472512028053056</v>
      </c>
      <c r="I658" s="5">
        <f t="shared" si="4"/>
        <v>9.0436137613882135</v>
      </c>
      <c r="J658" s="5">
        <f t="shared" si="5"/>
        <v>5.5059812803207118</v>
      </c>
      <c r="K658" s="5">
        <f t="shared" si="6"/>
        <v>1.5502219383584526</v>
      </c>
      <c r="L658">
        <v>9.2899999999999991</v>
      </c>
      <c r="M658">
        <v>6.57</v>
      </c>
      <c r="N658">
        <v>1.27</v>
      </c>
      <c r="O658" s="5">
        <f t="shared" si="7"/>
        <v>9.7289636740612888</v>
      </c>
      <c r="P658" s="5">
        <f t="shared" si="8"/>
        <v>6.8804404024308576</v>
      </c>
      <c r="Q658" s="5">
        <f t="shared" si="9"/>
        <v>1.3300090275627381</v>
      </c>
      <c r="R658" s="6">
        <f t="shared" si="13"/>
        <v>0.10278587046903392</v>
      </c>
      <c r="S658" s="6">
        <f t="shared" si="13"/>
        <v>0.14533953373779682</v>
      </c>
      <c r="T658" s="6">
        <f t="shared" si="13"/>
        <v>0.7518745957931694</v>
      </c>
      <c r="U658">
        <f t="shared" si="14"/>
        <v>1.0272442239477027</v>
      </c>
      <c r="V658">
        <f t="shared" si="14"/>
        <v>1.193247790994544</v>
      </c>
      <c r="W658">
        <f t="shared" si="14"/>
        <v>0.81923753533304866</v>
      </c>
      <c r="X658" t="s">
        <v>313</v>
      </c>
      <c r="Y658" t="s">
        <v>288</v>
      </c>
      <c r="Z658" t="s">
        <v>268</v>
      </c>
      <c r="AA658" s="26" t="s">
        <v>85</v>
      </c>
      <c r="AB658" s="26" t="s">
        <v>79</v>
      </c>
      <c r="AC658" s="20">
        <v>44436</v>
      </c>
      <c r="AD658" s="26" t="s">
        <v>76</v>
      </c>
    </row>
    <row r="659" spans="1:30" x14ac:dyDescent="0.25">
      <c r="A659" s="21">
        <v>0.12978830105894784</v>
      </c>
      <c r="B659" s="21">
        <v>0.37775015653467747</v>
      </c>
      <c r="C659" s="21">
        <v>0.4547109659781356</v>
      </c>
      <c r="D659" s="22">
        <f t="shared" si="12"/>
        <v>7.7048546890664316</v>
      </c>
      <c r="E659" s="23">
        <f t="shared" si="12"/>
        <v>2.647252377533297</v>
      </c>
      <c r="F659" s="23">
        <f t="shared" si="12"/>
        <v>2.1991992162513276</v>
      </c>
      <c r="G659" s="136">
        <v>3.9692508638344171E-2</v>
      </c>
      <c r="H659" s="8">
        <f t="shared" si="3"/>
        <v>1.0396925086383442</v>
      </c>
      <c r="I659" s="5">
        <f t="shared" si="4"/>
        <v>7.4107052085594631</v>
      </c>
      <c r="J659" s="5">
        <f t="shared" si="5"/>
        <v>2.5461877964287041</v>
      </c>
      <c r="K659" s="5">
        <f t="shared" si="6"/>
        <v>2.1152400329704757</v>
      </c>
      <c r="L659">
        <v>2.15</v>
      </c>
      <c r="M659">
        <v>3.19</v>
      </c>
      <c r="N659">
        <v>3.83</v>
      </c>
      <c r="O659" s="5">
        <f t="shared" si="7"/>
        <v>2.2353388935724401</v>
      </c>
      <c r="P659" s="5">
        <f t="shared" si="8"/>
        <v>3.3166191025563179</v>
      </c>
      <c r="Q659" s="5">
        <f t="shared" si="9"/>
        <v>3.9820223080848582</v>
      </c>
      <c r="R659" s="6">
        <f t="shared" si="13"/>
        <v>0.44735945984540854</v>
      </c>
      <c r="S659" s="6">
        <f t="shared" si="13"/>
        <v>0.30151186165129418</v>
      </c>
      <c r="T659" s="6">
        <f t="shared" si="13"/>
        <v>0.25112867850329723</v>
      </c>
      <c r="U659">
        <f t="shared" si="14"/>
        <v>0.29012083728775517</v>
      </c>
      <c r="V659">
        <f t="shared" si="14"/>
        <v>1.2528533851565506</v>
      </c>
      <c r="W659">
        <f t="shared" si="14"/>
        <v>1.8106692102557511</v>
      </c>
      <c r="X659" t="s">
        <v>480</v>
      </c>
      <c r="Y659" t="s">
        <v>483</v>
      </c>
      <c r="Z659" t="s">
        <v>279</v>
      </c>
      <c r="AA659" s="26" t="s">
        <v>85</v>
      </c>
      <c r="AB659" s="26" t="s">
        <v>76</v>
      </c>
      <c r="AC659" s="20">
        <v>44436</v>
      </c>
      <c r="AD659" s="26" t="s">
        <v>73</v>
      </c>
    </row>
    <row r="660" spans="1:30" x14ac:dyDescent="0.25">
      <c r="A660" s="21">
        <v>0.24133077924743879</v>
      </c>
      <c r="B660" s="21">
        <v>0.31425056013426678</v>
      </c>
      <c r="C660" s="21">
        <v>0.40789082513640101</v>
      </c>
      <c r="D660" s="22">
        <f t="shared" si="12"/>
        <v>4.1436902624620888</v>
      </c>
      <c r="E660" s="23">
        <f t="shared" si="12"/>
        <v>3.1821741210985901</v>
      </c>
      <c r="F660" s="23">
        <f t="shared" si="12"/>
        <v>2.4516364143900375</v>
      </c>
      <c r="G660" s="136">
        <v>4.2356336473983625E-2</v>
      </c>
      <c r="H660" s="8">
        <f t="shared" si="3"/>
        <v>1.0423563364739836</v>
      </c>
      <c r="I660" s="5">
        <f t="shared" si="4"/>
        <v>3.9753106662920086</v>
      </c>
      <c r="J660" s="5">
        <f t="shared" si="5"/>
        <v>3.0528659055914078</v>
      </c>
      <c r="K660" s="5">
        <f t="shared" si="6"/>
        <v>2.3520137294730481</v>
      </c>
      <c r="L660">
        <v>4.95</v>
      </c>
      <c r="M660">
        <v>4.08</v>
      </c>
      <c r="N660">
        <v>1.68</v>
      </c>
      <c r="O660" s="5">
        <f t="shared" si="7"/>
        <v>5.1596638655462188</v>
      </c>
      <c r="P660" s="5">
        <f t="shared" si="8"/>
        <v>4.252813852813853</v>
      </c>
      <c r="Q660" s="5">
        <f t="shared" si="9"/>
        <v>1.7511586452762924</v>
      </c>
      <c r="R660" s="6">
        <f t="shared" si="13"/>
        <v>0.19381107491856675</v>
      </c>
      <c r="S660" s="6">
        <f t="shared" si="13"/>
        <v>0.23513843648208468</v>
      </c>
      <c r="T660" s="6">
        <f t="shared" si="13"/>
        <v>0.57105048859934848</v>
      </c>
      <c r="U660">
        <f t="shared" si="14"/>
        <v>1.2451857013271213</v>
      </c>
      <c r="V660">
        <f t="shared" si="14"/>
        <v>1.3364491353935226</v>
      </c>
      <c r="W660">
        <f t="shared" si="14"/>
        <v>0.71428154476648908</v>
      </c>
      <c r="X660" t="s">
        <v>393</v>
      </c>
      <c r="Y660" t="s">
        <v>387</v>
      </c>
      <c r="Z660" t="s">
        <v>279</v>
      </c>
      <c r="AA660" s="26" t="s">
        <v>90</v>
      </c>
      <c r="AB660" s="26" t="s">
        <v>75</v>
      </c>
      <c r="AC660" s="20">
        <v>44436</v>
      </c>
      <c r="AD660" s="26" t="s">
        <v>103</v>
      </c>
    </row>
    <row r="661" spans="1:30" x14ac:dyDescent="0.25">
      <c r="A661" s="21">
        <v>0.13057725613874493</v>
      </c>
      <c r="B661" s="21">
        <v>0.36051107630516122</v>
      </c>
      <c r="C661" s="21">
        <v>0.46672766797578563</v>
      </c>
      <c r="D661" s="22">
        <f t="shared" si="12"/>
        <v>7.658301526396369</v>
      </c>
      <c r="E661" s="23">
        <f t="shared" si="12"/>
        <v>2.7738398782331215</v>
      </c>
      <c r="F661" s="23">
        <f t="shared" si="12"/>
        <v>2.1425770714151899</v>
      </c>
      <c r="G661" s="136">
        <v>3.5069200093830633E-2</v>
      </c>
      <c r="H661" s="8">
        <f t="shared" si="3"/>
        <v>1.0350692000938306</v>
      </c>
      <c r="I661" s="5">
        <f t="shared" si="4"/>
        <v>7.398830460516197</v>
      </c>
      <c r="J661" s="5">
        <f t="shared" si="5"/>
        <v>2.6798593543133817</v>
      </c>
      <c r="K661" s="5">
        <f t="shared" si="6"/>
        <v>2.0699843751712077</v>
      </c>
      <c r="L661">
        <v>2.0299999999999998</v>
      </c>
      <c r="M661">
        <v>3.48</v>
      </c>
      <c r="N661">
        <v>3.92</v>
      </c>
      <c r="O661" s="5">
        <f t="shared" si="7"/>
        <v>2.1011904761904758</v>
      </c>
      <c r="P661" s="5">
        <f t="shared" si="8"/>
        <v>3.6020408163265305</v>
      </c>
      <c r="Q661" s="5">
        <f t="shared" si="9"/>
        <v>4.0574712643678161</v>
      </c>
      <c r="R661" s="6">
        <f t="shared" si="13"/>
        <v>0.47592067988668563</v>
      </c>
      <c r="S661" s="6">
        <f t="shared" si="13"/>
        <v>0.27762039660056659</v>
      </c>
      <c r="T661" s="6">
        <f t="shared" si="13"/>
        <v>0.24645892351274787</v>
      </c>
      <c r="U661">
        <f t="shared" si="14"/>
        <v>0.27436768700581526</v>
      </c>
      <c r="V661">
        <f t="shared" si="14"/>
        <v>1.298575611588999</v>
      </c>
      <c r="W661">
        <f t="shared" si="14"/>
        <v>1.8937341010971536</v>
      </c>
      <c r="X661" t="s">
        <v>411</v>
      </c>
      <c r="Y661" t="s">
        <v>289</v>
      </c>
      <c r="Z661" t="s">
        <v>283</v>
      </c>
      <c r="AA661" s="26" t="s">
        <v>85</v>
      </c>
      <c r="AB661" s="26" t="s">
        <v>76</v>
      </c>
      <c r="AC661" s="20">
        <v>44436</v>
      </c>
      <c r="AD661" s="26" t="s">
        <v>87</v>
      </c>
    </row>
    <row r="662" spans="1:30" x14ac:dyDescent="0.25">
      <c r="A662" s="21">
        <v>0.16118077372006517</v>
      </c>
      <c r="B662" s="21">
        <v>0.263043320348473</v>
      </c>
      <c r="C662" s="21">
        <v>0.51005181811157829</v>
      </c>
      <c r="D662" s="22">
        <f t="shared" si="12"/>
        <v>6.2042139203077378</v>
      </c>
      <c r="E662" s="23">
        <f t="shared" si="12"/>
        <v>3.8016551748024843</v>
      </c>
      <c r="F662" s="23">
        <f t="shared" si="12"/>
        <v>1.9605851101607901</v>
      </c>
      <c r="G662" s="136">
        <v>3.2684851453540054E-2</v>
      </c>
      <c r="H662" s="8">
        <f t="shared" si="3"/>
        <v>1.0326848514535401</v>
      </c>
      <c r="I662" s="5">
        <f t="shared" si="4"/>
        <v>6.007848291349573</v>
      </c>
      <c r="J662" s="5">
        <f t="shared" si="5"/>
        <v>3.6813314046889731</v>
      </c>
      <c r="K662" s="5">
        <f t="shared" si="6"/>
        <v>1.8985318777565081</v>
      </c>
      <c r="L662">
        <v>2.85</v>
      </c>
      <c r="M662">
        <v>3.13</v>
      </c>
      <c r="N662">
        <v>2.76</v>
      </c>
      <c r="O662" s="5">
        <f t="shared" si="7"/>
        <v>2.9431518266425893</v>
      </c>
      <c r="P662" s="5">
        <f t="shared" si="8"/>
        <v>3.2323035850495803</v>
      </c>
      <c r="Q662" s="5">
        <f t="shared" si="9"/>
        <v>2.8502101900117705</v>
      </c>
      <c r="R662" s="6">
        <f t="shared" si="13"/>
        <v>0.33977180210263003</v>
      </c>
      <c r="S662" s="6">
        <f t="shared" si="13"/>
        <v>0.30937688050878459</v>
      </c>
      <c r="T662" s="6">
        <f t="shared" si="13"/>
        <v>0.35085131738858538</v>
      </c>
      <c r="U662">
        <f t="shared" si="14"/>
        <v>0.47437948859387563</v>
      </c>
      <c r="V662">
        <f t="shared" si="14"/>
        <v>0.85023586738571455</v>
      </c>
      <c r="W662">
        <f t="shared" si="14"/>
        <v>1.4537548894156505</v>
      </c>
      <c r="X662" t="s">
        <v>333</v>
      </c>
      <c r="Y662" t="s">
        <v>412</v>
      </c>
      <c r="Z662" t="s">
        <v>283</v>
      </c>
      <c r="AA662" s="26" t="s">
        <v>90</v>
      </c>
      <c r="AB662" s="26" t="s">
        <v>75</v>
      </c>
      <c r="AC662" s="20">
        <v>44436</v>
      </c>
      <c r="AD662" s="26" t="s">
        <v>75</v>
      </c>
    </row>
    <row r="663" spans="1:30" x14ac:dyDescent="0.25">
      <c r="A663" s="21">
        <v>5.8962433381666741E-2</v>
      </c>
      <c r="B663" s="21">
        <v>0.111148961373746</v>
      </c>
      <c r="C663" s="21">
        <v>0.68645971383439397</v>
      </c>
      <c r="D663" s="22">
        <f t="shared" si="12"/>
        <v>16.959951322343681</v>
      </c>
      <c r="E663" s="23">
        <f t="shared" si="12"/>
        <v>8.9969351727672162</v>
      </c>
      <c r="F663" s="23">
        <f t="shared" si="12"/>
        <v>1.4567497259442184</v>
      </c>
      <c r="G663" s="136">
        <v>2.9584688802565928E-2</v>
      </c>
      <c r="H663" s="8">
        <f t="shared" si="3"/>
        <v>1.0295846888025659</v>
      </c>
      <c r="I663" s="5">
        <f t="shared" si="4"/>
        <v>16.472614158693979</v>
      </c>
      <c r="J663" s="5">
        <f t="shared" si="5"/>
        <v>8.7384119738910346</v>
      </c>
      <c r="K663" s="5">
        <f t="shared" si="6"/>
        <v>1.4148906270531827</v>
      </c>
      <c r="L663">
        <v>4.4400000000000004</v>
      </c>
      <c r="M663">
        <v>4.07</v>
      </c>
      <c r="N663">
        <v>1.79</v>
      </c>
      <c r="O663" s="5">
        <f t="shared" si="7"/>
        <v>4.5713560182833932</v>
      </c>
      <c r="P663" s="5">
        <f t="shared" si="8"/>
        <v>4.1904096834264433</v>
      </c>
      <c r="Q663" s="5">
        <f t="shared" si="9"/>
        <v>1.842956592956593</v>
      </c>
      <c r="R663" s="6">
        <f t="shared" si="13"/>
        <v>0.2187534718364626</v>
      </c>
      <c r="S663" s="6">
        <f t="shared" si="13"/>
        <v>0.23864015109432285</v>
      </c>
      <c r="T663" s="6">
        <f t="shared" si="13"/>
        <v>0.54260637706921455</v>
      </c>
      <c r="U663">
        <f t="shared" si="14"/>
        <v>0.26953827469191588</v>
      </c>
      <c r="V663">
        <f t="shared" si="14"/>
        <v>0.4657596840433369</v>
      </c>
      <c r="W663">
        <f t="shared" si="14"/>
        <v>1.2651154554101924</v>
      </c>
      <c r="X663" t="s">
        <v>535</v>
      </c>
      <c r="Y663" t="s">
        <v>560</v>
      </c>
      <c r="Z663" t="s">
        <v>272</v>
      </c>
      <c r="AA663" s="26" t="s">
        <v>85</v>
      </c>
      <c r="AB663" s="26" t="s">
        <v>102</v>
      </c>
      <c r="AC663" s="20">
        <v>44436</v>
      </c>
      <c r="AD663" s="26" t="s">
        <v>77</v>
      </c>
    </row>
    <row r="664" spans="1:30" x14ac:dyDescent="0.25">
      <c r="A664" s="21">
        <v>0.54868108683062011</v>
      </c>
      <c r="B664" s="21">
        <v>0.28097052469412237</v>
      </c>
      <c r="C664" s="21">
        <v>0.16500378214746206</v>
      </c>
      <c r="D664" s="22">
        <f t="shared" si="12"/>
        <v>1.8225523423385355</v>
      </c>
      <c r="E664" s="23">
        <f t="shared" si="12"/>
        <v>3.5590921897898249</v>
      </c>
      <c r="F664" s="23">
        <f t="shared" si="12"/>
        <v>6.0604671419368499</v>
      </c>
      <c r="G664" s="136">
        <v>2.8529386086871611E-2</v>
      </c>
      <c r="H664" s="8">
        <f t="shared" si="3"/>
        <v>1.0285293860868716</v>
      </c>
      <c r="I664" s="5">
        <f t="shared" si="4"/>
        <v>1.7719983181740606</v>
      </c>
      <c r="J664" s="5">
        <f t="shared" si="5"/>
        <v>3.4603699592198303</v>
      </c>
      <c r="K664" s="5">
        <f t="shared" si="6"/>
        <v>5.8923616805878707</v>
      </c>
      <c r="L664">
        <v>2.34</v>
      </c>
      <c r="M664">
        <v>3.55</v>
      </c>
      <c r="N664">
        <v>3.13</v>
      </c>
      <c r="O664" s="5">
        <f t="shared" si="7"/>
        <v>2.4067587634432792</v>
      </c>
      <c r="P664" s="5">
        <f t="shared" si="8"/>
        <v>3.6512793206083942</v>
      </c>
      <c r="Q664" s="5">
        <f t="shared" si="9"/>
        <v>3.2192969784519079</v>
      </c>
      <c r="R664" s="6">
        <f t="shared" si="13"/>
        <v>0.4154965654178524</v>
      </c>
      <c r="S664" s="6">
        <f t="shared" si="13"/>
        <v>0.27387660931768293</v>
      </c>
      <c r="T664" s="6">
        <f t="shared" si="13"/>
        <v>0.31062682526446472</v>
      </c>
      <c r="U664">
        <f t="shared" si="14"/>
        <v>1.3205430140651777</v>
      </c>
      <c r="V664">
        <f t="shared" si="14"/>
        <v>1.025901866516139</v>
      </c>
      <c r="W664">
        <f t="shared" si="14"/>
        <v>0.53119617730046154</v>
      </c>
      <c r="X664" t="s">
        <v>554</v>
      </c>
      <c r="Y664" t="s">
        <v>561</v>
      </c>
      <c r="Z664" t="s">
        <v>272</v>
      </c>
      <c r="AA664" s="26" t="s">
        <v>90</v>
      </c>
      <c r="AB664" s="26" t="s">
        <v>75</v>
      </c>
      <c r="AC664" s="20">
        <v>44436</v>
      </c>
      <c r="AD664" s="26" t="s">
        <v>76</v>
      </c>
    </row>
    <row r="665" spans="1:30" x14ac:dyDescent="0.25">
      <c r="A665" s="21">
        <v>0.24618557720060424</v>
      </c>
      <c r="B665" s="21">
        <v>0.26100077448150472</v>
      </c>
      <c r="C665" s="21">
        <v>0.44484418838553264</v>
      </c>
      <c r="D665" s="22">
        <f t="shared" si="12"/>
        <v>4.0619763812774066</v>
      </c>
      <c r="E665" s="23">
        <f t="shared" si="12"/>
        <v>3.8314062553514106</v>
      </c>
      <c r="F665" s="23">
        <f t="shared" si="12"/>
        <v>2.24797811483002</v>
      </c>
      <c r="G665" s="136">
        <v>2.8255193480106966E-2</v>
      </c>
      <c r="H665" s="8">
        <f t="shared" si="3"/>
        <v>1.028255193480107</v>
      </c>
      <c r="I665" s="5">
        <f t="shared" si="4"/>
        <v>3.9503582447560874</v>
      </c>
      <c r="J665" s="5">
        <f t="shared" si="5"/>
        <v>3.7261239035264202</v>
      </c>
      <c r="K665" s="5">
        <f t="shared" si="6"/>
        <v>2.1862064291859182</v>
      </c>
      <c r="L665">
        <v>2.89</v>
      </c>
      <c r="M665">
        <v>3.36</v>
      </c>
      <c r="N665">
        <v>2.6</v>
      </c>
      <c r="O665" s="5">
        <f t="shared" si="7"/>
        <v>2.9716575091575095</v>
      </c>
      <c r="P665" s="5">
        <f t="shared" si="8"/>
        <v>3.4549374500931593</v>
      </c>
      <c r="Q665" s="5">
        <f t="shared" si="9"/>
        <v>2.6734635030482781</v>
      </c>
      <c r="R665" s="6">
        <f t="shared" si="13"/>
        <v>0.33651253447558588</v>
      </c>
      <c r="S665" s="6">
        <f t="shared" si="13"/>
        <v>0.28944084066501286</v>
      </c>
      <c r="T665" s="6">
        <f t="shared" si="13"/>
        <v>0.37404662485940127</v>
      </c>
      <c r="U665">
        <f t="shared" si="14"/>
        <v>0.73157921913445134</v>
      </c>
      <c r="V665">
        <f t="shared" si="14"/>
        <v>0.90174135025946967</v>
      </c>
      <c r="W665">
        <f t="shared" si="14"/>
        <v>1.1892747021918544</v>
      </c>
      <c r="X665" t="s">
        <v>334</v>
      </c>
      <c r="Y665" t="s">
        <v>337</v>
      </c>
      <c r="Z665" t="s">
        <v>272</v>
      </c>
      <c r="AA665" s="26" t="s">
        <v>90</v>
      </c>
      <c r="AB665" s="26" t="s">
        <v>75</v>
      </c>
      <c r="AC665" s="20">
        <v>44436</v>
      </c>
      <c r="AD665" s="26" t="s">
        <v>76</v>
      </c>
    </row>
    <row r="666" spans="1:30" x14ac:dyDescent="0.25">
      <c r="A666" s="21">
        <v>0.56838752617773947</v>
      </c>
      <c r="B666" s="21">
        <v>0.2898359153141567</v>
      </c>
      <c r="C666" s="21">
        <v>0.13848973442594589</v>
      </c>
      <c r="D666" s="22">
        <f t="shared" si="12"/>
        <v>1.7593630295244933</v>
      </c>
      <c r="E666" s="23">
        <f t="shared" si="12"/>
        <v>3.4502280330444477</v>
      </c>
      <c r="F666" s="23">
        <f t="shared" si="12"/>
        <v>7.2207518062266649</v>
      </c>
      <c r="G666" s="136">
        <v>3.2200476254920174E-2</v>
      </c>
      <c r="H666" s="8">
        <f t="shared" si="3"/>
        <v>1.0322004762549202</v>
      </c>
      <c r="I666" s="5">
        <f t="shared" si="4"/>
        <v>1.7044780253424214</v>
      </c>
      <c r="J666" s="5">
        <f t="shared" si="5"/>
        <v>3.3425948857946008</v>
      </c>
      <c r="K666" s="5">
        <f t="shared" si="6"/>
        <v>6.9954935812714858</v>
      </c>
      <c r="L666">
        <v>1.55</v>
      </c>
      <c r="M666">
        <v>4.25</v>
      </c>
      <c r="N666">
        <v>6.59</v>
      </c>
      <c r="O666" s="5">
        <f t="shared" si="7"/>
        <v>1.5999107381951263</v>
      </c>
      <c r="P666" s="5">
        <f t="shared" si="8"/>
        <v>4.386852024083411</v>
      </c>
      <c r="Q666" s="5">
        <f t="shared" si="9"/>
        <v>6.8022011385199237</v>
      </c>
      <c r="R666" s="6">
        <f t="shared" si="13"/>
        <v>0.62503486983786916</v>
      </c>
      <c r="S666" s="6">
        <f t="shared" si="13"/>
        <v>0.22795389370557581</v>
      </c>
      <c r="T666" s="6">
        <f t="shared" si="13"/>
        <v>0.14701123645655498</v>
      </c>
      <c r="U666">
        <f t="shared" si="14"/>
        <v>0.90936930658792892</v>
      </c>
      <c r="V666">
        <f t="shared" si="14"/>
        <v>1.2714672717479765</v>
      </c>
      <c r="W666">
        <f t="shared" si="14"/>
        <v>0.94203502918549109</v>
      </c>
      <c r="X666" t="s">
        <v>559</v>
      </c>
      <c r="Y666" t="s">
        <v>515</v>
      </c>
      <c r="Z666" t="s">
        <v>272</v>
      </c>
      <c r="AA666" s="26" t="s">
        <v>90</v>
      </c>
      <c r="AB666" s="26" t="s">
        <v>75</v>
      </c>
      <c r="AC666" s="20">
        <v>44436</v>
      </c>
      <c r="AD666" s="26" t="s">
        <v>99</v>
      </c>
    </row>
    <row r="667" spans="1:30" x14ac:dyDescent="0.25">
      <c r="A667" s="21">
        <v>0.69510822568081065</v>
      </c>
      <c r="B667" s="21">
        <v>0.2066943891057012</v>
      </c>
      <c r="C667" s="21">
        <v>9.5529406526962915E-2</v>
      </c>
      <c r="D667" s="22">
        <f t="shared" si="12"/>
        <v>1.4386248976129852</v>
      </c>
      <c r="E667" s="23">
        <f t="shared" si="12"/>
        <v>4.8380606959224766</v>
      </c>
      <c r="F667" s="23">
        <f t="shared" si="12"/>
        <v>10.467980869511136</v>
      </c>
      <c r="G667" s="136">
        <v>2.916759645934941E-2</v>
      </c>
      <c r="H667" s="8">
        <f t="shared" si="3"/>
        <v>1.0291675964593494</v>
      </c>
      <c r="I667" s="5">
        <f t="shared" si="4"/>
        <v>1.3978528886473824</v>
      </c>
      <c r="J667" s="5">
        <f t="shared" si="5"/>
        <v>4.7009454170213694</v>
      </c>
      <c r="K667" s="5">
        <f t="shared" si="6"/>
        <v>10.171308254869453</v>
      </c>
      <c r="L667">
        <v>1.9</v>
      </c>
      <c r="M667">
        <v>4.16</v>
      </c>
      <c r="N667">
        <v>3.81</v>
      </c>
      <c r="O667" s="5">
        <f t="shared" si="7"/>
        <v>1.9554184332727638</v>
      </c>
      <c r="P667" s="5">
        <f t="shared" si="8"/>
        <v>4.2813372012708939</v>
      </c>
      <c r="Q667" s="5">
        <f t="shared" si="9"/>
        <v>3.9211285425101212</v>
      </c>
      <c r="R667" s="6">
        <f t="shared" si="13"/>
        <v>0.51139949536340934</v>
      </c>
      <c r="S667" s="6">
        <f t="shared" si="13"/>
        <v>0.23357188490155714</v>
      </c>
      <c r="T667" s="6">
        <f t="shared" si="13"/>
        <v>0.25502861973503355</v>
      </c>
      <c r="U667">
        <f t="shared" si="14"/>
        <v>1.3592274376157814</v>
      </c>
      <c r="V667">
        <f t="shared" si="14"/>
        <v>0.88492837737219998</v>
      </c>
      <c r="W667">
        <f t="shared" si="14"/>
        <v>0.37458308258192696</v>
      </c>
      <c r="X667" t="s">
        <v>539</v>
      </c>
      <c r="Y667" t="s">
        <v>335</v>
      </c>
      <c r="Z667" t="s">
        <v>272</v>
      </c>
      <c r="AA667" s="26" t="s">
        <v>84</v>
      </c>
      <c r="AB667" s="26" t="s">
        <v>86</v>
      </c>
      <c r="AC667" s="20">
        <v>44436</v>
      </c>
      <c r="AD667" s="26" t="s">
        <v>77</v>
      </c>
    </row>
    <row r="668" spans="1:30" x14ac:dyDescent="0.25">
      <c r="A668" s="21">
        <v>0.53554145804273812</v>
      </c>
      <c r="B668" s="21">
        <v>0.22096923495148174</v>
      </c>
      <c r="C668" s="21">
        <v>0.22966653935507828</v>
      </c>
      <c r="D668" s="22">
        <f t="shared" si="12"/>
        <v>1.8672690694287881</v>
      </c>
      <c r="E668" s="23">
        <f t="shared" si="12"/>
        <v>4.5255168676289719</v>
      </c>
      <c r="F668" s="23">
        <f t="shared" si="12"/>
        <v>4.3541388432467292</v>
      </c>
      <c r="G668" s="136">
        <v>2.8752800597460881E-2</v>
      </c>
      <c r="H668" s="8">
        <f t="shared" si="3"/>
        <v>1.0287528005974609</v>
      </c>
      <c r="I668" s="5">
        <f t="shared" si="4"/>
        <v>1.8150804239311413</v>
      </c>
      <c r="J668" s="5">
        <f t="shared" si="5"/>
        <v>4.3990323671544047</v>
      </c>
      <c r="K668" s="5">
        <f t="shared" si="6"/>
        <v>4.232444218589742</v>
      </c>
      <c r="L668">
        <v>2.34</v>
      </c>
      <c r="M668">
        <v>3.6</v>
      </c>
      <c r="N668">
        <v>3.09</v>
      </c>
      <c r="O668" s="5">
        <f t="shared" si="7"/>
        <v>2.4072815533980583</v>
      </c>
      <c r="P668" s="5">
        <f t="shared" si="8"/>
        <v>3.7035100821508591</v>
      </c>
      <c r="Q668" s="5">
        <f t="shared" si="9"/>
        <v>3.1788461538461541</v>
      </c>
      <c r="R668" s="6">
        <f t="shared" si="13"/>
        <v>0.41540633192175841</v>
      </c>
      <c r="S668" s="6">
        <f t="shared" si="13"/>
        <v>0.27001411574914297</v>
      </c>
      <c r="T668" s="6">
        <f t="shared" si="13"/>
        <v>0.31457955232909857</v>
      </c>
      <c r="U668">
        <f t="shared" si="14"/>
        <v>1.2891990730261838</v>
      </c>
      <c r="V668">
        <f t="shared" si="14"/>
        <v>0.81836178948797478</v>
      </c>
      <c r="W668">
        <f t="shared" si="14"/>
        <v>0.73007459529604701</v>
      </c>
      <c r="X668" t="s">
        <v>517</v>
      </c>
      <c r="Y668" t="s">
        <v>416</v>
      </c>
      <c r="Z668" t="s">
        <v>274</v>
      </c>
      <c r="AA668" s="26" t="s">
        <v>84</v>
      </c>
      <c r="AB668" s="26" t="s">
        <v>86</v>
      </c>
      <c r="AC668" s="20">
        <v>44436</v>
      </c>
      <c r="AD668" s="26" t="s">
        <v>74</v>
      </c>
    </row>
    <row r="669" spans="1:30" x14ac:dyDescent="0.25">
      <c r="A669" s="21">
        <v>0.69679547566633815</v>
      </c>
      <c r="B669" s="21">
        <v>0.19209519069590267</v>
      </c>
      <c r="C669" s="21">
        <v>0.10681389682196833</v>
      </c>
      <c r="D669" s="22">
        <f t="shared" si="12"/>
        <v>1.4351413505429418</v>
      </c>
      <c r="E669" s="23">
        <f t="shared" si="12"/>
        <v>5.2057524000330408</v>
      </c>
      <c r="F669" s="23">
        <f t="shared" si="12"/>
        <v>9.3620776860781163</v>
      </c>
      <c r="G669" s="136">
        <v>2.8545938531640891E-2</v>
      </c>
      <c r="H669" s="8">
        <f t="shared" si="3"/>
        <v>1.0285459385316409</v>
      </c>
      <c r="I669" s="5">
        <f t="shared" si="4"/>
        <v>1.3953108915988324</v>
      </c>
      <c r="J669" s="5">
        <f t="shared" si="5"/>
        <v>5.0612735950956242</v>
      </c>
      <c r="K669" s="5">
        <f t="shared" si="6"/>
        <v>9.1022455442714421</v>
      </c>
      <c r="L669">
        <v>2.14</v>
      </c>
      <c r="M669">
        <v>3.2</v>
      </c>
      <c r="N669">
        <v>4.0199999999999996</v>
      </c>
      <c r="O669" s="5">
        <f t="shared" si="7"/>
        <v>2.2010883084577118</v>
      </c>
      <c r="P669" s="5">
        <f t="shared" si="8"/>
        <v>3.2913470033012509</v>
      </c>
      <c r="Q669" s="5">
        <f t="shared" si="9"/>
        <v>4.1347546728971958</v>
      </c>
      <c r="R669" s="6">
        <f t="shared" si="13"/>
        <v>0.45432070860468726</v>
      </c>
      <c r="S669" s="6">
        <f t="shared" si="13"/>
        <v>0.30382697387938462</v>
      </c>
      <c r="T669" s="6">
        <f t="shared" si="13"/>
        <v>0.24185231751592809</v>
      </c>
      <c r="U669">
        <f t="shared" si="14"/>
        <v>1.5337083748754068</v>
      </c>
      <c r="V669">
        <f t="shared" si="14"/>
        <v>0.6322519302455416</v>
      </c>
      <c r="W669">
        <f t="shared" si="14"/>
        <v>0.44164925901499252</v>
      </c>
      <c r="X669" t="s">
        <v>487</v>
      </c>
      <c r="Y669" t="s">
        <v>529</v>
      </c>
      <c r="Z669" t="s">
        <v>274</v>
      </c>
      <c r="AA669" s="26" t="s">
        <v>84</v>
      </c>
      <c r="AB669" s="26" t="s">
        <v>86</v>
      </c>
      <c r="AC669" s="20">
        <v>44436</v>
      </c>
      <c r="AD669" s="26" t="s">
        <v>78</v>
      </c>
    </row>
    <row r="670" spans="1:30" x14ac:dyDescent="0.25">
      <c r="A670" s="21">
        <v>0.25637715749852058</v>
      </c>
      <c r="B670" s="21">
        <v>0.26588774541364618</v>
      </c>
      <c r="C670" s="21">
        <v>0.43267324041836469</v>
      </c>
      <c r="D670" s="22">
        <f t="shared" si="12"/>
        <v>3.9005034994421082</v>
      </c>
      <c r="E670" s="23">
        <f t="shared" si="12"/>
        <v>3.7609856687613887</v>
      </c>
      <c r="F670" s="23">
        <f t="shared" si="12"/>
        <v>2.3112129583818728</v>
      </c>
      <c r="G670" s="136">
        <v>2.9026978807591197E-2</v>
      </c>
      <c r="H670" s="8">
        <f t="shared" si="3"/>
        <v>1.0290269788075912</v>
      </c>
      <c r="I670" s="5">
        <f t="shared" si="4"/>
        <v>3.7904773924993753</v>
      </c>
      <c r="J670" s="5">
        <f t="shared" si="5"/>
        <v>3.6548951059762476</v>
      </c>
      <c r="K670" s="5">
        <f t="shared" si="6"/>
        <v>2.2460178459655591</v>
      </c>
      <c r="L670">
        <v>3.12</v>
      </c>
      <c r="M670">
        <v>3.58</v>
      </c>
      <c r="N670">
        <v>2.33</v>
      </c>
      <c r="O670" s="5">
        <f t="shared" si="7"/>
        <v>3.2105641738796846</v>
      </c>
      <c r="P670" s="5">
        <f t="shared" si="8"/>
        <v>3.6839165841311767</v>
      </c>
      <c r="Q670" s="5">
        <f t="shared" si="9"/>
        <v>2.3976328606216875</v>
      </c>
      <c r="R670" s="6">
        <f t="shared" si="13"/>
        <v>0.31147173700365188</v>
      </c>
      <c r="S670" s="6">
        <f t="shared" si="13"/>
        <v>0.2714502288970374</v>
      </c>
      <c r="T670" s="6">
        <f t="shared" si="13"/>
        <v>0.41707803409931071</v>
      </c>
      <c r="U670">
        <f t="shared" si="14"/>
        <v>0.82311531686585948</v>
      </c>
      <c r="V670">
        <f t="shared" si="14"/>
        <v>0.97950827484657932</v>
      </c>
      <c r="W670">
        <f t="shared" si="14"/>
        <v>1.0373915791387389</v>
      </c>
      <c r="X670" t="s">
        <v>488</v>
      </c>
      <c r="Y670" t="s">
        <v>486</v>
      </c>
      <c r="Z670" t="s">
        <v>274</v>
      </c>
      <c r="AA670" s="26" t="s">
        <v>90</v>
      </c>
      <c r="AB670" s="26" t="s">
        <v>75</v>
      </c>
      <c r="AC670" s="20">
        <v>44436</v>
      </c>
      <c r="AD670" s="26" t="s">
        <v>74</v>
      </c>
    </row>
    <row r="671" spans="1:30" x14ac:dyDescent="0.25">
      <c r="A671" s="21">
        <v>0.48074881942073316</v>
      </c>
      <c r="B671" s="21">
        <v>0.29846293807646157</v>
      </c>
      <c r="C671" s="21">
        <v>0.21175287974613116</v>
      </c>
      <c r="D671" s="22">
        <f t="shared" si="12"/>
        <v>2.0800883114074544</v>
      </c>
      <c r="E671" s="23">
        <f t="shared" si="12"/>
        <v>3.3504997519786377</v>
      </c>
      <c r="F671" s="23">
        <f t="shared" si="12"/>
        <v>4.7224859524880705</v>
      </c>
      <c r="G671" s="136">
        <v>3.440887613577126E-2</v>
      </c>
      <c r="H671" s="8">
        <f t="shared" si="3"/>
        <v>1.0344088761357713</v>
      </c>
      <c r="I671" s="5">
        <f t="shared" si="4"/>
        <v>2.0108956519959644</v>
      </c>
      <c r="J671" s="5">
        <f t="shared" si="5"/>
        <v>3.2390477588466364</v>
      </c>
      <c r="K671" s="5">
        <f t="shared" si="6"/>
        <v>4.5653958134328896</v>
      </c>
      <c r="L671">
        <v>2.0099999999999998</v>
      </c>
      <c r="M671">
        <v>3.42</v>
      </c>
      <c r="N671">
        <v>4.09</v>
      </c>
      <c r="O671" s="5">
        <f t="shared" si="7"/>
        <v>2.0791618410328998</v>
      </c>
      <c r="P671" s="5">
        <f t="shared" si="8"/>
        <v>3.5376783563843377</v>
      </c>
      <c r="Q671" s="5">
        <f t="shared" si="9"/>
        <v>4.2307323033953042</v>
      </c>
      <c r="R671" s="6">
        <f t="shared" si="13"/>
        <v>0.48096304013698776</v>
      </c>
      <c r="S671" s="6">
        <f t="shared" si="13"/>
        <v>0.28267126043138752</v>
      </c>
      <c r="T671" s="6">
        <f t="shared" si="13"/>
        <v>0.23636569943162478</v>
      </c>
      <c r="U671">
        <f t="shared" si="14"/>
        <v>0.99955460046120459</v>
      </c>
      <c r="V671">
        <f t="shared" si="14"/>
        <v>1.0558658762159769</v>
      </c>
      <c r="W671">
        <f t="shared" si="14"/>
        <v>0.89586974867893832</v>
      </c>
      <c r="X671" t="s">
        <v>415</v>
      </c>
      <c r="Y671" t="s">
        <v>338</v>
      </c>
      <c r="Z671" t="s">
        <v>274</v>
      </c>
      <c r="AA671" s="26" t="s">
        <v>90</v>
      </c>
      <c r="AB671" s="26" t="s">
        <v>75</v>
      </c>
      <c r="AC671" s="20">
        <v>44436</v>
      </c>
      <c r="AD671" s="26" t="s">
        <v>86</v>
      </c>
    </row>
    <row r="672" spans="1:30" x14ac:dyDescent="0.25">
      <c r="A672" s="21">
        <v>0.18274413390463246</v>
      </c>
      <c r="B672" s="21">
        <v>0.22259799238368125</v>
      </c>
      <c r="C672" s="21">
        <v>0.52518794868778051</v>
      </c>
      <c r="D672" s="22">
        <f t="shared" si="12"/>
        <v>5.4721318744045915</v>
      </c>
      <c r="E672" s="23">
        <f t="shared" si="12"/>
        <v>4.4924034996521849</v>
      </c>
      <c r="F672" s="23">
        <f t="shared" si="12"/>
        <v>1.9040802487920205</v>
      </c>
      <c r="G672" s="136">
        <v>3.4195567080881561E-2</v>
      </c>
      <c r="H672" s="8">
        <f t="shared" si="3"/>
        <v>1.0341955670808816</v>
      </c>
      <c r="I672" s="5">
        <f t="shared" si="4"/>
        <v>5.2911964125414119</v>
      </c>
      <c r="J672" s="5">
        <f t="shared" si="5"/>
        <v>4.3438626529143169</v>
      </c>
      <c r="K672" s="5">
        <f t="shared" si="6"/>
        <v>1.8411220366825529</v>
      </c>
      <c r="L672">
        <v>3.13</v>
      </c>
      <c r="M672">
        <v>3.48</v>
      </c>
      <c r="N672">
        <v>2.34</v>
      </c>
      <c r="O672" s="5">
        <f t="shared" si="7"/>
        <v>3.2370321249631591</v>
      </c>
      <c r="P672" s="5">
        <f t="shared" si="8"/>
        <v>3.5990005734414678</v>
      </c>
      <c r="Q672" s="5">
        <f t="shared" si="9"/>
        <v>2.4200176269692628</v>
      </c>
      <c r="R672" s="6">
        <f t="shared" si="13"/>
        <v>0.30892495390708585</v>
      </c>
      <c r="S672" s="6">
        <f t="shared" si="13"/>
        <v>0.27785491543941915</v>
      </c>
      <c r="T672" s="6">
        <f t="shared" si="13"/>
        <v>0.41322013065349511</v>
      </c>
      <c r="U672">
        <f t="shared" si="14"/>
        <v>0.59154863209786446</v>
      </c>
      <c r="V672">
        <f t="shared" si="14"/>
        <v>0.80113030223578829</v>
      </c>
      <c r="W672">
        <f t="shared" si="14"/>
        <v>1.2709640932962576</v>
      </c>
      <c r="X672" t="s">
        <v>542</v>
      </c>
      <c r="Y672" t="s">
        <v>547</v>
      </c>
      <c r="Z672" t="s">
        <v>271</v>
      </c>
      <c r="AA672" s="26" t="s">
        <v>85</v>
      </c>
      <c r="AB672" s="26" t="s">
        <v>79</v>
      </c>
      <c r="AC672" s="20">
        <v>44436</v>
      </c>
      <c r="AD672" s="26" t="s">
        <v>79</v>
      </c>
    </row>
    <row r="673" spans="1:30" x14ac:dyDescent="0.25">
      <c r="A673" s="21">
        <v>0.42503611434469374</v>
      </c>
      <c r="B673" s="21">
        <v>0.24586403997521006</v>
      </c>
      <c r="C673" s="21">
        <v>0.30668346364343169</v>
      </c>
      <c r="D673" s="22">
        <f t="shared" si="12"/>
        <v>2.3527412524504325</v>
      </c>
      <c r="E673" s="23">
        <f t="shared" si="12"/>
        <v>4.0672885717684775</v>
      </c>
      <c r="F673" s="23">
        <f t="shared" si="12"/>
        <v>3.2606909682051168</v>
      </c>
      <c r="G673" s="136">
        <v>3.3366281427412936E-2</v>
      </c>
      <c r="H673" s="8">
        <f t="shared" si="3"/>
        <v>1.0333662814274129</v>
      </c>
      <c r="I673" s="5">
        <f t="shared" si="4"/>
        <v>2.276773777832712</v>
      </c>
      <c r="J673" s="5">
        <f t="shared" si="5"/>
        <v>3.9359602155300024</v>
      </c>
      <c r="K673" s="5">
        <f t="shared" si="6"/>
        <v>3.1554067776442718</v>
      </c>
      <c r="L673">
        <v>2.56</v>
      </c>
      <c r="M673">
        <v>3.6</v>
      </c>
      <c r="N673">
        <v>2.74</v>
      </c>
      <c r="O673" s="5">
        <f t="shared" si="7"/>
        <v>2.6454176804541771</v>
      </c>
      <c r="P673" s="5">
        <f t="shared" si="8"/>
        <v>3.7201186131386867</v>
      </c>
      <c r="Q673" s="5">
        <f t="shared" si="9"/>
        <v>2.8314236111111115</v>
      </c>
      <c r="R673" s="6">
        <f t="shared" si="13"/>
        <v>0.37801214053590038</v>
      </c>
      <c r="S673" s="6">
        <f t="shared" si="13"/>
        <v>0.26880863326997356</v>
      </c>
      <c r="T673" s="6">
        <f t="shared" si="13"/>
        <v>0.35317922619412589</v>
      </c>
      <c r="U673">
        <f t="shared" si="14"/>
        <v>1.1243980517189962</v>
      </c>
      <c r="V673">
        <f t="shared" si="14"/>
        <v>0.91464339141325313</v>
      </c>
      <c r="W673">
        <f t="shared" si="14"/>
        <v>0.86835080009734866</v>
      </c>
      <c r="X673" t="s">
        <v>572</v>
      </c>
      <c r="Y673" t="s">
        <v>545</v>
      </c>
      <c r="Z673" t="s">
        <v>271</v>
      </c>
      <c r="AA673" s="26" t="s">
        <v>84</v>
      </c>
      <c r="AB673" s="26" t="s">
        <v>86</v>
      </c>
      <c r="AC673" s="20">
        <v>44436</v>
      </c>
      <c r="AD673" s="26" t="s">
        <v>102</v>
      </c>
    </row>
    <row r="674" spans="1:30" x14ac:dyDescent="0.25">
      <c r="A674" s="21" t="e">
        <v>#N/A</v>
      </c>
      <c r="B674" s="21" t="e">
        <v>#N/A</v>
      </c>
      <c r="C674" s="21" t="e">
        <v>#N/A</v>
      </c>
      <c r="D674" s="22" t="e">
        <f t="shared" si="12"/>
        <v>#N/A</v>
      </c>
      <c r="E674" s="23" t="e">
        <f t="shared" si="12"/>
        <v>#N/A</v>
      </c>
      <c r="F674" s="23" t="e">
        <f t="shared" si="12"/>
        <v>#N/A</v>
      </c>
      <c r="G674" s="136">
        <v>3.3519990755267237E-2</v>
      </c>
      <c r="H674" s="8">
        <f t="shared" si="3"/>
        <v>1.0335199907552672</v>
      </c>
      <c r="I674" s="5" t="e">
        <f t="shared" si="4"/>
        <v>#N/A</v>
      </c>
      <c r="J674" s="5" t="e">
        <f t="shared" si="5"/>
        <v>#N/A</v>
      </c>
      <c r="K674" s="5" t="e">
        <f t="shared" si="6"/>
        <v>#N/A</v>
      </c>
      <c r="L674">
        <v>2.82</v>
      </c>
      <c r="M674">
        <v>3.06</v>
      </c>
      <c r="N674">
        <v>2.84</v>
      </c>
      <c r="O674" s="5">
        <f t="shared" si="7"/>
        <v>2.9145263739298533</v>
      </c>
      <c r="P674" s="5">
        <f t="shared" si="8"/>
        <v>3.162571171711118</v>
      </c>
      <c r="Q674" s="5">
        <f t="shared" si="9"/>
        <v>2.9351967737449587</v>
      </c>
      <c r="R674" s="6">
        <f t="shared" si="13"/>
        <v>0.34310892121097269</v>
      </c>
      <c r="S674" s="6">
        <f t="shared" si="13"/>
        <v>0.31619841758658263</v>
      </c>
      <c r="T674" s="6">
        <f t="shared" si="13"/>
        <v>0.34069266120244474</v>
      </c>
      <c r="U674" t="e">
        <f t="shared" si="14"/>
        <v>#N/A</v>
      </c>
      <c r="V674" t="e">
        <f t="shared" si="14"/>
        <v>#N/A</v>
      </c>
      <c r="W674" t="e">
        <f t="shared" si="14"/>
        <v>#N/A</v>
      </c>
      <c r="X674" t="s">
        <v>291</v>
      </c>
      <c r="Y674" t="s">
        <v>345</v>
      </c>
      <c r="Z674" t="s">
        <v>270</v>
      </c>
      <c r="AA674" s="26"/>
      <c r="AB674" s="26" t="e">
        <v>#N/A</v>
      </c>
      <c r="AC674" s="20">
        <v>44436</v>
      </c>
      <c r="AD674" s="26" t="s">
        <v>79</v>
      </c>
    </row>
    <row r="675" spans="1:30" x14ac:dyDescent="0.25">
      <c r="A675" s="21" t="e">
        <v>#N/A</v>
      </c>
      <c r="B675" s="21" t="e">
        <v>#N/A</v>
      </c>
      <c r="C675" s="21" t="e">
        <v>#N/A</v>
      </c>
      <c r="D675" s="22" t="e">
        <f t="shared" si="12"/>
        <v>#N/A</v>
      </c>
      <c r="E675" s="23" t="e">
        <f t="shared" si="12"/>
        <v>#N/A</v>
      </c>
      <c r="F675" s="23" t="e">
        <f t="shared" si="12"/>
        <v>#N/A</v>
      </c>
      <c r="G675" s="136">
        <v>3.4497035069202653E-2</v>
      </c>
      <c r="H675" s="8">
        <f t="shared" si="3"/>
        <v>1.0344970350692027</v>
      </c>
      <c r="I675" s="5" t="e">
        <f t="shared" si="4"/>
        <v>#N/A</v>
      </c>
      <c r="J675" s="5" t="e">
        <f t="shared" si="5"/>
        <v>#N/A</v>
      </c>
      <c r="K675" s="5" t="e">
        <f t="shared" si="6"/>
        <v>#N/A</v>
      </c>
      <c r="L675">
        <v>2.33</v>
      </c>
      <c r="M675">
        <v>3.17</v>
      </c>
      <c r="N675">
        <v>3.45</v>
      </c>
      <c r="O675" s="5">
        <f t="shared" si="7"/>
        <v>2.4103780917112423</v>
      </c>
      <c r="P675" s="5">
        <f t="shared" si="8"/>
        <v>3.2793556011693723</v>
      </c>
      <c r="Q675" s="5">
        <f t="shared" si="9"/>
        <v>3.5690147709887494</v>
      </c>
      <c r="R675" s="6">
        <f t="shared" si="13"/>
        <v>0.41487267223294927</v>
      </c>
      <c r="S675" s="6">
        <f t="shared" si="13"/>
        <v>0.30493795782421829</v>
      </c>
      <c r="T675" s="6">
        <f t="shared" si="13"/>
        <v>0.28018936994283239</v>
      </c>
      <c r="U675" t="e">
        <f t="shared" si="14"/>
        <v>#N/A</v>
      </c>
      <c r="V675" t="e">
        <f t="shared" si="14"/>
        <v>#N/A</v>
      </c>
      <c r="W675" t="e">
        <f t="shared" si="14"/>
        <v>#N/A</v>
      </c>
      <c r="X675" t="s">
        <v>347</v>
      </c>
      <c r="Y675" t="s">
        <v>294</v>
      </c>
      <c r="Z675" t="s">
        <v>270</v>
      </c>
      <c r="AA675" s="26"/>
      <c r="AB675" s="26" t="e">
        <v>#N/A</v>
      </c>
      <c r="AC675" s="20">
        <v>44436</v>
      </c>
      <c r="AD675" s="26" t="s">
        <v>74</v>
      </c>
    </row>
    <row r="676" spans="1:30" x14ac:dyDescent="0.25">
      <c r="A676" s="21">
        <v>0.28764953036768925</v>
      </c>
      <c r="B676" s="21">
        <v>0.28629628793477252</v>
      </c>
      <c r="C676" s="21">
        <v>0.39060138454530613</v>
      </c>
      <c r="D676" s="22">
        <f t="shared" si="12"/>
        <v>3.4764527469304252</v>
      </c>
      <c r="E676" s="23">
        <f t="shared" si="12"/>
        <v>3.4928849661782273</v>
      </c>
      <c r="F676" s="23">
        <f t="shared" si="12"/>
        <v>2.5601547756009282</v>
      </c>
      <c r="G676" s="136">
        <v>3.509586032710077E-2</v>
      </c>
      <c r="H676" s="8">
        <f t="shared" ref="H676:H739" si="15">(G676/100%) + 1</f>
        <v>1.0350958603271008</v>
      </c>
      <c r="I676" s="5">
        <f t="shared" ref="I676:I739" si="16">D676/H676</f>
        <v>3.3585804756593567</v>
      </c>
      <c r="J676" s="5">
        <f t="shared" ref="J676:J739" si="17">E676/H676</f>
        <v>3.374455545667471</v>
      </c>
      <c r="K676" s="5">
        <f t="shared" ref="K676:K739" si="18">F676/H676</f>
        <v>2.4733504148996337</v>
      </c>
      <c r="L676">
        <v>1.91</v>
      </c>
      <c r="M676">
        <v>3.72</v>
      </c>
      <c r="N676">
        <v>4.12</v>
      </c>
      <c r="O676" s="5">
        <f t="shared" ref="O676:O739" si="19">(L676*H676)</f>
        <v>1.9770330932247624</v>
      </c>
      <c r="P676" s="5">
        <f t="shared" ref="P676:P739" si="20">(M676*H676)</f>
        <v>3.850556600416815</v>
      </c>
      <c r="Q676" s="5">
        <f t="shared" ref="Q676:Q739" si="21">(N676*H676)</f>
        <v>4.264594944547655</v>
      </c>
      <c r="R676" s="6">
        <f t="shared" si="13"/>
        <v>0.505808427500264</v>
      </c>
      <c r="S676" s="6">
        <f t="shared" si="13"/>
        <v>0.2597027141197592</v>
      </c>
      <c r="T676" s="6">
        <f t="shared" si="13"/>
        <v>0.23448885837997679</v>
      </c>
      <c r="U676">
        <f t="shared" si="14"/>
        <v>0.56869264078748283</v>
      </c>
      <c r="V676">
        <f t="shared" si="14"/>
        <v>1.1024000611820715</v>
      </c>
      <c r="W676">
        <f t="shared" si="14"/>
        <v>1.6657566898652272</v>
      </c>
      <c r="X676" t="s">
        <v>293</v>
      </c>
      <c r="Y676" t="s">
        <v>423</v>
      </c>
      <c r="Z676" t="s">
        <v>270</v>
      </c>
      <c r="AA676" s="26" t="s">
        <v>90</v>
      </c>
      <c r="AB676" s="26" t="s">
        <v>75</v>
      </c>
      <c r="AC676" s="20">
        <v>44436</v>
      </c>
      <c r="AD676" s="26" t="s">
        <v>75</v>
      </c>
    </row>
    <row r="677" spans="1:30" x14ac:dyDescent="0.25">
      <c r="A677" s="21">
        <v>0.30029700668592085</v>
      </c>
      <c r="B677" s="21">
        <v>0.24424608278511459</v>
      </c>
      <c r="C677" s="21">
        <v>0.41486750614062717</v>
      </c>
      <c r="D677" s="22">
        <f t="shared" si="12"/>
        <v>3.3300365229610662</v>
      </c>
      <c r="E677" s="23">
        <f t="shared" si="12"/>
        <v>4.094231475883241</v>
      </c>
      <c r="F677" s="23">
        <f t="shared" si="12"/>
        <v>2.4104081066812477</v>
      </c>
      <c r="G677" s="136">
        <v>3.1891574146171386E-2</v>
      </c>
      <c r="H677" s="8">
        <f t="shared" si="15"/>
        <v>1.0318915741461714</v>
      </c>
      <c r="I677" s="5">
        <f t="shared" si="16"/>
        <v>3.2271186298972085</v>
      </c>
      <c r="J677" s="5">
        <f t="shared" si="17"/>
        <v>3.9676954231077746</v>
      </c>
      <c r="K677" s="5">
        <f t="shared" si="18"/>
        <v>2.3359121898787829</v>
      </c>
      <c r="L677">
        <v>2.68</v>
      </c>
      <c r="M677">
        <v>3.15</v>
      </c>
      <c r="N677">
        <v>2.93</v>
      </c>
      <c r="O677" s="5">
        <f t="shared" si="19"/>
        <v>2.7654694187117395</v>
      </c>
      <c r="P677" s="5">
        <f t="shared" si="20"/>
        <v>3.2504584585604399</v>
      </c>
      <c r="Q677" s="5">
        <f t="shared" si="21"/>
        <v>3.0234423122482825</v>
      </c>
      <c r="R677" s="6">
        <f t="shared" si="13"/>
        <v>0.36160226297705289</v>
      </c>
      <c r="S677" s="6">
        <f t="shared" si="13"/>
        <v>0.3076489094534926</v>
      </c>
      <c r="T677" s="6">
        <f t="shared" si="13"/>
        <v>0.33074882756945451</v>
      </c>
      <c r="U677">
        <f t="shared" si="14"/>
        <v>0.83046218852058895</v>
      </c>
      <c r="V677">
        <f t="shared" si="14"/>
        <v>0.79391174575912915</v>
      </c>
      <c r="W677">
        <f t="shared" si="14"/>
        <v>1.2543279720424962</v>
      </c>
      <c r="X677" t="s">
        <v>424</v>
      </c>
      <c r="Y677" t="s">
        <v>419</v>
      </c>
      <c r="Z677" t="s">
        <v>270</v>
      </c>
      <c r="AA677" s="26" t="s">
        <v>85</v>
      </c>
      <c r="AB677" s="26" t="s">
        <v>79</v>
      </c>
      <c r="AC677" s="20">
        <v>44436</v>
      </c>
      <c r="AD677" s="26" t="s">
        <v>79</v>
      </c>
    </row>
    <row r="678" spans="1:30" x14ac:dyDescent="0.25">
      <c r="A678" s="21">
        <v>0.29202545380948336</v>
      </c>
      <c r="B678" s="21">
        <v>0.20015357676011539</v>
      </c>
      <c r="C678" s="21">
        <v>0.46205493878079379</v>
      </c>
      <c r="D678" s="22">
        <f t="shared" si="12"/>
        <v>3.4243590308822784</v>
      </c>
      <c r="E678" s="23">
        <f t="shared" si="12"/>
        <v>4.9961635269626123</v>
      </c>
      <c r="F678" s="23">
        <f t="shared" si="12"/>
        <v>2.1642448030934607</v>
      </c>
      <c r="G678" s="136">
        <v>4.0511339063831864E-2</v>
      </c>
      <c r="H678" s="8">
        <f t="shared" si="15"/>
        <v>1.0405113390638319</v>
      </c>
      <c r="I678" s="5">
        <f t="shared" si="16"/>
        <v>3.2910348040639716</v>
      </c>
      <c r="J678" s="5">
        <f t="shared" si="17"/>
        <v>4.8016425572620447</v>
      </c>
      <c r="K678" s="5">
        <f t="shared" si="18"/>
        <v>2.0799819491065552</v>
      </c>
      <c r="L678">
        <v>4.1500000000000004</v>
      </c>
      <c r="M678">
        <v>3.16</v>
      </c>
      <c r="N678">
        <v>2.0699999999999998</v>
      </c>
      <c r="O678" s="5">
        <f t="shared" si="19"/>
        <v>4.3181220571149028</v>
      </c>
      <c r="P678" s="5">
        <f t="shared" si="20"/>
        <v>3.2880158314417089</v>
      </c>
      <c r="Q678" s="5">
        <f t="shared" si="21"/>
        <v>2.1538584718621316</v>
      </c>
      <c r="R678" s="6">
        <f t="shared" si="13"/>
        <v>0.2315821523276109</v>
      </c>
      <c r="S678" s="6">
        <f t="shared" si="13"/>
        <v>0.30413478865809662</v>
      </c>
      <c r="T678" s="6">
        <f t="shared" si="13"/>
        <v>0.46428305901429251</v>
      </c>
      <c r="U678">
        <f t="shared" si="14"/>
        <v>1.2610015533337191</v>
      </c>
      <c r="V678">
        <f t="shared" si="14"/>
        <v>0.65810812910694272</v>
      </c>
      <c r="W678">
        <f t="shared" si="14"/>
        <v>0.99520094435875128</v>
      </c>
      <c r="X678" t="s">
        <v>495</v>
      </c>
      <c r="Y678" t="s">
        <v>295</v>
      </c>
      <c r="Z678" t="s">
        <v>273</v>
      </c>
      <c r="AA678" s="26" t="s">
        <v>90</v>
      </c>
      <c r="AB678" s="26" t="s">
        <v>74</v>
      </c>
      <c r="AC678" s="20">
        <v>44436</v>
      </c>
      <c r="AD678" s="26" t="s">
        <v>77</v>
      </c>
    </row>
    <row r="679" spans="1:30" x14ac:dyDescent="0.25">
      <c r="A679" s="21">
        <v>0.76570973240436768</v>
      </c>
      <c r="B679" s="21">
        <v>0.23351423749812578</v>
      </c>
      <c r="C679" s="21">
        <v>0</v>
      </c>
      <c r="D679" s="22">
        <f t="shared" si="12"/>
        <v>1.3059779152342088</v>
      </c>
      <c r="E679" s="23">
        <f t="shared" si="12"/>
        <v>4.2823941302852084</v>
      </c>
      <c r="F679" s="23" t="e">
        <f t="shared" si="12"/>
        <v>#DIV/0!</v>
      </c>
      <c r="G679" s="136">
        <v>3.8324059958615209E-2</v>
      </c>
      <c r="H679" s="8">
        <f t="shared" si="15"/>
        <v>1.0383240599586152</v>
      </c>
      <c r="I679" s="5">
        <f t="shared" si="16"/>
        <v>1.2577748754914353</v>
      </c>
      <c r="J679" s="5">
        <f t="shared" si="17"/>
        <v>4.1243329471301022</v>
      </c>
      <c r="K679" s="5" t="e">
        <f t="shared" si="18"/>
        <v>#DIV/0!</v>
      </c>
      <c r="L679">
        <v>3.34</v>
      </c>
      <c r="M679">
        <v>3.12</v>
      </c>
      <c r="N679">
        <v>2.39</v>
      </c>
      <c r="O679" s="5">
        <f t="shared" si="19"/>
        <v>3.4680023602617744</v>
      </c>
      <c r="P679" s="5">
        <f t="shared" si="20"/>
        <v>3.2395710670708797</v>
      </c>
      <c r="Q679" s="5">
        <f t="shared" si="21"/>
        <v>2.4815945033010904</v>
      </c>
      <c r="R679" s="6">
        <f t="shared" si="13"/>
        <v>0.28835043812499517</v>
      </c>
      <c r="S679" s="6">
        <f t="shared" si="13"/>
        <v>0.30868284081329606</v>
      </c>
      <c r="T679" s="6">
        <f t="shared" si="13"/>
        <v>0.40296672106170867</v>
      </c>
      <c r="U679">
        <f t="shared" si="14"/>
        <v>2.6554831592537589</v>
      </c>
      <c r="V679">
        <f t="shared" si="14"/>
        <v>0.7564859675480462</v>
      </c>
      <c r="W679" t="e">
        <f t="shared" si="14"/>
        <v>#DIV/0!</v>
      </c>
      <c r="X679" t="s">
        <v>298</v>
      </c>
      <c r="Y679" t="s">
        <v>428</v>
      </c>
      <c r="Z679" t="s">
        <v>273</v>
      </c>
      <c r="AA679" s="26" t="s">
        <v>84</v>
      </c>
      <c r="AB679" s="26" t="s">
        <v>78</v>
      </c>
      <c r="AC679" s="20">
        <v>44436</v>
      </c>
      <c r="AD679" s="26" t="s">
        <v>79</v>
      </c>
    </row>
    <row r="680" spans="1:30" x14ac:dyDescent="0.25">
      <c r="A680" s="21">
        <v>0.82820044254825043</v>
      </c>
      <c r="B680" s="21">
        <v>0.125524247413593</v>
      </c>
      <c r="C680" s="21">
        <v>3.7401745561983293E-2</v>
      </c>
      <c r="D680" s="22">
        <f t="shared" si="12"/>
        <v>1.207437171758986</v>
      </c>
      <c r="E680" s="23">
        <f t="shared" si="12"/>
        <v>7.9665882935356294</v>
      </c>
      <c r="F680" s="23">
        <f t="shared" si="12"/>
        <v>26.736720037378202</v>
      </c>
      <c r="G680" s="136">
        <v>3.7634618029899203E-2</v>
      </c>
      <c r="H680" s="8">
        <f t="shared" si="15"/>
        <v>1.0376346180298992</v>
      </c>
      <c r="I680" s="5">
        <f t="shared" si="16"/>
        <v>1.1636438788554315</v>
      </c>
      <c r="J680" s="5">
        <f t="shared" si="17"/>
        <v>7.677643127078162</v>
      </c>
      <c r="K680" s="5">
        <f t="shared" si="18"/>
        <v>25.766989239566591</v>
      </c>
      <c r="L680">
        <v>1.36</v>
      </c>
      <c r="M680">
        <v>5.0599999999999996</v>
      </c>
      <c r="N680">
        <v>9.5500000000000007</v>
      </c>
      <c r="O680" s="5">
        <f t="shared" si="19"/>
        <v>1.4111830805206631</v>
      </c>
      <c r="P680" s="5">
        <f t="shared" si="20"/>
        <v>5.25043116723129</v>
      </c>
      <c r="Q680" s="5">
        <f t="shared" si="21"/>
        <v>9.9094106021855382</v>
      </c>
      <c r="R680" s="6">
        <f t="shared" si="13"/>
        <v>0.70862527605634629</v>
      </c>
      <c r="S680" s="6">
        <f t="shared" si="13"/>
        <v>0.19046054850526306</v>
      </c>
      <c r="T680" s="6">
        <f t="shared" si="13"/>
        <v>0.10091417543839068</v>
      </c>
      <c r="U680">
        <f t="shared" si="14"/>
        <v>1.1687424518038163</v>
      </c>
      <c r="V680">
        <f t="shared" si="14"/>
        <v>0.65905642086358029</v>
      </c>
      <c r="W680">
        <f t="shared" si="14"/>
        <v>0.37062925401216312</v>
      </c>
      <c r="X680" t="s">
        <v>499</v>
      </c>
      <c r="Y680" t="s">
        <v>498</v>
      </c>
      <c r="Z680" t="s">
        <v>269</v>
      </c>
      <c r="AA680" s="26" t="s">
        <v>84</v>
      </c>
      <c r="AB680" s="26" t="s">
        <v>100</v>
      </c>
      <c r="AC680" s="20">
        <v>44436</v>
      </c>
      <c r="AD680" s="26" t="s">
        <v>94</v>
      </c>
    </row>
    <row r="681" spans="1:30" x14ac:dyDescent="0.25">
      <c r="A681" s="21">
        <v>0.57904765248934775</v>
      </c>
      <c r="B681" s="21">
        <v>0.22946473050370406</v>
      </c>
      <c r="C681" s="21">
        <v>0.18287529146818829</v>
      </c>
      <c r="D681" s="22">
        <f t="shared" si="12"/>
        <v>1.7269735844726462</v>
      </c>
      <c r="E681" s="23">
        <f t="shared" si="12"/>
        <v>4.3579682062898017</v>
      </c>
      <c r="F681" s="23">
        <f t="shared" si="12"/>
        <v>5.4682072792428222</v>
      </c>
      <c r="G681" s="136">
        <v>3.3299743112510605E-2</v>
      </c>
      <c r="H681" s="8">
        <f t="shared" si="15"/>
        <v>1.0332997431125106</v>
      </c>
      <c r="I681" s="5">
        <f t="shared" si="16"/>
        <v>1.6713190881773063</v>
      </c>
      <c r="J681" s="5">
        <f t="shared" si="17"/>
        <v>4.2175256844279359</v>
      </c>
      <c r="K681" s="5">
        <f t="shared" si="18"/>
        <v>5.2919855208436042</v>
      </c>
      <c r="L681">
        <v>2.5499999999999998</v>
      </c>
      <c r="M681">
        <v>3.49</v>
      </c>
      <c r="N681">
        <v>2.82</v>
      </c>
      <c r="O681" s="5">
        <f t="shared" si="19"/>
        <v>2.6349143449369019</v>
      </c>
      <c r="P681" s="5">
        <f t="shared" si="20"/>
        <v>3.6062161034626623</v>
      </c>
      <c r="Q681" s="5">
        <f t="shared" si="21"/>
        <v>2.9139052755772799</v>
      </c>
      <c r="R681" s="6">
        <f t="shared" si="13"/>
        <v>0.37951897826262998</v>
      </c>
      <c r="S681" s="6">
        <f t="shared" si="13"/>
        <v>0.27729896692541728</v>
      </c>
      <c r="T681" s="6">
        <f t="shared" si="13"/>
        <v>0.34318205481195263</v>
      </c>
      <c r="U681">
        <f t="shared" si="14"/>
        <v>1.5257409659462204</v>
      </c>
      <c r="V681">
        <f t="shared" si="14"/>
        <v>0.82749940631917762</v>
      </c>
      <c r="W681">
        <f t="shared" si="14"/>
        <v>0.53288127658188655</v>
      </c>
      <c r="X681" t="s">
        <v>363</v>
      </c>
      <c r="Y681" t="s">
        <v>360</v>
      </c>
      <c r="Z681" t="s">
        <v>269</v>
      </c>
      <c r="AA681" s="26" t="s">
        <v>84</v>
      </c>
      <c r="AB681" s="26" t="s">
        <v>86</v>
      </c>
      <c r="AC681" s="20">
        <v>44436</v>
      </c>
      <c r="AD681" s="26" t="s">
        <v>77</v>
      </c>
    </row>
    <row r="682" spans="1:30" x14ac:dyDescent="0.25">
      <c r="A682" s="21">
        <v>0.28105652042314638</v>
      </c>
      <c r="B682" s="21">
        <v>0.3056186303772534</v>
      </c>
      <c r="C682" s="21">
        <v>0.38101658020924123</v>
      </c>
      <c r="D682" s="22">
        <f t="shared" si="12"/>
        <v>3.5580032033928402</v>
      </c>
      <c r="E682" s="23">
        <f t="shared" si="12"/>
        <v>3.2720518339003331</v>
      </c>
      <c r="F682" s="23">
        <f t="shared" si="12"/>
        <v>2.6245577015331834</v>
      </c>
      <c r="G682" s="136">
        <v>3.2764490593385709E-2</v>
      </c>
      <c r="H682" s="8">
        <f t="shared" si="15"/>
        <v>1.0327644905933857</v>
      </c>
      <c r="I682" s="5">
        <f t="shared" si="16"/>
        <v>3.4451254238500706</v>
      </c>
      <c r="J682" s="5">
        <f t="shared" si="17"/>
        <v>3.1682458718350599</v>
      </c>
      <c r="K682" s="5">
        <f t="shared" si="18"/>
        <v>2.541293514095567</v>
      </c>
      <c r="L682">
        <v>2.77</v>
      </c>
      <c r="M682">
        <v>3.07</v>
      </c>
      <c r="N682">
        <v>2.89</v>
      </c>
      <c r="O682" s="5">
        <f t="shared" si="19"/>
        <v>2.8607576389436784</v>
      </c>
      <c r="P682" s="5">
        <f t="shared" si="20"/>
        <v>3.1705869861216938</v>
      </c>
      <c r="Q682" s="5">
        <f t="shared" si="21"/>
        <v>2.9846893778148846</v>
      </c>
      <c r="R682" s="6">
        <f t="shared" si="13"/>
        <v>0.3495577487540138</v>
      </c>
      <c r="S682" s="6">
        <f t="shared" si="13"/>
        <v>0.31539901109075513</v>
      </c>
      <c r="T682" s="6">
        <f t="shared" si="13"/>
        <v>0.33504324015523118</v>
      </c>
      <c r="U682">
        <f t="shared" si="14"/>
        <v>0.8040345877754459</v>
      </c>
      <c r="V682">
        <f t="shared" si="14"/>
        <v>0.96899045219045588</v>
      </c>
      <c r="W682">
        <f t="shared" si="14"/>
        <v>1.1372161397218754</v>
      </c>
      <c r="X682" t="s">
        <v>502</v>
      </c>
      <c r="Y682" t="s">
        <v>501</v>
      </c>
      <c r="Z682" t="s">
        <v>269</v>
      </c>
      <c r="AA682" s="26" t="s">
        <v>90</v>
      </c>
      <c r="AB682" s="26" t="s">
        <v>75</v>
      </c>
      <c r="AC682" s="20">
        <v>44436</v>
      </c>
      <c r="AD682" s="26" t="s">
        <v>78</v>
      </c>
    </row>
    <row r="683" spans="1:30" x14ac:dyDescent="0.25">
      <c r="A683" s="21">
        <v>4.153363329930311E-2</v>
      </c>
      <c r="B683" s="21">
        <v>0.12799322487483364</v>
      </c>
      <c r="C683" s="21">
        <v>0.67333855781043872</v>
      </c>
      <c r="D683" s="22">
        <f t="shared" si="12"/>
        <v>24.076872658688853</v>
      </c>
      <c r="E683" s="23">
        <f t="shared" si="12"/>
        <v>7.8129135427122334</v>
      </c>
      <c r="F683" s="23">
        <f t="shared" si="12"/>
        <v>1.4851369914887964</v>
      </c>
      <c r="G683" s="136">
        <v>3.9642823909617375E-2</v>
      </c>
      <c r="H683" s="8">
        <f t="shared" si="15"/>
        <v>1.0396428239096174</v>
      </c>
      <c r="I683" s="5">
        <f t="shared" si="16"/>
        <v>23.158792717047604</v>
      </c>
      <c r="J683" s="5">
        <f t="shared" si="17"/>
        <v>7.5149978079312545</v>
      </c>
      <c r="K683" s="5">
        <f t="shared" si="18"/>
        <v>1.4285069423207106</v>
      </c>
      <c r="L683">
        <v>2.0499999999999998</v>
      </c>
      <c r="M683">
        <v>3.92</v>
      </c>
      <c r="N683">
        <v>3.37</v>
      </c>
      <c r="O683" s="5">
        <f t="shared" si="19"/>
        <v>2.1312677890147156</v>
      </c>
      <c r="P683" s="5">
        <f t="shared" si="20"/>
        <v>4.0753998697257003</v>
      </c>
      <c r="Q683" s="5">
        <f t="shared" si="21"/>
        <v>3.5035963165754107</v>
      </c>
      <c r="R683" s="6">
        <f t="shared" si="13"/>
        <v>0.46920429481191556</v>
      </c>
      <c r="S683" s="6">
        <f t="shared" si="13"/>
        <v>0.24537469499092521</v>
      </c>
      <c r="T683" s="6">
        <f t="shared" si="13"/>
        <v>0.28542101019715926</v>
      </c>
      <c r="U683">
        <f t="shared" si="14"/>
        <v>8.8519294811553711E-2</v>
      </c>
      <c r="V683">
        <f t="shared" si="14"/>
        <v>0.52162357198066922</v>
      </c>
      <c r="W683">
        <f t="shared" si="14"/>
        <v>2.3591064909528523</v>
      </c>
      <c r="X683" t="s">
        <v>367</v>
      </c>
      <c r="Y683" t="s">
        <v>443</v>
      </c>
      <c r="Z683" t="s">
        <v>282</v>
      </c>
      <c r="AA683" s="26" t="s">
        <v>85</v>
      </c>
      <c r="AB683" s="26" t="s">
        <v>77</v>
      </c>
      <c r="AC683" s="20">
        <v>44436</v>
      </c>
      <c r="AD683" s="26" t="s">
        <v>93</v>
      </c>
    </row>
    <row r="684" spans="1:30" x14ac:dyDescent="0.25">
      <c r="A684" s="21">
        <v>0</v>
      </c>
      <c r="B684" s="21">
        <v>0.26970092521618949</v>
      </c>
      <c r="C684" s="21">
        <v>0.62872178619052876</v>
      </c>
      <c r="D684" s="22" t="e">
        <f t="shared" si="12"/>
        <v>#DIV/0!</v>
      </c>
      <c r="E684" s="23">
        <f t="shared" si="12"/>
        <v>3.7078107878139841</v>
      </c>
      <c r="F684" s="23">
        <f t="shared" si="12"/>
        <v>1.5905286280265125</v>
      </c>
      <c r="G684" s="136">
        <v>3.8710326790395877E-2</v>
      </c>
      <c r="H684" s="8">
        <f t="shared" si="15"/>
        <v>1.0387103267903959</v>
      </c>
      <c r="I684" s="5" t="e">
        <f t="shared" si="16"/>
        <v>#DIV/0!</v>
      </c>
      <c r="J684" s="5">
        <f t="shared" si="17"/>
        <v>3.5696292721678056</v>
      </c>
      <c r="K684" s="5">
        <f t="shared" si="18"/>
        <v>1.5312533119230936</v>
      </c>
      <c r="L684">
        <v>3.31</v>
      </c>
      <c r="M684">
        <v>3.4</v>
      </c>
      <c r="N684">
        <v>2.2599999999999998</v>
      </c>
      <c r="O684" s="5">
        <f t="shared" si="19"/>
        <v>3.4381311816762103</v>
      </c>
      <c r="P684" s="5">
        <f t="shared" si="20"/>
        <v>3.5316151110873459</v>
      </c>
      <c r="Q684" s="5">
        <f t="shared" si="21"/>
        <v>2.3474853385462944</v>
      </c>
      <c r="R684" s="6">
        <f t="shared" si="13"/>
        <v>0.29085568500980369</v>
      </c>
      <c r="S684" s="6">
        <f t="shared" si="13"/>
        <v>0.28315656393601479</v>
      </c>
      <c r="T684" s="6">
        <f t="shared" si="13"/>
        <v>0.42598775105418157</v>
      </c>
      <c r="U684" t="e">
        <f t="shared" si="14"/>
        <v>#DIV/0!</v>
      </c>
      <c r="V684">
        <f t="shared" si="14"/>
        <v>0.95247986296773302</v>
      </c>
      <c r="W684">
        <f t="shared" si="14"/>
        <v>1.4759151751069044</v>
      </c>
      <c r="X684" t="s">
        <v>448</v>
      </c>
      <c r="Y684" t="s">
        <v>442</v>
      </c>
      <c r="Z684" t="s">
        <v>282</v>
      </c>
      <c r="AA684" s="26" t="s">
        <v>85</v>
      </c>
      <c r="AB684" s="26" t="s">
        <v>76</v>
      </c>
      <c r="AC684" s="20">
        <v>44436</v>
      </c>
      <c r="AD684" s="26" t="s">
        <v>92</v>
      </c>
    </row>
    <row r="685" spans="1:30" x14ac:dyDescent="0.25">
      <c r="A685" s="21">
        <v>0.68298017443035597</v>
      </c>
      <c r="B685" s="21">
        <v>0.16430712581320203</v>
      </c>
      <c r="C685" s="21">
        <v>0.13085268921004373</v>
      </c>
      <c r="D685" s="22">
        <f t="shared" si="12"/>
        <v>1.4641713441155981</v>
      </c>
      <c r="E685" s="23">
        <f t="shared" si="12"/>
        <v>6.086163305764857</v>
      </c>
      <c r="F685" s="23">
        <f t="shared" si="12"/>
        <v>7.6421814946027418</v>
      </c>
      <c r="G685" s="136">
        <v>2.7924396879273061E-2</v>
      </c>
      <c r="H685" s="8">
        <f t="shared" si="15"/>
        <v>1.0279243968792731</v>
      </c>
      <c r="I685" s="5">
        <f t="shared" si="16"/>
        <v>1.42439594639523</v>
      </c>
      <c r="J685" s="5">
        <f t="shared" si="17"/>
        <v>5.9208277614989422</v>
      </c>
      <c r="K685" s="5">
        <f t="shared" si="18"/>
        <v>7.4345754588606141</v>
      </c>
      <c r="L685">
        <v>2.06</v>
      </c>
      <c r="M685">
        <v>3.8</v>
      </c>
      <c r="N685">
        <v>3.58</v>
      </c>
      <c r="O685" s="5">
        <f t="shared" si="19"/>
        <v>2.1175242575713025</v>
      </c>
      <c r="P685" s="5">
        <f t="shared" si="20"/>
        <v>3.9061127081412375</v>
      </c>
      <c r="Q685" s="5">
        <f t="shared" si="21"/>
        <v>3.6799693408277978</v>
      </c>
      <c r="R685" s="6">
        <f t="shared" si="13"/>
        <v>0.47224960773150787</v>
      </c>
      <c r="S685" s="6">
        <f t="shared" si="13"/>
        <v>0.25600899787550163</v>
      </c>
      <c r="T685" s="6">
        <f t="shared" si="13"/>
        <v>0.27174139439299055</v>
      </c>
      <c r="U685">
        <f t="shared" si="14"/>
        <v>1.4462270867965583</v>
      </c>
      <c r="V685">
        <f t="shared" si="14"/>
        <v>0.64180215217710967</v>
      </c>
      <c r="W685">
        <f t="shared" si="14"/>
        <v>0.4815338844578293</v>
      </c>
      <c r="X685" t="s">
        <v>472</v>
      </c>
      <c r="Y685" t="s">
        <v>452</v>
      </c>
      <c r="Z685" t="s">
        <v>276</v>
      </c>
      <c r="AA685" s="26" t="s">
        <v>84</v>
      </c>
      <c r="AB685" s="26" t="s">
        <v>89</v>
      </c>
      <c r="AC685" s="20">
        <v>44436</v>
      </c>
      <c r="AD685" s="26" t="s">
        <v>89</v>
      </c>
    </row>
    <row r="686" spans="1:30" x14ac:dyDescent="0.25">
      <c r="A686" s="21">
        <v>0.57043820153760483</v>
      </c>
      <c r="B686" s="21">
        <v>0.29288744827540991</v>
      </c>
      <c r="C686" s="21">
        <v>0.13371957230307407</v>
      </c>
      <c r="D686" s="22">
        <f t="shared" si="12"/>
        <v>1.753038273566742</v>
      </c>
      <c r="E686" s="23">
        <f t="shared" si="12"/>
        <v>3.4142808300192953</v>
      </c>
      <c r="F686" s="23">
        <f t="shared" si="12"/>
        <v>7.4783368117085356</v>
      </c>
      <c r="G686" s="136">
        <v>3.1400086134534488E-2</v>
      </c>
      <c r="H686" s="8">
        <f t="shared" si="15"/>
        <v>1.0314000861345345</v>
      </c>
      <c r="I686" s="5">
        <f t="shared" si="16"/>
        <v>1.6996685351624821</v>
      </c>
      <c r="J686" s="5">
        <f t="shared" si="17"/>
        <v>3.3103359946529429</v>
      </c>
      <c r="K686" s="5">
        <f t="shared" si="18"/>
        <v>7.2506652968546206</v>
      </c>
      <c r="L686">
        <v>1.85</v>
      </c>
      <c r="M686">
        <v>3.93</v>
      </c>
      <c r="N686">
        <v>4.2300000000000004</v>
      </c>
      <c r="O686" s="5">
        <f t="shared" si="19"/>
        <v>1.9080901593488888</v>
      </c>
      <c r="P686" s="5">
        <f t="shared" si="20"/>
        <v>4.0534023385087208</v>
      </c>
      <c r="Q686" s="5">
        <f t="shared" si="21"/>
        <v>4.3628223643490811</v>
      </c>
      <c r="R686" s="6">
        <f t="shared" si="13"/>
        <v>0.52408424995034675</v>
      </c>
      <c r="S686" s="6">
        <f t="shared" si="13"/>
        <v>0.24670632631250419</v>
      </c>
      <c r="T686" s="6">
        <f t="shared" si="13"/>
        <v>0.22920942373714928</v>
      </c>
      <c r="U686">
        <f t="shared" si="14"/>
        <v>1.088447518870582</v>
      </c>
      <c r="V686">
        <f t="shared" si="14"/>
        <v>1.1871906677593986</v>
      </c>
      <c r="W686">
        <f t="shared" si="14"/>
        <v>0.58339474059504559</v>
      </c>
      <c r="X686" t="s">
        <v>474</v>
      </c>
      <c r="Y686" t="s">
        <v>504</v>
      </c>
      <c r="Z686" t="s">
        <v>276</v>
      </c>
      <c r="AA686" s="26" t="s">
        <v>84</v>
      </c>
      <c r="AB686" s="26" t="s">
        <v>78</v>
      </c>
      <c r="AC686" s="20">
        <v>44436</v>
      </c>
      <c r="AD686" s="26" t="s">
        <v>73</v>
      </c>
    </row>
    <row r="687" spans="1:30" x14ac:dyDescent="0.25">
      <c r="A687" s="21">
        <v>0.38438428135502722</v>
      </c>
      <c r="B687" s="21">
        <v>0.42913404961779694</v>
      </c>
      <c r="C687" s="21">
        <v>0.18287464158635477</v>
      </c>
      <c r="D687" s="22">
        <f t="shared" si="12"/>
        <v>2.6015631973160063</v>
      </c>
      <c r="E687" s="23">
        <f t="shared" si="12"/>
        <v>2.3302741902923758</v>
      </c>
      <c r="F687" s="23">
        <f t="shared" si="12"/>
        <v>5.4682267116176</v>
      </c>
      <c r="G687" s="136">
        <v>3.4313555649164718E-2</v>
      </c>
      <c r="H687" s="8">
        <f t="shared" si="15"/>
        <v>1.0343135556491647</v>
      </c>
      <c r="I687" s="5">
        <f t="shared" si="16"/>
        <v>2.5152558265401357</v>
      </c>
      <c r="J687" s="5">
        <f t="shared" si="17"/>
        <v>2.252966885684708</v>
      </c>
      <c r="K687" s="5">
        <f t="shared" si="18"/>
        <v>5.2868172149069288</v>
      </c>
      <c r="L687">
        <v>2.1800000000000002</v>
      </c>
      <c r="M687">
        <v>3.51</v>
      </c>
      <c r="N687">
        <v>3.44</v>
      </c>
      <c r="O687" s="5">
        <f t="shared" si="19"/>
        <v>2.2548035513151792</v>
      </c>
      <c r="P687" s="5">
        <f t="shared" si="20"/>
        <v>3.630440580328568</v>
      </c>
      <c r="Q687" s="5">
        <f t="shared" si="21"/>
        <v>3.5580386314331265</v>
      </c>
      <c r="R687" s="6">
        <f t="shared" si="13"/>
        <v>0.44349761619663991</v>
      </c>
      <c r="S687" s="6">
        <f t="shared" si="13"/>
        <v>0.27544866191130346</v>
      </c>
      <c r="T687" s="6">
        <f t="shared" si="13"/>
        <v>0.28105372189205668</v>
      </c>
      <c r="U687">
        <f t="shared" si="14"/>
        <v>0.86671104266904841</v>
      </c>
      <c r="V687">
        <f t="shared" si="14"/>
        <v>1.5579456681331834</v>
      </c>
      <c r="W687">
        <f t="shared" si="14"/>
        <v>0.65067503947373728</v>
      </c>
      <c r="X687" t="s">
        <v>368</v>
      </c>
      <c r="Y687" t="s">
        <v>460</v>
      </c>
      <c r="Z687" t="s">
        <v>276</v>
      </c>
      <c r="AA687" s="26" t="s">
        <v>84</v>
      </c>
      <c r="AB687" s="26" t="s">
        <v>78</v>
      </c>
      <c r="AC687" s="20">
        <v>44436</v>
      </c>
      <c r="AD687" s="26" t="s">
        <v>77</v>
      </c>
    </row>
    <row r="688" spans="1:30" x14ac:dyDescent="0.25">
      <c r="A688" s="21">
        <v>0.75444923764010086</v>
      </c>
      <c r="B688" s="21">
        <v>0.17713162860526172</v>
      </c>
      <c r="C688" s="21">
        <v>6.5685721108068015E-2</v>
      </c>
      <c r="D688" s="22">
        <f t="shared" si="12"/>
        <v>1.3254702239848184</v>
      </c>
      <c r="E688" s="23">
        <f t="shared" si="12"/>
        <v>5.645519142312537</v>
      </c>
      <c r="F688" s="23">
        <f t="shared" si="12"/>
        <v>15.224008858101316</v>
      </c>
      <c r="G688" s="136">
        <v>3.4975862562069304E-2</v>
      </c>
      <c r="H688" s="8">
        <f t="shared" si="15"/>
        <v>1.0349758625620693</v>
      </c>
      <c r="I688" s="5">
        <f t="shared" si="16"/>
        <v>1.2806774263349814</v>
      </c>
      <c r="J688" s="5">
        <f t="shared" si="17"/>
        <v>5.4547350779148873</v>
      </c>
      <c r="K688" s="5">
        <f t="shared" si="18"/>
        <v>14.709530346354629</v>
      </c>
      <c r="L688">
        <v>1.85</v>
      </c>
      <c r="M688">
        <v>3.78</v>
      </c>
      <c r="N688">
        <v>4.3499999999999996</v>
      </c>
      <c r="O688" s="5">
        <f t="shared" si="19"/>
        <v>1.9147053457398282</v>
      </c>
      <c r="P688" s="5">
        <f t="shared" si="20"/>
        <v>3.9122087604846216</v>
      </c>
      <c r="Q688" s="5">
        <f t="shared" si="21"/>
        <v>4.5021450021450011</v>
      </c>
      <c r="R688" s="6">
        <f t="shared" si="13"/>
        <v>0.52227357187098011</v>
      </c>
      <c r="S688" s="6">
        <f t="shared" si="13"/>
        <v>0.25561008147124692</v>
      </c>
      <c r="T688" s="6">
        <f t="shared" si="13"/>
        <v>0.22211634665777316</v>
      </c>
      <c r="U688">
        <f t="shared" si="14"/>
        <v>1.4445479883988392</v>
      </c>
      <c r="V688">
        <f t="shared" si="14"/>
        <v>0.69297590918841334</v>
      </c>
      <c r="W688">
        <f t="shared" si="14"/>
        <v>0.29572664099897877</v>
      </c>
      <c r="X688" t="s">
        <v>507</v>
      </c>
      <c r="Y688" t="s">
        <v>451</v>
      </c>
      <c r="Z688" t="s">
        <v>276</v>
      </c>
      <c r="AA688" s="26" t="s">
        <v>84</v>
      </c>
      <c r="AB688" s="26" t="s">
        <v>94</v>
      </c>
      <c r="AC688" s="20">
        <v>44436</v>
      </c>
      <c r="AD688" s="26" t="s">
        <v>76</v>
      </c>
    </row>
    <row r="689" spans="1:30" x14ac:dyDescent="0.25">
      <c r="A689" s="21">
        <v>0.22166312095132801</v>
      </c>
      <c r="B689" s="21">
        <v>0.27010365956377463</v>
      </c>
      <c r="C689" s="21">
        <v>0.4574066854956419</v>
      </c>
      <c r="D689" s="22">
        <f t="shared" si="12"/>
        <v>4.5113503577330594</v>
      </c>
      <c r="E689" s="23">
        <f t="shared" si="12"/>
        <v>3.7022823075223394</v>
      </c>
      <c r="F689" s="23">
        <f t="shared" si="12"/>
        <v>2.1862382682850572</v>
      </c>
      <c r="G689" s="136">
        <v>3.8332904553640468E-2</v>
      </c>
      <c r="H689" s="8">
        <f t="shared" si="15"/>
        <v>1.0383329045536405</v>
      </c>
      <c r="I689" s="5">
        <f t="shared" si="16"/>
        <v>4.3448014966571851</v>
      </c>
      <c r="J689" s="5">
        <f t="shared" si="17"/>
        <v>3.5656024106390811</v>
      </c>
      <c r="K689" s="5">
        <f t="shared" si="18"/>
        <v>2.105527291581768</v>
      </c>
      <c r="L689">
        <v>2.2999999999999998</v>
      </c>
      <c r="M689">
        <v>3.25</v>
      </c>
      <c r="N689">
        <v>3.38</v>
      </c>
      <c r="O689" s="5">
        <f t="shared" si="19"/>
        <v>2.3881656804733731</v>
      </c>
      <c r="P689" s="5">
        <f t="shared" si="20"/>
        <v>3.3745819397993317</v>
      </c>
      <c r="Q689" s="5">
        <f t="shared" si="21"/>
        <v>3.5095652173913048</v>
      </c>
      <c r="R689" s="6">
        <f t="shared" si="13"/>
        <v>0.41873141724479679</v>
      </c>
      <c r="S689" s="6">
        <f t="shared" si="13"/>
        <v>0.29633300297324078</v>
      </c>
      <c r="T689" s="6">
        <f t="shared" si="13"/>
        <v>0.28493557978196232</v>
      </c>
      <c r="U689">
        <f t="shared" si="14"/>
        <v>0.52936825808257981</v>
      </c>
      <c r="V689">
        <f t="shared" si="14"/>
        <v>0.91148693143762094</v>
      </c>
      <c r="W689">
        <f t="shared" si="14"/>
        <v>1.6052985936177488</v>
      </c>
      <c r="X689" t="s">
        <v>476</v>
      </c>
      <c r="Y689" t="s">
        <v>304</v>
      </c>
      <c r="Z689" t="s">
        <v>275</v>
      </c>
      <c r="AA689" s="26" t="s">
        <v>90</v>
      </c>
      <c r="AB689" s="26" t="s">
        <v>75</v>
      </c>
      <c r="AC689" s="20">
        <v>44437</v>
      </c>
      <c r="AD689" s="26" t="s">
        <v>100</v>
      </c>
    </row>
    <row r="690" spans="1:30" x14ac:dyDescent="0.25">
      <c r="A690" s="21">
        <v>0.33843230811129166</v>
      </c>
      <c r="B690" s="21">
        <v>0.33251944328912275</v>
      </c>
      <c r="C690" s="21">
        <v>0.30998070851392645</v>
      </c>
      <c r="D690" s="22">
        <f t="shared" si="12"/>
        <v>2.9548006382155316</v>
      </c>
      <c r="E690" s="23">
        <f t="shared" si="12"/>
        <v>3.0073429394337965</v>
      </c>
      <c r="F690" s="23">
        <f t="shared" si="12"/>
        <v>3.2260072079778253</v>
      </c>
      <c r="G690" s="136">
        <v>3.8424459985209491E-2</v>
      </c>
      <c r="H690" s="8">
        <f t="shared" si="15"/>
        <v>1.0384244599852095</v>
      </c>
      <c r="I690" s="5">
        <f t="shared" si="16"/>
        <v>2.8454651754424365</v>
      </c>
      <c r="J690" s="5">
        <f t="shared" si="17"/>
        <v>2.8960632721196018</v>
      </c>
      <c r="K690" s="5">
        <f t="shared" si="18"/>
        <v>3.1066363826057928</v>
      </c>
      <c r="L690">
        <v>3.47</v>
      </c>
      <c r="M690">
        <v>3.17</v>
      </c>
      <c r="N690">
        <v>2.2999999999999998</v>
      </c>
      <c r="O690" s="5">
        <f t="shared" si="19"/>
        <v>3.6033328761486771</v>
      </c>
      <c r="P690" s="5">
        <f t="shared" si="20"/>
        <v>3.2918055381531142</v>
      </c>
      <c r="Q690" s="5">
        <f t="shared" si="21"/>
        <v>2.3883762579659815</v>
      </c>
      <c r="R690" s="6">
        <f t="shared" si="13"/>
        <v>0.27752084927241649</v>
      </c>
      <c r="S690" s="6">
        <f t="shared" si="13"/>
        <v>0.30378465204267674</v>
      </c>
      <c r="T690" s="6">
        <f t="shared" si="13"/>
        <v>0.41869449868490671</v>
      </c>
      <c r="U690">
        <f t="shared" si="14"/>
        <v>1.2194842621682958</v>
      </c>
      <c r="V690">
        <f t="shared" si="14"/>
        <v>1.0945893449627246</v>
      </c>
      <c r="W690">
        <f t="shared" si="14"/>
        <v>0.74035056464213544</v>
      </c>
      <c r="X690" t="s">
        <v>479</v>
      </c>
      <c r="Y690" t="s">
        <v>373</v>
      </c>
      <c r="Z690" t="s">
        <v>275</v>
      </c>
      <c r="AA690" s="26" t="s">
        <v>90</v>
      </c>
      <c r="AB690" s="26" t="s">
        <v>75</v>
      </c>
      <c r="AC690" s="20">
        <v>44437</v>
      </c>
      <c r="AD690" s="26" t="s">
        <v>73</v>
      </c>
    </row>
    <row r="691" spans="1:30" x14ac:dyDescent="0.25">
      <c r="A691" s="21">
        <v>0.32443042047841492</v>
      </c>
      <c r="B691" s="21">
        <v>0.2717238717576278</v>
      </c>
      <c r="C691" s="21">
        <v>0.3713536368149768</v>
      </c>
      <c r="D691" s="22">
        <f t="shared" si="12"/>
        <v>3.0823250129422815</v>
      </c>
      <c r="E691" s="23">
        <f t="shared" si="12"/>
        <v>3.680206650713338</v>
      </c>
      <c r="F691" s="23">
        <f t="shared" si="12"/>
        <v>2.6928509670102945</v>
      </c>
      <c r="G691" s="136">
        <v>3.8736440522154858E-2</v>
      </c>
      <c r="H691" s="8">
        <f t="shared" si="15"/>
        <v>1.0387364405221549</v>
      </c>
      <c r="I691" s="5">
        <f t="shared" si="16"/>
        <v>2.9673793011371101</v>
      </c>
      <c r="J691" s="5">
        <f t="shared" si="17"/>
        <v>3.5429648052622102</v>
      </c>
      <c r="K691" s="5">
        <f t="shared" si="18"/>
        <v>2.5924294767753069</v>
      </c>
      <c r="L691">
        <v>2.94</v>
      </c>
      <c r="M691">
        <v>3.2</v>
      </c>
      <c r="N691">
        <v>2.59</v>
      </c>
      <c r="O691" s="5">
        <f t="shared" si="19"/>
        <v>3.0538851351351353</v>
      </c>
      <c r="P691" s="5">
        <f t="shared" si="20"/>
        <v>3.3239566096708959</v>
      </c>
      <c r="Q691" s="5">
        <f t="shared" si="21"/>
        <v>2.6903273809523811</v>
      </c>
      <c r="R691" s="6">
        <f t="shared" si="13"/>
        <v>0.32745173958736656</v>
      </c>
      <c r="S691" s="6">
        <f t="shared" si="13"/>
        <v>0.30084628574589301</v>
      </c>
      <c r="T691" s="6">
        <f t="shared" si="13"/>
        <v>0.37170197466674038</v>
      </c>
      <c r="U691">
        <f t="shared" si="14"/>
        <v>0.99077323848467291</v>
      </c>
      <c r="V691">
        <f t="shared" si="14"/>
        <v>0.90319835953413385</v>
      </c>
      <c r="W691">
        <f t="shared" si="14"/>
        <v>0.99906285713957821</v>
      </c>
      <c r="X691" t="s">
        <v>302</v>
      </c>
      <c r="Y691" t="s">
        <v>305</v>
      </c>
      <c r="Z691" t="s">
        <v>275</v>
      </c>
      <c r="AA691" s="26" t="s">
        <v>90</v>
      </c>
      <c r="AB691" s="26" t="s">
        <v>75</v>
      </c>
      <c r="AC691" s="20">
        <v>44437</v>
      </c>
      <c r="AD691" s="26" t="s">
        <v>96</v>
      </c>
    </row>
    <row r="692" spans="1:30" x14ac:dyDescent="0.25">
      <c r="A692" s="21">
        <v>0.32054598483295987</v>
      </c>
      <c r="B692" s="21">
        <v>0.42447841184917695</v>
      </c>
      <c r="C692" s="21">
        <v>0.24707887910897466</v>
      </c>
      <c r="D692" s="22">
        <f t="shared" si="12"/>
        <v>3.1196771986431564</v>
      </c>
      <c r="E692" s="23">
        <f t="shared" si="12"/>
        <v>2.3558324100480141</v>
      </c>
      <c r="F692" s="23">
        <f t="shared" si="12"/>
        <v>4.0472904993184295</v>
      </c>
      <c r="G692" s="136">
        <v>3.9270737187002025E-2</v>
      </c>
      <c r="H692" s="8">
        <f t="shared" si="15"/>
        <v>1.039270737187002</v>
      </c>
      <c r="I692" s="5">
        <f t="shared" si="16"/>
        <v>3.0017945151493426</v>
      </c>
      <c r="J692" s="5">
        <f t="shared" si="17"/>
        <v>2.2668129927573584</v>
      </c>
      <c r="K692" s="5">
        <f t="shared" si="18"/>
        <v>3.8943562581904749</v>
      </c>
      <c r="L692">
        <v>2.68</v>
      </c>
      <c r="M692">
        <v>3.21</v>
      </c>
      <c r="N692">
        <v>2.82</v>
      </c>
      <c r="O692" s="5">
        <f t="shared" si="19"/>
        <v>2.7852455756611656</v>
      </c>
      <c r="P692" s="5">
        <f t="shared" si="20"/>
        <v>3.3360590663702765</v>
      </c>
      <c r="Q692" s="5">
        <f t="shared" si="21"/>
        <v>2.9307434788673454</v>
      </c>
      <c r="R692" s="6">
        <f t="shared" si="13"/>
        <v>0.3590347683301206</v>
      </c>
      <c r="S692" s="6">
        <f t="shared" si="13"/>
        <v>0.29975488446253062</v>
      </c>
      <c r="T692" s="6">
        <f t="shared" si="13"/>
        <v>0.34121034720734872</v>
      </c>
      <c r="U692">
        <f t="shared" si="14"/>
        <v>0.89279928605195258</v>
      </c>
      <c r="V692">
        <f t="shared" si="14"/>
        <v>1.4160850543279029</v>
      </c>
      <c r="W692">
        <f t="shared" si="14"/>
        <v>0.72412481371448068</v>
      </c>
      <c r="X692" t="s">
        <v>307</v>
      </c>
      <c r="Y692" t="s">
        <v>377</v>
      </c>
      <c r="Z692" t="s">
        <v>275</v>
      </c>
      <c r="AA692" s="26" t="s">
        <v>90</v>
      </c>
      <c r="AB692" s="26" t="s">
        <v>75</v>
      </c>
      <c r="AC692" s="20">
        <v>44437</v>
      </c>
      <c r="AD692" s="26" t="s">
        <v>125</v>
      </c>
    </row>
    <row r="693" spans="1:30" x14ac:dyDescent="0.25">
      <c r="A693" s="21">
        <v>0.41362398513449694</v>
      </c>
      <c r="B693" s="21">
        <v>0.23206788700529837</v>
      </c>
      <c r="C693" s="21">
        <v>0.32903689206679593</v>
      </c>
      <c r="D693" s="22">
        <f t="shared" si="12"/>
        <v>2.4176547684361989</v>
      </c>
      <c r="E693" s="23">
        <f t="shared" si="12"/>
        <v>4.3090839189532879</v>
      </c>
      <c r="F693" s="23">
        <f t="shared" si="12"/>
        <v>3.0391728833768452</v>
      </c>
      <c r="G693" s="136">
        <v>4.2092371701309972E-2</v>
      </c>
      <c r="H693" s="8">
        <f t="shared" si="15"/>
        <v>1.04209237170131</v>
      </c>
      <c r="I693" s="5">
        <f t="shared" si="16"/>
        <v>2.3200004472628075</v>
      </c>
      <c r="J693" s="5">
        <f t="shared" si="17"/>
        <v>4.1350306709551274</v>
      </c>
      <c r="K693" s="5">
        <f t="shared" si="18"/>
        <v>2.9164140971640746</v>
      </c>
      <c r="L693">
        <v>1.85</v>
      </c>
      <c r="M693">
        <v>3.58</v>
      </c>
      <c r="N693">
        <v>4.5</v>
      </c>
      <c r="O693" s="5">
        <f t="shared" si="19"/>
        <v>1.9278708876474235</v>
      </c>
      <c r="P693" s="5">
        <f t="shared" si="20"/>
        <v>3.7306906906906896</v>
      </c>
      <c r="Q693" s="5">
        <f t="shared" si="21"/>
        <v>4.6894156726558949</v>
      </c>
      <c r="R693" s="6">
        <f t="shared" si="13"/>
        <v>0.5187069354111663</v>
      </c>
      <c r="S693" s="6">
        <f t="shared" si="13"/>
        <v>0.26804688003090998</v>
      </c>
      <c r="T693" s="6">
        <f t="shared" si="13"/>
        <v>0.21324618455792393</v>
      </c>
      <c r="U693">
        <f t="shared" si="14"/>
        <v>0.79741363937350729</v>
      </c>
      <c r="V693">
        <f t="shared" si="14"/>
        <v>0.86577350565892564</v>
      </c>
      <c r="W693">
        <f t="shared" si="14"/>
        <v>1.5429907585400189</v>
      </c>
      <c r="X693" t="s">
        <v>378</v>
      </c>
      <c r="Y693" t="s">
        <v>374</v>
      </c>
      <c r="Z693" t="s">
        <v>275</v>
      </c>
      <c r="AA693" s="26" t="s">
        <v>90</v>
      </c>
      <c r="AB693" s="26" t="s">
        <v>74</v>
      </c>
      <c r="AC693" s="20">
        <v>44437</v>
      </c>
      <c r="AD693" s="26" t="s">
        <v>100</v>
      </c>
    </row>
    <row r="694" spans="1:30" x14ac:dyDescent="0.25">
      <c r="A694" s="21">
        <v>0.15981041411033381</v>
      </c>
      <c r="B694" s="21">
        <v>0.26817552059884769</v>
      </c>
      <c r="C694" s="21">
        <v>0.50748655332884307</v>
      </c>
      <c r="D694" s="22">
        <f t="shared" si="12"/>
        <v>6.2574144843251309</v>
      </c>
      <c r="E694" s="23">
        <f t="shared" si="12"/>
        <v>3.7289011232902847</v>
      </c>
      <c r="F694" s="23">
        <f t="shared" si="12"/>
        <v>1.9704955598144021</v>
      </c>
      <c r="G694" s="136">
        <v>3.7410692574022519E-2</v>
      </c>
      <c r="H694" s="8">
        <f t="shared" si="15"/>
        <v>1.0374106925740225</v>
      </c>
      <c r="I694" s="5">
        <f t="shared" si="16"/>
        <v>6.0317620872012023</v>
      </c>
      <c r="J694" s="5">
        <f t="shared" si="17"/>
        <v>3.5944309712464388</v>
      </c>
      <c r="K694" s="5">
        <f t="shared" si="18"/>
        <v>1.8994363311652496</v>
      </c>
      <c r="L694">
        <v>5.1100000000000003</v>
      </c>
      <c r="M694">
        <v>4</v>
      </c>
      <c r="N694">
        <v>1.69</v>
      </c>
      <c r="O694" s="5">
        <f t="shared" si="19"/>
        <v>5.3011686390532553</v>
      </c>
      <c r="P694" s="5">
        <f t="shared" si="20"/>
        <v>4.1496427702960901</v>
      </c>
      <c r="Q694" s="5">
        <f t="shared" si="21"/>
        <v>1.7532240704500981</v>
      </c>
      <c r="R694" s="6">
        <f t="shared" si="13"/>
        <v>0.18863765107057445</v>
      </c>
      <c r="S694" s="6">
        <f t="shared" si="13"/>
        <v>0.24098459924265886</v>
      </c>
      <c r="T694" s="6">
        <f t="shared" si="13"/>
        <v>0.57037774968676658</v>
      </c>
      <c r="U694">
        <f t="shared" si="14"/>
        <v>0.84718195547581543</v>
      </c>
      <c r="V694">
        <f t="shared" si="14"/>
        <v>1.1128326102233985</v>
      </c>
      <c r="W694">
        <f t="shared" si="14"/>
        <v>0.88973764072588502</v>
      </c>
      <c r="X694" t="s">
        <v>315</v>
      </c>
      <c r="Y694" t="s">
        <v>287</v>
      </c>
      <c r="Z694" t="s">
        <v>268</v>
      </c>
      <c r="AA694" s="26" t="s">
        <v>90</v>
      </c>
      <c r="AB694" s="26" t="s">
        <v>75</v>
      </c>
      <c r="AC694" s="20">
        <v>44437</v>
      </c>
      <c r="AD694" s="26" t="s">
        <v>75</v>
      </c>
    </row>
    <row r="695" spans="1:30" x14ac:dyDescent="0.25">
      <c r="A695" s="21">
        <v>0.33645105751195514</v>
      </c>
      <c r="B695" s="21">
        <v>0.21869227502016231</v>
      </c>
      <c r="C695" s="21">
        <v>0.40809401455725319</v>
      </c>
      <c r="D695" s="22">
        <f t="shared" si="12"/>
        <v>2.9722004959501929</v>
      </c>
      <c r="E695" s="23">
        <f t="shared" si="12"/>
        <v>4.5726352241193942</v>
      </c>
      <c r="F695" s="23">
        <f t="shared" si="12"/>
        <v>2.4504157481577225</v>
      </c>
      <c r="G695" s="136">
        <v>3.3540960978131196E-2</v>
      </c>
      <c r="H695" s="8">
        <f t="shared" si="15"/>
        <v>1.0335409609781312</v>
      </c>
      <c r="I695" s="5">
        <f t="shared" si="16"/>
        <v>2.8757452371673171</v>
      </c>
      <c r="J695" s="5">
        <f t="shared" si="17"/>
        <v>4.4242418992198482</v>
      </c>
      <c r="K695" s="5">
        <f t="shared" si="18"/>
        <v>2.370893695242303</v>
      </c>
      <c r="L695">
        <v>3.27</v>
      </c>
      <c r="M695">
        <v>3.53</v>
      </c>
      <c r="N695">
        <v>2.25</v>
      </c>
      <c r="O695" s="5">
        <f t="shared" si="19"/>
        <v>3.3796789423984892</v>
      </c>
      <c r="P695" s="5">
        <f t="shared" si="20"/>
        <v>3.6483995922528027</v>
      </c>
      <c r="Q695" s="5">
        <f t="shared" si="21"/>
        <v>2.3254671622007952</v>
      </c>
      <c r="R695" s="6">
        <f t="shared" si="13"/>
        <v>0.29588609363300067</v>
      </c>
      <c r="S695" s="6">
        <f t="shared" si="13"/>
        <v>0.27409278362037176</v>
      </c>
      <c r="T695" s="6">
        <f t="shared" si="13"/>
        <v>0.43002112274662763</v>
      </c>
      <c r="U695">
        <f t="shared" si="14"/>
        <v>1.137096554220858</v>
      </c>
      <c r="V695">
        <f t="shared" si="14"/>
        <v>0.79787680701239794</v>
      </c>
      <c r="W695">
        <f t="shared" si="14"/>
        <v>0.94900922994358561</v>
      </c>
      <c r="X695" t="s">
        <v>384</v>
      </c>
      <c r="Y695" t="s">
        <v>312</v>
      </c>
      <c r="Z695" t="s">
        <v>268</v>
      </c>
      <c r="AA695" s="26" t="s">
        <v>90</v>
      </c>
      <c r="AB695" s="26" t="s">
        <v>74</v>
      </c>
      <c r="AC695" s="20">
        <v>44437</v>
      </c>
      <c r="AD695" s="26" t="s">
        <v>75</v>
      </c>
    </row>
    <row r="696" spans="1:30" x14ac:dyDescent="0.25">
      <c r="A696" s="21">
        <v>0.22410068982303827</v>
      </c>
      <c r="B696" s="21">
        <v>0.23791703430293212</v>
      </c>
      <c r="C696" s="21">
        <v>0.48130640048860512</v>
      </c>
      <c r="D696" s="22">
        <f t="shared" si="12"/>
        <v>4.4622798831616839</v>
      </c>
      <c r="E696" s="23">
        <f t="shared" si="12"/>
        <v>4.2031458694409078</v>
      </c>
      <c r="F696" s="23">
        <f t="shared" si="12"/>
        <v>2.0776785826758912</v>
      </c>
      <c r="G696" s="136">
        <v>3.5981793227262582E-2</v>
      </c>
      <c r="H696" s="8">
        <f t="shared" si="15"/>
        <v>1.0359817932272626</v>
      </c>
      <c r="I696" s="5">
        <f t="shared" si="16"/>
        <v>4.3072956613078208</v>
      </c>
      <c r="J696" s="5">
        <f t="shared" si="17"/>
        <v>4.05716190855766</v>
      </c>
      <c r="K696" s="5">
        <f t="shared" si="18"/>
        <v>2.0055165025666741</v>
      </c>
      <c r="L696">
        <v>5.56</v>
      </c>
      <c r="M696">
        <v>4.4800000000000004</v>
      </c>
      <c r="N696">
        <v>1.58</v>
      </c>
      <c r="O696" s="5">
        <f t="shared" si="19"/>
        <v>5.7600587703435799</v>
      </c>
      <c r="P696" s="5">
        <f t="shared" si="20"/>
        <v>4.6411984336581371</v>
      </c>
      <c r="Q696" s="5">
        <f t="shared" si="21"/>
        <v>1.636851233299075</v>
      </c>
      <c r="R696" s="6">
        <f t="shared" si="13"/>
        <v>0.17360933974296086</v>
      </c>
      <c r="S696" s="6">
        <f t="shared" si="13"/>
        <v>0.21546159128813891</v>
      </c>
      <c r="T696" s="6">
        <f t="shared" si="13"/>
        <v>0.6109290689689002</v>
      </c>
      <c r="U696">
        <f t="shared" si="14"/>
        <v>1.2908331438552378</v>
      </c>
      <c r="V696">
        <f t="shared" si="14"/>
        <v>1.1042201669473579</v>
      </c>
      <c r="W696">
        <f t="shared" si="14"/>
        <v>0.78782697523451184</v>
      </c>
      <c r="X696" t="s">
        <v>383</v>
      </c>
      <c r="Y696" t="s">
        <v>311</v>
      </c>
      <c r="Z696" t="s">
        <v>268</v>
      </c>
      <c r="AA696" s="26" t="s">
        <v>85</v>
      </c>
      <c r="AB696" s="26" t="s">
        <v>79</v>
      </c>
      <c r="AC696" s="20">
        <v>44437</v>
      </c>
      <c r="AD696" s="26" t="s">
        <v>78</v>
      </c>
    </row>
    <row r="697" spans="1:30" x14ac:dyDescent="0.25">
      <c r="A697" s="21">
        <v>0.17651653553515556</v>
      </c>
      <c r="B697" s="21">
        <v>0.49426715319677561</v>
      </c>
      <c r="C697" s="21">
        <v>0.31779679391222199</v>
      </c>
      <c r="D697" s="22">
        <f t="shared" si="12"/>
        <v>5.6651916318674687</v>
      </c>
      <c r="E697" s="23">
        <f t="shared" si="12"/>
        <v>2.0231973610471421</v>
      </c>
      <c r="F697" s="23">
        <f t="shared" si="12"/>
        <v>3.1466648473370311</v>
      </c>
      <c r="G697" s="136">
        <v>3.8915975946692605E-2</v>
      </c>
      <c r="H697" s="8">
        <f t="shared" si="15"/>
        <v>1.0389159759466926</v>
      </c>
      <c r="I697" s="5">
        <f t="shared" si="16"/>
        <v>5.4529834587490766</v>
      </c>
      <c r="J697" s="5">
        <f t="shared" si="17"/>
        <v>1.9474119253999744</v>
      </c>
      <c r="K697" s="5">
        <f t="shared" si="18"/>
        <v>3.0287962840014004</v>
      </c>
      <c r="L697">
        <v>2.5</v>
      </c>
      <c r="M697">
        <v>2.93</v>
      </c>
      <c r="N697">
        <v>3.36</v>
      </c>
      <c r="O697" s="5">
        <f t="shared" si="19"/>
        <v>2.5972899398667315</v>
      </c>
      <c r="P697" s="5">
        <f t="shared" si="20"/>
        <v>3.0440238095238095</v>
      </c>
      <c r="Q697" s="5">
        <f t="shared" si="21"/>
        <v>3.490757679180887</v>
      </c>
      <c r="R697" s="6">
        <f t="shared" si="13"/>
        <v>0.38501669938755878</v>
      </c>
      <c r="S697" s="6">
        <f t="shared" si="13"/>
        <v>0.32851254213955527</v>
      </c>
      <c r="T697" s="6">
        <f t="shared" si="13"/>
        <v>0.286470758472886</v>
      </c>
      <c r="U697">
        <f t="shared" si="14"/>
        <v>0.45846462196558802</v>
      </c>
      <c r="V697">
        <f t="shared" si="14"/>
        <v>1.5045609825965374</v>
      </c>
      <c r="W697">
        <f t="shared" si="14"/>
        <v>1.1093515987681548</v>
      </c>
      <c r="X697" t="s">
        <v>316</v>
      </c>
      <c r="Y697" t="s">
        <v>514</v>
      </c>
      <c r="Z697" t="s">
        <v>279</v>
      </c>
      <c r="AA697" s="26" t="s">
        <v>85</v>
      </c>
      <c r="AB697" s="26" t="s">
        <v>76</v>
      </c>
      <c r="AC697" s="20">
        <v>44437</v>
      </c>
      <c r="AD697" s="26" t="s">
        <v>76</v>
      </c>
    </row>
    <row r="698" spans="1:30" x14ac:dyDescent="0.25">
      <c r="A698" s="21">
        <v>0.36818213440145003</v>
      </c>
      <c r="B698" s="21">
        <v>0.23269059001803619</v>
      </c>
      <c r="C698" s="21">
        <v>0.36803671120528791</v>
      </c>
      <c r="D698" s="22">
        <f t="shared" si="12"/>
        <v>2.7160470499897826</v>
      </c>
      <c r="E698" s="23">
        <f t="shared" si="12"/>
        <v>4.2975523845742476</v>
      </c>
      <c r="F698" s="23">
        <f t="shared" si="12"/>
        <v>2.7171202479369185</v>
      </c>
      <c r="G698" s="136">
        <v>4.2980505015038473E-2</v>
      </c>
      <c r="H698" s="8">
        <f t="shared" si="15"/>
        <v>1.0429805050150385</v>
      </c>
      <c r="I698" s="5">
        <f t="shared" si="16"/>
        <v>2.604120630184378</v>
      </c>
      <c r="J698" s="5">
        <f t="shared" si="17"/>
        <v>4.1204532241111087</v>
      </c>
      <c r="K698" s="5">
        <f t="shared" si="18"/>
        <v>2.6051496023866152</v>
      </c>
      <c r="L698">
        <v>1.64</v>
      </c>
      <c r="M698">
        <v>4.21</v>
      </c>
      <c r="N698">
        <v>5.1100000000000003</v>
      </c>
      <c r="O698" s="5">
        <f t="shared" si="19"/>
        <v>1.7104880282246631</v>
      </c>
      <c r="P698" s="5">
        <f t="shared" si="20"/>
        <v>4.390947926113312</v>
      </c>
      <c r="Q698" s="5">
        <f t="shared" si="21"/>
        <v>5.3296303806268472</v>
      </c>
      <c r="R698" s="6">
        <f t="shared" si="13"/>
        <v>0.58462847064642276</v>
      </c>
      <c r="S698" s="6">
        <f t="shared" si="13"/>
        <v>0.22774125697390341</v>
      </c>
      <c r="T698" s="6">
        <f t="shared" si="13"/>
        <v>0.18763027237967381</v>
      </c>
      <c r="U698">
        <f t="shared" si="14"/>
        <v>0.62977113309988408</v>
      </c>
      <c r="V698">
        <f t="shared" si="14"/>
        <v>1.0217322636657789</v>
      </c>
      <c r="W698">
        <f t="shared" si="14"/>
        <v>1.9614996372256917</v>
      </c>
      <c r="X698" t="s">
        <v>318</v>
      </c>
      <c r="Y698" t="s">
        <v>391</v>
      </c>
      <c r="Z698" t="s">
        <v>279</v>
      </c>
      <c r="AA698" s="26" t="s">
        <v>90</v>
      </c>
      <c r="AB698" s="26" t="s">
        <v>74</v>
      </c>
      <c r="AC698" s="20">
        <v>44437</v>
      </c>
      <c r="AD698" s="26" t="s">
        <v>86</v>
      </c>
    </row>
    <row r="699" spans="1:30" x14ac:dyDescent="0.25">
      <c r="A699" s="21">
        <v>0.29019368398975276</v>
      </c>
      <c r="B699" s="21">
        <v>0.46874805717501128</v>
      </c>
      <c r="C699" s="21">
        <v>0.23513435263819013</v>
      </c>
      <c r="D699" s="22">
        <f t="shared" si="12"/>
        <v>3.4459743790816333</v>
      </c>
      <c r="E699" s="23">
        <f t="shared" si="12"/>
        <v>2.1333421753823738</v>
      </c>
      <c r="F699" s="23">
        <f t="shared" si="12"/>
        <v>4.2528877162357333</v>
      </c>
      <c r="G699" s="136">
        <v>3.7725310992637873E-2</v>
      </c>
      <c r="H699" s="8">
        <f t="shared" si="15"/>
        <v>1.0377253109926379</v>
      </c>
      <c r="I699" s="5">
        <f t="shared" si="16"/>
        <v>3.3206999410907505</v>
      </c>
      <c r="J699" s="5">
        <f t="shared" si="17"/>
        <v>2.0557869725098272</v>
      </c>
      <c r="K699" s="5">
        <f t="shared" si="18"/>
        <v>4.0982788712820604</v>
      </c>
      <c r="L699">
        <v>2.5</v>
      </c>
      <c r="M699">
        <v>3.03</v>
      </c>
      <c r="N699">
        <v>3.25</v>
      </c>
      <c r="O699" s="5">
        <f t="shared" si="19"/>
        <v>2.5943132774815947</v>
      </c>
      <c r="P699" s="5">
        <f t="shared" si="20"/>
        <v>3.1443076923076925</v>
      </c>
      <c r="Q699" s="5">
        <f t="shared" si="21"/>
        <v>3.3726072607260731</v>
      </c>
      <c r="R699" s="6">
        <f t="shared" si="13"/>
        <v>0.38545845973187193</v>
      </c>
      <c r="S699" s="6">
        <f t="shared" si="13"/>
        <v>0.31803503278207257</v>
      </c>
      <c r="T699" s="6">
        <f t="shared" si="13"/>
        <v>0.29650650748605534</v>
      </c>
      <c r="U699">
        <f t="shared" si="14"/>
        <v>0.75285332741591371</v>
      </c>
      <c r="V699">
        <f t="shared" si="14"/>
        <v>1.473888121929674</v>
      </c>
      <c r="W699">
        <f t="shared" si="14"/>
        <v>0.79301582495368494</v>
      </c>
      <c r="X699" t="s">
        <v>317</v>
      </c>
      <c r="Y699" t="s">
        <v>481</v>
      </c>
      <c r="Z699" t="s">
        <v>279</v>
      </c>
      <c r="AA699" s="26" t="s">
        <v>84</v>
      </c>
      <c r="AB699" s="26" t="s">
        <v>78</v>
      </c>
      <c r="AC699" s="20">
        <v>44437</v>
      </c>
      <c r="AD699" s="26" t="s">
        <v>94</v>
      </c>
    </row>
    <row r="700" spans="1:30" x14ac:dyDescent="0.25">
      <c r="A700" s="21">
        <v>0.40016582123738093</v>
      </c>
      <c r="B700" s="21">
        <v>0.31677186423365999</v>
      </c>
      <c r="C700" s="21">
        <v>0.26847647155977056</v>
      </c>
      <c r="D700" s="22">
        <f t="shared" si="12"/>
        <v>2.4989640467240046</v>
      </c>
      <c r="E700" s="23">
        <f t="shared" si="12"/>
        <v>3.1568460236177143</v>
      </c>
      <c r="F700" s="23">
        <f t="shared" si="12"/>
        <v>3.7247211801849511</v>
      </c>
      <c r="G700" s="136">
        <v>3.9970628611563308E-2</v>
      </c>
      <c r="H700" s="8">
        <f t="shared" si="15"/>
        <v>1.0399706286115633</v>
      </c>
      <c r="I700" s="5">
        <f t="shared" si="16"/>
        <v>2.4029179074608136</v>
      </c>
      <c r="J700" s="5">
        <f t="shared" si="17"/>
        <v>3.0355145970154314</v>
      </c>
      <c r="K700" s="5">
        <f t="shared" si="18"/>
        <v>3.5815638227761544</v>
      </c>
      <c r="L700">
        <v>3.94</v>
      </c>
      <c r="M700">
        <v>3.18</v>
      </c>
      <c r="N700">
        <v>2.12</v>
      </c>
      <c r="O700" s="5">
        <f t="shared" si="19"/>
        <v>4.0974842767295589</v>
      </c>
      <c r="P700" s="5">
        <f t="shared" si="20"/>
        <v>3.3071065989847717</v>
      </c>
      <c r="Q700" s="5">
        <f t="shared" si="21"/>
        <v>2.2047377326565143</v>
      </c>
      <c r="R700" s="6">
        <f t="shared" si="13"/>
        <v>0.24405218726016889</v>
      </c>
      <c r="S700" s="6">
        <f t="shared" si="13"/>
        <v>0.30237912509593246</v>
      </c>
      <c r="T700" s="6">
        <f t="shared" si="13"/>
        <v>0.45356868764389874</v>
      </c>
      <c r="U700">
        <f t="shared" si="14"/>
        <v>1.6396731606047399</v>
      </c>
      <c r="V700">
        <f t="shared" si="14"/>
        <v>1.0475983225798451</v>
      </c>
      <c r="W700">
        <f t="shared" si="14"/>
        <v>0.59192020717830973</v>
      </c>
      <c r="X700" t="s">
        <v>482</v>
      </c>
      <c r="Y700" t="s">
        <v>388</v>
      </c>
      <c r="Z700" t="s">
        <v>279</v>
      </c>
      <c r="AA700" s="26" t="s">
        <v>90</v>
      </c>
      <c r="AB700" s="26" t="s">
        <v>75</v>
      </c>
      <c r="AC700" s="20">
        <v>44437</v>
      </c>
      <c r="AD700" s="26" t="s">
        <v>75</v>
      </c>
    </row>
    <row r="701" spans="1:30" x14ac:dyDescent="0.25">
      <c r="A701" s="21">
        <v>0.30492666514808392</v>
      </c>
      <c r="B701" s="21">
        <v>0.28867566095897301</v>
      </c>
      <c r="C701" s="21">
        <v>0.374145728044325</v>
      </c>
      <c r="D701" s="22">
        <f t="shared" si="12"/>
        <v>3.2794770490614922</v>
      </c>
      <c r="E701" s="23">
        <f t="shared" si="12"/>
        <v>3.4640952987793501</v>
      </c>
      <c r="F701" s="23">
        <f t="shared" si="12"/>
        <v>2.672755359862161</v>
      </c>
      <c r="G701" s="136">
        <v>3.9133542615436667E-2</v>
      </c>
      <c r="H701" s="8">
        <f t="shared" si="15"/>
        <v>1.0391335426154367</v>
      </c>
      <c r="I701" s="5">
        <f t="shared" si="16"/>
        <v>3.1559726585355388</v>
      </c>
      <c r="J701" s="5">
        <f t="shared" si="17"/>
        <v>3.3336382252279435</v>
      </c>
      <c r="K701" s="5">
        <f t="shared" si="18"/>
        <v>2.5720999758462195</v>
      </c>
      <c r="L701">
        <v>3.59</v>
      </c>
      <c r="M701">
        <v>3.36</v>
      </c>
      <c r="N701">
        <v>2.16</v>
      </c>
      <c r="O701" s="5">
        <f t="shared" si="19"/>
        <v>3.7304894179894177</v>
      </c>
      <c r="P701" s="5">
        <f t="shared" si="20"/>
        <v>3.491488703187867</v>
      </c>
      <c r="Q701" s="5">
        <f t="shared" si="21"/>
        <v>2.2445284520493431</v>
      </c>
      <c r="R701" s="6">
        <f t="shared" si="13"/>
        <v>0.26806134207960292</v>
      </c>
      <c r="S701" s="6">
        <f t="shared" si="13"/>
        <v>0.28641077918624241</v>
      </c>
      <c r="T701" s="6">
        <f t="shared" si="13"/>
        <v>0.44552787873415484</v>
      </c>
      <c r="U701">
        <f t="shared" si="14"/>
        <v>1.1375256975977295</v>
      </c>
      <c r="V701">
        <f t="shared" si="14"/>
        <v>1.0079078091235452</v>
      </c>
      <c r="W701">
        <f t="shared" si="14"/>
        <v>0.83978073180820323</v>
      </c>
      <c r="X701" t="s">
        <v>394</v>
      </c>
      <c r="Y701" t="s">
        <v>392</v>
      </c>
      <c r="Z701" t="s">
        <v>279</v>
      </c>
      <c r="AA701" s="26" t="s">
        <v>90</v>
      </c>
      <c r="AB701" s="26" t="s">
        <v>75</v>
      </c>
      <c r="AC701" s="20">
        <v>44437</v>
      </c>
      <c r="AD701" s="26" t="s">
        <v>73</v>
      </c>
    </row>
    <row r="702" spans="1:30" x14ac:dyDescent="0.25">
      <c r="A702" s="21">
        <v>0.33893645367262126</v>
      </c>
      <c r="B702" s="21">
        <v>0.39977449615391758</v>
      </c>
      <c r="C702" s="21">
        <v>0.25216065258654125</v>
      </c>
      <c r="D702" s="22">
        <f t="shared" si="12"/>
        <v>2.9504055676640202</v>
      </c>
      <c r="E702" s="23">
        <f t="shared" si="12"/>
        <v>2.5014101940484692</v>
      </c>
      <c r="F702" s="23">
        <f t="shared" si="12"/>
        <v>3.9657257773664791</v>
      </c>
      <c r="G702" s="136">
        <v>3.3640116814696031E-2</v>
      </c>
      <c r="H702" s="8">
        <f t="shared" si="15"/>
        <v>1.033640116814696</v>
      </c>
      <c r="I702" s="5">
        <f t="shared" si="16"/>
        <v>2.8543837643957746</v>
      </c>
      <c r="J702" s="5">
        <f t="shared" si="17"/>
        <v>2.4200010751874728</v>
      </c>
      <c r="K702" s="5">
        <f t="shared" si="18"/>
        <v>3.8366600839636602</v>
      </c>
      <c r="L702">
        <v>2.5499999999999998</v>
      </c>
      <c r="M702">
        <v>3.67</v>
      </c>
      <c r="N702">
        <v>2.71</v>
      </c>
      <c r="O702" s="5">
        <f t="shared" si="19"/>
        <v>2.6357822978774745</v>
      </c>
      <c r="P702" s="5">
        <f t="shared" si="20"/>
        <v>3.7934592287099345</v>
      </c>
      <c r="Q702" s="5">
        <f t="shared" si="21"/>
        <v>2.8011647165678264</v>
      </c>
      <c r="R702" s="6">
        <f t="shared" si="13"/>
        <v>0.37939400412745522</v>
      </c>
      <c r="S702" s="6">
        <f t="shared" si="13"/>
        <v>0.26361163774523455</v>
      </c>
      <c r="T702" s="6">
        <f t="shared" si="13"/>
        <v>0.35699435812731023</v>
      </c>
      <c r="U702">
        <f t="shared" si="14"/>
        <v>0.89336270469566392</v>
      </c>
      <c r="V702">
        <f t="shared" si="14"/>
        <v>1.5165282518379428</v>
      </c>
      <c r="W702">
        <f t="shared" si="14"/>
        <v>0.70634352293213687</v>
      </c>
      <c r="X702" t="s">
        <v>408</v>
      </c>
      <c r="Y702" t="s">
        <v>405</v>
      </c>
      <c r="Z702" t="s">
        <v>281</v>
      </c>
      <c r="AA702" s="26" t="s">
        <v>90</v>
      </c>
      <c r="AB702" s="26" t="s">
        <v>75</v>
      </c>
      <c r="AC702" s="20">
        <v>44437</v>
      </c>
      <c r="AD702" s="26" t="s">
        <v>86</v>
      </c>
    </row>
    <row r="703" spans="1:30" x14ac:dyDescent="0.25">
      <c r="A703" s="21">
        <v>0.12438825992717403</v>
      </c>
      <c r="B703" s="21">
        <v>0.24912316308323026</v>
      </c>
      <c r="C703" s="21">
        <v>0.54727072636469032</v>
      </c>
      <c r="D703" s="22">
        <f t="shared" si="12"/>
        <v>8.0393439106349192</v>
      </c>
      <c r="E703" s="23">
        <f t="shared" si="12"/>
        <v>4.0140787698087594</v>
      </c>
      <c r="F703" s="23">
        <f t="shared" si="12"/>
        <v>1.8272492056036265</v>
      </c>
      <c r="G703" s="136">
        <v>3.2507082892713202E-2</v>
      </c>
      <c r="H703" s="8">
        <f t="shared" si="15"/>
        <v>1.0325070828927132</v>
      </c>
      <c r="I703" s="5">
        <f t="shared" si="16"/>
        <v>7.7862360886780273</v>
      </c>
      <c r="J703" s="5">
        <f t="shared" si="17"/>
        <v>3.8877009526779762</v>
      </c>
      <c r="K703" s="5">
        <f t="shared" si="18"/>
        <v>1.7697207465970421</v>
      </c>
      <c r="L703">
        <v>3.02</v>
      </c>
      <c r="M703">
        <v>3.43</v>
      </c>
      <c r="N703">
        <v>2.44</v>
      </c>
      <c r="O703" s="5">
        <f t="shared" si="19"/>
        <v>3.118171390335994</v>
      </c>
      <c r="P703" s="5">
        <f t="shared" si="20"/>
        <v>3.5414992943220063</v>
      </c>
      <c r="Q703" s="5">
        <f t="shared" si="21"/>
        <v>2.5193172822582199</v>
      </c>
      <c r="R703" s="6">
        <f t="shared" si="13"/>
        <v>0.3207007809446441</v>
      </c>
      <c r="S703" s="6">
        <f t="shared" si="13"/>
        <v>0.28236628526321439</v>
      </c>
      <c r="T703" s="6">
        <f t="shared" si="13"/>
        <v>0.39693293379214156</v>
      </c>
      <c r="U703">
        <f t="shared" si="14"/>
        <v>0.38786391339859122</v>
      </c>
      <c r="V703">
        <f t="shared" si="14"/>
        <v>0.88226950625852629</v>
      </c>
      <c r="W703">
        <f t="shared" si="14"/>
        <v>1.3787485990045736</v>
      </c>
      <c r="X703" t="s">
        <v>484</v>
      </c>
      <c r="Y703" t="s">
        <v>410</v>
      </c>
      <c r="Z703" t="s">
        <v>281</v>
      </c>
      <c r="AA703" s="26" t="s">
        <v>85</v>
      </c>
      <c r="AB703" s="26" t="s">
        <v>79</v>
      </c>
      <c r="AC703" s="20">
        <v>44437</v>
      </c>
      <c r="AD703" s="26" t="s">
        <v>74</v>
      </c>
    </row>
    <row r="704" spans="1:30" x14ac:dyDescent="0.25">
      <c r="A704" s="21">
        <v>9.3279858384665952E-3</v>
      </c>
      <c r="B704" s="21">
        <v>4.423320561591855E-2</v>
      </c>
      <c r="C704" s="21">
        <v>0.70714188241386089</v>
      </c>
      <c r="D704" s="22">
        <f t="shared" si="12"/>
        <v>107.20427939290134</v>
      </c>
      <c r="E704" s="23">
        <f t="shared" si="12"/>
        <v>22.607450354900848</v>
      </c>
      <c r="F704" s="23">
        <f t="shared" si="12"/>
        <v>1.4141433634031895</v>
      </c>
      <c r="G704" s="136">
        <v>3.9346750943346498E-2</v>
      </c>
      <c r="H704" s="8">
        <f t="shared" si="15"/>
        <v>1.0393467509433465</v>
      </c>
      <c r="I704" s="5">
        <f t="shared" si="16"/>
        <v>103.14582625634716</v>
      </c>
      <c r="J704" s="5">
        <f t="shared" si="17"/>
        <v>21.751595734899404</v>
      </c>
      <c r="K704" s="5">
        <f t="shared" si="18"/>
        <v>1.3606078646223358</v>
      </c>
      <c r="L704">
        <v>5.71</v>
      </c>
      <c r="M704">
        <v>4.4000000000000004</v>
      </c>
      <c r="N704">
        <v>1.57</v>
      </c>
      <c r="O704" s="5">
        <f t="shared" si="19"/>
        <v>5.9346699478865084</v>
      </c>
      <c r="P704" s="5">
        <f t="shared" si="20"/>
        <v>4.5731257041507254</v>
      </c>
      <c r="Q704" s="5">
        <f t="shared" si="21"/>
        <v>1.631774398981054</v>
      </c>
      <c r="R704" s="6">
        <f t="shared" si="13"/>
        <v>0.16850136718321232</v>
      </c>
      <c r="S704" s="6">
        <f t="shared" si="13"/>
        <v>0.21866881968548685</v>
      </c>
      <c r="T704" s="6">
        <f t="shared" si="13"/>
        <v>0.6128298131313008</v>
      </c>
      <c r="U704">
        <f t="shared" si="14"/>
        <v>5.5358517229858635E-2</v>
      </c>
      <c r="V704">
        <f t="shared" si="14"/>
        <v>0.20228400957914131</v>
      </c>
      <c r="W704">
        <f t="shared" si="14"/>
        <v>1.1538960201702091</v>
      </c>
      <c r="X704" t="s">
        <v>485</v>
      </c>
      <c r="Y704" t="s">
        <v>407</v>
      </c>
      <c r="Z704" t="s">
        <v>281</v>
      </c>
      <c r="AA704" s="26" t="s">
        <v>85</v>
      </c>
      <c r="AB704" s="26" t="s">
        <v>103</v>
      </c>
      <c r="AC704" s="20">
        <v>44437</v>
      </c>
      <c r="AD704" s="26" t="s">
        <v>103</v>
      </c>
    </row>
    <row r="705" spans="1:30" x14ac:dyDescent="0.25">
      <c r="A705" s="21">
        <v>0.20791941707317355</v>
      </c>
      <c r="B705" s="21">
        <v>0.19288963659198102</v>
      </c>
      <c r="C705" s="21">
        <v>0.53465368269847668</v>
      </c>
      <c r="D705" s="22">
        <f t="shared" si="12"/>
        <v>4.8095556157127346</v>
      </c>
      <c r="E705" s="23">
        <f t="shared" si="12"/>
        <v>5.1843117010754574</v>
      </c>
      <c r="F705" s="23">
        <f t="shared" si="12"/>
        <v>1.870369610011571</v>
      </c>
      <c r="G705" s="136">
        <v>3.4187411014100721E-2</v>
      </c>
      <c r="H705" s="8">
        <f t="shared" si="15"/>
        <v>1.0341874110141007</v>
      </c>
      <c r="I705" s="5">
        <f t="shared" si="16"/>
        <v>4.650564843945058</v>
      </c>
      <c r="J705" s="5">
        <f t="shared" si="17"/>
        <v>5.0129325167397258</v>
      </c>
      <c r="K705" s="5">
        <f t="shared" si="18"/>
        <v>1.8085402994584212</v>
      </c>
      <c r="L705">
        <v>2.4700000000000002</v>
      </c>
      <c r="M705">
        <v>3.26</v>
      </c>
      <c r="N705">
        <v>3.1</v>
      </c>
      <c r="O705" s="5">
        <f t="shared" si="19"/>
        <v>2.5544429052048292</v>
      </c>
      <c r="P705" s="5">
        <f t="shared" si="20"/>
        <v>3.3714509599059683</v>
      </c>
      <c r="Q705" s="5">
        <f t="shared" si="21"/>
        <v>3.2059809741437122</v>
      </c>
      <c r="R705" s="6">
        <f t="shared" si="13"/>
        <v>0.3914747900461743</v>
      </c>
      <c r="S705" s="6">
        <f t="shared" si="13"/>
        <v>0.29660819982026093</v>
      </c>
      <c r="T705" s="6">
        <f t="shared" si="13"/>
        <v>0.31191701013356471</v>
      </c>
      <c r="U705">
        <f t="shared" si="14"/>
        <v>0.53111827979689186</v>
      </c>
      <c r="V705">
        <f t="shared" si="14"/>
        <v>0.6503179504439478</v>
      </c>
      <c r="W705">
        <f t="shared" si="14"/>
        <v>1.7140895344871854</v>
      </c>
      <c r="X705" t="s">
        <v>404</v>
      </c>
      <c r="Y705" t="s">
        <v>406</v>
      </c>
      <c r="Z705" t="s">
        <v>281</v>
      </c>
      <c r="AA705" s="26" t="s">
        <v>85</v>
      </c>
      <c r="AB705" s="26" t="s">
        <v>79</v>
      </c>
      <c r="AC705" s="20">
        <v>44437</v>
      </c>
      <c r="AD705" s="26" t="s">
        <v>74</v>
      </c>
    </row>
    <row r="706" spans="1:30" x14ac:dyDescent="0.25">
      <c r="A706" s="21">
        <v>0</v>
      </c>
      <c r="B706" s="21">
        <v>0.23146352522796423</v>
      </c>
      <c r="C706" s="21">
        <v>0.64685121531623013</v>
      </c>
      <c r="D706" s="22" t="e">
        <f t="shared" si="12"/>
        <v>#DIV/0!</v>
      </c>
      <c r="E706" s="23">
        <f t="shared" si="12"/>
        <v>4.3203351327822306</v>
      </c>
      <c r="F706" s="23">
        <f t="shared" si="12"/>
        <v>1.5459505622341976</v>
      </c>
      <c r="G706" s="136">
        <v>3.3412761928040435E-2</v>
      </c>
      <c r="H706" s="8">
        <f t="shared" si="15"/>
        <v>1.0334127619280404</v>
      </c>
      <c r="I706" s="5" t="e">
        <f t="shared" si="16"/>
        <v>#DIV/0!</v>
      </c>
      <c r="J706" s="5">
        <f t="shared" si="17"/>
        <v>4.1806481320414237</v>
      </c>
      <c r="K706" s="5">
        <f t="shared" si="18"/>
        <v>1.4959661997495699</v>
      </c>
      <c r="L706">
        <v>3.57</v>
      </c>
      <c r="M706">
        <v>3.47</v>
      </c>
      <c r="N706">
        <v>2.15</v>
      </c>
      <c r="O706" s="5">
        <f t="shared" si="19"/>
        <v>3.689283560083104</v>
      </c>
      <c r="P706" s="5">
        <f t="shared" si="20"/>
        <v>3.5859422838903003</v>
      </c>
      <c r="Q706" s="5">
        <f t="shared" si="21"/>
        <v>2.221837438145287</v>
      </c>
      <c r="R706" s="6">
        <f t="shared" si="13"/>
        <v>0.27105533736134779</v>
      </c>
      <c r="S706" s="6">
        <f t="shared" si="13"/>
        <v>0.27886673036887943</v>
      </c>
      <c r="T706" s="6">
        <f t="shared" si="13"/>
        <v>0.45007793226977283</v>
      </c>
      <c r="U706" t="e">
        <f t="shared" si="14"/>
        <v>#DIV/0!</v>
      </c>
      <c r="V706">
        <f t="shared" si="14"/>
        <v>0.83001484229326616</v>
      </c>
      <c r="W706">
        <f t="shared" si="14"/>
        <v>1.437198247099378</v>
      </c>
      <c r="X706" t="s">
        <v>409</v>
      </c>
      <c r="Y706" t="s">
        <v>329</v>
      </c>
      <c r="Z706" t="s">
        <v>281</v>
      </c>
      <c r="AA706" s="26" t="s">
        <v>85</v>
      </c>
      <c r="AB706" s="26" t="s">
        <v>76</v>
      </c>
      <c r="AC706" s="20">
        <v>44437</v>
      </c>
      <c r="AD706" s="26" t="s">
        <v>94</v>
      </c>
    </row>
    <row r="707" spans="1:30" x14ac:dyDescent="0.25">
      <c r="A707" s="21">
        <v>0.54384566019721547</v>
      </c>
      <c r="B707" s="21">
        <v>0.24620474143180376</v>
      </c>
      <c r="C707" s="21">
        <v>0.20024702287054114</v>
      </c>
      <c r="D707" s="22">
        <f t="shared" ref="D707:F754" si="22">(100%/A707)</f>
        <v>1.8387569731408147</v>
      </c>
      <c r="E707" s="23">
        <f t="shared" si="22"/>
        <v>4.0616602027422362</v>
      </c>
      <c r="F707" s="23">
        <f t="shared" si="22"/>
        <v>4.9938320463645338</v>
      </c>
      <c r="G707" s="136">
        <v>3.5765923081435114E-2</v>
      </c>
      <c r="H707" s="8">
        <f t="shared" si="15"/>
        <v>1.0357659230814351</v>
      </c>
      <c r="I707" s="5">
        <f t="shared" si="16"/>
        <v>1.7752630513952967</v>
      </c>
      <c r="J707" s="5">
        <f t="shared" si="17"/>
        <v>3.9214074456694554</v>
      </c>
      <c r="K707" s="5">
        <f t="shared" si="18"/>
        <v>4.8213905623654156</v>
      </c>
      <c r="L707">
        <v>2.0299999999999998</v>
      </c>
      <c r="M707">
        <v>3.26</v>
      </c>
      <c r="N707">
        <v>4.2300000000000004</v>
      </c>
      <c r="O707" s="5">
        <f t="shared" si="19"/>
        <v>2.1026048238553132</v>
      </c>
      <c r="P707" s="5">
        <f t="shared" si="20"/>
        <v>3.3765969092454782</v>
      </c>
      <c r="Q707" s="5">
        <f t="shared" si="21"/>
        <v>4.3812898546344714</v>
      </c>
      <c r="R707" s="6">
        <f t="shared" ref="R707:T754" si="23">(1/O707)</f>
        <v>0.47560054493093523</v>
      </c>
      <c r="S707" s="6">
        <f t="shared" si="23"/>
        <v>0.29615616754901797</v>
      </c>
      <c r="T707" s="6">
        <f t="shared" si="23"/>
        <v>0.22824328752004686</v>
      </c>
      <c r="U707">
        <f t="shared" ref="U707:W754" si="24">(L707/I707)</f>
        <v>1.1434925085634426</v>
      </c>
      <c r="V707">
        <f t="shared" si="24"/>
        <v>0.83133416896021084</v>
      </c>
      <c r="W707">
        <f t="shared" si="24"/>
        <v>0.87734024972345859</v>
      </c>
      <c r="X707" t="s">
        <v>330</v>
      </c>
      <c r="Y707" t="s">
        <v>413</v>
      </c>
      <c r="Z707" t="s">
        <v>283</v>
      </c>
      <c r="AA707" s="26" t="s">
        <v>84</v>
      </c>
      <c r="AB707" s="26" t="s">
        <v>86</v>
      </c>
      <c r="AC707" s="20">
        <v>44437</v>
      </c>
      <c r="AD707" s="26" t="s">
        <v>75</v>
      </c>
    </row>
    <row r="708" spans="1:30" x14ac:dyDescent="0.25">
      <c r="A708" s="21">
        <v>0.21634092841506064</v>
      </c>
      <c r="B708" s="21">
        <v>0.30775970876177533</v>
      </c>
      <c r="C708" s="21">
        <v>0.43359873681103195</v>
      </c>
      <c r="D708" s="22">
        <f t="shared" si="22"/>
        <v>4.6223338659315134</v>
      </c>
      <c r="E708" s="23">
        <f t="shared" si="22"/>
        <v>3.2492882321189764</v>
      </c>
      <c r="F708" s="23">
        <f t="shared" si="22"/>
        <v>2.3062797815202427</v>
      </c>
      <c r="G708" s="136">
        <v>3.3507582847293715E-2</v>
      </c>
      <c r="H708" s="8">
        <f t="shared" si="15"/>
        <v>1.0335075828472937</v>
      </c>
      <c r="I708" s="5">
        <f t="shared" si="16"/>
        <v>4.4724721353249013</v>
      </c>
      <c r="J708" s="5">
        <f t="shared" si="17"/>
        <v>3.1439423242229623</v>
      </c>
      <c r="K708" s="5">
        <f t="shared" si="18"/>
        <v>2.2315073636581224</v>
      </c>
      <c r="L708">
        <v>3.3</v>
      </c>
      <c r="M708">
        <v>3.26</v>
      </c>
      <c r="N708">
        <v>2.36</v>
      </c>
      <c r="O708" s="5">
        <f t="shared" si="19"/>
        <v>3.4105750233960692</v>
      </c>
      <c r="P708" s="5">
        <f t="shared" si="20"/>
        <v>3.3692347200821775</v>
      </c>
      <c r="Q708" s="5">
        <f t="shared" si="21"/>
        <v>2.4390778955196128</v>
      </c>
      <c r="R708" s="6">
        <f t="shared" si="23"/>
        <v>0.2932056891111145</v>
      </c>
      <c r="S708" s="6">
        <f t="shared" si="23"/>
        <v>0.29680330492842882</v>
      </c>
      <c r="T708" s="6">
        <f t="shared" si="23"/>
        <v>0.40999100596045679</v>
      </c>
      <c r="U708">
        <f t="shared" si="24"/>
        <v>0.73784696699072272</v>
      </c>
      <c r="V708">
        <f t="shared" si="24"/>
        <v>1.0369146962025526</v>
      </c>
      <c r="W708">
        <f t="shared" si="24"/>
        <v>1.0575810944810142</v>
      </c>
      <c r="X708" t="s">
        <v>540</v>
      </c>
      <c r="Y708" t="s">
        <v>414</v>
      </c>
      <c r="Z708" t="s">
        <v>283</v>
      </c>
      <c r="AA708" s="26" t="s">
        <v>90</v>
      </c>
      <c r="AB708" s="26" t="s">
        <v>75</v>
      </c>
      <c r="AC708" s="20">
        <v>44437</v>
      </c>
      <c r="AD708" s="26" t="s">
        <v>78</v>
      </c>
    </row>
    <row r="709" spans="1:30" x14ac:dyDescent="0.25">
      <c r="A709" s="21">
        <v>0.3571105849787089</v>
      </c>
      <c r="B709" s="21">
        <v>0.33774051365039115</v>
      </c>
      <c r="C709" s="21">
        <v>0.28914569147398839</v>
      </c>
      <c r="D709" s="22">
        <f t="shared" si="22"/>
        <v>2.8002530366318332</v>
      </c>
      <c r="E709" s="23">
        <f t="shared" si="22"/>
        <v>2.9608529613214847</v>
      </c>
      <c r="F709" s="23">
        <f t="shared" si="22"/>
        <v>3.4584641220218915</v>
      </c>
      <c r="G709" s="136">
        <v>3.7040024004677541E-2</v>
      </c>
      <c r="H709" s="8">
        <f t="shared" si="15"/>
        <v>1.0370400240046775</v>
      </c>
      <c r="I709" s="5">
        <f t="shared" si="16"/>
        <v>2.7002362221452727</v>
      </c>
      <c r="J709" s="5">
        <f t="shared" si="17"/>
        <v>2.8550999891862707</v>
      </c>
      <c r="K709" s="5">
        <f t="shared" si="18"/>
        <v>3.3349379406462445</v>
      </c>
      <c r="L709">
        <v>1.86</v>
      </c>
      <c r="M709">
        <v>3.54</v>
      </c>
      <c r="N709">
        <v>4.6100000000000003</v>
      </c>
      <c r="O709" s="5">
        <f t="shared" si="19"/>
        <v>1.9288944446487004</v>
      </c>
      <c r="P709" s="5">
        <f t="shared" si="20"/>
        <v>3.6711216849765584</v>
      </c>
      <c r="Q709" s="5">
        <f t="shared" si="21"/>
        <v>4.7807545106615636</v>
      </c>
      <c r="R709" s="6">
        <f t="shared" si="23"/>
        <v>0.51843168648978344</v>
      </c>
      <c r="S709" s="6">
        <f t="shared" si="23"/>
        <v>0.27239630985056423</v>
      </c>
      <c r="T709" s="6">
        <f t="shared" si="23"/>
        <v>0.20917200365965233</v>
      </c>
      <c r="U709">
        <f t="shared" si="24"/>
        <v>0.68882862349067919</v>
      </c>
      <c r="V709">
        <f t="shared" si="24"/>
        <v>1.2398865235570724</v>
      </c>
      <c r="W709">
        <f t="shared" si="24"/>
        <v>1.3823345687526269</v>
      </c>
      <c r="X709" t="s">
        <v>557</v>
      </c>
      <c r="Y709" t="s">
        <v>553</v>
      </c>
      <c r="Z709" t="s">
        <v>272</v>
      </c>
      <c r="AA709" s="26" t="s">
        <v>90</v>
      </c>
      <c r="AB709" s="26" t="s">
        <v>75</v>
      </c>
      <c r="AC709" s="20">
        <v>44437</v>
      </c>
      <c r="AD709" s="26" t="s">
        <v>75</v>
      </c>
    </row>
    <row r="710" spans="1:30" x14ac:dyDescent="0.25">
      <c r="A710" s="21">
        <v>0.5194160905920665</v>
      </c>
      <c r="B710" s="21">
        <v>0.27611172668720363</v>
      </c>
      <c r="C710" s="21">
        <v>0.19620101807629253</v>
      </c>
      <c r="D710" s="22">
        <f t="shared" si="22"/>
        <v>1.9252387789144743</v>
      </c>
      <c r="E710" s="23">
        <f t="shared" si="22"/>
        <v>3.6217223078426568</v>
      </c>
      <c r="F710" s="23">
        <f t="shared" si="22"/>
        <v>5.0968135120030373</v>
      </c>
      <c r="G710" s="136">
        <v>3.4137627124781522E-2</v>
      </c>
      <c r="H710" s="8">
        <f t="shared" si="15"/>
        <v>1.0341376271247815</v>
      </c>
      <c r="I710" s="5">
        <f t="shared" si="16"/>
        <v>1.8616852616292727</v>
      </c>
      <c r="J710" s="5">
        <f t="shared" si="17"/>
        <v>3.5021666486617948</v>
      </c>
      <c r="K710" s="5">
        <f t="shared" si="18"/>
        <v>4.9285640308570295</v>
      </c>
      <c r="L710">
        <v>2.56</v>
      </c>
      <c r="M710">
        <v>3.19</v>
      </c>
      <c r="N710">
        <v>3.03</v>
      </c>
      <c r="O710" s="5">
        <f t="shared" si="19"/>
        <v>2.6473923254394407</v>
      </c>
      <c r="P710" s="5">
        <f t="shared" si="20"/>
        <v>3.298899030528053</v>
      </c>
      <c r="Q710" s="5">
        <f t="shared" si="21"/>
        <v>3.133437010188088</v>
      </c>
      <c r="R710" s="6">
        <f t="shared" si="23"/>
        <v>0.37773018769857242</v>
      </c>
      <c r="S710" s="6">
        <f t="shared" si="23"/>
        <v>0.30313143589603303</v>
      </c>
      <c r="T710" s="6">
        <f t="shared" si="23"/>
        <v>0.3191383764053945</v>
      </c>
      <c r="U710">
        <f t="shared" si="24"/>
        <v>1.3750981719431941</v>
      </c>
      <c r="V710">
        <f t="shared" si="24"/>
        <v>0.9108647074858427</v>
      </c>
      <c r="W710">
        <f t="shared" si="24"/>
        <v>0.61478353147683706</v>
      </c>
      <c r="X710" t="s">
        <v>558</v>
      </c>
      <c r="Y710" t="s">
        <v>563</v>
      </c>
      <c r="Z710" t="s">
        <v>272</v>
      </c>
      <c r="AA710" s="26" t="s">
        <v>90</v>
      </c>
      <c r="AB710" s="26" t="s">
        <v>75</v>
      </c>
      <c r="AC710" s="20">
        <v>44437</v>
      </c>
      <c r="AD710" s="26" t="s">
        <v>100</v>
      </c>
    </row>
    <row r="711" spans="1:30" x14ac:dyDescent="0.25">
      <c r="A711" s="21">
        <v>0.72248965985890345</v>
      </c>
      <c r="B711" s="21">
        <v>0.17736613956454741</v>
      </c>
      <c r="C711" s="21">
        <v>9.5198257568152284E-2</v>
      </c>
      <c r="D711" s="22">
        <f t="shared" si="22"/>
        <v>1.3841028537284426</v>
      </c>
      <c r="E711" s="23">
        <f t="shared" si="22"/>
        <v>5.6380547180826373</v>
      </c>
      <c r="F711" s="23">
        <f t="shared" si="22"/>
        <v>10.504393941077142</v>
      </c>
      <c r="G711" s="136">
        <v>3.641134476952268E-2</v>
      </c>
      <c r="H711" s="8">
        <f t="shared" si="15"/>
        <v>1.0364113447695227</v>
      </c>
      <c r="I711" s="5">
        <f t="shared" si="16"/>
        <v>1.335476363428113</v>
      </c>
      <c r="J711" s="5">
        <f t="shared" si="17"/>
        <v>5.4399778104864618</v>
      </c>
      <c r="K711" s="5">
        <f t="shared" si="18"/>
        <v>10.135352139948942</v>
      </c>
      <c r="L711">
        <v>1.85</v>
      </c>
      <c r="M711">
        <v>3.79</v>
      </c>
      <c r="N711">
        <v>4.3099999999999996</v>
      </c>
      <c r="O711" s="5">
        <f t="shared" si="19"/>
        <v>1.9173609878236171</v>
      </c>
      <c r="P711" s="5">
        <f t="shared" si="20"/>
        <v>3.9279989966764908</v>
      </c>
      <c r="Q711" s="5">
        <f t="shared" si="21"/>
        <v>4.4669328959566421</v>
      </c>
      <c r="R711" s="6">
        <f t="shared" si="23"/>
        <v>0.52155019652042311</v>
      </c>
      <c r="S711" s="6">
        <f t="shared" si="23"/>
        <v>0.25458254975271316</v>
      </c>
      <c r="T711" s="6">
        <f t="shared" si="23"/>
        <v>0.22386725372686378</v>
      </c>
      <c r="U711">
        <f t="shared" si="24"/>
        <v>1.3852734879194162</v>
      </c>
      <c r="V711">
        <f t="shared" si="24"/>
        <v>0.69669401825392463</v>
      </c>
      <c r="W711">
        <f t="shared" si="24"/>
        <v>0.42524422836893278</v>
      </c>
      <c r="X711" t="s">
        <v>555</v>
      </c>
      <c r="Y711" t="s">
        <v>556</v>
      </c>
      <c r="Z711" t="s">
        <v>272</v>
      </c>
      <c r="AA711" s="26" t="s">
        <v>84</v>
      </c>
      <c r="AB711" s="26" t="s">
        <v>86</v>
      </c>
      <c r="AC711" s="20">
        <v>44437</v>
      </c>
      <c r="AD711" s="26" t="s">
        <v>86</v>
      </c>
    </row>
    <row r="712" spans="1:30" x14ac:dyDescent="0.25">
      <c r="A712" s="21">
        <v>0.27542887038791458</v>
      </c>
      <c r="B712" s="21">
        <v>0.38924442163828887</v>
      </c>
      <c r="C712" s="21">
        <v>0.31875768895893419</v>
      </c>
      <c r="D712" s="22">
        <f t="shared" si="22"/>
        <v>3.6307014533066124</v>
      </c>
      <c r="E712" s="23">
        <f t="shared" si="22"/>
        <v>2.5690798490858393</v>
      </c>
      <c r="F712" s="23">
        <f t="shared" si="22"/>
        <v>3.1371792262204248</v>
      </c>
      <c r="G712" s="136">
        <v>3.4608841176867244E-2</v>
      </c>
      <c r="H712" s="8">
        <f t="shared" si="15"/>
        <v>1.0346088411768672</v>
      </c>
      <c r="I712" s="5">
        <f t="shared" si="16"/>
        <v>3.5092503647820084</v>
      </c>
      <c r="J712" s="5">
        <f t="shared" si="17"/>
        <v>2.4831412093516541</v>
      </c>
      <c r="K712" s="5">
        <f t="shared" si="18"/>
        <v>3.0322370168921853</v>
      </c>
      <c r="L712">
        <v>3.26</v>
      </c>
      <c r="M712">
        <v>3.25</v>
      </c>
      <c r="N712">
        <v>2.38</v>
      </c>
      <c r="O712" s="5">
        <f t="shared" si="19"/>
        <v>3.3728248222365869</v>
      </c>
      <c r="P712" s="5">
        <f t="shared" si="20"/>
        <v>3.3624787338248185</v>
      </c>
      <c r="Q712" s="5">
        <f t="shared" si="21"/>
        <v>2.4623690420009439</v>
      </c>
      <c r="R712" s="6">
        <f t="shared" si="23"/>
        <v>0.2964873815583699</v>
      </c>
      <c r="S712" s="6">
        <f t="shared" si="23"/>
        <v>0.29739965042470329</v>
      </c>
      <c r="T712" s="6">
        <f t="shared" si="23"/>
        <v>0.40611296801692681</v>
      </c>
      <c r="U712">
        <f t="shared" si="24"/>
        <v>0.92897333080494193</v>
      </c>
      <c r="V712">
        <f t="shared" si="24"/>
        <v>1.3088260900186872</v>
      </c>
      <c r="W712">
        <f t="shared" si="24"/>
        <v>0.78489906519224573</v>
      </c>
      <c r="X712" t="s">
        <v>562</v>
      </c>
      <c r="Y712" t="s">
        <v>552</v>
      </c>
      <c r="Z712" t="s">
        <v>272</v>
      </c>
      <c r="AA712" s="26" t="s">
        <v>90</v>
      </c>
      <c r="AB712" s="26" t="s">
        <v>75</v>
      </c>
      <c r="AC712" s="20">
        <v>44437</v>
      </c>
      <c r="AD712" s="26" t="s">
        <v>73</v>
      </c>
    </row>
    <row r="713" spans="1:30" x14ac:dyDescent="0.25">
      <c r="A713" s="21">
        <v>0.15760292520127972</v>
      </c>
      <c r="B713" s="21">
        <v>0.33383773469224332</v>
      </c>
      <c r="C713" s="21">
        <v>0.46334272635312096</v>
      </c>
      <c r="D713" s="22">
        <f t="shared" si="22"/>
        <v>6.3450598948139323</v>
      </c>
      <c r="E713" s="23">
        <f t="shared" si="22"/>
        <v>2.9954672467505059</v>
      </c>
      <c r="F713" s="23">
        <f t="shared" si="22"/>
        <v>2.1582296281433022</v>
      </c>
      <c r="G713" s="136">
        <v>3.575829621211124E-2</v>
      </c>
      <c r="H713" s="8">
        <f t="shared" si="15"/>
        <v>1.0357582962121112</v>
      </c>
      <c r="I713" s="5">
        <f t="shared" si="16"/>
        <v>6.1260044143682517</v>
      </c>
      <c r="J713" s="5">
        <f t="shared" si="17"/>
        <v>2.8920523810480483</v>
      </c>
      <c r="K713" s="5">
        <f t="shared" si="18"/>
        <v>2.0837193735606072</v>
      </c>
      <c r="L713">
        <v>3.95</v>
      </c>
      <c r="M713">
        <v>3.42</v>
      </c>
      <c r="N713">
        <v>2.04</v>
      </c>
      <c r="O713" s="5">
        <f t="shared" si="19"/>
        <v>4.0912452700378399</v>
      </c>
      <c r="P713" s="5">
        <f t="shared" si="20"/>
        <v>3.5422933730454202</v>
      </c>
      <c r="Q713" s="5">
        <f t="shared" si="21"/>
        <v>2.1129469242727068</v>
      </c>
      <c r="R713" s="6">
        <f t="shared" si="23"/>
        <v>0.24442435835452883</v>
      </c>
      <c r="S713" s="6">
        <f t="shared" si="23"/>
        <v>0.28230298698841783</v>
      </c>
      <c r="T713" s="6">
        <f t="shared" si="23"/>
        <v>0.47327265465705343</v>
      </c>
      <c r="U713">
        <f t="shared" si="24"/>
        <v>0.64479222227386312</v>
      </c>
      <c r="V713">
        <f t="shared" si="24"/>
        <v>1.1825511952728287</v>
      </c>
      <c r="W713">
        <f t="shared" si="24"/>
        <v>0.97901858853195733</v>
      </c>
      <c r="X713" t="s">
        <v>528</v>
      </c>
      <c r="Y713" t="s">
        <v>336</v>
      </c>
      <c r="Z713" t="s">
        <v>272</v>
      </c>
      <c r="AA713" s="26" t="s">
        <v>85</v>
      </c>
      <c r="AB713" s="26" t="s">
        <v>76</v>
      </c>
      <c r="AC713" s="20">
        <v>44437</v>
      </c>
      <c r="AD713" s="26" t="s">
        <v>76</v>
      </c>
    </row>
    <row r="714" spans="1:30" x14ac:dyDescent="0.25">
      <c r="A714" s="21">
        <v>0.33530582468056885</v>
      </c>
      <c r="B714" s="21">
        <v>0.29278812686967426</v>
      </c>
      <c r="C714" s="21">
        <v>0.34493406512130786</v>
      </c>
      <c r="D714" s="22">
        <f t="shared" si="22"/>
        <v>2.9823520094011373</v>
      </c>
      <c r="E714" s="23">
        <f t="shared" si="22"/>
        <v>3.4154390435549309</v>
      </c>
      <c r="F714" s="23">
        <f t="shared" si="22"/>
        <v>2.8991047887610515</v>
      </c>
      <c r="G714" s="136">
        <v>3.3519535154554081E-2</v>
      </c>
      <c r="H714" s="8">
        <f t="shared" si="15"/>
        <v>1.0335195351545541</v>
      </c>
      <c r="I714" s="5">
        <f t="shared" si="16"/>
        <v>2.8856271293944644</v>
      </c>
      <c r="J714" s="5">
        <f t="shared" si="17"/>
        <v>3.304668104840593</v>
      </c>
      <c r="K714" s="5">
        <f t="shared" si="18"/>
        <v>2.8050798172165319</v>
      </c>
      <c r="L714">
        <v>2.4900000000000002</v>
      </c>
      <c r="M714">
        <v>3.17</v>
      </c>
      <c r="N714">
        <v>3.16</v>
      </c>
      <c r="O714" s="5">
        <f t="shared" si="19"/>
        <v>2.5734636425348398</v>
      </c>
      <c r="P714" s="5">
        <f t="shared" si="20"/>
        <v>3.2762569264399364</v>
      </c>
      <c r="Q714" s="5">
        <f t="shared" si="21"/>
        <v>3.2659217310883912</v>
      </c>
      <c r="R714" s="6">
        <f t="shared" si="23"/>
        <v>0.38858135917358771</v>
      </c>
      <c r="S714" s="6">
        <f t="shared" si="23"/>
        <v>0.30522636730038916</v>
      </c>
      <c r="T714" s="6">
        <f t="shared" si="23"/>
        <v>0.30619227352602324</v>
      </c>
      <c r="U714">
        <f t="shared" si="24"/>
        <v>0.86289734894560521</v>
      </c>
      <c r="V714">
        <f t="shared" si="24"/>
        <v>0.95924912863614509</v>
      </c>
      <c r="W714">
        <f t="shared" si="24"/>
        <v>1.1265276590723377</v>
      </c>
      <c r="X714" t="s">
        <v>489</v>
      </c>
      <c r="Y714" t="s">
        <v>418</v>
      </c>
      <c r="Z714" t="s">
        <v>274</v>
      </c>
      <c r="AA714" s="26" t="s">
        <v>90</v>
      </c>
      <c r="AB714" s="26" t="s">
        <v>75</v>
      </c>
      <c r="AC714" s="20">
        <v>44437</v>
      </c>
      <c r="AD714" s="26" t="s">
        <v>75</v>
      </c>
    </row>
    <row r="715" spans="1:30" x14ac:dyDescent="0.25">
      <c r="A715" s="21">
        <v>0.43342925020325956</v>
      </c>
      <c r="B715" s="21">
        <v>0.25669389253808927</v>
      </c>
      <c r="C715" s="21">
        <v>0.28985797300865351</v>
      </c>
      <c r="D715" s="22">
        <f t="shared" si="22"/>
        <v>2.3071816208321043</v>
      </c>
      <c r="E715" s="23">
        <f t="shared" si="22"/>
        <v>3.8956906614037026</v>
      </c>
      <c r="F715" s="23">
        <f t="shared" si="22"/>
        <v>3.449965476609973</v>
      </c>
      <c r="G715" s="136">
        <v>3.3419908989749558E-2</v>
      </c>
      <c r="H715" s="8">
        <f t="shared" si="15"/>
        <v>1.0334199089897496</v>
      </c>
      <c r="I715" s="5">
        <f t="shared" si="16"/>
        <v>2.2325693561367115</v>
      </c>
      <c r="J715" s="5">
        <f t="shared" si="17"/>
        <v>3.7697073837217352</v>
      </c>
      <c r="K715" s="5">
        <f t="shared" si="18"/>
        <v>3.3383965671636706</v>
      </c>
      <c r="L715">
        <v>2.41</v>
      </c>
      <c r="M715">
        <v>3.48</v>
      </c>
      <c r="N715">
        <v>3.02</v>
      </c>
      <c r="O715" s="5">
        <f t="shared" si="19"/>
        <v>2.4905419806652964</v>
      </c>
      <c r="P715" s="5">
        <f t="shared" si="20"/>
        <v>3.5963012832843284</v>
      </c>
      <c r="Q715" s="5">
        <f t="shared" si="21"/>
        <v>3.1209281251490437</v>
      </c>
      <c r="R715" s="6">
        <f t="shared" si="23"/>
        <v>0.40151902989921529</v>
      </c>
      <c r="S715" s="6">
        <f t="shared" si="23"/>
        <v>0.27806346610836463</v>
      </c>
      <c r="T715" s="6">
        <f t="shared" si="23"/>
        <v>0.32041750399242014</v>
      </c>
      <c r="U715">
        <f t="shared" si="24"/>
        <v>1.0794737432795005</v>
      </c>
      <c r="V715">
        <f t="shared" si="24"/>
        <v>0.92314857514598003</v>
      </c>
      <c r="W715">
        <f t="shared" si="24"/>
        <v>0.90462590026139911</v>
      </c>
      <c r="X715" t="s">
        <v>343</v>
      </c>
      <c r="Y715" t="s">
        <v>519</v>
      </c>
      <c r="Z715" t="s">
        <v>274</v>
      </c>
      <c r="AA715" s="26" t="s">
        <v>90</v>
      </c>
      <c r="AB715" s="26" t="s">
        <v>75</v>
      </c>
      <c r="AC715" s="20">
        <v>44437</v>
      </c>
      <c r="AD715" s="26" t="s">
        <v>75</v>
      </c>
    </row>
    <row r="716" spans="1:30" x14ac:dyDescent="0.25">
      <c r="A716" s="21">
        <v>0.52685238515666477</v>
      </c>
      <c r="B716" s="21">
        <v>0.26462602092123472</v>
      </c>
      <c r="C716" s="21">
        <v>0.19952764258402858</v>
      </c>
      <c r="D716" s="22">
        <f t="shared" si="22"/>
        <v>1.8980648625186354</v>
      </c>
      <c r="E716" s="23">
        <f t="shared" si="22"/>
        <v>3.7789178725460544</v>
      </c>
      <c r="F716" s="23">
        <f t="shared" si="22"/>
        <v>5.011836891616972</v>
      </c>
      <c r="G716" s="136">
        <v>3.5384957140682127E-2</v>
      </c>
      <c r="H716" s="8">
        <f t="shared" si="15"/>
        <v>1.0353849571406821</v>
      </c>
      <c r="I716" s="5">
        <f t="shared" si="16"/>
        <v>1.8331972561783485</v>
      </c>
      <c r="J716" s="5">
        <f t="shared" si="17"/>
        <v>3.6497708861657694</v>
      </c>
      <c r="K716" s="5">
        <f t="shared" si="18"/>
        <v>4.8405540925161352</v>
      </c>
      <c r="L716">
        <v>1.82</v>
      </c>
      <c r="M716">
        <v>3.93</v>
      </c>
      <c r="N716">
        <v>4.32</v>
      </c>
      <c r="O716" s="5">
        <f t="shared" si="19"/>
        <v>1.8844006219960416</v>
      </c>
      <c r="P716" s="5">
        <f t="shared" si="20"/>
        <v>4.0690628815628811</v>
      </c>
      <c r="Q716" s="5">
        <f t="shared" si="21"/>
        <v>4.4728630148477473</v>
      </c>
      <c r="R716" s="6">
        <f t="shared" si="23"/>
        <v>0.53067271806605287</v>
      </c>
      <c r="S716" s="6">
        <f t="shared" si="23"/>
        <v>0.24575683126723058</v>
      </c>
      <c r="T716" s="6">
        <f t="shared" si="23"/>
        <v>0.22357045066671669</v>
      </c>
      <c r="U716">
        <f t="shared" si="24"/>
        <v>0.99280096228931702</v>
      </c>
      <c r="V716">
        <f t="shared" si="24"/>
        <v>1.0767799192262786</v>
      </c>
      <c r="W716">
        <f t="shared" si="24"/>
        <v>0.89245981295386179</v>
      </c>
      <c r="X716" t="s">
        <v>341</v>
      </c>
      <c r="Y716" t="s">
        <v>417</v>
      </c>
      <c r="Z716" t="s">
        <v>274</v>
      </c>
      <c r="AA716" s="26" t="s">
        <v>90</v>
      </c>
      <c r="AB716" s="26" t="s">
        <v>75</v>
      </c>
      <c r="AC716" s="20">
        <v>44437</v>
      </c>
      <c r="AD716" s="26" t="s">
        <v>86</v>
      </c>
    </row>
    <row r="717" spans="1:30" x14ac:dyDescent="0.25">
      <c r="A717" s="21">
        <v>0.43581672925323811</v>
      </c>
      <c r="B717" s="21">
        <v>0.26799520873022353</v>
      </c>
      <c r="C717" s="21">
        <v>0.27806595999375694</v>
      </c>
      <c r="D717" s="22">
        <f t="shared" si="22"/>
        <v>2.2945424828309755</v>
      </c>
      <c r="E717" s="23">
        <f t="shared" si="22"/>
        <v>3.731409993253449</v>
      </c>
      <c r="F717" s="23">
        <f t="shared" si="22"/>
        <v>3.5962690291988695</v>
      </c>
      <c r="G717" s="136">
        <v>3.4245829544148565E-2</v>
      </c>
      <c r="H717" s="8">
        <f t="shared" si="15"/>
        <v>1.0342458295441486</v>
      </c>
      <c r="I717" s="5">
        <f t="shared" si="16"/>
        <v>2.2185658547371778</v>
      </c>
      <c r="J717" s="5">
        <f t="shared" si="17"/>
        <v>3.6078559725960853</v>
      </c>
      <c r="K717" s="5">
        <f t="shared" si="18"/>
        <v>3.4771897806771448</v>
      </c>
      <c r="L717">
        <v>3.49</v>
      </c>
      <c r="M717">
        <v>3.92</v>
      </c>
      <c r="N717">
        <v>2.0299999999999998</v>
      </c>
      <c r="O717" s="5">
        <f t="shared" si="19"/>
        <v>3.6095179451090789</v>
      </c>
      <c r="P717" s="5">
        <f t="shared" si="20"/>
        <v>4.0542436518130627</v>
      </c>
      <c r="Q717" s="5">
        <f t="shared" si="21"/>
        <v>2.0995190339746213</v>
      </c>
      <c r="R717" s="6">
        <f t="shared" si="23"/>
        <v>0.27704530499841584</v>
      </c>
      <c r="S717" s="6">
        <f t="shared" si="23"/>
        <v>0.24665513123583452</v>
      </c>
      <c r="T717" s="6">
        <f t="shared" si="23"/>
        <v>0.47629956376574956</v>
      </c>
      <c r="U717">
        <f t="shared" si="24"/>
        <v>1.5730883050183078</v>
      </c>
      <c r="V717">
        <f t="shared" si="24"/>
        <v>1.0865178737108252</v>
      </c>
      <c r="W717">
        <f t="shared" si="24"/>
        <v>0.58380477570731826</v>
      </c>
      <c r="X717" t="s">
        <v>549</v>
      </c>
      <c r="Y717" t="s">
        <v>544</v>
      </c>
      <c r="Z717" t="s">
        <v>271</v>
      </c>
      <c r="AA717" s="26" t="s">
        <v>90</v>
      </c>
      <c r="AB717" s="26" t="s">
        <v>75</v>
      </c>
      <c r="AC717" s="20">
        <v>44437</v>
      </c>
      <c r="AD717" s="26" t="s">
        <v>94</v>
      </c>
    </row>
    <row r="718" spans="1:30" x14ac:dyDescent="0.25">
      <c r="A718" s="21">
        <v>0.78455662569616524</v>
      </c>
      <c r="B718" s="21">
        <v>0.13593555602006768</v>
      </c>
      <c r="C718" s="21">
        <v>6.4181025487245288E-2</v>
      </c>
      <c r="D718" s="22">
        <f t="shared" si="22"/>
        <v>1.2746052576035083</v>
      </c>
      <c r="E718" s="23">
        <f t="shared" si="22"/>
        <v>7.3564270399745419</v>
      </c>
      <c r="F718" s="23">
        <f t="shared" si="22"/>
        <v>15.580928980306341</v>
      </c>
      <c r="G718" s="136">
        <v>3.4071442447504152E-2</v>
      </c>
      <c r="H718" s="8">
        <f t="shared" si="15"/>
        <v>1.0340714424475042</v>
      </c>
      <c r="I718" s="5">
        <f t="shared" si="16"/>
        <v>1.232608507770695</v>
      </c>
      <c r="J718" s="5">
        <f t="shared" si="17"/>
        <v>7.1140413882457638</v>
      </c>
      <c r="K718" s="5">
        <f t="shared" si="18"/>
        <v>15.067555625971487</v>
      </c>
      <c r="L718">
        <v>2.08</v>
      </c>
      <c r="M718">
        <v>3.58</v>
      </c>
      <c r="N718">
        <v>3.65</v>
      </c>
      <c r="O718" s="5">
        <f t="shared" si="19"/>
        <v>2.1508686002908086</v>
      </c>
      <c r="P718" s="5">
        <f t="shared" si="20"/>
        <v>3.7019757639620647</v>
      </c>
      <c r="Q718" s="5">
        <f t="shared" si="21"/>
        <v>3.7743607649333901</v>
      </c>
      <c r="R718" s="6">
        <f t="shared" si="23"/>
        <v>0.46492844791392407</v>
      </c>
      <c r="S718" s="6">
        <f t="shared" si="23"/>
        <v>0.2701260256036207</v>
      </c>
      <c r="T718" s="6">
        <f t="shared" si="23"/>
        <v>0.26494552648245534</v>
      </c>
      <c r="U718">
        <f t="shared" si="24"/>
        <v>1.6874782113599911</v>
      </c>
      <c r="V718">
        <f t="shared" si="24"/>
        <v>0.50323013384699811</v>
      </c>
      <c r="W718">
        <f t="shared" si="24"/>
        <v>0.24224234445224851</v>
      </c>
      <c r="X718" t="s">
        <v>570</v>
      </c>
      <c r="Y718" t="s">
        <v>566</v>
      </c>
      <c r="Z718" t="s">
        <v>271</v>
      </c>
      <c r="AA718" s="26" t="s">
        <v>84</v>
      </c>
      <c r="AB718" s="26" t="s">
        <v>89</v>
      </c>
      <c r="AC718" s="20">
        <v>44437</v>
      </c>
      <c r="AD718" s="26" t="s">
        <v>76</v>
      </c>
    </row>
    <row r="719" spans="1:30" x14ac:dyDescent="0.25">
      <c r="A719" s="21">
        <v>0.30702236986795445</v>
      </c>
      <c r="B719" s="21">
        <v>0.32227384652851443</v>
      </c>
      <c r="C719" s="21">
        <v>0.3456609117913178</v>
      </c>
      <c r="D719" s="22">
        <f t="shared" si="22"/>
        <v>3.2570916589240206</v>
      </c>
      <c r="E719" s="23">
        <f t="shared" si="22"/>
        <v>3.1029511416202404</v>
      </c>
      <c r="F719" s="23">
        <f t="shared" si="22"/>
        <v>2.8930086274947957</v>
      </c>
      <c r="G719" s="136">
        <v>3.2941763112259714E-2</v>
      </c>
      <c r="H719" s="8">
        <f t="shared" si="15"/>
        <v>1.0329417631122597</v>
      </c>
      <c r="I719" s="5">
        <f t="shared" si="16"/>
        <v>3.1532190634933608</v>
      </c>
      <c r="J719" s="5">
        <f t="shared" si="17"/>
        <v>3.0039942738601546</v>
      </c>
      <c r="K719" s="5">
        <f t="shared" si="18"/>
        <v>2.8007470806274144</v>
      </c>
      <c r="L719">
        <v>2.13</v>
      </c>
      <c r="M719">
        <v>3.33</v>
      </c>
      <c r="N719">
        <v>3.8</v>
      </c>
      <c r="O719" s="5">
        <f t="shared" si="19"/>
        <v>2.2001659554291129</v>
      </c>
      <c r="P719" s="5">
        <f t="shared" si="20"/>
        <v>3.4396960711638251</v>
      </c>
      <c r="Q719" s="5">
        <f t="shared" si="21"/>
        <v>3.9251786998265867</v>
      </c>
      <c r="R719" s="6">
        <f t="shared" si="23"/>
        <v>0.45451116881997361</v>
      </c>
      <c r="S719" s="6">
        <f t="shared" si="23"/>
        <v>0.29072336023619927</v>
      </c>
      <c r="T719" s="6">
        <f t="shared" si="23"/>
        <v>0.25476547094382729</v>
      </c>
      <c r="U719">
        <f t="shared" si="24"/>
        <v>0.67550016573863858</v>
      </c>
      <c r="V719">
        <f t="shared" si="24"/>
        <v>1.1085240837429846</v>
      </c>
      <c r="W719">
        <f t="shared" si="24"/>
        <v>1.3567808483259174</v>
      </c>
      <c r="X719" t="s">
        <v>551</v>
      </c>
      <c r="Y719" t="s">
        <v>546</v>
      </c>
      <c r="Z719" t="s">
        <v>271</v>
      </c>
      <c r="AA719" s="26" t="s">
        <v>90</v>
      </c>
      <c r="AB719" s="26" t="s">
        <v>75</v>
      </c>
      <c r="AC719" s="20">
        <v>44437</v>
      </c>
      <c r="AD719" s="26" t="s">
        <v>164</v>
      </c>
    </row>
    <row r="720" spans="1:30" x14ac:dyDescent="0.25">
      <c r="A720" s="21">
        <v>8.0530635290033986E-2</v>
      </c>
      <c r="B720" s="21">
        <v>0.19544832709935511</v>
      </c>
      <c r="C720" s="21">
        <v>0.61207826870490845</v>
      </c>
      <c r="D720" s="22">
        <f t="shared" si="22"/>
        <v>12.417634561039584</v>
      </c>
      <c r="E720" s="23">
        <f t="shared" si="22"/>
        <v>5.1164418485488259</v>
      </c>
      <c r="F720" s="23">
        <f t="shared" si="22"/>
        <v>1.6337779841716846</v>
      </c>
      <c r="G720" s="136">
        <v>3.3525538056262461E-2</v>
      </c>
      <c r="H720" s="8">
        <f t="shared" si="15"/>
        <v>1.0335255380562625</v>
      </c>
      <c r="I720" s="5">
        <f t="shared" si="16"/>
        <v>12.014830890771467</v>
      </c>
      <c r="J720" s="5">
        <f t="shared" si="17"/>
        <v>4.9504745264168788</v>
      </c>
      <c r="K720" s="5">
        <f t="shared" si="18"/>
        <v>1.5807814359810681</v>
      </c>
      <c r="L720">
        <v>3.66</v>
      </c>
      <c r="M720">
        <v>3.77</v>
      </c>
      <c r="N720">
        <v>2.02</v>
      </c>
      <c r="O720" s="5">
        <f t="shared" si="19"/>
        <v>3.7827034692859209</v>
      </c>
      <c r="P720" s="5">
        <f t="shared" si="20"/>
        <v>3.8963912784721093</v>
      </c>
      <c r="Q720" s="5">
        <f t="shared" si="21"/>
        <v>2.0877215868736503</v>
      </c>
      <c r="R720" s="6">
        <f t="shared" si="23"/>
        <v>0.26436119249621615</v>
      </c>
      <c r="S720" s="6">
        <f t="shared" si="23"/>
        <v>0.25664773595123375</v>
      </c>
      <c r="T720" s="6">
        <f t="shared" si="23"/>
        <v>0.47899107155255005</v>
      </c>
      <c r="U720">
        <f t="shared" si="24"/>
        <v>0.30462351349541078</v>
      </c>
      <c r="V720">
        <f t="shared" si="24"/>
        <v>0.76154315710189124</v>
      </c>
      <c r="W720">
        <f t="shared" si="24"/>
        <v>1.2778490144314878</v>
      </c>
      <c r="X720" t="s">
        <v>543</v>
      </c>
      <c r="Y720" t="s">
        <v>568</v>
      </c>
      <c r="Z720" t="s">
        <v>271</v>
      </c>
      <c r="AA720" s="26" t="s">
        <v>85</v>
      </c>
      <c r="AB720" s="26" t="s">
        <v>77</v>
      </c>
      <c r="AC720" s="20">
        <v>44437</v>
      </c>
      <c r="AD720" s="26" t="s">
        <v>96</v>
      </c>
    </row>
    <row r="721" spans="1:30" x14ac:dyDescent="0.25">
      <c r="A721" s="21">
        <v>0.37014903452579573</v>
      </c>
      <c r="B721" s="21">
        <v>0.21033303364155367</v>
      </c>
      <c r="C721" s="21">
        <v>0.38656618906797008</v>
      </c>
      <c r="D721" s="22">
        <f t="shared" si="22"/>
        <v>2.7016145031449756</v>
      </c>
      <c r="E721" s="23">
        <f t="shared" si="22"/>
        <v>4.7543649358672999</v>
      </c>
      <c r="F721" s="23">
        <f t="shared" si="22"/>
        <v>2.5868791122447847</v>
      </c>
      <c r="G721" s="136">
        <v>3.3322736009938847E-2</v>
      </c>
      <c r="H721" s="8">
        <f t="shared" si="15"/>
        <v>1.0333227360099388</v>
      </c>
      <c r="I721" s="5">
        <f t="shared" si="16"/>
        <v>2.6144924610649336</v>
      </c>
      <c r="J721" s="5">
        <f t="shared" si="17"/>
        <v>4.6010455109366442</v>
      </c>
      <c r="K721" s="5">
        <f t="shared" si="18"/>
        <v>2.5034570730861216</v>
      </c>
      <c r="L721">
        <v>2.71</v>
      </c>
      <c r="M721">
        <v>3.52</v>
      </c>
      <c r="N721">
        <v>2.63</v>
      </c>
      <c r="O721" s="5">
        <f t="shared" si="19"/>
        <v>2.8003046145869344</v>
      </c>
      <c r="P721" s="5">
        <f t="shared" si="20"/>
        <v>3.6372960307549849</v>
      </c>
      <c r="Q721" s="5">
        <f t="shared" si="21"/>
        <v>2.7176387957061392</v>
      </c>
      <c r="R721" s="6">
        <f t="shared" si="23"/>
        <v>0.35710400746795445</v>
      </c>
      <c r="S721" s="6">
        <f t="shared" si="23"/>
        <v>0.27492950574947633</v>
      </c>
      <c r="T721" s="6">
        <f t="shared" si="23"/>
        <v>0.36796648678256905</v>
      </c>
      <c r="U721">
        <f t="shared" si="24"/>
        <v>1.0365300494674841</v>
      </c>
      <c r="V721">
        <f t="shared" si="24"/>
        <v>0.76504350840107782</v>
      </c>
      <c r="W721">
        <f t="shared" si="24"/>
        <v>1.0505472725193898</v>
      </c>
      <c r="X721" t="s">
        <v>548</v>
      </c>
      <c r="Y721" t="s">
        <v>569</v>
      </c>
      <c r="Z721" t="s">
        <v>271</v>
      </c>
      <c r="AA721" s="26" t="s">
        <v>90</v>
      </c>
      <c r="AB721" s="26" t="s">
        <v>74</v>
      </c>
      <c r="AC721" s="20">
        <v>44437</v>
      </c>
      <c r="AD721" s="26" t="s">
        <v>86</v>
      </c>
    </row>
    <row r="722" spans="1:30" x14ac:dyDescent="0.25">
      <c r="A722" s="21">
        <v>0.58970390784390614</v>
      </c>
      <c r="B722" s="21">
        <v>0.1946083880214774</v>
      </c>
      <c r="C722" s="21">
        <v>0.20063620017536718</v>
      </c>
      <c r="D722" s="22">
        <f t="shared" si="22"/>
        <v>1.6957662764288459</v>
      </c>
      <c r="E722" s="23">
        <f t="shared" si="22"/>
        <v>5.1385246554204942</v>
      </c>
      <c r="F722" s="23">
        <f t="shared" si="22"/>
        <v>4.9841454290200096</v>
      </c>
      <c r="G722" s="136">
        <v>3.7558574008469847E-2</v>
      </c>
      <c r="H722" s="8">
        <f t="shared" si="15"/>
        <v>1.0375585740084698</v>
      </c>
      <c r="I722" s="5">
        <f t="shared" si="16"/>
        <v>1.6343812473906683</v>
      </c>
      <c r="J722" s="5">
        <f t="shared" si="17"/>
        <v>4.9525152450608028</v>
      </c>
      <c r="K722" s="5">
        <f t="shared" si="18"/>
        <v>4.8037243909656349</v>
      </c>
      <c r="L722">
        <v>1.45</v>
      </c>
      <c r="M722">
        <v>4.68</v>
      </c>
      <c r="N722">
        <v>7.45</v>
      </c>
      <c r="O722" s="5">
        <f t="shared" si="19"/>
        <v>1.5044599323122811</v>
      </c>
      <c r="P722" s="5">
        <f t="shared" si="20"/>
        <v>4.8557741263596386</v>
      </c>
      <c r="Q722" s="5">
        <f t="shared" si="21"/>
        <v>7.7298113763631005</v>
      </c>
      <c r="R722" s="6">
        <f t="shared" si="23"/>
        <v>0.66469035068487936</v>
      </c>
      <c r="S722" s="6">
        <f t="shared" si="23"/>
        <v>0.20594038643014423</v>
      </c>
      <c r="T722" s="6">
        <f t="shared" si="23"/>
        <v>0.12936926288497649</v>
      </c>
      <c r="U722">
        <f t="shared" si="24"/>
        <v>0.88718590127913077</v>
      </c>
      <c r="V722">
        <f t="shared" si="24"/>
        <v>0.94497437532724704</v>
      </c>
      <c r="W722">
        <f t="shared" si="24"/>
        <v>1.5508799826258177</v>
      </c>
      <c r="X722" t="s">
        <v>571</v>
      </c>
      <c r="Y722" t="s">
        <v>550</v>
      </c>
      <c r="Z722" t="s">
        <v>271</v>
      </c>
      <c r="AA722" s="26" t="s">
        <v>84</v>
      </c>
      <c r="AB722" s="26" t="s">
        <v>86</v>
      </c>
      <c r="AC722" s="20">
        <v>44437</v>
      </c>
      <c r="AD722" s="26" t="s">
        <v>89</v>
      </c>
    </row>
    <row r="723" spans="1:30" x14ac:dyDescent="0.25">
      <c r="A723" s="21">
        <v>0.18066143682192862</v>
      </c>
      <c r="B723" s="21">
        <v>0.21296717763480186</v>
      </c>
      <c r="C723" s="21">
        <v>0.53506522647077781</v>
      </c>
      <c r="D723" s="22">
        <f t="shared" si="22"/>
        <v>5.5352155810963879</v>
      </c>
      <c r="E723" s="23">
        <f t="shared" si="22"/>
        <v>4.695559245823361</v>
      </c>
      <c r="F723" s="23">
        <f t="shared" si="22"/>
        <v>1.8689310209820078</v>
      </c>
      <c r="G723" s="136">
        <v>3.3252896517967034E-2</v>
      </c>
      <c r="H723" s="8">
        <f t="shared" si="15"/>
        <v>1.033252896517967</v>
      </c>
      <c r="I723" s="5">
        <f t="shared" si="16"/>
        <v>5.3570772458029463</v>
      </c>
      <c r="J723" s="5">
        <f t="shared" si="17"/>
        <v>4.5444433416516539</v>
      </c>
      <c r="K723" s="5">
        <f t="shared" si="18"/>
        <v>1.8087837230171357</v>
      </c>
      <c r="L723">
        <v>2.92</v>
      </c>
      <c r="M723">
        <v>3.22</v>
      </c>
      <c r="N723">
        <v>2.63</v>
      </c>
      <c r="O723" s="5">
        <f t="shared" si="19"/>
        <v>3.0170984578324638</v>
      </c>
      <c r="P723" s="5">
        <f t="shared" si="20"/>
        <v>3.3270743267878542</v>
      </c>
      <c r="Q723" s="5">
        <f t="shared" si="21"/>
        <v>2.717455117842253</v>
      </c>
      <c r="R723" s="6">
        <f t="shared" si="23"/>
        <v>0.33144427136740423</v>
      </c>
      <c r="S723" s="6">
        <f t="shared" si="23"/>
        <v>0.30056437030832928</v>
      </c>
      <c r="T723" s="6">
        <f t="shared" si="23"/>
        <v>0.36799135832426638</v>
      </c>
      <c r="U723">
        <f t="shared" si="24"/>
        <v>0.54507334242523797</v>
      </c>
      <c r="V723">
        <f t="shared" si="24"/>
        <v>0.70855762915721776</v>
      </c>
      <c r="W723">
        <f t="shared" si="24"/>
        <v>1.4540157380524394</v>
      </c>
      <c r="X723" t="s">
        <v>349</v>
      </c>
      <c r="Y723" t="s">
        <v>420</v>
      </c>
      <c r="Z723" t="s">
        <v>270</v>
      </c>
      <c r="AA723" s="26" t="s">
        <v>85</v>
      </c>
      <c r="AB723" s="26" t="s">
        <v>79</v>
      </c>
      <c r="AC723" s="20">
        <v>44437</v>
      </c>
      <c r="AD723" s="26" t="s">
        <v>75</v>
      </c>
    </row>
    <row r="724" spans="1:30" x14ac:dyDescent="0.25">
      <c r="A724" s="21">
        <v>0.47653938918574995</v>
      </c>
      <c r="B724" s="21">
        <v>0.25443491260703582</v>
      </c>
      <c r="C724" s="21">
        <v>0.253603123696999</v>
      </c>
      <c r="D724" s="22">
        <f t="shared" si="22"/>
        <v>2.0984624203020723</v>
      </c>
      <c r="E724" s="23">
        <f t="shared" si="22"/>
        <v>3.9302782379730195</v>
      </c>
      <c r="F724" s="23">
        <f t="shared" si="22"/>
        <v>3.9431690959563421</v>
      </c>
      <c r="G724" s="136">
        <v>3.4240470757571195E-2</v>
      </c>
      <c r="H724" s="8">
        <f t="shared" si="15"/>
        <v>1.0342404707575712</v>
      </c>
      <c r="I724" s="5">
        <f t="shared" si="16"/>
        <v>2.0289888856940288</v>
      </c>
      <c r="J724" s="5">
        <f t="shared" si="17"/>
        <v>3.8001590046985187</v>
      </c>
      <c r="K724" s="5">
        <f t="shared" si="18"/>
        <v>3.8126230866483195</v>
      </c>
      <c r="L724">
        <v>2.2599999999999998</v>
      </c>
      <c r="M724">
        <v>3.41</v>
      </c>
      <c r="N724">
        <v>3.35</v>
      </c>
      <c r="O724" s="5">
        <f t="shared" si="19"/>
        <v>2.3373834639121105</v>
      </c>
      <c r="P724" s="5">
        <f t="shared" si="20"/>
        <v>3.5267600052833181</v>
      </c>
      <c r="Q724" s="5">
        <f t="shared" si="21"/>
        <v>3.4647055770378636</v>
      </c>
      <c r="R724" s="6">
        <f t="shared" si="23"/>
        <v>0.42782881604128681</v>
      </c>
      <c r="S724" s="6">
        <f t="shared" si="23"/>
        <v>0.28354637074877065</v>
      </c>
      <c r="T724" s="6">
        <f t="shared" si="23"/>
        <v>0.28862481320994265</v>
      </c>
      <c r="U724">
        <f t="shared" si="24"/>
        <v>1.1138552881855497</v>
      </c>
      <c r="V724">
        <f t="shared" si="24"/>
        <v>0.89733087373025033</v>
      </c>
      <c r="W724">
        <f t="shared" si="24"/>
        <v>0.87866015702721567</v>
      </c>
      <c r="X724" t="s">
        <v>491</v>
      </c>
      <c r="Y724" t="s">
        <v>421</v>
      </c>
      <c r="Z724" t="s">
        <v>270</v>
      </c>
      <c r="AA724" s="26" t="s">
        <v>84</v>
      </c>
      <c r="AB724" s="26" t="s">
        <v>86</v>
      </c>
      <c r="AC724" s="20">
        <v>44437</v>
      </c>
      <c r="AD724" s="26" t="s">
        <v>102</v>
      </c>
    </row>
    <row r="725" spans="1:30" x14ac:dyDescent="0.25">
      <c r="A725" s="21">
        <v>6.1532058644357221E-2</v>
      </c>
      <c r="B725" s="21">
        <v>0.20580513476627016</v>
      </c>
      <c r="C725" s="21">
        <v>0.61710785345387942</v>
      </c>
      <c r="D725" s="22">
        <f t="shared" si="22"/>
        <v>16.251690940161723</v>
      </c>
      <c r="E725" s="23">
        <f t="shared" si="22"/>
        <v>4.858965259227789</v>
      </c>
      <c r="F725" s="23">
        <f t="shared" si="22"/>
        <v>1.620462281274041</v>
      </c>
      <c r="G725" s="136">
        <v>3.2608846685063586E-2</v>
      </c>
      <c r="H725" s="8">
        <f t="shared" si="15"/>
        <v>1.0326088466850636</v>
      </c>
      <c r="I725" s="5">
        <f t="shared" si="16"/>
        <v>15.73847734535083</v>
      </c>
      <c r="J725" s="5">
        <f t="shared" si="17"/>
        <v>4.7055235627956318</v>
      </c>
      <c r="K725" s="5">
        <f t="shared" si="18"/>
        <v>1.569289558651503</v>
      </c>
      <c r="L725">
        <v>3.21</v>
      </c>
      <c r="M725">
        <v>3.54</v>
      </c>
      <c r="N725">
        <v>2.2799999999999998</v>
      </c>
      <c r="O725" s="5">
        <f t="shared" si="19"/>
        <v>3.3146743978590543</v>
      </c>
      <c r="P725" s="5">
        <f t="shared" si="20"/>
        <v>3.6554353172651251</v>
      </c>
      <c r="Q725" s="5">
        <f t="shared" si="21"/>
        <v>2.3543481704419449</v>
      </c>
      <c r="R725" s="6">
        <f t="shared" si="23"/>
        <v>0.30168875731682704</v>
      </c>
      <c r="S725" s="6">
        <f t="shared" si="23"/>
        <v>0.27356522909237707</v>
      </c>
      <c r="T725" s="6">
        <f t="shared" si="23"/>
        <v>0.424746013590796</v>
      </c>
      <c r="U725">
        <f t="shared" si="24"/>
        <v>0.20395873943601278</v>
      </c>
      <c r="V725">
        <f t="shared" si="24"/>
        <v>0.75230735809913274</v>
      </c>
      <c r="W725">
        <f t="shared" si="24"/>
        <v>1.4528867457444967</v>
      </c>
      <c r="X725" t="s">
        <v>490</v>
      </c>
      <c r="Y725" t="s">
        <v>348</v>
      </c>
      <c r="Z725" t="s">
        <v>270</v>
      </c>
      <c r="AA725" s="26" t="s">
        <v>85</v>
      </c>
      <c r="AB725" s="26" t="s">
        <v>77</v>
      </c>
      <c r="AC725" s="20">
        <v>44437</v>
      </c>
      <c r="AD725" s="26" t="s">
        <v>78</v>
      </c>
    </row>
    <row r="726" spans="1:30" x14ac:dyDescent="0.25">
      <c r="A726" s="21">
        <v>3.4099214229817675E-2</v>
      </c>
      <c r="B726" s="21">
        <v>0.13347686349982826</v>
      </c>
      <c r="C726" s="21">
        <v>0.67064642999562019</v>
      </c>
      <c r="D726" s="22">
        <f t="shared" si="22"/>
        <v>29.326188963192038</v>
      </c>
      <c r="E726" s="23">
        <f t="shared" si="22"/>
        <v>7.4919351097974118</v>
      </c>
      <c r="F726" s="23">
        <f t="shared" si="22"/>
        <v>1.4910986702882034</v>
      </c>
      <c r="G726" s="136">
        <v>4.0046733676577739E-2</v>
      </c>
      <c r="H726" s="8">
        <f t="shared" si="15"/>
        <v>1.0400467336765777</v>
      </c>
      <c r="I726" s="5">
        <f t="shared" si="16"/>
        <v>28.196991552027288</v>
      </c>
      <c r="J726" s="5">
        <f t="shared" si="17"/>
        <v>7.2034600631005601</v>
      </c>
      <c r="K726" s="5">
        <f t="shared" si="18"/>
        <v>1.4336842970672594</v>
      </c>
      <c r="L726">
        <v>2.2799999999999998</v>
      </c>
      <c r="M726">
        <v>2.95</v>
      </c>
      <c r="N726">
        <v>3.81</v>
      </c>
      <c r="O726" s="5">
        <f t="shared" si="19"/>
        <v>2.3713065527825972</v>
      </c>
      <c r="P726" s="5">
        <f t="shared" si="20"/>
        <v>3.0681378643459043</v>
      </c>
      <c r="Q726" s="5">
        <f t="shared" si="21"/>
        <v>3.9625780553077612</v>
      </c>
      <c r="R726" s="6">
        <f t="shared" si="23"/>
        <v>0.42170844542497271</v>
      </c>
      <c r="S726" s="6">
        <f t="shared" si="23"/>
        <v>0.32593059510811445</v>
      </c>
      <c r="T726" s="6">
        <f t="shared" si="23"/>
        <v>0.25236095946691278</v>
      </c>
      <c r="U726">
        <f t="shared" si="24"/>
        <v>8.0859690147904228E-2</v>
      </c>
      <c r="V726">
        <f t="shared" si="24"/>
        <v>0.40952541891795291</v>
      </c>
      <c r="W726">
        <f t="shared" si="24"/>
        <v>2.6574888263711371</v>
      </c>
      <c r="X726" t="s">
        <v>493</v>
      </c>
      <c r="Y726" t="s">
        <v>351</v>
      </c>
      <c r="Z726" t="s">
        <v>273</v>
      </c>
      <c r="AA726" s="26" t="s">
        <v>85</v>
      </c>
      <c r="AB726" s="26" t="s">
        <v>77</v>
      </c>
      <c r="AC726" s="20">
        <v>44437</v>
      </c>
      <c r="AD726" s="26" t="s">
        <v>75</v>
      </c>
    </row>
    <row r="727" spans="1:30" x14ac:dyDescent="0.25">
      <c r="A727" s="21">
        <v>0.52230077149240639</v>
      </c>
      <c r="B727" s="21">
        <v>0.36950905879057094</v>
      </c>
      <c r="C727" s="21">
        <v>0.1070803921037651</v>
      </c>
      <c r="D727" s="22">
        <f t="shared" si="22"/>
        <v>1.9146056344941447</v>
      </c>
      <c r="E727" s="23">
        <f t="shared" si="22"/>
        <v>2.7062935974372864</v>
      </c>
      <c r="F727" s="23">
        <f t="shared" si="22"/>
        <v>9.3387779065186898</v>
      </c>
      <c r="G727" s="136">
        <v>3.7906974351521239E-2</v>
      </c>
      <c r="H727" s="8">
        <f t="shared" si="15"/>
        <v>1.0379069743515212</v>
      </c>
      <c r="I727" s="5">
        <f t="shared" si="16"/>
        <v>1.8446794190687272</v>
      </c>
      <c r="J727" s="5">
        <f t="shared" si="17"/>
        <v>2.6074529455090754</v>
      </c>
      <c r="K727" s="5">
        <f t="shared" si="18"/>
        <v>8.9977022385397394</v>
      </c>
      <c r="L727">
        <v>2.5099999999999998</v>
      </c>
      <c r="M727">
        <v>2.91</v>
      </c>
      <c r="N727">
        <v>3.38</v>
      </c>
      <c r="O727" s="5">
        <f t="shared" si="19"/>
        <v>2.6051465056223182</v>
      </c>
      <c r="P727" s="5">
        <f t="shared" si="20"/>
        <v>3.0203092953629271</v>
      </c>
      <c r="Q727" s="5">
        <f t="shared" si="21"/>
        <v>3.5081255733081416</v>
      </c>
      <c r="R727" s="6">
        <f t="shared" si="23"/>
        <v>0.38385557120946628</v>
      </c>
      <c r="S727" s="6">
        <f t="shared" si="23"/>
        <v>0.33109191880953959</v>
      </c>
      <c r="T727" s="6">
        <f t="shared" si="23"/>
        <v>0.28505250998099418</v>
      </c>
      <c r="U727">
        <f t="shared" si="24"/>
        <v>1.3606700297372833</v>
      </c>
      <c r="V727">
        <f t="shared" si="24"/>
        <v>1.1160316449859677</v>
      </c>
      <c r="W727">
        <f t="shared" si="24"/>
        <v>0.37565146193908155</v>
      </c>
      <c r="X727" t="s">
        <v>353</v>
      </c>
      <c r="Y727" t="s">
        <v>427</v>
      </c>
      <c r="Z727" t="s">
        <v>273</v>
      </c>
      <c r="AA727" s="26" t="s">
        <v>84</v>
      </c>
      <c r="AB727" s="26" t="s">
        <v>78</v>
      </c>
      <c r="AC727" s="20">
        <v>44437</v>
      </c>
      <c r="AD727" s="26" t="s">
        <v>99</v>
      </c>
    </row>
    <row r="728" spans="1:30" x14ac:dyDescent="0.25">
      <c r="A728" s="21">
        <v>0.40504055299099889</v>
      </c>
      <c r="B728" s="21">
        <v>0.25275920115244715</v>
      </c>
      <c r="C728" s="21">
        <v>0.31816080513004591</v>
      </c>
      <c r="D728" s="22">
        <f t="shared" si="22"/>
        <v>2.4688885905758249</v>
      </c>
      <c r="E728" s="23">
        <f t="shared" si="22"/>
        <v>3.9563347068693577</v>
      </c>
      <c r="F728" s="23">
        <f t="shared" si="22"/>
        <v>3.1430647140563317</v>
      </c>
      <c r="G728" s="136">
        <v>3.3582366934284957E-2</v>
      </c>
      <c r="H728" s="8">
        <f t="shared" si="15"/>
        <v>1.033582366934285</v>
      </c>
      <c r="I728" s="5">
        <f t="shared" si="16"/>
        <v>2.3886713527232577</v>
      </c>
      <c r="J728" s="5">
        <f t="shared" si="17"/>
        <v>3.8277885086258454</v>
      </c>
      <c r="K728" s="5">
        <f t="shared" si="18"/>
        <v>3.0409426617628892</v>
      </c>
      <c r="L728">
        <v>2.2799999999999998</v>
      </c>
      <c r="M728">
        <v>3.2</v>
      </c>
      <c r="N728">
        <v>3.54</v>
      </c>
      <c r="O728" s="5">
        <f t="shared" si="19"/>
        <v>2.3565677966101695</v>
      </c>
      <c r="P728" s="5">
        <f t="shared" si="20"/>
        <v>3.307463574189712</v>
      </c>
      <c r="Q728" s="5">
        <f t="shared" si="21"/>
        <v>3.6588815789473688</v>
      </c>
      <c r="R728" s="6">
        <f t="shared" si="23"/>
        <v>0.42434594983367796</v>
      </c>
      <c r="S728" s="6">
        <f t="shared" si="23"/>
        <v>0.30234648925649549</v>
      </c>
      <c r="T728" s="6">
        <f t="shared" si="23"/>
        <v>0.27330756090982644</v>
      </c>
      <c r="U728">
        <f t="shared" si="24"/>
        <v>0.95450552349976292</v>
      </c>
      <c r="V728">
        <f t="shared" si="24"/>
        <v>0.8359918508530092</v>
      </c>
      <c r="W728">
        <f t="shared" si="24"/>
        <v>1.1641127090333885</v>
      </c>
      <c r="X728" t="s">
        <v>437</v>
      </c>
      <c r="Y728" t="s">
        <v>503</v>
      </c>
      <c r="Z728" t="s">
        <v>269</v>
      </c>
      <c r="AA728" s="26" t="s">
        <v>90</v>
      </c>
      <c r="AB728" s="26" t="s">
        <v>75</v>
      </c>
      <c r="AC728" s="20">
        <v>44437</v>
      </c>
      <c r="AD728" s="26" t="s">
        <v>92</v>
      </c>
    </row>
    <row r="729" spans="1:30" x14ac:dyDescent="0.25">
      <c r="A729" s="21">
        <v>0.79400993999215019</v>
      </c>
      <c r="B729" s="21">
        <v>0.16054443805626209</v>
      </c>
      <c r="C729" s="21">
        <v>4.2381907197633406E-2</v>
      </c>
      <c r="D729" s="22">
        <f t="shared" si="22"/>
        <v>1.2594300771724423</v>
      </c>
      <c r="E729" s="23">
        <f t="shared" si="22"/>
        <v>6.2288050094239606</v>
      </c>
      <c r="F729" s="23">
        <f t="shared" si="22"/>
        <v>23.594974037785626</v>
      </c>
      <c r="G729" s="136">
        <v>3.765357489400345E-2</v>
      </c>
      <c r="H729" s="8">
        <f t="shared" si="15"/>
        <v>1.0376535748940034</v>
      </c>
      <c r="I729" s="5">
        <f t="shared" si="16"/>
        <v>1.2137288471261647</v>
      </c>
      <c r="J729" s="5">
        <f t="shared" si="17"/>
        <v>6.0027789236501539</v>
      </c>
      <c r="K729" s="5">
        <f t="shared" si="18"/>
        <v>22.738777766169079</v>
      </c>
      <c r="L729">
        <v>1.35</v>
      </c>
      <c r="M729">
        <v>5.23</v>
      </c>
      <c r="N729">
        <v>9.4600000000000009</v>
      </c>
      <c r="O729" s="5">
        <f t="shared" si="19"/>
        <v>1.4008323261069047</v>
      </c>
      <c r="P729" s="5">
        <f t="shared" si="20"/>
        <v>5.4269281966956386</v>
      </c>
      <c r="Q729" s="5">
        <f t="shared" si="21"/>
        <v>9.8162028184972741</v>
      </c>
      <c r="R729" s="6">
        <f t="shared" si="23"/>
        <v>0.71386131042473167</v>
      </c>
      <c r="S729" s="6">
        <f t="shared" si="23"/>
        <v>0.18426630383812384</v>
      </c>
      <c r="T729" s="6">
        <f t="shared" si="23"/>
        <v>0.10187238573714456</v>
      </c>
      <c r="U729">
        <f t="shared" si="24"/>
        <v>1.1122747911912076</v>
      </c>
      <c r="V729">
        <f t="shared" si="24"/>
        <v>0.87126313771018504</v>
      </c>
      <c r="W729">
        <f t="shared" si="24"/>
        <v>0.41602939688669893</v>
      </c>
      <c r="X729" t="s">
        <v>440</v>
      </c>
      <c r="Y729" t="s">
        <v>500</v>
      </c>
      <c r="Z729" t="s">
        <v>269</v>
      </c>
      <c r="AA729" s="26" t="s">
        <v>84</v>
      </c>
      <c r="AB729" s="26" t="s">
        <v>94</v>
      </c>
      <c r="AC729" s="20">
        <v>44437</v>
      </c>
      <c r="AD729" s="26" t="s">
        <v>100</v>
      </c>
    </row>
    <row r="730" spans="1:30" x14ac:dyDescent="0.25">
      <c r="A730" s="21">
        <v>0.15163585606107677</v>
      </c>
      <c r="B730" s="21">
        <v>0.30978178360678943</v>
      </c>
      <c r="C730" s="21">
        <v>0.48517533850840522</v>
      </c>
      <c r="D730" s="22">
        <f t="shared" si="22"/>
        <v>6.5947462953433273</v>
      </c>
      <c r="E730" s="23">
        <f t="shared" si="22"/>
        <v>3.2280787732480576</v>
      </c>
      <c r="F730" s="23">
        <f t="shared" si="22"/>
        <v>2.0611105318632674</v>
      </c>
      <c r="G730" s="136">
        <v>3.7513950004624874E-2</v>
      </c>
      <c r="H730" s="8">
        <f t="shared" si="15"/>
        <v>1.0375139500046249</v>
      </c>
      <c r="I730" s="5">
        <f t="shared" si="16"/>
        <v>6.3562965060025753</v>
      </c>
      <c r="J730" s="5">
        <f t="shared" si="17"/>
        <v>3.1113593925495344</v>
      </c>
      <c r="K730" s="5">
        <f t="shared" si="18"/>
        <v>1.9865858496207012</v>
      </c>
      <c r="L730">
        <v>4.78</v>
      </c>
      <c r="M730">
        <v>4.05</v>
      </c>
      <c r="N730">
        <v>1.72</v>
      </c>
      <c r="O730" s="5">
        <f t="shared" si="19"/>
        <v>4.9593166810221074</v>
      </c>
      <c r="P730" s="5">
        <f t="shared" si="20"/>
        <v>4.2019314975187303</v>
      </c>
      <c r="Q730" s="5">
        <f t="shared" si="21"/>
        <v>1.7845239940079547</v>
      </c>
      <c r="R730" s="6">
        <f t="shared" si="23"/>
        <v>0.2016406824405296</v>
      </c>
      <c r="S730" s="6">
        <f t="shared" si="23"/>
        <v>0.23798579310264981</v>
      </c>
      <c r="T730" s="6">
        <f t="shared" si="23"/>
        <v>0.56037352445682076</v>
      </c>
      <c r="U730">
        <f t="shared" si="24"/>
        <v>0.75201023040476511</v>
      </c>
      <c r="V730">
        <f t="shared" si="24"/>
        <v>1.3016818338948999</v>
      </c>
      <c r="W730">
        <f t="shared" si="24"/>
        <v>0.86580703286918081</v>
      </c>
      <c r="X730" t="s">
        <v>362</v>
      </c>
      <c r="Y730" t="s">
        <v>436</v>
      </c>
      <c r="Z730" t="s">
        <v>269</v>
      </c>
      <c r="AA730" s="26" t="s">
        <v>85</v>
      </c>
      <c r="AB730" s="26" t="s">
        <v>76</v>
      </c>
      <c r="AC730" s="20">
        <v>44437</v>
      </c>
      <c r="AD730" s="26" t="s">
        <v>78</v>
      </c>
    </row>
    <row r="731" spans="1:30" x14ac:dyDescent="0.25">
      <c r="A731" s="21">
        <v>0.27055655684099861</v>
      </c>
      <c r="B731" s="21">
        <v>0.20585104613580948</v>
      </c>
      <c r="C731" s="21">
        <v>0.47448961054866279</v>
      </c>
      <c r="D731" s="22">
        <f t="shared" si="22"/>
        <v>3.6960848839737515</v>
      </c>
      <c r="E731" s="23">
        <f t="shared" si="22"/>
        <v>4.857881554511283</v>
      </c>
      <c r="F731" s="23">
        <f t="shared" si="22"/>
        <v>2.1075277050717252</v>
      </c>
      <c r="G731" s="136">
        <v>3.3309558513850757E-2</v>
      </c>
      <c r="H731" s="8">
        <f t="shared" si="15"/>
        <v>1.0333095585138508</v>
      </c>
      <c r="I731" s="5">
        <f t="shared" si="16"/>
        <v>3.5769386371394996</v>
      </c>
      <c r="J731" s="5">
        <f t="shared" si="17"/>
        <v>4.7012838645353217</v>
      </c>
      <c r="K731" s="5">
        <f t="shared" si="18"/>
        <v>2.0395898670509349</v>
      </c>
      <c r="L731">
        <v>3.35</v>
      </c>
      <c r="M731">
        <v>3.65</v>
      </c>
      <c r="N731">
        <v>2.17</v>
      </c>
      <c r="O731" s="5">
        <f t="shared" si="19"/>
        <v>3.4615870210213999</v>
      </c>
      <c r="P731" s="5">
        <f t="shared" si="20"/>
        <v>3.7715798885755554</v>
      </c>
      <c r="Q731" s="5">
        <f t="shared" si="21"/>
        <v>2.2422817419750563</v>
      </c>
      <c r="R731" s="6">
        <f t="shared" si="23"/>
        <v>0.28888483632716333</v>
      </c>
      <c r="S731" s="6">
        <f t="shared" si="23"/>
        <v>0.26514087717698548</v>
      </c>
      <c r="T731" s="6">
        <f t="shared" si="23"/>
        <v>0.44597428649585119</v>
      </c>
      <c r="U731">
        <f t="shared" si="24"/>
        <v>0.93655506561303947</v>
      </c>
      <c r="V731">
        <f t="shared" si="24"/>
        <v>0.77638366564805772</v>
      </c>
      <c r="W731">
        <f t="shared" si="24"/>
        <v>1.0639393904901215</v>
      </c>
      <c r="X731" t="s">
        <v>439</v>
      </c>
      <c r="Y731" t="s">
        <v>361</v>
      </c>
      <c r="Z731" t="s">
        <v>269</v>
      </c>
      <c r="AA731" s="26" t="s">
        <v>90</v>
      </c>
      <c r="AB731" s="26" t="s">
        <v>74</v>
      </c>
      <c r="AC731" s="20">
        <v>44437</v>
      </c>
      <c r="AD731" s="26" t="s">
        <v>86</v>
      </c>
    </row>
    <row r="732" spans="1:30" x14ac:dyDescent="0.25">
      <c r="A732" s="21">
        <v>0.15601304654596937</v>
      </c>
      <c r="B732" s="21">
        <v>0.35358799733044299</v>
      </c>
      <c r="C732" s="21">
        <v>0.4503617990064499</v>
      </c>
      <c r="D732" s="22">
        <f t="shared" si="22"/>
        <v>6.4097203544150343</v>
      </c>
      <c r="E732" s="23">
        <f t="shared" si="22"/>
        <v>2.8281502979453728</v>
      </c>
      <c r="F732" s="23">
        <f t="shared" si="22"/>
        <v>2.2204369957800938</v>
      </c>
      <c r="G732" s="136">
        <v>3.2622306216711028E-2</v>
      </c>
      <c r="H732" s="8">
        <f t="shared" si="15"/>
        <v>1.032622306216711</v>
      </c>
      <c r="I732" s="5">
        <f t="shared" si="16"/>
        <v>6.2072263167534754</v>
      </c>
      <c r="J732" s="5">
        <f t="shared" si="17"/>
        <v>2.7388041890234391</v>
      </c>
      <c r="K732" s="5">
        <f t="shared" si="18"/>
        <v>2.1502895903103822</v>
      </c>
      <c r="L732">
        <v>2.68</v>
      </c>
      <c r="M732">
        <v>3.28</v>
      </c>
      <c r="N732">
        <v>2.82</v>
      </c>
      <c r="O732" s="5">
        <f t="shared" si="19"/>
        <v>2.7674277806607859</v>
      </c>
      <c r="P732" s="5">
        <f t="shared" si="20"/>
        <v>3.3870011643908118</v>
      </c>
      <c r="Q732" s="5">
        <f t="shared" si="21"/>
        <v>2.911994903531125</v>
      </c>
      <c r="R732" s="6">
        <f t="shared" si="23"/>
        <v>0.36134637622277083</v>
      </c>
      <c r="S732" s="6">
        <f t="shared" si="23"/>
        <v>0.2952464293527518</v>
      </c>
      <c r="T732" s="6">
        <f t="shared" si="23"/>
        <v>0.34340719442447726</v>
      </c>
      <c r="U732">
        <f t="shared" si="24"/>
        <v>0.43175483915683982</v>
      </c>
      <c r="V732">
        <f t="shared" si="24"/>
        <v>1.1976029586728258</v>
      </c>
      <c r="W732">
        <f t="shared" si="24"/>
        <v>1.3114512634518909</v>
      </c>
      <c r="X732" t="s">
        <v>435</v>
      </c>
      <c r="Y732" t="s">
        <v>438</v>
      </c>
      <c r="Z732" t="s">
        <v>269</v>
      </c>
      <c r="AA732" s="26" t="s">
        <v>85</v>
      </c>
      <c r="AB732" s="26" t="s">
        <v>76</v>
      </c>
      <c r="AC732" s="20">
        <v>44437</v>
      </c>
      <c r="AD732" s="26" t="s">
        <v>87</v>
      </c>
    </row>
    <row r="733" spans="1:30" x14ac:dyDescent="0.25">
      <c r="A733" s="21">
        <v>0.50889202374909981</v>
      </c>
      <c r="B733" s="21">
        <v>0.17896925607638348</v>
      </c>
      <c r="C733" s="21">
        <v>0.26770681742222552</v>
      </c>
      <c r="D733" s="22">
        <f t="shared" si="22"/>
        <v>1.9650533970503579</v>
      </c>
      <c r="E733" s="23">
        <f t="shared" si="22"/>
        <v>5.5875518618304101</v>
      </c>
      <c r="F733" s="23">
        <f t="shared" si="22"/>
        <v>3.7354297123588238</v>
      </c>
      <c r="G733" s="136">
        <v>4.1556209733141003E-2</v>
      </c>
      <c r="H733" s="8">
        <f t="shared" si="15"/>
        <v>1.041556209733141</v>
      </c>
      <c r="I733" s="5">
        <f t="shared" si="16"/>
        <v>1.886651319138914</v>
      </c>
      <c r="J733" s="5">
        <f t="shared" si="17"/>
        <v>5.3646186443091795</v>
      </c>
      <c r="K733" s="5">
        <f t="shared" si="18"/>
        <v>3.5863928201396686</v>
      </c>
      <c r="L733">
        <v>1.87</v>
      </c>
      <c r="M733">
        <v>3.83</v>
      </c>
      <c r="N733">
        <v>4.07</v>
      </c>
      <c r="O733" s="5">
        <f t="shared" si="19"/>
        <v>1.9477101122009737</v>
      </c>
      <c r="P733" s="5">
        <f t="shared" si="20"/>
        <v>3.98916028327793</v>
      </c>
      <c r="Q733" s="5">
        <f t="shared" si="21"/>
        <v>4.2391337736138839</v>
      </c>
      <c r="R733" s="6">
        <f t="shared" si="23"/>
        <v>0.5134234266874389</v>
      </c>
      <c r="S733" s="6">
        <f t="shared" si="23"/>
        <v>0.25067932321292707</v>
      </c>
      <c r="T733" s="6">
        <f t="shared" si="23"/>
        <v>0.23589725009963408</v>
      </c>
      <c r="U733">
        <f t="shared" si="24"/>
        <v>0.99117414067453979</v>
      </c>
      <c r="V733">
        <f t="shared" si="24"/>
        <v>0.71393704826770632</v>
      </c>
      <c r="W733">
        <f t="shared" si="24"/>
        <v>1.134845011161242</v>
      </c>
      <c r="X733" t="s">
        <v>364</v>
      </c>
      <c r="Y733" t="s">
        <v>366</v>
      </c>
      <c r="Z733" t="s">
        <v>282</v>
      </c>
      <c r="AA733" s="26" t="s">
        <v>84</v>
      </c>
      <c r="AB733" s="26" t="s">
        <v>92</v>
      </c>
      <c r="AC733" s="20">
        <v>44437</v>
      </c>
      <c r="AD733" s="26" t="s">
        <v>75</v>
      </c>
    </row>
    <row r="734" spans="1:30" x14ac:dyDescent="0.25">
      <c r="A734" s="21">
        <v>0.59912653352932421</v>
      </c>
      <c r="B734" s="21">
        <v>9.4280615970783882E-2</v>
      </c>
      <c r="C734" s="21">
        <v>2.437441053039301E-2</v>
      </c>
      <c r="D734" s="22">
        <f t="shared" si="22"/>
        <v>1.6690964997147051</v>
      </c>
      <c r="E734" s="23">
        <f t="shared" si="22"/>
        <v>10.60663413898234</v>
      </c>
      <c r="F734" s="23">
        <f t="shared" si="22"/>
        <v>41.02663318782939</v>
      </c>
      <c r="G734" s="136">
        <v>3.9896143687794483E-2</v>
      </c>
      <c r="H734" s="8">
        <f t="shared" si="15"/>
        <v>1.0398961436877945</v>
      </c>
      <c r="I734" s="5">
        <f t="shared" si="16"/>
        <v>1.6050607648140427</v>
      </c>
      <c r="J734" s="5">
        <f t="shared" si="17"/>
        <v>10.199705233416795</v>
      </c>
      <c r="K734" s="5">
        <f t="shared" si="18"/>
        <v>39.452625569257535</v>
      </c>
      <c r="L734">
        <v>2.75</v>
      </c>
      <c r="M734">
        <v>3.73</v>
      </c>
      <c r="N734">
        <v>2.4500000000000002</v>
      </c>
      <c r="O734" s="5">
        <f t="shared" si="19"/>
        <v>2.859714395141435</v>
      </c>
      <c r="P734" s="5">
        <f t="shared" si="20"/>
        <v>3.8788126159554732</v>
      </c>
      <c r="Q734" s="5">
        <f t="shared" si="21"/>
        <v>2.5477455520350967</v>
      </c>
      <c r="R734" s="6">
        <f t="shared" si="23"/>
        <v>0.34968526986435028</v>
      </c>
      <c r="S734" s="6">
        <f t="shared" si="23"/>
        <v>0.25781085579811353</v>
      </c>
      <c r="T734" s="6">
        <f t="shared" si="23"/>
        <v>0.39250387433753603</v>
      </c>
      <c r="U734">
        <f t="shared" si="24"/>
        <v>1.7133307724449962</v>
      </c>
      <c r="V734">
        <f t="shared" si="24"/>
        <v>0.36569684266752961</v>
      </c>
      <c r="W734">
        <f t="shared" si="24"/>
        <v>6.2099796012286212E-2</v>
      </c>
      <c r="X734" t="s">
        <v>446</v>
      </c>
      <c r="Y734" t="s">
        <v>365</v>
      </c>
      <c r="Z734" t="s">
        <v>282</v>
      </c>
      <c r="AA734" s="26" t="s">
        <v>84</v>
      </c>
      <c r="AB734" s="26" t="s">
        <v>203</v>
      </c>
      <c r="AC734" s="20">
        <v>44437</v>
      </c>
      <c r="AD734" s="26" t="s">
        <v>75</v>
      </c>
    </row>
    <row r="735" spans="1:30" x14ac:dyDescent="0.25">
      <c r="A735" s="21">
        <v>0.55366186072811818</v>
      </c>
      <c r="B735" s="21">
        <v>0.20399742784633146</v>
      </c>
      <c r="C735" s="21">
        <v>0.22680819980363789</v>
      </c>
      <c r="D735" s="22">
        <f t="shared" si="22"/>
        <v>1.806156556792452</v>
      </c>
      <c r="E735" s="23">
        <f t="shared" si="22"/>
        <v>4.9020225919382012</v>
      </c>
      <c r="F735" s="23">
        <f t="shared" si="22"/>
        <v>4.4090116709438316</v>
      </c>
      <c r="G735" s="136">
        <v>3.8692415837875416E-2</v>
      </c>
      <c r="H735" s="8">
        <f t="shared" si="15"/>
        <v>1.0386924158378754</v>
      </c>
      <c r="I735" s="5">
        <f t="shared" si="16"/>
        <v>1.7388752716900231</v>
      </c>
      <c r="J735" s="5">
        <f t="shared" si="17"/>
        <v>4.7194169488413156</v>
      </c>
      <c r="K735" s="5">
        <f t="shared" si="18"/>
        <v>4.2447712178462789</v>
      </c>
      <c r="L735">
        <v>2.91</v>
      </c>
      <c r="M735">
        <v>3.57</v>
      </c>
      <c r="N735">
        <v>2.41</v>
      </c>
      <c r="O735" s="5">
        <f t="shared" si="19"/>
        <v>3.0225949300882178</v>
      </c>
      <c r="P735" s="5">
        <f t="shared" si="20"/>
        <v>3.708131924541215</v>
      </c>
      <c r="Q735" s="5">
        <f t="shared" si="21"/>
        <v>2.5032487221692801</v>
      </c>
      <c r="R735" s="6">
        <f t="shared" si="23"/>
        <v>0.33084155274845706</v>
      </c>
      <c r="S735" s="6">
        <f t="shared" si="23"/>
        <v>0.26967756820672556</v>
      </c>
      <c r="T735" s="6">
        <f t="shared" si="23"/>
        <v>0.39948087904481744</v>
      </c>
      <c r="U735">
        <f t="shared" si="24"/>
        <v>1.6734955332200188</v>
      </c>
      <c r="V735">
        <f t="shared" si="24"/>
        <v>0.75644937472127483</v>
      </c>
      <c r="W735">
        <f t="shared" si="24"/>
        <v>0.56775733633597125</v>
      </c>
      <c r="X735" t="s">
        <v>445</v>
      </c>
      <c r="Y735" t="s">
        <v>449</v>
      </c>
      <c r="Z735" t="s">
        <v>282</v>
      </c>
      <c r="AA735" s="26" t="s">
        <v>84</v>
      </c>
      <c r="AB735" s="26" t="s">
        <v>86</v>
      </c>
      <c r="AC735" s="20">
        <v>44437</v>
      </c>
      <c r="AD735" s="26" t="s">
        <v>75</v>
      </c>
    </row>
    <row r="736" spans="1:30" x14ac:dyDescent="0.25">
      <c r="A736" s="21">
        <v>0.45774494170050295</v>
      </c>
      <c r="B736" s="21">
        <v>0.21565674010667074</v>
      </c>
      <c r="C736" s="21">
        <v>0.30430907285860259</v>
      </c>
      <c r="D736" s="22">
        <f t="shared" si="22"/>
        <v>2.1846227208651232</v>
      </c>
      <c r="E736" s="23">
        <f t="shared" si="22"/>
        <v>4.6369985909337581</v>
      </c>
      <c r="F736" s="23">
        <f t="shared" si="22"/>
        <v>3.286132715683606</v>
      </c>
      <c r="G736" s="136">
        <v>3.7231435522246947E-2</v>
      </c>
      <c r="H736" s="8">
        <f t="shared" si="15"/>
        <v>1.0372314355222469</v>
      </c>
      <c r="I736" s="5">
        <f t="shared" si="16"/>
        <v>2.1062056606153319</v>
      </c>
      <c r="J736" s="5">
        <f t="shared" si="17"/>
        <v>4.4705534677504497</v>
      </c>
      <c r="K736" s="5">
        <f t="shared" si="18"/>
        <v>3.168176940211068</v>
      </c>
      <c r="L736">
        <v>1.64</v>
      </c>
      <c r="M736">
        <v>4.5999999999999996</v>
      </c>
      <c r="N736">
        <v>4.76</v>
      </c>
      <c r="O736" s="5">
        <f t="shared" si="19"/>
        <v>1.7010595542564848</v>
      </c>
      <c r="P736" s="5">
        <f t="shared" si="20"/>
        <v>4.7712646034023356</v>
      </c>
      <c r="Q736" s="5">
        <f t="shared" si="21"/>
        <v>4.9372216330858949</v>
      </c>
      <c r="R736" s="6">
        <f t="shared" si="23"/>
        <v>0.58786889471197235</v>
      </c>
      <c r="S736" s="6">
        <f t="shared" si="23"/>
        <v>0.20958804072339882</v>
      </c>
      <c r="T736" s="6">
        <f t="shared" si="23"/>
        <v>0.20254306456462912</v>
      </c>
      <c r="U736">
        <f t="shared" si="24"/>
        <v>0.77865140649221831</v>
      </c>
      <c r="V736">
        <f t="shared" si="24"/>
        <v>1.028955370556095</v>
      </c>
      <c r="W736">
        <f t="shared" si="24"/>
        <v>1.5024413376618044</v>
      </c>
      <c r="X736" t="s">
        <v>469</v>
      </c>
      <c r="Y736" t="s">
        <v>458</v>
      </c>
      <c r="Z736" t="s">
        <v>276</v>
      </c>
      <c r="AA736" s="26" t="s">
        <v>90</v>
      </c>
      <c r="AB736" s="26" t="s">
        <v>74</v>
      </c>
      <c r="AC736" s="20">
        <v>44437</v>
      </c>
      <c r="AD736" s="26" t="s">
        <v>93</v>
      </c>
    </row>
    <row r="737" spans="1:30" x14ac:dyDescent="0.25">
      <c r="A737" s="21">
        <v>0.50267800112514816</v>
      </c>
      <c r="B737" s="21">
        <v>0.22340854124110973</v>
      </c>
      <c r="C737" s="21">
        <v>0.25725784175927252</v>
      </c>
      <c r="D737" s="22">
        <f t="shared" si="22"/>
        <v>1.9893450633640066</v>
      </c>
      <c r="E737" s="23">
        <f t="shared" si="22"/>
        <v>4.4761046039003833</v>
      </c>
      <c r="F737" s="23">
        <f t="shared" si="22"/>
        <v>3.8871507012631477</v>
      </c>
      <c r="G737" s="136">
        <v>3.7120795641961024E-2</v>
      </c>
      <c r="H737" s="8">
        <f t="shared" si="15"/>
        <v>1.037120795641961</v>
      </c>
      <c r="I737" s="5">
        <f t="shared" si="16"/>
        <v>1.9181421023696996</v>
      </c>
      <c r="J737" s="5">
        <f t="shared" si="17"/>
        <v>4.3158951423105414</v>
      </c>
      <c r="K737" s="5">
        <f t="shared" si="18"/>
        <v>3.7480211732299362</v>
      </c>
      <c r="L737">
        <v>1.76</v>
      </c>
      <c r="M737">
        <v>4.25</v>
      </c>
      <c r="N737">
        <v>4.28</v>
      </c>
      <c r="O737" s="5">
        <f t="shared" si="19"/>
        <v>1.8253326003298513</v>
      </c>
      <c r="P737" s="5">
        <f t="shared" si="20"/>
        <v>4.4077633814783344</v>
      </c>
      <c r="Q737" s="5">
        <f t="shared" si="21"/>
        <v>4.4388770053475932</v>
      </c>
      <c r="R737" s="6">
        <f t="shared" si="23"/>
        <v>0.54784536243931237</v>
      </c>
      <c r="S737" s="6">
        <f t="shared" si="23"/>
        <v>0.22687243244545643</v>
      </c>
      <c r="T737" s="6">
        <f t="shared" si="23"/>
        <v>0.22528220511523125</v>
      </c>
      <c r="U737">
        <f t="shared" si="24"/>
        <v>0.91755454292237859</v>
      </c>
      <c r="V737">
        <f t="shared" si="24"/>
        <v>0.98473198719205579</v>
      </c>
      <c r="W737">
        <f t="shared" si="24"/>
        <v>1.1419359182305846</v>
      </c>
      <c r="X737" t="s">
        <v>473</v>
      </c>
      <c r="Y737" t="s">
        <v>471</v>
      </c>
      <c r="Z737" t="s">
        <v>276</v>
      </c>
      <c r="AA737" s="26" t="s">
        <v>84</v>
      </c>
      <c r="AB737" s="26" t="s">
        <v>86</v>
      </c>
      <c r="AC737" s="20">
        <v>44437</v>
      </c>
      <c r="AD737" s="26" t="s">
        <v>94</v>
      </c>
    </row>
    <row r="738" spans="1:30" x14ac:dyDescent="0.25">
      <c r="A738" s="21">
        <v>0.46425168219256602</v>
      </c>
      <c r="B738" s="21">
        <v>0.28857766194808449</v>
      </c>
      <c r="C738" s="21">
        <v>0.23521911288428968</v>
      </c>
      <c r="D738" s="22">
        <f t="shared" si="22"/>
        <v>2.1540040421118216</v>
      </c>
      <c r="E738" s="23">
        <f t="shared" si="22"/>
        <v>3.4652716819775931</v>
      </c>
      <c r="F738" s="23">
        <f t="shared" si="22"/>
        <v>4.2513552055267114</v>
      </c>
      <c r="G738" s="136">
        <v>3.3744030150212545E-2</v>
      </c>
      <c r="H738" s="8">
        <f t="shared" si="15"/>
        <v>1.0337440301502125</v>
      </c>
      <c r="I738" s="5">
        <f t="shared" si="16"/>
        <v>2.0836918804733751</v>
      </c>
      <c r="J738" s="5">
        <f t="shared" si="17"/>
        <v>3.3521564148467751</v>
      </c>
      <c r="K738" s="5">
        <f t="shared" si="18"/>
        <v>4.1125801760702307</v>
      </c>
      <c r="L738">
        <v>2.29</v>
      </c>
      <c r="M738">
        <v>3.38</v>
      </c>
      <c r="N738">
        <v>3.32</v>
      </c>
      <c r="O738" s="5">
        <f t="shared" si="19"/>
        <v>2.3672738290439868</v>
      </c>
      <c r="P738" s="5">
        <f t="shared" si="20"/>
        <v>3.4940548219077181</v>
      </c>
      <c r="Q738" s="5">
        <f t="shared" si="21"/>
        <v>3.4320301800987054</v>
      </c>
      <c r="R738" s="6">
        <f t="shared" si="23"/>
        <v>0.42242683872522074</v>
      </c>
      <c r="S738" s="6">
        <f t="shared" si="23"/>
        <v>0.28620043215406971</v>
      </c>
      <c r="T738" s="6">
        <f t="shared" si="23"/>
        <v>0.29137272912070949</v>
      </c>
      <c r="U738">
        <f t="shared" si="24"/>
        <v>1.0990108573441077</v>
      </c>
      <c r="V738">
        <f t="shared" si="24"/>
        <v>1.00830617122456</v>
      </c>
      <c r="W738">
        <f t="shared" si="24"/>
        <v>0.8072790943549264</v>
      </c>
      <c r="X738" t="s">
        <v>506</v>
      </c>
      <c r="Y738" t="s">
        <v>505</v>
      </c>
      <c r="Z738" t="s">
        <v>276</v>
      </c>
      <c r="AA738" s="26" t="s">
        <v>90</v>
      </c>
      <c r="AB738" s="26" t="s">
        <v>75</v>
      </c>
      <c r="AC738" s="20">
        <v>44437</v>
      </c>
      <c r="AD738" s="26" t="s">
        <v>89</v>
      </c>
    </row>
    <row r="739" spans="1:30" x14ac:dyDescent="0.25">
      <c r="A739" s="21">
        <v>0.43640428112392204</v>
      </c>
      <c r="B739" s="21">
        <v>0.25378943648880831</v>
      </c>
      <c r="C739" s="21">
        <v>0.28974959755030788</v>
      </c>
      <c r="D739" s="22">
        <f t="shared" si="22"/>
        <v>2.2914532309916513</v>
      </c>
      <c r="E739" s="23">
        <f t="shared" si="22"/>
        <v>3.9402743228207542</v>
      </c>
      <c r="F739" s="23">
        <f t="shared" si="22"/>
        <v>3.4512558721548339</v>
      </c>
      <c r="G739" s="136">
        <v>3.3944559587233414E-2</v>
      </c>
      <c r="H739" s="8">
        <f t="shared" si="15"/>
        <v>1.0339445595872334</v>
      </c>
      <c r="I739" s="5">
        <f t="shared" si="16"/>
        <v>2.2162244674960472</v>
      </c>
      <c r="J739" s="5">
        <f t="shared" si="17"/>
        <v>3.8109145082148044</v>
      </c>
      <c r="K739" s="5">
        <f t="shared" si="18"/>
        <v>3.337950608814682</v>
      </c>
      <c r="L739">
        <v>2.38</v>
      </c>
      <c r="M739">
        <v>3.67</v>
      </c>
      <c r="N739">
        <v>2.93</v>
      </c>
      <c r="O739" s="5">
        <f t="shared" si="19"/>
        <v>2.4607880518176155</v>
      </c>
      <c r="P739" s="5">
        <f t="shared" si="20"/>
        <v>3.7945765336851465</v>
      </c>
      <c r="Q739" s="5">
        <f t="shared" si="21"/>
        <v>3.0294575595905942</v>
      </c>
      <c r="R739" s="6">
        <f t="shared" si="23"/>
        <v>0.40637388468355434</v>
      </c>
      <c r="S739" s="6">
        <f t="shared" si="23"/>
        <v>0.26353401786017966</v>
      </c>
      <c r="T739" s="6">
        <f t="shared" si="23"/>
        <v>0.33009209745626594</v>
      </c>
      <c r="U739">
        <f t="shared" si="24"/>
        <v>1.0738984407518031</v>
      </c>
      <c r="V739">
        <f t="shared" si="24"/>
        <v>0.96302344019760888</v>
      </c>
      <c r="W739">
        <f t="shared" si="24"/>
        <v>0.87778410868711254</v>
      </c>
      <c r="X739" t="s">
        <v>467</v>
      </c>
      <c r="Y739" t="s">
        <v>454</v>
      </c>
      <c r="Z739" t="s">
        <v>276</v>
      </c>
      <c r="AA739" s="26" t="s">
        <v>84</v>
      </c>
      <c r="AB739" s="26" t="s">
        <v>86</v>
      </c>
      <c r="AC739" s="20">
        <v>44437</v>
      </c>
      <c r="AD739" s="26" t="s">
        <v>79</v>
      </c>
    </row>
    <row r="740" spans="1:30" x14ac:dyDescent="0.25">
      <c r="A740" s="21">
        <v>0.37786105990309493</v>
      </c>
      <c r="B740" s="21">
        <v>0.27032371966680285</v>
      </c>
      <c r="C740" s="21">
        <v>0.32675746583107979</v>
      </c>
      <c r="D740" s="22">
        <f t="shared" si="22"/>
        <v>2.6464754009223839</v>
      </c>
      <c r="E740" s="23">
        <f t="shared" si="22"/>
        <v>3.6992684224402717</v>
      </c>
      <c r="F740" s="23">
        <f t="shared" si="22"/>
        <v>3.0603738386101913</v>
      </c>
      <c r="G740" s="136">
        <v>3.6080290345660959E-2</v>
      </c>
      <c r="H740" s="8">
        <f t="shared" ref="H740:H754" si="25">(G740/100%) + 1</f>
        <v>1.036080290345661</v>
      </c>
      <c r="I740" s="5">
        <f t="shared" ref="I740:I754" si="26">D740/H740</f>
        <v>2.5543149749904583</v>
      </c>
      <c r="J740" s="5">
        <f t="shared" ref="J740:J754" si="27">E740/H740</f>
        <v>3.570445704749492</v>
      </c>
      <c r="K740" s="5">
        <f t="shared" ref="K740:K754" si="28">F740/H740</f>
        <v>2.9537998812709563</v>
      </c>
      <c r="L740">
        <v>1.88</v>
      </c>
      <c r="M740">
        <v>3.86</v>
      </c>
      <c r="N740">
        <v>4.08</v>
      </c>
      <c r="O740" s="5">
        <f t="shared" ref="O740:O754" si="29">(L740*H740)</f>
        <v>1.9478309458498424</v>
      </c>
      <c r="P740" s="5">
        <f t="shared" ref="P740:P754" si="30">(M740*H740)</f>
        <v>3.999269920734251</v>
      </c>
      <c r="Q740" s="5">
        <f t="shared" ref="Q740:Q754" si="31">(N740*H740)</f>
        <v>4.227207584610297</v>
      </c>
      <c r="R740" s="6">
        <f t="shared" si="23"/>
        <v>0.51339157647672451</v>
      </c>
      <c r="S740" s="6">
        <f t="shared" si="23"/>
        <v>0.2500456382840005</v>
      </c>
      <c r="T740" s="6">
        <f t="shared" si="23"/>
        <v>0.23656278523927499</v>
      </c>
      <c r="U740">
        <f t="shared" si="24"/>
        <v>0.73600946571086934</v>
      </c>
      <c r="V740">
        <f t="shared" si="24"/>
        <v>1.0810975209244424</v>
      </c>
      <c r="W740">
        <f t="shared" si="24"/>
        <v>1.3812716378891803</v>
      </c>
      <c r="X740" t="s">
        <v>509</v>
      </c>
      <c r="Y740" t="s">
        <v>464</v>
      </c>
      <c r="Z740" t="s">
        <v>276</v>
      </c>
      <c r="AA740" s="26" t="s">
        <v>90</v>
      </c>
      <c r="AB740" s="26" t="s">
        <v>75</v>
      </c>
      <c r="AC740" s="20">
        <v>44437</v>
      </c>
      <c r="AD740" s="26" t="s">
        <v>75</v>
      </c>
    </row>
    <row r="741" spans="1:30" x14ac:dyDescent="0.25">
      <c r="A741" s="21">
        <v>0.55823535848542571</v>
      </c>
      <c r="B741" s="21">
        <v>0.32291858568874238</v>
      </c>
      <c r="C741" s="21">
        <v>0.11706761523946295</v>
      </c>
      <c r="D741" s="22">
        <f t="shared" si="22"/>
        <v>1.7913591190517677</v>
      </c>
      <c r="E741" s="23">
        <f t="shared" si="22"/>
        <v>3.0967557902160792</v>
      </c>
      <c r="F741" s="23">
        <f t="shared" si="22"/>
        <v>8.5420720150016738</v>
      </c>
      <c r="G741" s="136">
        <v>3.9138996001226056E-2</v>
      </c>
      <c r="H741" s="8">
        <f t="shared" si="25"/>
        <v>1.0391389960012261</v>
      </c>
      <c r="I741" s="5">
        <f t="shared" si="26"/>
        <v>1.7238878782773099</v>
      </c>
      <c r="J741" s="5">
        <f t="shared" si="27"/>
        <v>2.9801170027617991</v>
      </c>
      <c r="K741" s="5">
        <f t="shared" si="28"/>
        <v>8.2203363052228244</v>
      </c>
      <c r="L741">
        <v>2.23</v>
      </c>
      <c r="M741">
        <v>3.18</v>
      </c>
      <c r="N741">
        <v>3.62</v>
      </c>
      <c r="O741" s="5">
        <f t="shared" si="29"/>
        <v>2.3172799610827339</v>
      </c>
      <c r="P741" s="5">
        <f t="shared" si="30"/>
        <v>3.3044620072838988</v>
      </c>
      <c r="Q741" s="5">
        <f t="shared" si="31"/>
        <v>3.7616831655244383</v>
      </c>
      <c r="R741" s="6">
        <f t="shared" si="23"/>
        <v>0.43154043395462521</v>
      </c>
      <c r="S741" s="6">
        <f t="shared" si="23"/>
        <v>0.30262112192415541</v>
      </c>
      <c r="T741" s="6">
        <f t="shared" si="23"/>
        <v>0.26583844412121937</v>
      </c>
      <c r="U741">
        <f t="shared" si="24"/>
        <v>1.2935876097861134</v>
      </c>
      <c r="V741">
        <f t="shared" si="24"/>
        <v>1.0670721978542994</v>
      </c>
      <c r="W741">
        <f t="shared" si="24"/>
        <v>0.44037127747437999</v>
      </c>
      <c r="X741" t="s">
        <v>371</v>
      </c>
      <c r="Y741" t="s">
        <v>308</v>
      </c>
      <c r="Z741" t="s">
        <v>275</v>
      </c>
      <c r="AA741" s="26" t="s">
        <v>84</v>
      </c>
      <c r="AB741" s="26" t="s">
        <v>78</v>
      </c>
      <c r="AC741" s="20">
        <v>44438</v>
      </c>
      <c r="AD741" s="26" t="s">
        <v>73</v>
      </c>
    </row>
    <row r="742" spans="1:30" x14ac:dyDescent="0.25">
      <c r="A742" s="21">
        <v>0.42166923875638751</v>
      </c>
      <c r="B742" s="21">
        <v>0.28158845428871865</v>
      </c>
      <c r="C742" s="21">
        <v>0.27902770360075402</v>
      </c>
      <c r="D742" s="22">
        <f t="shared" si="22"/>
        <v>2.371527036094121</v>
      </c>
      <c r="E742" s="23">
        <f t="shared" si="22"/>
        <v>3.5512819676004139</v>
      </c>
      <c r="F742" s="23">
        <f t="shared" si="22"/>
        <v>3.5838735261601373</v>
      </c>
      <c r="G742" s="136">
        <v>3.9236906060514665E-2</v>
      </c>
      <c r="H742" s="8">
        <f t="shared" si="25"/>
        <v>1.0392369060605147</v>
      </c>
      <c r="I742" s="5">
        <f t="shared" si="26"/>
        <v>2.2819888538061863</v>
      </c>
      <c r="J742" s="5">
        <f t="shared" si="27"/>
        <v>3.4172015513406171</v>
      </c>
      <c r="K742" s="5">
        <f t="shared" si="28"/>
        <v>3.4485625994035365</v>
      </c>
      <c r="L742">
        <v>2.34</v>
      </c>
      <c r="M742">
        <v>3.42</v>
      </c>
      <c r="N742">
        <v>3.13</v>
      </c>
      <c r="O742" s="5">
        <f t="shared" si="29"/>
        <v>2.4318143601816042</v>
      </c>
      <c r="P742" s="5">
        <f t="shared" si="30"/>
        <v>3.5541902187269603</v>
      </c>
      <c r="Q742" s="5">
        <f t="shared" si="31"/>
        <v>3.2528115159694106</v>
      </c>
      <c r="R742" s="6">
        <f t="shared" si="23"/>
        <v>0.41121559950214354</v>
      </c>
      <c r="S742" s="6">
        <f t="shared" si="23"/>
        <v>0.28135804176462453</v>
      </c>
      <c r="T742" s="6">
        <f t="shared" si="23"/>
        <v>0.30742635873323193</v>
      </c>
      <c r="U742">
        <f t="shared" si="24"/>
        <v>1.0254213100546286</v>
      </c>
      <c r="V742">
        <f t="shared" si="24"/>
        <v>1.0008189299394075</v>
      </c>
      <c r="W742">
        <f t="shared" si="24"/>
        <v>0.90762452754703216</v>
      </c>
      <c r="X742" t="s">
        <v>511</v>
      </c>
      <c r="Y742" t="s">
        <v>284</v>
      </c>
      <c r="Z742" t="s">
        <v>275</v>
      </c>
      <c r="AA742" s="26" t="s">
        <v>90</v>
      </c>
      <c r="AB742" s="26" t="s">
        <v>75</v>
      </c>
      <c r="AC742" s="20">
        <v>44438</v>
      </c>
      <c r="AD742" s="26" t="s">
        <v>79</v>
      </c>
    </row>
    <row r="743" spans="1:30" x14ac:dyDescent="0.25">
      <c r="A743" s="21">
        <v>0.31851719924457195</v>
      </c>
      <c r="B743" s="21">
        <v>0.37140610973245103</v>
      </c>
      <c r="C743" s="21">
        <v>0.29525575170021762</v>
      </c>
      <c r="D743" s="22">
        <f t="shared" si="22"/>
        <v>3.1395478874349725</v>
      </c>
      <c r="E743" s="23">
        <f t="shared" si="22"/>
        <v>2.6924705162237847</v>
      </c>
      <c r="F743" s="23">
        <f t="shared" si="22"/>
        <v>3.386894223877241</v>
      </c>
      <c r="G743" s="136">
        <v>3.8619748787855457E-2</v>
      </c>
      <c r="H743" s="8">
        <f t="shared" si="25"/>
        <v>1.0386197487878555</v>
      </c>
      <c r="I743" s="5">
        <f t="shared" si="26"/>
        <v>3.0228078092093402</v>
      </c>
      <c r="J743" s="5">
        <f t="shared" si="27"/>
        <v>2.5923544390197595</v>
      </c>
      <c r="K743" s="5">
        <f t="shared" si="28"/>
        <v>3.2609568880526218</v>
      </c>
      <c r="L743">
        <v>2.76</v>
      </c>
      <c r="M743">
        <v>3.05</v>
      </c>
      <c r="N743">
        <v>2.87</v>
      </c>
      <c r="O743" s="5">
        <f t="shared" si="29"/>
        <v>2.866590506654481</v>
      </c>
      <c r="P743" s="5">
        <f t="shared" si="30"/>
        <v>3.1677902338029589</v>
      </c>
      <c r="Q743" s="5">
        <f t="shared" si="31"/>
        <v>2.9808386790211454</v>
      </c>
      <c r="R743" s="6">
        <f t="shared" si="23"/>
        <v>0.34884647726231138</v>
      </c>
      <c r="S743" s="6">
        <f t="shared" si="23"/>
        <v>0.31567746794884571</v>
      </c>
      <c r="T743" s="6">
        <f t="shared" si="23"/>
        <v>0.33547605478884296</v>
      </c>
      <c r="U743">
        <f t="shared" si="24"/>
        <v>0.9130583795606636</v>
      </c>
      <c r="V743">
        <f t="shared" si="24"/>
        <v>1.1765366471852086</v>
      </c>
      <c r="W743">
        <f t="shared" si="24"/>
        <v>0.88010976487147197</v>
      </c>
      <c r="X743" t="s">
        <v>380</v>
      </c>
      <c r="Y743" t="s">
        <v>510</v>
      </c>
      <c r="Z743" t="s">
        <v>275</v>
      </c>
      <c r="AA743" s="26" t="s">
        <v>90</v>
      </c>
      <c r="AB743" s="26" t="s">
        <v>75</v>
      </c>
      <c r="AC743" s="20">
        <v>44438</v>
      </c>
      <c r="AD743" s="26" t="s">
        <v>78</v>
      </c>
    </row>
    <row r="744" spans="1:30" x14ac:dyDescent="0.25">
      <c r="A744" s="21">
        <v>0.64147284805591542</v>
      </c>
      <c r="B744" s="21">
        <v>0.21744769024314872</v>
      </c>
      <c r="C744" s="21">
        <v>0.13609096748143198</v>
      </c>
      <c r="D744" s="22">
        <f t="shared" si="22"/>
        <v>1.5589124357027075</v>
      </c>
      <c r="E744" s="23">
        <f t="shared" si="22"/>
        <v>4.5988071838418056</v>
      </c>
      <c r="F744" s="23">
        <f t="shared" si="22"/>
        <v>7.3480262394081244</v>
      </c>
      <c r="G744" s="136">
        <v>3.7628829284090726E-2</v>
      </c>
      <c r="H744" s="8">
        <f t="shared" si="25"/>
        <v>1.0376288292840907</v>
      </c>
      <c r="I744" s="5">
        <f t="shared" si="26"/>
        <v>1.5023796483934193</v>
      </c>
      <c r="J744" s="5">
        <f t="shared" si="27"/>
        <v>4.4320348992372738</v>
      </c>
      <c r="K744" s="5">
        <f t="shared" si="28"/>
        <v>7.0815555929357474</v>
      </c>
      <c r="L744">
        <v>2.39</v>
      </c>
      <c r="M744">
        <v>3.21</v>
      </c>
      <c r="N744">
        <v>3.25</v>
      </c>
      <c r="O744" s="5">
        <f t="shared" si="29"/>
        <v>2.4799329019889771</v>
      </c>
      <c r="P744" s="5">
        <f t="shared" si="30"/>
        <v>3.330788542001931</v>
      </c>
      <c r="Q744" s="5">
        <f t="shared" si="31"/>
        <v>3.3722936951732949</v>
      </c>
      <c r="R744" s="6">
        <f t="shared" si="23"/>
        <v>0.40323671628291691</v>
      </c>
      <c r="S744" s="6">
        <f t="shared" si="23"/>
        <v>0.30022920620441484</v>
      </c>
      <c r="T744" s="6">
        <f t="shared" si="23"/>
        <v>0.29653407751266819</v>
      </c>
      <c r="U744">
        <f t="shared" si="24"/>
        <v>1.5908096216264405</v>
      </c>
      <c r="V744">
        <f t="shared" si="24"/>
        <v>0.72427227514666492</v>
      </c>
      <c r="W744">
        <f t="shared" si="24"/>
        <v>0.45893871160766697</v>
      </c>
      <c r="X744" t="s">
        <v>306</v>
      </c>
      <c r="Y744" t="s">
        <v>375</v>
      </c>
      <c r="Z744" t="s">
        <v>275</v>
      </c>
      <c r="AA744" s="26" t="s">
        <v>84</v>
      </c>
      <c r="AB744" s="26" t="s">
        <v>86</v>
      </c>
      <c r="AC744" s="20">
        <v>44438</v>
      </c>
      <c r="AD744" s="26" t="s">
        <v>100</v>
      </c>
    </row>
    <row r="745" spans="1:30" x14ac:dyDescent="0.25">
      <c r="A745" s="21">
        <v>0.14938637309983549</v>
      </c>
      <c r="B745" s="21">
        <v>0.24195805481194141</v>
      </c>
      <c r="C745" s="21">
        <v>0.53400046382065502</v>
      </c>
      <c r="D745" s="22">
        <f t="shared" si="22"/>
        <v>6.6940509984247099</v>
      </c>
      <c r="E745" s="23">
        <f t="shared" si="22"/>
        <v>4.1329477573178393</v>
      </c>
      <c r="F745" s="23">
        <f t="shared" si="22"/>
        <v>1.8726575494808029</v>
      </c>
      <c r="G745" s="136">
        <v>4.453558137768665E-2</v>
      </c>
      <c r="H745" s="8">
        <f t="shared" si="25"/>
        <v>1.0445355813776867</v>
      </c>
      <c r="I745" s="5">
        <f t="shared" si="26"/>
        <v>6.4086385545580118</v>
      </c>
      <c r="J745" s="5">
        <f t="shared" si="27"/>
        <v>3.9567323804007728</v>
      </c>
      <c r="K745" s="5">
        <f t="shared" si="28"/>
        <v>1.7928135554854605</v>
      </c>
      <c r="L745">
        <v>5</v>
      </c>
      <c r="M745">
        <v>3.85</v>
      </c>
      <c r="N745">
        <v>1.71</v>
      </c>
      <c r="O745" s="5">
        <f t="shared" si="29"/>
        <v>5.2226779068884337</v>
      </c>
      <c r="P745" s="5">
        <f t="shared" si="30"/>
        <v>4.0214619883040941</v>
      </c>
      <c r="Q745" s="5">
        <f t="shared" si="31"/>
        <v>1.7861558441558441</v>
      </c>
      <c r="R745" s="6">
        <f t="shared" si="23"/>
        <v>0.1914726540346387</v>
      </c>
      <c r="S745" s="6">
        <f t="shared" si="23"/>
        <v>0.24866578446056972</v>
      </c>
      <c r="T745" s="6">
        <f t="shared" si="23"/>
        <v>0.5598615615047916</v>
      </c>
      <c r="U745">
        <f t="shared" si="24"/>
        <v>0.78019691037870331</v>
      </c>
      <c r="V745">
        <f t="shared" si="24"/>
        <v>0.97302512019022069</v>
      </c>
      <c r="W745">
        <f t="shared" si="24"/>
        <v>0.95380804923519436</v>
      </c>
      <c r="X745" t="s">
        <v>376</v>
      </c>
      <c r="Y745" t="s">
        <v>379</v>
      </c>
      <c r="Z745" t="s">
        <v>275</v>
      </c>
      <c r="AA745" s="26" t="s">
        <v>85</v>
      </c>
      <c r="AB745" s="26" t="s">
        <v>79</v>
      </c>
      <c r="AC745" s="20">
        <v>44438</v>
      </c>
      <c r="AD745" s="26" t="s">
        <v>79</v>
      </c>
    </row>
    <row r="746" spans="1:30" x14ac:dyDescent="0.25">
      <c r="A746" s="21">
        <v>0.28140180396324976</v>
      </c>
      <c r="B746" s="21">
        <v>0.26440847936566825</v>
      </c>
      <c r="C746" s="21">
        <v>0.41335615981534435</v>
      </c>
      <c r="D746" s="22">
        <f t="shared" si="22"/>
        <v>3.5536374888719511</v>
      </c>
      <c r="E746" s="23">
        <f t="shared" si="22"/>
        <v>3.7820269697819819</v>
      </c>
      <c r="F746" s="23">
        <f t="shared" si="22"/>
        <v>2.4192212363466963</v>
      </c>
      <c r="G746" s="136">
        <v>3.9861240638915385E-2</v>
      </c>
      <c r="H746" s="8">
        <f t="shared" si="25"/>
        <v>1.0398612406389154</v>
      </c>
      <c r="I746" s="5">
        <f t="shared" si="26"/>
        <v>3.4174150838514876</v>
      </c>
      <c r="J746" s="5">
        <f t="shared" si="27"/>
        <v>3.6370496581430567</v>
      </c>
      <c r="K746" s="5">
        <f t="shared" si="28"/>
        <v>2.326484671031944</v>
      </c>
      <c r="L746">
        <v>3.14</v>
      </c>
      <c r="M746">
        <v>3.38</v>
      </c>
      <c r="N746">
        <v>2.35</v>
      </c>
      <c r="O746" s="5">
        <f t="shared" si="29"/>
        <v>3.2651642956061946</v>
      </c>
      <c r="P746" s="5">
        <f t="shared" si="30"/>
        <v>3.5147309933595339</v>
      </c>
      <c r="Q746" s="5">
        <f t="shared" si="31"/>
        <v>2.4436739155014511</v>
      </c>
      <c r="R746" s="6">
        <f t="shared" si="23"/>
        <v>0.30626330238440419</v>
      </c>
      <c r="S746" s="6">
        <f t="shared" si="23"/>
        <v>0.28451679570622168</v>
      </c>
      <c r="T746" s="6">
        <f t="shared" si="23"/>
        <v>0.40921990190937413</v>
      </c>
      <c r="U746">
        <f t="shared" si="24"/>
        <v>0.91882312301997693</v>
      </c>
      <c r="V746">
        <f t="shared" si="24"/>
        <v>0.92932467733357893</v>
      </c>
      <c r="W746">
        <f t="shared" si="24"/>
        <v>1.0101076655526062</v>
      </c>
      <c r="X746" t="s">
        <v>390</v>
      </c>
      <c r="Y746" t="s">
        <v>385</v>
      </c>
      <c r="Z746" t="s">
        <v>279</v>
      </c>
      <c r="AA746" s="26" t="s">
        <v>90</v>
      </c>
      <c r="AB746" s="26" t="s">
        <v>75</v>
      </c>
      <c r="AC746" s="20">
        <v>44438</v>
      </c>
      <c r="AD746" s="26" t="s">
        <v>75</v>
      </c>
    </row>
    <row r="747" spans="1:30" x14ac:dyDescent="0.25">
      <c r="A747" s="21">
        <v>0.32696092853065489</v>
      </c>
      <c r="B747" s="21">
        <v>0.28828467828545856</v>
      </c>
      <c r="C747" s="21">
        <v>0.3557189762289012</v>
      </c>
      <c r="D747" s="22">
        <f t="shared" si="22"/>
        <v>3.0584694155780237</v>
      </c>
      <c r="E747" s="23">
        <f t="shared" si="22"/>
        <v>3.4687934369158642</v>
      </c>
      <c r="F747" s="23">
        <f t="shared" si="22"/>
        <v>2.811207910810221</v>
      </c>
      <c r="G747" s="136">
        <v>3.9634255377487104E-2</v>
      </c>
      <c r="H747" s="8">
        <f t="shared" si="25"/>
        <v>1.0396342553774871</v>
      </c>
      <c r="I747" s="5">
        <f t="shared" si="26"/>
        <v>2.9418705662670814</v>
      </c>
      <c r="J747" s="5">
        <f t="shared" si="27"/>
        <v>3.3365516949577225</v>
      </c>
      <c r="K747" s="5">
        <f t="shared" si="28"/>
        <v>2.7040354781206037</v>
      </c>
      <c r="L747">
        <v>2.04</v>
      </c>
      <c r="M747">
        <v>3.39</v>
      </c>
      <c r="N747">
        <v>3.93</v>
      </c>
      <c r="O747" s="5">
        <f t="shared" si="29"/>
        <v>2.1208538809700737</v>
      </c>
      <c r="P747" s="5">
        <f t="shared" si="30"/>
        <v>3.5243601257296815</v>
      </c>
      <c r="Q747" s="5">
        <f t="shared" si="31"/>
        <v>4.0857626236335243</v>
      </c>
      <c r="R747" s="6">
        <f t="shared" si="23"/>
        <v>0.47150820194298454</v>
      </c>
      <c r="S747" s="6">
        <f t="shared" si="23"/>
        <v>0.28373944895684022</v>
      </c>
      <c r="T747" s="6">
        <f t="shared" si="23"/>
        <v>0.24475234910017518</v>
      </c>
      <c r="U747">
        <f t="shared" si="24"/>
        <v>0.69343635419981831</v>
      </c>
      <c r="V747">
        <f t="shared" si="24"/>
        <v>1.0160190250080794</v>
      </c>
      <c r="W747">
        <f t="shared" si="24"/>
        <v>1.4533832975932266</v>
      </c>
      <c r="X747" t="s">
        <v>319</v>
      </c>
      <c r="Y747" t="s">
        <v>386</v>
      </c>
      <c r="Z747" t="s">
        <v>279</v>
      </c>
      <c r="AA747" s="26" t="s">
        <v>90</v>
      </c>
      <c r="AB747" s="26" t="s">
        <v>75</v>
      </c>
      <c r="AC747" s="20">
        <v>44438</v>
      </c>
      <c r="AD747" s="26" t="s">
        <v>94</v>
      </c>
    </row>
    <row r="748" spans="1:30" x14ac:dyDescent="0.25">
      <c r="A748" s="21">
        <v>0.72931705421938886</v>
      </c>
      <c r="B748" s="21">
        <v>0.1772486340529936</v>
      </c>
      <c r="C748" s="21">
        <v>8.9082181761201668E-2</v>
      </c>
      <c r="D748" s="22">
        <f t="shared" si="22"/>
        <v>1.3711457783889773</v>
      </c>
      <c r="E748" s="23">
        <f t="shared" si="22"/>
        <v>5.6417924196866931</v>
      </c>
      <c r="F748" s="23">
        <f t="shared" si="22"/>
        <v>11.22558945267699</v>
      </c>
      <c r="G748" s="136">
        <v>3.8180624606923619E-2</v>
      </c>
      <c r="H748" s="8">
        <f t="shared" si="25"/>
        <v>1.0381806246069236</v>
      </c>
      <c r="I748" s="5">
        <f t="shared" si="26"/>
        <v>1.3207198688649397</v>
      </c>
      <c r="J748" s="5">
        <f t="shared" si="27"/>
        <v>5.4343071773495977</v>
      </c>
      <c r="K748" s="5">
        <f t="shared" si="28"/>
        <v>10.812751833937595</v>
      </c>
      <c r="L748">
        <v>1.54</v>
      </c>
      <c r="M748">
        <v>4.0999999999999996</v>
      </c>
      <c r="N748">
        <v>6.9</v>
      </c>
      <c r="O748" s="5">
        <f t="shared" si="29"/>
        <v>1.5987981618946625</v>
      </c>
      <c r="P748" s="5">
        <f t="shared" si="30"/>
        <v>4.2565405608883866</v>
      </c>
      <c r="Q748" s="5">
        <f t="shared" si="31"/>
        <v>7.1634463097877736</v>
      </c>
      <c r="R748" s="6">
        <f t="shared" si="23"/>
        <v>0.62546982091532166</v>
      </c>
      <c r="S748" s="6">
        <f t="shared" si="23"/>
        <v>0.23493256688038913</v>
      </c>
      <c r="T748" s="6">
        <f t="shared" si="23"/>
        <v>0.13959761220428918</v>
      </c>
      <c r="U748">
        <f t="shared" si="24"/>
        <v>1.1660307657243887</v>
      </c>
      <c r="V748">
        <f t="shared" si="24"/>
        <v>0.75446600020862975</v>
      </c>
      <c r="W748">
        <f t="shared" si="24"/>
        <v>0.63813542620512376</v>
      </c>
      <c r="X748" t="s">
        <v>339</v>
      </c>
      <c r="Y748" t="s">
        <v>340</v>
      </c>
      <c r="Z748" t="s">
        <v>274</v>
      </c>
      <c r="AA748" s="26" t="s">
        <v>84</v>
      </c>
      <c r="AB748" s="26" t="s">
        <v>86</v>
      </c>
      <c r="AC748" s="20">
        <v>44438</v>
      </c>
      <c r="AD748" s="26" t="s">
        <v>94</v>
      </c>
    </row>
    <row r="749" spans="1:30" x14ac:dyDescent="0.25">
      <c r="A749" s="21">
        <v>0.41726469627343948</v>
      </c>
      <c r="B749" s="21">
        <v>0.29687153774515362</v>
      </c>
      <c r="C749" s="21">
        <v>0.27005718645703508</v>
      </c>
      <c r="D749" s="22">
        <f t="shared" si="22"/>
        <v>2.39656028638638</v>
      </c>
      <c r="E749" s="23">
        <f t="shared" si="22"/>
        <v>3.368460336734739</v>
      </c>
      <c r="F749" s="23">
        <f t="shared" si="22"/>
        <v>3.7029194191027228</v>
      </c>
      <c r="G749" s="136">
        <v>3.4394867446903454E-2</v>
      </c>
      <c r="H749" s="8">
        <f t="shared" si="25"/>
        <v>1.0343948674469035</v>
      </c>
      <c r="I749" s="5">
        <f t="shared" si="26"/>
        <v>2.3168717883351233</v>
      </c>
      <c r="J749" s="5">
        <f t="shared" si="27"/>
        <v>3.2564549987073921</v>
      </c>
      <c r="K749" s="5">
        <f t="shared" si="28"/>
        <v>3.5797929162605762</v>
      </c>
      <c r="L749">
        <v>2.0699999999999998</v>
      </c>
      <c r="M749">
        <v>3.54</v>
      </c>
      <c r="N749">
        <v>3.72</v>
      </c>
      <c r="O749" s="5">
        <f t="shared" si="29"/>
        <v>2.1411973756150902</v>
      </c>
      <c r="P749" s="5">
        <f t="shared" si="30"/>
        <v>3.6617578307620384</v>
      </c>
      <c r="Q749" s="5">
        <f t="shared" si="31"/>
        <v>3.8479489069024813</v>
      </c>
      <c r="R749" s="6">
        <f t="shared" si="23"/>
        <v>0.46702840727736994</v>
      </c>
      <c r="S749" s="6">
        <f t="shared" si="23"/>
        <v>0.2730928822215129</v>
      </c>
      <c r="T749" s="6">
        <f t="shared" si="23"/>
        <v>0.25987871050111711</v>
      </c>
      <c r="U749">
        <f t="shared" si="24"/>
        <v>0.89344607259751618</v>
      </c>
      <c r="V749">
        <f t="shared" si="24"/>
        <v>1.0870716780686844</v>
      </c>
      <c r="W749">
        <f t="shared" si="24"/>
        <v>1.0391662554285077</v>
      </c>
      <c r="X749" t="s">
        <v>516</v>
      </c>
      <c r="Y749" t="s">
        <v>342</v>
      </c>
      <c r="Z749" t="s">
        <v>274</v>
      </c>
      <c r="AA749" s="26" t="s">
        <v>90</v>
      </c>
      <c r="AB749" s="26" t="s">
        <v>75</v>
      </c>
      <c r="AC749" s="20">
        <v>44438</v>
      </c>
      <c r="AD749" s="26" t="s">
        <v>75</v>
      </c>
    </row>
    <row r="750" spans="1:30" x14ac:dyDescent="0.25">
      <c r="A750" s="21">
        <v>6.1470677384806015E-2</v>
      </c>
      <c r="B750" s="21">
        <v>0.13289170479159854</v>
      </c>
      <c r="C750" s="21">
        <v>0.66713787510841061</v>
      </c>
      <c r="D750" s="22">
        <f t="shared" si="22"/>
        <v>16.26791899070848</v>
      </c>
      <c r="E750" s="23">
        <f t="shared" si="22"/>
        <v>7.5249241596245993</v>
      </c>
      <c r="F750" s="23">
        <f t="shared" si="22"/>
        <v>1.4989405298529916</v>
      </c>
      <c r="G750" s="136">
        <v>3.8155151988867875E-2</v>
      </c>
      <c r="H750" s="8">
        <f t="shared" si="25"/>
        <v>1.0381551519888679</v>
      </c>
      <c r="I750" s="5">
        <f t="shared" si="26"/>
        <v>15.67002673881921</v>
      </c>
      <c r="J750" s="5">
        <f t="shared" si="27"/>
        <v>7.2483618129800398</v>
      </c>
      <c r="K750" s="5">
        <f t="shared" si="28"/>
        <v>1.4438502058014782</v>
      </c>
      <c r="L750">
        <v>2.57</v>
      </c>
      <c r="M750">
        <v>2.98</v>
      </c>
      <c r="N750">
        <v>3.19</v>
      </c>
      <c r="O750" s="5">
        <f t="shared" si="29"/>
        <v>2.6680587406113903</v>
      </c>
      <c r="P750" s="5">
        <f t="shared" si="30"/>
        <v>3.0937023529268264</v>
      </c>
      <c r="Q750" s="5">
        <f t="shared" si="31"/>
        <v>3.3117149348444883</v>
      </c>
      <c r="R750" s="6">
        <f t="shared" si="23"/>
        <v>0.37480434174056015</v>
      </c>
      <c r="S750" s="6">
        <f t="shared" si="23"/>
        <v>0.32323730143397295</v>
      </c>
      <c r="T750" s="6">
        <f t="shared" si="23"/>
        <v>0.30195835682546696</v>
      </c>
      <c r="U750">
        <f t="shared" si="24"/>
        <v>0.16400737808783458</v>
      </c>
      <c r="V750">
        <f t="shared" si="24"/>
        <v>0.41112737979822561</v>
      </c>
      <c r="W750">
        <f t="shared" si="24"/>
        <v>2.2093704645969403</v>
      </c>
      <c r="X750" t="s">
        <v>352</v>
      </c>
      <c r="Y750" t="s">
        <v>297</v>
      </c>
      <c r="Z750" t="s">
        <v>273</v>
      </c>
      <c r="AA750" s="26" t="s">
        <v>85</v>
      </c>
      <c r="AB750" s="26" t="s">
        <v>102</v>
      </c>
      <c r="AC750" s="20">
        <v>44438</v>
      </c>
      <c r="AD750" s="26" t="s">
        <v>75</v>
      </c>
    </row>
    <row r="751" spans="1:30" x14ac:dyDescent="0.25">
      <c r="A751" s="21">
        <v>0.25090981879707253</v>
      </c>
      <c r="B751" s="21">
        <v>0.2850431069107161</v>
      </c>
      <c r="C751" s="21">
        <v>0.4221528381453678</v>
      </c>
      <c r="D751" s="22">
        <f t="shared" si="22"/>
        <v>3.9854956844425709</v>
      </c>
      <c r="E751" s="23">
        <f t="shared" si="22"/>
        <v>3.5082413001947437</v>
      </c>
      <c r="F751" s="23">
        <f t="shared" si="22"/>
        <v>2.3688103209095357</v>
      </c>
      <c r="G751" s="136">
        <v>3.8571172799360731E-2</v>
      </c>
      <c r="H751" s="8">
        <f t="shared" si="25"/>
        <v>1.0385711727993607</v>
      </c>
      <c r="I751" s="5">
        <f t="shared" si="26"/>
        <v>3.8374795958375016</v>
      </c>
      <c r="J751" s="5">
        <f t="shared" si="27"/>
        <v>3.3779498142035309</v>
      </c>
      <c r="K751" s="5">
        <f t="shared" si="28"/>
        <v>2.2808358088012914</v>
      </c>
      <c r="L751">
        <v>2.97</v>
      </c>
      <c r="M751">
        <v>2.98</v>
      </c>
      <c r="N751">
        <v>2.73</v>
      </c>
      <c r="O751" s="5">
        <f t="shared" si="29"/>
        <v>3.0845563832141014</v>
      </c>
      <c r="P751" s="5">
        <f t="shared" si="30"/>
        <v>3.0949420949420952</v>
      </c>
      <c r="Q751" s="5">
        <f t="shared" si="31"/>
        <v>2.8352993017422548</v>
      </c>
      <c r="R751" s="6">
        <f t="shared" si="23"/>
        <v>0.32419572728250862</v>
      </c>
      <c r="S751" s="6">
        <f t="shared" si="23"/>
        <v>0.32310782215739953</v>
      </c>
      <c r="T751" s="6">
        <f t="shared" si="23"/>
        <v>0.3526964505600918</v>
      </c>
      <c r="U751">
        <f t="shared" si="24"/>
        <v>0.77394548318160361</v>
      </c>
      <c r="V751">
        <f t="shared" si="24"/>
        <v>0.88219191045105527</v>
      </c>
      <c r="W751">
        <f t="shared" si="24"/>
        <v>1.1969296472220725</v>
      </c>
      <c r="X751" t="s">
        <v>426</v>
      </c>
      <c r="Y751" t="s">
        <v>296</v>
      </c>
      <c r="Z751" t="s">
        <v>273</v>
      </c>
      <c r="AA751" s="26" t="s">
        <v>90</v>
      </c>
      <c r="AB751" s="26" t="s">
        <v>75</v>
      </c>
      <c r="AC751" s="20">
        <v>44438</v>
      </c>
      <c r="AD751" s="26" t="s">
        <v>76</v>
      </c>
    </row>
    <row r="752" spans="1:30" x14ac:dyDescent="0.25">
      <c r="A752" s="21">
        <v>0.55770839811003603</v>
      </c>
      <c r="B752" s="21">
        <v>0.26473566041572816</v>
      </c>
      <c r="C752" s="21">
        <v>0.17124449369169548</v>
      </c>
      <c r="D752" s="22">
        <f t="shared" si="22"/>
        <v>1.793051715535938</v>
      </c>
      <c r="E752" s="23">
        <f t="shared" si="22"/>
        <v>3.7773528448326457</v>
      </c>
      <c r="F752" s="23">
        <f t="shared" si="22"/>
        <v>5.8396038228264215</v>
      </c>
      <c r="G752" s="136">
        <v>3.3463229048777299E-2</v>
      </c>
      <c r="H752" s="8">
        <f t="shared" si="25"/>
        <v>1.0334632290487773</v>
      </c>
      <c r="I752" s="5">
        <f t="shared" si="26"/>
        <v>1.7349932393688579</v>
      </c>
      <c r="J752" s="5">
        <f t="shared" si="27"/>
        <v>3.6550432939054889</v>
      </c>
      <c r="K752" s="5">
        <f t="shared" si="28"/>
        <v>5.6505192044436106</v>
      </c>
      <c r="L752">
        <v>2.15</v>
      </c>
      <c r="M752">
        <v>3.46</v>
      </c>
      <c r="N752">
        <v>3.58</v>
      </c>
      <c r="O752" s="5">
        <f t="shared" si="29"/>
        <v>2.2219459424548713</v>
      </c>
      <c r="P752" s="5">
        <f t="shared" si="30"/>
        <v>3.5757827725087696</v>
      </c>
      <c r="Q752" s="5">
        <f t="shared" si="31"/>
        <v>3.6997983599946229</v>
      </c>
      <c r="R752" s="6">
        <f t="shared" si="23"/>
        <v>0.45005595360937112</v>
      </c>
      <c r="S752" s="6">
        <f t="shared" si="23"/>
        <v>0.27965904631796185</v>
      </c>
      <c r="T752" s="6">
        <f t="shared" si="23"/>
        <v>0.27028500007266704</v>
      </c>
      <c r="U752">
        <f t="shared" si="24"/>
        <v>1.2391979122536005</v>
      </c>
      <c r="V752">
        <f t="shared" si="24"/>
        <v>0.94663721378329257</v>
      </c>
      <c r="W752">
        <f t="shared" si="24"/>
        <v>0.63357009691864441</v>
      </c>
      <c r="X752" t="s">
        <v>522</v>
      </c>
      <c r="Y752" t="s">
        <v>457</v>
      </c>
      <c r="Z752" t="s">
        <v>276</v>
      </c>
      <c r="AA752" s="26" t="s">
        <v>90</v>
      </c>
      <c r="AB752" s="26" t="s">
        <v>75</v>
      </c>
      <c r="AC752" s="20">
        <v>44438</v>
      </c>
      <c r="AD752" s="26" t="s">
        <v>202</v>
      </c>
    </row>
    <row r="753" spans="1:30" x14ac:dyDescent="0.25">
      <c r="A753" s="21">
        <v>0.24190882315293871</v>
      </c>
      <c r="B753" s="21">
        <v>0.24924969589677859</v>
      </c>
      <c r="C753" s="21">
        <v>0.45785006741036249</v>
      </c>
      <c r="D753" s="22">
        <f t="shared" si="22"/>
        <v>4.1337888670880911</v>
      </c>
      <c r="E753" s="23">
        <f t="shared" si="22"/>
        <v>4.0120410033082994</v>
      </c>
      <c r="F753" s="23">
        <f t="shared" si="22"/>
        <v>2.1841211155784732</v>
      </c>
      <c r="G753" s="136">
        <v>3.2346414747311147E-2</v>
      </c>
      <c r="H753" s="8">
        <f t="shared" si="25"/>
        <v>1.0323464147473111</v>
      </c>
      <c r="I753" s="5">
        <f t="shared" si="26"/>
        <v>4.004265242786671</v>
      </c>
      <c r="J753" s="5">
        <f t="shared" si="27"/>
        <v>3.8863320935640893</v>
      </c>
      <c r="K753" s="5">
        <f t="shared" si="28"/>
        <v>2.1156862506400853</v>
      </c>
      <c r="L753">
        <v>2.54</v>
      </c>
      <c r="M753">
        <v>3.49</v>
      </c>
      <c r="N753">
        <v>2.84</v>
      </c>
      <c r="O753" s="5">
        <f t="shared" si="29"/>
        <v>2.6221598934581705</v>
      </c>
      <c r="P753" s="5">
        <f t="shared" si="30"/>
        <v>3.6028889874681163</v>
      </c>
      <c r="Q753" s="5">
        <f t="shared" si="31"/>
        <v>2.9318638178823635</v>
      </c>
      <c r="R753" s="6">
        <f t="shared" si="23"/>
        <v>0.3813649970372992</v>
      </c>
      <c r="S753" s="6">
        <f t="shared" si="23"/>
        <v>0.27755504082370774</v>
      </c>
      <c r="T753" s="6">
        <f t="shared" si="23"/>
        <v>0.341079962138993</v>
      </c>
      <c r="U753">
        <f t="shared" si="24"/>
        <v>0.63432361394530123</v>
      </c>
      <c r="V753">
        <f t="shared" si="24"/>
        <v>0.89801898447628037</v>
      </c>
      <c r="W753">
        <f t="shared" si="24"/>
        <v>1.3423540466554427</v>
      </c>
      <c r="X753" t="s">
        <v>470</v>
      </c>
      <c r="Y753" t="s">
        <v>463</v>
      </c>
      <c r="Z753" t="s">
        <v>276</v>
      </c>
      <c r="AA753" s="26" t="s">
        <v>85</v>
      </c>
      <c r="AB753" s="26" t="s">
        <v>79</v>
      </c>
      <c r="AC753" s="20">
        <v>44438</v>
      </c>
      <c r="AD753" s="26" t="s">
        <v>99</v>
      </c>
    </row>
    <row r="754" spans="1:30" x14ac:dyDescent="0.25">
      <c r="A754" s="21">
        <v>0.74381802398218855</v>
      </c>
      <c r="B754" s="21">
        <v>0.16220829533586206</v>
      </c>
      <c r="C754" s="21">
        <v>8.6795065457364345E-2</v>
      </c>
      <c r="D754" s="22">
        <f t="shared" si="22"/>
        <v>1.3444148538459535</v>
      </c>
      <c r="E754" s="23">
        <f t="shared" si="22"/>
        <v>6.1649128235361799</v>
      </c>
      <c r="F754" s="23">
        <f t="shared" si="22"/>
        <v>11.521392313382401</v>
      </c>
      <c r="G754" s="136">
        <v>3.6679728166316483E-2</v>
      </c>
      <c r="H754" s="8">
        <f t="shared" si="25"/>
        <v>1.0366797281663165</v>
      </c>
      <c r="I754" s="5">
        <f t="shared" si="26"/>
        <v>1.2968468634222841</v>
      </c>
      <c r="J754" s="5">
        <f t="shared" si="27"/>
        <v>5.9467863179312896</v>
      </c>
      <c r="K754" s="5">
        <f t="shared" si="28"/>
        <v>11.113743232696843</v>
      </c>
      <c r="L754">
        <v>1.64</v>
      </c>
      <c r="M754">
        <v>4.21</v>
      </c>
      <c r="N754">
        <v>5.28</v>
      </c>
      <c r="O754" s="5">
        <f t="shared" si="29"/>
        <v>1.7001547541927589</v>
      </c>
      <c r="P754" s="5">
        <f t="shared" si="30"/>
        <v>4.364421655580192</v>
      </c>
      <c r="Q754" s="5">
        <f t="shared" si="31"/>
        <v>5.4736689647181516</v>
      </c>
      <c r="R754" s="6">
        <f t="shared" si="23"/>
        <v>0.58818175082820889</v>
      </c>
      <c r="S754" s="6">
        <f t="shared" si="23"/>
        <v>0.22912543262666568</v>
      </c>
      <c r="T754" s="6">
        <f t="shared" si="23"/>
        <v>0.18269281654512545</v>
      </c>
      <c r="U754">
        <f t="shared" si="24"/>
        <v>1.2646057497275813</v>
      </c>
      <c r="V754">
        <f t="shared" si="24"/>
        <v>0.70794539687858393</v>
      </c>
      <c r="W754">
        <f t="shared" si="24"/>
        <v>0.47508745608465563</v>
      </c>
      <c r="X754" t="s">
        <v>508</v>
      </c>
      <c r="Y754" t="s">
        <v>455</v>
      </c>
      <c r="Z754" t="s">
        <v>276</v>
      </c>
      <c r="AA754" s="26" t="s">
        <v>84</v>
      </c>
      <c r="AB754" s="26" t="s">
        <v>89</v>
      </c>
      <c r="AC754" s="20">
        <v>44438</v>
      </c>
      <c r="AD754" s="26" t="s">
        <v>77</v>
      </c>
    </row>
    <row r="755" spans="1:30" x14ac:dyDescent="0.25">
      <c r="A755" s="41">
        <v>0.27339872739929383</v>
      </c>
      <c r="B755" s="41">
        <v>0.27219655942035642</v>
      </c>
      <c r="C755" s="41">
        <v>0.41366635312402283</v>
      </c>
      <c r="D755" s="34">
        <v>3.6576615023504417</v>
      </c>
      <c r="E755" s="35">
        <v>3.6738157239367895</v>
      </c>
      <c r="F755" s="35">
        <v>2.4174071505887893</v>
      </c>
      <c r="G755" s="28">
        <v>3.8810693353143133E-2</v>
      </c>
      <c r="H755" s="36">
        <v>1.0388106933531431</v>
      </c>
      <c r="I755" s="36">
        <v>3.521008712900322</v>
      </c>
      <c r="J755" s="36">
        <v>3.5365594014807447</v>
      </c>
      <c r="K755" s="36">
        <v>2.3270911303249293</v>
      </c>
      <c r="L755" s="37">
        <v>2.57</v>
      </c>
      <c r="M755" s="37">
        <v>3.28</v>
      </c>
      <c r="N755" s="37">
        <v>2.9</v>
      </c>
      <c r="O755" s="36">
        <v>2.6697434819175778</v>
      </c>
      <c r="P755" s="36">
        <v>3.4072990741983094</v>
      </c>
      <c r="Q755" s="36">
        <v>3.0125510107241151</v>
      </c>
      <c r="R755" s="38">
        <v>0.37456782150535939</v>
      </c>
      <c r="S755" s="38">
        <v>0.29348759185023587</v>
      </c>
      <c r="T755" s="38">
        <v>0.33194458664440468</v>
      </c>
      <c r="U755" s="37">
        <v>0.72990447043882545</v>
      </c>
      <c r="V755" s="37">
        <v>0.92745508491294548</v>
      </c>
      <c r="W755" s="37">
        <v>1.2461909902063337</v>
      </c>
      <c r="X755" s="37" t="s">
        <v>478</v>
      </c>
      <c r="Y755" s="37" t="s">
        <v>475</v>
      </c>
      <c r="Z755" s="37" t="s">
        <v>275</v>
      </c>
      <c r="AA755" s="39" t="s">
        <v>90</v>
      </c>
      <c r="AB755" s="39" t="s">
        <v>75</v>
      </c>
      <c r="AC755" s="56" t="s">
        <v>581</v>
      </c>
      <c r="AD755" s="39" t="s">
        <v>94</v>
      </c>
    </row>
    <row r="756" spans="1:30" x14ac:dyDescent="0.25">
      <c r="A756" s="41">
        <v>0.55464660870519722</v>
      </c>
      <c r="B756" s="41">
        <v>0.28372611842446976</v>
      </c>
      <c r="C756" s="41">
        <v>0.15696815816963078</v>
      </c>
      <c r="D756" s="34">
        <v>1.8029498139986186</v>
      </c>
      <c r="E756" s="35">
        <v>3.5245257135754606</v>
      </c>
      <c r="F756" s="35">
        <v>6.3707188238733741</v>
      </c>
      <c r="G756" s="28">
        <v>4.3148491618079765E-2</v>
      </c>
      <c r="H756" s="36">
        <v>1.0431484916180798</v>
      </c>
      <c r="I756" s="36">
        <v>1.728373120879438</v>
      </c>
      <c r="J756" s="36">
        <v>3.3787382543288662</v>
      </c>
      <c r="K756" s="36">
        <v>6.1072022584161854</v>
      </c>
      <c r="L756" s="37">
        <v>1.71</v>
      </c>
      <c r="M756" s="37">
        <v>3.67</v>
      </c>
      <c r="N756" s="37">
        <v>5.38</v>
      </c>
      <c r="O756" s="36">
        <v>1.7837839206669164</v>
      </c>
      <c r="P756" s="36">
        <v>3.8283549642383528</v>
      </c>
      <c r="Q756" s="36">
        <v>5.6121388849052689</v>
      </c>
      <c r="R756" s="38">
        <v>0.5606060175865486</v>
      </c>
      <c r="S756" s="38">
        <v>0.2612087983850131</v>
      </c>
      <c r="T756" s="38">
        <v>0.17818518402843833</v>
      </c>
      <c r="U756" s="37">
        <v>0.9893697022607657</v>
      </c>
      <c r="V756" s="37">
        <v>1.0862042939543977</v>
      </c>
      <c r="W756" s="37">
        <v>0.8809271041557456</v>
      </c>
      <c r="X756" s="37" t="s">
        <v>389</v>
      </c>
      <c r="Y756" s="37" t="s">
        <v>513</v>
      </c>
      <c r="Z756" s="37" t="s">
        <v>279</v>
      </c>
      <c r="AA756" s="39" t="s">
        <v>90</v>
      </c>
      <c r="AB756" s="39" t="s">
        <v>75</v>
      </c>
      <c r="AC756" s="56" t="s">
        <v>581</v>
      </c>
      <c r="AD756" s="39" t="s">
        <v>73</v>
      </c>
    </row>
    <row r="757" spans="1:30" x14ac:dyDescent="0.25">
      <c r="A757" s="41">
        <v>0.31157076008200763</v>
      </c>
      <c r="B757" s="41">
        <v>0.38927267031784357</v>
      </c>
      <c r="C757" s="41">
        <v>0.28626713418785366</v>
      </c>
      <c r="D757" s="34">
        <v>3.2095437958837758</v>
      </c>
      <c r="E757" s="35">
        <v>2.568893416492593</v>
      </c>
      <c r="F757" s="35">
        <v>3.4932406852677049</v>
      </c>
      <c r="G757" s="28">
        <v>3.4867366481737827E-2</v>
      </c>
      <c r="H757" s="36">
        <v>1.0348673664817378</v>
      </c>
      <c r="I757" s="36">
        <v>3.1014059384202395</v>
      </c>
      <c r="J757" s="36">
        <v>2.4823407324419926</v>
      </c>
      <c r="K757" s="36">
        <v>3.3755443435652581</v>
      </c>
      <c r="L757" s="37">
        <v>1.91</v>
      </c>
      <c r="M757" s="37">
        <v>3.2</v>
      </c>
      <c r="N757" s="37">
        <v>5.03</v>
      </c>
      <c r="O757" s="36">
        <v>1.9765966699801192</v>
      </c>
      <c r="P757" s="36">
        <v>3.3115755727415612</v>
      </c>
      <c r="Q757" s="36">
        <v>5.2053828534031412</v>
      </c>
      <c r="R757" s="38">
        <v>0.50592010762117601</v>
      </c>
      <c r="S757" s="38">
        <v>0.30197106423638942</v>
      </c>
      <c r="T757" s="38">
        <v>0.19210882814243463</v>
      </c>
      <c r="U757" s="37">
        <v>0.61584972684127093</v>
      </c>
      <c r="V757" s="37">
        <v>1.2891058661604498</v>
      </c>
      <c r="W757" s="37">
        <v>1.4901300317943096</v>
      </c>
      <c r="X757" s="37" t="s">
        <v>319</v>
      </c>
      <c r="Y757" s="37" t="s">
        <v>482</v>
      </c>
      <c r="Z757" s="37" t="s">
        <v>279</v>
      </c>
      <c r="AA757" s="39" t="s">
        <v>90</v>
      </c>
      <c r="AB757" s="39" t="s">
        <v>75</v>
      </c>
      <c r="AC757" s="56" t="s">
        <v>582</v>
      </c>
      <c r="AD757" s="39" t="s">
        <v>75</v>
      </c>
    </row>
    <row r="758" spans="1:30" x14ac:dyDescent="0.25">
      <c r="A758" s="41">
        <v>0.28115859992546449</v>
      </c>
      <c r="B758" s="41">
        <v>0.27123585673702488</v>
      </c>
      <c r="C758" s="41">
        <v>0.40801632750400652</v>
      </c>
      <c r="D758" s="34">
        <v>3.5567114086679239</v>
      </c>
      <c r="E758" s="35">
        <v>3.6868281798359135</v>
      </c>
      <c r="F758" s="35">
        <v>2.4508823117873404</v>
      </c>
      <c r="G758" s="28">
        <v>4.2973820652038475E-2</v>
      </c>
      <c r="H758" s="36">
        <v>1.0429738206520385</v>
      </c>
      <c r="I758" s="36">
        <v>3.4101636476784871</v>
      </c>
      <c r="J758" s="36">
        <v>3.5349191962757129</v>
      </c>
      <c r="K758" s="36">
        <v>2.3498982076607793</v>
      </c>
      <c r="L758" s="37">
        <v>1.88</v>
      </c>
      <c r="M758" s="37">
        <v>3.57</v>
      </c>
      <c r="N758" s="37">
        <v>4.33</v>
      </c>
      <c r="O758" s="36">
        <v>1.9607907828258322</v>
      </c>
      <c r="P758" s="36">
        <v>3.723416539727777</v>
      </c>
      <c r="Q758" s="36">
        <v>4.516076643423327</v>
      </c>
      <c r="R758" s="38">
        <v>0.50999831739255241</v>
      </c>
      <c r="S758" s="38">
        <v>0.26857054249243656</v>
      </c>
      <c r="T758" s="38">
        <v>0.22143114011501117</v>
      </c>
      <c r="U758" s="37">
        <v>0.55129319124606646</v>
      </c>
      <c r="V758" s="37">
        <v>1.0099240751418723</v>
      </c>
      <c r="W758" s="37">
        <v>1.8426330067762065</v>
      </c>
      <c r="X758" s="37" t="s">
        <v>373</v>
      </c>
      <c r="Y758" s="37" t="s">
        <v>307</v>
      </c>
      <c r="Z758" s="37" t="s">
        <v>275</v>
      </c>
      <c r="AA758" s="39" t="s">
        <v>90</v>
      </c>
      <c r="AB758" s="39" t="s">
        <v>75</v>
      </c>
      <c r="AC758" s="56" t="s">
        <v>583</v>
      </c>
      <c r="AD758" s="39" t="s">
        <v>75</v>
      </c>
    </row>
    <row r="759" spans="1:30" x14ac:dyDescent="0.25">
      <c r="A759" s="41">
        <v>5.2181040760877678E-2</v>
      </c>
      <c r="B759" s="41">
        <v>0.331927752703713</v>
      </c>
      <c r="C759" s="41">
        <v>0.55118887501358782</v>
      </c>
      <c r="D759" s="34">
        <v>19.164048578152201</v>
      </c>
      <c r="E759" s="35">
        <v>3.0127037942881052</v>
      </c>
      <c r="F759" s="35">
        <v>1.8142601299334065</v>
      </c>
      <c r="G759" s="28">
        <v>2.7399465533339828E-2</v>
      </c>
      <c r="H759" s="36">
        <v>1.0273994655333398</v>
      </c>
      <c r="I759" s="36">
        <v>18.652967245027551</v>
      </c>
      <c r="J759" s="36">
        <v>2.932358732271835</v>
      </c>
      <c r="K759" s="36">
        <v>1.7658760694328319</v>
      </c>
      <c r="L759" s="37">
        <v>2.61</v>
      </c>
      <c r="M759" s="37">
        <v>3.06</v>
      </c>
      <c r="N759" s="37">
        <v>3.15</v>
      </c>
      <c r="O759" s="36">
        <v>2.6815126050420166</v>
      </c>
      <c r="P759" s="36">
        <v>3.1438423645320199</v>
      </c>
      <c r="Q759" s="36">
        <v>3.2363083164300201</v>
      </c>
      <c r="R759" s="38">
        <v>0.37292384832340963</v>
      </c>
      <c r="S759" s="38">
        <v>0.31808210592290814</v>
      </c>
      <c r="T759" s="38">
        <v>0.30899404575368222</v>
      </c>
      <c r="U759" s="37">
        <v>0.13992411854450479</v>
      </c>
      <c r="V759" s="37">
        <v>1.0435285309138407</v>
      </c>
      <c r="W759" s="37">
        <v>1.7838171401301814</v>
      </c>
      <c r="X759" s="37" t="s">
        <v>331</v>
      </c>
      <c r="Y759" s="37" t="s">
        <v>289</v>
      </c>
      <c r="Z759" s="37" t="s">
        <v>283</v>
      </c>
      <c r="AA759" s="39" t="s">
        <v>85</v>
      </c>
      <c r="AB759" s="39" t="s">
        <v>76</v>
      </c>
      <c r="AC759" s="56" t="s">
        <v>583</v>
      </c>
      <c r="AD759" s="39" t="s">
        <v>183</v>
      </c>
    </row>
    <row r="760" spans="1:30" x14ac:dyDescent="0.25">
      <c r="A760" s="41">
        <v>0.27431064920966447</v>
      </c>
      <c r="B760" s="41">
        <v>0.3340358704914011</v>
      </c>
      <c r="C760" s="41">
        <v>0.36455675725695463</v>
      </c>
      <c r="D760" s="34">
        <v>3.6455019259411534</v>
      </c>
      <c r="E760" s="35">
        <v>2.9936904636286434</v>
      </c>
      <c r="F760" s="35">
        <v>2.7430570963060186</v>
      </c>
      <c r="G760" s="28">
        <v>3.2726931038076224E-2</v>
      </c>
      <c r="H760" s="36">
        <v>1.0327269310380762</v>
      </c>
      <c r="I760" s="36">
        <v>3.5299766243887611</v>
      </c>
      <c r="J760" s="36">
        <v>2.8988209502965576</v>
      </c>
      <c r="K760" s="36">
        <v>2.6561301093879224</v>
      </c>
      <c r="L760" s="37">
        <v>3.26</v>
      </c>
      <c r="M760" s="37">
        <v>3.27</v>
      </c>
      <c r="N760" s="37">
        <v>2.38</v>
      </c>
      <c r="O760" s="36">
        <v>3.3666897951841284</v>
      </c>
      <c r="P760" s="36">
        <v>3.3770170644945092</v>
      </c>
      <c r="Q760" s="36">
        <v>2.4578900958706211</v>
      </c>
      <c r="R760" s="38">
        <v>0.29702766243282858</v>
      </c>
      <c r="S760" s="38">
        <v>0.29611932095749882</v>
      </c>
      <c r="T760" s="38">
        <v>0.40685301660967277</v>
      </c>
      <c r="U760" s="37">
        <v>0.92351886340451061</v>
      </c>
      <c r="V760" s="37">
        <v>1.1280448348027392</v>
      </c>
      <c r="W760" s="37">
        <v>0.89604044304457897</v>
      </c>
      <c r="X760" s="37" t="s">
        <v>531</v>
      </c>
      <c r="Y760" s="37" t="s">
        <v>526</v>
      </c>
      <c r="Z760" s="37" t="s">
        <v>277</v>
      </c>
      <c r="AA760" s="39" t="s">
        <v>90</v>
      </c>
      <c r="AB760" s="39" t="s">
        <v>75</v>
      </c>
      <c r="AC760" s="56" t="s">
        <v>583</v>
      </c>
      <c r="AD760" s="39" t="s">
        <v>73</v>
      </c>
    </row>
    <row r="761" spans="1:30" x14ac:dyDescent="0.25">
      <c r="A761" s="41">
        <v>0.83034231124153879</v>
      </c>
      <c r="B761" s="41">
        <v>0.12179146163336101</v>
      </c>
      <c r="C761" s="41">
        <v>3.7379797196097943E-2</v>
      </c>
      <c r="D761" s="34">
        <v>1.2043225865544378</v>
      </c>
      <c r="E761" s="35">
        <v>8.2107562105657568</v>
      </c>
      <c r="F761" s="35">
        <v>26.752419087613173</v>
      </c>
      <c r="G761" s="28">
        <v>4.0914288556550549E-2</v>
      </c>
      <c r="H761" s="36">
        <v>1.0409142885565505</v>
      </c>
      <c r="I761" s="36">
        <v>1.1569853539281199</v>
      </c>
      <c r="J761" s="36">
        <v>7.8880233471977022</v>
      </c>
      <c r="K761" s="36">
        <v>25.700885636521623</v>
      </c>
      <c r="L761" s="37">
        <v>1.38</v>
      </c>
      <c r="M761" s="37">
        <v>4.88</v>
      </c>
      <c r="N761" s="37">
        <v>8.98</v>
      </c>
      <c r="O761" s="36">
        <v>1.4364617182080397</v>
      </c>
      <c r="P761" s="36">
        <v>5.0796617281559664</v>
      </c>
      <c r="Q761" s="36">
        <v>9.3474103112378248</v>
      </c>
      <c r="R761" s="38">
        <v>0.6961549948212209</v>
      </c>
      <c r="S761" s="38">
        <v>0.19686350263386987</v>
      </c>
      <c r="T761" s="38">
        <v>0.10698150254490922</v>
      </c>
      <c r="U761" s="37">
        <v>1.1927549431068556</v>
      </c>
      <c r="V761" s="37">
        <v>0.6186594264751597</v>
      </c>
      <c r="W761" s="37">
        <v>0.34940430174278464</v>
      </c>
      <c r="X761" s="37" t="s">
        <v>534</v>
      </c>
      <c r="Y761" s="37" t="s">
        <v>537</v>
      </c>
      <c r="Z761" s="37" t="s">
        <v>277</v>
      </c>
      <c r="AA761" s="39" t="s">
        <v>84</v>
      </c>
      <c r="AB761" s="39" t="s">
        <v>100</v>
      </c>
      <c r="AC761" s="56" t="s">
        <v>583</v>
      </c>
      <c r="AD761" s="39" t="s">
        <v>92</v>
      </c>
    </row>
    <row r="762" spans="1:30" x14ac:dyDescent="0.25">
      <c r="A762" s="41">
        <v>0.19365332307522143</v>
      </c>
      <c r="B762" s="41">
        <v>0.21855049484785452</v>
      </c>
      <c r="C762" s="41">
        <v>0.52088166500949751</v>
      </c>
      <c r="D762" s="34">
        <v>5.1638669769253926</v>
      </c>
      <c r="E762" s="35">
        <v>4.5756016278808112</v>
      </c>
      <c r="F762" s="35">
        <v>1.9198218466410533</v>
      </c>
      <c r="G762" s="28">
        <v>3.4249160657170652E-2</v>
      </c>
      <c r="H762" s="36">
        <v>1.0342491606571707</v>
      </c>
      <c r="I762" s="36">
        <v>4.9928655234723403</v>
      </c>
      <c r="J762" s="36">
        <v>4.4240805812918769</v>
      </c>
      <c r="K762" s="36">
        <v>1.8562469467426808</v>
      </c>
      <c r="L762" s="37">
        <v>4.5</v>
      </c>
      <c r="M762" s="37">
        <v>3.57</v>
      </c>
      <c r="N762" s="37">
        <v>1.88</v>
      </c>
      <c r="O762" s="36">
        <v>4.6541212229572677</v>
      </c>
      <c r="P762" s="36">
        <v>3.6922695035460991</v>
      </c>
      <c r="Q762" s="36">
        <v>1.9443884220354808</v>
      </c>
      <c r="R762" s="38">
        <v>0.2148633333973608</v>
      </c>
      <c r="S762" s="38">
        <v>0.2708361345344884</v>
      </c>
      <c r="T762" s="38">
        <v>0.51430053206815085</v>
      </c>
      <c r="U762" s="37">
        <v>0.90128604082058839</v>
      </c>
      <c r="V762" s="37">
        <v>0.80694732711164208</v>
      </c>
      <c r="W762" s="37">
        <v>1.0127962786950306</v>
      </c>
      <c r="X762" s="37" t="s">
        <v>532</v>
      </c>
      <c r="Y762" s="37" t="s">
        <v>527</v>
      </c>
      <c r="Z762" s="37" t="s">
        <v>277</v>
      </c>
      <c r="AA762" s="39" t="s">
        <v>85</v>
      </c>
      <c r="AB762" s="39" t="s">
        <v>79</v>
      </c>
      <c r="AC762" s="56" t="s">
        <v>583</v>
      </c>
      <c r="AD762" s="39" t="s">
        <v>75</v>
      </c>
    </row>
    <row r="763" spans="1:30" x14ac:dyDescent="0.25">
      <c r="A763" s="41">
        <v>9.4995916983056025E-2</v>
      </c>
      <c r="B763" s="41">
        <v>0.21045138659788082</v>
      </c>
      <c r="C763" s="41">
        <v>0.59333715922987107</v>
      </c>
      <c r="D763" s="34">
        <v>10.526768220768533</v>
      </c>
      <c r="E763" s="35">
        <v>4.7516911918035785</v>
      </c>
      <c r="F763" s="35">
        <v>1.6853823908449654</v>
      </c>
      <c r="G763" s="28">
        <v>3.695142067235091E-2</v>
      </c>
      <c r="H763" s="36">
        <v>1.0369514206723509</v>
      </c>
      <c r="I763" s="36">
        <v>10.151650319301421</v>
      </c>
      <c r="J763" s="36">
        <v>4.5823662488669141</v>
      </c>
      <c r="K763" s="36">
        <v>1.6253243471638981</v>
      </c>
      <c r="L763" s="37">
        <v>5.72</v>
      </c>
      <c r="M763" s="37">
        <v>3.44</v>
      </c>
      <c r="N763" s="37">
        <v>1.75</v>
      </c>
      <c r="O763" s="36">
        <v>5.9313621262458467</v>
      </c>
      <c r="P763" s="36">
        <v>3.567112887112887</v>
      </c>
      <c r="Q763" s="36">
        <v>1.8146649861766142</v>
      </c>
      <c r="R763" s="38">
        <v>0.16859533758275735</v>
      </c>
      <c r="S763" s="38">
        <v>0.28033875900388722</v>
      </c>
      <c r="T763" s="38">
        <v>0.55106590341335537</v>
      </c>
      <c r="U763" s="37">
        <v>0.56345518414129314</v>
      </c>
      <c r="V763" s="37">
        <v>0.75070385324407707</v>
      </c>
      <c r="W763" s="37">
        <v>1.0767081678519455</v>
      </c>
      <c r="X763" s="37" t="s">
        <v>524</v>
      </c>
      <c r="Y763" s="37" t="s">
        <v>533</v>
      </c>
      <c r="Z763" s="37" t="s">
        <v>277</v>
      </c>
      <c r="AA763" s="39" t="s">
        <v>85</v>
      </c>
      <c r="AB763" s="39" t="s">
        <v>79</v>
      </c>
      <c r="AC763" s="56" t="s">
        <v>583</v>
      </c>
      <c r="AD763" s="39" t="s">
        <v>86</v>
      </c>
    </row>
    <row r="764" spans="1:30" x14ac:dyDescent="0.25">
      <c r="A764" s="41">
        <v>0.39877043787790922</v>
      </c>
      <c r="B764" s="41">
        <v>0.27119000322578973</v>
      </c>
      <c r="C764" s="41">
        <v>0.30786000485054243</v>
      </c>
      <c r="D764" s="34">
        <v>2.5077084583340357</v>
      </c>
      <c r="E764" s="35">
        <v>3.687451558335693</v>
      </c>
      <c r="F764" s="35">
        <v>3.2482296636273769</v>
      </c>
      <c r="G764" s="28">
        <v>3.757665946484301E-2</v>
      </c>
      <c r="H764" s="36">
        <v>1.037576659464843</v>
      </c>
      <c r="I764" s="36">
        <v>2.4168898128717076</v>
      </c>
      <c r="J764" s="36">
        <v>3.5539075833081979</v>
      </c>
      <c r="K764" s="36">
        <v>3.1305924569493837</v>
      </c>
      <c r="L764" s="37">
        <v>2.4900000000000002</v>
      </c>
      <c r="M764" s="37">
        <v>3.17</v>
      </c>
      <c r="N764" s="37">
        <v>3.12</v>
      </c>
      <c r="O764" s="36">
        <v>2.5835658820674592</v>
      </c>
      <c r="P764" s="36">
        <v>3.2891180105035525</v>
      </c>
      <c r="Q764" s="36">
        <v>3.2372391775303102</v>
      </c>
      <c r="R764" s="38">
        <v>0.38706193131787497</v>
      </c>
      <c r="S764" s="38">
        <v>0.30403287349574409</v>
      </c>
      <c r="T764" s="38">
        <v>0.30890519518638099</v>
      </c>
      <c r="U764" s="37">
        <v>1.0302496980784674</v>
      </c>
      <c r="V764" s="37">
        <v>0.89197592387846147</v>
      </c>
      <c r="W764" s="37">
        <v>0.9966164688968473</v>
      </c>
      <c r="X764" s="37" t="s">
        <v>285</v>
      </c>
      <c r="Y764" s="37" t="s">
        <v>302</v>
      </c>
      <c r="Z764" s="37" t="s">
        <v>275</v>
      </c>
      <c r="AA764" s="39" t="s">
        <v>90</v>
      </c>
      <c r="AB764" s="39" t="s">
        <v>75</v>
      </c>
      <c r="AC764" s="56" t="s">
        <v>584</v>
      </c>
      <c r="AD764" s="39" t="s">
        <v>94</v>
      </c>
    </row>
    <row r="765" spans="1:30" x14ac:dyDescent="0.25">
      <c r="A765" s="41">
        <v>0.70368555166532654</v>
      </c>
      <c r="B765" s="41">
        <v>0.14231786262800605</v>
      </c>
      <c r="C765" s="41">
        <v>9.7428354041129955E-2</v>
      </c>
      <c r="D765" s="34">
        <v>1.4210892885798525</v>
      </c>
      <c r="E765" s="35">
        <v>7.0265248615616489</v>
      </c>
      <c r="F765" s="35">
        <v>10.263952520206223</v>
      </c>
      <c r="G765" s="28">
        <v>3.9616942845805303E-2</v>
      </c>
      <c r="H765" s="36">
        <v>1.0396169428458053</v>
      </c>
      <c r="I765" s="36">
        <v>1.3669354836501801</v>
      </c>
      <c r="J765" s="36">
        <v>6.7587633213513474</v>
      </c>
      <c r="K765" s="36">
        <v>9.8728215145379359</v>
      </c>
      <c r="L765" s="37">
        <v>1.78</v>
      </c>
      <c r="M765" s="37">
        <v>3.92</v>
      </c>
      <c r="N765" s="37">
        <v>4.49</v>
      </c>
      <c r="O765" s="36">
        <v>1.8505181582655335</v>
      </c>
      <c r="P765" s="36">
        <v>4.0752984159555563</v>
      </c>
      <c r="Q765" s="36">
        <v>4.667880073377666</v>
      </c>
      <c r="R765" s="38">
        <v>0.54038918533892522</v>
      </c>
      <c r="S765" s="38">
        <v>0.24538080354675693</v>
      </c>
      <c r="T765" s="38">
        <v>0.2142300111143178</v>
      </c>
      <c r="U765" s="37">
        <v>1.302182891065786</v>
      </c>
      <c r="V765" s="37">
        <v>0.57998776013009357</v>
      </c>
      <c r="W765" s="37">
        <v>0.454783872410575</v>
      </c>
      <c r="X765" s="37" t="s">
        <v>284</v>
      </c>
      <c r="Y765" s="37" t="s">
        <v>479</v>
      </c>
      <c r="Z765" s="37" t="s">
        <v>275</v>
      </c>
      <c r="AA765" s="39" t="s">
        <v>84</v>
      </c>
      <c r="AB765" s="39" t="s">
        <v>99</v>
      </c>
      <c r="AC765" s="56" t="s">
        <v>584</v>
      </c>
      <c r="AD765" s="39" t="s">
        <v>73</v>
      </c>
    </row>
    <row r="766" spans="1:30" x14ac:dyDescent="0.25">
      <c r="A766" s="41">
        <v>0.76841699043839395</v>
      </c>
      <c r="B766" s="41">
        <v>0.1586948940595026</v>
      </c>
      <c r="C766" s="41">
        <v>6.7813348759981754E-2</v>
      </c>
      <c r="D766" s="34">
        <v>1.301376742632258</v>
      </c>
      <c r="E766" s="35">
        <v>6.3013999658051398</v>
      </c>
      <c r="F766" s="35">
        <v>14.746359209296614</v>
      </c>
      <c r="G766" s="28">
        <v>3.9629961892055476E-2</v>
      </c>
      <c r="H766" s="36">
        <v>1.0396299618920555</v>
      </c>
      <c r="I766" s="36">
        <v>1.2517691778176931</v>
      </c>
      <c r="J766" s="36">
        <v>6.0611950374506547</v>
      </c>
      <c r="K766" s="36">
        <v>14.18423838272153</v>
      </c>
      <c r="L766" s="37">
        <v>2.15</v>
      </c>
      <c r="M766" s="37">
        <v>3.37</v>
      </c>
      <c r="N766" s="37">
        <v>3.6</v>
      </c>
      <c r="O766" s="36">
        <v>2.2352044180679194</v>
      </c>
      <c r="P766" s="36">
        <v>3.503552971576227</v>
      </c>
      <c r="Q766" s="36">
        <v>3.7426678628113996</v>
      </c>
      <c r="R766" s="38">
        <v>0.44738637411265791</v>
      </c>
      <c r="S766" s="38">
        <v>0.28542454134783812</v>
      </c>
      <c r="T766" s="38">
        <v>0.26718908453950407</v>
      </c>
      <c r="U766" s="37">
        <v>1.7175690519463522</v>
      </c>
      <c r="V766" s="37">
        <v>0.5559959676561449</v>
      </c>
      <c r="W766" s="37">
        <v>0.25380284107360496</v>
      </c>
      <c r="X766" s="37" t="s">
        <v>304</v>
      </c>
      <c r="Y766" s="37" t="s">
        <v>511</v>
      </c>
      <c r="Z766" s="37" t="s">
        <v>275</v>
      </c>
      <c r="AA766" s="39" t="s">
        <v>84</v>
      </c>
      <c r="AB766" s="39" t="s">
        <v>86</v>
      </c>
      <c r="AC766" s="56" t="s">
        <v>584</v>
      </c>
      <c r="AD766" s="39" t="s">
        <v>75</v>
      </c>
    </row>
    <row r="767" spans="1:30" x14ac:dyDescent="0.25">
      <c r="A767" s="41">
        <v>0.79370219990640456</v>
      </c>
      <c r="B767" s="41">
        <v>0.140750249044058</v>
      </c>
      <c r="C767" s="41">
        <v>5.7241603285578257E-2</v>
      </c>
      <c r="D767" s="34">
        <v>1.2599183927144495</v>
      </c>
      <c r="E767" s="35">
        <v>7.1047831658683425</v>
      </c>
      <c r="F767" s="35">
        <v>17.469811161839786</v>
      </c>
      <c r="G767" s="28">
        <v>4.3517841185183981E-2</v>
      </c>
      <c r="H767" s="36">
        <v>1.043517841185184</v>
      </c>
      <c r="I767" s="36">
        <v>1.2073759958751513</v>
      </c>
      <c r="J767" s="36">
        <v>6.8084922801118823</v>
      </c>
      <c r="K767" s="36">
        <v>16.741267348144525</v>
      </c>
      <c r="L767" s="37">
        <v>1.76</v>
      </c>
      <c r="M767" s="37">
        <v>3.77</v>
      </c>
      <c r="N767" s="37">
        <v>4.76</v>
      </c>
      <c r="O767" s="36">
        <v>1.8365914004859238</v>
      </c>
      <c r="P767" s="36">
        <v>3.9340622612681435</v>
      </c>
      <c r="Q767" s="36">
        <v>4.9671449240414756</v>
      </c>
      <c r="R767" s="38">
        <v>0.54448692275016686</v>
      </c>
      <c r="S767" s="38">
        <v>0.25419018144304872</v>
      </c>
      <c r="T767" s="38">
        <v>0.20132289580678439</v>
      </c>
      <c r="U767" s="37">
        <v>1.4577066348948624</v>
      </c>
      <c r="V767" s="37">
        <v>0.55372024302832112</v>
      </c>
      <c r="W767" s="37">
        <v>0.28432733920395592</v>
      </c>
      <c r="X767" s="37" t="s">
        <v>305</v>
      </c>
      <c r="Y767" s="37" t="s">
        <v>376</v>
      </c>
      <c r="Z767" s="37" t="s">
        <v>275</v>
      </c>
      <c r="AA767" s="39" t="s">
        <v>84</v>
      </c>
      <c r="AB767" s="39" t="s">
        <v>89</v>
      </c>
      <c r="AC767" s="56" t="s">
        <v>584</v>
      </c>
      <c r="AD767" s="39" t="s">
        <v>75</v>
      </c>
    </row>
    <row r="768" spans="1:30" x14ac:dyDescent="0.25">
      <c r="A768" s="43">
        <v>0.15010434290931232</v>
      </c>
      <c r="B768" s="43">
        <v>0.18293721688246947</v>
      </c>
      <c r="C768" s="43">
        <v>0.5828272856837694</v>
      </c>
      <c r="D768" s="44">
        <v>6.6620324276970742</v>
      </c>
      <c r="E768" s="45">
        <v>5.4663562562147412</v>
      </c>
      <c r="F768" s="45">
        <v>1.7157741659723533</v>
      </c>
      <c r="G768" s="46">
        <v>3.8227108288577671E-2</v>
      </c>
      <c r="H768" s="47">
        <v>1.0382271082885777</v>
      </c>
      <c r="I768" s="47">
        <v>6.4167390492036223</v>
      </c>
      <c r="J768" s="47">
        <v>5.2650871977572704</v>
      </c>
      <c r="K768" s="47">
        <v>1.652600045090953</v>
      </c>
      <c r="L768" s="48">
        <v>2.44</v>
      </c>
      <c r="M768" s="48">
        <v>3.27</v>
      </c>
      <c r="N768" s="48">
        <v>3.1</v>
      </c>
      <c r="O768" s="47">
        <v>2.5332741442241296</v>
      </c>
      <c r="P768" s="47">
        <v>3.3950026441036489</v>
      </c>
      <c r="Q768" s="47">
        <v>3.2185040356945911</v>
      </c>
      <c r="R768" s="49">
        <v>0.39474606500050624</v>
      </c>
      <c r="S768" s="49">
        <v>0.29455058061199851</v>
      </c>
      <c r="T768" s="49">
        <v>0.31070335438749519</v>
      </c>
      <c r="U768" s="48">
        <v>0.38025545082791345</v>
      </c>
      <c r="V768" s="48">
        <v>0.6210723350209465</v>
      </c>
      <c r="W768" s="48">
        <v>1.8758319710861362</v>
      </c>
      <c r="X768" s="48" t="s">
        <v>301</v>
      </c>
      <c r="Y768" s="48" t="s">
        <v>306</v>
      </c>
      <c r="Z768" s="48" t="s">
        <v>275</v>
      </c>
      <c r="AA768" s="50" t="s">
        <v>85</v>
      </c>
      <c r="AB768" s="50" t="s">
        <v>79</v>
      </c>
      <c r="AC768" s="59" t="s">
        <v>584</v>
      </c>
      <c r="AD768" s="50" t="s">
        <v>75</v>
      </c>
    </row>
    <row r="769" spans="1:30" x14ac:dyDescent="0.25">
      <c r="A769" s="41">
        <v>0.52936660207285402</v>
      </c>
      <c r="B769" s="41">
        <v>0.2439834639366121</v>
      </c>
      <c r="C769" s="41">
        <v>0.2152861689129747</v>
      </c>
      <c r="D769" s="34">
        <v>1.8890500384502442</v>
      </c>
      <c r="E769" s="35">
        <v>4.0986384235441626</v>
      </c>
      <c r="F769" s="35">
        <v>4.6449802374635167</v>
      </c>
      <c r="G769" s="28">
        <v>3.364416771469414E-2</v>
      </c>
      <c r="H769" s="36">
        <v>1.0336441677146941</v>
      </c>
      <c r="I769" s="36">
        <v>1.8275631957821472</v>
      </c>
      <c r="J769" s="36">
        <v>3.9652315096073432</v>
      </c>
      <c r="K769" s="36">
        <v>4.4937903995851904</v>
      </c>
      <c r="L769" s="37">
        <v>2.77</v>
      </c>
      <c r="M769" s="37">
        <v>3.49</v>
      </c>
      <c r="N769" s="37">
        <v>2.59</v>
      </c>
      <c r="O769" s="36">
        <v>2.8631943445697026</v>
      </c>
      <c r="P769" s="36">
        <v>3.6074181453242828</v>
      </c>
      <c r="Q769" s="36">
        <v>2.6771383943810578</v>
      </c>
      <c r="R769" s="38">
        <v>0.34926025957566836</v>
      </c>
      <c r="S769" s="38">
        <v>0.27720656705575969</v>
      </c>
      <c r="T769" s="38">
        <v>0.37353317336857195</v>
      </c>
      <c r="U769" s="37">
        <v>1.515679461259076</v>
      </c>
      <c r="V769" s="37">
        <v>0.88015037496400739</v>
      </c>
      <c r="W769" s="37">
        <v>0.57635086857613027</v>
      </c>
      <c r="X769" s="37" t="s">
        <v>460</v>
      </c>
      <c r="Y769" s="37" t="s">
        <v>473</v>
      </c>
      <c r="Z769" s="37" t="s">
        <v>276</v>
      </c>
      <c r="AA769" s="39" t="s">
        <v>84</v>
      </c>
      <c r="AB769" s="39" t="s">
        <v>86</v>
      </c>
      <c r="AC769" s="57" t="s">
        <v>584</v>
      </c>
      <c r="AD769" s="39" t="s">
        <v>89</v>
      </c>
    </row>
    <row r="770" spans="1:30" x14ac:dyDescent="0.25">
      <c r="A770" s="41">
        <v>0.32362428247473474</v>
      </c>
      <c r="B770" s="41">
        <v>0.27765600332383561</v>
      </c>
      <c r="C770" s="41">
        <v>0.36717663969981545</v>
      </c>
      <c r="D770" s="34">
        <v>3.0900029885058755</v>
      </c>
      <c r="E770" s="35">
        <v>3.6015788890891747</v>
      </c>
      <c r="F770" s="35">
        <v>2.7234848077959102</v>
      </c>
      <c r="G770" s="28">
        <v>3.3107411258485264E-2</v>
      </c>
      <c r="H770" s="36">
        <v>1.0331074112584853</v>
      </c>
      <c r="I770" s="36">
        <v>2.9909794033340367</v>
      </c>
      <c r="J770" s="36">
        <v>3.4861611192023996</v>
      </c>
      <c r="K770" s="36">
        <v>2.6362068243013401</v>
      </c>
      <c r="L770" s="37">
        <v>2.2400000000000002</v>
      </c>
      <c r="M770" s="37">
        <v>3.93</v>
      </c>
      <c r="N770" s="37">
        <v>3.01</v>
      </c>
      <c r="O770" s="36">
        <v>2.3141606012190072</v>
      </c>
      <c r="P770" s="36">
        <v>4.0601121262458468</v>
      </c>
      <c r="Q770" s="36">
        <v>3.1096533078880406</v>
      </c>
      <c r="R770" s="38">
        <v>0.43212212647352133</v>
      </c>
      <c r="S770" s="38">
        <v>0.24629861661595112</v>
      </c>
      <c r="T770" s="38">
        <v>0.32157925691052752</v>
      </c>
      <c r="U770" s="37">
        <v>0.74891856410080193</v>
      </c>
      <c r="V770" s="37">
        <v>1.1273145060200622</v>
      </c>
      <c r="W770" s="37">
        <v>1.1417920522217464</v>
      </c>
      <c r="X770" s="37" t="s">
        <v>505</v>
      </c>
      <c r="Y770" s="37" t="s">
        <v>471</v>
      </c>
      <c r="Z770" s="37" t="s">
        <v>276</v>
      </c>
      <c r="AA770" s="39" t="s">
        <v>90</v>
      </c>
      <c r="AB770" s="39" t="s">
        <v>75</v>
      </c>
      <c r="AC770" s="57" t="s">
        <v>584</v>
      </c>
      <c r="AD770" s="39" t="s">
        <v>76</v>
      </c>
    </row>
    <row r="771" spans="1:30" x14ac:dyDescent="0.25">
      <c r="A771" s="41">
        <v>0.58386385883272318</v>
      </c>
      <c r="B771" s="41">
        <v>0.21510637523203768</v>
      </c>
      <c r="C771" s="41">
        <v>0.19080716608765894</v>
      </c>
      <c r="D771" s="34">
        <v>1.7127280356061561</v>
      </c>
      <c r="E771" s="35">
        <v>4.6488626797847745</v>
      </c>
      <c r="F771" s="35">
        <v>5.2408933086956955</v>
      </c>
      <c r="G771" s="28">
        <v>3.4897375795939878E-2</v>
      </c>
      <c r="H771" s="36">
        <v>1.0348973757959399</v>
      </c>
      <c r="I771" s="36">
        <v>1.6549737932120046</v>
      </c>
      <c r="J771" s="36">
        <v>4.4921001719705131</v>
      </c>
      <c r="K771" s="36">
        <v>5.0641671640774266</v>
      </c>
      <c r="L771" s="37">
        <v>1.98</v>
      </c>
      <c r="M771" s="37">
        <v>3.81</v>
      </c>
      <c r="N771" s="37">
        <v>3.74</v>
      </c>
      <c r="O771" s="36">
        <v>2.049096804075961</v>
      </c>
      <c r="P771" s="36">
        <v>3.9429590017825311</v>
      </c>
      <c r="Q771" s="36">
        <v>3.8705161854768155</v>
      </c>
      <c r="R771" s="38">
        <v>0.48801989150090419</v>
      </c>
      <c r="S771" s="38">
        <v>0.25361663652802896</v>
      </c>
      <c r="T771" s="38">
        <v>0.2583634719710669</v>
      </c>
      <c r="U771" s="37">
        <v>1.1963935671495911</v>
      </c>
      <c r="V771" s="37">
        <v>0.84815561856197397</v>
      </c>
      <c r="W771" s="37">
        <v>0.73852222464724682</v>
      </c>
      <c r="X771" s="37" t="s">
        <v>467</v>
      </c>
      <c r="Y771" s="37" t="s">
        <v>455</v>
      </c>
      <c r="Z771" s="37" t="s">
        <v>276</v>
      </c>
      <c r="AA771" s="39" t="s">
        <v>84</v>
      </c>
      <c r="AB771" s="39" t="s">
        <v>86</v>
      </c>
      <c r="AC771" s="57" t="s">
        <v>584</v>
      </c>
      <c r="AD771" s="39" t="s">
        <v>77</v>
      </c>
    </row>
    <row r="772" spans="1:30" x14ac:dyDescent="0.25">
      <c r="A772" s="41">
        <v>0.15841281059064255</v>
      </c>
      <c r="B772" s="41">
        <v>0.20148898243517246</v>
      </c>
      <c r="C772" s="41">
        <v>0.56036766867506649</v>
      </c>
      <c r="D772" s="34">
        <v>6.3126207802986229</v>
      </c>
      <c r="E772" s="35">
        <v>4.9630505247190992</v>
      </c>
      <c r="F772" s="35">
        <v>1.7845426420913975</v>
      </c>
      <c r="G772" s="28">
        <v>3.50279641618223E-2</v>
      </c>
      <c r="H772" s="36">
        <v>1.0350279641618223</v>
      </c>
      <c r="I772" s="36">
        <v>6.0989857268355614</v>
      </c>
      <c r="J772" s="36">
        <v>4.7950883421185972</v>
      </c>
      <c r="K772" s="36">
        <v>1.7241492055111196</v>
      </c>
      <c r="L772" s="37">
        <v>1.95</v>
      </c>
      <c r="M772" s="37">
        <v>3.81</v>
      </c>
      <c r="N772" s="37">
        <v>3.85</v>
      </c>
      <c r="O772" s="36">
        <v>2.0183045301155533</v>
      </c>
      <c r="P772" s="36">
        <v>3.9434565434565432</v>
      </c>
      <c r="Q772" s="36">
        <v>3.9848576620230158</v>
      </c>
      <c r="R772" s="38">
        <v>0.49546536961037657</v>
      </c>
      <c r="S772" s="38">
        <v>0.25358463798956277</v>
      </c>
      <c r="T772" s="38">
        <v>0.25094999240006083</v>
      </c>
      <c r="U772" s="37">
        <v>0.31972529324343096</v>
      </c>
      <c r="V772" s="37">
        <v>0.79456304621838125</v>
      </c>
      <c r="W772" s="37">
        <v>2.2329853980698133</v>
      </c>
      <c r="X772" s="37" t="s">
        <v>469</v>
      </c>
      <c r="Y772" s="37" t="s">
        <v>509</v>
      </c>
      <c r="Z772" s="37" t="s">
        <v>276</v>
      </c>
      <c r="AA772" s="39" t="s">
        <v>85</v>
      </c>
      <c r="AB772" s="39" t="s">
        <v>79</v>
      </c>
      <c r="AC772" s="57" t="s">
        <v>584</v>
      </c>
      <c r="AD772" s="39" t="s">
        <v>88</v>
      </c>
    </row>
    <row r="773" spans="1:30" x14ac:dyDescent="0.25">
      <c r="A773" s="41">
        <v>0.20898154449028986</v>
      </c>
      <c r="B773" s="41">
        <v>0.25338188108854887</v>
      </c>
      <c r="C773" s="41">
        <v>0.48037920639667137</v>
      </c>
      <c r="D773" s="34">
        <v>4.785111539102747</v>
      </c>
      <c r="E773" s="35">
        <v>3.9466121085845596</v>
      </c>
      <c r="F773" s="35">
        <v>2.0816887714624634</v>
      </c>
      <c r="G773" s="28">
        <v>4.0230563424614285E-2</v>
      </c>
      <c r="H773" s="36">
        <v>1.0402305634246143</v>
      </c>
      <c r="I773" s="36">
        <v>4.6000489769780977</v>
      </c>
      <c r="J773" s="36">
        <v>3.7939782268958218</v>
      </c>
      <c r="K773" s="36">
        <v>2.0011801658751436</v>
      </c>
      <c r="L773" s="37">
        <v>3.53</v>
      </c>
      <c r="M773" s="37">
        <v>3.2</v>
      </c>
      <c r="N773" s="37">
        <v>2.25</v>
      </c>
      <c r="O773" s="36">
        <v>3.672013888888888</v>
      </c>
      <c r="P773" s="36">
        <v>3.328737802958766</v>
      </c>
      <c r="Q773" s="36">
        <v>2.3405187677053823</v>
      </c>
      <c r="R773" s="38">
        <v>0.2723301246288557</v>
      </c>
      <c r="S773" s="38">
        <v>0.30041416873120641</v>
      </c>
      <c r="T773" s="38">
        <v>0.427255706639938</v>
      </c>
      <c r="U773" s="37">
        <v>0.7673831338897954</v>
      </c>
      <c r="V773" s="37">
        <v>0.84344184616425544</v>
      </c>
      <c r="W773" s="37">
        <v>1.1243365481868266</v>
      </c>
      <c r="X773" s="37" t="s">
        <v>377</v>
      </c>
      <c r="Y773" s="37" t="s">
        <v>371</v>
      </c>
      <c r="Z773" s="37" t="s">
        <v>275</v>
      </c>
      <c r="AA773" s="39" t="s">
        <v>85</v>
      </c>
      <c r="AB773" s="39" t="s">
        <v>79</v>
      </c>
      <c r="AC773" s="57" t="s">
        <v>585</v>
      </c>
      <c r="AD773" s="39" t="s">
        <v>79</v>
      </c>
    </row>
    <row r="774" spans="1:30" x14ac:dyDescent="0.25">
      <c r="A774" s="41">
        <v>0.31647496967805705</v>
      </c>
      <c r="B774" s="41">
        <v>0.2684233861114369</v>
      </c>
      <c r="C774" s="41">
        <v>0.38079676857092792</v>
      </c>
      <c r="D774" s="34">
        <v>3.1598075545035291</v>
      </c>
      <c r="E774" s="35">
        <v>3.7254578093461892</v>
      </c>
      <c r="F774" s="35">
        <v>2.626072704747068</v>
      </c>
      <c r="G774" s="28">
        <v>3.8905376876807063E-2</v>
      </c>
      <c r="H774" s="36">
        <v>1.0389053768768071</v>
      </c>
      <c r="I774" s="36">
        <v>3.0414777176364711</v>
      </c>
      <c r="J774" s="36">
        <v>3.5859452576381767</v>
      </c>
      <c r="K774" s="36">
        <v>2.5277304008586978</v>
      </c>
      <c r="L774" s="37">
        <v>2.29</v>
      </c>
      <c r="M774" s="37">
        <v>3.44</v>
      </c>
      <c r="N774" s="37">
        <v>3.21</v>
      </c>
      <c r="O774" s="36">
        <v>2.3790933130478882</v>
      </c>
      <c r="P774" s="36">
        <v>3.5738344964562163</v>
      </c>
      <c r="Q774" s="36">
        <v>3.3348862597745508</v>
      </c>
      <c r="R774" s="38">
        <v>0.42032819583645781</v>
      </c>
      <c r="S774" s="38">
        <v>0.27981150246089781</v>
      </c>
      <c r="T774" s="38">
        <v>0.29986030170264438</v>
      </c>
      <c r="U774" s="37">
        <v>0.75292348410809873</v>
      </c>
      <c r="V774" s="37">
        <v>0.95930075694063965</v>
      </c>
      <c r="W774" s="37">
        <v>1.269913911273737</v>
      </c>
      <c r="X774" s="37" t="s">
        <v>374</v>
      </c>
      <c r="Y774" s="37" t="s">
        <v>309</v>
      </c>
      <c r="Z774" s="37" t="s">
        <v>275</v>
      </c>
      <c r="AA774" s="39" t="s">
        <v>90</v>
      </c>
      <c r="AB774" s="39" t="s">
        <v>75</v>
      </c>
      <c r="AC774" s="57" t="s">
        <v>585</v>
      </c>
      <c r="AD774" s="39" t="s">
        <v>88</v>
      </c>
    </row>
    <row r="775" spans="1:30" x14ac:dyDescent="0.25">
      <c r="A775" s="41">
        <v>0.54564426971407032</v>
      </c>
      <c r="B775" s="41">
        <v>0.2800301176883695</v>
      </c>
      <c r="C775" s="41">
        <v>0.16866041681410535</v>
      </c>
      <c r="D775" s="34">
        <v>1.8326958707438128</v>
      </c>
      <c r="E775" s="35">
        <v>3.5710444585565844</v>
      </c>
      <c r="F775" s="35">
        <v>5.9290734535666605</v>
      </c>
      <c r="G775" s="28">
        <v>3.8685848199552453E-2</v>
      </c>
      <c r="H775" s="36">
        <v>1.0386858481995525</v>
      </c>
      <c r="I775" s="36">
        <v>1.7644371240068297</v>
      </c>
      <c r="J775" s="36">
        <v>3.4380409290707066</v>
      </c>
      <c r="K775" s="36">
        <v>5.708245148274675</v>
      </c>
      <c r="L775" s="37">
        <v>3.27</v>
      </c>
      <c r="M775" s="37">
        <v>3.18</v>
      </c>
      <c r="N775" s="37">
        <v>2.39</v>
      </c>
      <c r="O775" s="36">
        <v>3.3965027236125365</v>
      </c>
      <c r="P775" s="36">
        <v>3.3030209972745768</v>
      </c>
      <c r="Q775" s="36">
        <v>2.4824591771969304</v>
      </c>
      <c r="R775" s="38">
        <v>0.29442049112694224</v>
      </c>
      <c r="S775" s="38">
        <v>0.30275314653619534</v>
      </c>
      <c r="T775" s="38">
        <v>0.40282636233686242</v>
      </c>
      <c r="U775" s="37">
        <v>1.8532822482074134</v>
      </c>
      <c r="V775" s="37">
        <v>0.92494535859395532</v>
      </c>
      <c r="W775" s="37">
        <v>0.41869259955003524</v>
      </c>
      <c r="X775" s="37" t="s">
        <v>375</v>
      </c>
      <c r="Y775" s="37" t="s">
        <v>478</v>
      </c>
      <c r="Z775" s="37" t="s">
        <v>275</v>
      </c>
      <c r="AA775" s="39" t="s">
        <v>90</v>
      </c>
      <c r="AB775" s="39" t="s">
        <v>75</v>
      </c>
      <c r="AC775" s="57" t="s">
        <v>585</v>
      </c>
      <c r="AD775" s="39" t="s">
        <v>73</v>
      </c>
    </row>
    <row r="776" spans="1:30" x14ac:dyDescent="0.25">
      <c r="A776" s="41">
        <v>0.38561428891561877</v>
      </c>
      <c r="B776" s="41">
        <v>0.31250690874883241</v>
      </c>
      <c r="C776" s="41">
        <v>0.28495996019377307</v>
      </c>
      <c r="D776" s="34">
        <v>2.5932648990059155</v>
      </c>
      <c r="E776" s="35">
        <v>3.1999292559759649</v>
      </c>
      <c r="F776" s="35">
        <v>3.5092649483808147</v>
      </c>
      <c r="G776" s="28">
        <v>3.8748832866479788E-2</v>
      </c>
      <c r="H776" s="36">
        <v>1.0387488328664798</v>
      </c>
      <c r="I776" s="36">
        <v>2.4965273769306391</v>
      </c>
      <c r="J776" s="36">
        <v>3.0805611084496709</v>
      </c>
      <c r="K776" s="36">
        <v>3.3783575368232386</v>
      </c>
      <c r="L776" s="37">
        <v>2.1</v>
      </c>
      <c r="M776" s="37">
        <v>3.15</v>
      </c>
      <c r="N776" s="37">
        <v>4.08</v>
      </c>
      <c r="O776" s="36">
        <v>2.1813725490196076</v>
      </c>
      <c r="P776" s="36">
        <v>3.2720588235294112</v>
      </c>
      <c r="Q776" s="36">
        <v>4.2380952380952372</v>
      </c>
      <c r="R776" s="38">
        <v>0.45842696629213486</v>
      </c>
      <c r="S776" s="38">
        <v>0.30561797752808995</v>
      </c>
      <c r="T776" s="38">
        <v>0.23595505617977533</v>
      </c>
      <c r="U776" s="37">
        <v>0.84116842435024664</v>
      </c>
      <c r="V776" s="37">
        <v>1.0225409881855176</v>
      </c>
      <c r="W776" s="37">
        <v>1.2076874503450381</v>
      </c>
      <c r="X776" s="37" t="s">
        <v>308</v>
      </c>
      <c r="Y776" s="37" t="s">
        <v>370</v>
      </c>
      <c r="Z776" s="37" t="s">
        <v>275</v>
      </c>
      <c r="AA776" s="39" t="s">
        <v>90</v>
      </c>
      <c r="AB776" s="39" t="s">
        <v>75</v>
      </c>
      <c r="AC776" s="57" t="s">
        <v>585</v>
      </c>
      <c r="AD776" s="39" t="s">
        <v>73</v>
      </c>
    </row>
    <row r="777" spans="1:30" x14ac:dyDescent="0.25">
      <c r="A777" s="41">
        <v>0.31646333292883405</v>
      </c>
      <c r="B777" s="41">
        <v>0.25729477216670438</v>
      </c>
      <c r="C777" s="41">
        <v>0.39012660415324746</v>
      </c>
      <c r="D777" s="34">
        <v>3.1599237445460355</v>
      </c>
      <c r="E777" s="35">
        <v>3.8865927650954677</v>
      </c>
      <c r="F777" s="35">
        <v>2.5632704597792189</v>
      </c>
      <c r="G777" s="28">
        <v>3.9266078954175221E-2</v>
      </c>
      <c r="H777" s="36">
        <v>1.0392660789541752</v>
      </c>
      <c r="I777" s="36">
        <v>3.0405339003519689</v>
      </c>
      <c r="J777" s="36">
        <v>3.7397475428107771</v>
      </c>
      <c r="K777" s="36">
        <v>2.4664236730969473</v>
      </c>
      <c r="L777" s="37">
        <v>2.91</v>
      </c>
      <c r="M777" s="37">
        <v>3.42</v>
      </c>
      <c r="N777" s="37">
        <v>2.48</v>
      </c>
      <c r="O777" s="36">
        <v>3.0242642897566498</v>
      </c>
      <c r="P777" s="36">
        <v>3.5542899900232792</v>
      </c>
      <c r="Q777" s="36">
        <v>2.5773798758063546</v>
      </c>
      <c r="R777" s="38">
        <v>0.33065893195480806</v>
      </c>
      <c r="S777" s="38">
        <v>0.28135014385628404</v>
      </c>
      <c r="T777" s="38">
        <v>0.38799092418890785</v>
      </c>
      <c r="U777" s="37">
        <v>0.95706875679404257</v>
      </c>
      <c r="V777" s="37">
        <v>0.91450023319743756</v>
      </c>
      <c r="W777" s="37">
        <v>1.0055044585612518</v>
      </c>
      <c r="X777" s="37" t="s">
        <v>386</v>
      </c>
      <c r="Y777" s="37" t="s">
        <v>389</v>
      </c>
      <c r="Z777" s="37" t="s">
        <v>279</v>
      </c>
      <c r="AA777" s="39" t="s">
        <v>90</v>
      </c>
      <c r="AB777" s="39" t="s">
        <v>75</v>
      </c>
      <c r="AC777" s="57" t="s">
        <v>585</v>
      </c>
      <c r="AD777" s="39" t="s">
        <v>204</v>
      </c>
    </row>
    <row r="778" spans="1:30" x14ac:dyDescent="0.25">
      <c r="A778" s="41">
        <v>0.42451796044920759</v>
      </c>
      <c r="B778" s="41">
        <v>0.25546660025337109</v>
      </c>
      <c r="C778" s="41">
        <v>0.29875707388488754</v>
      </c>
      <c r="D778" s="34">
        <v>2.3556129378880479</v>
      </c>
      <c r="E778" s="35">
        <v>3.9144060280608217</v>
      </c>
      <c r="F778" s="35">
        <v>3.3472010787778186</v>
      </c>
      <c r="G778" s="28">
        <v>3.8720967642950965E-2</v>
      </c>
      <c r="H778" s="36">
        <v>1.038720967642951</v>
      </c>
      <c r="I778" s="36">
        <v>2.2678014705271301</v>
      </c>
      <c r="J778" s="36">
        <v>3.7684865810914836</v>
      </c>
      <c r="K778" s="36">
        <v>3.2224256398455435</v>
      </c>
      <c r="L778" s="37">
        <v>2.73</v>
      </c>
      <c r="M778" s="37">
        <v>3.11</v>
      </c>
      <c r="N778" s="37">
        <v>2.85</v>
      </c>
      <c r="O778" s="36">
        <v>2.8357082416652561</v>
      </c>
      <c r="P778" s="36">
        <v>3.2304222093695776</v>
      </c>
      <c r="Q778" s="36">
        <v>2.9603547577824103</v>
      </c>
      <c r="R778" s="38">
        <v>0.35264558790179162</v>
      </c>
      <c r="S778" s="38">
        <v>0.30955705947649231</v>
      </c>
      <c r="T778" s="38">
        <v>0.33779735262171617</v>
      </c>
      <c r="U778" s="37">
        <v>1.2038090791807432</v>
      </c>
      <c r="V778" s="37">
        <v>0.82526497921062958</v>
      </c>
      <c r="W778" s="37">
        <v>0.88442692509627796</v>
      </c>
      <c r="X778" s="37" t="s">
        <v>513</v>
      </c>
      <c r="Y778" s="37" t="s">
        <v>393</v>
      </c>
      <c r="Z778" s="37" t="s">
        <v>279</v>
      </c>
      <c r="AA778" s="39" t="s">
        <v>90</v>
      </c>
      <c r="AB778" s="39" t="s">
        <v>75</v>
      </c>
      <c r="AC778" s="57" t="s">
        <v>585</v>
      </c>
      <c r="AD778" s="39" t="s">
        <v>86</v>
      </c>
    </row>
    <row r="779" spans="1:30" x14ac:dyDescent="0.25">
      <c r="A779" s="41">
        <v>0.47887949066637603</v>
      </c>
      <c r="B779" s="41">
        <v>0.29189377472969735</v>
      </c>
      <c r="C779" s="41">
        <v>0.21917695355592709</v>
      </c>
      <c r="D779" s="34">
        <v>2.0882080345693406</v>
      </c>
      <c r="E779" s="35">
        <v>3.4259038272605533</v>
      </c>
      <c r="F779" s="35">
        <v>4.562523494263421</v>
      </c>
      <c r="G779" s="28">
        <v>4.2096621552284441E-2</v>
      </c>
      <c r="H779" s="36">
        <v>1.0420966215522844</v>
      </c>
      <c r="I779" s="36">
        <v>2.0038526096157874</v>
      </c>
      <c r="J779" s="36">
        <v>3.2875107321213668</v>
      </c>
      <c r="K779" s="36">
        <v>4.3782154167884979</v>
      </c>
      <c r="L779" s="37">
        <v>1.87</v>
      </c>
      <c r="M779" s="37">
        <v>3.4</v>
      </c>
      <c r="N779" s="37">
        <v>4.6900000000000004</v>
      </c>
      <c r="O779" s="36">
        <v>1.9487206823027721</v>
      </c>
      <c r="P779" s="36">
        <v>3.5431285132777668</v>
      </c>
      <c r="Q779" s="36">
        <v>4.8874331550802141</v>
      </c>
      <c r="R779" s="38">
        <v>0.51315717490015855</v>
      </c>
      <c r="S779" s="38">
        <v>0.28223644619508725</v>
      </c>
      <c r="T779" s="38">
        <v>0.20460637890475408</v>
      </c>
      <c r="U779" s="37">
        <v>0.93320236779218424</v>
      </c>
      <c r="V779" s="37">
        <v>1.034217156093068</v>
      </c>
      <c r="W779" s="37">
        <v>1.0712127096387145</v>
      </c>
      <c r="X779" s="37" t="s">
        <v>391</v>
      </c>
      <c r="Y779" s="37" t="s">
        <v>480</v>
      </c>
      <c r="Z779" s="37" t="s">
        <v>279</v>
      </c>
      <c r="AA779" s="39" t="s">
        <v>90</v>
      </c>
      <c r="AB779" s="39" t="s">
        <v>75</v>
      </c>
      <c r="AC779" s="57" t="s">
        <v>585</v>
      </c>
      <c r="AD779" s="39" t="s">
        <v>73</v>
      </c>
    </row>
    <row r="780" spans="1:30" x14ac:dyDescent="0.25">
      <c r="A780" s="41">
        <v>2.3445384244376043E-2</v>
      </c>
      <c r="B780" s="41">
        <v>7.3755837192331447E-2</v>
      </c>
      <c r="C780" s="41">
        <v>0.7086169242451732</v>
      </c>
      <c r="D780" s="34">
        <v>42.65231866438166</v>
      </c>
      <c r="E780" s="35">
        <v>13.558248920588108</v>
      </c>
      <c r="F780" s="35">
        <v>1.411199712828213</v>
      </c>
      <c r="G780" s="28">
        <v>3.6543137764869726E-2</v>
      </c>
      <c r="H780" s="36">
        <v>1.0365431377648697</v>
      </c>
      <c r="I780" s="36">
        <v>41.148619011027542</v>
      </c>
      <c r="J780" s="36">
        <v>13.080255347427395</v>
      </c>
      <c r="K780" s="36">
        <v>1.3614481263859668</v>
      </c>
      <c r="L780" s="37">
        <v>6.89</v>
      </c>
      <c r="M780" s="37">
        <v>4.54</v>
      </c>
      <c r="N780" s="37">
        <v>1.49</v>
      </c>
      <c r="O780" s="36">
        <v>7.1417822191999525</v>
      </c>
      <c r="P780" s="36">
        <v>4.7059058454525085</v>
      </c>
      <c r="Q780" s="36">
        <v>1.5444492752696559</v>
      </c>
      <c r="R780" s="38">
        <v>0.14002107167474276</v>
      </c>
      <c r="S780" s="38">
        <v>0.212498939171581</v>
      </c>
      <c r="T780" s="38">
        <v>0.64747998915367633</v>
      </c>
      <c r="U780" s="37">
        <v>0.16744182831879553</v>
      </c>
      <c r="V780" s="37">
        <v>0.34708802537963607</v>
      </c>
      <c r="W780" s="37">
        <v>1.0944228950942705</v>
      </c>
      <c r="X780" s="37" t="s">
        <v>540</v>
      </c>
      <c r="Y780" s="37" t="s">
        <v>413</v>
      </c>
      <c r="Z780" s="37" t="s">
        <v>283</v>
      </c>
      <c r="AA780" s="39" t="s">
        <v>85</v>
      </c>
      <c r="AB780" s="39" t="s">
        <v>87</v>
      </c>
      <c r="AC780" s="57" t="s">
        <v>585</v>
      </c>
      <c r="AD780" s="39" t="s">
        <v>76</v>
      </c>
    </row>
    <row r="781" spans="1:30" x14ac:dyDescent="0.25">
      <c r="A781" s="41">
        <v>0.22743418226243806</v>
      </c>
      <c r="B781" s="41">
        <v>0.28851097675149834</v>
      </c>
      <c r="C781" s="41">
        <v>0.43879915880098935</v>
      </c>
      <c r="D781" s="34">
        <v>4.3968764503749584</v>
      </c>
      <c r="E781" s="35">
        <v>3.4660726300938105</v>
      </c>
      <c r="F781" s="35">
        <v>2.2789469394893138</v>
      </c>
      <c r="G781" s="28">
        <v>3.3303873867357003E-2</v>
      </c>
      <c r="H781" s="36">
        <v>1.033303873867357</v>
      </c>
      <c r="I781" s="36">
        <v>4.2551630372958185</v>
      </c>
      <c r="J781" s="36">
        <v>3.3543594655474434</v>
      </c>
      <c r="K781" s="36">
        <v>2.205495398909012</v>
      </c>
      <c r="L781" s="37">
        <v>2.36</v>
      </c>
      <c r="M781" s="37">
        <v>3.4</v>
      </c>
      <c r="N781" s="37">
        <v>3.17</v>
      </c>
      <c r="O781" s="36">
        <v>2.4385971423269623</v>
      </c>
      <c r="P781" s="36">
        <v>3.5132331711490137</v>
      </c>
      <c r="Q781" s="36">
        <v>3.2755732801595214</v>
      </c>
      <c r="R781" s="38">
        <v>0.41007183295793509</v>
      </c>
      <c r="S781" s="38">
        <v>0.28463809581786081</v>
      </c>
      <c r="T781" s="38">
        <v>0.30529007122420404</v>
      </c>
      <c r="U781" s="37">
        <v>0.55462034693265105</v>
      </c>
      <c r="V781" s="37">
        <v>1.0136063337639658</v>
      </c>
      <c r="W781" s="37">
        <v>1.4373187999249952</v>
      </c>
      <c r="X781" s="37" t="s">
        <v>559</v>
      </c>
      <c r="Y781" s="37" t="s">
        <v>554</v>
      </c>
      <c r="Z781" s="37" t="s">
        <v>272</v>
      </c>
      <c r="AA781" s="39" t="s">
        <v>90</v>
      </c>
      <c r="AB781" s="39" t="s">
        <v>75</v>
      </c>
      <c r="AC781" s="57" t="s">
        <v>585</v>
      </c>
      <c r="AD781" s="39" t="s">
        <v>75</v>
      </c>
    </row>
    <row r="782" spans="1:30" x14ac:dyDescent="0.25">
      <c r="A782" s="41">
        <v>0.40679886027129125</v>
      </c>
      <c r="B782" s="41">
        <v>0.3594644086927628</v>
      </c>
      <c r="C782" s="41">
        <v>0.22556566882403473</v>
      </c>
      <c r="D782" s="34">
        <v>2.4582173099824005</v>
      </c>
      <c r="E782" s="35">
        <v>2.7819165842777727</v>
      </c>
      <c r="F782" s="35">
        <v>4.4332987604603371</v>
      </c>
      <c r="G782" s="28">
        <v>3.4997546047047301E-2</v>
      </c>
      <c r="H782" s="36">
        <v>1.0349975460470473</v>
      </c>
      <c r="I782" s="36">
        <v>2.375094819665069</v>
      </c>
      <c r="J782" s="36">
        <v>2.6878484832188354</v>
      </c>
      <c r="K782" s="36">
        <v>4.2833906006757001</v>
      </c>
      <c r="L782" s="37">
        <v>2.11</v>
      </c>
      <c r="M782" s="37">
        <v>3.6</v>
      </c>
      <c r="N782" s="37">
        <v>3.53</v>
      </c>
      <c r="O782" s="36">
        <v>2.1838448221592697</v>
      </c>
      <c r="P782" s="36">
        <v>3.7259911657693703</v>
      </c>
      <c r="Q782" s="36">
        <v>3.6535413375460766</v>
      </c>
      <c r="R782" s="38">
        <v>0.45790799321137349</v>
      </c>
      <c r="S782" s="38">
        <v>0.26838496268777723</v>
      </c>
      <c r="T782" s="38">
        <v>0.27370704410084934</v>
      </c>
      <c r="U782" s="37">
        <v>0.88838558466375162</v>
      </c>
      <c r="V782" s="37">
        <v>1.3393612111977446</v>
      </c>
      <c r="W782" s="37">
        <v>0.82411349537983913</v>
      </c>
      <c r="X782" s="37" t="s">
        <v>470</v>
      </c>
      <c r="Y782" s="37" t="s">
        <v>522</v>
      </c>
      <c r="Z782" s="37" t="s">
        <v>276</v>
      </c>
      <c r="AA782" s="39" t="s">
        <v>90</v>
      </c>
      <c r="AB782" s="39" t="s">
        <v>75</v>
      </c>
      <c r="AC782" s="57" t="s">
        <v>585</v>
      </c>
      <c r="AD782" s="39" t="s">
        <v>86</v>
      </c>
    </row>
    <row r="783" spans="1:30" x14ac:dyDescent="0.25">
      <c r="A783" s="41">
        <v>0.62840992826973074</v>
      </c>
      <c r="B783" s="41">
        <v>0.27815265002141404</v>
      </c>
      <c r="C783" s="41">
        <v>9.2196019876499058E-2</v>
      </c>
      <c r="D783" s="34">
        <v>1.5913179518875658</v>
      </c>
      <c r="E783" s="35">
        <v>3.5951482034164095</v>
      </c>
      <c r="F783" s="35">
        <v>10.846455208582187</v>
      </c>
      <c r="G783" s="28">
        <v>3.8085074229652571E-2</v>
      </c>
      <c r="H783" s="36">
        <v>1.0380850742296526</v>
      </c>
      <c r="I783" s="36">
        <v>1.532935971619146</v>
      </c>
      <c r="J783" s="36">
        <v>3.4632500675190956</v>
      </c>
      <c r="K783" s="36">
        <v>10.448522455282559</v>
      </c>
      <c r="L783" s="37">
        <v>1.66</v>
      </c>
      <c r="M783" s="37">
        <v>3.96</v>
      </c>
      <c r="N783" s="37">
        <v>5.46</v>
      </c>
      <c r="O783" s="36">
        <v>1.7232212232212232</v>
      </c>
      <c r="P783" s="36">
        <v>4.1108168939494245</v>
      </c>
      <c r="Q783" s="36">
        <v>5.667944505293903</v>
      </c>
      <c r="R783" s="38">
        <v>0.58030854455860093</v>
      </c>
      <c r="S783" s="38">
        <v>0.24326065251698925</v>
      </c>
      <c r="T783" s="38">
        <v>0.1764308029244098</v>
      </c>
      <c r="U783" s="37">
        <v>1.0828893252773266</v>
      </c>
      <c r="V783" s="37">
        <v>1.1434346128048305</v>
      </c>
      <c r="W783" s="37">
        <v>0.5225619242689703</v>
      </c>
      <c r="X783" s="37" t="s">
        <v>474</v>
      </c>
      <c r="Y783" s="37" t="s">
        <v>369</v>
      </c>
      <c r="Z783" s="37" t="s">
        <v>276</v>
      </c>
      <c r="AA783" s="39" t="s">
        <v>84</v>
      </c>
      <c r="AB783" s="39" t="s">
        <v>78</v>
      </c>
      <c r="AC783" s="57" t="s">
        <v>585</v>
      </c>
      <c r="AD783" s="39" t="s">
        <v>92</v>
      </c>
    </row>
    <row r="784" spans="1:30" x14ac:dyDescent="0.25">
      <c r="A784" s="41">
        <v>0.21769293655313102</v>
      </c>
      <c r="B784" s="41">
        <v>0.37649845020459449</v>
      </c>
      <c r="C784" s="41">
        <v>0.3800477235524945</v>
      </c>
      <c r="D784" s="34">
        <v>4.5936263060879607</v>
      </c>
      <c r="E784" s="35">
        <v>2.6560534298523302</v>
      </c>
      <c r="F784" s="35">
        <v>2.6312484933536879</v>
      </c>
      <c r="G784" s="28">
        <v>3.2598274815739625E-2</v>
      </c>
      <c r="H784" s="36">
        <v>1.0325982748157396</v>
      </c>
      <c r="I784" s="36">
        <v>4.4486093170237604</v>
      </c>
      <c r="J784" s="36">
        <v>2.572204016442198</v>
      </c>
      <c r="K784" s="36">
        <v>2.5481821513048888</v>
      </c>
      <c r="L784" s="37">
        <v>2.41</v>
      </c>
      <c r="M784" s="37">
        <v>3.32</v>
      </c>
      <c r="N784" s="37">
        <v>3.16</v>
      </c>
      <c r="O784" s="36">
        <v>2.4885618423059328</v>
      </c>
      <c r="P784" s="36">
        <v>3.4282262723882555</v>
      </c>
      <c r="Q784" s="36">
        <v>3.2630105484177374</v>
      </c>
      <c r="R784" s="38">
        <v>0.4018385169296767</v>
      </c>
      <c r="S784" s="38">
        <v>0.29169603186762677</v>
      </c>
      <c r="T784" s="38">
        <v>0.30646545120269647</v>
      </c>
      <c r="U784" s="37">
        <v>0.54174233524564819</v>
      </c>
      <c r="V784" s="37">
        <v>1.2907218785048524</v>
      </c>
      <c r="W784" s="37">
        <v>1.2400997308539377</v>
      </c>
      <c r="X784" s="37" t="s">
        <v>461</v>
      </c>
      <c r="Y784" s="37" t="s">
        <v>504</v>
      </c>
      <c r="Z784" s="37" t="s">
        <v>276</v>
      </c>
      <c r="AA784" s="39" t="s">
        <v>90</v>
      </c>
      <c r="AB784" s="39" t="s">
        <v>75</v>
      </c>
      <c r="AC784" s="57" t="s">
        <v>585</v>
      </c>
      <c r="AD784" s="39" t="s">
        <v>76</v>
      </c>
    </row>
    <row r="785" spans="1:30" x14ac:dyDescent="0.25">
      <c r="A785" s="41">
        <v>0.68269589577461565</v>
      </c>
      <c r="B785" s="41">
        <v>0.21053979899220757</v>
      </c>
      <c r="C785" s="41">
        <v>0.10377189946561299</v>
      </c>
      <c r="D785" s="34">
        <v>1.4647810338237901</v>
      </c>
      <c r="E785" s="35">
        <v>4.7496958047205684</v>
      </c>
      <c r="F785" s="35">
        <v>9.6365201480326679</v>
      </c>
      <c r="G785" s="28">
        <v>3.3324141404768026E-2</v>
      </c>
      <c r="H785" s="36">
        <v>1.033324141404768</v>
      </c>
      <c r="I785" s="36">
        <v>1.4175426423624164</v>
      </c>
      <c r="J785" s="36">
        <v>4.5965206989778862</v>
      </c>
      <c r="K785" s="36">
        <v>9.325747615779262</v>
      </c>
      <c r="L785" s="37">
        <v>2.0699999999999998</v>
      </c>
      <c r="M785" s="37">
        <v>3.66</v>
      </c>
      <c r="N785" s="37">
        <v>3.61</v>
      </c>
      <c r="O785" s="36">
        <v>2.1389809727078695</v>
      </c>
      <c r="P785" s="36">
        <v>3.7819663575414513</v>
      </c>
      <c r="Q785" s="36">
        <v>3.7303001504712126</v>
      </c>
      <c r="R785" s="38">
        <v>0.46751234010933607</v>
      </c>
      <c r="S785" s="38">
        <v>0.26441271694708346</v>
      </c>
      <c r="T785" s="38">
        <v>0.26807494294358047</v>
      </c>
      <c r="U785" s="37">
        <v>1.4602735312076578</v>
      </c>
      <c r="V785" s="37">
        <v>0.79625443671206853</v>
      </c>
      <c r="W785" s="37">
        <v>0.38710033219125961</v>
      </c>
      <c r="X785" s="37" t="s">
        <v>463</v>
      </c>
      <c r="Y785" s="37" t="s">
        <v>457</v>
      </c>
      <c r="Z785" s="37" t="s">
        <v>276</v>
      </c>
      <c r="AA785" s="39" t="s">
        <v>84</v>
      </c>
      <c r="AB785" s="39" t="s">
        <v>86</v>
      </c>
      <c r="AC785" s="57" t="s">
        <v>585</v>
      </c>
      <c r="AD785" s="39" t="s">
        <v>92</v>
      </c>
    </row>
    <row r="786" spans="1:30" x14ac:dyDescent="0.25">
      <c r="A786" s="41">
        <v>0.22356187238035924</v>
      </c>
      <c r="B786" s="41">
        <v>0.25488663056807642</v>
      </c>
      <c r="C786" s="41">
        <v>0.46776909510249781</v>
      </c>
      <c r="D786" s="34">
        <v>4.473034642949492</v>
      </c>
      <c r="E786" s="35">
        <v>3.9233128774595141</v>
      </c>
      <c r="F786" s="35">
        <v>2.1378069018879486</v>
      </c>
      <c r="G786" s="28">
        <v>3.2235771287602244E-2</v>
      </c>
      <c r="H786" s="36">
        <v>1.0322357712876022</v>
      </c>
      <c r="I786" s="36">
        <v>4.3333458957442117</v>
      </c>
      <c r="J786" s="36">
        <v>3.8007914340786759</v>
      </c>
      <c r="K786" s="36">
        <v>2.0710451636657257</v>
      </c>
      <c r="L786" s="37">
        <v>2.54</v>
      </c>
      <c r="M786" s="37">
        <v>3.57</v>
      </c>
      <c r="N786" s="37">
        <v>2.79</v>
      </c>
      <c r="O786" s="36">
        <v>2.6218788590705095</v>
      </c>
      <c r="P786" s="36">
        <v>3.6850817034967398</v>
      </c>
      <c r="Q786" s="36">
        <v>2.8799378018924102</v>
      </c>
      <c r="R786" s="38">
        <v>0.38140587485209487</v>
      </c>
      <c r="S786" s="38">
        <v>0.27136440395639244</v>
      </c>
      <c r="T786" s="38">
        <v>0.34722972119151285</v>
      </c>
      <c r="U786" s="37">
        <v>0.5861521468882831</v>
      </c>
      <c r="V786" s="37">
        <v>0.93927805877235127</v>
      </c>
      <c r="W786" s="37">
        <v>1.3471458995426893</v>
      </c>
      <c r="X786" s="37" t="s">
        <v>466</v>
      </c>
      <c r="Y786" s="37" t="s">
        <v>464</v>
      </c>
      <c r="Z786" s="37" t="s">
        <v>276</v>
      </c>
      <c r="AA786" s="39" t="s">
        <v>85</v>
      </c>
      <c r="AB786" s="39" t="s">
        <v>79</v>
      </c>
      <c r="AC786" s="57" t="s">
        <v>585</v>
      </c>
      <c r="AD786" s="39" t="s">
        <v>76</v>
      </c>
    </row>
    <row r="787" spans="1:30" x14ac:dyDescent="0.25">
      <c r="A787" s="41">
        <v>0.47056829869564765</v>
      </c>
      <c r="B787" s="41">
        <v>0.29821872886181938</v>
      </c>
      <c r="C787" s="41">
        <v>0.22119523609110509</v>
      </c>
      <c r="D787" s="34">
        <v>2.125090030016612</v>
      </c>
      <c r="E787" s="35">
        <v>3.3532434526047266</v>
      </c>
      <c r="F787" s="35">
        <v>4.5208930249660693</v>
      </c>
      <c r="G787" s="28">
        <v>3.9593047901653078E-2</v>
      </c>
      <c r="H787" s="36">
        <v>1.0395930479016531</v>
      </c>
      <c r="I787" s="36">
        <v>2.0441556764023767</v>
      </c>
      <c r="J787" s="36">
        <v>3.2255347026156218</v>
      </c>
      <c r="K787" s="36">
        <v>4.3487141762742452</v>
      </c>
      <c r="L787" s="37">
        <v>2.1</v>
      </c>
      <c r="M787" s="37">
        <v>3.37</v>
      </c>
      <c r="N787" s="37">
        <v>3.75</v>
      </c>
      <c r="O787" s="36">
        <v>2.1831454005934714</v>
      </c>
      <c r="P787" s="36">
        <v>3.5034285714285711</v>
      </c>
      <c r="Q787" s="36">
        <v>3.8984739296311992</v>
      </c>
      <c r="R787" s="38">
        <v>0.45805469472081778</v>
      </c>
      <c r="S787" s="38">
        <v>0.28543467623552443</v>
      </c>
      <c r="T787" s="38">
        <v>0.25651062904365796</v>
      </c>
      <c r="U787" s="37">
        <v>1.0273190169624982</v>
      </c>
      <c r="V787" s="37">
        <v>1.0447880152296083</v>
      </c>
      <c r="W787" s="37">
        <v>0.86232386125979132</v>
      </c>
      <c r="X787" s="37" t="s">
        <v>379</v>
      </c>
      <c r="Y787" s="37" t="s">
        <v>476</v>
      </c>
      <c r="Z787" s="37" t="s">
        <v>275</v>
      </c>
      <c r="AA787" s="39" t="s">
        <v>90</v>
      </c>
      <c r="AB787" s="39" t="s">
        <v>75</v>
      </c>
      <c r="AC787" s="57" t="s">
        <v>586</v>
      </c>
      <c r="AD787" s="39" t="s">
        <v>75</v>
      </c>
    </row>
    <row r="788" spans="1:30" x14ac:dyDescent="0.25">
      <c r="A788" s="41">
        <v>0.21023215499885914</v>
      </c>
      <c r="B788" s="41">
        <v>0.477774788963995</v>
      </c>
      <c r="C788" s="41">
        <v>0.30138054954865934</v>
      </c>
      <c r="D788" s="34">
        <v>4.756646289457608</v>
      </c>
      <c r="E788" s="35">
        <v>2.0930363491309287</v>
      </c>
      <c r="F788" s="35">
        <v>3.318064160071303</v>
      </c>
      <c r="G788" s="28">
        <v>3.779809371914622E-2</v>
      </c>
      <c r="H788" s="36">
        <v>1.0377980937191462</v>
      </c>
      <c r="I788" s="36">
        <v>4.5834024154074751</v>
      </c>
      <c r="J788" s="36">
        <v>2.0168049660123541</v>
      </c>
      <c r="K788" s="36">
        <v>3.1972155086355873</v>
      </c>
      <c r="L788" s="37">
        <v>2.31</v>
      </c>
      <c r="M788" s="37">
        <v>3.2</v>
      </c>
      <c r="N788" s="37">
        <v>3.42</v>
      </c>
      <c r="O788" s="36">
        <v>2.397313596491228</v>
      </c>
      <c r="P788" s="36">
        <v>3.320953899901268</v>
      </c>
      <c r="Q788" s="36">
        <v>3.54926948051948</v>
      </c>
      <c r="R788" s="38">
        <v>0.41713357879570978</v>
      </c>
      <c r="S788" s="38">
        <v>0.301118302193153</v>
      </c>
      <c r="T788" s="38">
        <v>0.28174811901113733</v>
      </c>
      <c r="U788" s="37">
        <v>0.50399240359841624</v>
      </c>
      <c r="V788" s="37">
        <v>1.5866680486844846</v>
      </c>
      <c r="W788" s="37">
        <v>1.0696807865352456</v>
      </c>
      <c r="X788" s="37" t="s">
        <v>475</v>
      </c>
      <c r="Y788" s="37" t="s">
        <v>510</v>
      </c>
      <c r="Z788" s="37" t="s">
        <v>275</v>
      </c>
      <c r="AA788" s="39" t="s">
        <v>85</v>
      </c>
      <c r="AB788" s="39" t="s">
        <v>76</v>
      </c>
      <c r="AC788" s="57" t="s">
        <v>586</v>
      </c>
      <c r="AD788" s="39" t="s">
        <v>75</v>
      </c>
    </row>
    <row r="789" spans="1:30" x14ac:dyDescent="0.25">
      <c r="A789" s="41">
        <v>0.53475315880958307</v>
      </c>
      <c r="B789" s="41">
        <v>0.27533399397838931</v>
      </c>
      <c r="C789" s="41">
        <v>0.1828786381645699</v>
      </c>
      <c r="D789" s="34">
        <v>1.8700216792100965</v>
      </c>
      <c r="E789" s="35">
        <v>3.6319525444376803</v>
      </c>
      <c r="F789" s="35">
        <v>5.4681072105322341</v>
      </c>
      <c r="G789" s="28">
        <v>4.1736552960520923E-2</v>
      </c>
      <c r="H789" s="36">
        <v>1.0417365529605209</v>
      </c>
      <c r="I789" s="36">
        <v>1.795100377245729</v>
      </c>
      <c r="J789" s="36">
        <v>3.4864405344287865</v>
      </c>
      <c r="K789" s="36">
        <v>5.2490307602170327</v>
      </c>
      <c r="L789" s="37">
        <v>1.88</v>
      </c>
      <c r="M789" s="37">
        <v>3.65</v>
      </c>
      <c r="N789" s="37">
        <v>4.24</v>
      </c>
      <c r="O789" s="36">
        <v>1.9584647195657792</v>
      </c>
      <c r="P789" s="36">
        <v>3.8023384183059012</v>
      </c>
      <c r="Q789" s="36">
        <v>4.4169629845526091</v>
      </c>
      <c r="R789" s="38">
        <v>0.51060404101724888</v>
      </c>
      <c r="S789" s="38">
        <v>0.26299605400340492</v>
      </c>
      <c r="T789" s="38">
        <v>0.22639990497934617</v>
      </c>
      <c r="U789" s="37">
        <v>1.0472951952049248</v>
      </c>
      <c r="V789" s="37">
        <v>1.0469130231696353</v>
      </c>
      <c r="W789" s="37">
        <v>0.80776817543829527</v>
      </c>
      <c r="X789" s="37" t="s">
        <v>378</v>
      </c>
      <c r="Y789" s="37" t="s">
        <v>380</v>
      </c>
      <c r="Z789" s="37" t="s">
        <v>275</v>
      </c>
      <c r="AA789" s="39" t="s">
        <v>90</v>
      </c>
      <c r="AB789" s="39" t="s">
        <v>75</v>
      </c>
      <c r="AC789" s="57" t="s">
        <v>587</v>
      </c>
      <c r="AD789" s="39" t="s">
        <v>88</v>
      </c>
    </row>
    <row r="790" spans="1:30" x14ac:dyDescent="0.25">
      <c r="A790" s="41">
        <v>0.14137012885462677</v>
      </c>
      <c r="B790" s="41">
        <v>0.2815497600862833</v>
      </c>
      <c r="C790" s="41">
        <v>0.51264264412995675</v>
      </c>
      <c r="D790" s="34">
        <v>7.0736301091464409</v>
      </c>
      <c r="E790" s="35">
        <v>3.5517700306103674</v>
      </c>
      <c r="F790" s="35">
        <v>1.950676580363643</v>
      </c>
      <c r="G790" s="28">
        <v>6.8137312233288228E-2</v>
      </c>
      <c r="H790" s="36">
        <v>1.0681373122332882</v>
      </c>
      <c r="I790" s="36">
        <v>6.6223977274576411</v>
      </c>
      <c r="J790" s="36">
        <v>3.3251998501805331</v>
      </c>
      <c r="K790" s="36">
        <v>1.826241399886237</v>
      </c>
      <c r="L790" s="37">
        <v>3.95</v>
      </c>
      <c r="M790" s="37">
        <v>3.15</v>
      </c>
      <c r="N790" s="37">
        <v>2.0099999999999998</v>
      </c>
      <c r="O790" s="36">
        <v>4.2191423833214889</v>
      </c>
      <c r="P790" s="36">
        <v>3.3646325335348579</v>
      </c>
      <c r="Q790" s="36">
        <v>2.146955997588909</v>
      </c>
      <c r="R790" s="38">
        <v>0.23701499241956309</v>
      </c>
      <c r="S790" s="38">
        <v>0.2972092762086585</v>
      </c>
      <c r="T790" s="38">
        <v>0.4657757313717783</v>
      </c>
      <c r="U790" s="37">
        <v>0.59646070238617599</v>
      </c>
      <c r="V790" s="37">
        <v>0.94731148259524278</v>
      </c>
      <c r="W790" s="37">
        <v>1.1006211994346475</v>
      </c>
      <c r="X790" s="37" t="s">
        <v>483</v>
      </c>
      <c r="Y790" s="37" t="s">
        <v>319</v>
      </c>
      <c r="Z790" s="37" t="s">
        <v>279</v>
      </c>
      <c r="AA790" s="39" t="s">
        <v>90</v>
      </c>
      <c r="AB790" s="39" t="s">
        <v>75</v>
      </c>
      <c r="AC790" s="57" t="s">
        <v>588</v>
      </c>
      <c r="AD790" s="39" t="s">
        <v>79</v>
      </c>
    </row>
    <row r="791" spans="1:30" x14ac:dyDescent="0.25">
      <c r="A791" s="41">
        <v>0.39032368329941286</v>
      </c>
      <c r="B791" s="41">
        <v>0.30616180697292672</v>
      </c>
      <c r="C791" s="41">
        <v>0.28609039708019218</v>
      </c>
      <c r="D791" s="34">
        <v>2.5619762335377207</v>
      </c>
      <c r="E791" s="35">
        <v>3.2662467271380717</v>
      </c>
      <c r="F791" s="35">
        <v>3.4953986928813143</v>
      </c>
      <c r="G791" s="28">
        <v>7.3518436055518332E-2</v>
      </c>
      <c r="H791" s="36">
        <v>1.0735184360555183</v>
      </c>
      <c r="I791" s="36">
        <v>2.386522809008587</v>
      </c>
      <c r="J791" s="36">
        <v>3.0425623048816961</v>
      </c>
      <c r="K791" s="36">
        <v>3.2560211128973529</v>
      </c>
      <c r="L791" s="37">
        <v>1.66</v>
      </c>
      <c r="M791" s="37">
        <v>3.4</v>
      </c>
      <c r="N791" s="37">
        <v>5.65</v>
      </c>
      <c r="O791" s="36">
        <v>1.7820406038521603</v>
      </c>
      <c r="P791" s="36">
        <v>3.6499626825887623</v>
      </c>
      <c r="Q791" s="36">
        <v>6.0653791637136791</v>
      </c>
      <c r="R791" s="38">
        <v>0.56115444162065842</v>
      </c>
      <c r="S791" s="38">
        <v>0.27397540385008617</v>
      </c>
      <c r="T791" s="38">
        <v>0.16487015452925538</v>
      </c>
      <c r="U791" s="37">
        <v>0.69557265228468512</v>
      </c>
      <c r="V791" s="37">
        <v>1.1174791702851266</v>
      </c>
      <c r="W791" s="37">
        <v>1.7352467333887704</v>
      </c>
      <c r="X791" s="37" t="s">
        <v>514</v>
      </c>
      <c r="Y791" s="37" t="s">
        <v>482</v>
      </c>
      <c r="Z791" s="37" t="s">
        <v>279</v>
      </c>
      <c r="AA791" s="39" t="s">
        <v>90</v>
      </c>
      <c r="AB791" s="39" t="s">
        <v>75</v>
      </c>
      <c r="AC791" s="57" t="s">
        <v>588</v>
      </c>
      <c r="AD791" s="39" t="s">
        <v>75</v>
      </c>
    </row>
    <row r="792" spans="1:30" x14ac:dyDescent="0.25">
      <c r="A792" s="41">
        <v>0.13509422093668352</v>
      </c>
      <c r="B792" s="41">
        <v>0.29158898286191731</v>
      </c>
      <c r="C792" s="41">
        <v>0.51083905955131181</v>
      </c>
      <c r="D792" s="34">
        <v>7.4022411400461303</v>
      </c>
      <c r="E792" s="35">
        <v>3.4294848529087001</v>
      </c>
      <c r="F792" s="35">
        <v>1.9575637009400488</v>
      </c>
      <c r="G792" s="28">
        <v>3.3248156889616354E-2</v>
      </c>
      <c r="H792" s="36">
        <v>1.0332481568896164</v>
      </c>
      <c r="I792" s="36">
        <v>7.1640496919240322</v>
      </c>
      <c r="J792" s="36">
        <v>3.3191299012160518</v>
      </c>
      <c r="K792" s="36">
        <v>1.894572652162184</v>
      </c>
      <c r="L792" s="37">
        <v>3.27</v>
      </c>
      <c r="M792" s="37">
        <v>3.2</v>
      </c>
      <c r="N792" s="37">
        <v>2.41</v>
      </c>
      <c r="O792" s="36">
        <v>3.3787214730290454</v>
      </c>
      <c r="P792" s="36">
        <v>3.3063941020467724</v>
      </c>
      <c r="Q792" s="36">
        <v>2.4901280581039758</v>
      </c>
      <c r="R792" s="38">
        <v>0.29596994247161001</v>
      </c>
      <c r="S792" s="38">
        <v>0.30244428496317649</v>
      </c>
      <c r="T792" s="38">
        <v>0.40158577256521349</v>
      </c>
      <c r="U792" s="37">
        <v>0.45644574516090264</v>
      </c>
      <c r="V792" s="37">
        <v>0.96410809315646095</v>
      </c>
      <c r="W792" s="37">
        <v>1.2720546753641693</v>
      </c>
      <c r="X792" s="37" t="s">
        <v>289</v>
      </c>
      <c r="Y792" s="37" t="s">
        <v>332</v>
      </c>
      <c r="Z792" s="37" t="s">
        <v>283</v>
      </c>
      <c r="AA792" s="39" t="s">
        <v>85</v>
      </c>
      <c r="AB792" s="39" t="s">
        <v>76</v>
      </c>
      <c r="AC792" s="57" t="s">
        <v>589</v>
      </c>
      <c r="AD792" s="39" t="s">
        <v>78</v>
      </c>
    </row>
    <row r="793" spans="1:30" x14ac:dyDescent="0.25">
      <c r="A793" s="41">
        <v>0.51600375291620515</v>
      </c>
      <c r="B793" s="41">
        <v>0.20812282212327465</v>
      </c>
      <c r="C793" s="41">
        <v>0.2577541967778802</v>
      </c>
      <c r="D793" s="34">
        <v>1.9379704010842571</v>
      </c>
      <c r="E793" s="35">
        <v>4.8048550841179889</v>
      </c>
      <c r="F793" s="35">
        <v>3.8796652489105754</v>
      </c>
      <c r="G793" s="28">
        <v>3.4116400674900627E-2</v>
      </c>
      <c r="H793" s="36">
        <v>1.0341164006749006</v>
      </c>
      <c r="I793" s="36">
        <v>1.8740350697653279</v>
      </c>
      <c r="J793" s="36">
        <v>4.6463387303229808</v>
      </c>
      <c r="K793" s="36">
        <v>3.7516717135310587</v>
      </c>
      <c r="L793" s="37">
        <v>2.2599999999999998</v>
      </c>
      <c r="M793" s="37">
        <v>3.57</v>
      </c>
      <c r="N793" s="37">
        <v>3.21</v>
      </c>
      <c r="O793" s="36">
        <v>2.3371030655252754</v>
      </c>
      <c r="P793" s="36">
        <v>3.6917955504093949</v>
      </c>
      <c r="Q793" s="36">
        <v>3.3195136461664312</v>
      </c>
      <c r="R793" s="38">
        <v>0.42788014561747412</v>
      </c>
      <c r="S793" s="38">
        <v>0.27087090450854107</v>
      </c>
      <c r="T793" s="38">
        <v>0.30124894987398487</v>
      </c>
      <c r="U793" s="37">
        <v>1.2059539527630097</v>
      </c>
      <c r="V793" s="37">
        <v>0.76834690865335131</v>
      </c>
      <c r="W793" s="37">
        <v>0.85561857356084081</v>
      </c>
      <c r="X793" s="37" t="s">
        <v>535</v>
      </c>
      <c r="Y793" s="37" t="s">
        <v>337</v>
      </c>
      <c r="Z793" s="37" t="s">
        <v>272</v>
      </c>
      <c r="AA793" s="39" t="s">
        <v>90</v>
      </c>
      <c r="AB793" s="39" t="s">
        <v>74</v>
      </c>
      <c r="AC793" s="57" t="s">
        <v>588</v>
      </c>
      <c r="AD793" s="39" t="s">
        <v>87</v>
      </c>
    </row>
    <row r="794" spans="1:30" x14ac:dyDescent="0.25">
      <c r="A794" s="41"/>
      <c r="B794" s="41"/>
      <c r="C794" s="41"/>
      <c r="D794" s="34"/>
      <c r="E794" s="35"/>
      <c r="F794" s="35"/>
      <c r="G794" s="28"/>
      <c r="H794" s="36"/>
      <c r="I794" s="36"/>
      <c r="J794" s="36"/>
      <c r="K794" s="36"/>
      <c r="L794" s="37"/>
      <c r="M794" s="37"/>
      <c r="N794" s="37"/>
      <c r="O794" s="36"/>
      <c r="P794" s="36"/>
      <c r="Q794" s="36"/>
      <c r="R794" s="38"/>
      <c r="S794" s="38"/>
      <c r="T794" s="38"/>
      <c r="U794" s="37"/>
      <c r="V794" s="37"/>
      <c r="W794" s="37"/>
      <c r="X794" s="37"/>
      <c r="Y794" s="37"/>
      <c r="Z794" s="37"/>
      <c r="AA794" s="39"/>
      <c r="AB794" s="39"/>
      <c r="AC794" s="57"/>
      <c r="AD794" s="39"/>
    </row>
    <row r="795" spans="1:30" x14ac:dyDescent="0.25">
      <c r="A795" s="41"/>
      <c r="B795" s="41"/>
      <c r="C795" s="41"/>
      <c r="D795" s="34"/>
      <c r="E795" s="35"/>
      <c r="F795" s="35"/>
      <c r="G795" s="28"/>
      <c r="H795" s="36"/>
      <c r="I795" s="36"/>
      <c r="J795" s="36"/>
      <c r="K795" s="36"/>
      <c r="L795" s="37"/>
      <c r="M795" s="37"/>
      <c r="N795" s="37"/>
      <c r="O795" s="36"/>
      <c r="P795" s="36"/>
      <c r="Q795" s="36"/>
      <c r="R795" s="38"/>
      <c r="S795" s="38"/>
      <c r="T795" s="38"/>
      <c r="U795" s="37"/>
      <c r="V795" s="37"/>
      <c r="W795" s="37"/>
      <c r="X795" s="37"/>
      <c r="Y795" s="37"/>
      <c r="Z795" s="37"/>
      <c r="AA795" s="39"/>
      <c r="AB795" s="39"/>
      <c r="AC795" s="57"/>
      <c r="AD795" s="39"/>
    </row>
    <row r="796" spans="1:30" x14ac:dyDescent="0.25">
      <c r="A796" s="41"/>
      <c r="B796" s="41"/>
      <c r="C796" s="41"/>
      <c r="D796" s="34"/>
      <c r="E796" s="35"/>
      <c r="F796" s="35"/>
      <c r="G796" s="28"/>
      <c r="H796" s="36"/>
      <c r="I796" s="36"/>
      <c r="J796" s="36"/>
      <c r="K796" s="36"/>
      <c r="L796" s="37"/>
      <c r="M796" s="37"/>
      <c r="N796" s="37"/>
      <c r="O796" s="36"/>
      <c r="P796" s="36"/>
      <c r="Q796" s="36"/>
      <c r="R796" s="38"/>
      <c r="S796" s="38"/>
      <c r="T796" s="38"/>
      <c r="U796" s="37"/>
      <c r="V796" s="37"/>
      <c r="W796" s="37"/>
      <c r="X796" s="37"/>
      <c r="Y796" s="37"/>
      <c r="Z796" s="37"/>
      <c r="AA796" s="39"/>
      <c r="AB796" s="39"/>
      <c r="AC796" s="57"/>
      <c r="AD796" s="39"/>
    </row>
    <row r="797" spans="1:30" x14ac:dyDescent="0.25">
      <c r="A797" s="41"/>
      <c r="B797" s="41"/>
      <c r="C797" s="41"/>
      <c r="D797" s="34"/>
      <c r="E797" s="35"/>
      <c r="F797" s="35"/>
      <c r="G797" s="28"/>
      <c r="H797" s="36"/>
      <c r="I797" s="36"/>
      <c r="J797" s="36"/>
      <c r="K797" s="36"/>
      <c r="L797" s="37"/>
      <c r="M797" s="37"/>
      <c r="N797" s="37"/>
      <c r="O797" s="36"/>
      <c r="P797" s="36"/>
      <c r="Q797" s="36"/>
      <c r="R797" s="38"/>
      <c r="S797" s="38"/>
      <c r="T797" s="38"/>
      <c r="U797" s="37"/>
      <c r="V797" s="37"/>
      <c r="W797" s="37"/>
      <c r="X797" s="37"/>
      <c r="Y797" s="37"/>
      <c r="Z797" s="37"/>
      <c r="AA797" s="39"/>
      <c r="AB797" s="39"/>
      <c r="AC797" s="57"/>
      <c r="AD797" s="39"/>
    </row>
    <row r="798" spans="1:30" x14ac:dyDescent="0.25">
      <c r="A798" s="41"/>
      <c r="B798" s="41"/>
      <c r="C798" s="41"/>
      <c r="D798" s="34"/>
      <c r="E798" s="35"/>
      <c r="F798" s="35"/>
      <c r="G798" s="28"/>
      <c r="H798" s="36"/>
      <c r="I798" s="36"/>
      <c r="J798" s="36"/>
      <c r="K798" s="36"/>
      <c r="L798" s="37"/>
      <c r="M798" s="37"/>
      <c r="N798" s="37"/>
      <c r="O798" s="36"/>
      <c r="P798" s="36"/>
      <c r="Q798" s="36"/>
      <c r="R798" s="38"/>
      <c r="S798" s="38"/>
      <c r="T798" s="38"/>
      <c r="U798" s="37"/>
      <c r="V798" s="37"/>
      <c r="W798" s="37"/>
      <c r="X798" s="37"/>
      <c r="Y798" s="37"/>
      <c r="Z798" s="37"/>
      <c r="AA798" s="39"/>
      <c r="AB798" s="39"/>
      <c r="AC798" s="57"/>
      <c r="AD798" s="39"/>
    </row>
    <row r="799" spans="1:30" x14ac:dyDescent="0.25">
      <c r="A799" s="41"/>
      <c r="B799" s="41"/>
      <c r="C799" s="41"/>
      <c r="D799" s="34"/>
      <c r="E799" s="35"/>
      <c r="F799" s="35"/>
      <c r="G799" s="28"/>
      <c r="H799" s="36"/>
      <c r="I799" s="36"/>
      <c r="J799" s="36"/>
      <c r="K799" s="36"/>
      <c r="L799" s="37"/>
      <c r="M799" s="37"/>
      <c r="N799" s="37"/>
      <c r="O799" s="36"/>
      <c r="P799" s="36"/>
      <c r="Q799" s="36"/>
      <c r="R799" s="38"/>
      <c r="S799" s="38"/>
      <c r="T799" s="38"/>
      <c r="U799" s="37"/>
      <c r="V799" s="37"/>
      <c r="W799" s="37"/>
      <c r="X799" s="37"/>
      <c r="Y799" s="37"/>
      <c r="Z799" s="37"/>
      <c r="AA799" s="39"/>
      <c r="AB799" s="39"/>
      <c r="AC799" s="57"/>
      <c r="AD799" s="39"/>
    </row>
    <row r="800" spans="1:30" x14ac:dyDescent="0.25">
      <c r="A800" s="41"/>
      <c r="B800" s="41"/>
      <c r="C800" s="41"/>
      <c r="D800" s="34"/>
      <c r="E800" s="35"/>
      <c r="F800" s="35"/>
      <c r="G800" s="28"/>
      <c r="H800" s="36"/>
      <c r="I800" s="36"/>
      <c r="J800" s="36"/>
      <c r="K800" s="36"/>
      <c r="L800" s="37"/>
      <c r="M800" s="37"/>
      <c r="N800" s="37"/>
      <c r="O800" s="36"/>
      <c r="P800" s="36"/>
      <c r="Q800" s="36"/>
      <c r="R800" s="38"/>
      <c r="S800" s="38"/>
      <c r="T800" s="38"/>
      <c r="U800" s="37"/>
      <c r="V800" s="37"/>
      <c r="W800" s="37"/>
      <c r="X800" s="37"/>
      <c r="Y800" s="37"/>
      <c r="Z800" s="37"/>
      <c r="AA800" s="39"/>
      <c r="AB800" s="39"/>
      <c r="AC800" s="57"/>
      <c r="AD800" s="39"/>
    </row>
    <row r="801" spans="1:30" x14ac:dyDescent="0.25">
      <c r="A801" s="41"/>
      <c r="B801" s="41"/>
      <c r="C801" s="41"/>
      <c r="D801" s="34"/>
      <c r="E801" s="35"/>
      <c r="F801" s="35"/>
      <c r="G801" s="28"/>
      <c r="H801" s="36"/>
      <c r="I801" s="36"/>
      <c r="J801" s="36"/>
      <c r="K801" s="36"/>
      <c r="L801" s="37"/>
      <c r="M801" s="37"/>
      <c r="N801" s="37"/>
      <c r="O801" s="36"/>
      <c r="P801" s="36"/>
      <c r="Q801" s="36"/>
      <c r="R801" s="38"/>
      <c r="S801" s="38"/>
      <c r="T801" s="38"/>
      <c r="U801" s="37"/>
      <c r="V801" s="37"/>
      <c r="W801" s="37"/>
      <c r="X801" s="37"/>
      <c r="Y801" s="37"/>
      <c r="Z801" s="37"/>
      <c r="AA801" s="39"/>
      <c r="AB801" s="39"/>
      <c r="AC801" s="57"/>
      <c r="AD801" s="39"/>
    </row>
    <row r="802" spans="1:30" x14ac:dyDescent="0.25">
      <c r="A802" s="41"/>
      <c r="B802" s="41"/>
      <c r="C802" s="41"/>
      <c r="D802" s="34"/>
      <c r="E802" s="35"/>
      <c r="F802" s="35"/>
      <c r="G802" s="28"/>
      <c r="H802" s="36"/>
      <c r="I802" s="36"/>
      <c r="J802" s="36"/>
      <c r="K802" s="36"/>
      <c r="L802" s="37"/>
      <c r="M802" s="37"/>
      <c r="N802" s="37"/>
      <c r="O802" s="36"/>
      <c r="P802" s="36"/>
      <c r="Q802" s="36"/>
      <c r="R802" s="38"/>
      <c r="S802" s="38"/>
      <c r="T802" s="38"/>
      <c r="U802" s="37"/>
      <c r="V802" s="37"/>
      <c r="W802" s="37"/>
      <c r="X802" s="37"/>
      <c r="Y802" s="37"/>
      <c r="Z802" s="37"/>
      <c r="AA802" s="39"/>
      <c r="AB802" s="39"/>
      <c r="AC802" s="57"/>
      <c r="AD802" s="39"/>
    </row>
    <row r="803" spans="1:30" x14ac:dyDescent="0.25">
      <c r="A803" s="41"/>
      <c r="B803" s="41"/>
      <c r="C803" s="41"/>
      <c r="D803" s="34"/>
      <c r="E803" s="35"/>
      <c r="F803" s="35"/>
      <c r="G803" s="28"/>
      <c r="H803" s="36"/>
      <c r="I803" s="36"/>
      <c r="J803" s="36"/>
      <c r="K803" s="36"/>
      <c r="L803" s="37"/>
      <c r="M803" s="37"/>
      <c r="N803" s="37"/>
      <c r="O803" s="36"/>
      <c r="P803" s="36"/>
      <c r="Q803" s="36"/>
      <c r="R803" s="38"/>
      <c r="S803" s="38"/>
      <c r="T803" s="38"/>
      <c r="U803" s="37"/>
      <c r="V803" s="37"/>
      <c r="W803" s="37"/>
      <c r="X803" s="37"/>
      <c r="Y803" s="37"/>
      <c r="Z803" s="37"/>
      <c r="AA803" s="39"/>
      <c r="AB803" s="39"/>
      <c r="AC803" s="57"/>
      <c r="AD803" s="39"/>
    </row>
    <row r="804" spans="1:30" x14ac:dyDescent="0.25">
      <c r="A804" s="41"/>
      <c r="B804" s="41"/>
      <c r="C804" s="41"/>
      <c r="D804" s="34"/>
      <c r="E804" s="35"/>
      <c r="F804" s="35"/>
      <c r="G804" s="28"/>
      <c r="H804" s="36"/>
      <c r="I804" s="36"/>
      <c r="J804" s="36"/>
      <c r="K804" s="36"/>
      <c r="L804" s="37"/>
      <c r="M804" s="37"/>
      <c r="N804" s="37"/>
      <c r="O804" s="36"/>
      <c r="P804" s="36"/>
      <c r="Q804" s="36"/>
      <c r="R804" s="38"/>
      <c r="S804" s="38"/>
      <c r="T804" s="38"/>
      <c r="U804" s="37"/>
      <c r="V804" s="37"/>
      <c r="W804" s="37"/>
      <c r="X804" s="37"/>
      <c r="Y804" s="37"/>
      <c r="Z804" s="37"/>
      <c r="AA804" s="39"/>
      <c r="AB804" s="39"/>
      <c r="AC804" s="57"/>
      <c r="AD804" s="39"/>
    </row>
    <row r="805" spans="1:30" x14ac:dyDescent="0.25">
      <c r="A805" s="41"/>
      <c r="B805" s="41"/>
      <c r="C805" s="41"/>
      <c r="D805" s="34"/>
      <c r="E805" s="35"/>
      <c r="F805" s="35"/>
      <c r="G805" s="28"/>
      <c r="H805" s="36"/>
      <c r="I805" s="36"/>
      <c r="J805" s="36"/>
      <c r="K805" s="36"/>
      <c r="L805" s="37"/>
      <c r="M805" s="37"/>
      <c r="N805" s="37"/>
      <c r="O805" s="36"/>
      <c r="P805" s="36"/>
      <c r="Q805" s="36"/>
      <c r="R805" s="38"/>
      <c r="S805" s="38"/>
      <c r="T805" s="38"/>
      <c r="U805" s="37"/>
      <c r="V805" s="37"/>
      <c r="W805" s="37"/>
      <c r="X805" s="37"/>
      <c r="Y805" s="37"/>
      <c r="Z805" s="37"/>
      <c r="AA805" s="39"/>
      <c r="AB805" s="39"/>
      <c r="AC805" s="57"/>
      <c r="AD805" s="39"/>
    </row>
    <row r="806" spans="1:30" x14ac:dyDescent="0.25">
      <c r="A806" s="41"/>
      <c r="B806" s="41"/>
      <c r="C806" s="41"/>
      <c r="D806" s="34"/>
      <c r="E806" s="35"/>
      <c r="F806" s="35"/>
      <c r="G806" s="28"/>
      <c r="H806" s="36"/>
      <c r="I806" s="36"/>
      <c r="J806" s="36"/>
      <c r="K806" s="36"/>
      <c r="L806" s="37"/>
      <c r="M806" s="37"/>
      <c r="N806" s="37"/>
      <c r="O806" s="36"/>
      <c r="P806" s="36"/>
      <c r="Q806" s="36"/>
      <c r="R806" s="38"/>
      <c r="S806" s="38"/>
      <c r="T806" s="38"/>
      <c r="U806" s="37"/>
      <c r="V806" s="37"/>
      <c r="W806" s="37"/>
      <c r="X806" s="37"/>
      <c r="Y806" s="37"/>
      <c r="Z806" s="37"/>
      <c r="AA806" s="39"/>
      <c r="AB806" s="39"/>
      <c r="AC806" s="57"/>
      <c r="AD806" s="39"/>
    </row>
    <row r="807" spans="1:30" x14ac:dyDescent="0.25">
      <c r="A807" s="41"/>
      <c r="B807" s="41"/>
      <c r="C807" s="41"/>
      <c r="D807" s="34"/>
      <c r="E807" s="35"/>
      <c r="F807" s="35"/>
      <c r="G807" s="28"/>
      <c r="H807" s="36"/>
      <c r="I807" s="36"/>
      <c r="J807" s="36"/>
      <c r="K807" s="36"/>
      <c r="L807" s="37"/>
      <c r="M807" s="37"/>
      <c r="N807" s="37"/>
      <c r="O807" s="36"/>
      <c r="P807" s="36"/>
      <c r="Q807" s="36"/>
      <c r="R807" s="38"/>
      <c r="S807" s="38"/>
      <c r="T807" s="38"/>
      <c r="U807" s="37"/>
      <c r="V807" s="37"/>
      <c r="W807" s="37"/>
      <c r="X807" s="37"/>
      <c r="Y807" s="37"/>
      <c r="Z807" s="37"/>
      <c r="AA807" s="39"/>
      <c r="AB807" s="39"/>
      <c r="AC807" s="57"/>
      <c r="AD807" s="39"/>
    </row>
    <row r="808" spans="1:30" x14ac:dyDescent="0.25">
      <c r="A808" s="41"/>
      <c r="B808" s="41"/>
      <c r="C808" s="41"/>
      <c r="D808" s="34"/>
      <c r="E808" s="35"/>
      <c r="F808" s="35"/>
      <c r="G808" s="28"/>
      <c r="H808" s="36"/>
      <c r="I808" s="36"/>
      <c r="J808" s="36"/>
      <c r="K808" s="36"/>
      <c r="L808" s="37"/>
      <c r="M808" s="37"/>
      <c r="N808" s="37"/>
      <c r="O808" s="36"/>
      <c r="P808" s="36"/>
      <c r="Q808" s="36"/>
      <c r="R808" s="38"/>
      <c r="S808" s="38"/>
      <c r="T808" s="38"/>
      <c r="U808" s="37"/>
      <c r="V808" s="37"/>
      <c r="W808" s="37"/>
      <c r="X808" s="37"/>
      <c r="Y808" s="37"/>
      <c r="Z808" s="37"/>
      <c r="AA808" s="39"/>
      <c r="AB808" s="39"/>
      <c r="AC808" s="57"/>
      <c r="AD808" s="39"/>
    </row>
    <row r="809" spans="1:30" x14ac:dyDescent="0.25">
      <c r="A809" s="41"/>
      <c r="B809" s="41"/>
      <c r="C809" s="41"/>
      <c r="D809" s="34"/>
      <c r="E809" s="35"/>
      <c r="F809" s="35"/>
      <c r="G809" s="28"/>
      <c r="H809" s="36"/>
      <c r="I809" s="36"/>
      <c r="J809" s="36"/>
      <c r="K809" s="36"/>
      <c r="L809" s="37"/>
      <c r="M809" s="37"/>
      <c r="N809" s="37"/>
      <c r="O809" s="36"/>
      <c r="P809" s="36"/>
      <c r="Q809" s="36"/>
      <c r="R809" s="38"/>
      <c r="S809" s="38"/>
      <c r="T809" s="38"/>
      <c r="U809" s="37"/>
      <c r="V809" s="37"/>
      <c r="W809" s="37"/>
      <c r="X809" s="37"/>
      <c r="Y809" s="37"/>
      <c r="Z809" s="37"/>
      <c r="AA809" s="39"/>
      <c r="AB809" s="39"/>
      <c r="AC809" s="57"/>
      <c r="AD809" s="39"/>
    </row>
    <row r="810" spans="1:30" x14ac:dyDescent="0.25">
      <c r="A810" s="41"/>
      <c r="B810" s="41"/>
      <c r="C810" s="41"/>
      <c r="D810" s="34"/>
      <c r="E810" s="35"/>
      <c r="F810" s="35"/>
      <c r="G810" s="28"/>
      <c r="H810" s="36"/>
      <c r="I810" s="36"/>
      <c r="J810" s="36"/>
      <c r="K810" s="36"/>
      <c r="L810" s="37"/>
      <c r="M810" s="37"/>
      <c r="N810" s="37"/>
      <c r="O810" s="36"/>
      <c r="P810" s="36"/>
      <c r="Q810" s="36"/>
      <c r="R810" s="38"/>
      <c r="S810" s="38"/>
      <c r="T810" s="38"/>
      <c r="U810" s="37"/>
      <c r="V810" s="37"/>
      <c r="W810" s="37"/>
      <c r="X810" s="37"/>
      <c r="Y810" s="37"/>
      <c r="Z810" s="37"/>
      <c r="AA810" s="39"/>
      <c r="AB810" s="39"/>
      <c r="AC810" s="57"/>
      <c r="AD810" s="39"/>
    </row>
    <row r="811" spans="1:30" x14ac:dyDescent="0.25">
      <c r="A811" s="41"/>
      <c r="B811" s="41"/>
      <c r="C811" s="41"/>
      <c r="D811" s="34"/>
      <c r="E811" s="35"/>
      <c r="F811" s="35"/>
      <c r="G811" s="28"/>
      <c r="H811" s="36"/>
      <c r="I811" s="36"/>
      <c r="J811" s="36"/>
      <c r="K811" s="36"/>
      <c r="L811" s="37"/>
      <c r="M811" s="37"/>
      <c r="N811" s="37"/>
      <c r="O811" s="36"/>
      <c r="P811" s="36"/>
      <c r="Q811" s="36"/>
      <c r="R811" s="38"/>
      <c r="S811" s="38"/>
      <c r="T811" s="38"/>
      <c r="U811" s="37"/>
      <c r="V811" s="37"/>
      <c r="W811" s="37"/>
      <c r="X811" s="37"/>
      <c r="Y811" s="37"/>
      <c r="Z811" s="37"/>
      <c r="AA811" s="39"/>
      <c r="AB811" s="39"/>
      <c r="AC811" s="57"/>
      <c r="AD811" s="39"/>
    </row>
    <row r="812" spans="1:30" x14ac:dyDescent="0.25">
      <c r="A812" s="41"/>
      <c r="B812" s="41"/>
      <c r="C812" s="41"/>
      <c r="D812" s="34"/>
      <c r="E812" s="35"/>
      <c r="F812" s="35"/>
      <c r="G812" s="28"/>
      <c r="H812" s="36"/>
      <c r="I812" s="36"/>
      <c r="J812" s="36"/>
      <c r="K812" s="36"/>
      <c r="L812" s="37"/>
      <c r="M812" s="37"/>
      <c r="N812" s="37"/>
      <c r="O812" s="36"/>
      <c r="P812" s="36"/>
      <c r="Q812" s="36"/>
      <c r="R812" s="38"/>
      <c r="S812" s="38"/>
      <c r="T812" s="38"/>
      <c r="U812" s="37"/>
      <c r="V812" s="37"/>
      <c r="W812" s="37"/>
      <c r="X812" s="37"/>
      <c r="Y812" s="37"/>
      <c r="Z812" s="37"/>
      <c r="AA812" s="39"/>
      <c r="AB812" s="39"/>
      <c r="AC812" s="57"/>
      <c r="AD812" s="39"/>
    </row>
    <row r="813" spans="1:30" x14ac:dyDescent="0.25">
      <c r="A813" s="41"/>
      <c r="B813" s="41"/>
      <c r="C813" s="41"/>
      <c r="D813" s="34"/>
      <c r="E813" s="35"/>
      <c r="F813" s="35"/>
      <c r="G813" s="28"/>
      <c r="H813" s="36"/>
      <c r="I813" s="36"/>
      <c r="J813" s="36"/>
      <c r="K813" s="36"/>
      <c r="L813" s="37"/>
      <c r="M813" s="37"/>
      <c r="N813" s="37"/>
      <c r="O813" s="36"/>
      <c r="P813" s="36"/>
      <c r="Q813" s="36"/>
      <c r="R813" s="38"/>
      <c r="S813" s="38"/>
      <c r="T813" s="38"/>
      <c r="U813" s="37"/>
      <c r="V813" s="37"/>
      <c r="W813" s="37"/>
      <c r="X813" s="37"/>
      <c r="Y813" s="37"/>
      <c r="Z813" s="37"/>
      <c r="AA813" s="39"/>
      <c r="AB813" s="39"/>
      <c r="AC813" s="57"/>
      <c r="AD813" s="39"/>
    </row>
    <row r="814" spans="1:30" x14ac:dyDescent="0.25">
      <c r="A814" s="41"/>
      <c r="B814" s="41"/>
      <c r="C814" s="41"/>
      <c r="D814" s="34"/>
      <c r="E814" s="35"/>
      <c r="F814" s="35"/>
      <c r="G814" s="28"/>
      <c r="H814" s="36"/>
      <c r="I814" s="36"/>
      <c r="J814" s="36"/>
      <c r="K814" s="36"/>
      <c r="L814" s="37"/>
      <c r="M814" s="37"/>
      <c r="N814" s="37"/>
      <c r="O814" s="36"/>
      <c r="P814" s="36"/>
      <c r="Q814" s="36"/>
      <c r="R814" s="38"/>
      <c r="S814" s="38"/>
      <c r="T814" s="38"/>
      <c r="U814" s="37"/>
      <c r="V814" s="37"/>
      <c r="W814" s="37"/>
      <c r="X814" s="37"/>
      <c r="Y814" s="37"/>
      <c r="Z814" s="37"/>
      <c r="AA814" s="39"/>
      <c r="AB814" s="39"/>
      <c r="AC814" s="57"/>
      <c r="AD814" s="39"/>
    </row>
    <row r="815" spans="1:30" x14ac:dyDescent="0.25">
      <c r="A815" s="41"/>
      <c r="B815" s="41"/>
      <c r="C815" s="41"/>
      <c r="D815" s="34"/>
      <c r="E815" s="35"/>
      <c r="F815" s="35"/>
      <c r="G815" s="28"/>
      <c r="H815" s="36"/>
      <c r="I815" s="36"/>
      <c r="J815" s="36"/>
      <c r="K815" s="36"/>
      <c r="L815" s="37"/>
      <c r="M815" s="37"/>
      <c r="N815" s="37"/>
      <c r="O815" s="36"/>
      <c r="P815" s="36"/>
      <c r="Q815" s="36"/>
      <c r="R815" s="38"/>
      <c r="S815" s="38"/>
      <c r="T815" s="38"/>
      <c r="U815" s="37"/>
      <c r="V815" s="37"/>
      <c r="W815" s="37"/>
      <c r="X815" s="37"/>
      <c r="Y815" s="37"/>
      <c r="Z815" s="37"/>
      <c r="AA815" s="39"/>
      <c r="AB815" s="39"/>
      <c r="AC815" s="57"/>
      <c r="AD815" s="39"/>
    </row>
    <row r="816" spans="1:30" x14ac:dyDescent="0.25">
      <c r="A816" s="41"/>
      <c r="B816" s="41"/>
      <c r="C816" s="41"/>
      <c r="D816" s="34"/>
      <c r="E816" s="35"/>
      <c r="F816" s="35"/>
      <c r="G816" s="28"/>
      <c r="H816" s="36"/>
      <c r="I816" s="36"/>
      <c r="J816" s="36"/>
      <c r="K816" s="36"/>
      <c r="L816" s="37"/>
      <c r="M816" s="37"/>
      <c r="N816" s="37"/>
      <c r="O816" s="36"/>
      <c r="P816" s="36"/>
      <c r="Q816" s="36"/>
      <c r="R816" s="38"/>
      <c r="S816" s="38"/>
      <c r="T816" s="38"/>
      <c r="U816" s="37"/>
      <c r="V816" s="37"/>
      <c r="W816" s="37"/>
      <c r="X816" s="37"/>
      <c r="Y816" s="37"/>
      <c r="Z816" s="37"/>
      <c r="AA816" s="39"/>
      <c r="AB816" s="39"/>
      <c r="AC816" s="57"/>
      <c r="AD816" s="39"/>
    </row>
    <row r="817" spans="1:30" x14ac:dyDescent="0.25">
      <c r="A817" s="41"/>
      <c r="B817" s="41"/>
      <c r="C817" s="41"/>
      <c r="D817" s="34"/>
      <c r="E817" s="35"/>
      <c r="F817" s="35"/>
      <c r="G817" s="28"/>
      <c r="H817" s="36"/>
      <c r="I817" s="36"/>
      <c r="J817" s="36"/>
      <c r="K817" s="36"/>
      <c r="L817" s="37"/>
      <c r="M817" s="37"/>
      <c r="N817" s="37"/>
      <c r="O817" s="36"/>
      <c r="P817" s="36"/>
      <c r="Q817" s="36"/>
      <c r="R817" s="38"/>
      <c r="S817" s="38"/>
      <c r="T817" s="38"/>
      <c r="U817" s="37"/>
      <c r="V817" s="37"/>
      <c r="W817" s="37"/>
      <c r="X817" s="37"/>
      <c r="Y817" s="37"/>
      <c r="Z817" s="37"/>
      <c r="AA817" s="39"/>
      <c r="AB817" s="39"/>
      <c r="AC817" s="57"/>
      <c r="AD817" s="39"/>
    </row>
    <row r="818" spans="1:30" x14ac:dyDescent="0.25">
      <c r="A818" s="41"/>
      <c r="B818" s="41"/>
      <c r="C818" s="41"/>
      <c r="D818" s="34"/>
      <c r="E818" s="35"/>
      <c r="F818" s="35"/>
      <c r="G818" s="28"/>
      <c r="H818" s="36"/>
      <c r="I818" s="36"/>
      <c r="J818" s="36"/>
      <c r="K818" s="36"/>
      <c r="L818" s="37"/>
      <c r="M818" s="37"/>
      <c r="N818" s="37"/>
      <c r="O818" s="36"/>
      <c r="P818" s="36"/>
      <c r="Q818" s="36"/>
      <c r="R818" s="38"/>
      <c r="S818" s="38"/>
      <c r="T818" s="38"/>
      <c r="U818" s="37"/>
      <c r="V818" s="37"/>
      <c r="W818" s="37"/>
      <c r="X818" s="37"/>
      <c r="Y818" s="37"/>
      <c r="Z818" s="37"/>
      <c r="AA818" s="39"/>
      <c r="AB818" s="39"/>
      <c r="AC818" s="57"/>
      <c r="AD818" s="39"/>
    </row>
    <row r="819" spans="1:30" x14ac:dyDescent="0.25">
      <c r="A819" s="41"/>
      <c r="B819" s="41"/>
      <c r="C819" s="41"/>
      <c r="D819" s="34"/>
      <c r="E819" s="35"/>
      <c r="F819" s="35"/>
      <c r="G819" s="28"/>
      <c r="H819" s="36"/>
      <c r="I819" s="36"/>
      <c r="J819" s="36"/>
      <c r="K819" s="36"/>
      <c r="L819" s="37"/>
      <c r="M819" s="37"/>
      <c r="N819" s="37"/>
      <c r="O819" s="36"/>
      <c r="P819" s="36"/>
      <c r="Q819" s="36"/>
      <c r="R819" s="38"/>
      <c r="S819" s="38"/>
      <c r="T819" s="38"/>
      <c r="U819" s="37"/>
      <c r="V819" s="37"/>
      <c r="W819" s="37"/>
      <c r="X819" s="37"/>
      <c r="Y819" s="37"/>
      <c r="Z819" s="37"/>
      <c r="AA819" s="39"/>
      <c r="AB819" s="39"/>
      <c r="AC819" s="57"/>
      <c r="AD819" s="39"/>
    </row>
    <row r="820" spans="1:30" x14ac:dyDescent="0.25">
      <c r="A820" s="41"/>
      <c r="B820" s="41"/>
      <c r="C820" s="41"/>
      <c r="D820" s="34"/>
      <c r="E820" s="35"/>
      <c r="F820" s="35"/>
      <c r="G820" s="28"/>
      <c r="H820" s="36"/>
      <c r="I820" s="36"/>
      <c r="J820" s="36"/>
      <c r="K820" s="36"/>
      <c r="L820" s="37"/>
      <c r="M820" s="37"/>
      <c r="N820" s="37"/>
      <c r="O820" s="36"/>
      <c r="P820" s="36"/>
      <c r="Q820" s="36"/>
      <c r="R820" s="38"/>
      <c r="S820" s="38"/>
      <c r="T820" s="38"/>
      <c r="U820" s="37"/>
      <c r="V820" s="37"/>
      <c r="W820" s="37"/>
      <c r="X820" s="37"/>
      <c r="Y820" s="37"/>
      <c r="Z820" s="37"/>
      <c r="AA820" s="39"/>
      <c r="AB820" s="39"/>
      <c r="AC820" s="57"/>
      <c r="AD820" s="39"/>
    </row>
    <row r="821" spans="1:30" x14ac:dyDescent="0.25">
      <c r="A821" s="41"/>
      <c r="B821" s="41"/>
      <c r="C821" s="41"/>
      <c r="D821" s="34"/>
      <c r="E821" s="35"/>
      <c r="F821" s="35"/>
      <c r="G821" s="28"/>
      <c r="H821" s="36"/>
      <c r="I821" s="36"/>
      <c r="J821" s="36"/>
      <c r="K821" s="36"/>
      <c r="L821" s="37"/>
      <c r="M821" s="37"/>
      <c r="N821" s="37"/>
      <c r="O821" s="36"/>
      <c r="P821" s="36"/>
      <c r="Q821" s="36"/>
      <c r="R821" s="38"/>
      <c r="S821" s="38"/>
      <c r="T821" s="38"/>
      <c r="U821" s="37"/>
      <c r="V821" s="37"/>
      <c r="W821" s="37"/>
      <c r="X821" s="37"/>
      <c r="Y821" s="37"/>
      <c r="Z821" s="37"/>
      <c r="AA821" s="39"/>
      <c r="AB821" s="39"/>
      <c r="AC821" s="57"/>
      <c r="AD821" s="39"/>
    </row>
    <row r="822" spans="1:30" x14ac:dyDescent="0.25">
      <c r="A822" s="41"/>
      <c r="B822" s="41"/>
      <c r="C822" s="41"/>
      <c r="D822" s="34"/>
      <c r="E822" s="35"/>
      <c r="F822" s="35"/>
      <c r="G822" s="28"/>
      <c r="H822" s="36"/>
      <c r="I822" s="36"/>
      <c r="J822" s="36"/>
      <c r="K822" s="36"/>
      <c r="L822" s="37"/>
      <c r="M822" s="37"/>
      <c r="N822" s="37"/>
      <c r="O822" s="36"/>
      <c r="P822" s="36"/>
      <c r="Q822" s="36"/>
      <c r="R822" s="38"/>
      <c r="S822" s="38"/>
      <c r="T822" s="38"/>
      <c r="U822" s="37"/>
      <c r="V822" s="37"/>
      <c r="W822" s="37"/>
      <c r="X822" s="37"/>
      <c r="Y822" s="37"/>
      <c r="Z822" s="37"/>
      <c r="AA822" s="39"/>
      <c r="AB822" s="39"/>
      <c r="AC822" s="57"/>
      <c r="AD822" s="39"/>
    </row>
    <row r="823" spans="1:30" x14ac:dyDescent="0.25">
      <c r="A823" s="41"/>
      <c r="B823" s="41"/>
      <c r="C823" s="41"/>
      <c r="D823" s="34"/>
      <c r="E823" s="35"/>
      <c r="F823" s="35"/>
      <c r="G823" s="28"/>
      <c r="H823" s="36"/>
      <c r="I823" s="36"/>
      <c r="J823" s="36"/>
      <c r="K823" s="36"/>
      <c r="L823" s="37"/>
      <c r="M823" s="37"/>
      <c r="N823" s="37"/>
      <c r="O823" s="36"/>
      <c r="P823" s="36"/>
      <c r="Q823" s="36"/>
      <c r="R823" s="38"/>
      <c r="S823" s="38"/>
      <c r="T823" s="38"/>
      <c r="U823" s="37"/>
      <c r="V823" s="37"/>
      <c r="W823" s="37"/>
      <c r="X823" s="37"/>
      <c r="Y823" s="37"/>
      <c r="Z823" s="37"/>
      <c r="AA823" s="39"/>
      <c r="AB823" s="39"/>
      <c r="AC823" s="57"/>
      <c r="AD823" s="39"/>
    </row>
    <row r="824" spans="1:30" x14ac:dyDescent="0.25">
      <c r="A824" s="41"/>
      <c r="B824" s="41"/>
      <c r="C824" s="41"/>
      <c r="D824" s="34"/>
      <c r="E824" s="35"/>
      <c r="F824" s="35"/>
      <c r="G824" s="28"/>
      <c r="H824" s="36"/>
      <c r="I824" s="36"/>
      <c r="J824" s="36"/>
      <c r="K824" s="36"/>
      <c r="L824" s="37"/>
      <c r="M824" s="37"/>
      <c r="N824" s="37"/>
      <c r="O824" s="36"/>
      <c r="P824" s="36"/>
      <c r="Q824" s="36"/>
      <c r="R824" s="38"/>
      <c r="S824" s="38"/>
      <c r="T824" s="38"/>
      <c r="U824" s="37"/>
      <c r="V824" s="37"/>
      <c r="W824" s="37"/>
      <c r="X824" s="37"/>
      <c r="Y824" s="37"/>
      <c r="Z824" s="37"/>
      <c r="AA824" s="39"/>
      <c r="AB824" s="39"/>
      <c r="AC824" s="57"/>
      <c r="AD824" s="39"/>
    </row>
    <row r="825" spans="1:30" x14ac:dyDescent="0.25">
      <c r="A825" s="41"/>
      <c r="B825" s="41"/>
      <c r="C825" s="41"/>
      <c r="D825" s="34"/>
      <c r="E825" s="35"/>
      <c r="F825" s="35"/>
      <c r="G825" s="28"/>
      <c r="H825" s="36"/>
      <c r="I825" s="36"/>
      <c r="J825" s="36"/>
      <c r="K825" s="36"/>
      <c r="L825" s="37"/>
      <c r="M825" s="37"/>
      <c r="N825" s="37"/>
      <c r="O825" s="36"/>
      <c r="P825" s="36"/>
      <c r="Q825" s="36"/>
      <c r="R825" s="38"/>
      <c r="S825" s="38"/>
      <c r="T825" s="38"/>
      <c r="U825" s="37"/>
      <c r="V825" s="37"/>
      <c r="W825" s="37"/>
      <c r="X825" s="37"/>
      <c r="Y825" s="37"/>
      <c r="Z825" s="37"/>
      <c r="AA825" s="39"/>
      <c r="AB825" s="39"/>
      <c r="AC825" s="57"/>
      <c r="AD825" s="39"/>
    </row>
    <row r="826" spans="1:30" x14ac:dyDescent="0.25">
      <c r="A826" s="41"/>
      <c r="B826" s="41"/>
      <c r="C826" s="41"/>
      <c r="D826" s="34"/>
      <c r="E826" s="35"/>
      <c r="F826" s="35"/>
      <c r="G826" s="28"/>
      <c r="H826" s="36"/>
      <c r="I826" s="36"/>
      <c r="J826" s="36"/>
      <c r="K826" s="36"/>
      <c r="L826" s="37"/>
      <c r="M826" s="37"/>
      <c r="N826" s="37"/>
      <c r="O826" s="36"/>
      <c r="P826" s="36"/>
      <c r="Q826" s="36"/>
      <c r="R826" s="38"/>
      <c r="S826" s="38"/>
      <c r="T826" s="38"/>
      <c r="U826" s="37"/>
      <c r="V826" s="37"/>
      <c r="W826" s="37"/>
      <c r="X826" s="37"/>
      <c r="Y826" s="37"/>
      <c r="Z826" s="37"/>
      <c r="AA826" s="39"/>
      <c r="AB826" s="39"/>
      <c r="AC826" s="57"/>
      <c r="AD826" s="39"/>
    </row>
    <row r="827" spans="1:30" x14ac:dyDescent="0.25">
      <c r="A827" s="41"/>
      <c r="B827" s="41"/>
      <c r="C827" s="41"/>
      <c r="D827" s="34"/>
      <c r="E827" s="35"/>
      <c r="F827" s="35"/>
      <c r="G827" s="28"/>
      <c r="H827" s="36"/>
      <c r="I827" s="36"/>
      <c r="J827" s="36"/>
      <c r="K827" s="36"/>
      <c r="L827" s="37"/>
      <c r="M827" s="37"/>
      <c r="N827" s="37"/>
      <c r="O827" s="36"/>
      <c r="P827" s="36"/>
      <c r="Q827" s="36"/>
      <c r="R827" s="38"/>
      <c r="S827" s="38"/>
      <c r="T827" s="38"/>
      <c r="U827" s="37"/>
      <c r="V827" s="37"/>
      <c r="W827" s="37"/>
      <c r="X827" s="37"/>
      <c r="Y827" s="37"/>
      <c r="Z827" s="37"/>
      <c r="AA827" s="39"/>
      <c r="AB827" s="39"/>
      <c r="AC827" s="57"/>
      <c r="AD827" s="39"/>
    </row>
    <row r="828" spans="1:30" x14ac:dyDescent="0.25">
      <c r="A828" s="41"/>
      <c r="B828" s="41"/>
      <c r="C828" s="41"/>
      <c r="D828" s="34"/>
      <c r="E828" s="35"/>
      <c r="F828" s="35"/>
      <c r="G828" s="28"/>
      <c r="H828" s="36"/>
      <c r="I828" s="36"/>
      <c r="J828" s="36"/>
      <c r="K828" s="36"/>
      <c r="L828" s="37"/>
      <c r="M828" s="37"/>
      <c r="N828" s="37"/>
      <c r="O828" s="36"/>
      <c r="P828" s="36"/>
      <c r="Q828" s="36"/>
      <c r="R828" s="38"/>
      <c r="S828" s="38"/>
      <c r="T828" s="38"/>
      <c r="U828" s="37"/>
      <c r="V828" s="37"/>
      <c r="W828" s="37"/>
      <c r="X828" s="37"/>
      <c r="Y828" s="37"/>
      <c r="Z828" s="37"/>
      <c r="AA828" s="39"/>
      <c r="AB828" s="39"/>
      <c r="AC828" s="57"/>
      <c r="AD828" s="39"/>
    </row>
    <row r="829" spans="1:30" x14ac:dyDescent="0.25">
      <c r="A829" s="41"/>
      <c r="B829" s="41"/>
      <c r="C829" s="41"/>
      <c r="D829" s="34"/>
      <c r="E829" s="35"/>
      <c r="F829" s="35"/>
      <c r="G829" s="28"/>
      <c r="H829" s="36"/>
      <c r="I829" s="36"/>
      <c r="J829" s="36"/>
      <c r="K829" s="36"/>
      <c r="L829" s="37"/>
      <c r="M829" s="37"/>
      <c r="N829" s="37"/>
      <c r="O829" s="36"/>
      <c r="P829" s="36"/>
      <c r="Q829" s="36"/>
      <c r="R829" s="38"/>
      <c r="S829" s="38"/>
      <c r="T829" s="38"/>
      <c r="U829" s="37"/>
      <c r="V829" s="37"/>
      <c r="W829" s="37"/>
      <c r="X829" s="37"/>
      <c r="Y829" s="37"/>
      <c r="Z829" s="37"/>
      <c r="AA829" s="39"/>
      <c r="AB829" s="39"/>
      <c r="AC829" s="57"/>
      <c r="AD829" s="39"/>
    </row>
    <row r="830" spans="1:30" x14ac:dyDescent="0.25">
      <c r="A830" s="41"/>
      <c r="B830" s="41"/>
      <c r="C830" s="41"/>
      <c r="D830" s="34"/>
      <c r="E830" s="35"/>
      <c r="F830" s="35"/>
      <c r="G830" s="28"/>
      <c r="H830" s="36"/>
      <c r="I830" s="36"/>
      <c r="J830" s="36"/>
      <c r="K830" s="36"/>
      <c r="L830" s="37"/>
      <c r="M830" s="37"/>
      <c r="N830" s="37"/>
      <c r="O830" s="36"/>
      <c r="P830" s="36"/>
      <c r="Q830" s="36"/>
      <c r="R830" s="38"/>
      <c r="S830" s="38"/>
      <c r="T830" s="38"/>
      <c r="U830" s="37"/>
      <c r="V830" s="37"/>
      <c r="W830" s="37"/>
      <c r="X830" s="37"/>
      <c r="Y830" s="37"/>
      <c r="Z830" s="37"/>
      <c r="AA830" s="39"/>
      <c r="AB830" s="39"/>
      <c r="AC830" s="57"/>
      <c r="AD830" s="39"/>
    </row>
    <row r="831" spans="1:30" x14ac:dyDescent="0.25">
      <c r="A831" s="41"/>
      <c r="B831" s="41"/>
      <c r="C831" s="41"/>
      <c r="D831" s="34"/>
      <c r="E831" s="35"/>
      <c r="F831" s="35"/>
      <c r="G831" s="28"/>
      <c r="H831" s="36"/>
      <c r="I831" s="36"/>
      <c r="J831" s="36"/>
      <c r="K831" s="36"/>
      <c r="L831" s="37"/>
      <c r="M831" s="37"/>
      <c r="N831" s="37"/>
      <c r="O831" s="36"/>
      <c r="P831" s="36"/>
      <c r="Q831" s="36"/>
      <c r="R831" s="38"/>
      <c r="S831" s="38"/>
      <c r="T831" s="38"/>
      <c r="U831" s="37"/>
      <c r="V831" s="37"/>
      <c r="W831" s="37"/>
      <c r="X831" s="37"/>
      <c r="Y831" s="37"/>
      <c r="Z831" s="37"/>
      <c r="AA831" s="39"/>
      <c r="AB831" s="39"/>
      <c r="AC831" s="57"/>
      <c r="AD831" s="39"/>
    </row>
    <row r="832" spans="1:30" x14ac:dyDescent="0.25">
      <c r="A832" s="41"/>
      <c r="B832" s="41"/>
      <c r="C832" s="41"/>
      <c r="D832" s="34"/>
      <c r="E832" s="35"/>
      <c r="F832" s="35"/>
      <c r="G832" s="28"/>
      <c r="H832" s="36"/>
      <c r="I832" s="36"/>
      <c r="J832" s="36"/>
      <c r="K832" s="36"/>
      <c r="L832" s="37"/>
      <c r="M832" s="37"/>
      <c r="N832" s="37"/>
      <c r="O832" s="36"/>
      <c r="P832" s="36"/>
      <c r="Q832" s="36"/>
      <c r="R832" s="38"/>
      <c r="S832" s="38"/>
      <c r="T832" s="38"/>
      <c r="U832" s="37"/>
      <c r="V832" s="37"/>
      <c r="W832" s="37"/>
      <c r="X832" s="37"/>
      <c r="Y832" s="37"/>
      <c r="Z832" s="37"/>
      <c r="AA832" s="39"/>
      <c r="AB832" s="39"/>
      <c r="AC832" s="57"/>
      <c r="AD832" s="39"/>
    </row>
    <row r="833" spans="1:30" x14ac:dyDescent="0.25">
      <c r="A833" s="41"/>
      <c r="B833" s="41"/>
      <c r="C833" s="41"/>
      <c r="D833" s="34"/>
      <c r="E833" s="35"/>
      <c r="F833" s="35"/>
      <c r="G833" s="28"/>
      <c r="H833" s="36"/>
      <c r="I833" s="36"/>
      <c r="J833" s="36"/>
      <c r="K833" s="36"/>
      <c r="L833" s="37"/>
      <c r="M833" s="37"/>
      <c r="N833" s="37"/>
      <c r="O833" s="36"/>
      <c r="P833" s="36"/>
      <c r="Q833" s="36"/>
      <c r="R833" s="38"/>
      <c r="S833" s="38"/>
      <c r="T833" s="38"/>
      <c r="U833" s="37"/>
      <c r="V833" s="37"/>
      <c r="W833" s="37"/>
      <c r="X833" s="37"/>
      <c r="Y833" s="37"/>
      <c r="Z833" s="37"/>
      <c r="AA833" s="39"/>
      <c r="AB833" s="39"/>
      <c r="AC833" s="57"/>
      <c r="AD833" s="39"/>
    </row>
    <row r="834" spans="1:30" x14ac:dyDescent="0.25">
      <c r="A834" s="41"/>
      <c r="B834" s="41"/>
      <c r="C834" s="41"/>
      <c r="D834" s="34"/>
      <c r="E834" s="35"/>
      <c r="F834" s="35"/>
      <c r="G834" s="28"/>
      <c r="H834" s="36"/>
      <c r="I834" s="36"/>
      <c r="J834" s="36"/>
      <c r="K834" s="36"/>
      <c r="L834" s="37"/>
      <c r="M834" s="37"/>
      <c r="N834" s="37"/>
      <c r="O834" s="36"/>
      <c r="P834" s="36"/>
      <c r="Q834" s="36"/>
      <c r="R834" s="38"/>
      <c r="S834" s="38"/>
      <c r="T834" s="38"/>
      <c r="U834" s="37"/>
      <c r="V834" s="37"/>
      <c r="W834" s="37"/>
      <c r="X834" s="37"/>
      <c r="Y834" s="37"/>
      <c r="Z834" s="37"/>
      <c r="AA834" s="39"/>
      <c r="AB834" s="39"/>
      <c r="AC834" s="57"/>
      <c r="AD834" s="39"/>
    </row>
    <row r="835" spans="1:30" x14ac:dyDescent="0.25">
      <c r="A835" s="41"/>
      <c r="B835" s="41"/>
      <c r="C835" s="41"/>
      <c r="D835" s="34"/>
      <c r="E835" s="35"/>
      <c r="F835" s="35"/>
      <c r="G835" s="28"/>
      <c r="H835" s="36"/>
      <c r="I835" s="36"/>
      <c r="J835" s="36"/>
      <c r="K835" s="36"/>
      <c r="L835" s="37"/>
      <c r="M835" s="37"/>
      <c r="N835" s="37"/>
      <c r="O835" s="36"/>
      <c r="P835" s="36"/>
      <c r="Q835" s="36"/>
      <c r="R835" s="38"/>
      <c r="S835" s="38"/>
      <c r="T835" s="38"/>
      <c r="U835" s="37"/>
      <c r="V835" s="37"/>
      <c r="W835" s="37"/>
      <c r="X835" s="37"/>
      <c r="Y835" s="37"/>
      <c r="Z835" s="37"/>
      <c r="AA835" s="39"/>
      <c r="AB835" s="39"/>
      <c r="AC835" s="57"/>
      <c r="AD835" s="39"/>
    </row>
    <row r="836" spans="1:30" x14ac:dyDescent="0.25">
      <c r="A836" s="41"/>
      <c r="B836" s="41"/>
      <c r="C836" s="41"/>
      <c r="D836" s="34"/>
      <c r="E836" s="35"/>
      <c r="F836" s="35"/>
      <c r="G836" s="28"/>
      <c r="H836" s="36"/>
      <c r="I836" s="36"/>
      <c r="J836" s="36"/>
      <c r="K836" s="36"/>
      <c r="L836" s="37"/>
      <c r="M836" s="37"/>
      <c r="N836" s="37"/>
      <c r="O836" s="36"/>
      <c r="P836" s="36"/>
      <c r="Q836" s="36"/>
      <c r="R836" s="38"/>
      <c r="S836" s="38"/>
      <c r="T836" s="38"/>
      <c r="U836" s="37"/>
      <c r="V836" s="37"/>
      <c r="W836" s="37"/>
      <c r="X836" s="37"/>
      <c r="Y836" s="37"/>
      <c r="Z836" s="37"/>
      <c r="AA836" s="39"/>
      <c r="AB836" s="39"/>
      <c r="AC836" s="57"/>
      <c r="AD836" s="39"/>
    </row>
    <row r="837" spans="1:30" x14ac:dyDescent="0.25">
      <c r="A837" s="41"/>
      <c r="B837" s="41"/>
      <c r="C837" s="41"/>
      <c r="D837" s="34"/>
      <c r="E837" s="35"/>
      <c r="F837" s="35"/>
      <c r="G837" s="28"/>
      <c r="H837" s="36"/>
      <c r="I837" s="36"/>
      <c r="J837" s="36"/>
      <c r="K837" s="36"/>
      <c r="L837" s="37"/>
      <c r="M837" s="37"/>
      <c r="N837" s="37"/>
      <c r="O837" s="36"/>
      <c r="P837" s="36"/>
      <c r="Q837" s="36"/>
      <c r="R837" s="38"/>
      <c r="S837" s="38"/>
      <c r="T837" s="38"/>
      <c r="U837" s="37"/>
      <c r="V837" s="37"/>
      <c r="W837" s="37"/>
      <c r="X837" s="37"/>
      <c r="Y837" s="37"/>
      <c r="Z837" s="37"/>
      <c r="AA837" s="39"/>
      <c r="AB837" s="39"/>
      <c r="AC837" s="57"/>
      <c r="AD837" s="39"/>
    </row>
    <row r="838" spans="1:30" x14ac:dyDescent="0.25">
      <c r="A838" s="41"/>
      <c r="B838" s="41"/>
      <c r="C838" s="41"/>
      <c r="D838" s="34"/>
      <c r="E838" s="35"/>
      <c r="F838" s="35"/>
      <c r="G838" s="28"/>
      <c r="H838" s="36"/>
      <c r="I838" s="36"/>
      <c r="J838" s="36"/>
      <c r="K838" s="36"/>
      <c r="L838" s="37"/>
      <c r="M838" s="37"/>
      <c r="N838" s="37"/>
      <c r="O838" s="36"/>
      <c r="P838" s="36"/>
      <c r="Q838" s="36"/>
      <c r="R838" s="38"/>
      <c r="S838" s="38"/>
      <c r="T838" s="38"/>
      <c r="U838" s="37"/>
      <c r="V838" s="37"/>
      <c r="W838" s="37"/>
      <c r="X838" s="37"/>
      <c r="Y838" s="37"/>
      <c r="Z838" s="37"/>
      <c r="AA838" s="39"/>
      <c r="AB838" s="39"/>
      <c r="AC838" s="57"/>
      <c r="AD838" s="39"/>
    </row>
    <row r="839" spans="1:30" x14ac:dyDescent="0.25">
      <c r="A839" s="41"/>
      <c r="B839" s="41"/>
      <c r="C839" s="41"/>
      <c r="D839" s="34"/>
      <c r="E839" s="35"/>
      <c r="F839" s="35"/>
      <c r="G839" s="28"/>
      <c r="H839" s="36"/>
      <c r="I839" s="36"/>
      <c r="J839" s="36"/>
      <c r="K839" s="36"/>
      <c r="L839" s="37"/>
      <c r="M839" s="37"/>
      <c r="N839" s="37"/>
      <c r="O839" s="36"/>
      <c r="P839" s="36"/>
      <c r="Q839" s="36"/>
      <c r="R839" s="38"/>
      <c r="S839" s="38"/>
      <c r="T839" s="38"/>
      <c r="U839" s="37"/>
      <c r="V839" s="37"/>
      <c r="W839" s="37"/>
      <c r="X839" s="37"/>
      <c r="Y839" s="37"/>
      <c r="Z839" s="37"/>
      <c r="AA839" s="39"/>
      <c r="AB839" s="39"/>
      <c r="AC839" s="57"/>
      <c r="AD839" s="39"/>
    </row>
    <row r="840" spans="1:30" x14ac:dyDescent="0.25">
      <c r="A840" s="41"/>
      <c r="B840" s="41"/>
      <c r="C840" s="41"/>
      <c r="D840" s="34"/>
      <c r="E840" s="35"/>
      <c r="F840" s="35"/>
      <c r="G840" s="28"/>
      <c r="H840" s="36"/>
      <c r="I840" s="36"/>
      <c r="J840" s="36"/>
      <c r="K840" s="36"/>
      <c r="L840" s="37"/>
      <c r="M840" s="37"/>
      <c r="N840" s="37"/>
      <c r="O840" s="36"/>
      <c r="P840" s="36"/>
      <c r="Q840" s="36"/>
      <c r="R840" s="38"/>
      <c r="S840" s="38"/>
      <c r="T840" s="38"/>
      <c r="U840" s="37"/>
      <c r="V840" s="37"/>
      <c r="W840" s="37"/>
      <c r="X840" s="37"/>
      <c r="Y840" s="37"/>
      <c r="Z840" s="37"/>
      <c r="AA840" s="39"/>
      <c r="AB840" s="39"/>
      <c r="AC840" s="57"/>
      <c r="AD840" s="39"/>
    </row>
    <row r="841" spans="1:30" x14ac:dyDescent="0.25">
      <c r="A841" s="41"/>
      <c r="B841" s="41"/>
      <c r="C841" s="41"/>
      <c r="D841" s="34"/>
      <c r="E841" s="35"/>
      <c r="F841" s="35"/>
      <c r="G841" s="28"/>
      <c r="H841" s="36"/>
      <c r="I841" s="36"/>
      <c r="J841" s="36"/>
      <c r="K841" s="36"/>
      <c r="L841" s="37"/>
      <c r="M841" s="37"/>
      <c r="N841" s="37"/>
      <c r="O841" s="36"/>
      <c r="P841" s="36"/>
      <c r="Q841" s="36"/>
      <c r="R841" s="38"/>
      <c r="S841" s="38"/>
      <c r="T841" s="38"/>
      <c r="U841" s="37"/>
      <c r="V841" s="37"/>
      <c r="W841" s="37"/>
      <c r="X841" s="37"/>
      <c r="Y841" s="37"/>
      <c r="Z841" s="37"/>
      <c r="AA841" s="39"/>
      <c r="AB841" s="39"/>
      <c r="AC841" s="57"/>
      <c r="AD841" s="39"/>
    </row>
    <row r="842" spans="1:30" x14ac:dyDescent="0.25">
      <c r="A842" s="41"/>
      <c r="B842" s="41"/>
      <c r="C842" s="41"/>
      <c r="D842" s="34"/>
      <c r="E842" s="35"/>
      <c r="F842" s="35"/>
      <c r="G842" s="28"/>
      <c r="H842" s="36"/>
      <c r="I842" s="36"/>
      <c r="J842" s="36"/>
      <c r="K842" s="36"/>
      <c r="L842" s="37"/>
      <c r="M842" s="37"/>
      <c r="N842" s="37"/>
      <c r="O842" s="36"/>
      <c r="P842" s="36"/>
      <c r="Q842" s="36"/>
      <c r="R842" s="38"/>
      <c r="S842" s="38"/>
      <c r="T842" s="38"/>
      <c r="U842" s="37"/>
      <c r="V842" s="37"/>
      <c r="W842" s="37"/>
      <c r="X842" s="37"/>
      <c r="Y842" s="37"/>
      <c r="Z842" s="37"/>
      <c r="AA842" s="39"/>
      <c r="AB842" s="39"/>
      <c r="AC842" s="57"/>
      <c r="AD842" s="39"/>
    </row>
    <row r="843" spans="1:30" x14ac:dyDescent="0.25">
      <c r="A843" s="41"/>
      <c r="B843" s="41"/>
      <c r="C843" s="41"/>
      <c r="D843" s="34"/>
      <c r="E843" s="35"/>
      <c r="F843" s="35"/>
      <c r="G843" s="28"/>
      <c r="H843" s="36"/>
      <c r="I843" s="36"/>
      <c r="J843" s="36"/>
      <c r="K843" s="36"/>
      <c r="L843" s="37"/>
      <c r="M843" s="37"/>
      <c r="N843" s="37"/>
      <c r="O843" s="36"/>
      <c r="P843" s="36"/>
      <c r="Q843" s="36"/>
      <c r="R843" s="38"/>
      <c r="S843" s="38"/>
      <c r="T843" s="38"/>
      <c r="U843" s="37"/>
      <c r="V843" s="37"/>
      <c r="W843" s="37"/>
      <c r="X843" s="37"/>
      <c r="Y843" s="37"/>
      <c r="Z843" s="37"/>
      <c r="AA843" s="39"/>
      <c r="AB843" s="39"/>
      <c r="AC843" s="57"/>
      <c r="AD843" s="39"/>
    </row>
    <row r="844" spans="1:30" x14ac:dyDescent="0.25">
      <c r="A844" s="41"/>
      <c r="B844" s="41"/>
      <c r="C844" s="41"/>
      <c r="D844" s="34"/>
      <c r="E844" s="35"/>
      <c r="F844" s="35"/>
      <c r="G844" s="28"/>
      <c r="H844" s="36"/>
      <c r="I844" s="36"/>
      <c r="J844" s="36"/>
      <c r="K844" s="36"/>
      <c r="L844" s="37"/>
      <c r="M844" s="37"/>
      <c r="N844" s="37"/>
      <c r="O844" s="36"/>
      <c r="P844" s="36"/>
      <c r="Q844" s="36"/>
      <c r="R844" s="38"/>
      <c r="S844" s="38"/>
      <c r="T844" s="38"/>
      <c r="U844" s="37"/>
      <c r="V844" s="37"/>
      <c r="W844" s="37"/>
      <c r="X844" s="37"/>
      <c r="Y844" s="37"/>
      <c r="Z844" s="37"/>
      <c r="AA844" s="39"/>
      <c r="AB844" s="39"/>
      <c r="AC844" s="57"/>
      <c r="AD844" s="39"/>
    </row>
    <row r="845" spans="1:30" x14ac:dyDescent="0.25">
      <c r="A845" s="41"/>
      <c r="B845" s="41"/>
      <c r="C845" s="41"/>
      <c r="D845" s="34"/>
      <c r="E845" s="35"/>
      <c r="F845" s="35"/>
      <c r="G845" s="28"/>
      <c r="H845" s="36"/>
      <c r="I845" s="36"/>
      <c r="J845" s="36"/>
      <c r="K845" s="36"/>
      <c r="L845" s="37"/>
      <c r="M845" s="37"/>
      <c r="N845" s="37"/>
      <c r="O845" s="36"/>
      <c r="P845" s="36"/>
      <c r="Q845" s="36"/>
      <c r="R845" s="38"/>
      <c r="S845" s="38"/>
      <c r="T845" s="38"/>
      <c r="U845" s="37"/>
      <c r="V845" s="37"/>
      <c r="W845" s="37"/>
      <c r="X845" s="37"/>
      <c r="Y845" s="37"/>
      <c r="Z845" s="37"/>
      <c r="AA845" s="39"/>
      <c r="AB845" s="39"/>
      <c r="AC845" s="57"/>
      <c r="AD845" s="39"/>
    </row>
    <row r="846" spans="1:30" x14ac:dyDescent="0.25">
      <c r="A846" s="41"/>
      <c r="B846" s="41"/>
      <c r="C846" s="41"/>
      <c r="D846" s="34"/>
      <c r="E846" s="35"/>
      <c r="F846" s="35"/>
      <c r="G846" s="28"/>
      <c r="H846" s="36"/>
      <c r="I846" s="36"/>
      <c r="J846" s="36"/>
      <c r="K846" s="36"/>
      <c r="L846" s="37"/>
      <c r="M846" s="37"/>
      <c r="N846" s="37"/>
      <c r="O846" s="36"/>
      <c r="P846" s="36"/>
      <c r="Q846" s="36"/>
      <c r="R846" s="38"/>
      <c r="S846" s="38"/>
      <c r="T846" s="38"/>
      <c r="U846" s="37"/>
      <c r="V846" s="37"/>
      <c r="W846" s="37"/>
      <c r="X846" s="37"/>
      <c r="Y846" s="37"/>
      <c r="Z846" s="37"/>
      <c r="AA846" s="39"/>
      <c r="AB846" s="39"/>
      <c r="AC846" s="57"/>
      <c r="AD846" s="39"/>
    </row>
    <row r="847" spans="1:30" x14ac:dyDescent="0.25">
      <c r="A847" s="41"/>
      <c r="B847" s="41"/>
      <c r="C847" s="41"/>
      <c r="D847" s="34"/>
      <c r="E847" s="35"/>
      <c r="F847" s="35"/>
      <c r="G847" s="28"/>
      <c r="H847" s="36"/>
      <c r="I847" s="36"/>
      <c r="J847" s="36"/>
      <c r="K847" s="36"/>
      <c r="L847" s="37"/>
      <c r="M847" s="37"/>
      <c r="N847" s="37"/>
      <c r="O847" s="36"/>
      <c r="P847" s="36"/>
      <c r="Q847" s="36"/>
      <c r="R847" s="38"/>
      <c r="S847" s="38"/>
      <c r="T847" s="38"/>
      <c r="U847" s="37"/>
      <c r="V847" s="37"/>
      <c r="W847" s="37"/>
      <c r="X847" s="37"/>
      <c r="Y847" s="37"/>
      <c r="Z847" s="37"/>
      <c r="AA847" s="39"/>
      <c r="AB847" s="39"/>
      <c r="AC847" s="57"/>
      <c r="AD847" s="39"/>
    </row>
    <row r="848" spans="1:30" x14ac:dyDescent="0.25">
      <c r="A848" s="41"/>
      <c r="B848" s="41"/>
      <c r="C848" s="41"/>
      <c r="D848" s="34"/>
      <c r="E848" s="35"/>
      <c r="F848" s="35"/>
      <c r="G848" s="28"/>
      <c r="H848" s="36"/>
      <c r="I848" s="36"/>
      <c r="J848" s="36"/>
      <c r="K848" s="36"/>
      <c r="L848" s="37"/>
      <c r="M848" s="37"/>
      <c r="N848" s="37"/>
      <c r="O848" s="36"/>
      <c r="P848" s="36"/>
      <c r="Q848" s="36"/>
      <c r="R848" s="38"/>
      <c r="S848" s="38"/>
      <c r="T848" s="38"/>
      <c r="U848" s="37"/>
      <c r="V848" s="37"/>
      <c r="W848" s="37"/>
      <c r="X848" s="37"/>
      <c r="Y848" s="37"/>
      <c r="Z848" s="37"/>
      <c r="AA848" s="39"/>
      <c r="AB848" s="39"/>
      <c r="AC848" s="57"/>
      <c r="AD848" s="39"/>
    </row>
    <row r="849" spans="1:30" x14ac:dyDescent="0.25">
      <c r="A849" s="41"/>
      <c r="B849" s="41"/>
      <c r="C849" s="41"/>
      <c r="D849" s="34"/>
      <c r="E849" s="35"/>
      <c r="F849" s="35"/>
      <c r="G849" s="28"/>
      <c r="H849" s="36"/>
      <c r="I849" s="36"/>
      <c r="J849" s="36"/>
      <c r="K849" s="36"/>
      <c r="L849" s="37"/>
      <c r="M849" s="37"/>
      <c r="N849" s="37"/>
      <c r="O849" s="36"/>
      <c r="P849" s="36"/>
      <c r="Q849" s="36"/>
      <c r="R849" s="38"/>
      <c r="S849" s="38"/>
      <c r="T849" s="38"/>
      <c r="U849" s="37"/>
      <c r="V849" s="37"/>
      <c r="W849" s="37"/>
      <c r="X849" s="37"/>
      <c r="Y849" s="37"/>
      <c r="Z849" s="37"/>
      <c r="AA849" s="39"/>
      <c r="AB849" s="39"/>
      <c r="AC849" s="57"/>
      <c r="AD849" s="39"/>
    </row>
    <row r="850" spans="1:30" x14ac:dyDescent="0.25">
      <c r="A850" s="41"/>
      <c r="B850" s="41"/>
      <c r="C850" s="41"/>
      <c r="D850" s="34"/>
      <c r="E850" s="35"/>
      <c r="F850" s="35"/>
      <c r="G850" s="28"/>
      <c r="H850" s="36"/>
      <c r="I850" s="36"/>
      <c r="J850" s="36"/>
      <c r="K850" s="36"/>
      <c r="L850" s="37"/>
      <c r="M850" s="37"/>
      <c r="N850" s="37"/>
      <c r="O850" s="36"/>
      <c r="P850" s="36"/>
      <c r="Q850" s="36"/>
      <c r="R850" s="38"/>
      <c r="S850" s="38"/>
      <c r="T850" s="38"/>
      <c r="U850" s="37"/>
      <c r="V850" s="37"/>
      <c r="W850" s="37"/>
      <c r="X850" s="37"/>
      <c r="Y850" s="37"/>
      <c r="Z850" s="37"/>
      <c r="AA850" s="39"/>
      <c r="AB850" s="39"/>
      <c r="AC850" s="57"/>
      <c r="AD850" s="39"/>
    </row>
    <row r="851" spans="1:30" x14ac:dyDescent="0.25">
      <c r="A851" s="41"/>
      <c r="B851" s="41"/>
      <c r="C851" s="41"/>
      <c r="D851" s="34"/>
      <c r="E851" s="35"/>
      <c r="F851" s="35"/>
      <c r="G851" s="28"/>
      <c r="H851" s="36"/>
      <c r="I851" s="36"/>
      <c r="J851" s="36"/>
      <c r="K851" s="36"/>
      <c r="L851" s="37"/>
      <c r="M851" s="37"/>
      <c r="N851" s="37"/>
      <c r="O851" s="36"/>
      <c r="P851" s="36"/>
      <c r="Q851" s="36"/>
      <c r="R851" s="38"/>
      <c r="S851" s="38"/>
      <c r="T851" s="38"/>
      <c r="U851" s="37"/>
      <c r="V851" s="37"/>
      <c r="W851" s="37"/>
      <c r="X851" s="37"/>
      <c r="Y851" s="37"/>
      <c r="Z851" s="37"/>
      <c r="AA851" s="39"/>
      <c r="AB851" s="39"/>
      <c r="AC851" s="57"/>
      <c r="AD851" s="39"/>
    </row>
    <row r="852" spans="1:30" x14ac:dyDescent="0.25">
      <c r="A852" s="41"/>
      <c r="B852" s="41"/>
      <c r="C852" s="41"/>
      <c r="D852" s="34"/>
      <c r="E852" s="35"/>
      <c r="F852" s="35"/>
      <c r="G852" s="28"/>
      <c r="H852" s="36"/>
      <c r="I852" s="36"/>
      <c r="J852" s="36"/>
      <c r="K852" s="36"/>
      <c r="L852" s="37"/>
      <c r="M852" s="37"/>
      <c r="N852" s="37"/>
      <c r="O852" s="36"/>
      <c r="P852" s="36"/>
      <c r="Q852" s="36"/>
      <c r="R852" s="38"/>
      <c r="S852" s="38"/>
      <c r="T852" s="38"/>
      <c r="U852" s="37"/>
      <c r="V852" s="37"/>
      <c r="W852" s="37"/>
      <c r="X852" s="37"/>
      <c r="Y852" s="37"/>
      <c r="Z852" s="37"/>
      <c r="AA852" s="39"/>
      <c r="AB852" s="39"/>
      <c r="AC852" s="57"/>
      <c r="AD852" s="39"/>
    </row>
    <row r="853" spans="1:30" x14ac:dyDescent="0.25">
      <c r="A853" s="41"/>
      <c r="B853" s="41"/>
      <c r="C853" s="41"/>
      <c r="D853" s="34"/>
      <c r="E853" s="35"/>
      <c r="F853" s="35"/>
      <c r="G853" s="28"/>
      <c r="H853" s="36"/>
      <c r="I853" s="36"/>
      <c r="J853" s="36"/>
      <c r="K853" s="36"/>
      <c r="L853" s="37"/>
      <c r="M853" s="37"/>
      <c r="N853" s="37"/>
      <c r="O853" s="36"/>
      <c r="P853" s="36"/>
      <c r="Q853" s="36"/>
      <c r="R853" s="38"/>
      <c r="S853" s="38"/>
      <c r="T853" s="38"/>
      <c r="U853" s="37"/>
      <c r="V853" s="37"/>
      <c r="W853" s="37"/>
      <c r="X853" s="37"/>
      <c r="Y853" s="37"/>
      <c r="Z853" s="37"/>
      <c r="AA853" s="39"/>
      <c r="AB853" s="39"/>
      <c r="AC853" s="57"/>
      <c r="AD853" s="39"/>
    </row>
    <row r="854" spans="1:30" x14ac:dyDescent="0.25">
      <c r="A854" s="41"/>
      <c r="B854" s="41"/>
      <c r="C854" s="41"/>
      <c r="D854" s="34"/>
      <c r="E854" s="35"/>
      <c r="F854" s="35"/>
      <c r="G854" s="28"/>
      <c r="H854" s="36"/>
      <c r="I854" s="36"/>
      <c r="J854" s="36"/>
      <c r="K854" s="36"/>
      <c r="L854" s="37"/>
      <c r="M854" s="37"/>
      <c r="N854" s="37"/>
      <c r="O854" s="36"/>
      <c r="P854" s="36"/>
      <c r="Q854" s="36"/>
      <c r="R854" s="38"/>
      <c r="S854" s="38"/>
      <c r="T854" s="38"/>
      <c r="U854" s="37"/>
      <c r="V854" s="37"/>
      <c r="W854" s="37"/>
      <c r="X854" s="37"/>
      <c r="Y854" s="37"/>
      <c r="Z854" s="37"/>
      <c r="AA854" s="39"/>
      <c r="AB854" s="39"/>
      <c r="AC854" s="57"/>
      <c r="AD854" s="39"/>
    </row>
    <row r="855" spans="1:30" x14ac:dyDescent="0.25">
      <c r="A855" s="41"/>
      <c r="B855" s="41"/>
      <c r="C855" s="41"/>
      <c r="D855" s="34"/>
      <c r="E855" s="35"/>
      <c r="F855" s="35"/>
      <c r="G855" s="28"/>
      <c r="H855" s="36"/>
      <c r="I855" s="36"/>
      <c r="J855" s="36"/>
      <c r="K855" s="36"/>
      <c r="L855" s="37"/>
      <c r="M855" s="37"/>
      <c r="N855" s="37"/>
      <c r="O855" s="36"/>
      <c r="P855" s="36"/>
      <c r="Q855" s="36"/>
      <c r="R855" s="38"/>
      <c r="S855" s="38"/>
      <c r="T855" s="38"/>
      <c r="U855" s="37"/>
      <c r="V855" s="37"/>
      <c r="W855" s="37"/>
      <c r="X855" s="37"/>
      <c r="Y855" s="37"/>
      <c r="Z855" s="37"/>
      <c r="AA855" s="39"/>
      <c r="AB855" s="39"/>
      <c r="AC855" s="57"/>
      <c r="AD855" s="39"/>
    </row>
    <row r="856" spans="1:30" x14ac:dyDescent="0.25">
      <c r="A856" s="41"/>
      <c r="B856" s="41"/>
      <c r="C856" s="41"/>
      <c r="D856" s="34"/>
      <c r="E856" s="35"/>
      <c r="F856" s="35"/>
      <c r="G856" s="28"/>
      <c r="H856" s="36"/>
      <c r="I856" s="36"/>
      <c r="J856" s="36"/>
      <c r="K856" s="36"/>
      <c r="L856" s="37"/>
      <c r="M856" s="37"/>
      <c r="N856" s="37"/>
      <c r="O856" s="36"/>
      <c r="P856" s="36"/>
      <c r="Q856" s="36"/>
      <c r="R856" s="38"/>
      <c r="S856" s="38"/>
      <c r="T856" s="38"/>
      <c r="U856" s="37"/>
      <c r="V856" s="37"/>
      <c r="W856" s="37"/>
      <c r="X856" s="37"/>
      <c r="Y856" s="37"/>
      <c r="Z856" s="37"/>
      <c r="AA856" s="39"/>
      <c r="AB856" s="39"/>
      <c r="AC856" s="57"/>
      <c r="AD856" s="39"/>
    </row>
    <row r="857" spans="1:30" x14ac:dyDescent="0.25">
      <c r="A857" s="41"/>
      <c r="B857" s="41"/>
      <c r="C857" s="41"/>
      <c r="D857" s="34"/>
      <c r="E857" s="35"/>
      <c r="F857" s="35"/>
      <c r="G857" s="28"/>
      <c r="H857" s="36"/>
      <c r="I857" s="36"/>
      <c r="J857" s="36"/>
      <c r="K857" s="36"/>
      <c r="L857" s="37"/>
      <c r="M857" s="37"/>
      <c r="N857" s="37"/>
      <c r="O857" s="36"/>
      <c r="P857" s="36"/>
      <c r="Q857" s="36"/>
      <c r="R857" s="38"/>
      <c r="S857" s="38"/>
      <c r="T857" s="38"/>
      <c r="U857" s="37"/>
      <c r="V857" s="37"/>
      <c r="W857" s="37"/>
      <c r="X857" s="37"/>
      <c r="Y857" s="37"/>
      <c r="Z857" s="37"/>
      <c r="AA857" s="39"/>
      <c r="AB857" s="39"/>
      <c r="AC857" s="57"/>
      <c r="AD857" s="39"/>
    </row>
    <row r="858" spans="1:30" x14ac:dyDescent="0.25">
      <c r="A858" s="41"/>
      <c r="B858" s="41"/>
      <c r="C858" s="41"/>
      <c r="D858" s="34"/>
      <c r="E858" s="35"/>
      <c r="F858" s="35"/>
      <c r="G858" s="28"/>
      <c r="H858" s="36"/>
      <c r="I858" s="36"/>
      <c r="J858" s="36"/>
      <c r="K858" s="36"/>
      <c r="L858" s="37"/>
      <c r="M858" s="37"/>
      <c r="N858" s="37"/>
      <c r="O858" s="36"/>
      <c r="P858" s="36"/>
      <c r="Q858" s="36"/>
      <c r="R858" s="38"/>
      <c r="S858" s="38"/>
      <c r="T858" s="38"/>
      <c r="U858" s="37"/>
      <c r="V858" s="37"/>
      <c r="W858" s="37"/>
      <c r="X858" s="37"/>
      <c r="Y858" s="37"/>
      <c r="Z858" s="37"/>
      <c r="AA858" s="39"/>
      <c r="AB858" s="39"/>
      <c r="AC858" s="57"/>
      <c r="AD858" s="39"/>
    </row>
    <row r="859" spans="1:30" x14ac:dyDescent="0.25">
      <c r="A859" s="41"/>
      <c r="B859" s="41"/>
      <c r="C859" s="41"/>
      <c r="D859" s="34"/>
      <c r="E859" s="35"/>
      <c r="F859" s="35"/>
      <c r="G859" s="28"/>
      <c r="H859" s="36"/>
      <c r="I859" s="36"/>
      <c r="J859" s="36"/>
      <c r="K859" s="36"/>
      <c r="L859" s="37"/>
      <c r="M859" s="37"/>
      <c r="N859" s="37"/>
      <c r="O859" s="36"/>
      <c r="P859" s="36"/>
      <c r="Q859" s="36"/>
      <c r="R859" s="38"/>
      <c r="S859" s="38"/>
      <c r="T859" s="38"/>
      <c r="U859" s="37"/>
      <c r="V859" s="37"/>
      <c r="W859" s="37"/>
      <c r="X859" s="37"/>
      <c r="Y859" s="37"/>
      <c r="Z859" s="37"/>
      <c r="AA859" s="39"/>
      <c r="AB859" s="39"/>
      <c r="AC859" s="57"/>
      <c r="AD859" s="39"/>
    </row>
    <row r="860" spans="1:30" x14ac:dyDescent="0.25">
      <c r="A860" s="41"/>
      <c r="B860" s="41"/>
      <c r="C860" s="41"/>
      <c r="D860" s="34"/>
      <c r="E860" s="35"/>
      <c r="F860" s="35"/>
      <c r="G860" s="28"/>
      <c r="H860" s="36"/>
      <c r="I860" s="36"/>
      <c r="J860" s="36"/>
      <c r="K860" s="36"/>
      <c r="L860" s="37"/>
      <c r="M860" s="37"/>
      <c r="N860" s="37"/>
      <c r="O860" s="36"/>
      <c r="P860" s="36"/>
      <c r="Q860" s="36"/>
      <c r="R860" s="38"/>
      <c r="S860" s="38"/>
      <c r="T860" s="38"/>
      <c r="U860" s="37"/>
      <c r="V860" s="37"/>
      <c r="W860" s="37"/>
      <c r="X860" s="37"/>
      <c r="Y860" s="37"/>
      <c r="Z860" s="37"/>
      <c r="AA860" s="39"/>
      <c r="AB860" s="39"/>
      <c r="AC860" s="57"/>
      <c r="AD860" s="39"/>
    </row>
    <row r="861" spans="1:30" x14ac:dyDescent="0.25">
      <c r="A861" s="41"/>
      <c r="B861" s="41"/>
      <c r="C861" s="41"/>
      <c r="D861" s="34"/>
      <c r="E861" s="35"/>
      <c r="F861" s="35"/>
      <c r="G861" s="28"/>
      <c r="H861" s="36"/>
      <c r="I861" s="36"/>
      <c r="J861" s="36"/>
      <c r="K861" s="36"/>
      <c r="L861" s="37"/>
      <c r="M861" s="37"/>
      <c r="N861" s="37"/>
      <c r="O861" s="36"/>
      <c r="P861" s="36"/>
      <c r="Q861" s="36"/>
      <c r="R861" s="38"/>
      <c r="S861" s="38"/>
      <c r="T861" s="38"/>
      <c r="U861" s="37"/>
      <c r="V861" s="37"/>
      <c r="W861" s="37"/>
      <c r="X861" s="37"/>
      <c r="Y861" s="37"/>
      <c r="Z861" s="37"/>
      <c r="AA861" s="39"/>
      <c r="AB861" s="39"/>
      <c r="AC861" s="57"/>
      <c r="AD861" s="39"/>
    </row>
    <row r="862" spans="1:30" x14ac:dyDescent="0.25">
      <c r="A862" s="41"/>
      <c r="B862" s="41"/>
      <c r="C862" s="41"/>
      <c r="D862" s="34"/>
      <c r="E862" s="35"/>
      <c r="F862" s="35"/>
      <c r="G862" s="28"/>
      <c r="H862" s="36"/>
      <c r="I862" s="36"/>
      <c r="J862" s="36"/>
      <c r="K862" s="36"/>
      <c r="L862" s="37"/>
      <c r="M862" s="37"/>
      <c r="N862" s="37"/>
      <c r="O862" s="36"/>
      <c r="P862" s="36"/>
      <c r="Q862" s="36"/>
      <c r="R862" s="38"/>
      <c r="S862" s="38"/>
      <c r="T862" s="38"/>
      <c r="U862" s="37"/>
      <c r="V862" s="37"/>
      <c r="W862" s="37"/>
      <c r="X862" s="37"/>
      <c r="Y862" s="37"/>
      <c r="Z862" s="37"/>
      <c r="AA862" s="39"/>
      <c r="AB862" s="39"/>
      <c r="AC862" s="57"/>
      <c r="AD862" s="39"/>
    </row>
    <row r="863" spans="1:30" x14ac:dyDescent="0.25">
      <c r="A863" s="41"/>
      <c r="B863" s="41"/>
      <c r="C863" s="41"/>
      <c r="D863" s="34"/>
      <c r="E863" s="35"/>
      <c r="F863" s="35"/>
      <c r="G863" s="28"/>
      <c r="H863" s="36"/>
      <c r="I863" s="36"/>
      <c r="J863" s="36"/>
      <c r="K863" s="36"/>
      <c r="L863" s="37"/>
      <c r="M863" s="37"/>
      <c r="N863" s="37"/>
      <c r="O863" s="36"/>
      <c r="P863" s="36"/>
      <c r="Q863" s="36"/>
      <c r="R863" s="38"/>
      <c r="S863" s="38"/>
      <c r="T863" s="38"/>
      <c r="U863" s="37"/>
      <c r="V863" s="37"/>
      <c r="W863" s="37"/>
      <c r="X863" s="37"/>
      <c r="Y863" s="37"/>
      <c r="Z863" s="37"/>
      <c r="AA863" s="39"/>
      <c r="AB863" s="39"/>
      <c r="AC863" s="57"/>
      <c r="AD863" s="39"/>
    </row>
    <row r="864" spans="1:30" x14ac:dyDescent="0.25">
      <c r="A864" s="33"/>
      <c r="B864" s="33"/>
      <c r="C864" s="33"/>
      <c r="D864" s="34"/>
      <c r="E864" s="35"/>
      <c r="F864" s="35"/>
      <c r="G864" s="28"/>
      <c r="H864" s="36"/>
      <c r="I864" s="36"/>
      <c r="J864" s="36"/>
      <c r="K864" s="36"/>
      <c r="L864" s="37"/>
      <c r="M864" s="37"/>
      <c r="N864" s="37"/>
      <c r="O864" s="36"/>
      <c r="P864" s="36"/>
      <c r="Q864" s="36"/>
      <c r="R864" s="38"/>
      <c r="S864" s="38"/>
      <c r="T864" s="38"/>
      <c r="U864" s="37"/>
      <c r="V864" s="37"/>
      <c r="W864" s="37"/>
      <c r="X864" s="37"/>
      <c r="Y864" s="37"/>
      <c r="Z864" s="37"/>
      <c r="AA864" s="39"/>
      <c r="AB864" s="39"/>
      <c r="AC864" s="57"/>
      <c r="AD864" s="39"/>
    </row>
    <row r="865" spans="1:30" x14ac:dyDescent="0.25">
      <c r="A865" s="33"/>
      <c r="B865" s="33"/>
      <c r="C865" s="33"/>
      <c r="D865" s="34"/>
      <c r="E865" s="35"/>
      <c r="F865" s="35"/>
      <c r="G865" s="28"/>
      <c r="H865" s="36"/>
      <c r="I865" s="36"/>
      <c r="J865" s="36"/>
      <c r="K865" s="36"/>
      <c r="L865" s="37"/>
      <c r="M865" s="37"/>
      <c r="N865" s="37"/>
      <c r="O865" s="36"/>
      <c r="P865" s="36"/>
      <c r="Q865" s="36"/>
      <c r="R865" s="38"/>
      <c r="S865" s="38"/>
      <c r="T865" s="38"/>
      <c r="U865" s="37"/>
      <c r="V865" s="37"/>
      <c r="W865" s="37"/>
      <c r="X865" s="37"/>
      <c r="Y865" s="37"/>
      <c r="Z865" s="37"/>
      <c r="AA865" s="39"/>
      <c r="AB865" s="39"/>
      <c r="AC865" s="57"/>
      <c r="AD865" s="39"/>
    </row>
    <row r="866" spans="1:30" x14ac:dyDescent="0.25">
      <c r="A866" s="33"/>
      <c r="B866" s="33"/>
      <c r="C866" s="33"/>
      <c r="D866" s="34"/>
      <c r="E866" s="35"/>
      <c r="F866" s="35"/>
      <c r="G866" s="28"/>
      <c r="H866" s="36"/>
      <c r="I866" s="36"/>
      <c r="J866" s="36"/>
      <c r="K866" s="36"/>
      <c r="L866" s="37"/>
      <c r="M866" s="37"/>
      <c r="N866" s="37"/>
      <c r="O866" s="36"/>
      <c r="P866" s="36"/>
      <c r="Q866" s="36"/>
      <c r="R866" s="38"/>
      <c r="S866" s="38"/>
      <c r="T866" s="38"/>
      <c r="U866" s="37"/>
      <c r="V866" s="37"/>
      <c r="W866" s="37"/>
      <c r="X866" s="37"/>
      <c r="Y866" s="37"/>
      <c r="Z866" s="37"/>
      <c r="AA866" s="39"/>
      <c r="AB866" s="39"/>
      <c r="AC866" s="57"/>
      <c r="AD866" s="39"/>
    </row>
    <row r="867" spans="1:30" x14ac:dyDescent="0.25">
      <c r="A867" s="33"/>
      <c r="B867" s="33"/>
      <c r="C867" s="33"/>
      <c r="D867" s="34"/>
      <c r="E867" s="35"/>
      <c r="F867" s="35"/>
      <c r="G867" s="28"/>
      <c r="H867" s="36"/>
      <c r="I867" s="36"/>
      <c r="J867" s="36"/>
      <c r="K867" s="36"/>
      <c r="L867" s="37"/>
      <c r="M867" s="37"/>
      <c r="N867" s="37"/>
      <c r="O867" s="36"/>
      <c r="P867" s="36"/>
      <c r="Q867" s="36"/>
      <c r="R867" s="38"/>
      <c r="S867" s="38"/>
      <c r="T867" s="38"/>
      <c r="U867" s="37"/>
      <c r="V867" s="37"/>
      <c r="W867" s="37"/>
      <c r="X867" s="37"/>
      <c r="Y867" s="37"/>
      <c r="Z867" s="37"/>
      <c r="AA867" s="39"/>
      <c r="AB867" s="39"/>
      <c r="AC867" s="57"/>
      <c r="AD867" s="39"/>
    </row>
    <row r="868" spans="1:30" x14ac:dyDescent="0.25">
      <c r="A868" s="33"/>
      <c r="B868" s="33"/>
      <c r="C868" s="33"/>
      <c r="D868" s="34"/>
      <c r="E868" s="35"/>
      <c r="F868" s="35"/>
      <c r="G868" s="28"/>
      <c r="H868" s="36"/>
      <c r="I868" s="36"/>
      <c r="J868" s="36"/>
      <c r="K868" s="36"/>
      <c r="L868" s="37"/>
      <c r="M868" s="37"/>
      <c r="N868" s="37"/>
      <c r="O868" s="36"/>
      <c r="P868" s="36"/>
      <c r="Q868" s="36"/>
      <c r="R868" s="38"/>
      <c r="S868" s="38"/>
      <c r="T868" s="38"/>
      <c r="U868" s="37"/>
      <c r="V868" s="37"/>
      <c r="W868" s="37"/>
      <c r="X868" s="37"/>
      <c r="Y868" s="37"/>
      <c r="Z868" s="37"/>
      <c r="AA868" s="39"/>
      <c r="AB868" s="39"/>
      <c r="AC868" s="57"/>
      <c r="AD868" s="58"/>
    </row>
    <row r="869" spans="1:30" x14ac:dyDescent="0.25">
      <c r="A869" s="33"/>
      <c r="B869" s="33"/>
      <c r="C869" s="33"/>
      <c r="D869" s="34"/>
      <c r="E869" s="35"/>
      <c r="F869" s="35"/>
      <c r="G869" s="28"/>
      <c r="H869" s="36"/>
      <c r="I869" s="36"/>
      <c r="J869" s="36"/>
      <c r="K869" s="36"/>
      <c r="L869" s="37"/>
      <c r="M869" s="37"/>
      <c r="N869" s="37"/>
      <c r="O869" s="36"/>
      <c r="P869" s="36"/>
      <c r="Q869" s="36"/>
      <c r="R869" s="38"/>
      <c r="S869" s="38"/>
      <c r="T869" s="38"/>
      <c r="U869" s="37"/>
      <c r="V869" s="37"/>
      <c r="W869" s="37"/>
      <c r="X869" s="37"/>
      <c r="Y869" s="37"/>
      <c r="Z869" s="37"/>
      <c r="AA869" s="39"/>
      <c r="AB869" s="39"/>
      <c r="AC869" s="57"/>
      <c r="AD869" s="39"/>
    </row>
    <row r="870" spans="1:30" x14ac:dyDescent="0.25">
      <c r="A870" s="33"/>
      <c r="B870" s="33"/>
      <c r="C870" s="33"/>
      <c r="D870" s="34"/>
      <c r="E870" s="35"/>
      <c r="F870" s="35"/>
      <c r="G870" s="28"/>
      <c r="H870" s="36"/>
      <c r="I870" s="36"/>
      <c r="J870" s="36"/>
      <c r="K870" s="36"/>
      <c r="L870" s="37"/>
      <c r="M870" s="37"/>
      <c r="N870" s="37"/>
      <c r="O870" s="36"/>
      <c r="P870" s="36"/>
      <c r="Q870" s="36"/>
      <c r="R870" s="38"/>
      <c r="S870" s="38"/>
      <c r="T870" s="38"/>
      <c r="U870" s="37"/>
      <c r="V870" s="37"/>
      <c r="W870" s="37"/>
      <c r="X870" s="37"/>
      <c r="Y870" s="37"/>
      <c r="Z870" s="37"/>
      <c r="AA870" s="39"/>
      <c r="AB870" s="39"/>
      <c r="AC870" s="57"/>
      <c r="AD870" s="39"/>
    </row>
    <row r="871" spans="1:30" x14ac:dyDescent="0.25">
      <c r="A871" s="33"/>
      <c r="B871" s="33"/>
      <c r="C871" s="33"/>
      <c r="D871" s="34"/>
      <c r="E871" s="35"/>
      <c r="F871" s="35"/>
      <c r="G871" s="28"/>
      <c r="H871" s="36"/>
      <c r="I871" s="36"/>
      <c r="J871" s="36"/>
      <c r="K871" s="36"/>
      <c r="L871" s="37"/>
      <c r="M871" s="37"/>
      <c r="N871" s="37"/>
      <c r="O871" s="36"/>
      <c r="P871" s="36"/>
      <c r="Q871" s="36"/>
      <c r="R871" s="38"/>
      <c r="S871" s="38"/>
      <c r="T871" s="38"/>
      <c r="U871" s="37"/>
      <c r="V871" s="37"/>
      <c r="W871" s="37"/>
      <c r="X871" s="37"/>
      <c r="Y871" s="37"/>
      <c r="Z871" s="37"/>
      <c r="AA871" s="39"/>
      <c r="AB871" s="39"/>
      <c r="AC871" s="57"/>
      <c r="AD871" s="39"/>
    </row>
    <row r="872" spans="1:30" x14ac:dyDescent="0.25">
      <c r="A872" s="33"/>
      <c r="B872" s="33"/>
      <c r="C872" s="33"/>
      <c r="D872" s="34"/>
      <c r="E872" s="35"/>
      <c r="F872" s="35"/>
      <c r="G872" s="28"/>
      <c r="H872" s="36"/>
      <c r="I872" s="36"/>
      <c r="J872" s="36"/>
      <c r="K872" s="36"/>
      <c r="L872" s="37"/>
      <c r="M872" s="37"/>
      <c r="N872" s="37"/>
      <c r="O872" s="36"/>
      <c r="P872" s="36"/>
      <c r="Q872" s="36"/>
      <c r="R872" s="38"/>
      <c r="S872" s="38"/>
      <c r="T872" s="38"/>
      <c r="U872" s="37"/>
      <c r="V872" s="37"/>
      <c r="W872" s="37"/>
      <c r="X872" s="37"/>
      <c r="Y872" s="37"/>
      <c r="Z872" s="37"/>
      <c r="AA872" s="39"/>
      <c r="AB872" s="39"/>
      <c r="AC872" s="57"/>
      <c r="AD872" s="39"/>
    </row>
    <row r="873" spans="1:30" x14ac:dyDescent="0.25">
      <c r="A873" s="33"/>
      <c r="B873" s="33"/>
      <c r="C873" s="33"/>
      <c r="D873" s="34"/>
      <c r="E873" s="35"/>
      <c r="F873" s="35"/>
      <c r="G873" s="28"/>
      <c r="H873" s="36"/>
      <c r="I873" s="36"/>
      <c r="J873" s="36"/>
      <c r="K873" s="36"/>
      <c r="L873" s="37"/>
      <c r="M873" s="37"/>
      <c r="N873" s="37"/>
      <c r="O873" s="36"/>
      <c r="P873" s="36"/>
      <c r="Q873" s="36"/>
      <c r="R873" s="38"/>
      <c r="S873" s="38"/>
      <c r="T873" s="38"/>
      <c r="U873" s="37"/>
      <c r="V873" s="37"/>
      <c r="W873" s="37"/>
      <c r="X873" s="37"/>
      <c r="Y873" s="37"/>
      <c r="Z873" s="37"/>
      <c r="AA873" s="39"/>
      <c r="AB873" s="39"/>
      <c r="AC873" s="57"/>
      <c r="AD873" s="39"/>
    </row>
    <row r="874" spans="1:30" x14ac:dyDescent="0.25">
      <c r="A874" s="33"/>
      <c r="B874" s="33"/>
      <c r="C874" s="33"/>
      <c r="D874" s="34"/>
      <c r="E874" s="35"/>
      <c r="F874" s="35"/>
      <c r="G874" s="28"/>
      <c r="H874" s="36"/>
      <c r="I874" s="36"/>
      <c r="J874" s="36"/>
      <c r="K874" s="36"/>
      <c r="L874" s="37"/>
      <c r="M874" s="37"/>
      <c r="N874" s="37"/>
      <c r="O874" s="36"/>
      <c r="P874" s="36"/>
      <c r="Q874" s="36"/>
      <c r="R874" s="38"/>
      <c r="S874" s="38"/>
      <c r="T874" s="38"/>
      <c r="U874" s="37"/>
      <c r="V874" s="37"/>
      <c r="W874" s="37"/>
      <c r="X874" s="37"/>
      <c r="Y874" s="37"/>
      <c r="Z874" s="37"/>
      <c r="AA874" s="39"/>
      <c r="AB874" s="39"/>
      <c r="AC874" s="57"/>
      <c r="AD874" s="39"/>
    </row>
    <row r="875" spans="1:30" x14ac:dyDescent="0.25">
      <c r="A875" s="33"/>
      <c r="B875" s="33"/>
      <c r="C875" s="33"/>
      <c r="D875" s="34"/>
      <c r="E875" s="35"/>
      <c r="F875" s="35"/>
      <c r="G875" s="28"/>
      <c r="H875" s="36"/>
      <c r="I875" s="36"/>
      <c r="J875" s="36"/>
      <c r="K875" s="36"/>
      <c r="L875" s="37"/>
      <c r="M875" s="37"/>
      <c r="N875" s="37"/>
      <c r="O875" s="36"/>
      <c r="P875" s="36"/>
      <c r="Q875" s="36"/>
      <c r="R875" s="38"/>
      <c r="S875" s="38"/>
      <c r="T875" s="38"/>
      <c r="U875" s="37"/>
      <c r="V875" s="37"/>
      <c r="W875" s="37"/>
      <c r="X875" s="37"/>
      <c r="Y875" s="37"/>
      <c r="Z875" s="37"/>
      <c r="AA875" s="39"/>
      <c r="AB875" s="39"/>
      <c r="AC875" s="56"/>
      <c r="AD875" s="39"/>
    </row>
    <row r="876" spans="1:30" x14ac:dyDescent="0.25">
      <c r="A876" s="33"/>
      <c r="B876" s="33"/>
      <c r="C876" s="33"/>
      <c r="D876" s="34"/>
      <c r="E876" s="35"/>
      <c r="F876" s="35"/>
      <c r="G876" s="28"/>
      <c r="H876" s="36"/>
      <c r="I876" s="36"/>
      <c r="J876" s="36"/>
      <c r="K876" s="36"/>
      <c r="L876" s="37"/>
      <c r="M876" s="37"/>
      <c r="N876" s="37"/>
      <c r="O876" s="36"/>
      <c r="P876" s="36"/>
      <c r="Q876" s="36"/>
      <c r="R876" s="38"/>
      <c r="S876" s="38"/>
      <c r="T876" s="38"/>
      <c r="U876" s="37"/>
      <c r="V876" s="37"/>
      <c r="W876" s="37"/>
      <c r="X876" s="37"/>
      <c r="Y876" s="37"/>
      <c r="Z876" s="37"/>
      <c r="AA876" s="39"/>
      <c r="AB876" s="39"/>
      <c r="AC876" s="56"/>
      <c r="AD876" s="39"/>
    </row>
    <row r="877" spans="1:30" x14ac:dyDescent="0.25">
      <c r="A877" s="33"/>
      <c r="B877" s="33"/>
      <c r="C877" s="33"/>
      <c r="D877" s="34"/>
      <c r="E877" s="35"/>
      <c r="F877" s="35"/>
      <c r="G877" s="28"/>
      <c r="H877" s="36"/>
      <c r="I877" s="36"/>
      <c r="J877" s="36"/>
      <c r="K877" s="36"/>
      <c r="L877" s="37"/>
      <c r="M877" s="37"/>
      <c r="N877" s="37"/>
      <c r="O877" s="36"/>
      <c r="P877" s="36"/>
      <c r="Q877" s="36"/>
      <c r="R877" s="38"/>
      <c r="S877" s="38"/>
      <c r="T877" s="38"/>
      <c r="U877" s="37"/>
      <c r="V877" s="37"/>
      <c r="W877" s="37"/>
      <c r="X877" s="37"/>
      <c r="Y877" s="37"/>
      <c r="Z877" s="37"/>
      <c r="AA877" s="39"/>
      <c r="AB877" s="39"/>
      <c r="AC877" s="56"/>
      <c r="AD877" s="39"/>
    </row>
    <row r="878" spans="1:30" x14ac:dyDescent="0.25">
      <c r="A878" s="33"/>
      <c r="B878" s="33"/>
      <c r="C878" s="33"/>
      <c r="D878" s="34"/>
      <c r="E878" s="35"/>
      <c r="F878" s="35"/>
      <c r="G878" s="28"/>
      <c r="H878" s="36"/>
      <c r="I878" s="36"/>
      <c r="J878" s="36"/>
      <c r="K878" s="36"/>
      <c r="L878" s="37"/>
      <c r="M878" s="37"/>
      <c r="N878" s="37"/>
      <c r="O878" s="36"/>
      <c r="P878" s="36"/>
      <c r="Q878" s="36"/>
      <c r="R878" s="38"/>
      <c r="S878" s="38"/>
      <c r="T878" s="38"/>
      <c r="U878" s="37"/>
      <c r="V878" s="37"/>
      <c r="W878" s="37"/>
      <c r="X878" s="37"/>
      <c r="Y878" s="37"/>
      <c r="Z878" s="37"/>
      <c r="AA878" s="39"/>
      <c r="AB878" s="39"/>
      <c r="AC878" s="56"/>
      <c r="AD878" s="39"/>
    </row>
    <row r="879" spans="1:30" x14ac:dyDescent="0.25">
      <c r="A879" s="33"/>
      <c r="B879" s="33"/>
      <c r="C879" s="33"/>
      <c r="D879" s="34"/>
      <c r="E879" s="35"/>
      <c r="F879" s="35"/>
      <c r="G879" s="28"/>
      <c r="H879" s="36"/>
      <c r="I879" s="36"/>
      <c r="J879" s="36"/>
      <c r="K879" s="36"/>
      <c r="L879" s="37"/>
      <c r="M879" s="37"/>
      <c r="N879" s="37"/>
      <c r="O879" s="36"/>
      <c r="P879" s="36"/>
      <c r="Q879" s="36"/>
      <c r="R879" s="38"/>
      <c r="S879" s="38"/>
      <c r="T879" s="38"/>
      <c r="U879" s="37"/>
      <c r="V879" s="37"/>
      <c r="W879" s="37"/>
      <c r="X879" s="37"/>
      <c r="Y879" s="37"/>
      <c r="Z879" s="37"/>
      <c r="AA879" s="39"/>
      <c r="AB879" s="39"/>
      <c r="AC879" s="56"/>
      <c r="AD879" s="39"/>
    </row>
    <row r="880" spans="1:30" x14ac:dyDescent="0.25">
      <c r="A880" s="33"/>
      <c r="B880" s="33"/>
      <c r="C880" s="33"/>
      <c r="D880" s="34"/>
      <c r="E880" s="35"/>
      <c r="F880" s="35"/>
      <c r="G880" s="28"/>
      <c r="H880" s="36"/>
      <c r="I880" s="36"/>
      <c r="J880" s="36"/>
      <c r="K880" s="36"/>
      <c r="L880" s="37"/>
      <c r="M880" s="37"/>
      <c r="N880" s="37"/>
      <c r="O880" s="36"/>
      <c r="P880" s="36"/>
      <c r="Q880" s="36"/>
      <c r="R880" s="38"/>
      <c r="S880" s="38"/>
      <c r="T880" s="38"/>
      <c r="U880" s="37"/>
      <c r="V880" s="37"/>
      <c r="W880" s="37"/>
      <c r="X880" s="37"/>
      <c r="Y880" s="37"/>
      <c r="Z880" s="37"/>
      <c r="AA880" s="39"/>
      <c r="AB880" s="39"/>
      <c r="AC880" s="56"/>
      <c r="AD880" s="39"/>
    </row>
    <row r="881" spans="1:30" x14ac:dyDescent="0.25">
      <c r="A881" s="33"/>
      <c r="B881" s="33"/>
      <c r="C881" s="33"/>
      <c r="D881" s="34"/>
      <c r="E881" s="35"/>
      <c r="F881" s="35"/>
      <c r="G881" s="28"/>
      <c r="H881" s="36"/>
      <c r="I881" s="36"/>
      <c r="J881" s="36"/>
      <c r="K881" s="36"/>
      <c r="L881" s="37"/>
      <c r="M881" s="37"/>
      <c r="N881" s="37"/>
      <c r="O881" s="36"/>
      <c r="P881" s="36"/>
      <c r="Q881" s="36"/>
      <c r="R881" s="38"/>
      <c r="S881" s="38"/>
      <c r="T881" s="38"/>
      <c r="U881" s="37"/>
      <c r="V881" s="37"/>
      <c r="W881" s="37"/>
      <c r="X881" s="37"/>
      <c r="Y881" s="37"/>
      <c r="Z881" s="37"/>
      <c r="AA881" s="39"/>
      <c r="AB881" s="39"/>
      <c r="AC881" s="56"/>
      <c r="AD881" s="58"/>
    </row>
    <row r="882" spans="1:30" x14ac:dyDescent="0.25">
      <c r="A882" s="33"/>
      <c r="B882" s="33"/>
      <c r="C882" s="33"/>
      <c r="D882" s="34"/>
      <c r="E882" s="35"/>
      <c r="F882" s="35"/>
      <c r="G882" s="28"/>
      <c r="H882" s="36"/>
      <c r="I882" s="36"/>
      <c r="J882" s="36"/>
      <c r="K882" s="36"/>
      <c r="L882" s="37"/>
      <c r="M882" s="37"/>
      <c r="N882" s="37"/>
      <c r="O882" s="36"/>
      <c r="P882" s="36"/>
      <c r="Q882" s="36"/>
      <c r="R882" s="38"/>
      <c r="S882" s="38"/>
      <c r="T882" s="38"/>
      <c r="U882" s="37"/>
      <c r="V882" s="37"/>
      <c r="W882" s="37"/>
      <c r="X882" s="37"/>
      <c r="Y882" s="37"/>
      <c r="Z882" s="37"/>
      <c r="AA882" s="39"/>
      <c r="AB882" s="39"/>
      <c r="AC882" s="56"/>
      <c r="AD882" s="39"/>
    </row>
    <row r="883" spans="1:30" x14ac:dyDescent="0.25">
      <c r="A883" s="33"/>
      <c r="B883" s="33"/>
      <c r="C883" s="33"/>
      <c r="D883" s="34"/>
      <c r="E883" s="35"/>
      <c r="F883" s="35"/>
      <c r="G883" s="28"/>
      <c r="H883" s="36"/>
      <c r="I883" s="36"/>
      <c r="J883" s="36"/>
      <c r="K883" s="36"/>
      <c r="L883" s="37"/>
      <c r="M883" s="37"/>
      <c r="N883" s="37"/>
      <c r="O883" s="36"/>
      <c r="P883" s="36"/>
      <c r="Q883" s="36"/>
      <c r="R883" s="38"/>
      <c r="S883" s="38"/>
      <c r="T883" s="38"/>
      <c r="U883" s="37"/>
      <c r="V883" s="37"/>
      <c r="W883" s="37"/>
      <c r="X883" s="37"/>
      <c r="Y883" s="37"/>
      <c r="Z883" s="37"/>
      <c r="AA883" s="39"/>
      <c r="AB883" s="39"/>
      <c r="AC883" s="56"/>
      <c r="AD883" s="39"/>
    </row>
    <row r="884" spans="1:30" x14ac:dyDescent="0.25">
      <c r="A884" s="33"/>
      <c r="B884" s="33"/>
      <c r="C884" s="33"/>
      <c r="D884" s="34"/>
      <c r="E884" s="35"/>
      <c r="F884" s="35"/>
      <c r="G884" s="28"/>
      <c r="H884" s="36"/>
      <c r="I884" s="36"/>
      <c r="J884" s="36"/>
      <c r="K884" s="36"/>
      <c r="L884" s="37"/>
      <c r="M884" s="37"/>
      <c r="N884" s="37"/>
      <c r="O884" s="36"/>
      <c r="P884" s="36"/>
      <c r="Q884" s="36"/>
      <c r="R884" s="38"/>
      <c r="S884" s="38"/>
      <c r="T884" s="38"/>
      <c r="U884" s="37"/>
      <c r="V884" s="37"/>
      <c r="W884" s="37"/>
      <c r="X884" s="37"/>
      <c r="Y884" s="37"/>
      <c r="Z884" s="37"/>
      <c r="AA884" s="39"/>
      <c r="AB884" s="39"/>
      <c r="AC884" s="56"/>
      <c r="AD884" s="39"/>
    </row>
    <row r="885" spans="1:30" x14ac:dyDescent="0.25">
      <c r="A885" s="33"/>
      <c r="B885" s="33"/>
      <c r="C885" s="33"/>
      <c r="D885" s="34"/>
      <c r="E885" s="35"/>
      <c r="F885" s="35"/>
      <c r="G885" s="28"/>
      <c r="H885" s="36"/>
      <c r="I885" s="36"/>
      <c r="J885" s="36"/>
      <c r="K885" s="36"/>
      <c r="L885" s="37"/>
      <c r="M885" s="37"/>
      <c r="N885" s="37"/>
      <c r="O885" s="36"/>
      <c r="P885" s="36"/>
      <c r="Q885" s="36"/>
      <c r="R885" s="38"/>
      <c r="S885" s="38"/>
      <c r="T885" s="38"/>
      <c r="U885" s="37"/>
      <c r="V885" s="37"/>
      <c r="W885" s="37"/>
      <c r="X885" s="37"/>
      <c r="Y885" s="37"/>
      <c r="Z885" s="37"/>
      <c r="AA885" s="39"/>
      <c r="AB885" s="39"/>
      <c r="AC885" s="56"/>
      <c r="AD885" s="39"/>
    </row>
    <row r="886" spans="1:30" x14ac:dyDescent="0.25">
      <c r="A886" s="33"/>
      <c r="B886" s="33"/>
      <c r="C886" s="33"/>
      <c r="D886" s="34"/>
      <c r="E886" s="35"/>
      <c r="F886" s="35"/>
      <c r="G886" s="28"/>
      <c r="H886" s="36"/>
      <c r="I886" s="36"/>
      <c r="J886" s="36"/>
      <c r="K886" s="36"/>
      <c r="L886" s="37"/>
      <c r="M886" s="37"/>
      <c r="N886" s="37"/>
      <c r="O886" s="36"/>
      <c r="P886" s="36"/>
      <c r="Q886" s="36"/>
      <c r="R886" s="38"/>
      <c r="S886" s="38"/>
      <c r="T886" s="38"/>
      <c r="U886" s="37"/>
      <c r="V886" s="37"/>
      <c r="W886" s="37"/>
      <c r="X886" s="37"/>
      <c r="Y886" s="37"/>
      <c r="Z886" s="37"/>
      <c r="AA886" s="39"/>
      <c r="AB886" s="39"/>
      <c r="AC886" s="56"/>
      <c r="AD886" s="39"/>
    </row>
    <row r="887" spans="1:30" x14ac:dyDescent="0.25">
      <c r="A887" s="33"/>
      <c r="B887" s="33"/>
      <c r="C887" s="33"/>
      <c r="D887" s="34"/>
      <c r="E887" s="35"/>
      <c r="F887" s="35"/>
      <c r="G887" s="28"/>
      <c r="H887" s="36"/>
      <c r="I887" s="36"/>
      <c r="J887" s="36"/>
      <c r="K887" s="36"/>
      <c r="L887" s="37"/>
      <c r="M887" s="37"/>
      <c r="N887" s="37"/>
      <c r="O887" s="36"/>
      <c r="P887" s="36"/>
      <c r="Q887" s="36"/>
      <c r="R887" s="38"/>
      <c r="S887" s="38"/>
      <c r="T887" s="38"/>
      <c r="U887" s="37"/>
      <c r="V887" s="37"/>
      <c r="W887" s="37"/>
      <c r="X887" s="37"/>
      <c r="Y887" s="37"/>
      <c r="Z887" s="37"/>
      <c r="AA887" s="39"/>
      <c r="AB887" s="39"/>
      <c r="AC887" s="56"/>
      <c r="AD887" s="39"/>
    </row>
    <row r="888" spans="1:30" x14ac:dyDescent="0.25">
      <c r="A888" s="33"/>
      <c r="B888" s="33"/>
      <c r="C888" s="33"/>
      <c r="D888" s="34"/>
      <c r="E888" s="35"/>
      <c r="F888" s="35"/>
      <c r="G888" s="28"/>
      <c r="H888" s="36"/>
      <c r="I888" s="36"/>
      <c r="J888" s="36"/>
      <c r="K888" s="36"/>
      <c r="L888" s="37"/>
      <c r="M888" s="37"/>
      <c r="N888" s="37"/>
      <c r="O888" s="36"/>
      <c r="P888" s="36"/>
      <c r="Q888" s="36"/>
      <c r="R888" s="38"/>
      <c r="S888" s="38"/>
      <c r="T888" s="38"/>
      <c r="U888" s="37"/>
      <c r="V888" s="37"/>
      <c r="W888" s="37"/>
      <c r="X888" s="37"/>
      <c r="Y888" s="37"/>
      <c r="Z888" s="37"/>
      <c r="AA888" s="39"/>
      <c r="AB888" s="39"/>
      <c r="AC888" s="56"/>
      <c r="AD888" s="39"/>
    </row>
    <row r="889" spans="1:30" x14ac:dyDescent="0.25">
      <c r="A889" s="33"/>
      <c r="B889" s="33"/>
      <c r="C889" s="33"/>
      <c r="D889" s="34"/>
      <c r="E889" s="35"/>
      <c r="F889" s="35"/>
      <c r="G889" s="28"/>
      <c r="H889" s="36"/>
      <c r="I889" s="36"/>
      <c r="J889" s="36"/>
      <c r="K889" s="36"/>
      <c r="L889" s="37"/>
      <c r="M889" s="37"/>
      <c r="N889" s="37"/>
      <c r="O889" s="36"/>
      <c r="P889" s="36"/>
      <c r="Q889" s="36"/>
      <c r="R889" s="38"/>
      <c r="S889" s="38"/>
      <c r="T889" s="38"/>
      <c r="U889" s="37"/>
      <c r="V889" s="37"/>
      <c r="W889" s="37"/>
      <c r="X889" s="37"/>
      <c r="Y889" s="37"/>
      <c r="Z889" s="37"/>
      <c r="AA889" s="39"/>
      <c r="AB889" s="39"/>
      <c r="AC889" s="56"/>
      <c r="AD889" s="39"/>
    </row>
    <row r="890" spans="1:30" x14ac:dyDescent="0.25">
      <c r="A890" s="33"/>
      <c r="B890" s="33"/>
      <c r="C890" s="33"/>
      <c r="D890" s="34"/>
      <c r="E890" s="35"/>
      <c r="F890" s="35"/>
      <c r="G890" s="28"/>
      <c r="H890" s="36"/>
      <c r="I890" s="36"/>
      <c r="J890" s="36"/>
      <c r="K890" s="36"/>
      <c r="L890" s="37"/>
      <c r="M890" s="37"/>
      <c r="N890" s="37"/>
      <c r="O890" s="36"/>
      <c r="P890" s="36"/>
      <c r="Q890" s="36"/>
      <c r="R890" s="38"/>
      <c r="S890" s="38"/>
      <c r="T890" s="38"/>
      <c r="U890" s="37"/>
      <c r="V890" s="37"/>
      <c r="W890" s="37"/>
      <c r="X890" s="37"/>
      <c r="Y890" s="37"/>
      <c r="Z890" s="37"/>
      <c r="AA890" s="39"/>
      <c r="AB890" s="39"/>
      <c r="AC890" s="56"/>
      <c r="AD890" s="39"/>
    </row>
    <row r="891" spans="1:30" x14ac:dyDescent="0.25">
      <c r="A891" s="33"/>
      <c r="B891" s="33"/>
      <c r="C891" s="33"/>
      <c r="D891" s="34"/>
      <c r="E891" s="35"/>
      <c r="F891" s="35"/>
      <c r="G891" s="28"/>
      <c r="H891" s="36"/>
      <c r="I891" s="36"/>
      <c r="J891" s="36"/>
      <c r="K891" s="36"/>
      <c r="L891" s="37"/>
      <c r="M891" s="37"/>
      <c r="N891" s="37"/>
      <c r="O891" s="36"/>
      <c r="P891" s="36"/>
      <c r="Q891" s="36"/>
      <c r="R891" s="38"/>
      <c r="S891" s="38"/>
      <c r="T891" s="38"/>
      <c r="U891" s="37"/>
      <c r="V891" s="37"/>
      <c r="W891" s="37"/>
      <c r="X891" s="37"/>
      <c r="Y891" s="37"/>
      <c r="Z891" s="37"/>
      <c r="AA891" s="39"/>
      <c r="AB891" s="39"/>
      <c r="AC891" s="56"/>
      <c r="AD891" s="39"/>
    </row>
    <row r="892" spans="1:30" x14ac:dyDescent="0.25">
      <c r="A892" s="33"/>
      <c r="B892" s="33"/>
      <c r="C892" s="33"/>
      <c r="D892" s="34"/>
      <c r="E892" s="35"/>
      <c r="F892" s="35"/>
      <c r="G892" s="28"/>
      <c r="H892" s="36"/>
      <c r="I892" s="36"/>
      <c r="J892" s="36"/>
      <c r="K892" s="36"/>
      <c r="L892" s="37"/>
      <c r="M892" s="37"/>
      <c r="N892" s="37"/>
      <c r="O892" s="36"/>
      <c r="P892" s="36"/>
      <c r="Q892" s="36"/>
      <c r="R892" s="38"/>
      <c r="S892" s="38"/>
      <c r="T892" s="38"/>
      <c r="U892" s="37"/>
      <c r="V892" s="37"/>
      <c r="W892" s="37"/>
      <c r="X892" s="37"/>
      <c r="Y892" s="37"/>
      <c r="Z892" s="37"/>
      <c r="AA892" s="39"/>
      <c r="AB892" s="39"/>
      <c r="AC892" s="56"/>
      <c r="AD892" s="58"/>
    </row>
    <row r="893" spans="1:30" x14ac:dyDescent="0.25">
      <c r="A893" s="33"/>
      <c r="B893" s="33"/>
      <c r="C893" s="33"/>
      <c r="D893" s="34"/>
      <c r="E893" s="35"/>
      <c r="F893" s="35"/>
      <c r="G893" s="28"/>
      <c r="H893" s="36"/>
      <c r="I893" s="36"/>
      <c r="J893" s="36"/>
      <c r="K893" s="36"/>
      <c r="L893" s="37"/>
      <c r="M893" s="37"/>
      <c r="N893" s="37"/>
      <c r="O893" s="36"/>
      <c r="P893" s="36"/>
      <c r="Q893" s="36"/>
      <c r="R893" s="38"/>
      <c r="S893" s="38"/>
      <c r="T893" s="38"/>
      <c r="U893" s="37"/>
      <c r="V893" s="37"/>
      <c r="W893" s="37"/>
      <c r="X893" s="37"/>
      <c r="Y893" s="37"/>
      <c r="Z893" s="37"/>
      <c r="AA893" s="39"/>
      <c r="AB893" s="39"/>
      <c r="AC893" s="56"/>
      <c r="AD893" s="39"/>
    </row>
    <row r="894" spans="1:30" x14ac:dyDescent="0.25">
      <c r="A894" s="33"/>
      <c r="B894" s="33"/>
      <c r="C894" s="33"/>
      <c r="D894" s="34"/>
      <c r="E894" s="35"/>
      <c r="F894" s="35"/>
      <c r="G894" s="28"/>
      <c r="H894" s="36"/>
      <c r="I894" s="36"/>
      <c r="J894" s="36"/>
      <c r="K894" s="36"/>
      <c r="L894" s="37"/>
      <c r="M894" s="37"/>
      <c r="N894" s="37"/>
      <c r="O894" s="36"/>
      <c r="P894" s="36"/>
      <c r="Q894" s="36"/>
      <c r="R894" s="38"/>
      <c r="S894" s="38"/>
      <c r="T894" s="38"/>
      <c r="U894" s="37"/>
      <c r="V894" s="37"/>
      <c r="W894" s="37"/>
      <c r="X894" s="37"/>
      <c r="Y894" s="37"/>
      <c r="Z894" s="37"/>
      <c r="AA894" s="39"/>
      <c r="AB894" s="39"/>
      <c r="AC894" s="56"/>
      <c r="AD894" s="39"/>
    </row>
    <row r="895" spans="1:30" x14ac:dyDescent="0.25">
      <c r="A895" s="33"/>
      <c r="B895" s="33"/>
      <c r="C895" s="33"/>
      <c r="D895" s="34"/>
      <c r="E895" s="35"/>
      <c r="F895" s="35"/>
      <c r="G895" s="28"/>
      <c r="H895" s="36"/>
      <c r="I895" s="36"/>
      <c r="J895" s="36"/>
      <c r="K895" s="36"/>
      <c r="L895" s="37"/>
      <c r="M895" s="37"/>
      <c r="N895" s="37"/>
      <c r="O895" s="36"/>
      <c r="P895" s="36"/>
      <c r="Q895" s="36"/>
      <c r="R895" s="38"/>
      <c r="S895" s="38"/>
      <c r="T895" s="38"/>
      <c r="U895" s="37"/>
      <c r="V895" s="37"/>
      <c r="W895" s="37"/>
      <c r="X895" s="37"/>
      <c r="Y895" s="37"/>
      <c r="Z895" s="37"/>
      <c r="AA895" s="39"/>
      <c r="AB895" s="39"/>
      <c r="AC895" s="56"/>
      <c r="AD895" s="39"/>
    </row>
    <row r="896" spans="1:30" x14ac:dyDescent="0.25">
      <c r="A896" s="33"/>
      <c r="B896" s="33"/>
      <c r="C896" s="33"/>
      <c r="D896" s="34"/>
      <c r="E896" s="35"/>
      <c r="F896" s="35"/>
      <c r="G896" s="28"/>
      <c r="H896" s="36"/>
      <c r="I896" s="36"/>
      <c r="J896" s="36"/>
      <c r="K896" s="36"/>
      <c r="L896" s="37"/>
      <c r="M896" s="37"/>
      <c r="N896" s="37"/>
      <c r="O896" s="36"/>
      <c r="P896" s="36"/>
      <c r="Q896" s="36"/>
      <c r="R896" s="38"/>
      <c r="S896" s="38"/>
      <c r="T896" s="38"/>
      <c r="U896" s="37"/>
      <c r="V896" s="37"/>
      <c r="W896" s="37"/>
      <c r="X896" s="37"/>
      <c r="Y896" s="37"/>
      <c r="Z896" s="37"/>
      <c r="AA896" s="39"/>
      <c r="AB896" s="39"/>
      <c r="AC896" s="56"/>
      <c r="AD896" s="39"/>
    </row>
    <row r="897" spans="1:30" x14ac:dyDescent="0.25">
      <c r="A897" s="33"/>
      <c r="B897" s="33"/>
      <c r="C897" s="33"/>
      <c r="D897" s="34"/>
      <c r="E897" s="35"/>
      <c r="F897" s="35"/>
      <c r="G897" s="28"/>
      <c r="H897" s="36"/>
      <c r="I897" s="36"/>
      <c r="J897" s="36"/>
      <c r="K897" s="36"/>
      <c r="L897" s="37"/>
      <c r="M897" s="37"/>
      <c r="N897" s="37"/>
      <c r="O897" s="36"/>
      <c r="P897" s="36"/>
      <c r="Q897" s="36"/>
      <c r="R897" s="38"/>
      <c r="S897" s="38"/>
      <c r="T897" s="38"/>
      <c r="U897" s="37"/>
      <c r="V897" s="37"/>
      <c r="W897" s="37"/>
      <c r="X897" s="37"/>
      <c r="Y897" s="37"/>
      <c r="Z897" s="37"/>
      <c r="AA897" s="39"/>
      <c r="AB897" s="39"/>
      <c r="AC897" s="56"/>
      <c r="AD897" s="39"/>
    </row>
    <row r="898" spans="1:30" x14ac:dyDescent="0.25">
      <c r="A898" s="33"/>
      <c r="B898" s="33"/>
      <c r="C898" s="33"/>
      <c r="D898" s="34"/>
      <c r="E898" s="35"/>
      <c r="F898" s="35"/>
      <c r="G898" s="28"/>
      <c r="H898" s="36"/>
      <c r="I898" s="36"/>
      <c r="J898" s="36"/>
      <c r="K898" s="36"/>
      <c r="L898" s="37"/>
      <c r="M898" s="37"/>
      <c r="N898" s="37"/>
      <c r="O898" s="36"/>
      <c r="P898" s="36"/>
      <c r="Q898" s="36"/>
      <c r="R898" s="38"/>
      <c r="S898" s="38"/>
      <c r="T898" s="38"/>
      <c r="U898" s="37"/>
      <c r="V898" s="37"/>
      <c r="W898" s="37"/>
      <c r="X898" s="37"/>
      <c r="Y898" s="37"/>
      <c r="Z898" s="37"/>
      <c r="AA898" s="39"/>
      <c r="AB898" s="39"/>
      <c r="AC898" s="56"/>
      <c r="AD898" s="39"/>
    </row>
    <row r="899" spans="1:30" x14ac:dyDescent="0.25">
      <c r="A899" s="33"/>
      <c r="B899" s="33"/>
      <c r="C899" s="33"/>
      <c r="D899" s="34"/>
      <c r="E899" s="35"/>
      <c r="F899" s="35"/>
      <c r="G899" s="28"/>
      <c r="H899" s="36"/>
      <c r="I899" s="36"/>
      <c r="J899" s="36"/>
      <c r="K899" s="36"/>
      <c r="L899" s="37"/>
      <c r="M899" s="37"/>
      <c r="N899" s="37"/>
      <c r="O899" s="36"/>
      <c r="P899" s="36"/>
      <c r="Q899" s="36"/>
      <c r="R899" s="38"/>
      <c r="S899" s="38"/>
      <c r="T899" s="38"/>
      <c r="U899" s="37"/>
      <c r="V899" s="37"/>
      <c r="W899" s="37"/>
      <c r="X899" s="37"/>
      <c r="Y899" s="37"/>
      <c r="Z899" s="37"/>
      <c r="AA899" s="39"/>
      <c r="AB899" s="39"/>
      <c r="AC899" s="56"/>
      <c r="AD899" s="39"/>
    </row>
    <row r="900" spans="1:30" x14ac:dyDescent="0.25">
      <c r="A900" s="33"/>
      <c r="B900" s="33"/>
      <c r="C900" s="33"/>
      <c r="D900" s="34"/>
      <c r="E900" s="35"/>
      <c r="F900" s="35"/>
      <c r="G900" s="28"/>
      <c r="H900" s="36"/>
      <c r="I900" s="36"/>
      <c r="J900" s="36"/>
      <c r="K900" s="36"/>
      <c r="L900" s="37"/>
      <c r="M900" s="37"/>
      <c r="N900" s="37"/>
      <c r="O900" s="36"/>
      <c r="P900" s="36"/>
      <c r="Q900" s="36"/>
      <c r="R900" s="38"/>
      <c r="S900" s="38"/>
      <c r="T900" s="38"/>
      <c r="U900" s="37"/>
      <c r="V900" s="37"/>
      <c r="W900" s="37"/>
      <c r="X900" s="37"/>
      <c r="Y900" s="37"/>
      <c r="Z900" s="37"/>
      <c r="AA900" s="39"/>
      <c r="AB900" s="39"/>
      <c r="AC900" s="56"/>
      <c r="AD900" s="39"/>
    </row>
    <row r="901" spans="1:30" x14ac:dyDescent="0.25">
      <c r="A901" s="33"/>
      <c r="B901" s="33"/>
      <c r="C901" s="33"/>
      <c r="D901" s="34"/>
      <c r="E901" s="35"/>
      <c r="F901" s="35"/>
      <c r="G901" s="28"/>
      <c r="H901" s="36"/>
      <c r="I901" s="36"/>
      <c r="J901" s="36"/>
      <c r="K901" s="36"/>
      <c r="L901" s="37"/>
      <c r="M901" s="37"/>
      <c r="N901" s="37"/>
      <c r="O901" s="36"/>
      <c r="P901" s="36"/>
      <c r="Q901" s="36"/>
      <c r="R901" s="38"/>
      <c r="S901" s="38"/>
      <c r="T901" s="38"/>
      <c r="U901" s="37"/>
      <c r="V901" s="37"/>
      <c r="W901" s="37"/>
      <c r="X901" s="37"/>
      <c r="Y901" s="37"/>
      <c r="Z901" s="37"/>
      <c r="AA901" s="39"/>
      <c r="AB901" s="39"/>
      <c r="AC901" s="56"/>
      <c r="AD901" s="39"/>
    </row>
    <row r="902" spans="1:30" x14ac:dyDescent="0.25">
      <c r="A902" s="33"/>
      <c r="B902" s="33"/>
      <c r="C902" s="33"/>
      <c r="D902" s="34"/>
      <c r="E902" s="35"/>
      <c r="F902" s="35"/>
      <c r="G902" s="28"/>
      <c r="H902" s="36"/>
      <c r="I902" s="36"/>
      <c r="J902" s="36"/>
      <c r="K902" s="36"/>
      <c r="L902" s="37"/>
      <c r="M902" s="37"/>
      <c r="N902" s="37"/>
      <c r="O902" s="36"/>
      <c r="P902" s="36"/>
      <c r="Q902" s="36"/>
      <c r="R902" s="38"/>
      <c r="S902" s="38"/>
      <c r="T902" s="38"/>
      <c r="U902" s="37"/>
      <c r="V902" s="37"/>
      <c r="W902" s="37"/>
      <c r="X902" s="37"/>
      <c r="Y902" s="37"/>
      <c r="Z902" s="37"/>
      <c r="AA902" s="39"/>
      <c r="AB902" s="39"/>
      <c r="AC902" s="56"/>
      <c r="AD902" s="39"/>
    </row>
    <row r="903" spans="1:30" x14ac:dyDescent="0.25">
      <c r="A903" s="33"/>
      <c r="B903" s="33"/>
      <c r="C903" s="33"/>
      <c r="D903" s="34"/>
      <c r="E903" s="35"/>
      <c r="F903" s="35"/>
      <c r="G903" s="28"/>
      <c r="H903" s="36"/>
      <c r="I903" s="36"/>
      <c r="J903" s="36"/>
      <c r="K903" s="36"/>
      <c r="L903" s="37"/>
      <c r="M903" s="37"/>
      <c r="N903" s="37"/>
      <c r="O903" s="36"/>
      <c r="P903" s="36"/>
      <c r="Q903" s="36"/>
      <c r="R903" s="38"/>
      <c r="S903" s="38"/>
      <c r="T903" s="38"/>
      <c r="U903" s="37"/>
      <c r="V903" s="37"/>
      <c r="W903" s="37"/>
      <c r="X903" s="37"/>
      <c r="Y903" s="37"/>
      <c r="Z903" s="37"/>
      <c r="AA903" s="39"/>
      <c r="AB903" s="39"/>
      <c r="AC903" s="56"/>
      <c r="AD903" s="39"/>
    </row>
    <row r="904" spans="1:30" x14ac:dyDescent="0.25">
      <c r="A904" s="33"/>
      <c r="B904" s="33"/>
      <c r="C904" s="33"/>
      <c r="D904" s="34"/>
      <c r="E904" s="35"/>
      <c r="F904" s="35"/>
      <c r="G904" s="28"/>
      <c r="H904" s="36"/>
      <c r="I904" s="36"/>
      <c r="J904" s="36"/>
      <c r="K904" s="36"/>
      <c r="L904" s="37"/>
      <c r="M904" s="37"/>
      <c r="N904" s="37"/>
      <c r="O904" s="36"/>
      <c r="P904" s="36"/>
      <c r="Q904" s="36"/>
      <c r="R904" s="38"/>
      <c r="S904" s="38"/>
      <c r="T904" s="38"/>
      <c r="U904" s="37"/>
      <c r="V904" s="37"/>
      <c r="W904" s="37"/>
      <c r="X904" s="37"/>
      <c r="Y904" s="37"/>
      <c r="Z904" s="37"/>
      <c r="AA904" s="39"/>
      <c r="AB904" s="39"/>
      <c r="AC904" s="56"/>
      <c r="AD904" s="39"/>
    </row>
    <row r="905" spans="1:30" x14ac:dyDescent="0.25">
      <c r="A905" s="33"/>
      <c r="B905" s="33"/>
      <c r="C905" s="33"/>
      <c r="D905" s="34"/>
      <c r="E905" s="35"/>
      <c r="F905" s="35"/>
      <c r="G905" s="28"/>
      <c r="H905" s="36"/>
      <c r="I905" s="36"/>
      <c r="J905" s="36"/>
      <c r="K905" s="36"/>
      <c r="L905" s="37"/>
      <c r="M905" s="37"/>
      <c r="N905" s="37"/>
      <c r="O905" s="36"/>
      <c r="P905" s="36"/>
      <c r="Q905" s="36"/>
      <c r="R905" s="38"/>
      <c r="S905" s="38"/>
      <c r="T905" s="38"/>
      <c r="U905" s="37"/>
      <c r="V905" s="37"/>
      <c r="W905" s="37"/>
      <c r="X905" s="37"/>
      <c r="Y905" s="37"/>
      <c r="Z905" s="37"/>
      <c r="AA905" s="39"/>
      <c r="AB905" s="39"/>
      <c r="AC905" s="56"/>
      <c r="AD905" s="39"/>
    </row>
    <row r="906" spans="1:30" x14ac:dyDescent="0.25">
      <c r="A906" s="33"/>
      <c r="B906" s="33"/>
      <c r="C906" s="33"/>
      <c r="D906" s="34"/>
      <c r="E906" s="35"/>
      <c r="F906" s="35"/>
      <c r="G906" s="28"/>
      <c r="H906" s="36"/>
      <c r="I906" s="36"/>
      <c r="J906" s="36"/>
      <c r="K906" s="36"/>
      <c r="L906" s="37"/>
      <c r="M906" s="37"/>
      <c r="N906" s="37"/>
      <c r="O906" s="36"/>
      <c r="P906" s="36"/>
      <c r="Q906" s="36"/>
      <c r="R906" s="38"/>
      <c r="S906" s="38"/>
      <c r="T906" s="38"/>
      <c r="U906" s="37"/>
      <c r="V906" s="37"/>
      <c r="W906" s="37"/>
      <c r="X906" s="37"/>
      <c r="Y906" s="37"/>
      <c r="Z906" s="37"/>
      <c r="AA906" s="39"/>
      <c r="AB906" s="39"/>
      <c r="AC906" s="56"/>
      <c r="AD906" s="39"/>
    </row>
    <row r="907" spans="1:30" x14ac:dyDescent="0.25">
      <c r="A907" s="41"/>
      <c r="B907" s="41"/>
      <c r="C907" s="41"/>
      <c r="D907" s="34"/>
      <c r="E907" s="35"/>
      <c r="F907" s="35"/>
      <c r="G907" s="28"/>
      <c r="H907" s="36"/>
      <c r="I907" s="36"/>
      <c r="J907" s="36"/>
      <c r="K907" s="36"/>
      <c r="L907" s="37"/>
      <c r="M907" s="37"/>
      <c r="N907" s="37"/>
      <c r="O907" s="36"/>
      <c r="P907" s="36"/>
      <c r="Q907" s="36"/>
      <c r="R907" s="38"/>
      <c r="S907" s="38"/>
      <c r="T907" s="38"/>
      <c r="U907" s="37"/>
      <c r="V907" s="37"/>
      <c r="W907" s="37"/>
      <c r="X907" s="37"/>
      <c r="Y907" s="37"/>
      <c r="Z907" s="37"/>
      <c r="AA907" s="39"/>
      <c r="AB907" s="39"/>
      <c r="AC907" s="56"/>
      <c r="AD907" s="39"/>
    </row>
    <row r="908" spans="1:30" x14ac:dyDescent="0.25">
      <c r="A908" s="41"/>
      <c r="B908" s="41"/>
      <c r="C908" s="41"/>
      <c r="D908" s="34"/>
      <c r="E908" s="35"/>
      <c r="F908" s="35"/>
      <c r="G908" s="28"/>
      <c r="H908" s="36"/>
      <c r="I908" s="36"/>
      <c r="J908" s="36"/>
      <c r="K908" s="36"/>
      <c r="L908" s="37"/>
      <c r="M908" s="37"/>
      <c r="N908" s="37"/>
      <c r="O908" s="36"/>
      <c r="P908" s="36"/>
      <c r="Q908" s="36"/>
      <c r="R908" s="38"/>
      <c r="S908" s="38"/>
      <c r="T908" s="38"/>
      <c r="U908" s="37"/>
      <c r="V908" s="37"/>
      <c r="W908" s="37"/>
      <c r="X908" s="37"/>
      <c r="Y908" s="37"/>
      <c r="Z908" s="37"/>
      <c r="AA908" s="39"/>
      <c r="AB908" s="39"/>
      <c r="AC908" s="56"/>
      <c r="AD908" s="58"/>
    </row>
    <row r="909" spans="1:30" x14ac:dyDescent="0.25">
      <c r="A909" s="41"/>
      <c r="B909" s="41"/>
      <c r="C909" s="41"/>
      <c r="D909" s="34"/>
      <c r="E909" s="35"/>
      <c r="F909" s="35"/>
      <c r="G909" s="28"/>
      <c r="H909" s="36"/>
      <c r="I909" s="36"/>
      <c r="J909" s="36"/>
      <c r="K909" s="36"/>
      <c r="L909" s="37"/>
      <c r="M909" s="37"/>
      <c r="N909" s="37"/>
      <c r="O909" s="36"/>
      <c r="P909" s="36"/>
      <c r="Q909" s="36"/>
      <c r="R909" s="38"/>
      <c r="S909" s="38"/>
      <c r="T909" s="38"/>
      <c r="U909" s="37"/>
      <c r="V909" s="37"/>
      <c r="W909" s="37"/>
      <c r="X909" s="37"/>
      <c r="Y909" s="37"/>
      <c r="Z909" s="37"/>
      <c r="AA909" s="39"/>
      <c r="AB909" s="39"/>
      <c r="AC909" s="56"/>
      <c r="AD909" s="58"/>
    </row>
    <row r="910" spans="1:30" x14ac:dyDescent="0.25">
      <c r="A910" s="41"/>
      <c r="B910" s="41"/>
      <c r="C910" s="41"/>
      <c r="D910" s="34"/>
      <c r="E910" s="35"/>
      <c r="F910" s="35"/>
      <c r="G910" s="28"/>
      <c r="H910" s="36"/>
      <c r="I910" s="36"/>
      <c r="J910" s="36"/>
      <c r="K910" s="36"/>
      <c r="L910" s="37"/>
      <c r="M910" s="37"/>
      <c r="N910" s="37"/>
      <c r="O910" s="36"/>
      <c r="P910" s="36"/>
      <c r="Q910" s="36"/>
      <c r="R910" s="38"/>
      <c r="S910" s="38"/>
      <c r="T910" s="38"/>
      <c r="U910" s="37"/>
      <c r="V910" s="37"/>
      <c r="W910" s="37"/>
      <c r="X910" s="37"/>
      <c r="Y910" s="37"/>
      <c r="Z910" s="37"/>
      <c r="AA910" s="39"/>
      <c r="AB910" s="39"/>
      <c r="AC910" s="56"/>
      <c r="AD910" s="39"/>
    </row>
    <row r="911" spans="1:30" x14ac:dyDescent="0.25">
      <c r="A911" s="41"/>
      <c r="B911" s="41"/>
      <c r="C911" s="41"/>
      <c r="D911" s="34"/>
      <c r="E911" s="35"/>
      <c r="F911" s="35"/>
      <c r="G911" s="28"/>
      <c r="H911" s="36"/>
      <c r="I911" s="36"/>
      <c r="J911" s="36"/>
      <c r="K911" s="36"/>
      <c r="L911" s="37"/>
      <c r="M911" s="37"/>
      <c r="N911" s="37"/>
      <c r="O911" s="36"/>
      <c r="P911" s="36"/>
      <c r="Q911" s="36"/>
      <c r="R911" s="38"/>
      <c r="S911" s="38"/>
      <c r="T911" s="38"/>
      <c r="U911" s="37"/>
      <c r="V911" s="37"/>
      <c r="W911" s="37"/>
      <c r="X911" s="37"/>
      <c r="Y911" s="37"/>
      <c r="Z911" s="37"/>
      <c r="AA911" s="39"/>
      <c r="AB911" s="39"/>
      <c r="AC911" s="56"/>
      <c r="AD911" s="58"/>
    </row>
    <row r="912" spans="1:30" x14ac:dyDescent="0.25">
      <c r="A912" s="41"/>
      <c r="B912" s="41"/>
      <c r="C912" s="41"/>
      <c r="D912" s="34"/>
      <c r="E912" s="35"/>
      <c r="F912" s="35"/>
      <c r="G912" s="28"/>
      <c r="H912" s="36"/>
      <c r="I912" s="36"/>
      <c r="J912" s="36"/>
      <c r="K912" s="36"/>
      <c r="L912" s="37"/>
      <c r="M912" s="37"/>
      <c r="N912" s="37"/>
      <c r="O912" s="36"/>
      <c r="P912" s="36"/>
      <c r="Q912" s="36"/>
      <c r="R912" s="38"/>
      <c r="S912" s="38"/>
      <c r="T912" s="38"/>
      <c r="U912" s="37"/>
      <c r="V912" s="37"/>
      <c r="W912" s="37"/>
      <c r="X912" s="37"/>
      <c r="Y912" s="37"/>
      <c r="Z912" s="37"/>
      <c r="AA912" s="39"/>
      <c r="AB912" s="39"/>
      <c r="AC912" s="56"/>
      <c r="AD912" s="39"/>
    </row>
    <row r="913" spans="1:30" x14ac:dyDescent="0.25">
      <c r="A913" s="41"/>
      <c r="B913" s="41"/>
      <c r="C913" s="41"/>
      <c r="D913" s="34"/>
      <c r="E913" s="35"/>
      <c r="F913" s="35"/>
      <c r="G913" s="28"/>
      <c r="H913" s="36"/>
      <c r="I913" s="36"/>
      <c r="J913" s="36"/>
      <c r="K913" s="36"/>
      <c r="L913" s="37"/>
      <c r="M913" s="37"/>
      <c r="N913" s="37"/>
      <c r="O913" s="36"/>
      <c r="P913" s="36"/>
      <c r="Q913" s="36"/>
      <c r="R913" s="38"/>
      <c r="S913" s="38"/>
      <c r="T913" s="38"/>
      <c r="U913" s="37"/>
      <c r="V913" s="37"/>
      <c r="W913" s="37"/>
      <c r="X913" s="37"/>
      <c r="Y913" s="37"/>
      <c r="Z913" s="37"/>
      <c r="AA913" s="39"/>
      <c r="AB913" s="39"/>
      <c r="AC913" s="56"/>
      <c r="AD913" s="58"/>
    </row>
    <row r="914" spans="1:30" x14ac:dyDescent="0.25">
      <c r="A914" s="41"/>
      <c r="B914" s="41"/>
      <c r="C914" s="41"/>
      <c r="D914" s="34"/>
      <c r="E914" s="35"/>
      <c r="F914" s="35"/>
      <c r="G914" s="28"/>
      <c r="H914" s="36"/>
      <c r="I914" s="36"/>
      <c r="J914" s="36"/>
      <c r="K914" s="36"/>
      <c r="L914" s="37"/>
      <c r="M914" s="37"/>
      <c r="N914" s="37"/>
      <c r="O914" s="36"/>
      <c r="P914" s="36"/>
      <c r="Q914" s="36"/>
      <c r="R914" s="38"/>
      <c r="S914" s="38"/>
      <c r="T914" s="38"/>
      <c r="U914" s="37"/>
      <c r="V914" s="37"/>
      <c r="W914" s="37"/>
      <c r="X914" s="37"/>
      <c r="Y914" s="37"/>
      <c r="Z914" s="37"/>
      <c r="AA914" s="39"/>
      <c r="AB914" s="39"/>
      <c r="AC914" s="56"/>
      <c r="AD914" s="39"/>
    </row>
    <row r="915" spans="1:30" x14ac:dyDescent="0.25">
      <c r="A915" s="41"/>
      <c r="B915" s="41"/>
      <c r="C915" s="41"/>
      <c r="D915" s="34"/>
      <c r="E915" s="35"/>
      <c r="F915" s="35"/>
      <c r="G915" s="28"/>
      <c r="H915" s="36"/>
      <c r="I915" s="36"/>
      <c r="J915" s="36"/>
      <c r="K915" s="36"/>
      <c r="L915" s="37"/>
      <c r="M915" s="37"/>
      <c r="N915" s="37"/>
      <c r="O915" s="36"/>
      <c r="P915" s="36"/>
      <c r="Q915" s="36"/>
      <c r="R915" s="38"/>
      <c r="S915" s="38"/>
      <c r="T915" s="38"/>
      <c r="U915" s="37"/>
      <c r="V915" s="37"/>
      <c r="W915" s="37"/>
      <c r="X915" s="37"/>
      <c r="Y915" s="37"/>
      <c r="Z915" s="37"/>
      <c r="AA915" s="39"/>
      <c r="AB915" s="39"/>
      <c r="AC915" s="56"/>
      <c r="AD915" s="39"/>
    </row>
    <row r="916" spans="1:30" x14ac:dyDescent="0.25">
      <c r="A916" s="41"/>
      <c r="B916" s="41"/>
      <c r="C916" s="41"/>
      <c r="D916" s="34"/>
      <c r="E916" s="35"/>
      <c r="F916" s="35"/>
      <c r="G916" s="28"/>
      <c r="H916" s="36"/>
      <c r="I916" s="36"/>
      <c r="J916" s="36"/>
      <c r="K916" s="36"/>
      <c r="L916" s="37"/>
      <c r="M916" s="37"/>
      <c r="N916" s="37"/>
      <c r="O916" s="36"/>
      <c r="P916" s="36"/>
      <c r="Q916" s="36"/>
      <c r="R916" s="38"/>
      <c r="S916" s="38"/>
      <c r="T916" s="38"/>
      <c r="U916" s="37"/>
      <c r="V916" s="37"/>
      <c r="W916" s="37"/>
      <c r="X916" s="37"/>
      <c r="Y916" s="37"/>
      <c r="Z916" s="37"/>
      <c r="AA916" s="39"/>
      <c r="AB916" s="39"/>
      <c r="AC916" s="56"/>
      <c r="AD916" s="39"/>
    </row>
    <row r="917" spans="1:30" x14ac:dyDescent="0.25">
      <c r="A917" s="41"/>
      <c r="B917" s="41"/>
      <c r="C917" s="41"/>
      <c r="D917" s="34"/>
      <c r="E917" s="35"/>
      <c r="F917" s="35"/>
      <c r="G917" s="28"/>
      <c r="H917" s="36"/>
      <c r="I917" s="36"/>
      <c r="J917" s="36"/>
      <c r="K917" s="36"/>
      <c r="L917" s="37"/>
      <c r="M917" s="37"/>
      <c r="N917" s="37"/>
      <c r="O917" s="36"/>
      <c r="P917" s="36"/>
      <c r="Q917" s="36"/>
      <c r="R917" s="38"/>
      <c r="S917" s="38"/>
      <c r="T917" s="38"/>
      <c r="U917" s="37"/>
      <c r="V917" s="37"/>
      <c r="W917" s="37"/>
      <c r="X917" s="37"/>
      <c r="Y917" s="37"/>
      <c r="Z917" s="37"/>
      <c r="AA917" s="39"/>
      <c r="AB917" s="39"/>
      <c r="AC917" s="56"/>
      <c r="AD917" s="39"/>
    </row>
    <row r="918" spans="1:30" x14ac:dyDescent="0.25">
      <c r="A918" s="41"/>
      <c r="B918" s="41"/>
      <c r="C918" s="41"/>
      <c r="D918" s="34"/>
      <c r="E918" s="35"/>
      <c r="F918" s="35"/>
      <c r="G918" s="28"/>
      <c r="H918" s="36"/>
      <c r="I918" s="36"/>
      <c r="J918" s="36"/>
      <c r="K918" s="36"/>
      <c r="L918" s="37"/>
      <c r="M918" s="37"/>
      <c r="N918" s="37"/>
      <c r="O918" s="36"/>
      <c r="P918" s="36"/>
      <c r="Q918" s="36"/>
      <c r="R918" s="38"/>
      <c r="S918" s="38"/>
      <c r="T918" s="38"/>
      <c r="U918" s="37"/>
      <c r="V918" s="37"/>
      <c r="W918" s="37"/>
      <c r="X918" s="37"/>
      <c r="Y918" s="37"/>
      <c r="Z918" s="37"/>
      <c r="AA918" s="39"/>
      <c r="AB918" s="39"/>
      <c r="AC918" s="56"/>
      <c r="AD918" s="39"/>
    </row>
    <row r="919" spans="1:30" x14ac:dyDescent="0.25">
      <c r="A919" s="41"/>
      <c r="B919" s="41"/>
      <c r="C919" s="41"/>
      <c r="D919" s="34"/>
      <c r="E919" s="35"/>
      <c r="F919" s="35"/>
      <c r="G919" s="28"/>
      <c r="H919" s="36"/>
      <c r="I919" s="36"/>
      <c r="J919" s="36"/>
      <c r="K919" s="36"/>
      <c r="L919" s="37"/>
      <c r="M919" s="37"/>
      <c r="N919" s="37"/>
      <c r="O919" s="36"/>
      <c r="P919" s="36"/>
      <c r="Q919" s="36"/>
      <c r="R919" s="38"/>
      <c r="S919" s="38"/>
      <c r="T919" s="38"/>
      <c r="U919" s="37"/>
      <c r="V919" s="37"/>
      <c r="W919" s="37"/>
      <c r="X919" s="37"/>
      <c r="Y919" s="37"/>
      <c r="Z919" s="37"/>
      <c r="AA919" s="39"/>
      <c r="AB919" s="39"/>
      <c r="AC919" s="56"/>
      <c r="AD919" s="58"/>
    </row>
    <row r="920" spans="1:30" x14ac:dyDescent="0.25">
      <c r="A920" s="41"/>
      <c r="B920" s="41"/>
      <c r="C920" s="41"/>
      <c r="D920" s="34"/>
      <c r="E920" s="35"/>
      <c r="F920" s="35"/>
      <c r="G920" s="28"/>
      <c r="H920" s="36"/>
      <c r="I920" s="36"/>
      <c r="J920" s="36"/>
      <c r="K920" s="36"/>
      <c r="L920" s="37"/>
      <c r="M920" s="37"/>
      <c r="N920" s="37"/>
      <c r="O920" s="36"/>
      <c r="P920" s="36"/>
      <c r="Q920" s="36"/>
      <c r="R920" s="38"/>
      <c r="S920" s="38"/>
      <c r="T920" s="38"/>
      <c r="U920" s="37"/>
      <c r="V920" s="37"/>
      <c r="W920" s="37"/>
      <c r="X920" s="37"/>
      <c r="Y920" s="37"/>
      <c r="Z920" s="37"/>
      <c r="AA920" s="39"/>
      <c r="AB920" s="39"/>
      <c r="AC920" s="56"/>
      <c r="AD920" s="39"/>
    </row>
    <row r="921" spans="1:30" x14ac:dyDescent="0.25">
      <c r="A921" s="41"/>
      <c r="B921" s="41"/>
      <c r="C921" s="41"/>
      <c r="D921" s="34"/>
      <c r="E921" s="35"/>
      <c r="F921" s="35"/>
      <c r="G921" s="28"/>
      <c r="H921" s="36"/>
      <c r="I921" s="36"/>
      <c r="J921" s="36"/>
      <c r="K921" s="36"/>
      <c r="L921" s="37"/>
      <c r="M921" s="37"/>
      <c r="N921" s="37"/>
      <c r="O921" s="36"/>
      <c r="P921" s="36"/>
      <c r="Q921" s="36"/>
      <c r="R921" s="38"/>
      <c r="S921" s="38"/>
      <c r="T921" s="38"/>
      <c r="U921" s="37"/>
      <c r="V921" s="37"/>
      <c r="W921" s="37"/>
      <c r="X921" s="37"/>
      <c r="Y921" s="37"/>
      <c r="Z921" s="37"/>
      <c r="AA921" s="39"/>
      <c r="AB921" s="39"/>
      <c r="AC921" s="56"/>
      <c r="AD921" s="58"/>
    </row>
    <row r="922" spans="1:30" x14ac:dyDescent="0.25">
      <c r="A922" s="41"/>
      <c r="B922" s="41"/>
      <c r="C922" s="41"/>
      <c r="D922" s="34"/>
      <c r="E922" s="35"/>
      <c r="F922" s="35"/>
      <c r="G922" s="28"/>
      <c r="H922" s="36"/>
      <c r="I922" s="36"/>
      <c r="J922" s="36"/>
      <c r="K922" s="36"/>
      <c r="L922" s="37"/>
      <c r="M922" s="37"/>
      <c r="N922" s="37"/>
      <c r="O922" s="36"/>
      <c r="P922" s="36"/>
      <c r="Q922" s="36"/>
      <c r="R922" s="38"/>
      <c r="S922" s="38"/>
      <c r="T922" s="38"/>
      <c r="U922" s="37"/>
      <c r="V922" s="37"/>
      <c r="W922" s="37"/>
      <c r="X922" s="37"/>
      <c r="Y922" s="37"/>
      <c r="Z922" s="37"/>
      <c r="AA922" s="39"/>
      <c r="AB922" s="39"/>
      <c r="AC922" s="56"/>
      <c r="AD922" s="39"/>
    </row>
    <row r="923" spans="1:30" x14ac:dyDescent="0.25">
      <c r="A923" s="41"/>
      <c r="B923" s="41"/>
      <c r="C923" s="41"/>
      <c r="D923" s="34"/>
      <c r="E923" s="35"/>
      <c r="F923" s="35"/>
      <c r="G923" s="28"/>
      <c r="H923" s="36"/>
      <c r="I923" s="36"/>
      <c r="J923" s="36"/>
      <c r="K923" s="36"/>
      <c r="L923" s="37"/>
      <c r="M923" s="37"/>
      <c r="N923" s="37"/>
      <c r="O923" s="36"/>
      <c r="P923" s="36"/>
      <c r="Q923" s="36"/>
      <c r="R923" s="38"/>
      <c r="S923" s="38"/>
      <c r="T923" s="38"/>
      <c r="U923" s="37"/>
      <c r="V923" s="37"/>
      <c r="W923" s="37"/>
      <c r="X923" s="37"/>
      <c r="Y923" s="37"/>
      <c r="Z923" s="37"/>
      <c r="AA923" s="39"/>
      <c r="AB923" s="39"/>
      <c r="AC923" s="56"/>
      <c r="AD923" s="39"/>
    </row>
    <row r="924" spans="1:30" x14ac:dyDescent="0.25">
      <c r="A924" s="41"/>
      <c r="B924" s="41"/>
      <c r="C924" s="41"/>
      <c r="D924" s="34"/>
      <c r="E924" s="35"/>
      <c r="F924" s="35"/>
      <c r="G924" s="28"/>
      <c r="H924" s="36"/>
      <c r="I924" s="36"/>
      <c r="J924" s="36"/>
      <c r="K924" s="36"/>
      <c r="L924" s="37"/>
      <c r="M924" s="37"/>
      <c r="N924" s="37"/>
      <c r="O924" s="36"/>
      <c r="P924" s="36"/>
      <c r="Q924" s="36"/>
      <c r="R924" s="38"/>
      <c r="S924" s="38"/>
      <c r="T924" s="38"/>
      <c r="U924" s="37"/>
      <c r="V924" s="37"/>
      <c r="W924" s="37"/>
      <c r="X924" s="37"/>
      <c r="Y924" s="37"/>
      <c r="Z924" s="37"/>
      <c r="AA924" s="39"/>
      <c r="AB924" s="39"/>
      <c r="AC924" s="56"/>
      <c r="AD924" s="39"/>
    </row>
    <row r="925" spans="1:30" x14ac:dyDescent="0.25">
      <c r="A925" s="41"/>
      <c r="B925" s="41"/>
      <c r="C925" s="41"/>
      <c r="D925" s="34"/>
      <c r="E925" s="35"/>
      <c r="F925" s="35"/>
      <c r="G925" s="28"/>
      <c r="H925" s="36"/>
      <c r="I925" s="36"/>
      <c r="J925" s="36"/>
      <c r="K925" s="36"/>
      <c r="L925" s="37"/>
      <c r="M925" s="37"/>
      <c r="N925" s="37"/>
      <c r="O925" s="36"/>
      <c r="P925" s="36"/>
      <c r="Q925" s="36"/>
      <c r="R925" s="38"/>
      <c r="S925" s="38"/>
      <c r="T925" s="38"/>
      <c r="U925" s="37"/>
      <c r="V925" s="37"/>
      <c r="W925" s="37"/>
      <c r="X925" s="37"/>
      <c r="Y925" s="37"/>
      <c r="Z925" s="37"/>
      <c r="AA925" s="39"/>
      <c r="AB925" s="39"/>
      <c r="AC925" s="56"/>
      <c r="AD925" s="39"/>
    </row>
    <row r="926" spans="1:30" x14ac:dyDescent="0.25">
      <c r="A926" s="41"/>
      <c r="B926" s="41"/>
      <c r="C926" s="41"/>
      <c r="D926" s="34"/>
      <c r="E926" s="35"/>
      <c r="F926" s="35"/>
      <c r="G926" s="28"/>
      <c r="H926" s="36"/>
      <c r="I926" s="36"/>
      <c r="J926" s="36"/>
      <c r="K926" s="36"/>
      <c r="L926" s="37"/>
      <c r="M926" s="37"/>
      <c r="N926" s="37"/>
      <c r="O926" s="36"/>
      <c r="P926" s="36"/>
      <c r="Q926" s="36"/>
      <c r="R926" s="38"/>
      <c r="S926" s="38"/>
      <c r="T926" s="38"/>
      <c r="U926" s="37"/>
      <c r="V926" s="37"/>
      <c r="W926" s="37"/>
      <c r="X926" s="37"/>
      <c r="Y926" s="37"/>
      <c r="Z926" s="37"/>
      <c r="AA926" s="39"/>
      <c r="AB926" s="39"/>
      <c r="AC926" s="56"/>
      <c r="AD926" s="58"/>
    </row>
    <row r="927" spans="1:30" x14ac:dyDescent="0.25">
      <c r="A927" s="41"/>
      <c r="B927" s="41"/>
      <c r="C927" s="41"/>
      <c r="D927" s="34"/>
      <c r="E927" s="35"/>
      <c r="F927" s="35"/>
      <c r="G927" s="28"/>
      <c r="H927" s="36"/>
      <c r="I927" s="36"/>
      <c r="J927" s="36"/>
      <c r="K927" s="36"/>
      <c r="L927" s="37"/>
      <c r="M927" s="37"/>
      <c r="N927" s="37"/>
      <c r="O927" s="36"/>
      <c r="P927" s="36"/>
      <c r="Q927" s="36"/>
      <c r="R927" s="38"/>
      <c r="S927" s="38"/>
      <c r="T927" s="38"/>
      <c r="U927" s="37"/>
      <c r="V927" s="37"/>
      <c r="W927" s="37"/>
      <c r="X927" s="37"/>
      <c r="Y927" s="37"/>
      <c r="Z927" s="37"/>
      <c r="AA927" s="39"/>
      <c r="AB927" s="39"/>
      <c r="AC927" s="56"/>
      <c r="AD927" s="39"/>
    </row>
    <row r="928" spans="1:30" x14ac:dyDescent="0.25">
      <c r="A928" s="41"/>
      <c r="B928" s="41"/>
      <c r="C928" s="41"/>
      <c r="D928" s="34"/>
      <c r="E928" s="35"/>
      <c r="F928" s="35"/>
      <c r="G928" s="28"/>
      <c r="H928" s="36"/>
      <c r="I928" s="36"/>
      <c r="J928" s="36"/>
      <c r="K928" s="36"/>
      <c r="L928" s="37"/>
      <c r="M928" s="37"/>
      <c r="N928" s="37"/>
      <c r="O928" s="36"/>
      <c r="P928" s="36"/>
      <c r="Q928" s="36"/>
      <c r="R928" s="38"/>
      <c r="S928" s="38"/>
      <c r="T928" s="38"/>
      <c r="U928" s="37"/>
      <c r="V928" s="37"/>
      <c r="W928" s="37"/>
      <c r="X928" s="37"/>
      <c r="Y928" s="37"/>
      <c r="Z928" s="37"/>
      <c r="AA928" s="39"/>
      <c r="AB928" s="39"/>
      <c r="AC928" s="56"/>
      <c r="AD928" s="39"/>
    </row>
    <row r="929" spans="1:30" x14ac:dyDescent="0.25">
      <c r="A929" s="41"/>
      <c r="B929" s="41"/>
      <c r="C929" s="41"/>
      <c r="D929" s="34"/>
      <c r="E929" s="35"/>
      <c r="F929" s="35"/>
      <c r="G929" s="28"/>
      <c r="H929" s="36"/>
      <c r="I929" s="36"/>
      <c r="J929" s="36"/>
      <c r="K929" s="36"/>
      <c r="L929" s="37"/>
      <c r="M929" s="37"/>
      <c r="N929" s="37"/>
      <c r="O929" s="36"/>
      <c r="P929" s="36"/>
      <c r="Q929" s="36"/>
      <c r="R929" s="38"/>
      <c r="S929" s="38"/>
      <c r="T929" s="38"/>
      <c r="U929" s="37"/>
      <c r="V929" s="37"/>
      <c r="W929" s="37"/>
      <c r="X929" s="37"/>
      <c r="Y929" s="37"/>
      <c r="Z929" s="37"/>
      <c r="AA929" s="39"/>
      <c r="AB929" s="39"/>
      <c r="AC929" s="56"/>
      <c r="AD929" s="39"/>
    </row>
    <row r="930" spans="1:30" x14ac:dyDescent="0.25">
      <c r="A930" s="41"/>
      <c r="B930" s="41"/>
      <c r="C930" s="41"/>
      <c r="D930" s="34"/>
      <c r="E930" s="35"/>
      <c r="F930" s="35"/>
      <c r="G930" s="28"/>
      <c r="H930" s="36"/>
      <c r="I930" s="36"/>
      <c r="J930" s="36"/>
      <c r="K930" s="36"/>
      <c r="L930" s="37"/>
      <c r="M930" s="37"/>
      <c r="N930" s="37"/>
      <c r="O930" s="36"/>
      <c r="P930" s="36"/>
      <c r="Q930" s="36"/>
      <c r="R930" s="38"/>
      <c r="S930" s="38"/>
      <c r="T930" s="38"/>
      <c r="U930" s="37"/>
      <c r="V930" s="37"/>
      <c r="W930" s="37"/>
      <c r="X930" s="37"/>
      <c r="Y930" s="37"/>
      <c r="Z930" s="37"/>
      <c r="AA930" s="39"/>
      <c r="AB930" s="39"/>
      <c r="AC930" s="56"/>
      <c r="AD930" s="39"/>
    </row>
    <row r="931" spans="1:30" x14ac:dyDescent="0.25">
      <c r="A931" s="41"/>
      <c r="B931" s="41"/>
      <c r="C931" s="41"/>
      <c r="D931" s="34"/>
      <c r="E931" s="35"/>
      <c r="F931" s="35"/>
      <c r="G931" s="28"/>
      <c r="H931" s="36"/>
      <c r="I931" s="36"/>
      <c r="J931" s="36"/>
      <c r="K931" s="36"/>
      <c r="L931" s="37"/>
      <c r="M931" s="37"/>
      <c r="N931" s="37"/>
      <c r="O931" s="36"/>
      <c r="P931" s="36"/>
      <c r="Q931" s="36"/>
      <c r="R931" s="38"/>
      <c r="S931" s="38"/>
      <c r="T931" s="38"/>
      <c r="U931" s="37"/>
      <c r="V931" s="37"/>
      <c r="W931" s="37"/>
      <c r="X931" s="37"/>
      <c r="Y931" s="37"/>
      <c r="Z931" s="37"/>
      <c r="AA931" s="39"/>
      <c r="AB931" s="39"/>
      <c r="AC931" s="56"/>
      <c r="AD931" s="39"/>
    </row>
    <row r="932" spans="1:30" x14ac:dyDescent="0.25">
      <c r="A932" s="41"/>
      <c r="B932" s="41"/>
      <c r="C932" s="41"/>
      <c r="D932" s="34"/>
      <c r="E932" s="35"/>
      <c r="F932" s="35"/>
      <c r="G932" s="28"/>
      <c r="H932" s="36"/>
      <c r="I932" s="36"/>
      <c r="J932" s="36"/>
      <c r="K932" s="36"/>
      <c r="L932" s="37"/>
      <c r="M932" s="37"/>
      <c r="N932" s="37"/>
      <c r="O932" s="36"/>
      <c r="P932" s="36"/>
      <c r="Q932" s="36"/>
      <c r="R932" s="38"/>
      <c r="S932" s="38"/>
      <c r="T932" s="38"/>
      <c r="U932" s="37"/>
      <c r="V932" s="37"/>
      <c r="W932" s="37"/>
      <c r="X932" s="37"/>
      <c r="Y932" s="37"/>
      <c r="Z932" s="37"/>
      <c r="AA932" s="39"/>
      <c r="AB932" s="39"/>
      <c r="AC932" s="56"/>
      <c r="AD932" s="39"/>
    </row>
    <row r="933" spans="1:30" x14ac:dyDescent="0.25">
      <c r="A933" s="41"/>
      <c r="B933" s="41"/>
      <c r="C933" s="41"/>
      <c r="D933" s="34"/>
      <c r="E933" s="35"/>
      <c r="F933" s="35"/>
      <c r="G933" s="28"/>
      <c r="H933" s="36"/>
      <c r="I933" s="36"/>
      <c r="J933" s="36"/>
      <c r="K933" s="36"/>
      <c r="L933" s="37"/>
      <c r="M933" s="37"/>
      <c r="N933" s="37"/>
      <c r="O933" s="36"/>
      <c r="P933" s="36"/>
      <c r="Q933" s="36"/>
      <c r="R933" s="38"/>
      <c r="S933" s="38"/>
      <c r="T933" s="38"/>
      <c r="U933" s="37"/>
      <c r="V933" s="37"/>
      <c r="W933" s="37"/>
      <c r="X933" s="37"/>
      <c r="Y933" s="37"/>
      <c r="Z933" s="37"/>
      <c r="AA933" s="39"/>
      <c r="AB933" s="39"/>
      <c r="AC933" s="56"/>
      <c r="AD933" s="39"/>
    </row>
    <row r="934" spans="1:30" x14ac:dyDescent="0.25">
      <c r="A934" s="41"/>
      <c r="B934" s="41"/>
      <c r="C934" s="41"/>
      <c r="D934" s="34"/>
      <c r="E934" s="35"/>
      <c r="F934" s="35"/>
      <c r="G934" s="28"/>
      <c r="H934" s="36"/>
      <c r="I934" s="36"/>
      <c r="J934" s="36"/>
      <c r="K934" s="36"/>
      <c r="L934" s="37"/>
      <c r="M934" s="37"/>
      <c r="N934" s="37"/>
      <c r="O934" s="36"/>
      <c r="P934" s="36"/>
      <c r="Q934" s="36"/>
      <c r="R934" s="38"/>
      <c r="S934" s="38"/>
      <c r="T934" s="38"/>
      <c r="U934" s="37"/>
      <c r="V934" s="37"/>
      <c r="W934" s="37"/>
      <c r="X934" s="37"/>
      <c r="Y934" s="37"/>
      <c r="Z934" s="37"/>
      <c r="AA934" s="39"/>
      <c r="AB934" s="39"/>
      <c r="AC934" s="56"/>
      <c r="AD934" s="39"/>
    </row>
    <row r="935" spans="1:30" x14ac:dyDescent="0.25">
      <c r="A935" s="41"/>
      <c r="B935" s="41"/>
      <c r="C935" s="41"/>
      <c r="D935" s="34"/>
      <c r="E935" s="35"/>
      <c r="F935" s="35"/>
      <c r="G935" s="28"/>
      <c r="H935" s="36"/>
      <c r="I935" s="36"/>
      <c r="J935" s="36"/>
      <c r="K935" s="36"/>
      <c r="L935" s="37"/>
      <c r="M935" s="37"/>
      <c r="N935" s="37"/>
      <c r="O935" s="36"/>
      <c r="P935" s="36"/>
      <c r="Q935" s="36"/>
      <c r="R935" s="38"/>
      <c r="S935" s="38"/>
      <c r="T935" s="38"/>
      <c r="U935" s="37"/>
      <c r="V935" s="37"/>
      <c r="W935" s="37"/>
      <c r="X935" s="37"/>
      <c r="Y935" s="37"/>
      <c r="Z935" s="37"/>
      <c r="AA935" s="39"/>
      <c r="AB935" s="39"/>
      <c r="AC935" s="56"/>
      <c r="AD935" s="39"/>
    </row>
    <row r="936" spans="1:30" x14ac:dyDescent="0.25">
      <c r="A936" s="41"/>
      <c r="B936" s="41"/>
      <c r="C936" s="41"/>
      <c r="D936" s="34"/>
      <c r="E936" s="35"/>
      <c r="F936" s="35"/>
      <c r="G936" s="28"/>
      <c r="H936" s="36"/>
      <c r="I936" s="36"/>
      <c r="J936" s="36"/>
      <c r="K936" s="36"/>
      <c r="L936" s="37"/>
      <c r="M936" s="37"/>
      <c r="N936" s="37"/>
      <c r="O936" s="36"/>
      <c r="P936" s="36"/>
      <c r="Q936" s="36"/>
      <c r="R936" s="38"/>
      <c r="S936" s="38"/>
      <c r="T936" s="38"/>
      <c r="U936" s="37"/>
      <c r="V936" s="37"/>
      <c r="W936" s="37"/>
      <c r="X936" s="37"/>
      <c r="Y936" s="37"/>
      <c r="Z936" s="37"/>
      <c r="AA936" s="39"/>
      <c r="AB936" s="39"/>
      <c r="AC936" s="56"/>
      <c r="AD936" s="39"/>
    </row>
    <row r="937" spans="1:30" x14ac:dyDescent="0.25">
      <c r="A937" s="41"/>
      <c r="B937" s="41"/>
      <c r="C937" s="41"/>
      <c r="D937" s="34"/>
      <c r="E937" s="35"/>
      <c r="F937" s="35"/>
      <c r="G937" s="28"/>
      <c r="H937" s="36"/>
      <c r="I937" s="36"/>
      <c r="J937" s="36"/>
      <c r="K937" s="36"/>
      <c r="L937" s="37"/>
      <c r="M937" s="37"/>
      <c r="N937" s="37"/>
      <c r="O937" s="36"/>
      <c r="P937" s="36"/>
      <c r="Q937" s="36"/>
      <c r="R937" s="38"/>
      <c r="S937" s="38"/>
      <c r="T937" s="38"/>
      <c r="U937" s="37"/>
      <c r="V937" s="37"/>
      <c r="W937" s="37"/>
      <c r="X937" s="37"/>
      <c r="Y937" s="37"/>
      <c r="Z937" s="37"/>
      <c r="AA937" s="39"/>
      <c r="AB937" s="39"/>
      <c r="AC937" s="56"/>
      <c r="AD937" s="39"/>
    </row>
    <row r="938" spans="1:30" x14ac:dyDescent="0.25">
      <c r="A938" s="41"/>
      <c r="B938" s="41"/>
      <c r="C938" s="41"/>
      <c r="D938" s="34"/>
      <c r="E938" s="35"/>
      <c r="F938" s="35"/>
      <c r="G938" s="28"/>
      <c r="H938" s="36"/>
      <c r="I938" s="36"/>
      <c r="J938" s="36"/>
      <c r="K938" s="36"/>
      <c r="L938" s="37"/>
      <c r="M938" s="37"/>
      <c r="N938" s="37"/>
      <c r="O938" s="36"/>
      <c r="P938" s="36"/>
      <c r="Q938" s="36"/>
      <c r="R938" s="38"/>
      <c r="S938" s="38"/>
      <c r="T938" s="38"/>
      <c r="U938" s="37"/>
      <c r="V938" s="37"/>
      <c r="W938" s="37"/>
      <c r="X938" s="37"/>
      <c r="Y938" s="37"/>
      <c r="Z938" s="37"/>
      <c r="AA938" s="39"/>
      <c r="AB938" s="39"/>
      <c r="AC938" s="56"/>
      <c r="AD938" s="39"/>
    </row>
    <row r="939" spans="1:30" x14ac:dyDescent="0.25">
      <c r="A939" s="41"/>
      <c r="B939" s="41"/>
      <c r="C939" s="41"/>
      <c r="D939" s="34"/>
      <c r="E939" s="35"/>
      <c r="F939" s="35"/>
      <c r="G939" s="28"/>
      <c r="H939" s="36"/>
      <c r="I939" s="36"/>
      <c r="J939" s="36"/>
      <c r="K939" s="36"/>
      <c r="L939" s="37"/>
      <c r="M939" s="37"/>
      <c r="N939" s="37"/>
      <c r="O939" s="36"/>
      <c r="P939" s="36"/>
      <c r="Q939" s="36"/>
      <c r="R939" s="38"/>
      <c r="S939" s="38"/>
      <c r="T939" s="38"/>
      <c r="U939" s="37"/>
      <c r="V939" s="37"/>
      <c r="W939" s="37"/>
      <c r="X939" s="37"/>
      <c r="Y939" s="37"/>
      <c r="Z939" s="37"/>
      <c r="AA939" s="39"/>
      <c r="AB939" s="39"/>
      <c r="AC939" s="56"/>
      <c r="AD939" s="39"/>
    </row>
    <row r="940" spans="1:30" x14ac:dyDescent="0.25">
      <c r="A940" s="41"/>
      <c r="B940" s="41"/>
      <c r="C940" s="41"/>
      <c r="D940" s="34"/>
      <c r="E940" s="35"/>
      <c r="F940" s="35"/>
      <c r="G940" s="28"/>
      <c r="H940" s="36"/>
      <c r="I940" s="36"/>
      <c r="J940" s="36"/>
      <c r="K940" s="36"/>
      <c r="L940" s="37"/>
      <c r="M940" s="37"/>
      <c r="N940" s="37"/>
      <c r="O940" s="36"/>
      <c r="P940" s="36"/>
      <c r="Q940" s="36"/>
      <c r="R940" s="38"/>
      <c r="S940" s="38"/>
      <c r="T940" s="38"/>
      <c r="U940" s="37"/>
      <c r="V940" s="37"/>
      <c r="W940" s="37"/>
      <c r="X940" s="37"/>
      <c r="Y940" s="37"/>
      <c r="Z940" s="37"/>
      <c r="AA940" s="39"/>
      <c r="AB940" s="39"/>
      <c r="AC940" s="56"/>
      <c r="AD940" s="39"/>
    </row>
    <row r="941" spans="1:30" x14ac:dyDescent="0.25">
      <c r="A941" s="41"/>
      <c r="B941" s="41"/>
      <c r="C941" s="41"/>
      <c r="D941" s="34"/>
      <c r="E941" s="35"/>
      <c r="F941" s="35"/>
      <c r="G941" s="28"/>
      <c r="H941" s="36"/>
      <c r="I941" s="36"/>
      <c r="J941" s="36"/>
      <c r="K941" s="36"/>
      <c r="L941" s="37"/>
      <c r="M941" s="37"/>
      <c r="N941" s="37"/>
      <c r="O941" s="36"/>
      <c r="P941" s="36"/>
      <c r="Q941" s="36"/>
      <c r="R941" s="38"/>
      <c r="S941" s="38"/>
      <c r="T941" s="38"/>
      <c r="U941" s="37"/>
      <c r="V941" s="37"/>
      <c r="W941" s="37"/>
      <c r="X941" s="37"/>
      <c r="Y941" s="37"/>
      <c r="Z941" s="37"/>
      <c r="AA941" s="39"/>
      <c r="AB941" s="39"/>
      <c r="AC941" s="56"/>
      <c r="AD941" s="39"/>
    </row>
    <row r="942" spans="1:30" x14ac:dyDescent="0.25">
      <c r="A942" s="41"/>
      <c r="B942" s="41"/>
      <c r="C942" s="41"/>
      <c r="D942" s="34"/>
      <c r="E942" s="35"/>
      <c r="F942" s="35"/>
      <c r="G942" s="28"/>
      <c r="H942" s="36"/>
      <c r="I942" s="36"/>
      <c r="J942" s="36"/>
      <c r="K942" s="36"/>
      <c r="L942" s="37"/>
      <c r="M942" s="37"/>
      <c r="N942" s="37"/>
      <c r="O942" s="36"/>
      <c r="P942" s="36"/>
      <c r="Q942" s="36"/>
      <c r="R942" s="38"/>
      <c r="S942" s="38"/>
      <c r="T942" s="38"/>
      <c r="U942" s="37"/>
      <c r="V942" s="37"/>
      <c r="W942" s="37"/>
      <c r="X942" s="37"/>
      <c r="Y942" s="37"/>
      <c r="Z942" s="37"/>
      <c r="AA942" s="39"/>
      <c r="AB942" s="39"/>
      <c r="AC942" s="56"/>
      <c r="AD942" s="39"/>
    </row>
    <row r="943" spans="1:30" x14ac:dyDescent="0.25">
      <c r="A943" s="41"/>
      <c r="B943" s="41"/>
      <c r="C943" s="41"/>
      <c r="D943" s="34"/>
      <c r="E943" s="35"/>
      <c r="F943" s="35"/>
      <c r="G943" s="28"/>
      <c r="H943" s="36"/>
      <c r="I943" s="36"/>
      <c r="J943" s="36"/>
      <c r="K943" s="36"/>
      <c r="L943" s="37"/>
      <c r="M943" s="37"/>
      <c r="N943" s="37"/>
      <c r="O943" s="36"/>
      <c r="P943" s="36"/>
      <c r="Q943" s="36"/>
      <c r="R943" s="38"/>
      <c r="S943" s="38"/>
      <c r="T943" s="38"/>
      <c r="U943" s="37"/>
      <c r="V943" s="37"/>
      <c r="W943" s="37"/>
      <c r="X943" s="37"/>
      <c r="Y943" s="37"/>
      <c r="Z943" s="37"/>
      <c r="AA943" s="39"/>
      <c r="AB943" s="39"/>
      <c r="AC943" s="56"/>
      <c r="AD943" s="39"/>
    </row>
    <row r="944" spans="1:30" x14ac:dyDescent="0.25">
      <c r="A944" s="41"/>
      <c r="B944" s="41"/>
      <c r="C944" s="41"/>
      <c r="D944" s="34"/>
      <c r="E944" s="35"/>
      <c r="F944" s="35"/>
      <c r="G944" s="28"/>
      <c r="H944" s="36"/>
      <c r="I944" s="36"/>
      <c r="J944" s="36"/>
      <c r="K944" s="36"/>
      <c r="L944" s="37"/>
      <c r="M944" s="37"/>
      <c r="N944" s="37"/>
      <c r="O944" s="36"/>
      <c r="P944" s="36"/>
      <c r="Q944" s="36"/>
      <c r="R944" s="38"/>
      <c r="S944" s="38"/>
      <c r="T944" s="38"/>
      <c r="U944" s="37"/>
      <c r="V944" s="37"/>
      <c r="W944" s="37"/>
      <c r="X944" s="37"/>
      <c r="Y944" s="37"/>
      <c r="Z944" s="37"/>
      <c r="AA944" s="39"/>
      <c r="AB944" s="39"/>
      <c r="AC944" s="56"/>
      <c r="AD944" s="39"/>
    </row>
    <row r="945" spans="1:30" x14ac:dyDescent="0.25">
      <c r="A945" s="41"/>
      <c r="B945" s="41"/>
      <c r="C945" s="41"/>
      <c r="D945" s="34"/>
      <c r="E945" s="35"/>
      <c r="F945" s="35"/>
      <c r="G945" s="28"/>
      <c r="H945" s="36"/>
      <c r="I945" s="36"/>
      <c r="J945" s="36"/>
      <c r="K945" s="36"/>
      <c r="L945" s="37"/>
      <c r="M945" s="37"/>
      <c r="N945" s="37"/>
      <c r="O945" s="36"/>
      <c r="P945" s="36"/>
      <c r="Q945" s="36"/>
      <c r="R945" s="38"/>
      <c r="S945" s="38"/>
      <c r="T945" s="38"/>
      <c r="U945" s="37"/>
      <c r="V945" s="37"/>
      <c r="W945" s="37"/>
      <c r="X945" s="37"/>
      <c r="Y945" s="37"/>
      <c r="Z945" s="37"/>
      <c r="AA945" s="39"/>
      <c r="AB945" s="39"/>
      <c r="AC945" s="56"/>
      <c r="AD945" s="39"/>
    </row>
    <row r="946" spans="1:30" x14ac:dyDescent="0.25">
      <c r="A946" s="41"/>
      <c r="B946" s="41"/>
      <c r="C946" s="41"/>
      <c r="D946" s="34"/>
      <c r="E946" s="35"/>
      <c r="F946" s="35"/>
      <c r="G946" s="28"/>
      <c r="H946" s="36"/>
      <c r="I946" s="36"/>
      <c r="J946" s="36"/>
      <c r="K946" s="36"/>
      <c r="L946" s="37"/>
      <c r="M946" s="37"/>
      <c r="N946" s="37"/>
      <c r="O946" s="36"/>
      <c r="P946" s="36"/>
      <c r="Q946" s="36"/>
      <c r="R946" s="38"/>
      <c r="S946" s="38"/>
      <c r="T946" s="38"/>
      <c r="U946" s="37"/>
      <c r="V946" s="37"/>
      <c r="W946" s="37"/>
      <c r="X946" s="37"/>
      <c r="Y946" s="37"/>
      <c r="Z946" s="37"/>
      <c r="AA946" s="39"/>
      <c r="AB946" s="39"/>
      <c r="AC946" s="56"/>
      <c r="AD946" s="39"/>
    </row>
    <row r="947" spans="1:30" x14ac:dyDescent="0.25">
      <c r="A947" s="41"/>
      <c r="B947" s="41"/>
      <c r="C947" s="41"/>
      <c r="D947" s="34"/>
      <c r="E947" s="35"/>
      <c r="F947" s="35"/>
      <c r="G947" s="28"/>
      <c r="H947" s="36"/>
      <c r="I947" s="36"/>
      <c r="J947" s="36"/>
      <c r="K947" s="36"/>
      <c r="L947" s="37"/>
      <c r="M947" s="37"/>
      <c r="N947" s="37"/>
      <c r="O947" s="36"/>
      <c r="P947" s="36"/>
      <c r="Q947" s="36"/>
      <c r="R947" s="38"/>
      <c r="S947" s="38"/>
      <c r="T947" s="38"/>
      <c r="U947" s="37"/>
      <c r="V947" s="37"/>
      <c r="W947" s="37"/>
      <c r="X947" s="37"/>
      <c r="Y947" s="37"/>
      <c r="Z947" s="37"/>
      <c r="AA947" s="39"/>
      <c r="AB947" s="39"/>
      <c r="AC947" s="56"/>
      <c r="AD947" s="39"/>
    </row>
    <row r="948" spans="1:30" x14ac:dyDescent="0.25">
      <c r="A948" s="41"/>
      <c r="B948" s="41"/>
      <c r="C948" s="41"/>
      <c r="D948" s="34"/>
      <c r="E948" s="35"/>
      <c r="F948" s="35"/>
      <c r="G948" s="28"/>
      <c r="H948" s="36"/>
      <c r="I948" s="36"/>
      <c r="J948" s="36"/>
      <c r="K948" s="36"/>
      <c r="L948" s="37"/>
      <c r="M948" s="37"/>
      <c r="N948" s="37"/>
      <c r="O948" s="36"/>
      <c r="P948" s="36"/>
      <c r="Q948" s="36"/>
      <c r="R948" s="38"/>
      <c r="S948" s="38"/>
      <c r="T948" s="38"/>
      <c r="U948" s="37"/>
      <c r="V948" s="37"/>
      <c r="W948" s="37"/>
      <c r="X948" s="37"/>
      <c r="Y948" s="37"/>
      <c r="Z948" s="37"/>
      <c r="AA948" s="39"/>
      <c r="AB948" s="39"/>
      <c r="AC948" s="56"/>
      <c r="AD948" s="39"/>
    </row>
    <row r="949" spans="1:30" x14ac:dyDescent="0.25">
      <c r="A949" s="41"/>
      <c r="B949" s="41"/>
      <c r="C949" s="41"/>
      <c r="D949" s="34"/>
      <c r="E949" s="35"/>
      <c r="F949" s="35"/>
      <c r="G949" s="28"/>
      <c r="H949" s="36"/>
      <c r="I949" s="36"/>
      <c r="J949" s="36"/>
      <c r="K949" s="36"/>
      <c r="L949" s="37"/>
      <c r="M949" s="37"/>
      <c r="N949" s="37"/>
      <c r="O949" s="36"/>
      <c r="P949" s="36"/>
      <c r="Q949" s="36"/>
      <c r="R949" s="38"/>
      <c r="S949" s="38"/>
      <c r="T949" s="38"/>
      <c r="U949" s="37"/>
      <c r="V949" s="37"/>
      <c r="W949" s="37"/>
      <c r="X949" s="37"/>
      <c r="Y949" s="37"/>
      <c r="Z949" s="37"/>
      <c r="AA949" s="39"/>
      <c r="AB949" s="39"/>
      <c r="AC949" s="56"/>
      <c r="AD949" s="39"/>
    </row>
    <row r="950" spans="1:30" x14ac:dyDescent="0.25">
      <c r="A950" s="41"/>
      <c r="B950" s="41"/>
      <c r="C950" s="41"/>
      <c r="D950" s="34"/>
      <c r="E950" s="35"/>
      <c r="F950" s="35"/>
      <c r="G950" s="28"/>
      <c r="H950" s="36"/>
      <c r="I950" s="36"/>
      <c r="J950" s="36"/>
      <c r="K950" s="36"/>
      <c r="L950" s="37"/>
      <c r="M950" s="37"/>
      <c r="N950" s="37"/>
      <c r="O950" s="36"/>
      <c r="P950" s="36"/>
      <c r="Q950" s="36"/>
      <c r="R950" s="38"/>
      <c r="S950" s="38"/>
      <c r="T950" s="38"/>
      <c r="U950" s="37"/>
      <c r="V950" s="37"/>
      <c r="W950" s="37"/>
      <c r="X950" s="37"/>
      <c r="Y950" s="37"/>
      <c r="Z950" s="37"/>
      <c r="AA950" s="39"/>
      <c r="AB950" s="39"/>
      <c r="AC950" s="56"/>
      <c r="AD950" s="39"/>
    </row>
    <row r="951" spans="1:30" x14ac:dyDescent="0.25">
      <c r="A951" s="41"/>
      <c r="B951" s="41"/>
      <c r="C951" s="41"/>
      <c r="D951" s="34"/>
      <c r="E951" s="35"/>
      <c r="F951" s="35"/>
      <c r="G951" s="28"/>
      <c r="H951" s="36"/>
      <c r="I951" s="36"/>
      <c r="J951" s="36"/>
      <c r="K951" s="36"/>
      <c r="L951" s="37"/>
      <c r="M951" s="37"/>
      <c r="N951" s="37"/>
      <c r="O951" s="36"/>
      <c r="P951" s="36"/>
      <c r="Q951" s="36"/>
      <c r="R951" s="38"/>
      <c r="S951" s="38"/>
      <c r="T951" s="38"/>
      <c r="U951" s="37"/>
      <c r="V951" s="37"/>
      <c r="W951" s="37"/>
      <c r="X951" s="37"/>
      <c r="Y951" s="37"/>
      <c r="Z951" s="37"/>
      <c r="AA951" s="39"/>
      <c r="AB951" s="39"/>
      <c r="AC951" s="56"/>
      <c r="AD951" s="39"/>
    </row>
    <row r="952" spans="1:30" x14ac:dyDescent="0.25">
      <c r="A952" s="41"/>
      <c r="B952" s="41"/>
      <c r="C952" s="41"/>
      <c r="D952" s="34"/>
      <c r="E952" s="35"/>
      <c r="F952" s="35"/>
      <c r="G952" s="28"/>
      <c r="H952" s="36"/>
      <c r="I952" s="36"/>
      <c r="J952" s="36"/>
      <c r="K952" s="36"/>
      <c r="L952" s="37"/>
      <c r="M952" s="37"/>
      <c r="N952" s="37"/>
      <c r="O952" s="36"/>
      <c r="P952" s="36"/>
      <c r="Q952" s="36"/>
      <c r="R952" s="38"/>
      <c r="S952" s="38"/>
      <c r="T952" s="38"/>
      <c r="U952" s="37"/>
      <c r="V952" s="37"/>
      <c r="W952" s="37"/>
      <c r="X952" s="37"/>
      <c r="Y952" s="37"/>
      <c r="Z952" s="37"/>
      <c r="AA952" s="39"/>
      <c r="AB952" s="39"/>
      <c r="AC952" s="56"/>
      <c r="AD952" s="39"/>
    </row>
    <row r="953" spans="1:30" x14ac:dyDescent="0.25">
      <c r="A953" s="41"/>
      <c r="B953" s="41"/>
      <c r="C953" s="41"/>
      <c r="D953" s="34"/>
      <c r="E953" s="35"/>
      <c r="F953" s="35"/>
      <c r="G953" s="28"/>
      <c r="H953" s="36"/>
      <c r="I953" s="36"/>
      <c r="J953" s="36"/>
      <c r="K953" s="36"/>
      <c r="L953" s="37"/>
      <c r="M953" s="37"/>
      <c r="N953" s="37"/>
      <c r="O953" s="36"/>
      <c r="P953" s="36"/>
      <c r="Q953" s="36"/>
      <c r="R953" s="38"/>
      <c r="S953" s="38"/>
      <c r="T953" s="38"/>
      <c r="U953" s="37"/>
      <c r="V953" s="37"/>
      <c r="W953" s="37"/>
      <c r="X953" s="37"/>
      <c r="Y953" s="37"/>
      <c r="Z953" s="37"/>
      <c r="AA953" s="39"/>
      <c r="AB953" s="39"/>
      <c r="AC953" s="56"/>
      <c r="AD953" s="39"/>
    </row>
    <row r="954" spans="1:30" x14ac:dyDescent="0.25">
      <c r="A954" s="41"/>
      <c r="B954" s="41"/>
      <c r="C954" s="41"/>
      <c r="D954" s="34"/>
      <c r="E954" s="35"/>
      <c r="F954" s="35"/>
      <c r="G954" s="28"/>
      <c r="H954" s="36"/>
      <c r="I954" s="36"/>
      <c r="J954" s="36"/>
      <c r="K954" s="36"/>
      <c r="L954" s="37"/>
      <c r="M954" s="37"/>
      <c r="N954" s="37"/>
      <c r="O954" s="36"/>
      <c r="P954" s="36"/>
      <c r="Q954" s="36"/>
      <c r="R954" s="38"/>
      <c r="S954" s="38"/>
      <c r="T954" s="38"/>
      <c r="U954" s="37"/>
      <c r="V954" s="37"/>
      <c r="W954" s="37"/>
      <c r="X954" s="37"/>
      <c r="Y954" s="37"/>
      <c r="Z954" s="37"/>
      <c r="AA954" s="39"/>
      <c r="AB954" s="39"/>
      <c r="AC954" s="56"/>
      <c r="AD954" s="39"/>
    </row>
    <row r="955" spans="1:30" x14ac:dyDescent="0.25">
      <c r="A955" s="41"/>
      <c r="B955" s="41"/>
      <c r="C955" s="41"/>
      <c r="D955" s="34"/>
      <c r="E955" s="35"/>
      <c r="F955" s="35"/>
      <c r="G955" s="28"/>
      <c r="H955" s="36"/>
      <c r="I955" s="36"/>
      <c r="J955" s="36"/>
      <c r="K955" s="36"/>
      <c r="L955" s="37"/>
      <c r="M955" s="37"/>
      <c r="N955" s="37"/>
      <c r="O955" s="36"/>
      <c r="P955" s="36"/>
      <c r="Q955" s="36"/>
      <c r="R955" s="38"/>
      <c r="S955" s="38"/>
      <c r="T955" s="38"/>
      <c r="U955" s="37"/>
      <c r="V955" s="37"/>
      <c r="W955" s="37"/>
      <c r="X955" s="37"/>
      <c r="Y955" s="37"/>
      <c r="Z955" s="37"/>
      <c r="AA955" s="39"/>
      <c r="AB955" s="39"/>
      <c r="AC955" s="56"/>
      <c r="AD955" s="39"/>
    </row>
    <row r="956" spans="1:30" x14ac:dyDescent="0.25">
      <c r="A956" s="41"/>
      <c r="B956" s="41"/>
      <c r="C956" s="41"/>
      <c r="D956" s="34"/>
      <c r="E956" s="35"/>
      <c r="F956" s="35"/>
      <c r="G956" s="28"/>
      <c r="H956" s="36"/>
      <c r="I956" s="36"/>
      <c r="J956" s="36"/>
      <c r="K956" s="36"/>
      <c r="L956" s="37"/>
      <c r="M956" s="37"/>
      <c r="N956" s="37"/>
      <c r="O956" s="36"/>
      <c r="P956" s="36"/>
      <c r="Q956" s="36"/>
      <c r="R956" s="38"/>
      <c r="S956" s="38"/>
      <c r="T956" s="38"/>
      <c r="U956" s="37"/>
      <c r="V956" s="37"/>
      <c r="W956" s="37"/>
      <c r="X956" s="37"/>
      <c r="Y956" s="37"/>
      <c r="Z956" s="37"/>
      <c r="AA956" s="39"/>
      <c r="AB956" s="39"/>
      <c r="AC956" s="56"/>
      <c r="AD956" s="39"/>
    </row>
    <row r="957" spans="1:30" x14ac:dyDescent="0.25">
      <c r="A957" s="41"/>
      <c r="B957" s="41"/>
      <c r="C957" s="41"/>
      <c r="D957" s="34"/>
      <c r="E957" s="35"/>
      <c r="F957" s="35"/>
      <c r="G957" s="28"/>
      <c r="H957" s="36"/>
      <c r="I957" s="36"/>
      <c r="J957" s="36"/>
      <c r="K957" s="36"/>
      <c r="L957" s="37"/>
      <c r="M957" s="37"/>
      <c r="N957" s="37"/>
      <c r="O957" s="36"/>
      <c r="P957" s="36"/>
      <c r="Q957" s="36"/>
      <c r="R957" s="38"/>
      <c r="S957" s="38"/>
      <c r="T957" s="38"/>
      <c r="U957" s="37"/>
      <c r="V957" s="37"/>
      <c r="W957" s="37"/>
      <c r="X957" s="37"/>
      <c r="Y957" s="37"/>
      <c r="Z957" s="37"/>
      <c r="AA957" s="39"/>
      <c r="AB957" s="39"/>
      <c r="AC957" s="56"/>
      <c r="AD957" s="39"/>
    </row>
    <row r="958" spans="1:30" x14ac:dyDescent="0.25">
      <c r="A958" s="41"/>
      <c r="B958" s="41"/>
      <c r="C958" s="41"/>
      <c r="D958" s="34"/>
      <c r="E958" s="35"/>
      <c r="F958" s="35"/>
      <c r="G958" s="28"/>
      <c r="H958" s="36"/>
      <c r="I958" s="36"/>
      <c r="J958" s="36"/>
      <c r="K958" s="36"/>
      <c r="L958" s="37"/>
      <c r="M958" s="37"/>
      <c r="N958" s="37"/>
      <c r="O958" s="36"/>
      <c r="P958" s="36"/>
      <c r="Q958" s="36"/>
      <c r="R958" s="38"/>
      <c r="S958" s="38"/>
      <c r="T958" s="38"/>
      <c r="U958" s="37"/>
      <c r="V958" s="37"/>
      <c r="W958" s="37"/>
      <c r="X958" s="37"/>
      <c r="Y958" s="37"/>
      <c r="Z958" s="37"/>
      <c r="AA958" s="39"/>
      <c r="AB958" s="39"/>
      <c r="AC958" s="56"/>
      <c r="AD958" s="39"/>
    </row>
    <row r="959" spans="1:30" x14ac:dyDescent="0.25">
      <c r="A959" s="41"/>
      <c r="B959" s="41"/>
      <c r="C959" s="41"/>
      <c r="D959" s="34"/>
      <c r="E959" s="35"/>
      <c r="F959" s="35"/>
      <c r="G959" s="28"/>
      <c r="H959" s="36"/>
      <c r="I959" s="36"/>
      <c r="J959" s="36"/>
      <c r="K959" s="36"/>
      <c r="L959" s="37"/>
      <c r="M959" s="37"/>
      <c r="N959" s="37"/>
      <c r="O959" s="36"/>
      <c r="P959" s="36"/>
      <c r="Q959" s="36"/>
      <c r="R959" s="38"/>
      <c r="S959" s="38"/>
      <c r="T959" s="38"/>
      <c r="U959" s="37"/>
      <c r="V959" s="37"/>
      <c r="W959" s="37"/>
      <c r="X959" s="37"/>
      <c r="Y959" s="37"/>
      <c r="Z959" s="37"/>
      <c r="AA959" s="39"/>
      <c r="AB959" s="39"/>
      <c r="AC959" s="56"/>
      <c r="AD959" s="39"/>
    </row>
    <row r="960" spans="1:30" x14ac:dyDescent="0.25">
      <c r="A960" s="41"/>
      <c r="B960" s="41"/>
      <c r="C960" s="41"/>
      <c r="D960" s="34"/>
      <c r="E960" s="35"/>
      <c r="F960" s="35"/>
      <c r="G960" s="28"/>
      <c r="H960" s="36"/>
      <c r="I960" s="36"/>
      <c r="J960" s="36"/>
      <c r="K960" s="36"/>
      <c r="L960" s="37"/>
      <c r="M960" s="37"/>
      <c r="N960" s="37"/>
      <c r="O960" s="36"/>
      <c r="P960" s="36"/>
      <c r="Q960" s="36"/>
      <c r="R960" s="38"/>
      <c r="S960" s="38"/>
      <c r="T960" s="38"/>
      <c r="U960" s="37"/>
      <c r="V960" s="37"/>
      <c r="W960" s="37"/>
      <c r="X960" s="37"/>
      <c r="Y960" s="37"/>
      <c r="Z960" s="37"/>
      <c r="AA960" s="39"/>
      <c r="AB960" s="39"/>
      <c r="AC960" s="56"/>
      <c r="AD960" s="39"/>
    </row>
    <row r="961" spans="1:30" x14ac:dyDescent="0.25">
      <c r="A961" s="41"/>
      <c r="B961" s="41"/>
      <c r="C961" s="41"/>
      <c r="D961" s="34"/>
      <c r="E961" s="35"/>
      <c r="F961" s="35"/>
      <c r="G961" s="28"/>
      <c r="H961" s="36"/>
      <c r="I961" s="36"/>
      <c r="J961" s="36"/>
      <c r="K961" s="36"/>
      <c r="L961" s="37"/>
      <c r="M961" s="37"/>
      <c r="N961" s="37"/>
      <c r="O961" s="36"/>
      <c r="P961" s="36"/>
      <c r="Q961" s="36"/>
      <c r="R961" s="38"/>
      <c r="S961" s="38"/>
      <c r="T961" s="38"/>
      <c r="U961" s="37"/>
      <c r="V961" s="37"/>
      <c r="W961" s="37"/>
      <c r="X961" s="37"/>
      <c r="Y961" s="37"/>
      <c r="Z961" s="37"/>
      <c r="AA961" s="39"/>
      <c r="AB961" s="39"/>
      <c r="AC961" s="56"/>
      <c r="AD961" s="39"/>
    </row>
    <row r="962" spans="1:30" x14ac:dyDescent="0.25">
      <c r="A962" s="41"/>
      <c r="B962" s="41"/>
      <c r="C962" s="41"/>
      <c r="D962" s="34"/>
      <c r="E962" s="35"/>
      <c r="F962" s="35"/>
      <c r="G962" s="28"/>
      <c r="H962" s="36"/>
      <c r="I962" s="36"/>
      <c r="J962" s="36"/>
      <c r="K962" s="36"/>
      <c r="L962" s="37"/>
      <c r="M962" s="37"/>
      <c r="N962" s="37"/>
      <c r="O962" s="36"/>
      <c r="P962" s="36"/>
      <c r="Q962" s="36"/>
      <c r="R962" s="38"/>
      <c r="S962" s="38"/>
      <c r="T962" s="38"/>
      <c r="U962" s="37"/>
      <c r="V962" s="37"/>
      <c r="W962" s="37"/>
      <c r="X962" s="37"/>
      <c r="Y962" s="37"/>
      <c r="Z962" s="37"/>
      <c r="AA962" s="39"/>
      <c r="AB962" s="39"/>
      <c r="AC962" s="56"/>
      <c r="AD962" s="39"/>
    </row>
    <row r="963" spans="1:30" x14ac:dyDescent="0.25">
      <c r="A963" s="41"/>
      <c r="B963" s="41"/>
      <c r="C963" s="41"/>
      <c r="D963" s="34"/>
      <c r="E963" s="35"/>
      <c r="F963" s="35"/>
      <c r="G963" s="28"/>
      <c r="H963" s="36"/>
      <c r="I963" s="36"/>
      <c r="J963" s="36"/>
      <c r="K963" s="36"/>
      <c r="L963" s="37"/>
      <c r="M963" s="37"/>
      <c r="N963" s="37"/>
      <c r="O963" s="36"/>
      <c r="P963" s="36"/>
      <c r="Q963" s="36"/>
      <c r="R963" s="38"/>
      <c r="S963" s="38"/>
      <c r="T963" s="38"/>
      <c r="U963" s="37"/>
      <c r="V963" s="37"/>
      <c r="W963" s="37"/>
      <c r="X963" s="37"/>
      <c r="Y963" s="37"/>
      <c r="Z963" s="37"/>
      <c r="AA963" s="39"/>
      <c r="AB963" s="39"/>
      <c r="AC963" s="56"/>
      <c r="AD963" s="39"/>
    </row>
    <row r="964" spans="1:30" x14ac:dyDescent="0.25">
      <c r="A964" s="41"/>
      <c r="B964" s="41"/>
      <c r="C964" s="41"/>
      <c r="D964" s="34"/>
      <c r="E964" s="35"/>
      <c r="F964" s="35"/>
      <c r="G964" s="28"/>
      <c r="H964" s="36"/>
      <c r="I964" s="36"/>
      <c r="J964" s="36"/>
      <c r="K964" s="36"/>
      <c r="L964" s="37"/>
      <c r="M964" s="37"/>
      <c r="N964" s="37"/>
      <c r="O964" s="36"/>
      <c r="P964" s="36"/>
      <c r="Q964" s="36"/>
      <c r="R964" s="38"/>
      <c r="S964" s="38"/>
      <c r="T964" s="38"/>
      <c r="U964" s="37"/>
      <c r="V964" s="37"/>
      <c r="W964" s="37"/>
      <c r="X964" s="37"/>
      <c r="Y964" s="37"/>
      <c r="Z964" s="37"/>
      <c r="AA964" s="39"/>
      <c r="AB964" s="39"/>
      <c r="AC964" s="56"/>
      <c r="AD964" s="39"/>
    </row>
    <row r="965" spans="1:30" x14ac:dyDescent="0.25">
      <c r="A965" s="41"/>
      <c r="B965" s="41"/>
      <c r="C965" s="41"/>
      <c r="D965" s="34"/>
      <c r="E965" s="35"/>
      <c r="F965" s="35"/>
      <c r="G965" s="28"/>
      <c r="H965" s="36"/>
      <c r="I965" s="36"/>
      <c r="J965" s="36"/>
      <c r="K965" s="36"/>
      <c r="L965" s="37"/>
      <c r="M965" s="37"/>
      <c r="N965" s="37"/>
      <c r="O965" s="36"/>
      <c r="P965" s="36"/>
      <c r="Q965" s="36"/>
      <c r="R965" s="38"/>
      <c r="S965" s="38"/>
      <c r="T965" s="38"/>
      <c r="U965" s="37"/>
      <c r="V965" s="37"/>
      <c r="W965" s="37"/>
      <c r="X965" s="37"/>
      <c r="Y965" s="37"/>
      <c r="Z965" s="37"/>
      <c r="AA965" s="39"/>
      <c r="AB965" s="39"/>
      <c r="AC965" s="56"/>
      <c r="AD965" s="58"/>
    </row>
    <row r="966" spans="1:30" x14ac:dyDescent="0.25">
      <c r="A966" s="41"/>
      <c r="B966" s="41"/>
      <c r="C966" s="41"/>
      <c r="D966" s="34"/>
      <c r="E966" s="35"/>
      <c r="F966" s="35"/>
      <c r="G966" s="28"/>
      <c r="H966" s="36"/>
      <c r="I966" s="36"/>
      <c r="J966" s="36"/>
      <c r="K966" s="36"/>
      <c r="L966" s="37"/>
      <c r="M966" s="37"/>
      <c r="N966" s="37"/>
      <c r="O966" s="36"/>
      <c r="P966" s="36"/>
      <c r="Q966" s="36"/>
      <c r="R966" s="38"/>
      <c r="S966" s="38"/>
      <c r="T966" s="38"/>
      <c r="U966" s="37"/>
      <c r="V966" s="37"/>
      <c r="W966" s="37"/>
      <c r="X966" s="37"/>
      <c r="Y966" s="37"/>
      <c r="Z966" s="37"/>
      <c r="AA966" s="39"/>
      <c r="AB966" s="39"/>
      <c r="AC966" s="56"/>
      <c r="AD966" s="39"/>
    </row>
    <row r="967" spans="1:30" x14ac:dyDescent="0.25">
      <c r="A967" s="41"/>
      <c r="B967" s="41"/>
      <c r="C967" s="41"/>
      <c r="D967" s="34"/>
      <c r="E967" s="35"/>
      <c r="F967" s="35"/>
      <c r="G967" s="28"/>
      <c r="H967" s="36"/>
      <c r="I967" s="36"/>
      <c r="J967" s="36"/>
      <c r="K967" s="36"/>
      <c r="L967" s="37"/>
      <c r="M967" s="37"/>
      <c r="N967" s="37"/>
      <c r="O967" s="36"/>
      <c r="P967" s="36"/>
      <c r="Q967" s="36"/>
      <c r="R967" s="38"/>
      <c r="S967" s="38"/>
      <c r="T967" s="38"/>
      <c r="U967" s="37"/>
      <c r="V967" s="37"/>
      <c r="W967" s="37"/>
      <c r="X967" s="37"/>
      <c r="Y967" s="37"/>
      <c r="Z967" s="37"/>
      <c r="AA967" s="39"/>
      <c r="AB967" s="39"/>
      <c r="AC967" s="56"/>
      <c r="AD967" s="39"/>
    </row>
    <row r="968" spans="1:30" x14ac:dyDescent="0.25">
      <c r="A968" s="41"/>
      <c r="B968" s="41"/>
      <c r="C968" s="41"/>
      <c r="D968" s="34"/>
      <c r="E968" s="35"/>
      <c r="F968" s="35"/>
      <c r="G968" s="28"/>
      <c r="H968" s="36"/>
      <c r="I968" s="36"/>
      <c r="J968" s="36"/>
      <c r="K968" s="36"/>
      <c r="L968" s="37"/>
      <c r="M968" s="37"/>
      <c r="N968" s="37"/>
      <c r="O968" s="36"/>
      <c r="P968" s="36"/>
      <c r="Q968" s="36"/>
      <c r="R968" s="38"/>
      <c r="S968" s="38"/>
      <c r="T968" s="38"/>
      <c r="U968" s="37"/>
      <c r="V968" s="37"/>
      <c r="W968" s="37"/>
      <c r="X968" s="37"/>
      <c r="Y968" s="37"/>
      <c r="Z968" s="37"/>
      <c r="AA968" s="39"/>
      <c r="AB968" s="39"/>
      <c r="AC968" s="56"/>
      <c r="AD968" s="39"/>
    </row>
    <row r="969" spans="1:30" x14ac:dyDescent="0.25">
      <c r="A969" s="41"/>
      <c r="B969" s="41"/>
      <c r="C969" s="41"/>
      <c r="D969" s="34"/>
      <c r="E969" s="35"/>
      <c r="F969" s="35"/>
      <c r="G969" s="28"/>
      <c r="H969" s="36"/>
      <c r="I969" s="36"/>
      <c r="J969" s="36"/>
      <c r="K969" s="36"/>
      <c r="L969" s="37"/>
      <c r="M969" s="37"/>
      <c r="N969" s="37"/>
      <c r="O969" s="36"/>
      <c r="P969" s="36"/>
      <c r="Q969" s="36"/>
      <c r="R969" s="38"/>
      <c r="S969" s="38"/>
      <c r="T969" s="38"/>
      <c r="U969" s="37"/>
      <c r="V969" s="37"/>
      <c r="W969" s="37"/>
      <c r="X969" s="37"/>
      <c r="Y969" s="37"/>
      <c r="Z969" s="37"/>
      <c r="AA969" s="39"/>
      <c r="AB969" s="39"/>
      <c r="AC969" s="56"/>
      <c r="AD969" s="39"/>
    </row>
    <row r="970" spans="1:30" x14ac:dyDescent="0.25">
      <c r="A970" s="41"/>
      <c r="B970" s="41"/>
      <c r="C970" s="41"/>
      <c r="D970" s="34"/>
      <c r="E970" s="35"/>
      <c r="F970" s="35"/>
      <c r="G970" s="28"/>
      <c r="H970" s="36"/>
      <c r="I970" s="36"/>
      <c r="J970" s="36"/>
      <c r="K970" s="36"/>
      <c r="L970" s="37"/>
      <c r="M970" s="37"/>
      <c r="N970" s="37"/>
      <c r="O970" s="36"/>
      <c r="P970" s="36"/>
      <c r="Q970" s="36"/>
      <c r="R970" s="38"/>
      <c r="S970" s="38"/>
      <c r="T970" s="38"/>
      <c r="U970" s="37"/>
      <c r="V970" s="37"/>
      <c r="W970" s="37"/>
      <c r="X970" s="37"/>
      <c r="Y970" s="37"/>
      <c r="Z970" s="37"/>
      <c r="AA970" s="39"/>
      <c r="AB970" s="39"/>
      <c r="AC970" s="56"/>
      <c r="AD970" s="58"/>
    </row>
    <row r="971" spans="1:30" x14ac:dyDescent="0.25">
      <c r="A971" s="41"/>
      <c r="B971" s="41"/>
      <c r="C971" s="41"/>
      <c r="D971" s="34"/>
      <c r="E971" s="35"/>
      <c r="F971" s="35"/>
      <c r="G971" s="28"/>
      <c r="H971" s="36"/>
      <c r="I971" s="36"/>
      <c r="J971" s="36"/>
      <c r="K971" s="36"/>
      <c r="L971" s="37"/>
      <c r="M971" s="37"/>
      <c r="N971" s="37"/>
      <c r="O971" s="36"/>
      <c r="P971" s="36"/>
      <c r="Q971" s="36"/>
      <c r="R971" s="38"/>
      <c r="S971" s="38"/>
      <c r="T971" s="38"/>
      <c r="U971" s="37"/>
      <c r="V971" s="37"/>
      <c r="W971" s="37"/>
      <c r="X971" s="37"/>
      <c r="Y971" s="37"/>
      <c r="Z971" s="37"/>
      <c r="AA971" s="39"/>
      <c r="AB971" s="39"/>
      <c r="AC971" s="56"/>
      <c r="AD971" s="39"/>
    </row>
    <row r="972" spans="1:30" x14ac:dyDescent="0.25">
      <c r="A972" s="41"/>
      <c r="B972" s="41"/>
      <c r="C972" s="41"/>
      <c r="D972" s="34"/>
      <c r="E972" s="35"/>
      <c r="F972" s="35"/>
      <c r="G972" s="28"/>
      <c r="H972" s="36"/>
      <c r="I972" s="36"/>
      <c r="J972" s="36"/>
      <c r="K972" s="36"/>
      <c r="L972" s="37"/>
      <c r="M972" s="37"/>
      <c r="N972" s="37"/>
      <c r="O972" s="36"/>
      <c r="P972" s="36"/>
      <c r="Q972" s="36"/>
      <c r="R972" s="38"/>
      <c r="S972" s="38"/>
      <c r="T972" s="38"/>
      <c r="U972" s="37"/>
      <c r="V972" s="37"/>
      <c r="W972" s="37"/>
      <c r="X972" s="37"/>
      <c r="Y972" s="37"/>
      <c r="Z972" s="37"/>
      <c r="AA972" s="39"/>
      <c r="AB972" s="39"/>
      <c r="AC972" s="56"/>
      <c r="AD972" s="39"/>
    </row>
    <row r="973" spans="1:30" x14ac:dyDescent="0.25">
      <c r="A973" s="41"/>
      <c r="B973" s="41"/>
      <c r="C973" s="41"/>
      <c r="D973" s="34"/>
      <c r="E973" s="35"/>
      <c r="F973" s="35"/>
      <c r="G973" s="28"/>
      <c r="H973" s="36"/>
      <c r="I973" s="36"/>
      <c r="J973" s="36"/>
      <c r="K973" s="36"/>
      <c r="L973" s="37"/>
      <c r="M973" s="37"/>
      <c r="N973" s="37"/>
      <c r="O973" s="36"/>
      <c r="P973" s="36"/>
      <c r="Q973" s="36"/>
      <c r="R973" s="38"/>
      <c r="S973" s="38"/>
      <c r="T973" s="38"/>
      <c r="U973" s="37"/>
      <c r="V973" s="37"/>
      <c r="W973" s="37"/>
      <c r="X973" s="37"/>
      <c r="Y973" s="37"/>
      <c r="Z973" s="37"/>
      <c r="AA973" s="39"/>
      <c r="AB973" s="39"/>
      <c r="AC973" s="56"/>
      <c r="AD973" s="39"/>
    </row>
    <row r="974" spans="1:30" x14ac:dyDescent="0.25">
      <c r="A974" s="41"/>
      <c r="B974" s="41"/>
      <c r="C974" s="41"/>
      <c r="D974" s="34"/>
      <c r="E974" s="35"/>
      <c r="F974" s="35"/>
      <c r="G974" s="28"/>
      <c r="H974" s="36"/>
      <c r="I974" s="36"/>
      <c r="J974" s="36"/>
      <c r="K974" s="36"/>
      <c r="L974" s="37"/>
      <c r="M974" s="37"/>
      <c r="N974" s="37"/>
      <c r="O974" s="36"/>
      <c r="P974" s="36"/>
      <c r="Q974" s="36"/>
      <c r="R974" s="38"/>
      <c r="S974" s="38"/>
      <c r="T974" s="38"/>
      <c r="U974" s="37"/>
      <c r="V974" s="37"/>
      <c r="W974" s="37"/>
      <c r="X974" s="37"/>
      <c r="Y974" s="37"/>
      <c r="Z974" s="37"/>
      <c r="AA974" s="39"/>
      <c r="AB974" s="39"/>
      <c r="AC974" s="56"/>
      <c r="AD974" s="39"/>
    </row>
    <row r="975" spans="1:30" x14ac:dyDescent="0.25">
      <c r="A975" s="41"/>
      <c r="B975" s="41"/>
      <c r="C975" s="41"/>
      <c r="D975" s="34"/>
      <c r="E975" s="35"/>
      <c r="F975" s="35"/>
      <c r="G975" s="28"/>
      <c r="H975" s="36"/>
      <c r="I975" s="36"/>
      <c r="J975" s="36"/>
      <c r="K975" s="36"/>
      <c r="L975" s="37"/>
      <c r="M975" s="37"/>
      <c r="N975" s="37"/>
      <c r="O975" s="36"/>
      <c r="P975" s="36"/>
      <c r="Q975" s="36"/>
      <c r="R975" s="38"/>
      <c r="S975" s="38"/>
      <c r="T975" s="38"/>
      <c r="U975" s="37"/>
      <c r="V975" s="37"/>
      <c r="W975" s="37"/>
      <c r="X975" s="37"/>
      <c r="Y975" s="37"/>
      <c r="Z975" s="37"/>
      <c r="AA975" s="39"/>
      <c r="AB975" s="39"/>
      <c r="AC975" s="56"/>
      <c r="AD975" s="39"/>
    </row>
    <row r="976" spans="1:30" x14ac:dyDescent="0.25">
      <c r="A976" s="41"/>
      <c r="B976" s="41"/>
      <c r="C976" s="41"/>
      <c r="D976" s="34"/>
      <c r="E976" s="35"/>
      <c r="F976" s="35"/>
      <c r="G976" s="28"/>
      <c r="H976" s="36"/>
      <c r="I976" s="36"/>
      <c r="J976" s="36"/>
      <c r="K976" s="36"/>
      <c r="L976" s="37"/>
      <c r="M976" s="37"/>
      <c r="N976" s="37"/>
      <c r="O976" s="36"/>
      <c r="P976" s="36"/>
      <c r="Q976" s="36"/>
      <c r="R976" s="38"/>
      <c r="S976" s="38"/>
      <c r="T976" s="38"/>
      <c r="U976" s="37"/>
      <c r="V976" s="37"/>
      <c r="W976" s="37"/>
      <c r="X976" s="37"/>
      <c r="Y976" s="37"/>
      <c r="Z976" s="37"/>
      <c r="AA976" s="39"/>
      <c r="AB976" s="39"/>
      <c r="AC976" s="56"/>
      <c r="AD976" s="39"/>
    </row>
    <row r="977" spans="1:30" x14ac:dyDescent="0.25">
      <c r="A977" s="41"/>
      <c r="B977" s="41"/>
      <c r="C977" s="41"/>
      <c r="D977" s="34"/>
      <c r="E977" s="35"/>
      <c r="F977" s="35"/>
      <c r="G977" s="28"/>
      <c r="H977" s="36"/>
      <c r="I977" s="36"/>
      <c r="J977" s="36"/>
      <c r="K977" s="36"/>
      <c r="L977" s="37"/>
      <c r="M977" s="37"/>
      <c r="N977" s="37"/>
      <c r="O977" s="36"/>
      <c r="P977" s="36"/>
      <c r="Q977" s="36"/>
      <c r="R977" s="38"/>
      <c r="S977" s="38"/>
      <c r="T977" s="38"/>
      <c r="U977" s="37"/>
      <c r="V977" s="37"/>
      <c r="W977" s="37"/>
      <c r="X977" s="37"/>
      <c r="Y977" s="37"/>
      <c r="Z977" s="37"/>
      <c r="AA977" s="39"/>
      <c r="AB977" s="39"/>
      <c r="AC977" s="56"/>
      <c r="AD977" s="39"/>
    </row>
    <row r="978" spans="1:30" x14ac:dyDescent="0.25">
      <c r="A978" s="41"/>
      <c r="B978" s="41"/>
      <c r="C978" s="41"/>
      <c r="D978" s="34"/>
      <c r="E978" s="35"/>
      <c r="F978" s="35"/>
      <c r="G978" s="28"/>
      <c r="H978" s="36"/>
      <c r="I978" s="36"/>
      <c r="J978" s="36"/>
      <c r="K978" s="36"/>
      <c r="L978" s="37"/>
      <c r="M978" s="37"/>
      <c r="N978" s="37"/>
      <c r="O978" s="36"/>
      <c r="P978" s="36"/>
      <c r="Q978" s="36"/>
      <c r="R978" s="38"/>
      <c r="S978" s="38"/>
      <c r="T978" s="38"/>
      <c r="U978" s="37"/>
      <c r="V978" s="37"/>
      <c r="W978" s="37"/>
      <c r="X978" s="37"/>
      <c r="Y978" s="37"/>
      <c r="Z978" s="37"/>
      <c r="AA978" s="39"/>
      <c r="AB978" s="39"/>
      <c r="AC978" s="56"/>
      <c r="AD978" s="39"/>
    </row>
    <row r="979" spans="1:30" x14ac:dyDescent="0.25">
      <c r="A979" s="41"/>
      <c r="B979" s="41"/>
      <c r="C979" s="41"/>
      <c r="D979" s="34"/>
      <c r="E979" s="35"/>
      <c r="F979" s="35"/>
      <c r="G979" s="28"/>
      <c r="H979" s="36"/>
      <c r="I979" s="36"/>
      <c r="J979" s="36"/>
      <c r="K979" s="36"/>
      <c r="L979" s="37"/>
      <c r="M979" s="37"/>
      <c r="N979" s="37"/>
      <c r="O979" s="36"/>
      <c r="P979" s="36"/>
      <c r="Q979" s="36"/>
      <c r="R979" s="38"/>
      <c r="S979" s="38"/>
      <c r="T979" s="38"/>
      <c r="U979" s="37"/>
      <c r="V979" s="37"/>
      <c r="W979" s="37"/>
      <c r="X979" s="37"/>
      <c r="Y979" s="37"/>
      <c r="Z979" s="37"/>
      <c r="AA979" s="39"/>
      <c r="AB979" s="39"/>
      <c r="AC979" s="56"/>
      <c r="AD979" s="39"/>
    </row>
    <row r="980" spans="1:30" x14ac:dyDescent="0.25">
      <c r="A980" s="41"/>
      <c r="B980" s="41"/>
      <c r="C980" s="41"/>
      <c r="D980" s="34"/>
      <c r="E980" s="35"/>
      <c r="F980" s="35"/>
      <c r="G980" s="28"/>
      <c r="H980" s="36"/>
      <c r="I980" s="36"/>
      <c r="J980" s="36"/>
      <c r="K980" s="36"/>
      <c r="L980" s="37"/>
      <c r="M980" s="37"/>
      <c r="N980" s="37"/>
      <c r="O980" s="36"/>
      <c r="P980" s="36"/>
      <c r="Q980" s="36"/>
      <c r="R980" s="38"/>
      <c r="S980" s="38"/>
      <c r="T980" s="38"/>
      <c r="U980" s="37"/>
      <c r="V980" s="37"/>
      <c r="W980" s="37"/>
      <c r="X980" s="37"/>
      <c r="Y980" s="37"/>
      <c r="Z980" s="37"/>
      <c r="AA980" s="39"/>
      <c r="AB980" s="39"/>
      <c r="AC980" s="56"/>
      <c r="AD980" s="39"/>
    </row>
    <row r="981" spans="1:30" x14ac:dyDescent="0.25">
      <c r="A981" s="41"/>
      <c r="B981" s="41"/>
      <c r="C981" s="41"/>
      <c r="D981" s="34"/>
      <c r="E981" s="35"/>
      <c r="F981" s="35"/>
      <c r="G981" s="28"/>
      <c r="H981" s="36"/>
      <c r="I981" s="36"/>
      <c r="J981" s="36"/>
      <c r="K981" s="36"/>
      <c r="L981" s="37"/>
      <c r="M981" s="37"/>
      <c r="N981" s="37"/>
      <c r="O981" s="36"/>
      <c r="P981" s="36"/>
      <c r="Q981" s="36"/>
      <c r="R981" s="38"/>
      <c r="S981" s="38"/>
      <c r="T981" s="38"/>
      <c r="U981" s="37"/>
      <c r="V981" s="37"/>
      <c r="W981" s="37"/>
      <c r="X981" s="37"/>
      <c r="Y981" s="37"/>
      <c r="Z981" s="37"/>
      <c r="AA981" s="39"/>
      <c r="AB981" s="39"/>
      <c r="AC981" s="56"/>
      <c r="AD981" s="39"/>
    </row>
    <row r="982" spans="1:30" x14ac:dyDescent="0.25">
      <c r="A982" s="41"/>
      <c r="B982" s="41"/>
      <c r="C982" s="41"/>
      <c r="D982" s="34"/>
      <c r="E982" s="35"/>
      <c r="F982" s="35"/>
      <c r="G982" s="28"/>
      <c r="H982" s="36"/>
      <c r="I982" s="36"/>
      <c r="J982" s="36"/>
      <c r="K982" s="36"/>
      <c r="L982" s="37"/>
      <c r="M982" s="37"/>
      <c r="N982" s="37"/>
      <c r="O982" s="36"/>
      <c r="P982" s="36"/>
      <c r="Q982" s="36"/>
      <c r="R982" s="38"/>
      <c r="S982" s="38"/>
      <c r="T982" s="38"/>
      <c r="U982" s="37"/>
      <c r="V982" s="37"/>
      <c r="W982" s="37"/>
      <c r="X982" s="37"/>
      <c r="Y982" s="37"/>
      <c r="Z982" s="37"/>
      <c r="AA982" s="39"/>
      <c r="AB982" s="39"/>
      <c r="AC982" s="56"/>
      <c r="AD982" s="39"/>
    </row>
    <row r="983" spans="1:30" x14ac:dyDescent="0.25">
      <c r="A983" s="41"/>
      <c r="B983" s="41"/>
      <c r="C983" s="41"/>
      <c r="D983" s="34"/>
      <c r="E983" s="35"/>
      <c r="F983" s="35"/>
      <c r="G983" s="28"/>
      <c r="H983" s="36"/>
      <c r="I983" s="36"/>
      <c r="J983" s="36"/>
      <c r="K983" s="36"/>
      <c r="L983" s="37"/>
      <c r="M983" s="37"/>
      <c r="N983" s="37"/>
      <c r="O983" s="36"/>
      <c r="P983" s="36"/>
      <c r="Q983" s="36"/>
      <c r="R983" s="38"/>
      <c r="S983" s="38"/>
      <c r="T983" s="38"/>
      <c r="U983" s="37"/>
      <c r="V983" s="37"/>
      <c r="W983" s="37"/>
      <c r="X983" s="37"/>
      <c r="Y983" s="37"/>
      <c r="Z983" s="37"/>
      <c r="AA983" s="39"/>
      <c r="AB983" s="39"/>
      <c r="AC983" s="56"/>
      <c r="AD983" s="39"/>
    </row>
    <row r="984" spans="1:30" x14ac:dyDescent="0.25">
      <c r="A984" s="41"/>
      <c r="B984" s="41"/>
      <c r="C984" s="41"/>
      <c r="D984" s="34"/>
      <c r="E984" s="35"/>
      <c r="F984" s="35"/>
      <c r="G984" s="28"/>
      <c r="H984" s="36"/>
      <c r="I984" s="36"/>
      <c r="J984" s="36"/>
      <c r="K984" s="36"/>
      <c r="L984" s="37"/>
      <c r="M984" s="37"/>
      <c r="N984" s="37"/>
      <c r="O984" s="36"/>
      <c r="P984" s="36"/>
      <c r="Q984" s="36"/>
      <c r="R984" s="38"/>
      <c r="S984" s="38"/>
      <c r="T984" s="38"/>
      <c r="U984" s="37"/>
      <c r="V984" s="37"/>
      <c r="W984" s="37"/>
      <c r="X984" s="37"/>
      <c r="Y984" s="37"/>
      <c r="Z984" s="37"/>
      <c r="AA984" s="39"/>
      <c r="AB984" s="39"/>
      <c r="AC984" s="56"/>
      <c r="AD984" s="39"/>
    </row>
    <row r="985" spans="1:30" x14ac:dyDescent="0.25">
      <c r="A985" s="41"/>
      <c r="B985" s="41"/>
      <c r="C985" s="41"/>
      <c r="D985" s="34"/>
      <c r="E985" s="35"/>
      <c r="F985" s="35"/>
      <c r="G985" s="28"/>
      <c r="H985" s="36"/>
      <c r="I985" s="36"/>
      <c r="J985" s="36"/>
      <c r="K985" s="36"/>
      <c r="L985" s="37"/>
      <c r="M985" s="37"/>
      <c r="N985" s="37"/>
      <c r="O985" s="36"/>
      <c r="P985" s="36"/>
      <c r="Q985" s="36"/>
      <c r="R985" s="38"/>
      <c r="S985" s="38"/>
      <c r="T985" s="38"/>
      <c r="U985" s="37"/>
      <c r="V985" s="37"/>
      <c r="W985" s="37"/>
      <c r="X985" s="37"/>
      <c r="Y985" s="37"/>
      <c r="Z985" s="37"/>
      <c r="AA985" s="39"/>
      <c r="AB985" s="39"/>
      <c r="AC985" s="56"/>
      <c r="AD985" s="39"/>
    </row>
    <row r="986" spans="1:30" x14ac:dyDescent="0.25">
      <c r="A986" s="41"/>
      <c r="B986" s="41"/>
      <c r="C986" s="41"/>
      <c r="D986" s="34"/>
      <c r="E986" s="35"/>
      <c r="F986" s="35"/>
      <c r="G986" s="28"/>
      <c r="H986" s="36"/>
      <c r="I986" s="36"/>
      <c r="J986" s="36"/>
      <c r="K986" s="36"/>
      <c r="L986" s="37"/>
      <c r="M986" s="37"/>
      <c r="N986" s="37"/>
      <c r="O986" s="36"/>
      <c r="P986" s="36"/>
      <c r="Q986" s="36"/>
      <c r="R986" s="38"/>
      <c r="S986" s="38"/>
      <c r="T986" s="38"/>
      <c r="U986" s="37"/>
      <c r="V986" s="37"/>
      <c r="W986" s="37"/>
      <c r="X986" s="37"/>
      <c r="Y986" s="37"/>
      <c r="Z986" s="37"/>
      <c r="AA986" s="39"/>
      <c r="AB986" s="39"/>
      <c r="AC986" s="56"/>
      <c r="AD986" s="39"/>
    </row>
    <row r="987" spans="1:30" x14ac:dyDescent="0.25">
      <c r="A987" s="41"/>
      <c r="B987" s="41"/>
      <c r="C987" s="41"/>
      <c r="D987" s="34"/>
      <c r="E987" s="35"/>
      <c r="F987" s="35"/>
      <c r="G987" s="28"/>
      <c r="H987" s="36"/>
      <c r="I987" s="36"/>
      <c r="J987" s="36"/>
      <c r="K987" s="36"/>
      <c r="L987" s="37"/>
      <c r="M987" s="37"/>
      <c r="N987" s="37"/>
      <c r="O987" s="36"/>
      <c r="P987" s="36"/>
      <c r="Q987" s="36"/>
      <c r="R987" s="38"/>
      <c r="S987" s="38"/>
      <c r="T987" s="38"/>
      <c r="U987" s="37"/>
      <c r="V987" s="37"/>
      <c r="W987" s="37"/>
      <c r="X987" s="37"/>
      <c r="Y987" s="37"/>
      <c r="Z987" s="37"/>
      <c r="AA987" s="39"/>
      <c r="AB987" s="39"/>
      <c r="AC987" s="56"/>
      <c r="AD987" s="39"/>
    </row>
    <row r="988" spans="1:30" x14ac:dyDescent="0.25">
      <c r="A988" s="41"/>
      <c r="B988" s="41"/>
      <c r="C988" s="41"/>
      <c r="D988" s="34"/>
      <c r="E988" s="35"/>
      <c r="F988" s="35"/>
      <c r="G988" s="28"/>
      <c r="H988" s="36"/>
      <c r="I988" s="36"/>
      <c r="J988" s="36"/>
      <c r="K988" s="36"/>
      <c r="L988" s="37"/>
      <c r="M988" s="37"/>
      <c r="N988" s="37"/>
      <c r="O988" s="36"/>
      <c r="P988" s="36"/>
      <c r="Q988" s="36"/>
      <c r="R988" s="38"/>
      <c r="S988" s="38"/>
      <c r="T988" s="38"/>
      <c r="U988" s="37"/>
      <c r="V988" s="37"/>
      <c r="W988" s="37"/>
      <c r="X988" s="37"/>
      <c r="Y988" s="37"/>
      <c r="Z988" s="37"/>
      <c r="AA988" s="39"/>
      <c r="AB988" s="39"/>
      <c r="AC988" s="56"/>
      <c r="AD988" s="39"/>
    </row>
    <row r="989" spans="1:30" x14ac:dyDescent="0.25">
      <c r="A989" s="41"/>
      <c r="B989" s="41"/>
      <c r="C989" s="41"/>
      <c r="D989" s="34"/>
      <c r="E989" s="35"/>
      <c r="F989" s="35"/>
      <c r="G989" s="28"/>
      <c r="H989" s="36"/>
      <c r="I989" s="36"/>
      <c r="J989" s="36"/>
      <c r="K989" s="36"/>
      <c r="L989" s="37"/>
      <c r="M989" s="37"/>
      <c r="N989" s="37"/>
      <c r="O989" s="36"/>
      <c r="P989" s="36"/>
      <c r="Q989" s="36"/>
      <c r="R989" s="38"/>
      <c r="S989" s="38"/>
      <c r="T989" s="38"/>
      <c r="U989" s="37"/>
      <c r="V989" s="37"/>
      <c r="W989" s="37"/>
      <c r="X989" s="37"/>
      <c r="Y989" s="37"/>
      <c r="Z989" s="37"/>
      <c r="AA989" s="39"/>
      <c r="AB989" s="39"/>
      <c r="AC989" s="56"/>
      <c r="AD989" s="39"/>
    </row>
    <row r="990" spans="1:30" x14ac:dyDescent="0.25">
      <c r="A990" s="41"/>
      <c r="B990" s="41"/>
      <c r="C990" s="41"/>
      <c r="D990" s="34"/>
      <c r="E990" s="35"/>
      <c r="F990" s="35"/>
      <c r="G990" s="28"/>
      <c r="H990" s="36"/>
      <c r="I990" s="36"/>
      <c r="J990" s="36"/>
      <c r="K990" s="36"/>
      <c r="L990" s="37"/>
      <c r="M990" s="37"/>
      <c r="N990" s="37"/>
      <c r="O990" s="36"/>
      <c r="P990" s="36"/>
      <c r="Q990" s="36"/>
      <c r="R990" s="38"/>
      <c r="S990" s="38"/>
      <c r="T990" s="38"/>
      <c r="U990" s="37"/>
      <c r="V990" s="37"/>
      <c r="W990" s="37"/>
      <c r="X990" s="37"/>
      <c r="Y990" s="37"/>
      <c r="Z990" s="37"/>
      <c r="AA990" s="39"/>
      <c r="AB990" s="39"/>
      <c r="AC990" s="56"/>
      <c r="AD990" s="39"/>
    </row>
    <row r="991" spans="1:30" x14ac:dyDescent="0.25">
      <c r="A991" s="41"/>
      <c r="B991" s="41"/>
      <c r="C991" s="41"/>
      <c r="D991" s="34"/>
      <c r="E991" s="35"/>
      <c r="F991" s="35"/>
      <c r="G991" s="28"/>
      <c r="H991" s="36"/>
      <c r="I991" s="36"/>
      <c r="J991" s="36"/>
      <c r="K991" s="36"/>
      <c r="L991" s="37"/>
      <c r="M991" s="37"/>
      <c r="N991" s="37"/>
      <c r="O991" s="36"/>
      <c r="P991" s="36"/>
      <c r="Q991" s="36"/>
      <c r="R991" s="38"/>
      <c r="S991" s="38"/>
      <c r="T991" s="38"/>
      <c r="U991" s="37"/>
      <c r="V991" s="37"/>
      <c r="W991" s="37"/>
      <c r="X991" s="37"/>
      <c r="Y991" s="37"/>
      <c r="Z991" s="37"/>
      <c r="AA991" s="39"/>
      <c r="AB991" s="39"/>
      <c r="AC991" s="56"/>
      <c r="AD991" s="39"/>
    </row>
    <row r="992" spans="1:30" x14ac:dyDescent="0.25">
      <c r="A992" s="41"/>
      <c r="B992" s="41"/>
      <c r="C992" s="41"/>
      <c r="D992" s="34"/>
      <c r="E992" s="35"/>
      <c r="F992" s="35"/>
      <c r="G992" s="28"/>
      <c r="H992" s="36"/>
      <c r="I992" s="36"/>
      <c r="J992" s="36"/>
      <c r="K992" s="36"/>
      <c r="L992" s="37"/>
      <c r="M992" s="37"/>
      <c r="N992" s="37"/>
      <c r="O992" s="36"/>
      <c r="P992" s="36"/>
      <c r="Q992" s="36"/>
      <c r="R992" s="38"/>
      <c r="S992" s="38"/>
      <c r="T992" s="38"/>
      <c r="U992" s="37"/>
      <c r="V992" s="37"/>
      <c r="W992" s="37"/>
      <c r="X992" s="37"/>
      <c r="Y992" s="37"/>
      <c r="Z992" s="37"/>
      <c r="AA992" s="39"/>
      <c r="AB992" s="39"/>
      <c r="AC992" s="56"/>
      <c r="AD992" s="58"/>
    </row>
    <row r="993" spans="1:30" x14ac:dyDescent="0.25">
      <c r="A993" s="41"/>
      <c r="B993" s="41"/>
      <c r="C993" s="41"/>
      <c r="D993" s="34"/>
      <c r="E993" s="35"/>
      <c r="F993" s="35"/>
      <c r="G993" s="28"/>
      <c r="H993" s="36"/>
      <c r="I993" s="36"/>
      <c r="J993" s="36"/>
      <c r="K993" s="36"/>
      <c r="L993" s="37"/>
      <c r="M993" s="37"/>
      <c r="N993" s="37"/>
      <c r="O993" s="36"/>
      <c r="P993" s="36"/>
      <c r="Q993" s="36"/>
      <c r="R993" s="38"/>
      <c r="S993" s="38"/>
      <c r="T993" s="38"/>
      <c r="U993" s="37"/>
      <c r="V993" s="37"/>
      <c r="W993" s="37"/>
      <c r="X993" s="37"/>
      <c r="Y993" s="37"/>
      <c r="Z993" s="37"/>
      <c r="AA993" s="39"/>
      <c r="AB993" s="39"/>
      <c r="AC993" s="56"/>
      <c r="AD993" s="39"/>
    </row>
    <row r="994" spans="1:30" x14ac:dyDescent="0.25">
      <c r="A994" s="41"/>
      <c r="B994" s="41"/>
      <c r="C994" s="41"/>
      <c r="D994" s="34"/>
      <c r="E994" s="35"/>
      <c r="F994" s="35"/>
      <c r="G994" s="28"/>
      <c r="H994" s="36"/>
      <c r="I994" s="36"/>
      <c r="J994" s="36"/>
      <c r="K994" s="36"/>
      <c r="L994" s="37"/>
      <c r="M994" s="37"/>
      <c r="N994" s="37"/>
      <c r="O994" s="36"/>
      <c r="P994" s="36"/>
      <c r="Q994" s="36"/>
      <c r="R994" s="38"/>
      <c r="S994" s="38"/>
      <c r="T994" s="38"/>
      <c r="U994" s="37"/>
      <c r="V994" s="37"/>
      <c r="W994" s="37"/>
      <c r="X994" s="37"/>
      <c r="Y994" s="37"/>
      <c r="Z994" s="37"/>
      <c r="AA994" s="39"/>
      <c r="AB994" s="39"/>
      <c r="AC994" s="56"/>
      <c r="AD994" s="39"/>
    </row>
    <row r="995" spans="1:30" x14ac:dyDescent="0.25">
      <c r="A995" s="41"/>
      <c r="B995" s="41"/>
      <c r="C995" s="41"/>
      <c r="D995" s="34"/>
      <c r="E995" s="35"/>
      <c r="F995" s="35"/>
      <c r="G995" s="28"/>
      <c r="H995" s="36"/>
      <c r="I995" s="36"/>
      <c r="J995" s="36"/>
      <c r="K995" s="36"/>
      <c r="L995" s="37"/>
      <c r="M995" s="37"/>
      <c r="N995" s="37"/>
      <c r="O995" s="36"/>
      <c r="P995" s="36"/>
      <c r="Q995" s="36"/>
      <c r="R995" s="38"/>
      <c r="S995" s="38"/>
      <c r="T995" s="38"/>
      <c r="U995" s="37"/>
      <c r="V995" s="37"/>
      <c r="W995" s="37"/>
      <c r="X995" s="37"/>
      <c r="Y995" s="37"/>
      <c r="Z995" s="37"/>
      <c r="AA995" s="39"/>
      <c r="AB995" s="39"/>
      <c r="AC995" s="56"/>
      <c r="AD995" s="39"/>
    </row>
    <row r="996" spans="1:30" x14ac:dyDescent="0.25">
      <c r="A996" s="41"/>
      <c r="B996" s="41"/>
      <c r="C996" s="41"/>
      <c r="D996" s="34"/>
      <c r="E996" s="35"/>
      <c r="F996" s="35"/>
      <c r="G996" s="28"/>
      <c r="H996" s="36"/>
      <c r="I996" s="36"/>
      <c r="J996" s="36"/>
      <c r="K996" s="36"/>
      <c r="L996" s="37"/>
      <c r="M996" s="37"/>
      <c r="N996" s="37"/>
      <c r="O996" s="36"/>
      <c r="P996" s="36"/>
      <c r="Q996" s="36"/>
      <c r="R996" s="38"/>
      <c r="S996" s="38"/>
      <c r="T996" s="38"/>
      <c r="U996" s="37"/>
      <c r="V996" s="37"/>
      <c r="W996" s="37"/>
      <c r="X996" s="37"/>
      <c r="Y996" s="37"/>
      <c r="Z996" s="37"/>
      <c r="AA996" s="39"/>
      <c r="AB996" s="39"/>
      <c r="AC996" s="56"/>
      <c r="AD996" s="39"/>
    </row>
    <row r="997" spans="1:30" x14ac:dyDescent="0.25">
      <c r="A997" s="41"/>
      <c r="B997" s="41"/>
      <c r="C997" s="41"/>
      <c r="D997" s="34"/>
      <c r="E997" s="35"/>
      <c r="F997" s="35"/>
      <c r="G997" s="28"/>
      <c r="H997" s="36"/>
      <c r="I997" s="36"/>
      <c r="J997" s="36"/>
      <c r="K997" s="36"/>
      <c r="L997" s="37"/>
      <c r="M997" s="37"/>
      <c r="N997" s="37"/>
      <c r="O997" s="36"/>
      <c r="P997" s="36"/>
      <c r="Q997" s="36"/>
      <c r="R997" s="38"/>
      <c r="S997" s="38"/>
      <c r="T997" s="38"/>
      <c r="U997" s="37"/>
      <c r="V997" s="37"/>
      <c r="W997" s="37"/>
      <c r="X997" s="37"/>
      <c r="Y997" s="37"/>
      <c r="Z997" s="37"/>
      <c r="AA997" s="39"/>
      <c r="AB997" s="39"/>
      <c r="AC997" s="56"/>
      <c r="AD997" s="39"/>
    </row>
    <row r="998" spans="1:30" x14ac:dyDescent="0.25">
      <c r="A998" s="41"/>
      <c r="B998" s="41"/>
      <c r="C998" s="41"/>
      <c r="D998" s="34"/>
      <c r="E998" s="35"/>
      <c r="F998" s="35"/>
      <c r="G998" s="28"/>
      <c r="H998" s="36"/>
      <c r="I998" s="36"/>
      <c r="J998" s="36"/>
      <c r="K998" s="36"/>
      <c r="L998" s="37"/>
      <c r="M998" s="37"/>
      <c r="N998" s="37"/>
      <c r="O998" s="36"/>
      <c r="P998" s="36"/>
      <c r="Q998" s="36"/>
      <c r="R998" s="38"/>
      <c r="S998" s="38"/>
      <c r="T998" s="38"/>
      <c r="U998" s="37"/>
      <c r="V998" s="37"/>
      <c r="W998" s="37"/>
      <c r="X998" s="37"/>
      <c r="Y998" s="37"/>
      <c r="Z998" s="37"/>
      <c r="AA998" s="39"/>
      <c r="AB998" s="39"/>
      <c r="AC998" s="56"/>
      <c r="AD998" s="39"/>
    </row>
    <row r="999" spans="1:30" x14ac:dyDescent="0.25">
      <c r="A999" s="41"/>
      <c r="B999" s="41"/>
      <c r="C999" s="41"/>
      <c r="D999" s="34"/>
      <c r="E999" s="35"/>
      <c r="F999" s="35"/>
      <c r="G999" s="28"/>
      <c r="H999" s="36"/>
      <c r="I999" s="36"/>
      <c r="J999" s="36"/>
      <c r="K999" s="36"/>
      <c r="L999" s="37"/>
      <c r="M999" s="37"/>
      <c r="N999" s="37"/>
      <c r="O999" s="36"/>
      <c r="P999" s="36"/>
      <c r="Q999" s="36"/>
      <c r="R999" s="38"/>
      <c r="S999" s="38"/>
      <c r="T999" s="38"/>
      <c r="U999" s="37"/>
      <c r="V999" s="37"/>
      <c r="W999" s="37"/>
      <c r="X999" s="37"/>
      <c r="Y999" s="37"/>
      <c r="Z999" s="37"/>
      <c r="AA999" s="39"/>
      <c r="AB999" s="39"/>
      <c r="AC999" s="56"/>
      <c r="AD999" s="39"/>
    </row>
    <row r="1000" spans="1:30" x14ac:dyDescent="0.25">
      <c r="A1000" s="41"/>
      <c r="B1000" s="41"/>
      <c r="C1000" s="41"/>
      <c r="D1000" s="34"/>
      <c r="E1000" s="35"/>
      <c r="F1000" s="35"/>
      <c r="G1000" s="28"/>
      <c r="H1000" s="36"/>
      <c r="I1000" s="36"/>
      <c r="J1000" s="36"/>
      <c r="K1000" s="36"/>
      <c r="L1000" s="37"/>
      <c r="M1000" s="37"/>
      <c r="N1000" s="37"/>
      <c r="O1000" s="36"/>
      <c r="P1000" s="36"/>
      <c r="Q1000" s="36"/>
      <c r="R1000" s="38"/>
      <c r="S1000" s="38"/>
      <c r="T1000" s="38"/>
      <c r="U1000" s="37"/>
      <c r="V1000" s="37"/>
      <c r="W1000" s="37"/>
      <c r="X1000" s="37"/>
      <c r="Y1000" s="37"/>
      <c r="Z1000" s="37"/>
      <c r="AA1000" s="39"/>
      <c r="AB1000" s="39"/>
      <c r="AC1000" s="56"/>
      <c r="AD1000" s="39"/>
    </row>
    <row r="1001" spans="1:30" x14ac:dyDescent="0.25">
      <c r="A1001" s="41"/>
      <c r="B1001" s="41"/>
      <c r="C1001" s="41"/>
      <c r="D1001" s="34"/>
      <c r="E1001" s="35"/>
      <c r="F1001" s="35"/>
      <c r="G1001" s="28"/>
      <c r="H1001" s="36"/>
      <c r="I1001" s="36"/>
      <c r="J1001" s="36"/>
      <c r="K1001" s="36"/>
      <c r="L1001" s="37"/>
      <c r="M1001" s="37"/>
      <c r="N1001" s="37"/>
      <c r="O1001" s="36"/>
      <c r="P1001" s="36"/>
      <c r="Q1001" s="36"/>
      <c r="R1001" s="38"/>
      <c r="S1001" s="38"/>
      <c r="T1001" s="38"/>
      <c r="U1001" s="37"/>
      <c r="V1001" s="37"/>
      <c r="W1001" s="37"/>
      <c r="X1001" s="37"/>
      <c r="Y1001" s="37"/>
      <c r="Z1001" s="37"/>
      <c r="AA1001" s="39"/>
      <c r="AB1001" s="39"/>
      <c r="AC1001" s="56"/>
      <c r="AD1001" s="39"/>
    </row>
    <row r="1002" spans="1:30" x14ac:dyDescent="0.25">
      <c r="A1002" s="41"/>
      <c r="B1002" s="41"/>
      <c r="C1002" s="41"/>
      <c r="D1002" s="34"/>
      <c r="E1002" s="35"/>
      <c r="F1002" s="35"/>
      <c r="G1002" s="28"/>
      <c r="H1002" s="36"/>
      <c r="I1002" s="36"/>
      <c r="J1002" s="36"/>
      <c r="K1002" s="36"/>
      <c r="L1002" s="37"/>
      <c r="M1002" s="37"/>
      <c r="N1002" s="37"/>
      <c r="O1002" s="36"/>
      <c r="P1002" s="36"/>
      <c r="Q1002" s="36"/>
      <c r="R1002" s="38"/>
      <c r="S1002" s="38"/>
      <c r="T1002" s="38"/>
      <c r="U1002" s="37"/>
      <c r="V1002" s="37"/>
      <c r="W1002" s="37"/>
      <c r="X1002" s="37"/>
      <c r="Y1002" s="37"/>
      <c r="Z1002" s="37"/>
      <c r="AA1002" s="39"/>
      <c r="AB1002" s="39"/>
      <c r="AC1002" s="56"/>
      <c r="AD1002" s="39"/>
    </row>
    <row r="1003" spans="1:30" x14ac:dyDescent="0.25">
      <c r="A1003" s="41"/>
      <c r="B1003" s="41"/>
      <c r="C1003" s="41"/>
      <c r="D1003" s="34"/>
      <c r="E1003" s="35"/>
      <c r="F1003" s="35"/>
      <c r="G1003" s="28"/>
      <c r="H1003" s="36"/>
      <c r="I1003" s="36"/>
      <c r="J1003" s="36"/>
      <c r="K1003" s="36"/>
      <c r="L1003" s="37"/>
      <c r="M1003" s="37"/>
      <c r="N1003" s="37"/>
      <c r="O1003" s="36"/>
      <c r="P1003" s="36"/>
      <c r="Q1003" s="36"/>
      <c r="R1003" s="38"/>
      <c r="S1003" s="38"/>
      <c r="T1003" s="38"/>
      <c r="U1003" s="37"/>
      <c r="V1003" s="37"/>
      <c r="W1003" s="37"/>
      <c r="X1003" s="37"/>
      <c r="Y1003" s="37"/>
      <c r="Z1003" s="37"/>
      <c r="AA1003" s="39"/>
      <c r="AB1003" s="39"/>
      <c r="AC1003" s="56"/>
      <c r="AD1003" s="39"/>
    </row>
    <row r="1004" spans="1:30" x14ac:dyDescent="0.25">
      <c r="A1004" s="41"/>
      <c r="B1004" s="41"/>
      <c r="C1004" s="41"/>
      <c r="D1004" s="34"/>
      <c r="E1004" s="35"/>
      <c r="F1004" s="35"/>
      <c r="G1004" s="28"/>
      <c r="H1004" s="36"/>
      <c r="I1004" s="36"/>
      <c r="J1004" s="36"/>
      <c r="K1004" s="36"/>
      <c r="L1004" s="37"/>
      <c r="M1004" s="37"/>
      <c r="N1004" s="37"/>
      <c r="O1004" s="36"/>
      <c r="P1004" s="36"/>
      <c r="Q1004" s="36"/>
      <c r="R1004" s="38"/>
      <c r="S1004" s="38"/>
      <c r="T1004" s="38"/>
      <c r="U1004" s="37"/>
      <c r="V1004" s="37"/>
      <c r="W1004" s="37"/>
      <c r="X1004" s="37"/>
      <c r="Y1004" s="37"/>
      <c r="Z1004" s="37"/>
      <c r="AA1004" s="39"/>
      <c r="AB1004" s="39"/>
      <c r="AC1004" s="56"/>
      <c r="AD1004" s="39"/>
    </row>
    <row r="1005" spans="1:30" x14ac:dyDescent="0.25">
      <c r="A1005" s="41"/>
      <c r="B1005" s="41"/>
      <c r="C1005" s="41"/>
      <c r="D1005" s="34"/>
      <c r="E1005" s="35"/>
      <c r="F1005" s="35"/>
      <c r="G1005" s="28"/>
      <c r="H1005" s="36"/>
      <c r="I1005" s="36"/>
      <c r="J1005" s="36"/>
      <c r="K1005" s="36"/>
      <c r="L1005" s="37"/>
      <c r="M1005" s="37"/>
      <c r="N1005" s="37"/>
      <c r="O1005" s="36"/>
      <c r="P1005" s="36"/>
      <c r="Q1005" s="36"/>
      <c r="R1005" s="38"/>
      <c r="S1005" s="38"/>
      <c r="T1005" s="38"/>
      <c r="U1005" s="37"/>
      <c r="V1005" s="37"/>
      <c r="W1005" s="37"/>
      <c r="X1005" s="37"/>
      <c r="Y1005" s="37"/>
      <c r="Z1005" s="37"/>
      <c r="AA1005" s="39"/>
      <c r="AB1005" s="39"/>
      <c r="AC1005" s="56"/>
      <c r="AD1005" s="39"/>
    </row>
    <row r="1006" spans="1:30" x14ac:dyDescent="0.25">
      <c r="A1006" s="41"/>
      <c r="B1006" s="41"/>
      <c r="C1006" s="41"/>
      <c r="D1006" s="34"/>
      <c r="E1006" s="35"/>
      <c r="F1006" s="35"/>
      <c r="G1006" s="28"/>
      <c r="H1006" s="36"/>
      <c r="I1006" s="36"/>
      <c r="J1006" s="36"/>
      <c r="K1006" s="36"/>
      <c r="L1006" s="37"/>
      <c r="M1006" s="37"/>
      <c r="N1006" s="37"/>
      <c r="O1006" s="36"/>
      <c r="P1006" s="36"/>
      <c r="Q1006" s="36"/>
      <c r="R1006" s="38"/>
      <c r="S1006" s="38"/>
      <c r="T1006" s="38"/>
      <c r="U1006" s="37"/>
      <c r="V1006" s="37"/>
      <c r="W1006" s="37"/>
      <c r="X1006" s="37"/>
      <c r="Y1006" s="37"/>
      <c r="Z1006" s="37"/>
      <c r="AA1006" s="62"/>
      <c r="AB1006" s="39"/>
      <c r="AC1006" s="56"/>
      <c r="AD1006" s="39"/>
    </row>
    <row r="1007" spans="1:30" x14ac:dyDescent="0.25">
      <c r="A1007" s="41"/>
      <c r="B1007" s="41"/>
      <c r="C1007" s="41"/>
      <c r="D1007" s="34"/>
      <c r="E1007" s="35"/>
      <c r="F1007" s="35"/>
      <c r="G1007" s="28"/>
      <c r="H1007" s="36"/>
      <c r="I1007" s="36"/>
      <c r="J1007" s="36"/>
      <c r="K1007" s="36"/>
      <c r="L1007" s="37"/>
      <c r="M1007" s="37"/>
      <c r="N1007" s="37"/>
      <c r="O1007" s="36"/>
      <c r="P1007" s="36"/>
      <c r="Q1007" s="36"/>
      <c r="R1007" s="38"/>
      <c r="S1007" s="38"/>
      <c r="T1007" s="38"/>
      <c r="U1007" s="37"/>
      <c r="V1007" s="37"/>
      <c r="W1007" s="37"/>
      <c r="X1007" s="37"/>
      <c r="Y1007" s="37"/>
      <c r="Z1007" s="37"/>
      <c r="AA1007" s="39"/>
      <c r="AB1007" s="39"/>
      <c r="AC1007" s="56"/>
      <c r="AD1007" s="39"/>
    </row>
    <row r="1008" spans="1:30" x14ac:dyDescent="0.25">
      <c r="A1008" s="41"/>
      <c r="B1008" s="41"/>
      <c r="C1008" s="41"/>
      <c r="D1008" s="34"/>
      <c r="E1008" s="35"/>
      <c r="F1008" s="35"/>
      <c r="G1008" s="28"/>
      <c r="H1008" s="36"/>
      <c r="I1008" s="36"/>
      <c r="J1008" s="36"/>
      <c r="K1008" s="36"/>
      <c r="L1008" s="37"/>
      <c r="M1008" s="37"/>
      <c r="N1008" s="37"/>
      <c r="O1008" s="36"/>
      <c r="P1008" s="36"/>
      <c r="Q1008" s="36"/>
      <c r="R1008" s="38"/>
      <c r="S1008" s="38"/>
      <c r="T1008" s="38"/>
      <c r="U1008" s="37"/>
      <c r="V1008" s="37"/>
      <c r="W1008" s="37"/>
      <c r="X1008" s="37"/>
      <c r="Y1008" s="37"/>
      <c r="Z1008" s="37"/>
      <c r="AA1008" s="39"/>
      <c r="AB1008" s="39"/>
      <c r="AC1008" s="56"/>
      <c r="AD1008" s="39"/>
    </row>
    <row r="1009" spans="1:30" x14ac:dyDescent="0.25">
      <c r="A1009" s="41"/>
      <c r="B1009" s="41"/>
      <c r="C1009" s="41"/>
      <c r="D1009" s="34"/>
      <c r="E1009" s="35"/>
      <c r="F1009" s="35"/>
      <c r="G1009" s="28"/>
      <c r="H1009" s="36"/>
      <c r="I1009" s="36"/>
      <c r="J1009" s="36"/>
      <c r="K1009" s="36"/>
      <c r="L1009" s="37"/>
      <c r="M1009" s="37"/>
      <c r="N1009" s="37"/>
      <c r="O1009" s="36"/>
      <c r="P1009" s="36"/>
      <c r="Q1009" s="36"/>
      <c r="R1009" s="38"/>
      <c r="S1009" s="38"/>
      <c r="T1009" s="38"/>
      <c r="U1009" s="37"/>
      <c r="V1009" s="37"/>
      <c r="W1009" s="37"/>
      <c r="X1009" s="37"/>
      <c r="Y1009" s="37"/>
      <c r="Z1009" s="37"/>
      <c r="AA1009" s="39"/>
      <c r="AB1009" s="39"/>
      <c r="AC1009" s="56"/>
      <c r="AD1009" s="39"/>
    </row>
    <row r="1010" spans="1:30" x14ac:dyDescent="0.25">
      <c r="A1010" s="41"/>
      <c r="B1010" s="41"/>
      <c r="C1010" s="41"/>
      <c r="D1010" s="34"/>
      <c r="E1010" s="35"/>
      <c r="F1010" s="35"/>
      <c r="G1010" s="28"/>
      <c r="H1010" s="36"/>
      <c r="I1010" s="36"/>
      <c r="J1010" s="36"/>
      <c r="K1010" s="36"/>
      <c r="L1010" s="37"/>
      <c r="M1010" s="37"/>
      <c r="N1010" s="37"/>
      <c r="O1010" s="36"/>
      <c r="P1010" s="36"/>
      <c r="Q1010" s="36"/>
      <c r="R1010" s="38"/>
      <c r="S1010" s="38"/>
      <c r="T1010" s="38"/>
      <c r="U1010" s="37"/>
      <c r="V1010" s="37"/>
      <c r="W1010" s="37"/>
      <c r="X1010" s="37"/>
      <c r="Y1010" s="37"/>
      <c r="Z1010" s="37"/>
      <c r="AA1010" s="39"/>
      <c r="AB1010" s="39"/>
      <c r="AC1010" s="56"/>
      <c r="AD1010" s="58"/>
    </row>
    <row r="1011" spans="1:30" x14ac:dyDescent="0.25">
      <c r="A1011" s="41"/>
      <c r="B1011" s="41"/>
      <c r="C1011" s="41"/>
      <c r="D1011" s="34"/>
      <c r="E1011" s="35"/>
      <c r="F1011" s="35"/>
      <c r="G1011" s="28"/>
      <c r="H1011" s="36"/>
      <c r="I1011" s="36"/>
      <c r="J1011" s="36"/>
      <c r="K1011" s="36"/>
      <c r="L1011" s="37"/>
      <c r="M1011" s="37"/>
      <c r="N1011" s="37"/>
      <c r="O1011" s="36"/>
      <c r="P1011" s="36"/>
      <c r="Q1011" s="36"/>
      <c r="R1011" s="38"/>
      <c r="S1011" s="38"/>
      <c r="T1011" s="38"/>
      <c r="U1011" s="37"/>
      <c r="V1011" s="37"/>
      <c r="W1011" s="37"/>
      <c r="X1011" s="37"/>
      <c r="Y1011" s="37"/>
      <c r="Z1011" s="37"/>
      <c r="AA1011" s="39"/>
      <c r="AB1011" s="39"/>
      <c r="AC1011" s="56"/>
      <c r="AD1011" s="39"/>
    </row>
    <row r="1012" spans="1:30" x14ac:dyDescent="0.25">
      <c r="A1012" s="41"/>
      <c r="B1012" s="41"/>
      <c r="C1012" s="41"/>
      <c r="D1012" s="34"/>
      <c r="E1012" s="35"/>
      <c r="F1012" s="35"/>
      <c r="G1012" s="28"/>
      <c r="H1012" s="36"/>
      <c r="I1012" s="36"/>
      <c r="J1012" s="36"/>
      <c r="K1012" s="36"/>
      <c r="L1012" s="37"/>
      <c r="M1012" s="37"/>
      <c r="N1012" s="37"/>
      <c r="O1012" s="36"/>
      <c r="P1012" s="36"/>
      <c r="Q1012" s="36"/>
      <c r="R1012" s="38"/>
      <c r="S1012" s="38"/>
      <c r="T1012" s="38"/>
      <c r="U1012" s="37"/>
      <c r="V1012" s="37"/>
      <c r="W1012" s="37"/>
      <c r="X1012" s="37"/>
      <c r="Y1012" s="37"/>
      <c r="Z1012" s="37"/>
      <c r="AA1012" s="39"/>
      <c r="AB1012" s="39"/>
      <c r="AC1012" s="56"/>
      <c r="AD1012" s="39"/>
    </row>
    <row r="1013" spans="1:30" x14ac:dyDescent="0.25">
      <c r="A1013" s="41"/>
      <c r="B1013" s="41"/>
      <c r="C1013" s="41"/>
      <c r="D1013" s="34"/>
      <c r="E1013" s="35"/>
      <c r="F1013" s="35"/>
      <c r="G1013" s="28"/>
      <c r="H1013" s="36"/>
      <c r="I1013" s="36"/>
      <c r="J1013" s="36"/>
      <c r="K1013" s="36"/>
      <c r="L1013" s="37"/>
      <c r="M1013" s="37"/>
      <c r="N1013" s="37"/>
      <c r="O1013" s="36"/>
      <c r="P1013" s="36"/>
      <c r="Q1013" s="36"/>
      <c r="R1013" s="38"/>
      <c r="S1013" s="38"/>
      <c r="T1013" s="38"/>
      <c r="U1013" s="37"/>
      <c r="V1013" s="37"/>
      <c r="W1013" s="37"/>
      <c r="X1013" s="37"/>
      <c r="Y1013" s="37"/>
      <c r="Z1013" s="37"/>
      <c r="AA1013" s="39"/>
      <c r="AB1013" s="39"/>
      <c r="AC1013" s="56"/>
      <c r="AD1013" s="39"/>
    </row>
    <row r="1014" spans="1:30" x14ac:dyDescent="0.25">
      <c r="A1014" s="41"/>
      <c r="B1014" s="41"/>
      <c r="C1014" s="41"/>
      <c r="D1014" s="34"/>
      <c r="E1014" s="35"/>
      <c r="F1014" s="35"/>
      <c r="G1014" s="28"/>
      <c r="H1014" s="36"/>
      <c r="I1014" s="36"/>
      <c r="J1014" s="36"/>
      <c r="K1014" s="36"/>
      <c r="L1014" s="37"/>
      <c r="M1014" s="37"/>
      <c r="N1014" s="37"/>
      <c r="O1014" s="36"/>
      <c r="P1014" s="36"/>
      <c r="Q1014" s="36"/>
      <c r="R1014" s="38"/>
      <c r="S1014" s="38"/>
      <c r="T1014" s="38"/>
      <c r="U1014" s="37"/>
      <c r="V1014" s="37"/>
      <c r="W1014" s="37"/>
      <c r="X1014" s="37"/>
      <c r="Y1014" s="37"/>
      <c r="Z1014" s="37"/>
      <c r="AA1014" s="39"/>
      <c r="AB1014" s="39"/>
      <c r="AC1014" s="56"/>
      <c r="AD1014" s="39"/>
    </row>
    <row r="1015" spans="1:30" x14ac:dyDescent="0.25">
      <c r="A1015" s="41"/>
      <c r="B1015" s="41"/>
      <c r="C1015" s="41"/>
      <c r="D1015" s="34"/>
      <c r="E1015" s="35"/>
      <c r="F1015" s="35"/>
      <c r="G1015" s="28"/>
      <c r="H1015" s="36"/>
      <c r="I1015" s="36"/>
      <c r="J1015" s="36"/>
      <c r="K1015" s="36"/>
      <c r="L1015" s="37"/>
      <c r="M1015" s="37"/>
      <c r="N1015" s="37"/>
      <c r="O1015" s="36"/>
      <c r="P1015" s="36"/>
      <c r="Q1015" s="36"/>
      <c r="R1015" s="38"/>
      <c r="S1015" s="38"/>
      <c r="T1015" s="38"/>
      <c r="U1015" s="37"/>
      <c r="V1015" s="37"/>
      <c r="W1015" s="37"/>
      <c r="X1015" s="37"/>
      <c r="Y1015" s="37"/>
      <c r="Z1015" s="37"/>
      <c r="AA1015" s="39"/>
      <c r="AB1015" s="39"/>
      <c r="AC1015" s="56"/>
      <c r="AD1015" s="39"/>
    </row>
    <row r="1016" spans="1:30" x14ac:dyDescent="0.25">
      <c r="A1016" s="41"/>
      <c r="B1016" s="41"/>
      <c r="C1016" s="41"/>
      <c r="D1016" s="34"/>
      <c r="E1016" s="35"/>
      <c r="F1016" s="35"/>
      <c r="G1016" s="28"/>
      <c r="H1016" s="36"/>
      <c r="I1016" s="36"/>
      <c r="J1016" s="36"/>
      <c r="K1016" s="36"/>
      <c r="L1016" s="37"/>
      <c r="M1016" s="37"/>
      <c r="N1016" s="37"/>
      <c r="O1016" s="36"/>
      <c r="P1016" s="36"/>
      <c r="Q1016" s="36"/>
      <c r="R1016" s="38"/>
      <c r="S1016" s="38"/>
      <c r="T1016" s="38"/>
      <c r="U1016" s="37"/>
      <c r="V1016" s="37"/>
      <c r="W1016" s="37"/>
      <c r="X1016" s="37"/>
      <c r="Y1016" s="37"/>
      <c r="Z1016" s="37"/>
      <c r="AA1016" s="39"/>
      <c r="AB1016" s="39"/>
      <c r="AC1016" s="56"/>
      <c r="AD1016" s="39"/>
    </row>
    <row r="1017" spans="1:30" x14ac:dyDescent="0.25">
      <c r="A1017" s="41"/>
      <c r="B1017" s="41"/>
      <c r="C1017" s="41"/>
      <c r="D1017" s="34"/>
      <c r="E1017" s="35"/>
      <c r="F1017" s="35"/>
      <c r="G1017" s="28"/>
      <c r="H1017" s="36"/>
      <c r="I1017" s="36"/>
      <c r="J1017" s="36"/>
      <c r="K1017" s="36"/>
      <c r="L1017" s="37"/>
      <c r="M1017" s="37"/>
      <c r="N1017" s="37"/>
      <c r="O1017" s="36"/>
      <c r="P1017" s="36"/>
      <c r="Q1017" s="36"/>
      <c r="R1017" s="38"/>
      <c r="S1017" s="38"/>
      <c r="T1017" s="38"/>
      <c r="U1017" s="37"/>
      <c r="V1017" s="37"/>
      <c r="W1017" s="37"/>
      <c r="X1017" s="37"/>
      <c r="Y1017" s="37"/>
      <c r="Z1017" s="37"/>
      <c r="AA1017" s="39"/>
      <c r="AB1017" s="39"/>
      <c r="AC1017" s="56"/>
      <c r="AD1017" s="39"/>
    </row>
    <row r="1018" spans="1:30" x14ac:dyDescent="0.25">
      <c r="A1018" s="41"/>
      <c r="B1018" s="41"/>
      <c r="C1018" s="41"/>
      <c r="D1018" s="34"/>
      <c r="E1018" s="35"/>
      <c r="F1018" s="35"/>
      <c r="G1018" s="28"/>
      <c r="H1018" s="36"/>
      <c r="I1018" s="36"/>
      <c r="J1018" s="36"/>
      <c r="K1018" s="36"/>
      <c r="L1018" s="37"/>
      <c r="M1018" s="37"/>
      <c r="N1018" s="37"/>
      <c r="O1018" s="36"/>
      <c r="P1018" s="36"/>
      <c r="Q1018" s="36"/>
      <c r="R1018" s="38"/>
      <c r="S1018" s="38"/>
      <c r="T1018" s="38"/>
      <c r="U1018" s="37"/>
      <c r="V1018" s="37"/>
      <c r="W1018" s="37"/>
      <c r="X1018" s="37"/>
      <c r="Y1018" s="37"/>
      <c r="Z1018" s="37"/>
      <c r="AA1018" s="39"/>
      <c r="AB1018" s="39"/>
      <c r="AC1018" s="56"/>
      <c r="AD1018" s="39"/>
    </row>
    <row r="1019" spans="1:30" x14ac:dyDescent="0.25">
      <c r="A1019" s="41"/>
      <c r="B1019" s="41"/>
      <c r="C1019" s="41"/>
      <c r="D1019" s="34"/>
      <c r="E1019" s="35"/>
      <c r="F1019" s="35"/>
      <c r="G1019" s="28"/>
      <c r="H1019" s="36"/>
      <c r="I1019" s="36"/>
      <c r="J1019" s="36"/>
      <c r="K1019" s="36"/>
      <c r="L1019" s="37"/>
      <c r="M1019" s="37"/>
      <c r="N1019" s="37"/>
      <c r="O1019" s="36"/>
      <c r="P1019" s="36"/>
      <c r="Q1019" s="36"/>
      <c r="R1019" s="38"/>
      <c r="S1019" s="38"/>
      <c r="T1019" s="38"/>
      <c r="U1019" s="37"/>
      <c r="V1019" s="37"/>
      <c r="W1019" s="37"/>
      <c r="X1019" s="37"/>
      <c r="Y1019" s="37"/>
      <c r="Z1019" s="37"/>
      <c r="AA1019" s="39"/>
      <c r="AB1019" s="39"/>
      <c r="AC1019" s="56"/>
      <c r="AD1019" s="39"/>
    </row>
    <row r="1020" spans="1:30" x14ac:dyDescent="0.25">
      <c r="A1020" s="41"/>
      <c r="B1020" s="41"/>
      <c r="C1020" s="41"/>
      <c r="D1020" s="34"/>
      <c r="E1020" s="35"/>
      <c r="F1020" s="35"/>
      <c r="G1020" s="28"/>
      <c r="H1020" s="36"/>
      <c r="I1020" s="36"/>
      <c r="J1020" s="36"/>
      <c r="K1020" s="36"/>
      <c r="L1020" s="37"/>
      <c r="M1020" s="37"/>
      <c r="N1020" s="37"/>
      <c r="O1020" s="36"/>
      <c r="P1020" s="36"/>
      <c r="Q1020" s="36"/>
      <c r="R1020" s="38"/>
      <c r="S1020" s="38"/>
      <c r="T1020" s="38"/>
      <c r="U1020" s="37"/>
      <c r="V1020" s="37"/>
      <c r="W1020" s="37"/>
      <c r="X1020" s="37"/>
      <c r="Y1020" s="37"/>
      <c r="Z1020" s="37"/>
      <c r="AA1020" s="39"/>
      <c r="AB1020" s="39"/>
      <c r="AC1020" s="56"/>
      <c r="AD1020" s="58"/>
    </row>
    <row r="1021" spans="1:30" x14ac:dyDescent="0.25">
      <c r="A1021" s="41"/>
      <c r="B1021" s="41"/>
      <c r="C1021" s="41"/>
      <c r="D1021" s="34"/>
      <c r="E1021" s="35"/>
      <c r="F1021" s="35"/>
      <c r="G1021" s="28"/>
      <c r="H1021" s="36"/>
      <c r="I1021" s="36"/>
      <c r="J1021" s="36"/>
      <c r="K1021" s="36"/>
      <c r="L1021" s="37"/>
      <c r="M1021" s="37"/>
      <c r="N1021" s="37"/>
      <c r="O1021" s="36"/>
      <c r="P1021" s="36"/>
      <c r="Q1021" s="36"/>
      <c r="R1021" s="38"/>
      <c r="S1021" s="38"/>
      <c r="T1021" s="38"/>
      <c r="U1021" s="37"/>
      <c r="V1021" s="37"/>
      <c r="W1021" s="37"/>
      <c r="X1021" s="37"/>
      <c r="Y1021" s="37"/>
      <c r="Z1021" s="37"/>
      <c r="AA1021" s="39"/>
      <c r="AB1021" s="39"/>
      <c r="AC1021" s="56"/>
      <c r="AD1021" s="39"/>
    </row>
    <row r="1022" spans="1:30" x14ac:dyDescent="0.25">
      <c r="A1022" s="41"/>
      <c r="B1022" s="41"/>
      <c r="C1022" s="41"/>
      <c r="D1022" s="34"/>
      <c r="E1022" s="35"/>
      <c r="F1022" s="35"/>
      <c r="G1022" s="28"/>
      <c r="H1022" s="36"/>
      <c r="I1022" s="36"/>
      <c r="J1022" s="36"/>
      <c r="K1022" s="36"/>
      <c r="L1022" s="37"/>
      <c r="M1022" s="37"/>
      <c r="N1022" s="37"/>
      <c r="O1022" s="36"/>
      <c r="P1022" s="36"/>
      <c r="Q1022" s="36"/>
      <c r="R1022" s="38"/>
      <c r="S1022" s="38"/>
      <c r="T1022" s="38"/>
      <c r="U1022" s="37"/>
      <c r="V1022" s="37"/>
      <c r="W1022" s="37"/>
      <c r="X1022" s="37"/>
      <c r="Y1022" s="37"/>
      <c r="Z1022" s="37"/>
      <c r="AA1022" s="39"/>
      <c r="AB1022" s="39"/>
      <c r="AC1022" s="56"/>
      <c r="AD1022" s="39"/>
    </row>
    <row r="1023" spans="1:30" x14ac:dyDescent="0.25">
      <c r="A1023" s="41"/>
      <c r="B1023" s="41"/>
      <c r="C1023" s="41"/>
      <c r="D1023" s="34"/>
      <c r="E1023" s="35"/>
      <c r="F1023" s="35"/>
      <c r="G1023" s="28"/>
      <c r="H1023" s="36"/>
      <c r="I1023" s="36"/>
      <c r="J1023" s="36"/>
      <c r="K1023" s="36"/>
      <c r="L1023" s="37"/>
      <c r="M1023" s="37"/>
      <c r="N1023" s="37"/>
      <c r="O1023" s="36"/>
      <c r="P1023" s="36"/>
      <c r="Q1023" s="36"/>
      <c r="R1023" s="38"/>
      <c r="S1023" s="38"/>
      <c r="T1023" s="38"/>
      <c r="U1023" s="37"/>
      <c r="V1023" s="37"/>
      <c r="W1023" s="37"/>
      <c r="X1023" s="37"/>
      <c r="Y1023" s="37"/>
      <c r="Z1023" s="37"/>
      <c r="AA1023" s="39"/>
      <c r="AB1023" s="39"/>
      <c r="AC1023" s="56"/>
      <c r="AD1023" s="39"/>
    </row>
    <row r="1024" spans="1:30" x14ac:dyDescent="0.25">
      <c r="A1024" s="41"/>
      <c r="B1024" s="41"/>
      <c r="C1024" s="41"/>
      <c r="D1024" s="34"/>
      <c r="E1024" s="35"/>
      <c r="F1024" s="35"/>
      <c r="G1024" s="28"/>
      <c r="H1024" s="36"/>
      <c r="I1024" s="36"/>
      <c r="J1024" s="36"/>
      <c r="K1024" s="36"/>
      <c r="L1024" s="37"/>
      <c r="M1024" s="37"/>
      <c r="N1024" s="37"/>
      <c r="O1024" s="36"/>
      <c r="P1024" s="36"/>
      <c r="Q1024" s="36"/>
      <c r="R1024" s="38"/>
      <c r="S1024" s="38"/>
      <c r="T1024" s="38"/>
      <c r="U1024" s="37"/>
      <c r="V1024" s="37"/>
      <c r="W1024" s="37"/>
      <c r="X1024" s="37"/>
      <c r="Y1024" s="37"/>
      <c r="Z1024" s="37"/>
      <c r="AA1024" s="39"/>
      <c r="AB1024" s="39"/>
      <c r="AC1024" s="56"/>
      <c r="AD1024" s="58"/>
    </row>
    <row r="1025" spans="1:30" x14ac:dyDescent="0.25">
      <c r="A1025" s="41"/>
      <c r="B1025" s="41"/>
      <c r="C1025" s="41"/>
      <c r="D1025" s="34"/>
      <c r="E1025" s="35"/>
      <c r="F1025" s="35"/>
      <c r="G1025" s="28"/>
      <c r="H1025" s="36"/>
      <c r="I1025" s="36"/>
      <c r="J1025" s="36"/>
      <c r="K1025" s="36"/>
      <c r="L1025" s="37"/>
      <c r="M1025" s="37"/>
      <c r="N1025" s="37"/>
      <c r="O1025" s="36"/>
      <c r="P1025" s="36"/>
      <c r="Q1025" s="36"/>
      <c r="R1025" s="38"/>
      <c r="S1025" s="38"/>
      <c r="T1025" s="38"/>
      <c r="U1025" s="37"/>
      <c r="V1025" s="37"/>
      <c r="W1025" s="37"/>
      <c r="X1025" s="37"/>
      <c r="Y1025" s="37"/>
      <c r="Z1025" s="37"/>
      <c r="AA1025" s="39"/>
      <c r="AB1025" s="39"/>
      <c r="AC1025" s="56"/>
      <c r="AD1025" s="39"/>
    </row>
    <row r="1026" spans="1:30" x14ac:dyDescent="0.25">
      <c r="A1026" s="41"/>
      <c r="B1026" s="41"/>
      <c r="C1026" s="41"/>
      <c r="D1026" s="34"/>
      <c r="E1026" s="35"/>
      <c r="F1026" s="35"/>
      <c r="G1026" s="28"/>
      <c r="H1026" s="36"/>
      <c r="I1026" s="36"/>
      <c r="J1026" s="36"/>
      <c r="K1026" s="36"/>
      <c r="L1026" s="37"/>
      <c r="M1026" s="37"/>
      <c r="N1026" s="37"/>
      <c r="O1026" s="36"/>
      <c r="P1026" s="36"/>
      <c r="Q1026" s="36"/>
      <c r="R1026" s="38"/>
      <c r="S1026" s="38"/>
      <c r="T1026" s="38"/>
      <c r="U1026" s="37"/>
      <c r="V1026" s="37"/>
      <c r="W1026" s="37"/>
      <c r="X1026" s="37"/>
      <c r="Y1026" s="37"/>
      <c r="Z1026" s="37"/>
      <c r="AA1026" s="39"/>
      <c r="AB1026" s="39"/>
      <c r="AC1026" s="56"/>
      <c r="AD1026" s="39"/>
    </row>
    <row r="1027" spans="1:30" x14ac:dyDescent="0.25">
      <c r="A1027" s="41"/>
      <c r="B1027" s="41"/>
      <c r="C1027" s="41"/>
      <c r="D1027" s="34"/>
      <c r="E1027" s="35"/>
      <c r="F1027" s="35"/>
      <c r="G1027" s="28"/>
      <c r="H1027" s="36"/>
      <c r="I1027" s="36"/>
      <c r="J1027" s="36"/>
      <c r="K1027" s="36"/>
      <c r="L1027" s="37"/>
      <c r="M1027" s="37"/>
      <c r="N1027" s="37"/>
      <c r="O1027" s="36"/>
      <c r="P1027" s="36"/>
      <c r="Q1027" s="36"/>
      <c r="R1027" s="38"/>
      <c r="S1027" s="38"/>
      <c r="T1027" s="38"/>
      <c r="U1027" s="37"/>
      <c r="V1027" s="37"/>
      <c r="W1027" s="37"/>
      <c r="X1027" s="37"/>
      <c r="Y1027" s="37"/>
      <c r="Z1027" s="37"/>
      <c r="AA1027" s="39"/>
      <c r="AB1027" s="39"/>
      <c r="AC1027" s="56"/>
      <c r="AD1027" s="39"/>
    </row>
    <row r="1028" spans="1:30" x14ac:dyDescent="0.25">
      <c r="A1028" s="41"/>
      <c r="B1028" s="41"/>
      <c r="C1028" s="41"/>
      <c r="D1028" s="34"/>
      <c r="E1028" s="35"/>
      <c r="F1028" s="35"/>
      <c r="G1028" s="28"/>
      <c r="H1028" s="36"/>
      <c r="I1028" s="36"/>
      <c r="J1028" s="36"/>
      <c r="K1028" s="36"/>
      <c r="L1028" s="37"/>
      <c r="M1028" s="37"/>
      <c r="N1028" s="37"/>
      <c r="O1028" s="36"/>
      <c r="P1028" s="36"/>
      <c r="Q1028" s="36"/>
      <c r="R1028" s="38"/>
      <c r="S1028" s="38"/>
      <c r="T1028" s="38"/>
      <c r="U1028" s="37"/>
      <c r="V1028" s="37"/>
      <c r="W1028" s="37"/>
      <c r="X1028" s="37"/>
      <c r="Y1028" s="37"/>
      <c r="Z1028" s="37"/>
      <c r="AA1028" s="39"/>
      <c r="AB1028" s="39"/>
      <c r="AC1028" s="56"/>
      <c r="AD1028" s="39"/>
    </row>
    <row r="1029" spans="1:30" x14ac:dyDescent="0.25">
      <c r="A1029" s="41"/>
      <c r="B1029" s="41"/>
      <c r="C1029" s="41"/>
      <c r="D1029" s="34"/>
      <c r="E1029" s="35"/>
      <c r="F1029" s="35"/>
      <c r="G1029" s="28"/>
      <c r="H1029" s="36"/>
      <c r="I1029" s="36"/>
      <c r="J1029" s="36"/>
      <c r="K1029" s="36"/>
      <c r="L1029" s="37"/>
      <c r="M1029" s="37"/>
      <c r="N1029" s="37"/>
      <c r="O1029" s="36"/>
      <c r="P1029" s="36"/>
      <c r="Q1029" s="36"/>
      <c r="R1029" s="38"/>
      <c r="S1029" s="38"/>
      <c r="T1029" s="38"/>
      <c r="U1029" s="37"/>
      <c r="V1029" s="37"/>
      <c r="W1029" s="37"/>
      <c r="X1029" s="37"/>
      <c r="Y1029" s="37"/>
      <c r="Z1029" s="37"/>
      <c r="AA1029" s="39"/>
      <c r="AB1029" s="39"/>
      <c r="AC1029" s="56"/>
      <c r="AD1029" s="39"/>
    </row>
    <row r="1030" spans="1:30" x14ac:dyDescent="0.25">
      <c r="A1030" s="41"/>
      <c r="B1030" s="41"/>
      <c r="C1030" s="41"/>
      <c r="D1030" s="34"/>
      <c r="E1030" s="35"/>
      <c r="F1030" s="35"/>
      <c r="G1030" s="28"/>
      <c r="H1030" s="36"/>
      <c r="I1030" s="36"/>
      <c r="J1030" s="36"/>
      <c r="K1030" s="36"/>
      <c r="L1030" s="37"/>
      <c r="M1030" s="37"/>
      <c r="N1030" s="37"/>
      <c r="O1030" s="36"/>
      <c r="P1030" s="36"/>
      <c r="Q1030" s="36"/>
      <c r="R1030" s="38"/>
      <c r="S1030" s="38"/>
      <c r="T1030" s="38"/>
      <c r="U1030" s="37"/>
      <c r="V1030" s="37"/>
      <c r="W1030" s="37"/>
      <c r="X1030" s="37"/>
      <c r="Y1030" s="37"/>
      <c r="Z1030" s="37"/>
      <c r="AA1030" s="39"/>
      <c r="AB1030" s="39"/>
      <c r="AC1030" s="56"/>
      <c r="AD1030" s="39"/>
    </row>
    <row r="1031" spans="1:30" x14ac:dyDescent="0.25">
      <c r="A1031" s="41"/>
      <c r="B1031" s="41"/>
      <c r="C1031" s="41"/>
      <c r="D1031" s="34"/>
      <c r="E1031" s="35"/>
      <c r="F1031" s="35"/>
      <c r="G1031" s="28"/>
      <c r="H1031" s="36"/>
      <c r="I1031" s="36"/>
      <c r="J1031" s="36"/>
      <c r="K1031" s="36"/>
      <c r="L1031" s="37"/>
      <c r="M1031" s="37"/>
      <c r="N1031" s="37"/>
      <c r="O1031" s="36"/>
      <c r="P1031" s="36"/>
      <c r="Q1031" s="36"/>
      <c r="R1031" s="38"/>
      <c r="S1031" s="38"/>
      <c r="T1031" s="38"/>
      <c r="U1031" s="37"/>
      <c r="V1031" s="37"/>
      <c r="W1031" s="37"/>
      <c r="X1031" s="37"/>
      <c r="Y1031" s="37"/>
      <c r="Z1031" s="37"/>
      <c r="AA1031" s="39"/>
      <c r="AB1031" s="39"/>
      <c r="AC1031" s="56"/>
      <c r="AD1031" s="39"/>
    </row>
    <row r="1032" spans="1:30" x14ac:dyDescent="0.25">
      <c r="A1032" s="41"/>
      <c r="B1032" s="41"/>
      <c r="C1032" s="41"/>
      <c r="D1032" s="34"/>
      <c r="E1032" s="35"/>
      <c r="F1032" s="35"/>
      <c r="G1032" s="28"/>
      <c r="H1032" s="36"/>
      <c r="I1032" s="36"/>
      <c r="J1032" s="36"/>
      <c r="K1032" s="36"/>
      <c r="L1032" s="37"/>
      <c r="M1032" s="37"/>
      <c r="N1032" s="37"/>
      <c r="O1032" s="36"/>
      <c r="P1032" s="36"/>
      <c r="Q1032" s="36"/>
      <c r="R1032" s="38"/>
      <c r="S1032" s="38"/>
      <c r="T1032" s="38"/>
      <c r="U1032" s="37"/>
      <c r="V1032" s="37"/>
      <c r="W1032" s="37"/>
      <c r="X1032" s="37"/>
      <c r="Y1032" s="37"/>
      <c r="Z1032" s="37"/>
      <c r="AA1032" s="39"/>
      <c r="AB1032" s="39"/>
      <c r="AC1032" s="56"/>
      <c r="AD1032" s="58"/>
    </row>
    <row r="1033" spans="1:30" x14ac:dyDescent="0.25">
      <c r="A1033" s="41"/>
      <c r="B1033" s="41"/>
      <c r="C1033" s="41"/>
      <c r="D1033" s="34"/>
      <c r="E1033" s="35"/>
      <c r="F1033" s="35"/>
      <c r="G1033" s="28"/>
      <c r="H1033" s="36"/>
      <c r="I1033" s="36"/>
      <c r="J1033" s="36"/>
      <c r="K1033" s="36"/>
      <c r="L1033" s="37"/>
      <c r="M1033" s="37"/>
      <c r="N1033" s="37"/>
      <c r="O1033" s="36"/>
      <c r="P1033" s="36"/>
      <c r="Q1033" s="36"/>
      <c r="R1033" s="38"/>
      <c r="S1033" s="38"/>
      <c r="T1033" s="38"/>
      <c r="U1033" s="37"/>
      <c r="V1033" s="37"/>
      <c r="W1033" s="37"/>
      <c r="X1033" s="37"/>
      <c r="Y1033" s="37"/>
      <c r="Z1033" s="37"/>
      <c r="AA1033" s="39"/>
      <c r="AB1033" s="39"/>
      <c r="AC1033" s="56"/>
      <c r="AD1033" s="39"/>
    </row>
    <row r="1034" spans="1:30" x14ac:dyDescent="0.25">
      <c r="A1034" s="41"/>
      <c r="B1034" s="41"/>
      <c r="C1034" s="41"/>
      <c r="D1034" s="34"/>
      <c r="E1034" s="35"/>
      <c r="F1034" s="35"/>
      <c r="G1034" s="28"/>
      <c r="H1034" s="36"/>
      <c r="I1034" s="36"/>
      <c r="J1034" s="36"/>
      <c r="K1034" s="36"/>
      <c r="L1034" s="37"/>
      <c r="M1034" s="37"/>
      <c r="N1034" s="37"/>
      <c r="O1034" s="36"/>
      <c r="P1034" s="36"/>
      <c r="Q1034" s="36"/>
      <c r="R1034" s="38"/>
      <c r="S1034" s="38"/>
      <c r="T1034" s="38"/>
      <c r="U1034" s="37"/>
      <c r="V1034" s="37"/>
      <c r="W1034" s="37"/>
      <c r="X1034" s="37"/>
      <c r="Y1034" s="37"/>
      <c r="Z1034" s="37"/>
      <c r="AA1034" s="39"/>
      <c r="AB1034" s="39"/>
      <c r="AC1034" s="56"/>
      <c r="AD1034" s="39"/>
    </row>
    <row r="1035" spans="1:30" x14ac:dyDescent="0.25">
      <c r="A1035" s="41"/>
      <c r="B1035" s="41"/>
      <c r="C1035" s="41"/>
      <c r="D1035" s="34"/>
      <c r="E1035" s="35"/>
      <c r="F1035" s="35"/>
      <c r="G1035" s="28"/>
      <c r="H1035" s="36"/>
      <c r="I1035" s="36"/>
      <c r="J1035" s="36"/>
      <c r="K1035" s="36"/>
      <c r="L1035" s="37"/>
      <c r="M1035" s="37"/>
      <c r="N1035" s="37"/>
      <c r="O1035" s="36"/>
      <c r="P1035" s="36"/>
      <c r="Q1035" s="36"/>
      <c r="R1035" s="38"/>
      <c r="S1035" s="38"/>
      <c r="T1035" s="38"/>
      <c r="U1035" s="37"/>
      <c r="V1035" s="37"/>
      <c r="W1035" s="37"/>
      <c r="X1035" s="37"/>
      <c r="Y1035" s="37"/>
      <c r="Z1035" s="37"/>
      <c r="AA1035" s="39"/>
      <c r="AB1035" s="39"/>
      <c r="AC1035" s="56"/>
      <c r="AD1035" s="39"/>
    </row>
    <row r="1036" spans="1:30" x14ac:dyDescent="0.25">
      <c r="A1036" s="41"/>
      <c r="B1036" s="41"/>
      <c r="C1036" s="41"/>
      <c r="D1036" s="34"/>
      <c r="E1036" s="35"/>
      <c r="F1036" s="35"/>
      <c r="G1036" s="28"/>
      <c r="H1036" s="36"/>
      <c r="I1036" s="36"/>
      <c r="J1036" s="36"/>
      <c r="K1036" s="36"/>
      <c r="L1036" s="37"/>
      <c r="M1036" s="37"/>
      <c r="N1036" s="37"/>
      <c r="O1036" s="36"/>
      <c r="P1036" s="36"/>
      <c r="Q1036" s="36"/>
      <c r="R1036" s="38"/>
      <c r="S1036" s="38"/>
      <c r="T1036" s="38"/>
      <c r="U1036" s="37"/>
      <c r="V1036" s="37"/>
      <c r="W1036" s="37"/>
      <c r="X1036" s="37"/>
      <c r="Y1036" s="37"/>
      <c r="Z1036" s="37"/>
      <c r="AA1036" s="39"/>
      <c r="AB1036" s="39"/>
      <c r="AC1036" s="56"/>
      <c r="AD1036" s="39"/>
    </row>
    <row r="1037" spans="1:30" x14ac:dyDescent="0.25">
      <c r="A1037" s="41"/>
      <c r="B1037" s="41"/>
      <c r="C1037" s="41"/>
      <c r="D1037" s="34"/>
      <c r="E1037" s="35"/>
      <c r="F1037" s="35"/>
      <c r="G1037" s="28"/>
      <c r="H1037" s="36"/>
      <c r="I1037" s="36"/>
      <c r="J1037" s="36"/>
      <c r="K1037" s="36"/>
      <c r="L1037" s="37"/>
      <c r="M1037" s="37"/>
      <c r="N1037" s="37"/>
      <c r="O1037" s="36"/>
      <c r="P1037" s="36"/>
      <c r="Q1037" s="36"/>
      <c r="R1037" s="38"/>
      <c r="S1037" s="38"/>
      <c r="T1037" s="38"/>
      <c r="U1037" s="37"/>
      <c r="V1037" s="37"/>
      <c r="W1037" s="37"/>
      <c r="X1037" s="37"/>
      <c r="Y1037" s="37"/>
      <c r="Z1037" s="37"/>
      <c r="AA1037" s="39"/>
      <c r="AB1037" s="39"/>
      <c r="AC1037" s="56"/>
      <c r="AD1037" s="39"/>
    </row>
    <row r="1038" spans="1:30" x14ac:dyDescent="0.25">
      <c r="A1038" s="41"/>
      <c r="B1038" s="41"/>
      <c r="C1038" s="41"/>
      <c r="D1038" s="34"/>
      <c r="E1038" s="35"/>
      <c r="F1038" s="35"/>
      <c r="G1038" s="28"/>
      <c r="H1038" s="36"/>
      <c r="I1038" s="36"/>
      <c r="J1038" s="36"/>
      <c r="K1038" s="36"/>
      <c r="L1038" s="37"/>
      <c r="M1038" s="37"/>
      <c r="N1038" s="37"/>
      <c r="O1038" s="36"/>
      <c r="P1038" s="36"/>
      <c r="Q1038" s="36"/>
      <c r="R1038" s="38"/>
      <c r="S1038" s="38"/>
      <c r="T1038" s="38"/>
      <c r="U1038" s="37"/>
      <c r="V1038" s="37"/>
      <c r="W1038" s="37"/>
      <c r="X1038" s="37"/>
      <c r="Y1038" s="37"/>
      <c r="Z1038" s="37"/>
      <c r="AA1038" s="39"/>
      <c r="AB1038" s="39"/>
      <c r="AC1038" s="56"/>
      <c r="AD1038" s="58"/>
    </row>
    <row r="1039" spans="1:30" x14ac:dyDescent="0.25">
      <c r="A1039" s="41"/>
      <c r="B1039" s="41"/>
      <c r="C1039" s="41"/>
      <c r="D1039" s="34"/>
      <c r="E1039" s="35"/>
      <c r="F1039" s="35"/>
      <c r="G1039" s="28"/>
      <c r="H1039" s="36"/>
      <c r="I1039" s="36"/>
      <c r="J1039" s="36"/>
      <c r="K1039" s="36"/>
      <c r="L1039" s="37"/>
      <c r="M1039" s="37"/>
      <c r="N1039" s="37"/>
      <c r="O1039" s="36"/>
      <c r="P1039" s="36"/>
      <c r="Q1039" s="36"/>
      <c r="R1039" s="38"/>
      <c r="S1039" s="38"/>
      <c r="T1039" s="38"/>
      <c r="U1039" s="37"/>
      <c r="V1039" s="37"/>
      <c r="W1039" s="37"/>
      <c r="X1039" s="37"/>
      <c r="Y1039" s="37"/>
      <c r="Z1039" s="37"/>
      <c r="AA1039" s="39"/>
      <c r="AB1039" s="39"/>
      <c r="AC1039" s="56"/>
      <c r="AD1039" s="39"/>
    </row>
    <row r="1040" spans="1:30" x14ac:dyDescent="0.25">
      <c r="A1040" s="41"/>
      <c r="B1040" s="41"/>
      <c r="C1040" s="41"/>
      <c r="D1040" s="34"/>
      <c r="E1040" s="35"/>
      <c r="F1040" s="35"/>
      <c r="G1040" s="28"/>
      <c r="H1040" s="36"/>
      <c r="I1040" s="36"/>
      <c r="J1040" s="36"/>
      <c r="K1040" s="36"/>
      <c r="L1040" s="37"/>
      <c r="M1040" s="37"/>
      <c r="N1040" s="37"/>
      <c r="O1040" s="36"/>
      <c r="P1040" s="36"/>
      <c r="Q1040" s="36"/>
      <c r="R1040" s="38"/>
      <c r="S1040" s="38"/>
      <c r="T1040" s="38"/>
      <c r="U1040" s="37"/>
      <c r="V1040" s="37"/>
      <c r="W1040" s="37"/>
      <c r="X1040" s="37"/>
      <c r="Y1040" s="37"/>
      <c r="Z1040" s="37"/>
      <c r="AA1040" s="39"/>
      <c r="AB1040" s="39"/>
      <c r="AC1040" s="56"/>
      <c r="AD1040" s="39"/>
    </row>
    <row r="1041" spans="1:30" x14ac:dyDescent="0.25">
      <c r="A1041" s="41"/>
      <c r="B1041" s="41"/>
      <c r="C1041" s="41"/>
      <c r="D1041" s="34"/>
      <c r="E1041" s="35"/>
      <c r="F1041" s="35"/>
      <c r="G1041" s="28"/>
      <c r="H1041" s="36"/>
      <c r="I1041" s="36"/>
      <c r="J1041" s="36"/>
      <c r="K1041" s="36"/>
      <c r="L1041" s="37"/>
      <c r="M1041" s="37"/>
      <c r="N1041" s="37"/>
      <c r="O1041" s="36"/>
      <c r="P1041" s="36"/>
      <c r="Q1041" s="36"/>
      <c r="R1041" s="38"/>
      <c r="S1041" s="38"/>
      <c r="T1041" s="38"/>
      <c r="U1041" s="37"/>
      <c r="V1041" s="37"/>
      <c r="W1041" s="37"/>
      <c r="X1041" s="37"/>
      <c r="Y1041" s="37"/>
      <c r="Z1041" s="37"/>
      <c r="AA1041" s="39"/>
      <c r="AB1041" s="39"/>
      <c r="AC1041" s="56"/>
      <c r="AD1041" s="39"/>
    </row>
    <row r="1042" spans="1:30" x14ac:dyDescent="0.25">
      <c r="A1042" s="41"/>
      <c r="B1042" s="41"/>
      <c r="C1042" s="41"/>
      <c r="D1042" s="34"/>
      <c r="E1042" s="35"/>
      <c r="F1042" s="35"/>
      <c r="G1042" s="28"/>
      <c r="H1042" s="36"/>
      <c r="I1042" s="36"/>
      <c r="J1042" s="36"/>
      <c r="K1042" s="36"/>
      <c r="L1042" s="37"/>
      <c r="M1042" s="37"/>
      <c r="N1042" s="37"/>
      <c r="O1042" s="36"/>
      <c r="P1042" s="36"/>
      <c r="Q1042" s="36"/>
      <c r="R1042" s="38"/>
      <c r="S1042" s="38"/>
      <c r="T1042" s="38"/>
      <c r="U1042" s="37"/>
      <c r="V1042" s="37"/>
      <c r="W1042" s="37"/>
      <c r="X1042" s="37"/>
      <c r="Y1042" s="37"/>
      <c r="Z1042" s="37"/>
      <c r="AA1042" s="39"/>
      <c r="AB1042" s="39"/>
      <c r="AC1042" s="56"/>
      <c r="AD1042" s="39"/>
    </row>
    <row r="1043" spans="1:30" x14ac:dyDescent="0.25">
      <c r="A1043" s="41"/>
      <c r="B1043" s="41"/>
      <c r="C1043" s="41"/>
      <c r="D1043" s="34"/>
      <c r="E1043" s="35"/>
      <c r="F1043" s="35"/>
      <c r="G1043" s="28"/>
      <c r="H1043" s="36"/>
      <c r="I1043" s="36"/>
      <c r="J1043" s="36"/>
      <c r="K1043" s="36"/>
      <c r="L1043" s="37"/>
      <c r="M1043" s="37"/>
      <c r="N1043" s="37"/>
      <c r="O1043" s="36"/>
      <c r="P1043" s="36"/>
      <c r="Q1043" s="36"/>
      <c r="R1043" s="38"/>
      <c r="S1043" s="38"/>
      <c r="T1043" s="38"/>
      <c r="U1043" s="37"/>
      <c r="V1043" s="37"/>
      <c r="W1043" s="37"/>
      <c r="X1043" s="37"/>
      <c r="Y1043" s="37"/>
      <c r="Z1043" s="37"/>
      <c r="AA1043" s="39"/>
      <c r="AB1043" s="39"/>
      <c r="AC1043" s="56"/>
      <c r="AD1043" s="39"/>
    </row>
    <row r="1044" spans="1:30" x14ac:dyDescent="0.25">
      <c r="A1044" s="41"/>
      <c r="B1044" s="41"/>
      <c r="C1044" s="41"/>
      <c r="D1044" s="34"/>
      <c r="E1044" s="35"/>
      <c r="F1044" s="35"/>
      <c r="G1044" s="28"/>
      <c r="H1044" s="36"/>
      <c r="I1044" s="36"/>
      <c r="J1044" s="36"/>
      <c r="K1044" s="36"/>
      <c r="L1044" s="37"/>
      <c r="M1044" s="37"/>
      <c r="N1044" s="37"/>
      <c r="O1044" s="36"/>
      <c r="P1044" s="36"/>
      <c r="Q1044" s="36"/>
      <c r="R1044" s="38"/>
      <c r="S1044" s="38"/>
      <c r="T1044" s="38"/>
      <c r="U1044" s="37"/>
      <c r="V1044" s="37"/>
      <c r="W1044" s="37"/>
      <c r="X1044" s="37"/>
      <c r="Y1044" s="37"/>
      <c r="Z1044" s="37"/>
      <c r="AA1044" s="39"/>
      <c r="AB1044" s="39"/>
      <c r="AC1044" s="56"/>
      <c r="AD1044" s="39"/>
    </row>
    <row r="1045" spans="1:30" x14ac:dyDescent="0.25">
      <c r="A1045" s="41"/>
      <c r="B1045" s="41"/>
      <c r="C1045" s="41"/>
      <c r="D1045" s="34"/>
      <c r="E1045" s="35"/>
      <c r="F1045" s="35"/>
      <c r="G1045" s="28"/>
      <c r="H1045" s="36"/>
      <c r="I1045" s="36"/>
      <c r="J1045" s="36"/>
      <c r="K1045" s="36"/>
      <c r="L1045" s="37"/>
      <c r="M1045" s="37"/>
      <c r="N1045" s="37"/>
      <c r="O1045" s="36"/>
      <c r="P1045" s="36"/>
      <c r="Q1045" s="36"/>
      <c r="R1045" s="38"/>
      <c r="S1045" s="38"/>
      <c r="T1045" s="38"/>
      <c r="U1045" s="37"/>
      <c r="V1045" s="37"/>
      <c r="W1045" s="37"/>
      <c r="X1045" s="37"/>
      <c r="Y1045" s="37"/>
      <c r="Z1045" s="37"/>
      <c r="AA1045" s="39"/>
      <c r="AB1045" s="39"/>
      <c r="AC1045" s="56"/>
      <c r="AD1045" s="39"/>
    </row>
    <row r="1046" spans="1:30" x14ac:dyDescent="0.25">
      <c r="A1046" s="41"/>
      <c r="B1046" s="41"/>
      <c r="C1046" s="41"/>
      <c r="D1046" s="34"/>
      <c r="E1046" s="35"/>
      <c r="F1046" s="35"/>
      <c r="G1046" s="28"/>
      <c r="H1046" s="36"/>
      <c r="I1046" s="36"/>
      <c r="J1046" s="36"/>
      <c r="K1046" s="36"/>
      <c r="L1046" s="37"/>
      <c r="M1046" s="37"/>
      <c r="N1046" s="37"/>
      <c r="O1046" s="36"/>
      <c r="P1046" s="36"/>
      <c r="Q1046" s="36"/>
      <c r="R1046" s="38"/>
      <c r="S1046" s="38"/>
      <c r="T1046" s="38"/>
      <c r="U1046" s="37"/>
      <c r="V1046" s="37"/>
      <c r="W1046" s="37"/>
      <c r="X1046" s="37"/>
      <c r="Y1046" s="37"/>
      <c r="Z1046" s="37"/>
      <c r="AA1046" s="39"/>
      <c r="AB1046" s="39"/>
      <c r="AC1046" s="56"/>
      <c r="AD1046" s="39"/>
    </row>
    <row r="1047" spans="1:30" x14ac:dyDescent="0.25">
      <c r="A1047" s="41"/>
      <c r="B1047" s="41"/>
      <c r="C1047" s="41"/>
      <c r="D1047" s="34"/>
      <c r="E1047" s="35"/>
      <c r="F1047" s="35"/>
      <c r="G1047" s="28"/>
      <c r="H1047" s="36"/>
      <c r="I1047" s="36"/>
      <c r="J1047" s="36"/>
      <c r="K1047" s="36"/>
      <c r="L1047" s="37"/>
      <c r="M1047" s="37"/>
      <c r="N1047" s="37"/>
      <c r="O1047" s="36"/>
      <c r="P1047" s="36"/>
      <c r="Q1047" s="36"/>
      <c r="R1047" s="38"/>
      <c r="S1047" s="38"/>
      <c r="T1047" s="38"/>
      <c r="U1047" s="37"/>
      <c r="V1047" s="37"/>
      <c r="W1047" s="37"/>
      <c r="X1047" s="37"/>
      <c r="Y1047" s="37"/>
      <c r="Z1047" s="37"/>
      <c r="AA1047" s="39"/>
      <c r="AB1047" s="39"/>
      <c r="AC1047" s="56"/>
      <c r="AD1047" s="58"/>
    </row>
    <row r="1048" spans="1:30" x14ac:dyDescent="0.25">
      <c r="A1048" s="41"/>
      <c r="B1048" s="41"/>
      <c r="C1048" s="41"/>
      <c r="D1048" s="34"/>
      <c r="E1048" s="35"/>
      <c r="F1048" s="35"/>
      <c r="G1048" s="28"/>
      <c r="H1048" s="36"/>
      <c r="I1048" s="36"/>
      <c r="J1048" s="36"/>
      <c r="K1048" s="36"/>
      <c r="L1048" s="37"/>
      <c r="M1048" s="37"/>
      <c r="N1048" s="37"/>
      <c r="O1048" s="36"/>
      <c r="P1048" s="36"/>
      <c r="Q1048" s="36"/>
      <c r="R1048" s="38"/>
      <c r="S1048" s="38"/>
      <c r="T1048" s="38"/>
      <c r="U1048" s="37"/>
      <c r="V1048" s="37"/>
      <c r="W1048" s="37"/>
      <c r="X1048" s="37"/>
      <c r="Y1048" s="37"/>
      <c r="Z1048" s="37"/>
      <c r="AA1048" s="39"/>
      <c r="AB1048" s="39"/>
      <c r="AC1048" s="56"/>
      <c r="AD1048" s="39"/>
    </row>
    <row r="1049" spans="1:30" x14ac:dyDescent="0.25">
      <c r="A1049" s="41"/>
      <c r="B1049" s="41"/>
      <c r="C1049" s="41"/>
      <c r="D1049" s="34"/>
      <c r="E1049" s="35"/>
      <c r="F1049" s="35"/>
      <c r="G1049" s="28"/>
      <c r="H1049" s="36"/>
      <c r="I1049" s="36"/>
      <c r="J1049" s="36"/>
      <c r="K1049" s="36"/>
      <c r="L1049" s="37"/>
      <c r="M1049" s="37"/>
      <c r="N1049" s="37"/>
      <c r="O1049" s="36"/>
      <c r="P1049" s="36"/>
      <c r="Q1049" s="36"/>
      <c r="R1049" s="38"/>
      <c r="S1049" s="38"/>
      <c r="T1049" s="38"/>
      <c r="U1049" s="37"/>
      <c r="V1049" s="37"/>
      <c r="W1049" s="37"/>
      <c r="X1049" s="37"/>
      <c r="Y1049" s="37"/>
      <c r="Z1049" s="37"/>
      <c r="AA1049" s="39"/>
      <c r="AB1049" s="39"/>
      <c r="AC1049" s="56"/>
      <c r="AD1049" s="39"/>
    </row>
    <row r="1050" spans="1:30" x14ac:dyDescent="0.25">
      <c r="A1050" s="41"/>
      <c r="B1050" s="41"/>
      <c r="C1050" s="41"/>
      <c r="D1050" s="34"/>
      <c r="E1050" s="35"/>
      <c r="F1050" s="35"/>
      <c r="G1050" s="28"/>
      <c r="H1050" s="36"/>
      <c r="I1050" s="36"/>
      <c r="J1050" s="36"/>
      <c r="K1050" s="36"/>
      <c r="L1050" s="37"/>
      <c r="M1050" s="37"/>
      <c r="N1050" s="37"/>
      <c r="O1050" s="36"/>
      <c r="P1050" s="36"/>
      <c r="Q1050" s="36"/>
      <c r="R1050" s="38"/>
      <c r="S1050" s="38"/>
      <c r="T1050" s="38"/>
      <c r="U1050" s="37"/>
      <c r="V1050" s="37"/>
      <c r="W1050" s="37"/>
      <c r="X1050" s="37"/>
      <c r="Y1050" s="37"/>
      <c r="Z1050" s="37"/>
      <c r="AA1050" s="39"/>
      <c r="AB1050" s="39"/>
      <c r="AC1050" s="56"/>
      <c r="AD1050" s="39"/>
    </row>
    <row r="1051" spans="1:30" x14ac:dyDescent="0.25">
      <c r="A1051" s="41"/>
      <c r="B1051" s="41"/>
      <c r="C1051" s="41"/>
      <c r="D1051" s="34"/>
      <c r="E1051" s="35"/>
      <c r="F1051" s="35"/>
      <c r="G1051" s="28"/>
      <c r="H1051" s="36"/>
      <c r="I1051" s="36"/>
      <c r="J1051" s="36"/>
      <c r="K1051" s="36"/>
      <c r="L1051" s="37"/>
      <c r="M1051" s="37"/>
      <c r="N1051" s="37"/>
      <c r="O1051" s="36"/>
      <c r="P1051" s="36"/>
      <c r="Q1051" s="36"/>
      <c r="R1051" s="38"/>
      <c r="S1051" s="38"/>
      <c r="T1051" s="38"/>
      <c r="U1051" s="37"/>
      <c r="V1051" s="37"/>
      <c r="W1051" s="37"/>
      <c r="X1051" s="37"/>
      <c r="Y1051" s="37"/>
      <c r="Z1051" s="37"/>
      <c r="AA1051" s="39"/>
      <c r="AB1051" s="39"/>
      <c r="AC1051" s="56"/>
      <c r="AD1051" s="39"/>
    </row>
    <row r="1052" spans="1:30" x14ac:dyDescent="0.25">
      <c r="A1052" s="41"/>
      <c r="B1052" s="41"/>
      <c r="C1052" s="41"/>
      <c r="D1052" s="34"/>
      <c r="E1052" s="35"/>
      <c r="F1052" s="35"/>
      <c r="G1052" s="28"/>
      <c r="H1052" s="36"/>
      <c r="I1052" s="36"/>
      <c r="J1052" s="36"/>
      <c r="K1052" s="36"/>
      <c r="L1052" s="37"/>
      <c r="M1052" s="37"/>
      <c r="N1052" s="37"/>
      <c r="O1052" s="36"/>
      <c r="P1052" s="36"/>
      <c r="Q1052" s="36"/>
      <c r="R1052" s="38"/>
      <c r="S1052" s="38"/>
      <c r="T1052" s="38"/>
      <c r="U1052" s="37"/>
      <c r="V1052" s="37"/>
      <c r="W1052" s="37"/>
      <c r="X1052" s="37"/>
      <c r="Y1052" s="37"/>
      <c r="Z1052" s="37"/>
      <c r="AA1052" s="39"/>
      <c r="AB1052" s="39"/>
      <c r="AC1052" s="40"/>
      <c r="AD1052" s="39"/>
    </row>
    <row r="1053" spans="1:30" x14ac:dyDescent="0.25">
      <c r="A1053" s="41"/>
      <c r="B1053" s="41"/>
      <c r="C1053" s="41"/>
      <c r="D1053" s="34"/>
      <c r="E1053" s="35"/>
      <c r="F1053" s="35"/>
      <c r="G1053" s="28"/>
      <c r="H1053" s="36"/>
      <c r="I1053" s="36"/>
      <c r="J1053" s="36"/>
      <c r="K1053" s="36"/>
      <c r="L1053" s="37"/>
      <c r="M1053" s="37"/>
      <c r="N1053" s="37"/>
      <c r="O1053" s="36"/>
      <c r="P1053" s="36"/>
      <c r="Q1053" s="36"/>
      <c r="R1053" s="38"/>
      <c r="S1053" s="38"/>
      <c r="T1053" s="38"/>
      <c r="U1053" s="37"/>
      <c r="V1053" s="37"/>
      <c r="W1053" s="37"/>
      <c r="X1053" s="37"/>
      <c r="Y1053" s="37"/>
      <c r="Z1053" s="37"/>
      <c r="AA1053" s="39"/>
      <c r="AB1053" s="39"/>
      <c r="AC1053" s="40"/>
      <c r="AD1053" s="39"/>
    </row>
    <row r="1054" spans="1:30" x14ac:dyDescent="0.25">
      <c r="A1054" s="41"/>
      <c r="B1054" s="41"/>
      <c r="C1054" s="41"/>
      <c r="D1054" s="34"/>
      <c r="E1054" s="35"/>
      <c r="F1054" s="35"/>
      <c r="G1054" s="28"/>
      <c r="H1054" s="36"/>
      <c r="I1054" s="36"/>
      <c r="J1054" s="36"/>
      <c r="K1054" s="36"/>
      <c r="L1054" s="37"/>
      <c r="M1054" s="37"/>
      <c r="N1054" s="37"/>
      <c r="O1054" s="36"/>
      <c r="P1054" s="36"/>
      <c r="Q1054" s="36"/>
      <c r="R1054" s="38"/>
      <c r="S1054" s="38"/>
      <c r="T1054" s="38"/>
      <c r="U1054" s="37"/>
      <c r="V1054" s="37"/>
      <c r="W1054" s="37"/>
      <c r="X1054" s="37"/>
      <c r="Y1054" s="37"/>
      <c r="Z1054" s="37"/>
      <c r="AA1054" s="39"/>
      <c r="AB1054" s="39"/>
      <c r="AC1054" s="40"/>
      <c r="AD1054" s="39"/>
    </row>
    <row r="1055" spans="1:30" x14ac:dyDescent="0.25">
      <c r="A1055" s="41"/>
      <c r="B1055" s="41"/>
      <c r="C1055" s="41"/>
      <c r="D1055" s="34"/>
      <c r="E1055" s="35"/>
      <c r="F1055" s="35"/>
      <c r="G1055" s="28"/>
      <c r="H1055" s="36"/>
      <c r="I1055" s="36"/>
      <c r="J1055" s="36"/>
      <c r="K1055" s="36"/>
      <c r="L1055" s="37"/>
      <c r="M1055" s="37"/>
      <c r="N1055" s="37"/>
      <c r="O1055" s="36"/>
      <c r="P1055" s="36"/>
      <c r="Q1055" s="36"/>
      <c r="R1055" s="38"/>
      <c r="S1055" s="38"/>
      <c r="T1055" s="38"/>
      <c r="U1055" s="37"/>
      <c r="V1055" s="37"/>
      <c r="W1055" s="37"/>
      <c r="X1055" s="37"/>
      <c r="Y1055" s="37"/>
      <c r="Z1055" s="37"/>
      <c r="AA1055" s="39"/>
      <c r="AB1055" s="39"/>
      <c r="AC1055" s="40"/>
      <c r="AD1055" s="39"/>
    </row>
    <row r="1056" spans="1:30" x14ac:dyDescent="0.25">
      <c r="A1056" s="41"/>
      <c r="B1056" s="41"/>
      <c r="C1056" s="41"/>
      <c r="D1056" s="34"/>
      <c r="E1056" s="35"/>
      <c r="F1056" s="35"/>
      <c r="G1056" s="28"/>
      <c r="H1056" s="36"/>
      <c r="I1056" s="36"/>
      <c r="J1056" s="36"/>
      <c r="K1056" s="36"/>
      <c r="L1056" s="37"/>
      <c r="M1056" s="37"/>
      <c r="N1056" s="37"/>
      <c r="O1056" s="36"/>
      <c r="P1056" s="36"/>
      <c r="Q1056" s="36"/>
      <c r="R1056" s="38"/>
      <c r="S1056" s="38"/>
      <c r="T1056" s="38"/>
      <c r="U1056" s="37"/>
      <c r="V1056" s="37"/>
      <c r="W1056" s="37"/>
      <c r="X1056" s="37"/>
      <c r="Y1056" s="37"/>
      <c r="Z1056" s="37"/>
      <c r="AA1056" s="39"/>
      <c r="AB1056" s="39"/>
      <c r="AC1056" s="40"/>
      <c r="AD1056" s="39"/>
    </row>
    <row r="1057" spans="1:30" x14ac:dyDescent="0.25">
      <c r="A1057" s="41"/>
      <c r="B1057" s="41"/>
      <c r="C1057" s="41"/>
      <c r="D1057" s="34"/>
      <c r="E1057" s="35"/>
      <c r="F1057" s="35"/>
      <c r="G1057" s="28"/>
      <c r="H1057" s="36"/>
      <c r="I1057" s="36"/>
      <c r="J1057" s="36"/>
      <c r="K1057" s="36"/>
      <c r="L1057" s="37"/>
      <c r="M1057" s="37"/>
      <c r="N1057" s="37"/>
      <c r="O1057" s="36"/>
      <c r="P1057" s="36"/>
      <c r="Q1057" s="36"/>
      <c r="R1057" s="38"/>
      <c r="S1057" s="38"/>
      <c r="T1057" s="38"/>
      <c r="U1057" s="37"/>
      <c r="V1057" s="37"/>
      <c r="W1057" s="37"/>
      <c r="X1057" s="37"/>
      <c r="Y1057" s="37"/>
      <c r="Z1057" s="37"/>
      <c r="AA1057" s="39"/>
      <c r="AB1057" s="39"/>
      <c r="AC1057" s="40"/>
      <c r="AD1057" s="39"/>
    </row>
    <row r="1058" spans="1:30" x14ac:dyDescent="0.25">
      <c r="A1058" s="41"/>
      <c r="B1058" s="41"/>
      <c r="C1058" s="41"/>
      <c r="D1058" s="34"/>
      <c r="E1058" s="35"/>
      <c r="F1058" s="35"/>
      <c r="G1058" s="28"/>
      <c r="H1058" s="36"/>
      <c r="I1058" s="36"/>
      <c r="J1058" s="36"/>
      <c r="K1058" s="36"/>
      <c r="L1058" s="37"/>
      <c r="M1058" s="37"/>
      <c r="N1058" s="37"/>
      <c r="O1058" s="36"/>
      <c r="P1058" s="36"/>
      <c r="Q1058" s="36"/>
      <c r="R1058" s="38"/>
      <c r="S1058" s="38"/>
      <c r="T1058" s="38"/>
      <c r="U1058" s="37"/>
      <c r="V1058" s="37"/>
      <c r="W1058" s="37"/>
      <c r="X1058" s="37"/>
      <c r="Y1058" s="37"/>
      <c r="Z1058" s="37"/>
      <c r="AA1058" s="39"/>
      <c r="AB1058" s="53"/>
      <c r="AC1058" s="40"/>
      <c r="AD1058" s="39"/>
    </row>
    <row r="1059" spans="1:30" x14ac:dyDescent="0.25">
      <c r="A1059" s="41"/>
      <c r="B1059" s="41"/>
      <c r="C1059" s="41"/>
      <c r="D1059" s="34"/>
      <c r="E1059" s="35"/>
      <c r="F1059" s="35"/>
      <c r="G1059" s="28"/>
      <c r="H1059" s="36"/>
      <c r="I1059" s="36"/>
      <c r="J1059" s="36"/>
      <c r="K1059" s="36"/>
      <c r="L1059" s="37"/>
      <c r="M1059" s="37"/>
      <c r="N1059" s="37"/>
      <c r="O1059" s="36"/>
      <c r="P1059" s="36"/>
      <c r="Q1059" s="36"/>
      <c r="R1059" s="38"/>
      <c r="S1059" s="38"/>
      <c r="T1059" s="38"/>
      <c r="U1059" s="37"/>
      <c r="V1059" s="37"/>
      <c r="W1059" s="37"/>
      <c r="X1059" s="37"/>
      <c r="Y1059" s="37"/>
      <c r="Z1059" s="37"/>
      <c r="AA1059" s="39"/>
      <c r="AB1059" s="53"/>
      <c r="AC1059" s="40"/>
      <c r="AD1059" s="39"/>
    </row>
    <row r="1060" spans="1:30" x14ac:dyDescent="0.25">
      <c r="A1060" s="41"/>
      <c r="B1060" s="41"/>
      <c r="C1060" s="41"/>
      <c r="D1060" s="34"/>
      <c r="E1060" s="35"/>
      <c r="F1060" s="35"/>
      <c r="G1060" s="28"/>
      <c r="H1060" s="36"/>
      <c r="I1060" s="36"/>
      <c r="J1060" s="36"/>
      <c r="K1060" s="36"/>
      <c r="L1060" s="37"/>
      <c r="M1060" s="37"/>
      <c r="N1060" s="37"/>
      <c r="O1060" s="36"/>
      <c r="P1060" s="36"/>
      <c r="Q1060" s="36"/>
      <c r="R1060" s="38"/>
      <c r="S1060" s="38"/>
      <c r="T1060" s="38"/>
      <c r="U1060" s="37"/>
      <c r="V1060" s="37"/>
      <c r="W1060" s="37"/>
      <c r="X1060" s="37"/>
      <c r="Y1060" s="37"/>
      <c r="Z1060" s="37"/>
      <c r="AA1060" s="39"/>
      <c r="AB1060" s="53"/>
      <c r="AC1060" s="40"/>
      <c r="AD1060" s="39"/>
    </row>
    <row r="1061" spans="1:30" x14ac:dyDescent="0.25">
      <c r="A1061" s="41"/>
      <c r="B1061" s="41"/>
      <c r="C1061" s="41"/>
      <c r="D1061" s="34"/>
      <c r="E1061" s="35"/>
      <c r="F1061" s="35"/>
      <c r="G1061" s="28"/>
      <c r="H1061" s="36"/>
      <c r="I1061" s="36"/>
      <c r="J1061" s="36"/>
      <c r="K1061" s="36"/>
      <c r="L1061" s="37"/>
      <c r="M1061" s="37"/>
      <c r="N1061" s="37"/>
      <c r="O1061" s="36"/>
      <c r="P1061" s="36"/>
      <c r="Q1061" s="36"/>
      <c r="R1061" s="38"/>
      <c r="S1061" s="38"/>
      <c r="T1061" s="38"/>
      <c r="U1061" s="37"/>
      <c r="V1061" s="37"/>
      <c r="W1061" s="37"/>
      <c r="X1061" s="37"/>
      <c r="Y1061" s="37"/>
      <c r="Z1061" s="37"/>
      <c r="AA1061" s="39"/>
      <c r="AB1061" s="53"/>
      <c r="AC1061" s="40"/>
      <c r="AD1061" s="39"/>
    </row>
    <row r="1062" spans="1:30" x14ac:dyDescent="0.25">
      <c r="A1062" s="41"/>
      <c r="B1062" s="41"/>
      <c r="C1062" s="41"/>
      <c r="D1062" s="34"/>
      <c r="E1062" s="35"/>
      <c r="F1062" s="35"/>
      <c r="G1062" s="28"/>
      <c r="H1062" s="36"/>
      <c r="I1062" s="36"/>
      <c r="J1062" s="36"/>
      <c r="K1062" s="36"/>
      <c r="L1062" s="37"/>
      <c r="M1062" s="37"/>
      <c r="N1062" s="37"/>
      <c r="O1062" s="36"/>
      <c r="P1062" s="36"/>
      <c r="Q1062" s="36"/>
      <c r="R1062" s="38"/>
      <c r="S1062" s="38"/>
      <c r="T1062" s="38"/>
      <c r="U1062" s="37"/>
      <c r="V1062" s="37"/>
      <c r="W1062" s="37"/>
      <c r="X1062" s="37"/>
      <c r="Y1062" s="37"/>
      <c r="Z1062" s="37"/>
      <c r="AA1062" s="39"/>
      <c r="AB1062" s="53"/>
      <c r="AC1062" s="40"/>
      <c r="AD1062" s="39"/>
    </row>
    <row r="1063" spans="1:30" x14ac:dyDescent="0.25">
      <c r="A1063" s="41"/>
      <c r="B1063" s="41"/>
      <c r="C1063" s="41"/>
      <c r="D1063" s="34"/>
      <c r="E1063" s="35"/>
      <c r="F1063" s="35"/>
      <c r="G1063" s="28"/>
      <c r="H1063" s="36"/>
      <c r="I1063" s="36"/>
      <c r="J1063" s="36"/>
      <c r="K1063" s="36"/>
      <c r="L1063" s="37"/>
      <c r="M1063" s="37"/>
      <c r="N1063" s="37"/>
      <c r="O1063" s="36"/>
      <c r="P1063" s="36"/>
      <c r="Q1063" s="36"/>
      <c r="R1063" s="38"/>
      <c r="S1063" s="38"/>
      <c r="T1063" s="38"/>
      <c r="U1063" s="37"/>
      <c r="V1063" s="37"/>
      <c r="W1063" s="37"/>
      <c r="X1063" s="37"/>
      <c r="Y1063" s="37"/>
      <c r="Z1063" s="37"/>
      <c r="AA1063" s="39"/>
      <c r="AB1063" s="53"/>
      <c r="AC1063" s="40"/>
      <c r="AD1063" s="39"/>
    </row>
    <row r="1064" spans="1:30" x14ac:dyDescent="0.25">
      <c r="A1064" s="41"/>
      <c r="B1064" s="41"/>
      <c r="C1064" s="41"/>
      <c r="D1064" s="34"/>
      <c r="E1064" s="35"/>
      <c r="F1064" s="35"/>
      <c r="G1064" s="28"/>
      <c r="H1064" s="36"/>
      <c r="I1064" s="36"/>
      <c r="J1064" s="36"/>
      <c r="K1064" s="36"/>
      <c r="L1064" s="37"/>
      <c r="M1064" s="37"/>
      <c r="N1064" s="37"/>
      <c r="O1064" s="36"/>
      <c r="P1064" s="36"/>
      <c r="Q1064" s="36"/>
      <c r="R1064" s="38"/>
      <c r="S1064" s="38"/>
      <c r="T1064" s="38"/>
      <c r="U1064" s="37"/>
      <c r="V1064" s="37"/>
      <c r="W1064" s="37"/>
      <c r="X1064" s="37"/>
      <c r="Y1064" s="37"/>
      <c r="Z1064" s="37"/>
      <c r="AA1064" s="39"/>
      <c r="AB1064" s="53"/>
      <c r="AC1064" s="40"/>
      <c r="AD1064" s="39"/>
    </row>
    <row r="1065" spans="1:30" x14ac:dyDescent="0.25">
      <c r="A1065" s="41"/>
      <c r="B1065" s="41"/>
      <c r="C1065" s="41"/>
      <c r="D1065" s="34"/>
      <c r="E1065" s="35"/>
      <c r="F1065" s="35"/>
      <c r="G1065" s="28"/>
      <c r="H1065" s="36"/>
      <c r="I1065" s="36"/>
      <c r="J1065" s="36"/>
      <c r="K1065" s="36"/>
      <c r="L1065" s="37"/>
      <c r="M1065" s="37"/>
      <c r="N1065" s="37"/>
      <c r="O1065" s="36"/>
      <c r="P1065" s="36"/>
      <c r="Q1065" s="36"/>
      <c r="R1065" s="38"/>
      <c r="S1065" s="38"/>
      <c r="T1065" s="38"/>
      <c r="U1065" s="37"/>
      <c r="V1065" s="37"/>
      <c r="W1065" s="37"/>
      <c r="X1065" s="37"/>
      <c r="Y1065" s="37"/>
      <c r="Z1065" s="37"/>
      <c r="AA1065" s="39"/>
      <c r="AB1065" s="53"/>
      <c r="AC1065" s="40"/>
      <c r="AD1065" s="39"/>
    </row>
    <row r="1066" spans="1:30" x14ac:dyDescent="0.25">
      <c r="A1066" s="41"/>
      <c r="B1066" s="41"/>
      <c r="C1066" s="41"/>
      <c r="D1066" s="34"/>
      <c r="E1066" s="35"/>
      <c r="F1066" s="35"/>
      <c r="G1066" s="28"/>
      <c r="H1066" s="36"/>
      <c r="I1066" s="36"/>
      <c r="J1066" s="36"/>
      <c r="K1066" s="36"/>
      <c r="L1066" s="37"/>
      <c r="M1066" s="37"/>
      <c r="N1066" s="37"/>
      <c r="O1066" s="36"/>
      <c r="P1066" s="36"/>
      <c r="Q1066" s="36"/>
      <c r="R1066" s="38"/>
      <c r="S1066" s="38"/>
      <c r="T1066" s="38"/>
      <c r="U1066" s="37"/>
      <c r="V1066" s="37"/>
      <c r="W1066" s="37"/>
      <c r="X1066" s="37"/>
      <c r="Y1066" s="37"/>
      <c r="Z1066" s="37"/>
      <c r="AA1066" s="39"/>
      <c r="AB1066" s="53"/>
      <c r="AC1066" s="40"/>
      <c r="AD1066" s="39"/>
    </row>
    <row r="1067" spans="1:30" x14ac:dyDescent="0.25">
      <c r="A1067" s="41"/>
      <c r="B1067" s="41"/>
      <c r="C1067" s="41"/>
      <c r="D1067" s="34"/>
      <c r="E1067" s="35"/>
      <c r="F1067" s="35"/>
      <c r="G1067" s="28"/>
      <c r="H1067" s="36"/>
      <c r="I1067" s="36"/>
      <c r="J1067" s="36"/>
      <c r="K1067" s="36"/>
      <c r="L1067" s="37"/>
      <c r="M1067" s="37"/>
      <c r="N1067" s="37"/>
      <c r="O1067" s="36"/>
      <c r="P1067" s="36"/>
      <c r="Q1067" s="36"/>
      <c r="R1067" s="38"/>
      <c r="S1067" s="38"/>
      <c r="T1067" s="38"/>
      <c r="U1067" s="37"/>
      <c r="V1067" s="37"/>
      <c r="W1067" s="37"/>
      <c r="X1067" s="37"/>
      <c r="Y1067" s="37"/>
      <c r="Z1067" s="37"/>
      <c r="AA1067" s="39"/>
      <c r="AB1067" s="53"/>
      <c r="AC1067" s="40"/>
      <c r="AD1067" s="39"/>
    </row>
    <row r="1068" spans="1:30" x14ac:dyDescent="0.25">
      <c r="A1068" s="41"/>
      <c r="B1068" s="41"/>
      <c r="C1068" s="41"/>
      <c r="D1068" s="34"/>
      <c r="E1068" s="35"/>
      <c r="F1068" s="35"/>
      <c r="G1068" s="28"/>
      <c r="H1068" s="36"/>
      <c r="I1068" s="36"/>
      <c r="J1068" s="36"/>
      <c r="K1068" s="36"/>
      <c r="L1068" s="37"/>
      <c r="M1068" s="37"/>
      <c r="N1068" s="37"/>
      <c r="O1068" s="36"/>
      <c r="P1068" s="36"/>
      <c r="Q1068" s="36"/>
      <c r="R1068" s="38"/>
      <c r="S1068" s="38"/>
      <c r="T1068" s="38"/>
      <c r="U1068" s="37"/>
      <c r="V1068" s="37"/>
      <c r="W1068" s="37"/>
      <c r="X1068" s="37"/>
      <c r="Y1068" s="37"/>
      <c r="Z1068" s="37"/>
      <c r="AA1068" s="39"/>
      <c r="AB1068" s="53"/>
      <c r="AC1068" s="40"/>
      <c r="AD1068" s="39"/>
    </row>
    <row r="1069" spans="1:30" x14ac:dyDescent="0.25">
      <c r="A1069" s="41"/>
      <c r="B1069" s="41"/>
      <c r="C1069" s="41"/>
      <c r="D1069" s="34"/>
      <c r="E1069" s="35"/>
      <c r="F1069" s="35"/>
      <c r="G1069" s="28"/>
      <c r="H1069" s="36"/>
      <c r="I1069" s="36"/>
      <c r="J1069" s="36"/>
      <c r="K1069" s="36"/>
      <c r="L1069" s="37"/>
      <c r="M1069" s="37"/>
      <c r="N1069" s="37"/>
      <c r="O1069" s="36"/>
      <c r="P1069" s="36"/>
      <c r="Q1069" s="36"/>
      <c r="R1069" s="38"/>
      <c r="S1069" s="38"/>
      <c r="T1069" s="38"/>
      <c r="U1069" s="37"/>
      <c r="V1069" s="37"/>
      <c r="W1069" s="37"/>
      <c r="X1069" s="37"/>
      <c r="Y1069" s="37"/>
      <c r="Z1069" s="37"/>
      <c r="AA1069" s="39"/>
      <c r="AB1069" s="53"/>
      <c r="AC1069" s="40"/>
      <c r="AD1069" s="39"/>
    </row>
    <row r="1070" spans="1:30" x14ac:dyDescent="0.25">
      <c r="A1070" s="41"/>
      <c r="B1070" s="41"/>
      <c r="C1070" s="41"/>
      <c r="D1070" s="34"/>
      <c r="E1070" s="35"/>
      <c r="F1070" s="35"/>
      <c r="G1070" s="28"/>
      <c r="H1070" s="36"/>
      <c r="I1070" s="36"/>
      <c r="J1070" s="36"/>
      <c r="K1070" s="36"/>
      <c r="L1070" s="37"/>
      <c r="M1070" s="37"/>
      <c r="N1070" s="37"/>
      <c r="O1070" s="36"/>
      <c r="P1070" s="36"/>
      <c r="Q1070" s="36"/>
      <c r="R1070" s="38"/>
      <c r="S1070" s="38"/>
      <c r="T1070" s="38"/>
      <c r="U1070" s="37"/>
      <c r="V1070" s="37"/>
      <c r="W1070" s="37"/>
      <c r="X1070" s="37"/>
      <c r="Y1070" s="37"/>
      <c r="Z1070" s="37"/>
      <c r="AA1070" s="39"/>
      <c r="AB1070" s="53"/>
      <c r="AC1070" s="40"/>
      <c r="AD1070" s="39"/>
    </row>
    <row r="1071" spans="1:30" x14ac:dyDescent="0.25">
      <c r="A1071" s="41"/>
      <c r="B1071" s="41"/>
      <c r="C1071" s="41"/>
      <c r="D1071" s="34"/>
      <c r="E1071" s="35"/>
      <c r="F1071" s="35"/>
      <c r="G1071" s="28"/>
      <c r="H1071" s="36"/>
      <c r="I1071" s="36"/>
      <c r="J1071" s="36"/>
      <c r="K1071" s="36"/>
      <c r="L1071" s="37"/>
      <c r="M1071" s="37"/>
      <c r="N1071" s="37"/>
      <c r="O1071" s="36"/>
      <c r="P1071" s="36"/>
      <c r="Q1071" s="36"/>
      <c r="R1071" s="38"/>
      <c r="S1071" s="38"/>
      <c r="T1071" s="38"/>
      <c r="U1071" s="37"/>
      <c r="V1071" s="37"/>
      <c r="W1071" s="37"/>
      <c r="X1071" s="37"/>
      <c r="Y1071" s="37"/>
      <c r="Z1071" s="37"/>
      <c r="AA1071" s="39"/>
      <c r="AB1071" s="53"/>
      <c r="AC1071" s="40"/>
      <c r="AD1071" s="39"/>
    </row>
    <row r="1072" spans="1:30" x14ac:dyDescent="0.25">
      <c r="A1072" s="41"/>
      <c r="B1072" s="41"/>
      <c r="C1072" s="41"/>
      <c r="D1072" s="34"/>
      <c r="E1072" s="35"/>
      <c r="F1072" s="35"/>
      <c r="G1072" s="28"/>
      <c r="H1072" s="36"/>
      <c r="I1072" s="36"/>
      <c r="J1072" s="36"/>
      <c r="K1072" s="36"/>
      <c r="L1072" s="37"/>
      <c r="M1072" s="37"/>
      <c r="N1072" s="37"/>
      <c r="O1072" s="36"/>
      <c r="P1072" s="36"/>
      <c r="Q1072" s="36"/>
      <c r="R1072" s="38"/>
      <c r="S1072" s="38"/>
      <c r="T1072" s="38"/>
      <c r="U1072" s="37"/>
      <c r="V1072" s="37"/>
      <c r="W1072" s="37"/>
      <c r="X1072" s="37"/>
      <c r="Y1072" s="37"/>
      <c r="Z1072" s="37"/>
      <c r="AA1072" s="39"/>
      <c r="AB1072" s="53"/>
      <c r="AC1072" s="40"/>
      <c r="AD1072" s="39"/>
    </row>
    <row r="1073" spans="1:30" x14ac:dyDescent="0.25">
      <c r="A1073" s="41"/>
      <c r="B1073" s="41"/>
      <c r="C1073" s="41"/>
      <c r="D1073" s="34"/>
      <c r="E1073" s="35"/>
      <c r="F1073" s="35"/>
      <c r="G1073" s="28"/>
      <c r="H1073" s="36"/>
      <c r="I1073" s="36"/>
      <c r="J1073" s="36"/>
      <c r="K1073" s="36"/>
      <c r="L1073" s="37"/>
      <c r="M1073" s="37"/>
      <c r="N1073" s="37"/>
      <c r="O1073" s="36"/>
      <c r="P1073" s="36"/>
      <c r="Q1073" s="36"/>
      <c r="R1073" s="38"/>
      <c r="S1073" s="38"/>
      <c r="T1073" s="38"/>
      <c r="U1073" s="37"/>
      <c r="V1073" s="37"/>
      <c r="W1073" s="37"/>
      <c r="X1073" s="37"/>
      <c r="Y1073" s="37"/>
      <c r="Z1073" s="37"/>
      <c r="AA1073" s="39"/>
      <c r="AB1073" s="53"/>
      <c r="AC1073" s="40"/>
      <c r="AD1073" s="58"/>
    </row>
    <row r="1074" spans="1:30" x14ac:dyDescent="0.25">
      <c r="A1074" s="41"/>
      <c r="B1074" s="41"/>
      <c r="C1074" s="41"/>
      <c r="D1074" s="34"/>
      <c r="E1074" s="35"/>
      <c r="F1074" s="35"/>
      <c r="G1074" s="28"/>
      <c r="H1074" s="36"/>
      <c r="I1074" s="36"/>
      <c r="J1074" s="36"/>
      <c r="K1074" s="36"/>
      <c r="L1074" s="37"/>
      <c r="M1074" s="37"/>
      <c r="N1074" s="37"/>
      <c r="O1074" s="36"/>
      <c r="P1074" s="36"/>
      <c r="Q1074" s="36"/>
      <c r="R1074" s="38"/>
      <c r="S1074" s="38"/>
      <c r="T1074" s="38"/>
      <c r="U1074" s="37"/>
      <c r="V1074" s="37"/>
      <c r="W1074" s="37"/>
      <c r="X1074" s="37"/>
      <c r="Y1074" s="37"/>
      <c r="Z1074" s="37"/>
      <c r="AA1074" s="39"/>
      <c r="AB1074" s="53"/>
      <c r="AC1074" s="40"/>
      <c r="AD1074" s="39"/>
    </row>
    <row r="1075" spans="1:30" x14ac:dyDescent="0.25">
      <c r="A1075" s="41"/>
      <c r="B1075" s="41"/>
      <c r="C1075" s="41"/>
      <c r="D1075" s="34"/>
      <c r="E1075" s="35"/>
      <c r="F1075" s="35"/>
      <c r="G1075" s="28"/>
      <c r="H1075" s="36"/>
      <c r="I1075" s="36"/>
      <c r="J1075" s="36"/>
      <c r="K1075" s="36"/>
      <c r="L1075" s="37"/>
      <c r="M1075" s="37"/>
      <c r="N1075" s="37"/>
      <c r="O1075" s="36"/>
      <c r="P1075" s="36"/>
      <c r="Q1075" s="36"/>
      <c r="R1075" s="38"/>
      <c r="S1075" s="38"/>
      <c r="T1075" s="38"/>
      <c r="U1075" s="37"/>
      <c r="V1075" s="37"/>
      <c r="W1075" s="37"/>
      <c r="X1075" s="37"/>
      <c r="Y1075" s="37"/>
      <c r="Z1075" s="37"/>
      <c r="AA1075" s="39"/>
      <c r="AB1075" s="53"/>
      <c r="AC1075" s="40"/>
      <c r="AD1075" s="39"/>
    </row>
    <row r="1076" spans="1:30" x14ac:dyDescent="0.25">
      <c r="A1076" s="41"/>
      <c r="B1076" s="41"/>
      <c r="C1076" s="41"/>
      <c r="D1076" s="34"/>
      <c r="E1076" s="35"/>
      <c r="F1076" s="35"/>
      <c r="G1076" s="28"/>
      <c r="H1076" s="36"/>
      <c r="I1076" s="36"/>
      <c r="J1076" s="36"/>
      <c r="K1076" s="36"/>
      <c r="L1076" s="37"/>
      <c r="M1076" s="37"/>
      <c r="N1076" s="37"/>
      <c r="O1076" s="36"/>
      <c r="P1076" s="36"/>
      <c r="Q1076" s="36"/>
      <c r="R1076" s="38"/>
      <c r="S1076" s="38"/>
      <c r="T1076" s="38"/>
      <c r="U1076" s="37"/>
      <c r="V1076" s="37"/>
      <c r="W1076" s="37"/>
      <c r="X1076" s="37"/>
      <c r="Y1076" s="37"/>
      <c r="Z1076" s="37"/>
      <c r="AA1076" s="39"/>
      <c r="AB1076" s="53"/>
      <c r="AC1076" s="40"/>
      <c r="AD1076" s="39"/>
    </row>
    <row r="1077" spans="1:30" x14ac:dyDescent="0.25">
      <c r="A1077" s="41"/>
      <c r="B1077" s="41"/>
      <c r="C1077" s="41"/>
      <c r="D1077" s="34"/>
      <c r="E1077" s="35"/>
      <c r="F1077" s="35"/>
      <c r="G1077" s="28"/>
      <c r="H1077" s="36"/>
      <c r="I1077" s="36"/>
      <c r="J1077" s="36"/>
      <c r="K1077" s="36"/>
      <c r="L1077" s="37"/>
      <c r="M1077" s="37"/>
      <c r="N1077" s="37"/>
      <c r="O1077" s="36"/>
      <c r="P1077" s="36"/>
      <c r="Q1077" s="36"/>
      <c r="R1077" s="38"/>
      <c r="S1077" s="38"/>
      <c r="T1077" s="38"/>
      <c r="U1077" s="37"/>
      <c r="V1077" s="37"/>
      <c r="W1077" s="37"/>
      <c r="X1077" s="37"/>
      <c r="Y1077" s="37"/>
      <c r="Z1077" s="37"/>
      <c r="AA1077" s="39"/>
      <c r="AB1077" s="53"/>
      <c r="AC1077" s="40"/>
      <c r="AD1077" s="39"/>
    </row>
    <row r="1078" spans="1:30" x14ac:dyDescent="0.25">
      <c r="A1078" s="41"/>
      <c r="B1078" s="41"/>
      <c r="C1078" s="41"/>
      <c r="D1078" s="34"/>
      <c r="E1078" s="35"/>
      <c r="F1078" s="35"/>
      <c r="G1078" s="28"/>
      <c r="H1078" s="36"/>
      <c r="I1078" s="36"/>
      <c r="J1078" s="36"/>
      <c r="K1078" s="36"/>
      <c r="L1078" s="37"/>
      <c r="M1078" s="37"/>
      <c r="N1078" s="37"/>
      <c r="O1078" s="36"/>
      <c r="P1078" s="36"/>
      <c r="Q1078" s="36"/>
      <c r="R1078" s="38"/>
      <c r="S1078" s="38"/>
      <c r="T1078" s="38"/>
      <c r="U1078" s="37"/>
      <c r="V1078" s="37"/>
      <c r="W1078" s="37"/>
      <c r="X1078" s="37"/>
      <c r="Y1078" s="37"/>
      <c r="Z1078" s="37"/>
      <c r="AA1078" s="39"/>
      <c r="AB1078" s="53"/>
      <c r="AC1078" s="40"/>
      <c r="AD1078" s="39"/>
    </row>
    <row r="1079" spans="1:30" x14ac:dyDescent="0.25">
      <c r="A1079" s="41"/>
      <c r="B1079" s="41"/>
      <c r="C1079" s="41"/>
      <c r="D1079" s="34"/>
      <c r="E1079" s="35"/>
      <c r="F1079" s="35"/>
      <c r="G1079" s="28"/>
      <c r="H1079" s="36"/>
      <c r="I1079" s="36"/>
      <c r="J1079" s="36"/>
      <c r="K1079" s="36"/>
      <c r="L1079" s="37"/>
      <c r="M1079" s="37"/>
      <c r="N1079" s="37"/>
      <c r="O1079" s="36"/>
      <c r="P1079" s="36"/>
      <c r="Q1079" s="36"/>
      <c r="R1079" s="38"/>
      <c r="S1079" s="38"/>
      <c r="T1079" s="38"/>
      <c r="U1079" s="37"/>
      <c r="V1079" s="37"/>
      <c r="W1079" s="37"/>
      <c r="X1079" s="37"/>
      <c r="Y1079" s="37"/>
      <c r="Z1079" s="37"/>
      <c r="AA1079" s="39"/>
      <c r="AB1079" s="53"/>
      <c r="AC1079" s="40"/>
      <c r="AD1079" s="39"/>
    </row>
    <row r="1080" spans="1:30" x14ac:dyDescent="0.25">
      <c r="A1080" s="41"/>
      <c r="B1080" s="41"/>
      <c r="C1080" s="41"/>
      <c r="D1080" s="34"/>
      <c r="E1080" s="35"/>
      <c r="F1080" s="35"/>
      <c r="G1080" s="28"/>
      <c r="H1080" s="36"/>
      <c r="I1080" s="36"/>
      <c r="J1080" s="36"/>
      <c r="K1080" s="36"/>
      <c r="L1080" s="37"/>
      <c r="M1080" s="37"/>
      <c r="N1080" s="37"/>
      <c r="O1080" s="36"/>
      <c r="P1080" s="36"/>
      <c r="Q1080" s="36"/>
      <c r="R1080" s="38"/>
      <c r="S1080" s="38"/>
      <c r="T1080" s="38"/>
      <c r="U1080" s="37"/>
      <c r="V1080" s="37"/>
      <c r="W1080" s="37"/>
      <c r="X1080" s="37"/>
      <c r="Y1080" s="37"/>
      <c r="Z1080" s="37"/>
      <c r="AA1080" s="39"/>
      <c r="AB1080" s="53"/>
      <c r="AC1080" s="40"/>
      <c r="AD1080" s="58"/>
    </row>
    <row r="1081" spans="1:30" x14ac:dyDescent="0.25">
      <c r="A1081" s="41"/>
      <c r="B1081" s="41"/>
      <c r="C1081" s="41"/>
      <c r="D1081" s="34"/>
      <c r="E1081" s="35"/>
      <c r="F1081" s="35"/>
      <c r="G1081" s="28"/>
      <c r="H1081" s="36"/>
      <c r="I1081" s="36"/>
      <c r="J1081" s="36"/>
      <c r="K1081" s="36"/>
      <c r="L1081" s="37"/>
      <c r="M1081" s="37"/>
      <c r="N1081" s="37"/>
      <c r="O1081" s="36"/>
      <c r="P1081" s="36"/>
      <c r="Q1081" s="36"/>
      <c r="R1081" s="38"/>
      <c r="S1081" s="38"/>
      <c r="T1081" s="38"/>
      <c r="U1081" s="37"/>
      <c r="V1081" s="37"/>
      <c r="W1081" s="37"/>
      <c r="X1081" s="37"/>
      <c r="Y1081" s="37"/>
      <c r="Z1081" s="37"/>
      <c r="AA1081" s="39"/>
      <c r="AB1081" s="53"/>
      <c r="AC1081" s="40"/>
      <c r="AD1081" s="39"/>
    </row>
    <row r="1082" spans="1:30" x14ac:dyDescent="0.25">
      <c r="A1082" s="41"/>
      <c r="B1082" s="41"/>
      <c r="C1082" s="41"/>
      <c r="D1082" s="34"/>
      <c r="E1082" s="35"/>
      <c r="F1082" s="35"/>
      <c r="G1082" s="28"/>
      <c r="H1082" s="36"/>
      <c r="I1082" s="36"/>
      <c r="J1082" s="36"/>
      <c r="K1082" s="36"/>
      <c r="L1082" s="37"/>
      <c r="M1082" s="37"/>
      <c r="N1082" s="37"/>
      <c r="O1082" s="36"/>
      <c r="P1082" s="36"/>
      <c r="Q1082" s="36"/>
      <c r="R1082" s="38"/>
      <c r="S1082" s="38"/>
      <c r="T1082" s="38"/>
      <c r="U1082" s="37"/>
      <c r="V1082" s="37"/>
      <c r="W1082" s="37"/>
      <c r="X1082" s="37"/>
      <c r="Y1082" s="37"/>
      <c r="Z1082" s="37"/>
      <c r="AA1082" s="39"/>
      <c r="AB1082" s="53"/>
      <c r="AC1082" s="40"/>
      <c r="AD1082" s="39"/>
    </row>
    <row r="1083" spans="1:30" x14ac:dyDescent="0.25">
      <c r="A1083" s="41"/>
      <c r="B1083" s="41"/>
      <c r="C1083" s="41"/>
      <c r="D1083" s="34"/>
      <c r="E1083" s="35"/>
      <c r="F1083" s="35"/>
      <c r="G1083" s="28"/>
      <c r="H1083" s="36"/>
      <c r="I1083" s="36"/>
      <c r="J1083" s="36"/>
      <c r="K1083" s="36"/>
      <c r="L1083" s="37"/>
      <c r="M1083" s="37"/>
      <c r="N1083" s="37"/>
      <c r="O1083" s="36"/>
      <c r="P1083" s="36"/>
      <c r="Q1083" s="36"/>
      <c r="R1083" s="38"/>
      <c r="S1083" s="38"/>
      <c r="T1083" s="38"/>
      <c r="U1083" s="37"/>
      <c r="V1083" s="37"/>
      <c r="W1083" s="37"/>
      <c r="X1083" s="37"/>
      <c r="Y1083" s="37"/>
      <c r="Z1083" s="37"/>
      <c r="AA1083" s="39"/>
      <c r="AB1083" s="53"/>
      <c r="AC1083" s="40"/>
      <c r="AD1083" s="39"/>
    </row>
    <row r="1084" spans="1:30" x14ac:dyDescent="0.25">
      <c r="A1084" s="41"/>
      <c r="B1084" s="41"/>
      <c r="C1084" s="41"/>
      <c r="D1084" s="34"/>
      <c r="E1084" s="35"/>
      <c r="F1084" s="35"/>
      <c r="G1084" s="28"/>
      <c r="H1084" s="36"/>
      <c r="I1084" s="36"/>
      <c r="J1084" s="36"/>
      <c r="K1084" s="36"/>
      <c r="L1084" s="37"/>
      <c r="M1084" s="37"/>
      <c r="N1084" s="37"/>
      <c r="O1084" s="36"/>
      <c r="P1084" s="36"/>
      <c r="Q1084" s="36"/>
      <c r="R1084" s="38"/>
      <c r="S1084" s="38"/>
      <c r="T1084" s="38"/>
      <c r="U1084" s="37"/>
      <c r="V1084" s="37"/>
      <c r="W1084" s="37"/>
      <c r="X1084" s="37"/>
      <c r="Y1084" s="37"/>
      <c r="Z1084" s="37"/>
      <c r="AA1084" s="39"/>
      <c r="AB1084" s="53"/>
      <c r="AC1084" s="40"/>
      <c r="AD1084" s="39"/>
    </row>
    <row r="1085" spans="1:30" x14ac:dyDescent="0.25">
      <c r="A1085" s="41"/>
      <c r="B1085" s="41"/>
      <c r="C1085" s="41"/>
      <c r="D1085" s="34"/>
      <c r="E1085" s="35"/>
      <c r="F1085" s="35"/>
      <c r="G1085" s="28"/>
      <c r="H1085" s="36"/>
      <c r="I1085" s="36"/>
      <c r="J1085" s="36"/>
      <c r="K1085" s="36"/>
      <c r="L1085" s="37"/>
      <c r="M1085" s="37"/>
      <c r="N1085" s="37"/>
      <c r="O1085" s="36"/>
      <c r="P1085" s="36"/>
      <c r="Q1085" s="36"/>
      <c r="R1085" s="38"/>
      <c r="S1085" s="38"/>
      <c r="T1085" s="38"/>
      <c r="U1085" s="37"/>
      <c r="V1085" s="37"/>
      <c r="W1085" s="37"/>
      <c r="X1085" s="37"/>
      <c r="Y1085" s="37"/>
      <c r="Z1085" s="37"/>
      <c r="AA1085" s="39"/>
      <c r="AB1085" s="53"/>
      <c r="AC1085" s="40"/>
      <c r="AD1085" s="39"/>
    </row>
    <row r="1086" spans="1:30" x14ac:dyDescent="0.25">
      <c r="A1086" s="41"/>
      <c r="B1086" s="41"/>
      <c r="C1086" s="41"/>
      <c r="D1086" s="34"/>
      <c r="E1086" s="35"/>
      <c r="F1086" s="35"/>
      <c r="G1086" s="28"/>
      <c r="H1086" s="36"/>
      <c r="I1086" s="36"/>
      <c r="J1086" s="36"/>
      <c r="K1086" s="36"/>
      <c r="L1086" s="37"/>
      <c r="M1086" s="37"/>
      <c r="N1086" s="37"/>
      <c r="O1086" s="36"/>
      <c r="P1086" s="36"/>
      <c r="Q1086" s="36"/>
      <c r="R1086" s="38"/>
      <c r="S1086" s="38"/>
      <c r="T1086" s="38"/>
      <c r="U1086" s="37"/>
      <c r="V1086" s="37"/>
      <c r="W1086" s="37"/>
      <c r="X1086" s="37"/>
      <c r="Y1086" s="37"/>
      <c r="Z1086" s="37"/>
      <c r="AA1086" s="39"/>
      <c r="AB1086" s="53"/>
      <c r="AC1086" s="40"/>
      <c r="AD1086" s="39"/>
    </row>
    <row r="1087" spans="1:30" x14ac:dyDescent="0.25">
      <c r="A1087" s="41"/>
      <c r="B1087" s="41"/>
      <c r="C1087" s="41"/>
      <c r="D1087" s="34"/>
      <c r="E1087" s="35"/>
      <c r="F1087" s="35"/>
      <c r="G1087" s="28"/>
      <c r="H1087" s="36"/>
      <c r="I1087" s="36"/>
      <c r="J1087" s="36"/>
      <c r="K1087" s="36"/>
      <c r="L1087" s="37"/>
      <c r="M1087" s="37"/>
      <c r="N1087" s="37"/>
      <c r="O1087" s="36"/>
      <c r="P1087" s="36"/>
      <c r="Q1087" s="36"/>
      <c r="R1087" s="38"/>
      <c r="S1087" s="38"/>
      <c r="T1087" s="38"/>
      <c r="U1087" s="37"/>
      <c r="V1087" s="37"/>
      <c r="W1087" s="37"/>
      <c r="X1087" s="37"/>
      <c r="Y1087" s="37"/>
      <c r="Z1087" s="37"/>
      <c r="AA1087" s="39"/>
      <c r="AB1087" s="53"/>
      <c r="AC1087" s="40"/>
      <c r="AD1087" s="39"/>
    </row>
    <row r="1088" spans="1:30" x14ac:dyDescent="0.25">
      <c r="A1088" s="41"/>
      <c r="B1088" s="41"/>
      <c r="C1088" s="41"/>
      <c r="D1088" s="34"/>
      <c r="E1088" s="35"/>
      <c r="F1088" s="35"/>
      <c r="G1088" s="28"/>
      <c r="H1088" s="36"/>
      <c r="I1088" s="36"/>
      <c r="J1088" s="36"/>
      <c r="K1088" s="36"/>
      <c r="L1088" s="37"/>
      <c r="M1088" s="37"/>
      <c r="N1088" s="37"/>
      <c r="O1088" s="36"/>
      <c r="P1088" s="36"/>
      <c r="Q1088" s="36"/>
      <c r="R1088" s="38"/>
      <c r="S1088" s="38"/>
      <c r="T1088" s="38"/>
      <c r="U1088" s="37"/>
      <c r="V1088" s="37"/>
      <c r="W1088" s="37"/>
      <c r="X1088" s="37"/>
      <c r="Y1088" s="37"/>
      <c r="Z1088" s="37"/>
      <c r="AA1088" s="39"/>
      <c r="AB1088" s="53"/>
      <c r="AC1088" s="40"/>
      <c r="AD1088" s="39"/>
    </row>
    <row r="1089" spans="1:30" x14ac:dyDescent="0.25">
      <c r="A1089" s="41"/>
      <c r="B1089" s="41"/>
      <c r="C1089" s="41"/>
      <c r="D1089" s="34"/>
      <c r="E1089" s="35"/>
      <c r="F1089" s="35"/>
      <c r="G1089" s="28"/>
      <c r="H1089" s="36"/>
      <c r="I1089" s="36"/>
      <c r="J1089" s="36"/>
      <c r="K1089" s="36"/>
      <c r="L1089" s="37"/>
      <c r="M1089" s="37"/>
      <c r="N1089" s="37"/>
      <c r="O1089" s="36"/>
      <c r="P1089" s="36"/>
      <c r="Q1089" s="36"/>
      <c r="R1089" s="38"/>
      <c r="S1089" s="38"/>
      <c r="T1089" s="38"/>
      <c r="U1089" s="37"/>
      <c r="V1089" s="37"/>
      <c r="W1089" s="37"/>
      <c r="X1089" s="37"/>
      <c r="Y1089" s="37"/>
      <c r="Z1089" s="37"/>
      <c r="AA1089" s="39"/>
      <c r="AB1089" s="53"/>
      <c r="AC1089" s="40"/>
      <c r="AD1089" s="39"/>
    </row>
    <row r="1090" spans="1:30" x14ac:dyDescent="0.25">
      <c r="A1090" s="41"/>
      <c r="B1090" s="41"/>
      <c r="C1090" s="41"/>
      <c r="D1090" s="34"/>
      <c r="E1090" s="35"/>
      <c r="F1090" s="35"/>
      <c r="G1090" s="28"/>
      <c r="H1090" s="36"/>
      <c r="I1090" s="36"/>
      <c r="J1090" s="36"/>
      <c r="K1090" s="36"/>
      <c r="L1090" s="37"/>
      <c r="M1090" s="37"/>
      <c r="N1090" s="37"/>
      <c r="O1090" s="36"/>
      <c r="P1090" s="36"/>
      <c r="Q1090" s="36"/>
      <c r="R1090" s="38"/>
      <c r="S1090" s="38"/>
      <c r="T1090" s="38"/>
      <c r="U1090" s="37"/>
      <c r="V1090" s="37"/>
      <c r="W1090" s="37"/>
      <c r="X1090" s="37"/>
      <c r="Y1090" s="37"/>
      <c r="Z1090" s="37"/>
      <c r="AA1090" s="39"/>
      <c r="AB1090" s="53"/>
      <c r="AC1090" s="40"/>
      <c r="AD1090" s="39"/>
    </row>
    <row r="1091" spans="1:30" x14ac:dyDescent="0.25">
      <c r="A1091" s="41"/>
      <c r="B1091" s="41"/>
      <c r="C1091" s="41"/>
      <c r="D1091" s="34"/>
      <c r="E1091" s="35"/>
      <c r="F1091" s="35"/>
      <c r="G1091" s="28"/>
      <c r="H1091" s="36"/>
      <c r="I1091" s="36"/>
      <c r="J1091" s="36"/>
      <c r="K1091" s="36"/>
      <c r="L1091" s="37"/>
      <c r="M1091" s="37"/>
      <c r="N1091" s="37"/>
      <c r="O1091" s="36"/>
      <c r="P1091" s="36"/>
      <c r="Q1091" s="36"/>
      <c r="R1091" s="38"/>
      <c r="S1091" s="38"/>
      <c r="T1091" s="38"/>
      <c r="U1091" s="37"/>
      <c r="V1091" s="37"/>
      <c r="W1091" s="37"/>
      <c r="X1091" s="37"/>
      <c r="Y1091" s="37"/>
      <c r="Z1091" s="37"/>
      <c r="AA1091" s="39"/>
      <c r="AB1091" s="53"/>
      <c r="AC1091" s="40"/>
      <c r="AD1091" s="39"/>
    </row>
    <row r="1092" spans="1:30" x14ac:dyDescent="0.25">
      <c r="A1092" s="41"/>
      <c r="B1092" s="41"/>
      <c r="C1092" s="41"/>
      <c r="D1092" s="34"/>
      <c r="E1092" s="35"/>
      <c r="F1092" s="35"/>
      <c r="G1092" s="28"/>
      <c r="H1092" s="36"/>
      <c r="I1092" s="36"/>
      <c r="J1092" s="36"/>
      <c r="K1092" s="36"/>
      <c r="L1092" s="37"/>
      <c r="M1092" s="37"/>
      <c r="N1092" s="37"/>
      <c r="O1092" s="36"/>
      <c r="P1092" s="36"/>
      <c r="Q1092" s="36"/>
      <c r="R1092" s="38"/>
      <c r="S1092" s="38"/>
      <c r="T1092" s="38"/>
      <c r="U1092" s="37"/>
      <c r="V1092" s="37"/>
      <c r="W1092" s="37"/>
      <c r="X1092" s="37"/>
      <c r="Y1092" s="37"/>
      <c r="Z1092" s="37"/>
      <c r="AA1092" s="39"/>
      <c r="AB1092" s="53"/>
      <c r="AC1092" s="40"/>
      <c r="AD1092" s="39"/>
    </row>
    <row r="1093" spans="1:30" x14ac:dyDescent="0.25">
      <c r="A1093" s="41"/>
      <c r="B1093" s="41"/>
      <c r="C1093" s="41"/>
      <c r="D1093" s="34"/>
      <c r="E1093" s="35"/>
      <c r="F1093" s="35"/>
      <c r="G1093" s="28"/>
      <c r="H1093" s="36"/>
      <c r="I1093" s="36"/>
      <c r="J1093" s="36"/>
      <c r="K1093" s="36"/>
      <c r="L1093" s="37"/>
      <c r="M1093" s="37"/>
      <c r="N1093" s="37"/>
      <c r="O1093" s="36"/>
      <c r="P1093" s="36"/>
      <c r="Q1093" s="36"/>
      <c r="R1093" s="38"/>
      <c r="S1093" s="38"/>
      <c r="T1093" s="38"/>
      <c r="U1093" s="37"/>
      <c r="V1093" s="37"/>
      <c r="W1093" s="37"/>
      <c r="X1093" s="37"/>
      <c r="Y1093" s="37"/>
      <c r="Z1093" s="37"/>
      <c r="AA1093" s="39"/>
      <c r="AB1093" s="53"/>
      <c r="AC1093" s="40"/>
      <c r="AD1093" s="39"/>
    </row>
    <row r="1094" spans="1:30" x14ac:dyDescent="0.25">
      <c r="A1094" s="41"/>
      <c r="B1094" s="41"/>
      <c r="C1094" s="41"/>
      <c r="D1094" s="34"/>
      <c r="E1094" s="35"/>
      <c r="F1094" s="35"/>
      <c r="G1094" s="28"/>
      <c r="H1094" s="36"/>
      <c r="I1094" s="36"/>
      <c r="J1094" s="36"/>
      <c r="K1094" s="36"/>
      <c r="L1094" s="37"/>
      <c r="M1094" s="37"/>
      <c r="N1094" s="37"/>
      <c r="O1094" s="36"/>
      <c r="P1094" s="36"/>
      <c r="Q1094" s="36"/>
      <c r="R1094" s="38"/>
      <c r="S1094" s="38"/>
      <c r="T1094" s="38"/>
      <c r="U1094" s="37"/>
      <c r="V1094" s="37"/>
      <c r="W1094" s="37"/>
      <c r="X1094" s="37"/>
      <c r="Y1094" s="37"/>
      <c r="Z1094" s="37"/>
      <c r="AA1094" s="39"/>
      <c r="AB1094" s="53"/>
      <c r="AC1094" s="40"/>
      <c r="AD1094" s="39"/>
    </row>
    <row r="1095" spans="1:30" x14ac:dyDescent="0.25">
      <c r="A1095" s="41"/>
      <c r="B1095" s="41"/>
      <c r="C1095" s="41"/>
      <c r="D1095" s="34"/>
      <c r="E1095" s="35"/>
      <c r="F1095" s="35"/>
      <c r="G1095" s="28"/>
      <c r="H1095" s="36"/>
      <c r="I1095" s="36"/>
      <c r="J1095" s="36"/>
      <c r="K1095" s="36"/>
      <c r="L1095" s="37"/>
      <c r="M1095" s="37"/>
      <c r="N1095" s="37"/>
      <c r="O1095" s="36"/>
      <c r="P1095" s="36"/>
      <c r="Q1095" s="36"/>
      <c r="R1095" s="38"/>
      <c r="S1095" s="38"/>
      <c r="T1095" s="38"/>
      <c r="U1095" s="37"/>
      <c r="V1095" s="37"/>
      <c r="W1095" s="37"/>
      <c r="X1095" s="37"/>
      <c r="Y1095" s="37"/>
      <c r="Z1095" s="37"/>
      <c r="AA1095" s="39"/>
      <c r="AB1095" s="53"/>
      <c r="AC1095" s="40"/>
      <c r="AD1095" s="58"/>
    </row>
    <row r="1096" spans="1:30" x14ac:dyDescent="0.25">
      <c r="A1096" s="41"/>
      <c r="B1096" s="41"/>
      <c r="C1096" s="41"/>
      <c r="D1096" s="34"/>
      <c r="E1096" s="35"/>
      <c r="F1096" s="35"/>
      <c r="G1096" s="28"/>
      <c r="H1096" s="36"/>
      <c r="I1096" s="36"/>
      <c r="J1096" s="36"/>
      <c r="K1096" s="36"/>
      <c r="L1096" s="37"/>
      <c r="M1096" s="37"/>
      <c r="N1096" s="37"/>
      <c r="O1096" s="36"/>
      <c r="P1096" s="36"/>
      <c r="Q1096" s="36"/>
      <c r="R1096" s="38"/>
      <c r="S1096" s="38"/>
      <c r="T1096" s="38"/>
      <c r="U1096" s="37"/>
      <c r="V1096" s="37"/>
      <c r="W1096" s="37"/>
      <c r="X1096" s="37"/>
      <c r="Y1096" s="37"/>
      <c r="Z1096" s="37"/>
      <c r="AA1096" s="39"/>
      <c r="AB1096" s="53"/>
      <c r="AC1096" s="40"/>
      <c r="AD1096" s="39"/>
    </row>
    <row r="1097" spans="1:30" x14ac:dyDescent="0.25">
      <c r="A1097" s="41"/>
      <c r="B1097" s="41"/>
      <c r="C1097" s="41"/>
      <c r="D1097" s="34"/>
      <c r="E1097" s="35"/>
      <c r="F1097" s="35"/>
      <c r="G1097" s="28"/>
      <c r="H1097" s="36"/>
      <c r="I1097" s="36"/>
      <c r="J1097" s="36"/>
      <c r="K1097" s="36"/>
      <c r="L1097" s="37"/>
      <c r="M1097" s="37"/>
      <c r="N1097" s="37"/>
      <c r="O1097" s="36"/>
      <c r="P1097" s="36"/>
      <c r="Q1097" s="36"/>
      <c r="R1097" s="38"/>
      <c r="S1097" s="38"/>
      <c r="T1097" s="38"/>
      <c r="U1097" s="37"/>
      <c r="V1097" s="37"/>
      <c r="W1097" s="37"/>
      <c r="X1097" s="37"/>
      <c r="Y1097" s="37"/>
      <c r="Z1097" s="37"/>
      <c r="AA1097" s="39"/>
      <c r="AB1097" s="53"/>
      <c r="AC1097" s="40"/>
      <c r="AD1097" s="39"/>
    </row>
    <row r="1098" spans="1:30" x14ac:dyDescent="0.25">
      <c r="A1098" s="41"/>
      <c r="B1098" s="41"/>
      <c r="C1098" s="41"/>
      <c r="D1098" s="34"/>
      <c r="E1098" s="35"/>
      <c r="F1098" s="35"/>
      <c r="G1098" s="28"/>
      <c r="H1098" s="36"/>
      <c r="I1098" s="36"/>
      <c r="J1098" s="36"/>
      <c r="K1098" s="36"/>
      <c r="L1098" s="37"/>
      <c r="M1098" s="37"/>
      <c r="N1098" s="37"/>
      <c r="O1098" s="36"/>
      <c r="P1098" s="36"/>
      <c r="Q1098" s="36"/>
      <c r="R1098" s="38"/>
      <c r="S1098" s="38"/>
      <c r="T1098" s="38"/>
      <c r="U1098" s="37"/>
      <c r="V1098" s="37"/>
      <c r="W1098" s="37"/>
      <c r="X1098" s="37"/>
      <c r="Y1098" s="37"/>
      <c r="Z1098" s="37"/>
      <c r="AA1098" s="39"/>
      <c r="AB1098" s="53"/>
      <c r="AC1098" s="40"/>
      <c r="AD1098" s="39"/>
    </row>
    <row r="1099" spans="1:30" x14ac:dyDescent="0.25">
      <c r="A1099" s="41"/>
      <c r="B1099" s="41"/>
      <c r="C1099" s="41"/>
      <c r="D1099" s="34"/>
      <c r="E1099" s="35"/>
      <c r="F1099" s="35"/>
      <c r="G1099" s="28"/>
      <c r="H1099" s="36"/>
      <c r="I1099" s="36"/>
      <c r="J1099" s="36"/>
      <c r="K1099" s="36"/>
      <c r="L1099" s="37"/>
      <c r="M1099" s="37"/>
      <c r="N1099" s="37"/>
      <c r="O1099" s="36"/>
      <c r="P1099" s="36"/>
      <c r="Q1099" s="36"/>
      <c r="R1099" s="38"/>
      <c r="S1099" s="38"/>
      <c r="T1099" s="38"/>
      <c r="U1099" s="37"/>
      <c r="V1099" s="37"/>
      <c r="W1099" s="37"/>
      <c r="X1099" s="37"/>
      <c r="Y1099" s="37"/>
      <c r="Z1099" s="37"/>
      <c r="AA1099" s="39"/>
      <c r="AB1099" s="53"/>
      <c r="AC1099" s="40"/>
      <c r="AD1099" s="58"/>
    </row>
    <row r="1100" spans="1:30" x14ac:dyDescent="0.25">
      <c r="A1100" s="41"/>
      <c r="B1100" s="41"/>
      <c r="C1100" s="41"/>
      <c r="D1100" s="34"/>
      <c r="E1100" s="35"/>
      <c r="F1100" s="35"/>
      <c r="G1100" s="28"/>
      <c r="H1100" s="36"/>
      <c r="I1100" s="36"/>
      <c r="J1100" s="36"/>
      <c r="K1100" s="36"/>
      <c r="L1100" s="37"/>
      <c r="M1100" s="37"/>
      <c r="N1100" s="37"/>
      <c r="O1100" s="36"/>
      <c r="P1100" s="36"/>
      <c r="Q1100" s="36"/>
      <c r="R1100" s="38"/>
      <c r="S1100" s="38"/>
      <c r="T1100" s="38"/>
      <c r="U1100" s="37"/>
      <c r="V1100" s="37"/>
      <c r="W1100" s="37"/>
      <c r="X1100" s="37"/>
      <c r="Y1100" s="37"/>
      <c r="Z1100" s="37"/>
      <c r="AA1100" s="39"/>
      <c r="AB1100" s="53"/>
      <c r="AC1100" s="40"/>
      <c r="AD1100" s="39"/>
    </row>
    <row r="1101" spans="1:30" x14ac:dyDescent="0.25">
      <c r="A1101" s="41"/>
      <c r="B1101" s="41"/>
      <c r="C1101" s="41"/>
      <c r="D1101" s="34"/>
      <c r="E1101" s="35"/>
      <c r="F1101" s="35"/>
      <c r="G1101" s="28"/>
      <c r="H1101" s="36"/>
      <c r="I1101" s="36"/>
      <c r="J1101" s="36"/>
      <c r="K1101" s="36"/>
      <c r="L1101" s="37"/>
      <c r="M1101" s="37"/>
      <c r="N1101" s="37"/>
      <c r="O1101" s="36"/>
      <c r="P1101" s="36"/>
      <c r="Q1101" s="36"/>
      <c r="R1101" s="38"/>
      <c r="S1101" s="38"/>
      <c r="T1101" s="38"/>
      <c r="U1101" s="37"/>
      <c r="V1101" s="37"/>
      <c r="W1101" s="37"/>
      <c r="X1101" s="37"/>
      <c r="Y1101" s="37"/>
      <c r="Z1101" s="37"/>
      <c r="AA1101" s="39"/>
      <c r="AB1101" s="53"/>
      <c r="AC1101" s="40"/>
      <c r="AD1101" s="39"/>
    </row>
    <row r="1102" spans="1:30" x14ac:dyDescent="0.25">
      <c r="A1102" s="41"/>
      <c r="B1102" s="41"/>
      <c r="C1102" s="41"/>
      <c r="D1102" s="34"/>
      <c r="E1102" s="35"/>
      <c r="F1102" s="35"/>
      <c r="G1102" s="28"/>
      <c r="H1102" s="36"/>
      <c r="I1102" s="36"/>
      <c r="J1102" s="36"/>
      <c r="K1102" s="36"/>
      <c r="L1102" s="37"/>
      <c r="M1102" s="37"/>
      <c r="N1102" s="37"/>
      <c r="O1102" s="36"/>
      <c r="P1102" s="36"/>
      <c r="Q1102" s="36"/>
      <c r="R1102" s="38"/>
      <c r="S1102" s="38"/>
      <c r="T1102" s="38"/>
      <c r="U1102" s="37"/>
      <c r="V1102" s="37"/>
      <c r="W1102" s="37"/>
      <c r="X1102" s="37"/>
      <c r="Y1102" s="37"/>
      <c r="Z1102" s="37"/>
      <c r="AA1102" s="39"/>
      <c r="AB1102" s="53"/>
      <c r="AC1102" s="40"/>
      <c r="AD1102" s="39"/>
    </row>
    <row r="1103" spans="1:30" x14ac:dyDescent="0.25">
      <c r="A1103" s="41"/>
      <c r="B1103" s="41"/>
      <c r="C1103" s="41"/>
      <c r="D1103" s="34"/>
      <c r="E1103" s="35"/>
      <c r="F1103" s="35"/>
      <c r="G1103" s="28"/>
      <c r="H1103" s="36"/>
      <c r="I1103" s="36"/>
      <c r="J1103" s="36"/>
      <c r="K1103" s="36"/>
      <c r="L1103" s="37"/>
      <c r="M1103" s="37"/>
      <c r="N1103" s="37"/>
      <c r="O1103" s="36"/>
      <c r="P1103" s="36"/>
      <c r="Q1103" s="36"/>
      <c r="R1103" s="38"/>
      <c r="S1103" s="38"/>
      <c r="T1103" s="38"/>
      <c r="U1103" s="37"/>
      <c r="V1103" s="37"/>
      <c r="W1103" s="37"/>
      <c r="X1103" s="37"/>
      <c r="Y1103" s="37"/>
      <c r="Z1103" s="37"/>
      <c r="AA1103" s="39"/>
      <c r="AB1103" s="53"/>
      <c r="AC1103" s="40"/>
      <c r="AD1103" s="39"/>
    </row>
    <row r="1104" spans="1:30" x14ac:dyDescent="0.25">
      <c r="A1104" s="41"/>
      <c r="B1104" s="41"/>
      <c r="C1104" s="41"/>
      <c r="D1104" s="34"/>
      <c r="E1104" s="35"/>
      <c r="F1104" s="35"/>
      <c r="G1104" s="28"/>
      <c r="H1104" s="36"/>
      <c r="I1104" s="36"/>
      <c r="J1104" s="36"/>
      <c r="K1104" s="36"/>
      <c r="L1104" s="37"/>
      <c r="M1104" s="37"/>
      <c r="N1104" s="37"/>
      <c r="O1104" s="36"/>
      <c r="P1104" s="36"/>
      <c r="Q1104" s="36"/>
      <c r="R1104" s="38"/>
      <c r="S1104" s="38"/>
      <c r="T1104" s="38"/>
      <c r="U1104" s="37"/>
      <c r="V1104" s="37"/>
      <c r="W1104" s="37"/>
      <c r="X1104" s="37"/>
      <c r="Y1104" s="37"/>
      <c r="Z1104" s="37"/>
      <c r="AA1104" s="39"/>
      <c r="AB1104" s="53"/>
      <c r="AC1104" s="40"/>
      <c r="AD1104" s="58"/>
    </row>
    <row r="1105" spans="1:30" x14ac:dyDescent="0.25">
      <c r="A1105" s="41"/>
      <c r="B1105" s="41"/>
      <c r="C1105" s="41"/>
      <c r="D1105" s="34"/>
      <c r="E1105" s="35"/>
      <c r="F1105" s="35"/>
      <c r="G1105" s="28"/>
      <c r="H1105" s="36"/>
      <c r="I1105" s="36"/>
      <c r="J1105" s="36"/>
      <c r="K1105" s="36"/>
      <c r="L1105" s="37"/>
      <c r="M1105" s="37"/>
      <c r="N1105" s="37"/>
      <c r="O1105" s="36"/>
      <c r="P1105" s="36"/>
      <c r="Q1105" s="36"/>
      <c r="R1105" s="38"/>
      <c r="S1105" s="38"/>
      <c r="T1105" s="38"/>
      <c r="U1105" s="37"/>
      <c r="V1105" s="37"/>
      <c r="W1105" s="37"/>
      <c r="X1105" s="37"/>
      <c r="Y1105" s="37"/>
      <c r="Z1105" s="37"/>
      <c r="AA1105" s="39"/>
      <c r="AB1105" s="53"/>
      <c r="AC1105" s="40"/>
      <c r="AD1105" s="39"/>
    </row>
    <row r="1106" spans="1:30" x14ac:dyDescent="0.25">
      <c r="A1106" s="41"/>
      <c r="B1106" s="41"/>
      <c r="C1106" s="41"/>
      <c r="D1106" s="34"/>
      <c r="E1106" s="35"/>
      <c r="F1106" s="35"/>
      <c r="G1106" s="28"/>
      <c r="H1106" s="36"/>
      <c r="I1106" s="36"/>
      <c r="J1106" s="36"/>
      <c r="K1106" s="36"/>
      <c r="L1106" s="37"/>
      <c r="M1106" s="37"/>
      <c r="N1106" s="37"/>
      <c r="O1106" s="36"/>
      <c r="P1106" s="36"/>
      <c r="Q1106" s="36"/>
      <c r="R1106" s="38"/>
      <c r="S1106" s="38"/>
      <c r="T1106" s="38"/>
      <c r="U1106" s="37"/>
      <c r="V1106" s="37"/>
      <c r="W1106" s="37"/>
      <c r="X1106" s="37"/>
      <c r="Y1106" s="37"/>
      <c r="Z1106" s="37"/>
      <c r="AA1106" s="39"/>
      <c r="AB1106" s="53"/>
      <c r="AC1106" s="40"/>
      <c r="AD1106" s="39"/>
    </row>
    <row r="1107" spans="1:30" x14ac:dyDescent="0.25">
      <c r="A1107" s="41"/>
      <c r="B1107" s="41"/>
      <c r="C1107" s="41"/>
      <c r="D1107" s="34"/>
      <c r="E1107" s="35"/>
      <c r="F1107" s="35"/>
      <c r="G1107" s="28"/>
      <c r="H1107" s="36"/>
      <c r="I1107" s="36"/>
      <c r="J1107" s="36"/>
      <c r="K1107" s="36"/>
      <c r="L1107" s="37"/>
      <c r="M1107" s="37"/>
      <c r="N1107" s="37"/>
      <c r="O1107" s="36"/>
      <c r="P1107" s="36"/>
      <c r="Q1107" s="36"/>
      <c r="R1107" s="38"/>
      <c r="S1107" s="38"/>
      <c r="T1107" s="38"/>
      <c r="U1107" s="37"/>
      <c r="V1107" s="37"/>
      <c r="W1107" s="37"/>
      <c r="X1107" s="37"/>
      <c r="Y1107" s="37"/>
      <c r="Z1107" s="37"/>
      <c r="AA1107" s="39"/>
      <c r="AB1107" s="53"/>
      <c r="AC1107" s="40"/>
      <c r="AD1107" s="39"/>
    </row>
    <row r="1108" spans="1:30" x14ac:dyDescent="0.25">
      <c r="A1108" s="41"/>
      <c r="B1108" s="41"/>
      <c r="C1108" s="41"/>
      <c r="D1108" s="34"/>
      <c r="E1108" s="35"/>
      <c r="F1108" s="35"/>
      <c r="G1108" s="28"/>
      <c r="H1108" s="36"/>
      <c r="I1108" s="36"/>
      <c r="J1108" s="36"/>
      <c r="K1108" s="36"/>
      <c r="L1108" s="37"/>
      <c r="M1108" s="37"/>
      <c r="N1108" s="37"/>
      <c r="O1108" s="36"/>
      <c r="P1108" s="36"/>
      <c r="Q1108" s="36"/>
      <c r="R1108" s="38"/>
      <c r="S1108" s="38"/>
      <c r="T1108" s="38"/>
      <c r="U1108" s="37"/>
      <c r="V1108" s="37"/>
      <c r="W1108" s="37"/>
      <c r="X1108" s="37"/>
      <c r="Y1108" s="37"/>
      <c r="Z1108" s="37"/>
      <c r="AA1108" s="39"/>
      <c r="AB1108" s="53"/>
      <c r="AC1108" s="40"/>
      <c r="AD1108" s="58"/>
    </row>
    <row r="1109" spans="1:30" x14ac:dyDescent="0.25">
      <c r="A1109" s="41"/>
      <c r="B1109" s="41"/>
      <c r="C1109" s="41"/>
      <c r="D1109" s="34"/>
      <c r="E1109" s="35"/>
      <c r="F1109" s="35"/>
      <c r="G1109" s="28"/>
      <c r="H1109" s="36"/>
      <c r="I1109" s="36"/>
      <c r="J1109" s="36"/>
      <c r="K1109" s="36"/>
      <c r="L1109" s="37"/>
      <c r="M1109" s="37"/>
      <c r="N1109" s="37"/>
      <c r="O1109" s="36"/>
      <c r="P1109" s="36"/>
      <c r="Q1109" s="36"/>
      <c r="R1109" s="38"/>
      <c r="S1109" s="38"/>
      <c r="T1109" s="38"/>
      <c r="U1109" s="37"/>
      <c r="V1109" s="37"/>
      <c r="W1109" s="37"/>
      <c r="X1109" s="37"/>
      <c r="Y1109" s="37"/>
      <c r="Z1109" s="37"/>
      <c r="AA1109" s="39"/>
      <c r="AB1109" s="53"/>
      <c r="AC1109" s="40"/>
      <c r="AD1109" s="39"/>
    </row>
    <row r="1110" spans="1:30" x14ac:dyDescent="0.25">
      <c r="A1110" s="41"/>
      <c r="B1110" s="41"/>
      <c r="C1110" s="41"/>
      <c r="D1110" s="34"/>
      <c r="E1110" s="35"/>
      <c r="F1110" s="35"/>
      <c r="G1110" s="28"/>
      <c r="H1110" s="36"/>
      <c r="I1110" s="36"/>
      <c r="J1110" s="36"/>
      <c r="K1110" s="36"/>
      <c r="L1110" s="37"/>
      <c r="M1110" s="37"/>
      <c r="N1110" s="37"/>
      <c r="O1110" s="36"/>
      <c r="P1110" s="36"/>
      <c r="Q1110" s="36"/>
      <c r="R1110" s="38"/>
      <c r="S1110" s="38"/>
      <c r="T1110" s="38"/>
      <c r="U1110" s="37"/>
      <c r="V1110" s="37"/>
      <c r="W1110" s="37"/>
      <c r="X1110" s="37"/>
      <c r="Y1110" s="37"/>
      <c r="Z1110" s="37"/>
      <c r="AA1110" s="39"/>
      <c r="AB1110" s="53"/>
      <c r="AC1110" s="40"/>
      <c r="AD1110" s="39"/>
    </row>
    <row r="1111" spans="1:30" x14ac:dyDescent="0.25">
      <c r="A1111" s="41"/>
      <c r="B1111" s="41"/>
      <c r="C1111" s="41"/>
      <c r="D1111" s="34"/>
      <c r="E1111" s="35"/>
      <c r="F1111" s="35"/>
      <c r="G1111" s="28"/>
      <c r="H1111" s="36"/>
      <c r="I1111" s="36"/>
      <c r="J1111" s="36"/>
      <c r="K1111" s="36"/>
      <c r="L1111" s="37"/>
      <c r="M1111" s="37"/>
      <c r="N1111" s="37"/>
      <c r="O1111" s="36"/>
      <c r="P1111" s="36"/>
      <c r="Q1111" s="36"/>
      <c r="R1111" s="38"/>
      <c r="S1111" s="38"/>
      <c r="T1111" s="38"/>
      <c r="U1111" s="37"/>
      <c r="V1111" s="37"/>
      <c r="W1111" s="37"/>
      <c r="X1111" s="37"/>
      <c r="Y1111" s="37"/>
      <c r="Z1111" s="37"/>
      <c r="AA1111" s="39"/>
      <c r="AB1111" s="53"/>
      <c r="AC1111" s="40"/>
      <c r="AD1111" s="39"/>
    </row>
    <row r="1112" spans="1:30" x14ac:dyDescent="0.25">
      <c r="A1112" s="41"/>
      <c r="B1112" s="41"/>
      <c r="C1112" s="41"/>
      <c r="D1112" s="34"/>
      <c r="E1112" s="35"/>
      <c r="F1112" s="35"/>
      <c r="G1112" s="28"/>
      <c r="H1112" s="36"/>
      <c r="I1112" s="36"/>
      <c r="J1112" s="36"/>
      <c r="K1112" s="36"/>
      <c r="L1112" s="37"/>
      <c r="M1112" s="37"/>
      <c r="N1112" s="37"/>
      <c r="O1112" s="36"/>
      <c r="P1112" s="36"/>
      <c r="Q1112" s="36"/>
      <c r="R1112" s="38"/>
      <c r="S1112" s="38"/>
      <c r="T1112" s="38"/>
      <c r="U1112" s="37"/>
      <c r="V1112" s="37"/>
      <c r="W1112" s="37"/>
      <c r="X1112" s="37"/>
      <c r="Y1112" s="37"/>
      <c r="Z1112" s="37"/>
      <c r="AA1112" s="39"/>
      <c r="AB1112" s="53"/>
      <c r="AC1112" s="40"/>
      <c r="AD1112" s="58"/>
    </row>
    <row r="1113" spans="1:30" x14ac:dyDescent="0.25">
      <c r="A1113" s="41"/>
      <c r="B1113" s="41"/>
      <c r="C1113" s="41"/>
      <c r="D1113" s="34"/>
      <c r="E1113" s="35"/>
      <c r="F1113" s="35"/>
      <c r="G1113" s="28"/>
      <c r="H1113" s="36"/>
      <c r="I1113" s="36"/>
      <c r="J1113" s="36"/>
      <c r="K1113" s="36"/>
      <c r="L1113" s="37"/>
      <c r="M1113" s="37"/>
      <c r="N1113" s="37"/>
      <c r="O1113" s="36"/>
      <c r="P1113" s="36"/>
      <c r="Q1113" s="36"/>
      <c r="R1113" s="38"/>
      <c r="S1113" s="38"/>
      <c r="T1113" s="38"/>
      <c r="U1113" s="37"/>
      <c r="V1113" s="37"/>
      <c r="W1113" s="37"/>
      <c r="X1113" s="37"/>
      <c r="Y1113" s="37"/>
      <c r="Z1113" s="37"/>
      <c r="AA1113" s="39"/>
      <c r="AB1113" s="53"/>
      <c r="AC1113" s="40"/>
      <c r="AD1113" s="39"/>
    </row>
    <row r="1114" spans="1:30" x14ac:dyDescent="0.25">
      <c r="A1114" s="41"/>
      <c r="B1114" s="41"/>
      <c r="C1114" s="41"/>
      <c r="D1114" s="34"/>
      <c r="E1114" s="35"/>
      <c r="F1114" s="35"/>
      <c r="G1114" s="28"/>
      <c r="H1114" s="36"/>
      <c r="I1114" s="36"/>
      <c r="J1114" s="36"/>
      <c r="K1114" s="36"/>
      <c r="L1114" s="37"/>
      <c r="M1114" s="37"/>
      <c r="N1114" s="37"/>
      <c r="O1114" s="36"/>
      <c r="P1114" s="36"/>
      <c r="Q1114" s="36"/>
      <c r="R1114" s="38"/>
      <c r="S1114" s="38"/>
      <c r="T1114" s="38"/>
      <c r="U1114" s="37"/>
      <c r="V1114" s="37"/>
      <c r="W1114" s="37"/>
      <c r="X1114" s="37"/>
      <c r="Y1114" s="37"/>
      <c r="Z1114" s="37"/>
      <c r="AA1114" s="39"/>
      <c r="AB1114" s="53"/>
      <c r="AC1114" s="40"/>
      <c r="AD1114" s="39"/>
    </row>
    <row r="1115" spans="1:30" x14ac:dyDescent="0.25">
      <c r="A1115" s="41"/>
      <c r="B1115" s="41"/>
      <c r="C1115" s="41"/>
      <c r="D1115" s="34"/>
      <c r="E1115" s="35"/>
      <c r="F1115" s="35"/>
      <c r="G1115" s="28"/>
      <c r="H1115" s="36"/>
      <c r="I1115" s="36"/>
      <c r="J1115" s="36"/>
      <c r="K1115" s="36"/>
      <c r="L1115" s="37"/>
      <c r="M1115" s="37"/>
      <c r="N1115" s="37"/>
      <c r="O1115" s="36"/>
      <c r="P1115" s="36"/>
      <c r="Q1115" s="36"/>
      <c r="R1115" s="38"/>
      <c r="S1115" s="38"/>
      <c r="T1115" s="38"/>
      <c r="U1115" s="37"/>
      <c r="V1115" s="37"/>
      <c r="W1115" s="37"/>
      <c r="X1115" s="37"/>
      <c r="Y1115" s="37"/>
      <c r="Z1115" s="37"/>
      <c r="AA1115" s="39"/>
      <c r="AB1115" s="53"/>
      <c r="AC1115" s="40"/>
      <c r="AD1115" s="39"/>
    </row>
    <row r="1116" spans="1:30" x14ac:dyDescent="0.25">
      <c r="A1116" s="41"/>
      <c r="B1116" s="41"/>
      <c r="C1116" s="41"/>
      <c r="D1116" s="34"/>
      <c r="E1116" s="35"/>
      <c r="F1116" s="35"/>
      <c r="G1116" s="28"/>
      <c r="H1116" s="36"/>
      <c r="I1116" s="36"/>
      <c r="J1116" s="36"/>
      <c r="K1116" s="36"/>
      <c r="L1116" s="37"/>
      <c r="M1116" s="37"/>
      <c r="N1116" s="37"/>
      <c r="O1116" s="36"/>
      <c r="P1116" s="36"/>
      <c r="Q1116" s="36"/>
      <c r="R1116" s="38"/>
      <c r="S1116" s="38"/>
      <c r="T1116" s="38"/>
      <c r="U1116" s="37"/>
      <c r="V1116" s="37"/>
      <c r="W1116" s="37"/>
      <c r="X1116" s="37"/>
      <c r="Y1116" s="37"/>
      <c r="Z1116" s="37"/>
      <c r="AA1116" s="39"/>
      <c r="AB1116" s="53"/>
      <c r="AC1116" s="40"/>
      <c r="AD1116" s="39"/>
    </row>
    <row r="1117" spans="1:30" x14ac:dyDescent="0.25">
      <c r="A1117" s="41"/>
      <c r="B1117" s="41"/>
      <c r="C1117" s="41"/>
      <c r="D1117" s="34"/>
      <c r="E1117" s="35"/>
      <c r="F1117" s="35"/>
      <c r="G1117" s="28"/>
      <c r="H1117" s="36"/>
      <c r="I1117" s="36"/>
      <c r="J1117" s="36"/>
      <c r="K1117" s="36"/>
      <c r="L1117" s="37"/>
      <c r="M1117" s="37"/>
      <c r="N1117" s="37"/>
      <c r="O1117" s="36"/>
      <c r="P1117" s="36"/>
      <c r="Q1117" s="36"/>
      <c r="R1117" s="38"/>
      <c r="S1117" s="38"/>
      <c r="T1117" s="38"/>
      <c r="U1117" s="37"/>
      <c r="V1117" s="37"/>
      <c r="W1117" s="37"/>
      <c r="X1117" s="37"/>
      <c r="Y1117" s="37"/>
      <c r="Z1117" s="37"/>
      <c r="AA1117" s="39"/>
      <c r="AB1117" s="53"/>
      <c r="AC1117" s="40"/>
      <c r="AD1117" s="39"/>
    </row>
    <row r="1118" spans="1:30" x14ac:dyDescent="0.25">
      <c r="A1118" s="41"/>
      <c r="B1118" s="41"/>
      <c r="C1118" s="41"/>
      <c r="D1118" s="34"/>
      <c r="E1118" s="35"/>
      <c r="F1118" s="35"/>
      <c r="G1118" s="28"/>
      <c r="H1118" s="36"/>
      <c r="I1118" s="36"/>
      <c r="J1118" s="36"/>
      <c r="K1118" s="36"/>
      <c r="L1118" s="37"/>
      <c r="M1118" s="37"/>
      <c r="N1118" s="37"/>
      <c r="O1118" s="36"/>
      <c r="P1118" s="36"/>
      <c r="Q1118" s="36"/>
      <c r="R1118" s="38"/>
      <c r="S1118" s="38"/>
      <c r="T1118" s="38"/>
      <c r="U1118" s="37"/>
      <c r="V1118" s="37"/>
      <c r="W1118" s="37"/>
      <c r="X1118" s="37"/>
      <c r="Y1118" s="37"/>
      <c r="Z1118" s="37"/>
      <c r="AA1118" s="39"/>
      <c r="AB1118" s="53"/>
      <c r="AC1118" s="40"/>
      <c r="AD1118" s="39"/>
    </row>
    <row r="1119" spans="1:30" x14ac:dyDescent="0.25">
      <c r="A1119" s="41"/>
      <c r="B1119" s="41"/>
      <c r="C1119" s="41"/>
      <c r="D1119" s="34"/>
      <c r="E1119" s="35"/>
      <c r="F1119" s="35"/>
      <c r="G1119" s="28"/>
      <c r="H1119" s="36"/>
      <c r="I1119" s="36"/>
      <c r="J1119" s="36"/>
      <c r="K1119" s="36"/>
      <c r="L1119" s="37"/>
      <c r="M1119" s="37"/>
      <c r="N1119" s="37"/>
      <c r="O1119" s="36"/>
      <c r="P1119" s="36"/>
      <c r="Q1119" s="36"/>
      <c r="R1119" s="38"/>
      <c r="S1119" s="38"/>
      <c r="T1119" s="38"/>
      <c r="U1119" s="37"/>
      <c r="V1119" s="37"/>
      <c r="W1119" s="37"/>
      <c r="X1119" s="37"/>
      <c r="Y1119" s="37"/>
      <c r="Z1119" s="37"/>
      <c r="AA1119" s="39"/>
      <c r="AB1119" s="53"/>
      <c r="AC1119" s="40"/>
      <c r="AD1119" s="39"/>
    </row>
    <row r="1120" spans="1:30" x14ac:dyDescent="0.25">
      <c r="A1120" s="41"/>
      <c r="B1120" s="41"/>
      <c r="C1120" s="41"/>
      <c r="D1120" s="34"/>
      <c r="E1120" s="35"/>
      <c r="F1120" s="35"/>
      <c r="G1120" s="28"/>
      <c r="H1120" s="36"/>
      <c r="I1120" s="36"/>
      <c r="J1120" s="36"/>
      <c r="K1120" s="36"/>
      <c r="L1120" s="37"/>
      <c r="M1120" s="37"/>
      <c r="N1120" s="37"/>
      <c r="O1120" s="36"/>
      <c r="P1120" s="36"/>
      <c r="Q1120" s="36"/>
      <c r="R1120" s="38"/>
      <c r="S1120" s="38"/>
      <c r="T1120" s="38"/>
      <c r="U1120" s="37"/>
      <c r="V1120" s="37"/>
      <c r="W1120" s="37"/>
      <c r="X1120" s="37"/>
      <c r="Y1120" s="37"/>
      <c r="Z1120" s="37"/>
      <c r="AA1120" s="39"/>
      <c r="AB1120" s="53"/>
      <c r="AC1120" s="40"/>
      <c r="AD1120" s="58"/>
    </row>
    <row r="1121" spans="1:30" x14ac:dyDescent="0.25">
      <c r="A1121" s="41"/>
      <c r="B1121" s="41"/>
      <c r="C1121" s="41"/>
      <c r="D1121" s="34"/>
      <c r="E1121" s="35"/>
      <c r="F1121" s="35"/>
      <c r="G1121" s="28"/>
      <c r="H1121" s="36"/>
      <c r="I1121" s="36"/>
      <c r="J1121" s="36"/>
      <c r="K1121" s="36"/>
      <c r="L1121" s="37"/>
      <c r="M1121" s="37"/>
      <c r="N1121" s="37"/>
      <c r="O1121" s="36"/>
      <c r="P1121" s="36"/>
      <c r="Q1121" s="36"/>
      <c r="R1121" s="38"/>
      <c r="S1121" s="38"/>
      <c r="T1121" s="38"/>
      <c r="U1121" s="37"/>
      <c r="V1121" s="37"/>
      <c r="W1121" s="37"/>
      <c r="X1121" s="37"/>
      <c r="Y1121" s="37"/>
      <c r="Z1121" s="37"/>
      <c r="AA1121" s="39"/>
      <c r="AB1121" s="53"/>
      <c r="AC1121" s="40"/>
      <c r="AD1121" s="39"/>
    </row>
    <row r="1122" spans="1:30" x14ac:dyDescent="0.25">
      <c r="A1122" s="41"/>
      <c r="B1122" s="41"/>
      <c r="C1122" s="41"/>
      <c r="D1122" s="34"/>
      <c r="E1122" s="35"/>
      <c r="F1122" s="35"/>
      <c r="G1122" s="28"/>
      <c r="H1122" s="36"/>
      <c r="I1122" s="36"/>
      <c r="J1122" s="36"/>
      <c r="K1122" s="36"/>
      <c r="L1122" s="37"/>
      <c r="M1122" s="37"/>
      <c r="N1122" s="37"/>
      <c r="O1122" s="36"/>
      <c r="P1122" s="36"/>
      <c r="Q1122" s="36"/>
      <c r="R1122" s="38"/>
      <c r="S1122" s="38"/>
      <c r="T1122" s="38"/>
      <c r="U1122" s="37"/>
      <c r="V1122" s="37"/>
      <c r="W1122" s="37"/>
      <c r="X1122" s="37"/>
      <c r="Y1122" s="37"/>
      <c r="Z1122" s="37"/>
      <c r="AA1122" s="39"/>
      <c r="AB1122" s="53"/>
      <c r="AC1122" s="40"/>
      <c r="AD1122" s="39"/>
    </row>
    <row r="1123" spans="1:30" x14ac:dyDescent="0.25">
      <c r="A1123" s="41"/>
      <c r="B1123" s="41"/>
      <c r="C1123" s="41"/>
      <c r="D1123" s="34"/>
      <c r="E1123" s="35"/>
      <c r="F1123" s="35"/>
      <c r="G1123" s="28"/>
      <c r="H1123" s="36"/>
      <c r="I1123" s="36"/>
      <c r="J1123" s="36"/>
      <c r="K1123" s="36"/>
      <c r="L1123" s="37"/>
      <c r="M1123" s="37"/>
      <c r="N1123" s="37"/>
      <c r="O1123" s="36"/>
      <c r="P1123" s="36"/>
      <c r="Q1123" s="36"/>
      <c r="R1123" s="38"/>
      <c r="S1123" s="38"/>
      <c r="T1123" s="38"/>
      <c r="U1123" s="37"/>
      <c r="V1123" s="37"/>
      <c r="W1123" s="37"/>
      <c r="X1123" s="37"/>
      <c r="Y1123" s="37"/>
      <c r="Z1123" s="37"/>
      <c r="AA1123" s="39"/>
      <c r="AB1123" s="53"/>
      <c r="AC1123" s="40"/>
      <c r="AD1123" s="39"/>
    </row>
    <row r="1124" spans="1:30" x14ac:dyDescent="0.25">
      <c r="A1124" s="41"/>
      <c r="B1124" s="41"/>
      <c r="C1124" s="41"/>
      <c r="D1124" s="34"/>
      <c r="E1124" s="35"/>
      <c r="F1124" s="35"/>
      <c r="G1124" s="28"/>
      <c r="H1124" s="36"/>
      <c r="I1124" s="36"/>
      <c r="J1124" s="36"/>
      <c r="K1124" s="36"/>
      <c r="L1124" s="37"/>
      <c r="M1124" s="37"/>
      <c r="N1124" s="37"/>
      <c r="O1124" s="36"/>
      <c r="P1124" s="36"/>
      <c r="Q1124" s="36"/>
      <c r="R1124" s="38"/>
      <c r="S1124" s="38"/>
      <c r="T1124" s="38"/>
      <c r="U1124" s="37"/>
      <c r="V1124" s="37"/>
      <c r="W1124" s="37"/>
      <c r="X1124" s="37"/>
      <c r="Y1124" s="37"/>
      <c r="Z1124" s="37"/>
      <c r="AA1124" s="39"/>
      <c r="AB1124" s="53"/>
      <c r="AC1124" s="40"/>
      <c r="AD1124" s="58"/>
    </row>
    <row r="1125" spans="1:30" x14ac:dyDescent="0.25">
      <c r="A1125" s="41"/>
      <c r="B1125" s="41"/>
      <c r="C1125" s="41"/>
      <c r="D1125" s="34"/>
      <c r="E1125" s="35"/>
      <c r="F1125" s="35"/>
      <c r="G1125" s="28"/>
      <c r="H1125" s="36"/>
      <c r="I1125" s="36"/>
      <c r="J1125" s="36"/>
      <c r="K1125" s="36"/>
      <c r="L1125" s="37"/>
      <c r="M1125" s="37"/>
      <c r="N1125" s="37"/>
      <c r="O1125" s="36"/>
      <c r="P1125" s="36"/>
      <c r="Q1125" s="36"/>
      <c r="R1125" s="38"/>
      <c r="S1125" s="38"/>
      <c r="T1125" s="38"/>
      <c r="U1125" s="37"/>
      <c r="V1125" s="37"/>
      <c r="W1125" s="37"/>
      <c r="X1125" s="37"/>
      <c r="Y1125" s="37"/>
      <c r="Z1125" s="37"/>
      <c r="AA1125" s="39"/>
      <c r="AB1125" s="53"/>
      <c r="AC1125" s="40"/>
      <c r="AD1125" s="39"/>
    </row>
    <row r="1126" spans="1:30" x14ac:dyDescent="0.25">
      <c r="A1126" s="41"/>
      <c r="B1126" s="41"/>
      <c r="C1126" s="41"/>
      <c r="D1126" s="34"/>
      <c r="E1126" s="35"/>
      <c r="F1126" s="35"/>
      <c r="G1126" s="28"/>
      <c r="H1126" s="36"/>
      <c r="I1126" s="36"/>
      <c r="J1126" s="36"/>
      <c r="K1126" s="36"/>
      <c r="L1126" s="37"/>
      <c r="M1126" s="37"/>
      <c r="N1126" s="37"/>
      <c r="O1126" s="36"/>
      <c r="P1126" s="36"/>
      <c r="Q1126" s="36"/>
      <c r="R1126" s="38"/>
      <c r="S1126" s="38"/>
      <c r="T1126" s="38"/>
      <c r="U1126" s="37"/>
      <c r="V1126" s="37"/>
      <c r="W1126" s="37"/>
      <c r="X1126" s="37"/>
      <c r="Y1126" s="37"/>
      <c r="Z1126" s="37"/>
      <c r="AA1126" s="39"/>
      <c r="AB1126" s="53"/>
      <c r="AC1126" s="40"/>
      <c r="AD1126" s="39"/>
    </row>
    <row r="1127" spans="1:30" x14ac:dyDescent="0.25">
      <c r="A1127" s="41"/>
      <c r="B1127" s="41"/>
      <c r="C1127" s="41"/>
      <c r="D1127" s="34"/>
      <c r="E1127" s="35"/>
      <c r="F1127" s="35"/>
      <c r="G1127" s="28"/>
      <c r="H1127" s="36"/>
      <c r="I1127" s="36"/>
      <c r="J1127" s="36"/>
      <c r="K1127" s="36"/>
      <c r="L1127" s="37"/>
      <c r="M1127" s="37"/>
      <c r="N1127" s="37"/>
      <c r="O1127" s="36"/>
      <c r="P1127" s="36"/>
      <c r="Q1127" s="36"/>
      <c r="R1127" s="38"/>
      <c r="S1127" s="38"/>
      <c r="T1127" s="38"/>
      <c r="U1127" s="37"/>
      <c r="V1127" s="37"/>
      <c r="W1127" s="37"/>
      <c r="X1127" s="37"/>
      <c r="Y1127" s="37"/>
      <c r="Z1127" s="37"/>
      <c r="AA1127" s="39"/>
      <c r="AB1127" s="53"/>
      <c r="AC1127" s="40"/>
      <c r="AD1127" s="39"/>
    </row>
    <row r="1128" spans="1:30" x14ac:dyDescent="0.25">
      <c r="A1128" s="41"/>
      <c r="B1128" s="41"/>
      <c r="C1128" s="41"/>
      <c r="D1128" s="34"/>
      <c r="E1128" s="35"/>
      <c r="F1128" s="35"/>
      <c r="G1128" s="28"/>
      <c r="H1128" s="36"/>
      <c r="I1128" s="36"/>
      <c r="J1128" s="36"/>
      <c r="K1128" s="36"/>
      <c r="L1128" s="37"/>
      <c r="M1128" s="37"/>
      <c r="N1128" s="37"/>
      <c r="O1128" s="36"/>
      <c r="P1128" s="36"/>
      <c r="Q1128" s="36"/>
      <c r="R1128" s="38"/>
      <c r="S1128" s="38"/>
      <c r="T1128" s="38"/>
      <c r="U1128" s="37"/>
      <c r="V1128" s="37"/>
      <c r="W1128" s="37"/>
      <c r="X1128" s="37"/>
      <c r="Y1128" s="37"/>
      <c r="Z1128" s="37"/>
      <c r="AA1128" s="39"/>
      <c r="AB1128" s="53"/>
      <c r="AC1128" s="40"/>
      <c r="AD1128" s="39"/>
    </row>
    <row r="1129" spans="1:30" x14ac:dyDescent="0.25">
      <c r="A1129" s="41"/>
      <c r="B1129" s="41"/>
      <c r="C1129" s="41"/>
      <c r="D1129" s="34"/>
      <c r="E1129" s="35"/>
      <c r="F1129" s="35"/>
      <c r="G1129" s="28"/>
      <c r="H1129" s="36"/>
      <c r="I1129" s="36"/>
      <c r="J1129" s="36"/>
      <c r="K1129" s="36"/>
      <c r="L1129" s="37"/>
      <c r="M1129" s="37"/>
      <c r="N1129" s="37"/>
      <c r="O1129" s="36"/>
      <c r="P1129" s="36"/>
      <c r="Q1129" s="36"/>
      <c r="R1129" s="38"/>
      <c r="S1129" s="38"/>
      <c r="T1129" s="38"/>
      <c r="U1129" s="37"/>
      <c r="V1129" s="37"/>
      <c r="W1129" s="37"/>
      <c r="X1129" s="37"/>
      <c r="Y1129" s="37"/>
      <c r="Z1129" s="37"/>
      <c r="AA1129" s="39"/>
      <c r="AB1129" s="53"/>
      <c r="AC1129" s="40"/>
      <c r="AD1129" s="39"/>
    </row>
    <row r="1130" spans="1:30" x14ac:dyDescent="0.25">
      <c r="A1130" s="41"/>
      <c r="B1130" s="41"/>
      <c r="C1130" s="41"/>
      <c r="D1130" s="34"/>
      <c r="E1130" s="35"/>
      <c r="F1130" s="35"/>
      <c r="G1130" s="28"/>
      <c r="H1130" s="36"/>
      <c r="I1130" s="36"/>
      <c r="J1130" s="36"/>
      <c r="K1130" s="36"/>
      <c r="L1130" s="37"/>
      <c r="M1130" s="37"/>
      <c r="N1130" s="37"/>
      <c r="O1130" s="36"/>
      <c r="P1130" s="36"/>
      <c r="Q1130" s="36"/>
      <c r="R1130" s="38"/>
      <c r="S1130" s="38"/>
      <c r="T1130" s="38"/>
      <c r="U1130" s="37"/>
      <c r="V1130" s="37"/>
      <c r="W1130" s="37"/>
      <c r="X1130" s="37"/>
      <c r="Y1130" s="37"/>
      <c r="Z1130" s="37"/>
      <c r="AA1130" s="39"/>
      <c r="AB1130" s="53"/>
      <c r="AC1130" s="40"/>
      <c r="AD1130" s="39"/>
    </row>
    <row r="1131" spans="1:30" x14ac:dyDescent="0.25">
      <c r="A1131" s="41"/>
      <c r="B1131" s="41"/>
      <c r="C1131" s="41"/>
      <c r="D1131" s="34"/>
      <c r="E1131" s="35"/>
      <c r="F1131" s="35"/>
      <c r="G1131" s="28"/>
      <c r="H1131" s="36"/>
      <c r="I1131" s="36"/>
      <c r="J1131" s="36"/>
      <c r="K1131" s="36"/>
      <c r="L1131" s="37"/>
      <c r="M1131" s="37"/>
      <c r="N1131" s="37"/>
      <c r="O1131" s="36"/>
      <c r="P1131" s="36"/>
      <c r="Q1131" s="36"/>
      <c r="R1131" s="38"/>
      <c r="S1131" s="38"/>
      <c r="T1131" s="38"/>
      <c r="U1131" s="37"/>
      <c r="V1131" s="37"/>
      <c r="W1131" s="37"/>
      <c r="X1131" s="37"/>
      <c r="Y1131" s="37"/>
      <c r="Z1131" s="37"/>
      <c r="AA1131" s="39"/>
      <c r="AB1131" s="53"/>
      <c r="AC1131" s="40"/>
      <c r="AD1131" s="39"/>
    </row>
    <row r="1132" spans="1:30" x14ac:dyDescent="0.25">
      <c r="A1132" s="41"/>
      <c r="B1132" s="41"/>
      <c r="C1132" s="41"/>
      <c r="D1132" s="34"/>
      <c r="E1132" s="35"/>
      <c r="F1132" s="35"/>
      <c r="G1132" s="28"/>
      <c r="H1132" s="36"/>
      <c r="I1132" s="36"/>
      <c r="J1132" s="36"/>
      <c r="K1132" s="36"/>
      <c r="L1132" s="37"/>
      <c r="M1132" s="37"/>
      <c r="N1132" s="37"/>
      <c r="O1132" s="36"/>
      <c r="P1132" s="36"/>
      <c r="Q1132" s="36"/>
      <c r="R1132" s="38"/>
      <c r="S1132" s="38"/>
      <c r="T1132" s="38"/>
      <c r="U1132" s="37"/>
      <c r="V1132" s="37"/>
      <c r="W1132" s="37"/>
      <c r="X1132" s="37"/>
      <c r="Y1132" s="37"/>
      <c r="Z1132" s="37"/>
      <c r="AA1132" s="39"/>
      <c r="AB1132" s="53"/>
      <c r="AC1132" s="40"/>
      <c r="AD1132" s="58"/>
    </row>
    <row r="1133" spans="1:30" x14ac:dyDescent="0.25">
      <c r="A1133" s="41"/>
      <c r="B1133" s="41"/>
      <c r="C1133" s="41"/>
      <c r="D1133" s="34"/>
      <c r="E1133" s="35"/>
      <c r="F1133" s="35"/>
      <c r="G1133" s="28"/>
      <c r="H1133" s="36"/>
      <c r="I1133" s="36"/>
      <c r="J1133" s="36"/>
      <c r="K1133" s="36"/>
      <c r="L1133" s="37"/>
      <c r="M1133" s="37"/>
      <c r="N1133" s="37"/>
      <c r="O1133" s="36"/>
      <c r="P1133" s="36"/>
      <c r="Q1133" s="36"/>
      <c r="R1133" s="38"/>
      <c r="S1133" s="38"/>
      <c r="T1133" s="38"/>
      <c r="U1133" s="37"/>
      <c r="V1133" s="37"/>
      <c r="W1133" s="37"/>
      <c r="X1133" s="37"/>
      <c r="Y1133" s="37"/>
      <c r="Z1133" s="37"/>
      <c r="AA1133" s="39"/>
      <c r="AB1133" s="53"/>
      <c r="AC1133" s="40"/>
      <c r="AD1133" s="39"/>
    </row>
    <row r="1134" spans="1:30" x14ac:dyDescent="0.25">
      <c r="A1134" s="41"/>
      <c r="B1134" s="41"/>
      <c r="C1134" s="41"/>
      <c r="D1134" s="34"/>
      <c r="E1134" s="35"/>
      <c r="F1134" s="35"/>
      <c r="G1134" s="28"/>
      <c r="H1134" s="36"/>
      <c r="I1134" s="36"/>
      <c r="J1134" s="36"/>
      <c r="K1134" s="36"/>
      <c r="L1134" s="37"/>
      <c r="M1134" s="37"/>
      <c r="N1134" s="37"/>
      <c r="O1134" s="36"/>
      <c r="P1134" s="36"/>
      <c r="Q1134" s="36"/>
      <c r="R1134" s="38"/>
      <c r="S1134" s="38"/>
      <c r="T1134" s="38"/>
      <c r="U1134" s="37"/>
      <c r="V1134" s="37"/>
      <c r="W1134" s="37"/>
      <c r="X1134" s="37"/>
      <c r="Y1134" s="37"/>
      <c r="Z1134" s="37"/>
      <c r="AA1134" s="39"/>
      <c r="AB1134" s="53"/>
      <c r="AC1134" s="40"/>
      <c r="AD1134" s="39"/>
    </row>
    <row r="1135" spans="1:30" x14ac:dyDescent="0.25">
      <c r="A1135" s="18"/>
      <c r="B1135" s="18"/>
      <c r="C1135" s="18"/>
      <c r="D1135" s="3"/>
      <c r="E1135" s="4"/>
      <c r="F1135" s="4"/>
      <c r="G1135" s="28"/>
      <c r="H1135" s="8"/>
      <c r="I1135" s="5"/>
      <c r="J1135" s="5"/>
      <c r="K1135" s="5"/>
      <c r="O1135" s="5"/>
      <c r="P1135" s="5"/>
      <c r="Q1135" s="5"/>
      <c r="R1135" s="6"/>
      <c r="S1135" s="6"/>
      <c r="T1135" s="6"/>
      <c r="AA1135" s="70"/>
      <c r="AB1135" s="56"/>
      <c r="AC1135" s="20"/>
      <c r="AD1135" s="70"/>
    </row>
    <row r="1136" spans="1:30" x14ac:dyDescent="0.25">
      <c r="A1136" s="18"/>
      <c r="B1136" s="18"/>
      <c r="C1136" s="18"/>
      <c r="D1136" s="3"/>
      <c r="E1136" s="4"/>
      <c r="F1136" s="4"/>
      <c r="G1136" s="28"/>
      <c r="H1136" s="8"/>
      <c r="I1136" s="5"/>
      <c r="J1136" s="5"/>
      <c r="K1136" s="5"/>
      <c r="O1136" s="5"/>
      <c r="P1136" s="5"/>
      <c r="Q1136" s="5"/>
      <c r="R1136" s="6"/>
      <c r="S1136" s="6"/>
      <c r="T1136" s="6"/>
      <c r="AA1136" s="70"/>
      <c r="AB1136" s="56"/>
      <c r="AC1136" s="20"/>
      <c r="AD1136" s="70"/>
    </row>
    <row r="1137" spans="1:30" x14ac:dyDescent="0.25">
      <c r="A1137" s="18"/>
      <c r="B1137" s="18"/>
      <c r="C1137" s="18"/>
      <c r="D1137" s="3"/>
      <c r="E1137" s="4"/>
      <c r="F1137" s="4"/>
      <c r="G1137" s="28"/>
      <c r="H1137" s="8"/>
      <c r="I1137" s="5"/>
      <c r="J1137" s="5"/>
      <c r="K1137" s="5"/>
      <c r="O1137" s="5"/>
      <c r="P1137" s="5"/>
      <c r="Q1137" s="5"/>
      <c r="R1137" s="6"/>
      <c r="S1137" s="6"/>
      <c r="T1137" s="6"/>
      <c r="AA1137" s="70"/>
      <c r="AB1137" s="56"/>
      <c r="AC1137" s="20"/>
      <c r="AD1137" s="70"/>
    </row>
    <row r="1138" spans="1:30" x14ac:dyDescent="0.25">
      <c r="A1138" s="18"/>
      <c r="B1138" s="18"/>
      <c r="C1138" s="18"/>
      <c r="D1138" s="3"/>
      <c r="E1138" s="4"/>
      <c r="F1138" s="4"/>
      <c r="G1138" s="28"/>
      <c r="H1138" s="8"/>
      <c r="I1138" s="5"/>
      <c r="J1138" s="5"/>
      <c r="K1138" s="5"/>
      <c r="O1138" s="5"/>
      <c r="P1138" s="5"/>
      <c r="Q1138" s="5"/>
      <c r="R1138" s="6"/>
      <c r="S1138" s="6"/>
      <c r="T1138" s="6"/>
      <c r="AA1138" s="70"/>
      <c r="AB1138" s="56"/>
      <c r="AC1138" s="20"/>
      <c r="AD1138" s="70"/>
    </row>
    <row r="1139" spans="1:30" x14ac:dyDescent="0.25">
      <c r="A1139" s="18"/>
      <c r="B1139" s="18"/>
      <c r="C1139" s="18"/>
      <c r="D1139" s="3"/>
      <c r="E1139" s="4"/>
      <c r="F1139" s="4"/>
      <c r="G1139" s="28"/>
      <c r="H1139" s="8"/>
      <c r="I1139" s="5"/>
      <c r="J1139" s="5"/>
      <c r="K1139" s="5"/>
      <c r="O1139" s="5"/>
      <c r="P1139" s="5"/>
      <c r="Q1139" s="5"/>
      <c r="R1139" s="6"/>
      <c r="S1139" s="6"/>
      <c r="T1139" s="6"/>
      <c r="AA1139" s="70"/>
      <c r="AB1139" s="56"/>
      <c r="AC1139" s="20"/>
      <c r="AD1139" s="70"/>
    </row>
    <row r="1140" spans="1:30" x14ac:dyDescent="0.25">
      <c r="A1140" s="18"/>
      <c r="B1140" s="18"/>
      <c r="C1140" s="18"/>
      <c r="D1140" s="3"/>
      <c r="E1140" s="4"/>
      <c r="F1140" s="4"/>
      <c r="G1140" s="28"/>
      <c r="H1140" s="8"/>
      <c r="I1140" s="5"/>
      <c r="J1140" s="5"/>
      <c r="K1140" s="5"/>
      <c r="O1140" s="5"/>
      <c r="P1140" s="5"/>
      <c r="Q1140" s="5"/>
      <c r="R1140" s="6"/>
      <c r="S1140" s="6"/>
      <c r="T1140" s="6"/>
      <c r="AA1140" s="70"/>
      <c r="AB1140" s="56"/>
      <c r="AC1140" s="20"/>
      <c r="AD1140" s="70"/>
    </row>
    <row r="1141" spans="1:30" x14ac:dyDescent="0.25">
      <c r="A1141" s="18"/>
      <c r="B1141" s="18"/>
      <c r="C1141" s="18"/>
      <c r="D1141" s="3"/>
      <c r="E1141" s="4"/>
      <c r="F1141" s="4"/>
      <c r="G1141" s="28"/>
      <c r="H1141" s="8"/>
      <c r="I1141" s="5"/>
      <c r="J1141" s="5"/>
      <c r="K1141" s="5"/>
      <c r="O1141" s="5"/>
      <c r="P1141" s="5"/>
      <c r="Q1141" s="5"/>
      <c r="R1141" s="6"/>
      <c r="S1141" s="6"/>
      <c r="T1141" s="6"/>
      <c r="AA1141" s="70"/>
      <c r="AB1141" s="56"/>
      <c r="AC1141" s="20"/>
      <c r="AD1141" s="70"/>
    </row>
    <row r="1142" spans="1:30" x14ac:dyDescent="0.25">
      <c r="A1142" s="18"/>
      <c r="B1142" s="18"/>
      <c r="C1142" s="18"/>
      <c r="D1142" s="3"/>
      <c r="E1142" s="4"/>
      <c r="F1142" s="4"/>
      <c r="G1142" s="28"/>
      <c r="H1142" s="8"/>
      <c r="I1142" s="5"/>
      <c r="J1142" s="5"/>
      <c r="K1142" s="5"/>
      <c r="O1142" s="5"/>
      <c r="P1142" s="5"/>
      <c r="Q1142" s="5"/>
      <c r="R1142" s="6"/>
      <c r="S1142" s="6"/>
      <c r="T1142" s="6"/>
      <c r="AA1142" s="70"/>
      <c r="AB1142" s="56"/>
      <c r="AC1142" s="20"/>
      <c r="AD1142" s="70"/>
    </row>
    <row r="1143" spans="1:30" x14ac:dyDescent="0.25">
      <c r="A1143" s="18"/>
      <c r="B1143" s="18"/>
      <c r="C1143" s="18"/>
      <c r="D1143" s="3"/>
      <c r="E1143" s="4"/>
      <c r="F1143" s="4"/>
      <c r="G1143" s="28"/>
      <c r="H1143" s="8"/>
      <c r="I1143" s="5"/>
      <c r="J1143" s="5"/>
      <c r="K1143" s="5"/>
      <c r="O1143" s="5"/>
      <c r="P1143" s="5"/>
      <c r="Q1143" s="5"/>
      <c r="R1143" s="6"/>
      <c r="S1143" s="6"/>
      <c r="T1143" s="6"/>
      <c r="AA1143" s="70"/>
      <c r="AB1143" s="56"/>
      <c r="AC1143" s="20"/>
      <c r="AD1143" s="70"/>
    </row>
    <row r="1144" spans="1:30" x14ac:dyDescent="0.25">
      <c r="A1144" s="18"/>
      <c r="B1144" s="18"/>
      <c r="C1144" s="18"/>
      <c r="D1144" s="3"/>
      <c r="E1144" s="4"/>
      <c r="F1144" s="4"/>
      <c r="G1144" s="28"/>
      <c r="H1144" s="8"/>
      <c r="I1144" s="5"/>
      <c r="J1144" s="5"/>
      <c r="K1144" s="5"/>
      <c r="O1144" s="5"/>
      <c r="P1144" s="5"/>
      <c r="Q1144" s="5"/>
      <c r="R1144" s="6"/>
      <c r="S1144" s="6"/>
      <c r="T1144" s="6"/>
      <c r="AA1144" s="70"/>
      <c r="AB1144" s="56"/>
      <c r="AC1144" s="20"/>
      <c r="AD1144" s="70"/>
    </row>
    <row r="1145" spans="1:30" x14ac:dyDescent="0.25">
      <c r="A1145" s="18"/>
      <c r="B1145" s="18"/>
      <c r="C1145" s="18"/>
      <c r="D1145" s="3"/>
      <c r="E1145" s="4"/>
      <c r="F1145" s="4"/>
      <c r="G1145" s="28"/>
      <c r="H1145" s="8"/>
      <c r="I1145" s="5"/>
      <c r="J1145" s="5"/>
      <c r="K1145" s="5"/>
      <c r="O1145" s="5"/>
      <c r="P1145" s="5"/>
      <c r="Q1145" s="5"/>
      <c r="R1145" s="6"/>
      <c r="S1145" s="6"/>
      <c r="T1145" s="6"/>
      <c r="AA1145" s="70"/>
      <c r="AB1145" s="56"/>
      <c r="AC1145" s="20"/>
      <c r="AD1145" s="70"/>
    </row>
    <row r="1146" spans="1:30" x14ac:dyDescent="0.25">
      <c r="A1146" s="18"/>
      <c r="B1146" s="18"/>
      <c r="C1146" s="18"/>
      <c r="D1146" s="3"/>
      <c r="E1146" s="4"/>
      <c r="F1146" s="4"/>
      <c r="G1146" s="28"/>
      <c r="H1146" s="8"/>
      <c r="I1146" s="5"/>
      <c r="J1146" s="5"/>
      <c r="K1146" s="5"/>
      <c r="O1146" s="5"/>
      <c r="P1146" s="5"/>
      <c r="Q1146" s="5"/>
      <c r="R1146" s="6"/>
      <c r="S1146" s="6"/>
      <c r="T1146" s="6"/>
      <c r="AA1146" s="70"/>
      <c r="AB1146" s="56"/>
      <c r="AC1146" s="20"/>
      <c r="AD1146" s="70"/>
    </row>
    <row r="1147" spans="1:30" x14ac:dyDescent="0.25">
      <c r="A1147" s="18"/>
      <c r="B1147" s="18"/>
      <c r="C1147" s="18"/>
      <c r="D1147" s="3"/>
      <c r="E1147" s="4"/>
      <c r="F1147" s="4"/>
      <c r="G1147" s="28"/>
      <c r="H1147" s="8"/>
      <c r="I1147" s="5"/>
      <c r="J1147" s="5"/>
      <c r="K1147" s="5"/>
      <c r="O1147" s="5"/>
      <c r="P1147" s="5"/>
      <c r="Q1147" s="5"/>
      <c r="R1147" s="6"/>
      <c r="S1147" s="6"/>
      <c r="T1147" s="6"/>
      <c r="AA1147" s="70"/>
      <c r="AB1147" s="56"/>
      <c r="AC1147" s="20"/>
      <c r="AD1147" s="70"/>
    </row>
    <row r="1148" spans="1:30" x14ac:dyDescent="0.25">
      <c r="A1148" s="18"/>
      <c r="B1148" s="18"/>
      <c r="C1148" s="18"/>
      <c r="D1148" s="3"/>
      <c r="E1148" s="4"/>
      <c r="F1148" s="4"/>
      <c r="G1148" s="28"/>
      <c r="H1148" s="8"/>
      <c r="I1148" s="5"/>
      <c r="J1148" s="5"/>
      <c r="K1148" s="5"/>
      <c r="O1148" s="5"/>
      <c r="P1148" s="5"/>
      <c r="Q1148" s="5"/>
      <c r="R1148" s="6"/>
      <c r="S1148" s="6"/>
      <c r="T1148" s="6"/>
      <c r="AA1148" s="70"/>
      <c r="AB1148" s="56"/>
      <c r="AC1148" s="20"/>
      <c r="AD1148" s="70"/>
    </row>
    <row r="1149" spans="1:30" x14ac:dyDescent="0.25">
      <c r="A1149" s="18"/>
      <c r="B1149" s="18"/>
      <c r="C1149" s="18"/>
      <c r="D1149" s="3"/>
      <c r="E1149" s="4"/>
      <c r="F1149" s="4"/>
      <c r="G1149" s="28"/>
      <c r="H1149" s="8"/>
      <c r="I1149" s="5"/>
      <c r="J1149" s="5"/>
      <c r="K1149" s="5"/>
      <c r="O1149" s="5"/>
      <c r="P1149" s="5"/>
      <c r="Q1149" s="5"/>
      <c r="R1149" s="6"/>
      <c r="S1149" s="6"/>
      <c r="T1149" s="6"/>
      <c r="AA1149" s="70"/>
      <c r="AB1149" s="56"/>
      <c r="AC1149" s="20"/>
      <c r="AD1149" s="70"/>
    </row>
    <row r="1150" spans="1:30" x14ac:dyDescent="0.25">
      <c r="A1150" s="18"/>
      <c r="B1150" s="18"/>
      <c r="C1150" s="18"/>
      <c r="D1150" s="3"/>
      <c r="E1150" s="4"/>
      <c r="F1150" s="4"/>
      <c r="G1150" s="28"/>
      <c r="H1150" s="8"/>
      <c r="I1150" s="5"/>
      <c r="J1150" s="5"/>
      <c r="K1150" s="5"/>
      <c r="O1150" s="5"/>
      <c r="P1150" s="5"/>
      <c r="Q1150" s="5"/>
      <c r="R1150" s="6"/>
      <c r="S1150" s="6"/>
      <c r="T1150" s="6"/>
      <c r="AA1150" s="70"/>
      <c r="AB1150" s="56"/>
      <c r="AC1150" s="20"/>
      <c r="AD1150" s="70"/>
    </row>
    <row r="1151" spans="1:30" x14ac:dyDescent="0.25">
      <c r="A1151" s="18"/>
      <c r="B1151" s="18"/>
      <c r="C1151" s="18"/>
      <c r="D1151" s="3"/>
      <c r="E1151" s="4"/>
      <c r="F1151" s="4"/>
      <c r="G1151" s="28"/>
      <c r="H1151" s="8"/>
      <c r="I1151" s="5"/>
      <c r="J1151" s="5"/>
      <c r="K1151" s="5"/>
      <c r="O1151" s="5"/>
      <c r="P1151" s="5"/>
      <c r="Q1151" s="5"/>
      <c r="R1151" s="6"/>
      <c r="S1151" s="6"/>
      <c r="T1151" s="6"/>
      <c r="AA1151" s="70"/>
      <c r="AB1151" s="56"/>
      <c r="AC1151" s="20"/>
      <c r="AD1151" s="26"/>
    </row>
    <row r="1152" spans="1:30" x14ac:dyDescent="0.25">
      <c r="A1152" s="18"/>
      <c r="B1152" s="18"/>
      <c r="C1152" s="18"/>
      <c r="D1152" s="3"/>
      <c r="E1152" s="4"/>
      <c r="F1152" s="4"/>
      <c r="G1152" s="28"/>
      <c r="H1152" s="8"/>
      <c r="I1152" s="5"/>
      <c r="J1152" s="5"/>
      <c r="K1152" s="5"/>
      <c r="O1152" s="5"/>
      <c r="P1152" s="5"/>
      <c r="Q1152" s="5"/>
      <c r="R1152" s="6"/>
      <c r="S1152" s="6"/>
      <c r="T1152" s="6"/>
      <c r="AA1152" s="70"/>
      <c r="AB1152" s="56"/>
      <c r="AC1152" s="20"/>
      <c r="AD1152" s="70"/>
    </row>
    <row r="1153" spans="1:30" x14ac:dyDescent="0.25">
      <c r="A1153" s="18"/>
      <c r="B1153" s="18"/>
      <c r="C1153" s="18"/>
      <c r="D1153" s="3"/>
      <c r="E1153" s="4"/>
      <c r="F1153" s="4"/>
      <c r="G1153" s="28"/>
      <c r="H1153" s="8"/>
      <c r="I1153" s="5"/>
      <c r="J1153" s="5"/>
      <c r="K1153" s="5"/>
      <c r="O1153" s="5"/>
      <c r="P1153" s="5"/>
      <c r="Q1153" s="5"/>
      <c r="R1153" s="6"/>
      <c r="S1153" s="6"/>
      <c r="T1153" s="6"/>
      <c r="AA1153" s="70"/>
      <c r="AB1153" s="56"/>
      <c r="AC1153" s="20"/>
      <c r="AD1153" s="70"/>
    </row>
    <row r="1154" spans="1:30" x14ac:dyDescent="0.25">
      <c r="A1154" s="18"/>
      <c r="B1154" s="18"/>
      <c r="C1154" s="18"/>
      <c r="D1154" s="3"/>
      <c r="E1154" s="4"/>
      <c r="F1154" s="4"/>
      <c r="G1154" s="28"/>
      <c r="H1154" s="8"/>
      <c r="I1154" s="5"/>
      <c r="J1154" s="5"/>
      <c r="K1154" s="5"/>
      <c r="O1154" s="5"/>
      <c r="P1154" s="5"/>
      <c r="Q1154" s="5"/>
      <c r="R1154" s="6"/>
      <c r="S1154" s="6"/>
      <c r="T1154" s="6"/>
      <c r="AA1154" s="70"/>
      <c r="AB1154" s="56"/>
      <c r="AC1154" s="20"/>
      <c r="AD1154" s="32"/>
    </row>
    <row r="1155" spans="1:30" x14ac:dyDescent="0.25">
      <c r="A1155" s="18"/>
      <c r="B1155" s="18"/>
      <c r="C1155" s="18"/>
      <c r="D1155" s="3"/>
      <c r="E1155" s="4"/>
      <c r="F1155" s="4"/>
      <c r="G1155" s="28"/>
      <c r="H1155" s="8"/>
      <c r="I1155" s="5"/>
      <c r="J1155" s="5"/>
      <c r="K1155" s="5"/>
      <c r="O1155" s="5"/>
      <c r="P1155" s="5"/>
      <c r="Q1155" s="5"/>
      <c r="R1155" s="6"/>
      <c r="S1155" s="6"/>
      <c r="T1155" s="6"/>
      <c r="AA1155" s="70"/>
      <c r="AB1155" s="56"/>
      <c r="AC1155" s="20"/>
      <c r="AD1155" s="70"/>
    </row>
    <row r="1156" spans="1:30" x14ac:dyDescent="0.25">
      <c r="A1156" s="18"/>
      <c r="B1156" s="18"/>
      <c r="C1156" s="18"/>
      <c r="D1156" s="3"/>
      <c r="E1156" s="4"/>
      <c r="F1156" s="4"/>
      <c r="G1156" s="28"/>
      <c r="H1156" s="8"/>
      <c r="I1156" s="5"/>
      <c r="J1156" s="5"/>
      <c r="K1156" s="5"/>
      <c r="O1156" s="5"/>
      <c r="P1156" s="5"/>
      <c r="Q1156" s="5"/>
      <c r="R1156" s="6"/>
      <c r="S1156" s="6"/>
      <c r="T1156" s="6"/>
      <c r="AA1156" s="70"/>
      <c r="AB1156" s="56"/>
      <c r="AC1156" s="20"/>
      <c r="AD1156" s="70"/>
    </row>
    <row r="1157" spans="1:30" x14ac:dyDescent="0.25">
      <c r="A1157" s="18"/>
      <c r="B1157" s="18"/>
      <c r="C1157" s="18"/>
      <c r="D1157" s="3"/>
      <c r="E1157" s="4"/>
      <c r="F1157" s="4"/>
      <c r="G1157" s="28"/>
      <c r="H1157" s="8"/>
      <c r="I1157" s="5"/>
      <c r="J1157" s="5"/>
      <c r="K1157" s="5"/>
      <c r="O1157" s="5"/>
      <c r="P1157" s="5"/>
      <c r="Q1157" s="5"/>
      <c r="R1157" s="6"/>
      <c r="S1157" s="6"/>
      <c r="T1157" s="6"/>
      <c r="AA1157" s="70"/>
      <c r="AB1157" s="56"/>
      <c r="AC1157" s="20"/>
      <c r="AD1157" s="70"/>
    </row>
    <row r="1158" spans="1:30" x14ac:dyDescent="0.25">
      <c r="A1158" s="18"/>
      <c r="B1158" s="18"/>
      <c r="C1158" s="18"/>
      <c r="D1158" s="3"/>
      <c r="E1158" s="4"/>
      <c r="F1158" s="4"/>
      <c r="G1158" s="28"/>
      <c r="H1158" s="8"/>
      <c r="I1158" s="5"/>
      <c r="J1158" s="5"/>
      <c r="K1158" s="5"/>
      <c r="O1158" s="5"/>
      <c r="P1158" s="5"/>
      <c r="Q1158" s="5"/>
      <c r="R1158" s="6"/>
      <c r="S1158" s="6"/>
      <c r="T1158" s="6"/>
      <c r="AA1158" s="70"/>
      <c r="AB1158" s="56"/>
      <c r="AC1158" s="20"/>
      <c r="AD1158" s="70"/>
    </row>
    <row r="1159" spans="1:30" x14ac:dyDescent="0.25">
      <c r="A1159" s="18"/>
      <c r="B1159" s="18"/>
      <c r="C1159" s="18"/>
      <c r="D1159" s="3"/>
      <c r="E1159" s="4"/>
      <c r="F1159" s="4"/>
      <c r="G1159" s="28"/>
      <c r="H1159" s="8"/>
      <c r="I1159" s="5"/>
      <c r="J1159" s="5"/>
      <c r="K1159" s="5"/>
      <c r="O1159" s="5"/>
      <c r="P1159" s="5"/>
      <c r="Q1159" s="5"/>
      <c r="R1159" s="6"/>
      <c r="S1159" s="6"/>
      <c r="T1159" s="6"/>
      <c r="AA1159" s="70"/>
      <c r="AB1159" s="56"/>
      <c r="AC1159" s="20"/>
      <c r="AD1159" s="32"/>
    </row>
    <row r="1160" spans="1:30" x14ac:dyDescent="0.25">
      <c r="A1160" s="18"/>
      <c r="B1160" s="18"/>
      <c r="C1160" s="18"/>
      <c r="D1160" s="3"/>
      <c r="E1160" s="4"/>
      <c r="F1160" s="4"/>
      <c r="G1160" s="28"/>
      <c r="H1160" s="8"/>
      <c r="I1160" s="5"/>
      <c r="J1160" s="5"/>
      <c r="K1160" s="5"/>
      <c r="O1160" s="5"/>
      <c r="P1160" s="5"/>
      <c r="Q1160" s="5"/>
      <c r="R1160" s="6"/>
      <c r="S1160" s="6"/>
      <c r="T1160" s="6"/>
      <c r="AA1160" s="70"/>
      <c r="AB1160" s="56"/>
      <c r="AC1160" s="20"/>
      <c r="AD1160" s="32"/>
    </row>
    <row r="1161" spans="1:30" x14ac:dyDescent="0.25">
      <c r="A1161" s="18"/>
      <c r="B1161" s="18"/>
      <c r="C1161" s="18"/>
      <c r="D1161" s="3"/>
      <c r="E1161" s="4"/>
      <c r="F1161" s="4"/>
      <c r="G1161" s="28"/>
      <c r="H1161" s="8"/>
      <c r="I1161" s="5"/>
      <c r="J1161" s="5"/>
      <c r="K1161" s="5"/>
      <c r="O1161" s="5"/>
      <c r="P1161" s="5"/>
      <c r="Q1161" s="5"/>
      <c r="R1161" s="6"/>
      <c r="S1161" s="6"/>
      <c r="T1161" s="6"/>
      <c r="AA1161" s="70"/>
      <c r="AB1161" s="56"/>
      <c r="AC1161" s="20"/>
      <c r="AD1161" s="70"/>
    </row>
    <row r="1162" spans="1:30" x14ac:dyDescent="0.25">
      <c r="A1162" s="18"/>
      <c r="B1162" s="18"/>
      <c r="C1162" s="18"/>
      <c r="D1162" s="3"/>
      <c r="E1162" s="4"/>
      <c r="F1162" s="4"/>
      <c r="G1162" s="28"/>
      <c r="H1162" s="8"/>
      <c r="I1162" s="5"/>
      <c r="J1162" s="5"/>
      <c r="K1162" s="5"/>
      <c r="O1162" s="5"/>
      <c r="P1162" s="5"/>
      <c r="Q1162" s="5"/>
      <c r="R1162" s="6"/>
      <c r="S1162" s="6"/>
      <c r="T1162" s="6"/>
      <c r="AA1162" s="70"/>
      <c r="AB1162" s="56"/>
      <c r="AC1162" s="20"/>
      <c r="AD1162" s="70"/>
    </row>
    <row r="1163" spans="1:30" x14ac:dyDescent="0.25">
      <c r="A1163" s="18"/>
      <c r="B1163" s="18"/>
      <c r="C1163" s="18"/>
      <c r="D1163" s="3"/>
      <c r="E1163" s="4"/>
      <c r="F1163" s="4"/>
      <c r="G1163" s="28"/>
      <c r="H1163" s="8"/>
      <c r="I1163" s="5"/>
      <c r="J1163" s="5"/>
      <c r="K1163" s="5"/>
      <c r="O1163" s="5"/>
      <c r="P1163" s="5"/>
      <c r="Q1163" s="5"/>
      <c r="R1163" s="6"/>
      <c r="S1163" s="6"/>
      <c r="T1163" s="6"/>
      <c r="AA1163" s="70"/>
      <c r="AB1163" s="56"/>
      <c r="AC1163" s="20"/>
      <c r="AD1163" s="70"/>
    </row>
    <row r="1164" spans="1:30" x14ac:dyDescent="0.25">
      <c r="A1164" s="18"/>
      <c r="B1164" s="18"/>
      <c r="C1164" s="18"/>
      <c r="D1164" s="3"/>
      <c r="E1164" s="4"/>
      <c r="F1164" s="4"/>
      <c r="G1164" s="28"/>
      <c r="H1164" s="8"/>
      <c r="I1164" s="5"/>
      <c r="J1164" s="5"/>
      <c r="K1164" s="5"/>
      <c r="O1164" s="5"/>
      <c r="P1164" s="5"/>
      <c r="Q1164" s="5"/>
      <c r="R1164" s="6"/>
      <c r="S1164" s="6"/>
      <c r="T1164" s="6"/>
      <c r="AA1164" s="70"/>
      <c r="AB1164" s="56"/>
      <c r="AC1164" s="20"/>
      <c r="AD1164" s="70"/>
    </row>
    <row r="1165" spans="1:30" x14ac:dyDescent="0.25">
      <c r="A1165" s="18"/>
      <c r="B1165" s="18"/>
      <c r="C1165" s="18"/>
      <c r="D1165" s="3"/>
      <c r="E1165" s="4"/>
      <c r="F1165" s="4"/>
      <c r="G1165" s="28"/>
      <c r="H1165" s="8"/>
      <c r="I1165" s="5"/>
      <c r="J1165" s="5"/>
      <c r="K1165" s="5"/>
      <c r="O1165" s="5"/>
      <c r="P1165" s="5"/>
      <c r="Q1165" s="5"/>
      <c r="R1165" s="6"/>
      <c r="S1165" s="6"/>
      <c r="T1165" s="6"/>
      <c r="AA1165" s="70"/>
      <c r="AB1165" s="56"/>
      <c r="AC1165" s="20"/>
      <c r="AD1165" s="26"/>
    </row>
    <row r="1166" spans="1:30" x14ac:dyDescent="0.25">
      <c r="A1166" s="18"/>
      <c r="B1166" s="18"/>
      <c r="C1166" s="18"/>
      <c r="D1166" s="3"/>
      <c r="E1166" s="4"/>
      <c r="F1166" s="4"/>
      <c r="G1166" s="28"/>
      <c r="H1166" s="8"/>
      <c r="I1166" s="5"/>
      <c r="J1166" s="5"/>
      <c r="K1166" s="5"/>
      <c r="O1166" s="5"/>
      <c r="P1166" s="5"/>
      <c r="Q1166" s="5"/>
      <c r="R1166" s="6"/>
      <c r="S1166" s="6"/>
      <c r="T1166" s="6"/>
      <c r="AA1166" s="70"/>
      <c r="AB1166" s="56"/>
      <c r="AC1166" s="20"/>
      <c r="AD1166" s="70"/>
    </row>
    <row r="1167" spans="1:30" x14ac:dyDescent="0.25">
      <c r="A1167" s="18"/>
      <c r="B1167" s="18"/>
      <c r="C1167" s="18"/>
      <c r="D1167" s="3"/>
      <c r="E1167" s="4"/>
      <c r="F1167" s="4"/>
      <c r="G1167" s="28"/>
      <c r="H1167" s="8"/>
      <c r="I1167" s="5"/>
      <c r="J1167" s="5"/>
      <c r="K1167" s="5"/>
      <c r="O1167" s="5"/>
      <c r="P1167" s="5"/>
      <c r="Q1167" s="5"/>
      <c r="R1167" s="6"/>
      <c r="S1167" s="6"/>
      <c r="T1167" s="6"/>
      <c r="AA1167" s="70"/>
      <c r="AB1167" s="56"/>
      <c r="AC1167" s="20"/>
      <c r="AD1167" s="70"/>
    </row>
    <row r="1168" spans="1:30" x14ac:dyDescent="0.25">
      <c r="A1168" s="18"/>
      <c r="B1168" s="18"/>
      <c r="C1168" s="18"/>
      <c r="D1168" s="3"/>
      <c r="E1168" s="4"/>
      <c r="F1168" s="4"/>
      <c r="G1168" s="28"/>
      <c r="H1168" s="8"/>
      <c r="I1168" s="5"/>
      <c r="J1168" s="5"/>
      <c r="K1168" s="5"/>
      <c r="O1168" s="5"/>
      <c r="P1168" s="5"/>
      <c r="Q1168" s="5"/>
      <c r="R1168" s="6"/>
      <c r="S1168" s="6"/>
      <c r="T1168" s="6"/>
      <c r="AA1168" s="70"/>
      <c r="AB1168" s="56"/>
      <c r="AC1168" s="20"/>
      <c r="AD1168" s="70"/>
    </row>
    <row r="1169" spans="1:30" x14ac:dyDescent="0.25">
      <c r="A1169" s="18"/>
      <c r="B1169" s="18"/>
      <c r="C1169" s="18"/>
      <c r="D1169" s="3"/>
      <c r="E1169" s="4"/>
      <c r="F1169" s="4"/>
      <c r="G1169" s="28"/>
      <c r="H1169" s="8"/>
      <c r="I1169" s="5"/>
      <c r="J1169" s="5"/>
      <c r="K1169" s="5"/>
      <c r="O1169" s="5"/>
      <c r="P1169" s="5"/>
      <c r="Q1169" s="5"/>
      <c r="R1169" s="6"/>
      <c r="S1169" s="6"/>
      <c r="T1169" s="6"/>
      <c r="AA1169" s="70"/>
      <c r="AB1169" s="56"/>
      <c r="AC1169" s="20"/>
      <c r="AD1169" s="70"/>
    </row>
    <row r="1170" spans="1:30" x14ac:dyDescent="0.25">
      <c r="A1170" s="18"/>
      <c r="B1170" s="18"/>
      <c r="C1170" s="18"/>
      <c r="D1170" s="3"/>
      <c r="E1170" s="4"/>
      <c r="F1170" s="4"/>
      <c r="G1170" s="28"/>
      <c r="H1170" s="8"/>
      <c r="I1170" s="5"/>
      <c r="J1170" s="5"/>
      <c r="K1170" s="5"/>
      <c r="O1170" s="5"/>
      <c r="P1170" s="5"/>
      <c r="Q1170" s="5"/>
      <c r="R1170" s="6"/>
      <c r="S1170" s="6"/>
      <c r="T1170" s="6"/>
      <c r="AA1170" s="70"/>
      <c r="AB1170" s="56"/>
      <c r="AC1170" s="20"/>
      <c r="AD1170" s="70"/>
    </row>
    <row r="1171" spans="1:30" x14ac:dyDescent="0.25">
      <c r="A1171" s="18"/>
      <c r="B1171" s="18"/>
      <c r="C1171" s="18"/>
      <c r="D1171" s="3"/>
      <c r="E1171" s="4"/>
      <c r="F1171" s="4"/>
      <c r="G1171" s="28"/>
      <c r="H1171" s="8"/>
      <c r="I1171" s="5"/>
      <c r="J1171" s="5"/>
      <c r="K1171" s="5"/>
      <c r="O1171" s="5"/>
      <c r="P1171" s="5"/>
      <c r="Q1171" s="5"/>
      <c r="R1171" s="6"/>
      <c r="S1171" s="6"/>
      <c r="T1171" s="6"/>
      <c r="AA1171" s="70"/>
      <c r="AB1171" s="56"/>
      <c r="AC1171" s="20"/>
      <c r="AD1171" s="70"/>
    </row>
    <row r="1172" spans="1:30" x14ac:dyDescent="0.25">
      <c r="A1172" s="18"/>
      <c r="B1172" s="18"/>
      <c r="C1172" s="18"/>
      <c r="D1172" s="3"/>
      <c r="E1172" s="4"/>
      <c r="F1172" s="4"/>
      <c r="G1172" s="28"/>
      <c r="H1172" s="8"/>
      <c r="I1172" s="5"/>
      <c r="J1172" s="5"/>
      <c r="K1172" s="5"/>
      <c r="O1172" s="5"/>
      <c r="P1172" s="5"/>
      <c r="Q1172" s="5"/>
      <c r="R1172" s="6"/>
      <c r="S1172" s="6"/>
      <c r="T1172" s="6"/>
      <c r="AA1172" s="70"/>
      <c r="AB1172" s="56"/>
      <c r="AC1172" s="20"/>
      <c r="AD1172" s="32"/>
    </row>
    <row r="1173" spans="1:30" x14ac:dyDescent="0.25">
      <c r="A1173" s="18"/>
      <c r="B1173" s="18"/>
      <c r="C1173" s="18"/>
      <c r="D1173" s="3"/>
      <c r="E1173" s="4"/>
      <c r="F1173" s="4"/>
      <c r="G1173" s="28"/>
      <c r="H1173" s="8"/>
      <c r="I1173" s="5"/>
      <c r="J1173" s="5"/>
      <c r="K1173" s="5"/>
      <c r="O1173" s="5"/>
      <c r="P1173" s="5"/>
      <c r="Q1173" s="5"/>
      <c r="R1173" s="6"/>
      <c r="S1173" s="6"/>
      <c r="T1173" s="6"/>
      <c r="AA1173" s="70"/>
      <c r="AB1173" s="56"/>
      <c r="AC1173" s="20"/>
      <c r="AD1173" s="70"/>
    </row>
    <row r="1174" spans="1:30" x14ac:dyDescent="0.25">
      <c r="A1174" s="18"/>
      <c r="B1174" s="18"/>
      <c r="C1174" s="18"/>
      <c r="D1174" s="3"/>
      <c r="E1174" s="4"/>
      <c r="F1174" s="4"/>
      <c r="G1174" s="28"/>
      <c r="H1174" s="8"/>
      <c r="I1174" s="5"/>
      <c r="J1174" s="5"/>
      <c r="K1174" s="5"/>
      <c r="O1174" s="5"/>
      <c r="P1174" s="5"/>
      <c r="Q1174" s="5"/>
      <c r="R1174" s="6"/>
      <c r="S1174" s="6"/>
      <c r="T1174" s="6"/>
      <c r="AA1174" s="70"/>
      <c r="AB1174" s="56"/>
      <c r="AC1174" s="20"/>
      <c r="AD1174" s="32"/>
    </row>
    <row r="1175" spans="1:30" x14ac:dyDescent="0.25">
      <c r="A1175" s="18"/>
      <c r="B1175" s="18"/>
      <c r="C1175" s="18"/>
      <c r="D1175" s="3"/>
      <c r="E1175" s="4"/>
      <c r="F1175" s="4"/>
      <c r="G1175" s="28"/>
      <c r="H1175" s="8"/>
      <c r="I1175" s="5"/>
      <c r="J1175" s="5"/>
      <c r="K1175" s="5"/>
      <c r="O1175" s="5"/>
      <c r="P1175" s="5"/>
      <c r="Q1175" s="5"/>
      <c r="R1175" s="6"/>
      <c r="S1175" s="6"/>
      <c r="T1175" s="6"/>
      <c r="AA1175" s="70"/>
      <c r="AB1175" s="56"/>
      <c r="AC1175" s="20"/>
      <c r="AD1175" s="70"/>
    </row>
    <row r="1176" spans="1:30" x14ac:dyDescent="0.25">
      <c r="A1176" s="18"/>
      <c r="B1176" s="18"/>
      <c r="C1176" s="18"/>
      <c r="D1176" s="3"/>
      <c r="E1176" s="4"/>
      <c r="F1176" s="4"/>
      <c r="G1176" s="28"/>
      <c r="H1176" s="8"/>
      <c r="I1176" s="5"/>
      <c r="J1176" s="5"/>
      <c r="K1176" s="5"/>
      <c r="O1176" s="5"/>
      <c r="P1176" s="5"/>
      <c r="Q1176" s="5"/>
      <c r="R1176" s="6"/>
      <c r="S1176" s="6"/>
      <c r="T1176" s="6"/>
      <c r="AA1176" s="70"/>
      <c r="AB1176" s="56"/>
      <c r="AC1176" s="20"/>
      <c r="AD1176" s="70"/>
    </row>
    <row r="1177" spans="1:30" x14ac:dyDescent="0.25">
      <c r="A1177" s="18"/>
      <c r="B1177" s="18"/>
      <c r="C1177" s="18"/>
      <c r="D1177" s="3"/>
      <c r="E1177" s="4"/>
      <c r="F1177" s="4"/>
      <c r="G1177" s="28"/>
      <c r="H1177" s="8"/>
      <c r="I1177" s="5"/>
      <c r="J1177" s="5"/>
      <c r="K1177" s="5"/>
      <c r="O1177" s="5"/>
      <c r="P1177" s="5"/>
      <c r="Q1177" s="5"/>
      <c r="R1177" s="6"/>
      <c r="S1177" s="6"/>
      <c r="T1177" s="6"/>
      <c r="AA1177" s="70"/>
      <c r="AB1177" s="56"/>
      <c r="AC1177" s="20"/>
      <c r="AD1177" s="70"/>
    </row>
    <row r="1178" spans="1:30" x14ac:dyDescent="0.25">
      <c r="A1178" s="18"/>
      <c r="B1178" s="18"/>
      <c r="C1178" s="18"/>
      <c r="D1178" s="3"/>
      <c r="E1178" s="4"/>
      <c r="F1178" s="4"/>
      <c r="G1178" s="28"/>
      <c r="H1178" s="8"/>
      <c r="I1178" s="5"/>
      <c r="J1178" s="5"/>
      <c r="K1178" s="5"/>
      <c r="O1178" s="5"/>
      <c r="P1178" s="5"/>
      <c r="Q1178" s="5"/>
      <c r="R1178" s="6"/>
      <c r="S1178" s="6"/>
      <c r="T1178" s="6"/>
      <c r="AA1178" s="70"/>
      <c r="AB1178" s="56"/>
      <c r="AC1178" s="20"/>
      <c r="AD1178" s="70"/>
    </row>
    <row r="1179" spans="1:30" x14ac:dyDescent="0.25">
      <c r="A1179" s="18"/>
      <c r="B1179" s="18"/>
      <c r="C1179" s="18"/>
      <c r="D1179" s="3"/>
      <c r="E1179" s="4"/>
      <c r="F1179" s="4"/>
      <c r="G1179" s="28"/>
      <c r="H1179" s="8"/>
      <c r="I1179" s="5"/>
      <c r="J1179" s="5"/>
      <c r="K1179" s="5"/>
      <c r="O1179" s="5"/>
      <c r="P1179" s="5"/>
      <c r="Q1179" s="5"/>
      <c r="R1179" s="6"/>
      <c r="S1179" s="6"/>
      <c r="T1179" s="6"/>
      <c r="AA1179" s="70"/>
      <c r="AB1179" s="56"/>
      <c r="AC1179" s="20"/>
      <c r="AD1179" s="70"/>
    </row>
    <row r="1180" spans="1:30" x14ac:dyDescent="0.25">
      <c r="A1180" s="18"/>
      <c r="B1180" s="18"/>
      <c r="C1180" s="18"/>
      <c r="D1180" s="3"/>
      <c r="E1180" s="4"/>
      <c r="F1180" s="4"/>
      <c r="G1180" s="28"/>
      <c r="H1180" s="8"/>
      <c r="I1180" s="5"/>
      <c r="J1180" s="5"/>
      <c r="K1180" s="5"/>
      <c r="O1180" s="5"/>
      <c r="P1180" s="5"/>
      <c r="Q1180" s="5"/>
      <c r="R1180" s="6"/>
      <c r="S1180" s="6"/>
      <c r="T1180" s="6"/>
      <c r="AA1180" s="70"/>
      <c r="AB1180" s="56"/>
      <c r="AC1180" s="20"/>
      <c r="AD1180" s="70"/>
    </row>
    <row r="1181" spans="1:30" x14ac:dyDescent="0.25">
      <c r="A1181" s="18"/>
      <c r="B1181" s="18"/>
      <c r="C1181" s="18"/>
      <c r="D1181" s="3"/>
      <c r="E1181" s="4"/>
      <c r="F1181" s="4"/>
      <c r="G1181" s="28"/>
      <c r="H1181" s="8"/>
      <c r="I1181" s="5"/>
      <c r="J1181" s="5"/>
      <c r="K1181" s="5"/>
      <c r="O1181" s="5"/>
      <c r="P1181" s="5"/>
      <c r="Q1181" s="5"/>
      <c r="R1181" s="6"/>
      <c r="S1181" s="6"/>
      <c r="T1181" s="6"/>
      <c r="AA1181" s="70"/>
      <c r="AB1181" s="56"/>
      <c r="AC1181" s="20"/>
      <c r="AD1181" s="70"/>
    </row>
    <row r="1182" spans="1:30" x14ac:dyDescent="0.25">
      <c r="A1182" s="18"/>
      <c r="B1182" s="18"/>
      <c r="C1182" s="18"/>
      <c r="D1182" s="3"/>
      <c r="E1182" s="4"/>
      <c r="F1182" s="4"/>
      <c r="G1182" s="28"/>
      <c r="H1182" s="8"/>
      <c r="I1182" s="5"/>
      <c r="J1182" s="5"/>
      <c r="K1182" s="5"/>
      <c r="L1182" s="24"/>
      <c r="M1182" s="24"/>
      <c r="N1182" s="24"/>
      <c r="O1182" s="5"/>
      <c r="P1182" s="5"/>
      <c r="Q1182" s="5"/>
      <c r="R1182" s="6"/>
      <c r="S1182" s="6"/>
      <c r="T1182" s="6"/>
      <c r="AA1182" s="26"/>
      <c r="AB1182" s="56"/>
      <c r="AC1182" s="20"/>
      <c r="AD1182" s="26"/>
    </row>
    <row r="1183" spans="1:30" x14ac:dyDescent="0.25">
      <c r="A1183" s="18"/>
      <c r="B1183" s="18"/>
      <c r="C1183" s="18"/>
      <c r="D1183" s="3"/>
      <c r="E1183" s="4"/>
      <c r="F1183" s="4"/>
      <c r="G1183" s="28"/>
      <c r="H1183" s="8"/>
      <c r="I1183" s="5"/>
      <c r="J1183" s="5"/>
      <c r="K1183" s="5"/>
      <c r="O1183" s="5"/>
      <c r="P1183" s="5"/>
      <c r="Q1183" s="5"/>
      <c r="R1183" s="6"/>
      <c r="S1183" s="6"/>
      <c r="T1183" s="6"/>
      <c r="AA1183" s="70"/>
      <c r="AB1183" s="69"/>
      <c r="AC1183" s="20"/>
      <c r="AD1183" s="26"/>
    </row>
    <row r="1184" spans="1:30" x14ac:dyDescent="0.25">
      <c r="A1184" s="18"/>
      <c r="B1184" s="18"/>
      <c r="C1184" s="18"/>
      <c r="D1184" s="3"/>
      <c r="E1184" s="4"/>
      <c r="F1184" s="4"/>
      <c r="G1184" s="28"/>
      <c r="H1184" s="8"/>
      <c r="I1184" s="5"/>
      <c r="J1184" s="5"/>
      <c r="K1184" s="5"/>
      <c r="O1184" s="5"/>
      <c r="P1184" s="5"/>
      <c r="Q1184" s="5"/>
      <c r="R1184" s="6"/>
      <c r="S1184" s="6"/>
      <c r="T1184" s="6"/>
      <c r="AA1184" s="70"/>
      <c r="AB1184" s="69"/>
      <c r="AC1184" s="20"/>
      <c r="AD1184" s="70"/>
    </row>
    <row r="1185" spans="1:30" x14ac:dyDescent="0.25">
      <c r="A1185" s="18"/>
      <c r="B1185" s="18"/>
      <c r="C1185" s="18"/>
      <c r="D1185" s="3"/>
      <c r="E1185" s="4"/>
      <c r="F1185" s="4"/>
      <c r="G1185" s="28"/>
      <c r="H1185" s="8"/>
      <c r="I1185" s="5"/>
      <c r="J1185" s="5"/>
      <c r="K1185" s="5"/>
      <c r="O1185" s="5"/>
      <c r="P1185" s="5"/>
      <c r="Q1185" s="5"/>
      <c r="R1185" s="6"/>
      <c r="S1185" s="6"/>
      <c r="T1185" s="6"/>
      <c r="AA1185" s="70"/>
      <c r="AB1185" s="69"/>
      <c r="AC1185" s="20"/>
      <c r="AD1185" s="70"/>
    </row>
    <row r="1186" spans="1:30" x14ac:dyDescent="0.25">
      <c r="A1186" s="18"/>
      <c r="B1186" s="18"/>
      <c r="C1186" s="18"/>
      <c r="D1186" s="3"/>
      <c r="E1186" s="4"/>
      <c r="F1186" s="4"/>
      <c r="G1186" s="28"/>
      <c r="H1186" s="8"/>
      <c r="I1186" s="5"/>
      <c r="J1186" s="5"/>
      <c r="K1186" s="5"/>
      <c r="O1186" s="5"/>
      <c r="P1186" s="5"/>
      <c r="Q1186" s="5"/>
      <c r="R1186" s="6"/>
      <c r="S1186" s="6"/>
      <c r="T1186" s="6"/>
      <c r="AA1186" s="70"/>
      <c r="AB1186" s="69"/>
      <c r="AC1186" s="20"/>
      <c r="AD1186" s="70"/>
    </row>
    <row r="1187" spans="1:30" x14ac:dyDescent="0.25">
      <c r="A1187" s="18"/>
      <c r="B1187" s="18"/>
      <c r="C1187" s="18"/>
      <c r="D1187" s="3"/>
      <c r="E1187" s="4"/>
      <c r="F1187" s="4"/>
      <c r="G1187" s="28"/>
      <c r="H1187" s="8"/>
      <c r="I1187" s="5"/>
      <c r="J1187" s="5"/>
      <c r="K1187" s="5"/>
      <c r="O1187" s="5"/>
      <c r="P1187" s="5"/>
      <c r="Q1187" s="5"/>
      <c r="R1187" s="6"/>
      <c r="S1187" s="6"/>
      <c r="T1187" s="6"/>
      <c r="AA1187" s="70"/>
      <c r="AB1187" s="69"/>
      <c r="AC1187" s="20"/>
      <c r="AD1187" s="70"/>
    </row>
    <row r="1188" spans="1:30" x14ac:dyDescent="0.25">
      <c r="A1188" s="18"/>
      <c r="B1188" s="18"/>
      <c r="C1188" s="18"/>
      <c r="D1188" s="3"/>
      <c r="E1188" s="4"/>
      <c r="F1188" s="4"/>
      <c r="G1188" s="28"/>
      <c r="H1188" s="8"/>
      <c r="I1188" s="5"/>
      <c r="J1188" s="5"/>
      <c r="K1188" s="5"/>
      <c r="O1188" s="5"/>
      <c r="P1188" s="5"/>
      <c r="Q1188" s="5"/>
      <c r="R1188" s="6"/>
      <c r="S1188" s="6"/>
      <c r="T1188" s="6"/>
      <c r="AA1188" s="70"/>
      <c r="AB1188" s="69"/>
      <c r="AC1188" s="20"/>
      <c r="AD1188" s="70"/>
    </row>
    <row r="1189" spans="1:30" x14ac:dyDescent="0.25">
      <c r="A1189" s="18"/>
      <c r="B1189" s="18"/>
      <c r="C1189" s="18"/>
      <c r="D1189" s="3"/>
      <c r="E1189" s="4"/>
      <c r="F1189" s="4"/>
      <c r="G1189" s="28"/>
      <c r="H1189" s="8"/>
      <c r="I1189" s="5"/>
      <c r="J1189" s="5"/>
      <c r="K1189" s="5"/>
      <c r="O1189" s="5"/>
      <c r="P1189" s="5"/>
      <c r="Q1189" s="5"/>
      <c r="R1189" s="6"/>
      <c r="S1189" s="6"/>
      <c r="T1189" s="6"/>
      <c r="AA1189" s="70"/>
      <c r="AB1189" s="69"/>
      <c r="AC1189" s="20"/>
      <c r="AD1189" s="70"/>
    </row>
    <row r="1190" spans="1:30" x14ac:dyDescent="0.25">
      <c r="A1190" s="18"/>
      <c r="B1190" s="18"/>
      <c r="C1190" s="18"/>
      <c r="D1190" s="3"/>
      <c r="E1190" s="4"/>
      <c r="F1190" s="4"/>
      <c r="G1190" s="28"/>
      <c r="H1190" s="8"/>
      <c r="I1190" s="5"/>
      <c r="J1190" s="5"/>
      <c r="K1190" s="5"/>
      <c r="O1190" s="5"/>
      <c r="P1190" s="5"/>
      <c r="Q1190" s="5"/>
      <c r="R1190" s="6"/>
      <c r="S1190" s="6"/>
      <c r="T1190" s="6"/>
      <c r="AA1190" s="70"/>
      <c r="AB1190" s="69"/>
      <c r="AC1190" s="20"/>
      <c r="AD1190" s="70"/>
    </row>
    <row r="1191" spans="1:30" x14ac:dyDescent="0.25">
      <c r="A1191" s="18"/>
      <c r="B1191" s="18"/>
      <c r="C1191" s="18"/>
      <c r="D1191" s="3"/>
      <c r="E1191" s="4"/>
      <c r="F1191" s="4"/>
      <c r="G1191" s="28"/>
      <c r="H1191" s="8"/>
      <c r="I1191" s="5"/>
      <c r="J1191" s="5"/>
      <c r="K1191" s="5"/>
      <c r="O1191" s="5"/>
      <c r="P1191" s="5"/>
      <c r="Q1191" s="5"/>
      <c r="R1191" s="6"/>
      <c r="S1191" s="6"/>
      <c r="T1191" s="6"/>
      <c r="AA1191" s="70"/>
      <c r="AB1191" s="69"/>
      <c r="AC1191" s="20"/>
      <c r="AD1191" s="70"/>
    </row>
    <row r="1192" spans="1:30" x14ac:dyDescent="0.25">
      <c r="A1192" s="18"/>
      <c r="B1192" s="18"/>
      <c r="C1192" s="18"/>
      <c r="D1192" s="3"/>
      <c r="E1192" s="4"/>
      <c r="F1192" s="4"/>
      <c r="G1192" s="28"/>
      <c r="H1192" s="8"/>
      <c r="I1192" s="5"/>
      <c r="J1192" s="5"/>
      <c r="K1192" s="5"/>
      <c r="O1192" s="5"/>
      <c r="P1192" s="5"/>
      <c r="Q1192" s="5"/>
      <c r="R1192" s="6"/>
      <c r="S1192" s="6"/>
      <c r="T1192" s="6"/>
      <c r="AA1192" s="70"/>
      <c r="AB1192" s="69"/>
      <c r="AC1192" s="20"/>
      <c r="AD1192" s="70"/>
    </row>
    <row r="1193" spans="1:30" x14ac:dyDescent="0.25">
      <c r="A1193" s="18"/>
      <c r="B1193" s="18"/>
      <c r="C1193" s="18"/>
      <c r="D1193" s="3"/>
      <c r="E1193" s="4"/>
      <c r="F1193" s="4"/>
      <c r="G1193" s="28"/>
      <c r="H1193" s="8"/>
      <c r="I1193" s="5"/>
      <c r="J1193" s="5"/>
      <c r="K1193" s="5"/>
      <c r="O1193" s="5"/>
      <c r="P1193" s="5"/>
      <c r="Q1193" s="5"/>
      <c r="R1193" s="6"/>
      <c r="S1193" s="6"/>
      <c r="T1193" s="6"/>
      <c r="AA1193" s="70"/>
      <c r="AB1193" s="69"/>
      <c r="AC1193" s="20"/>
      <c r="AD1193" s="70"/>
    </row>
    <row r="1194" spans="1:30" x14ac:dyDescent="0.25">
      <c r="A1194" s="18"/>
      <c r="B1194" s="18"/>
      <c r="C1194" s="18"/>
      <c r="D1194" s="3"/>
      <c r="E1194" s="4"/>
      <c r="F1194" s="4"/>
      <c r="G1194" s="28"/>
      <c r="H1194" s="8"/>
      <c r="I1194" s="5"/>
      <c r="J1194" s="5"/>
      <c r="K1194" s="5"/>
      <c r="O1194" s="5"/>
      <c r="P1194" s="5"/>
      <c r="Q1194" s="5"/>
      <c r="R1194" s="6"/>
      <c r="S1194" s="6"/>
      <c r="T1194" s="6"/>
      <c r="AA1194" s="70"/>
      <c r="AB1194" s="69"/>
      <c r="AC1194" s="20"/>
      <c r="AD1194" s="70"/>
    </row>
    <row r="1195" spans="1:30" x14ac:dyDescent="0.25">
      <c r="A1195" s="18"/>
      <c r="B1195" s="18"/>
      <c r="C1195" s="18"/>
      <c r="D1195" s="3"/>
      <c r="E1195" s="4"/>
      <c r="F1195" s="4"/>
      <c r="G1195" s="28"/>
      <c r="H1195" s="8"/>
      <c r="I1195" s="5"/>
      <c r="J1195" s="5"/>
      <c r="K1195" s="5"/>
      <c r="O1195" s="5"/>
      <c r="P1195" s="5"/>
      <c r="Q1195" s="5"/>
      <c r="R1195" s="6"/>
      <c r="S1195" s="6"/>
      <c r="T1195" s="6"/>
      <c r="AA1195" s="70"/>
      <c r="AB1195" s="69"/>
      <c r="AC1195" s="20"/>
      <c r="AD1195" s="70"/>
    </row>
    <row r="1196" spans="1:30" x14ac:dyDescent="0.25">
      <c r="A1196" s="18"/>
      <c r="B1196" s="18"/>
      <c r="C1196" s="18"/>
      <c r="D1196" s="3"/>
      <c r="E1196" s="4"/>
      <c r="F1196" s="4"/>
      <c r="G1196" s="28"/>
      <c r="H1196" s="8"/>
      <c r="I1196" s="5"/>
      <c r="J1196" s="5"/>
      <c r="K1196" s="5"/>
      <c r="O1196" s="5"/>
      <c r="P1196" s="5"/>
      <c r="Q1196" s="5"/>
      <c r="R1196" s="6"/>
      <c r="S1196" s="6"/>
      <c r="T1196" s="6"/>
      <c r="AA1196" s="70"/>
      <c r="AB1196" s="69"/>
      <c r="AC1196" s="20"/>
      <c r="AD1196" s="70"/>
    </row>
    <row r="1197" spans="1:30" x14ac:dyDescent="0.25">
      <c r="A1197" s="18"/>
      <c r="B1197" s="18"/>
      <c r="C1197" s="18"/>
      <c r="D1197" s="3"/>
      <c r="E1197" s="4"/>
      <c r="F1197" s="4"/>
      <c r="G1197" s="28"/>
      <c r="H1197" s="8"/>
      <c r="I1197" s="5"/>
      <c r="J1197" s="5"/>
      <c r="K1197" s="5"/>
      <c r="O1197" s="5"/>
      <c r="P1197" s="5"/>
      <c r="Q1197" s="5"/>
      <c r="R1197" s="6"/>
      <c r="S1197" s="6"/>
      <c r="T1197" s="6"/>
      <c r="AA1197" s="70"/>
      <c r="AB1197" s="69"/>
      <c r="AC1197" s="20"/>
      <c r="AD1197" s="70"/>
    </row>
    <row r="1198" spans="1:30" x14ac:dyDescent="0.25">
      <c r="A1198" s="18"/>
      <c r="B1198" s="18"/>
      <c r="C1198" s="18"/>
      <c r="D1198" s="3"/>
      <c r="E1198" s="4"/>
      <c r="F1198" s="4"/>
      <c r="G1198" s="28"/>
      <c r="H1198" s="8"/>
      <c r="I1198" s="5"/>
      <c r="J1198" s="5"/>
      <c r="K1198" s="5"/>
      <c r="O1198" s="5"/>
      <c r="P1198" s="5"/>
      <c r="Q1198" s="5"/>
      <c r="R1198" s="6"/>
      <c r="S1198" s="6"/>
      <c r="T1198" s="6"/>
      <c r="AA1198" s="70"/>
      <c r="AB1198" s="69"/>
      <c r="AC1198" s="20"/>
      <c r="AD1198" s="70"/>
    </row>
    <row r="1199" spans="1:30" x14ac:dyDescent="0.25">
      <c r="A1199" s="18"/>
      <c r="B1199" s="18"/>
      <c r="C1199" s="18"/>
      <c r="D1199" s="3"/>
      <c r="E1199" s="4"/>
      <c r="F1199" s="4"/>
      <c r="G1199" s="28"/>
      <c r="H1199" s="8"/>
      <c r="I1199" s="5"/>
      <c r="J1199" s="5"/>
      <c r="K1199" s="5"/>
      <c r="O1199" s="5"/>
      <c r="P1199" s="5"/>
      <c r="Q1199" s="5"/>
      <c r="R1199" s="6"/>
      <c r="S1199" s="6"/>
      <c r="T1199" s="6"/>
      <c r="AA1199" s="70"/>
      <c r="AB1199" s="69"/>
      <c r="AC1199" s="20"/>
      <c r="AD1199" s="70"/>
    </row>
    <row r="1200" spans="1:30" x14ac:dyDescent="0.25">
      <c r="A1200" s="18"/>
      <c r="B1200" s="18"/>
      <c r="C1200" s="18"/>
      <c r="D1200" s="3"/>
      <c r="E1200" s="4"/>
      <c r="F1200" s="4"/>
      <c r="G1200" s="28"/>
      <c r="H1200" s="8"/>
      <c r="I1200" s="5"/>
      <c r="J1200" s="5"/>
      <c r="K1200" s="5"/>
      <c r="O1200" s="5"/>
      <c r="P1200" s="5"/>
      <c r="Q1200" s="5"/>
      <c r="R1200" s="6"/>
      <c r="S1200" s="6"/>
      <c r="T1200" s="6"/>
      <c r="AA1200" s="70"/>
      <c r="AB1200" s="69"/>
      <c r="AC1200" s="20"/>
      <c r="AD1200" s="70"/>
    </row>
    <row r="1201" spans="1:30" x14ac:dyDescent="0.25">
      <c r="A1201" s="18"/>
      <c r="B1201" s="18"/>
      <c r="C1201" s="18"/>
      <c r="D1201" s="3"/>
      <c r="E1201" s="4"/>
      <c r="F1201" s="4"/>
      <c r="G1201" s="28"/>
      <c r="H1201" s="8"/>
      <c r="I1201" s="5"/>
      <c r="J1201" s="5"/>
      <c r="K1201" s="5"/>
      <c r="O1201" s="5"/>
      <c r="P1201" s="5"/>
      <c r="Q1201" s="5"/>
      <c r="R1201" s="6"/>
      <c r="S1201" s="6"/>
      <c r="T1201" s="6"/>
      <c r="AA1201" s="70"/>
      <c r="AB1201" s="69"/>
      <c r="AC1201" s="20"/>
      <c r="AD1201" s="70"/>
    </row>
    <row r="1202" spans="1:30" x14ac:dyDescent="0.25">
      <c r="A1202" s="18"/>
      <c r="B1202" s="18"/>
      <c r="C1202" s="18"/>
      <c r="D1202" s="3"/>
      <c r="E1202" s="4"/>
      <c r="F1202" s="4"/>
      <c r="G1202" s="28"/>
      <c r="H1202" s="8"/>
      <c r="I1202" s="5"/>
      <c r="J1202" s="5"/>
      <c r="K1202" s="5"/>
      <c r="O1202" s="5"/>
      <c r="P1202" s="5"/>
      <c r="Q1202" s="5"/>
      <c r="R1202" s="6"/>
      <c r="S1202" s="6"/>
      <c r="T1202" s="6"/>
      <c r="AA1202" s="70"/>
      <c r="AB1202" s="69"/>
      <c r="AC1202" s="20"/>
      <c r="AD1202" s="70"/>
    </row>
    <row r="1203" spans="1:30" x14ac:dyDescent="0.25">
      <c r="A1203" s="18"/>
      <c r="B1203" s="18"/>
      <c r="C1203" s="18"/>
      <c r="D1203" s="3"/>
      <c r="E1203" s="4"/>
      <c r="F1203" s="4"/>
      <c r="G1203" s="28"/>
      <c r="H1203" s="8"/>
      <c r="I1203" s="5"/>
      <c r="J1203" s="5"/>
      <c r="K1203" s="5"/>
      <c r="O1203" s="5"/>
      <c r="P1203" s="5"/>
      <c r="Q1203" s="5"/>
      <c r="R1203" s="6"/>
      <c r="S1203" s="6"/>
      <c r="T1203" s="6"/>
      <c r="AA1203" s="70"/>
      <c r="AB1203" s="69"/>
      <c r="AC1203" s="20"/>
      <c r="AD1203" s="70"/>
    </row>
    <row r="1204" spans="1:30" x14ac:dyDescent="0.25">
      <c r="A1204" s="18"/>
      <c r="B1204" s="18"/>
      <c r="C1204" s="18"/>
      <c r="D1204" s="3"/>
      <c r="E1204" s="4"/>
      <c r="F1204" s="4"/>
      <c r="G1204" s="28"/>
      <c r="H1204" s="8"/>
      <c r="I1204" s="5"/>
      <c r="J1204" s="5"/>
      <c r="K1204" s="5"/>
      <c r="O1204" s="5"/>
      <c r="P1204" s="5"/>
      <c r="Q1204" s="5"/>
      <c r="R1204" s="6"/>
      <c r="S1204" s="6"/>
      <c r="T1204" s="6"/>
      <c r="AA1204" s="70"/>
      <c r="AB1204" s="69"/>
      <c r="AC1204" s="20"/>
      <c r="AD1204" s="70"/>
    </row>
    <row r="1205" spans="1:30" x14ac:dyDescent="0.25">
      <c r="A1205" s="18"/>
      <c r="B1205" s="18"/>
      <c r="C1205" s="18"/>
      <c r="D1205" s="3"/>
      <c r="E1205" s="4"/>
      <c r="F1205" s="4"/>
      <c r="G1205" s="28"/>
      <c r="H1205" s="8"/>
      <c r="I1205" s="5"/>
      <c r="J1205" s="5"/>
      <c r="K1205" s="5"/>
      <c r="O1205" s="5"/>
      <c r="P1205" s="5"/>
      <c r="Q1205" s="5"/>
      <c r="R1205" s="6"/>
      <c r="S1205" s="6"/>
      <c r="T1205" s="6"/>
      <c r="AA1205" s="70"/>
      <c r="AB1205" s="69"/>
      <c r="AC1205" s="20"/>
      <c r="AD1205" s="70"/>
    </row>
    <row r="1206" spans="1:30" x14ac:dyDescent="0.25">
      <c r="A1206" s="18"/>
      <c r="B1206" s="18"/>
      <c r="C1206" s="18"/>
      <c r="D1206" s="3"/>
      <c r="E1206" s="4"/>
      <c r="F1206" s="4"/>
      <c r="G1206" s="28"/>
      <c r="H1206" s="8"/>
      <c r="I1206" s="5"/>
      <c r="J1206" s="5"/>
      <c r="K1206" s="5"/>
      <c r="L1206" s="24"/>
      <c r="M1206" s="24"/>
      <c r="N1206" s="24"/>
      <c r="O1206" s="5"/>
      <c r="P1206" s="5"/>
      <c r="Q1206" s="5"/>
      <c r="R1206" s="6"/>
      <c r="S1206" s="6"/>
      <c r="T1206" s="6"/>
      <c r="AA1206" s="70"/>
      <c r="AB1206" s="69"/>
      <c r="AC1206" s="20"/>
      <c r="AD1206" s="26"/>
    </row>
    <row r="1207" spans="1:30" x14ac:dyDescent="0.25">
      <c r="A1207" s="18"/>
      <c r="B1207" s="18"/>
      <c r="C1207" s="18"/>
      <c r="D1207" s="3"/>
      <c r="E1207" s="4"/>
      <c r="F1207" s="4"/>
      <c r="G1207" s="28"/>
      <c r="H1207" s="8"/>
      <c r="I1207" s="5"/>
      <c r="J1207" s="5"/>
      <c r="K1207" s="5"/>
      <c r="O1207" s="5"/>
      <c r="P1207" s="5"/>
      <c r="Q1207" s="5"/>
      <c r="R1207" s="6"/>
      <c r="S1207" s="6"/>
      <c r="T1207" s="6"/>
      <c r="AA1207" s="70"/>
      <c r="AB1207" s="69"/>
      <c r="AC1207" s="20"/>
      <c r="AD1207" s="70"/>
    </row>
    <row r="1208" spans="1:30" x14ac:dyDescent="0.25">
      <c r="A1208" s="18"/>
      <c r="B1208" s="18"/>
      <c r="C1208" s="18"/>
      <c r="D1208" s="3"/>
      <c r="E1208" s="4"/>
      <c r="F1208" s="4"/>
      <c r="G1208" s="28"/>
      <c r="H1208" s="8"/>
      <c r="I1208" s="5"/>
      <c r="J1208" s="5"/>
      <c r="K1208" s="5"/>
      <c r="O1208" s="5"/>
      <c r="P1208" s="5"/>
      <c r="Q1208" s="5"/>
      <c r="R1208" s="6"/>
      <c r="S1208" s="6"/>
      <c r="T1208" s="6"/>
      <c r="AA1208" s="70"/>
      <c r="AB1208" s="69"/>
      <c r="AC1208" s="20"/>
      <c r="AD1208" s="70"/>
    </row>
    <row r="1209" spans="1:30" x14ac:dyDescent="0.25">
      <c r="A1209" s="18"/>
      <c r="B1209" s="18"/>
      <c r="C1209" s="18"/>
      <c r="D1209" s="3"/>
      <c r="E1209" s="4"/>
      <c r="F1209" s="4"/>
      <c r="G1209" s="28"/>
      <c r="H1209" s="8"/>
      <c r="I1209" s="5"/>
      <c r="J1209" s="5"/>
      <c r="K1209" s="5"/>
      <c r="O1209" s="5"/>
      <c r="P1209" s="5"/>
      <c r="Q1209" s="5"/>
      <c r="R1209" s="6"/>
      <c r="S1209" s="6"/>
      <c r="T1209" s="6"/>
      <c r="AA1209" s="70"/>
      <c r="AB1209" s="69"/>
      <c r="AC1209" s="20"/>
      <c r="AD1209" s="70"/>
    </row>
    <row r="1210" spans="1:30" x14ac:dyDescent="0.25">
      <c r="A1210" s="18"/>
      <c r="B1210" s="18"/>
      <c r="C1210" s="18"/>
      <c r="D1210" s="3"/>
      <c r="E1210" s="4"/>
      <c r="F1210" s="4"/>
      <c r="G1210" s="28"/>
      <c r="H1210" s="8"/>
      <c r="I1210" s="5"/>
      <c r="J1210" s="5"/>
      <c r="K1210" s="5"/>
      <c r="O1210" s="5"/>
      <c r="P1210" s="5"/>
      <c r="Q1210" s="5"/>
      <c r="R1210" s="6"/>
      <c r="S1210" s="6"/>
      <c r="T1210" s="6"/>
      <c r="AA1210" s="70"/>
      <c r="AB1210" s="69"/>
      <c r="AC1210" s="20"/>
      <c r="AD1210" s="70"/>
    </row>
    <row r="1211" spans="1:30" x14ac:dyDescent="0.25">
      <c r="A1211" s="18"/>
      <c r="B1211" s="18"/>
      <c r="C1211" s="18"/>
      <c r="D1211" s="3"/>
      <c r="E1211" s="4"/>
      <c r="F1211" s="4"/>
      <c r="G1211" s="28"/>
      <c r="H1211" s="8"/>
      <c r="I1211" s="5"/>
      <c r="J1211" s="5"/>
      <c r="K1211" s="5"/>
      <c r="O1211" s="5"/>
      <c r="P1211" s="5"/>
      <c r="Q1211" s="5"/>
      <c r="R1211" s="6"/>
      <c r="S1211" s="6"/>
      <c r="T1211" s="6"/>
      <c r="AA1211" s="70"/>
      <c r="AB1211" s="69"/>
      <c r="AC1211" s="20"/>
      <c r="AD1211" s="70"/>
    </row>
    <row r="1212" spans="1:30" x14ac:dyDescent="0.25">
      <c r="A1212" s="18"/>
      <c r="B1212" s="18"/>
      <c r="C1212" s="18"/>
      <c r="D1212" s="3"/>
      <c r="E1212" s="4"/>
      <c r="F1212" s="4"/>
      <c r="G1212" s="28"/>
      <c r="H1212" s="8"/>
      <c r="I1212" s="5"/>
      <c r="J1212" s="5"/>
      <c r="K1212" s="5"/>
      <c r="O1212" s="5"/>
      <c r="P1212" s="5"/>
      <c r="Q1212" s="5"/>
      <c r="R1212" s="6"/>
      <c r="S1212" s="6"/>
      <c r="T1212" s="6"/>
      <c r="AA1212" s="70"/>
      <c r="AB1212" s="69"/>
      <c r="AC1212" s="20"/>
      <c r="AD1212" s="70"/>
    </row>
    <row r="1213" spans="1:30" x14ac:dyDescent="0.25">
      <c r="A1213" s="18"/>
      <c r="B1213" s="18"/>
      <c r="C1213" s="18"/>
      <c r="D1213" s="3"/>
      <c r="E1213" s="4"/>
      <c r="F1213" s="4"/>
      <c r="G1213" s="28"/>
      <c r="H1213" s="8"/>
      <c r="I1213" s="5"/>
      <c r="J1213" s="5"/>
      <c r="K1213" s="5"/>
      <c r="O1213" s="5"/>
      <c r="P1213" s="5"/>
      <c r="Q1213" s="5"/>
      <c r="R1213" s="6"/>
      <c r="S1213" s="6"/>
      <c r="T1213" s="6"/>
      <c r="AA1213" s="70"/>
      <c r="AB1213" s="69"/>
      <c r="AC1213" s="20"/>
      <c r="AD1213" s="26"/>
    </row>
    <row r="1214" spans="1:30" x14ac:dyDescent="0.25">
      <c r="A1214" s="18"/>
      <c r="B1214" s="18"/>
      <c r="C1214" s="18"/>
      <c r="D1214" s="3"/>
      <c r="E1214" s="4"/>
      <c r="F1214" s="4"/>
      <c r="G1214" s="28"/>
      <c r="H1214" s="8"/>
      <c r="I1214" s="5"/>
      <c r="J1214" s="5"/>
      <c r="K1214" s="5"/>
      <c r="O1214" s="5"/>
      <c r="P1214" s="5"/>
      <c r="Q1214" s="5"/>
      <c r="R1214" s="6"/>
      <c r="S1214" s="6"/>
      <c r="T1214" s="6"/>
      <c r="AA1214" s="70"/>
      <c r="AB1214" s="69"/>
      <c r="AC1214" s="20"/>
      <c r="AD1214" s="70"/>
    </row>
    <row r="1215" spans="1:30" x14ac:dyDescent="0.25">
      <c r="A1215" s="18"/>
      <c r="B1215" s="18"/>
      <c r="C1215" s="18"/>
      <c r="D1215" s="3"/>
      <c r="E1215" s="4"/>
      <c r="F1215" s="4"/>
      <c r="G1215" s="28"/>
      <c r="H1215" s="8"/>
      <c r="I1215" s="5"/>
      <c r="J1215" s="5"/>
      <c r="K1215" s="5"/>
      <c r="O1215" s="5"/>
      <c r="P1215" s="5"/>
      <c r="Q1215" s="5"/>
      <c r="R1215" s="6"/>
      <c r="S1215" s="6"/>
      <c r="T1215" s="6"/>
      <c r="AA1215" s="26"/>
      <c r="AB1215" s="75"/>
      <c r="AC1215" s="20"/>
      <c r="AD1215" s="26"/>
    </row>
    <row r="1216" spans="1:30" x14ac:dyDescent="0.25">
      <c r="A1216" s="18"/>
      <c r="B1216" s="18"/>
      <c r="C1216" s="18"/>
      <c r="D1216" s="3"/>
      <c r="E1216" s="4"/>
      <c r="F1216" s="4"/>
      <c r="G1216" s="28"/>
      <c r="H1216" s="8"/>
      <c r="I1216" s="5"/>
      <c r="J1216" s="5"/>
      <c r="K1216" s="5"/>
      <c r="O1216" s="5"/>
      <c r="P1216" s="5"/>
      <c r="Q1216" s="5"/>
      <c r="R1216" s="6"/>
      <c r="S1216" s="6"/>
      <c r="T1216" s="6"/>
      <c r="AA1216" s="70"/>
      <c r="AB1216" s="69"/>
      <c r="AC1216" s="20"/>
      <c r="AD1216" s="70"/>
    </row>
    <row r="1217" spans="1:30" x14ac:dyDescent="0.25">
      <c r="A1217" s="18"/>
      <c r="B1217" s="18"/>
      <c r="C1217" s="18"/>
      <c r="D1217" s="3"/>
      <c r="E1217" s="4"/>
      <c r="F1217" s="4"/>
      <c r="G1217" s="28"/>
      <c r="H1217" s="8"/>
      <c r="I1217" s="5"/>
      <c r="J1217" s="5"/>
      <c r="K1217" s="5"/>
      <c r="O1217" s="5"/>
      <c r="P1217" s="5"/>
      <c r="Q1217" s="5"/>
      <c r="R1217" s="6"/>
      <c r="S1217" s="6"/>
      <c r="T1217" s="6"/>
      <c r="AA1217" s="70"/>
      <c r="AB1217" s="69"/>
      <c r="AC1217" s="20"/>
      <c r="AD1217" s="70"/>
    </row>
    <row r="1218" spans="1:30" x14ac:dyDescent="0.25">
      <c r="A1218" s="18"/>
      <c r="B1218" s="18"/>
      <c r="C1218" s="18"/>
      <c r="D1218" s="3"/>
      <c r="E1218" s="4"/>
      <c r="F1218" s="4"/>
      <c r="G1218" s="28"/>
      <c r="H1218" s="8"/>
      <c r="I1218" s="5"/>
      <c r="J1218" s="5"/>
      <c r="K1218" s="5"/>
      <c r="O1218" s="5"/>
      <c r="P1218" s="5"/>
      <c r="Q1218" s="5"/>
      <c r="R1218" s="6"/>
      <c r="S1218" s="6"/>
      <c r="T1218" s="6"/>
      <c r="AA1218" s="70"/>
      <c r="AB1218" s="69"/>
      <c r="AC1218" s="20"/>
      <c r="AD1218" s="70"/>
    </row>
    <row r="1219" spans="1:30" x14ac:dyDescent="0.25">
      <c r="A1219" s="18"/>
      <c r="B1219" s="18"/>
      <c r="C1219" s="18"/>
      <c r="D1219" s="3"/>
      <c r="E1219" s="4"/>
      <c r="F1219" s="4"/>
      <c r="G1219" s="28"/>
      <c r="H1219" s="8"/>
      <c r="I1219" s="5"/>
      <c r="J1219" s="5"/>
      <c r="K1219" s="5"/>
      <c r="O1219" s="5"/>
      <c r="P1219" s="5"/>
      <c r="Q1219" s="5"/>
      <c r="R1219" s="6"/>
      <c r="S1219" s="6"/>
      <c r="T1219" s="6"/>
      <c r="AA1219" s="70"/>
      <c r="AB1219" s="69"/>
      <c r="AC1219" s="20"/>
      <c r="AD1219" s="70"/>
    </row>
    <row r="1220" spans="1:30" x14ac:dyDescent="0.25">
      <c r="A1220" s="18"/>
      <c r="B1220" s="18"/>
      <c r="C1220" s="18"/>
      <c r="D1220" s="3"/>
      <c r="E1220" s="4"/>
      <c r="F1220" s="4"/>
      <c r="G1220" s="28"/>
      <c r="H1220" s="8"/>
      <c r="I1220" s="5"/>
      <c r="J1220" s="5"/>
      <c r="K1220" s="5"/>
      <c r="O1220" s="5"/>
      <c r="P1220" s="5"/>
      <c r="Q1220" s="5"/>
      <c r="R1220" s="6"/>
      <c r="S1220" s="6"/>
      <c r="T1220" s="6"/>
      <c r="AA1220" s="70"/>
      <c r="AB1220" s="69"/>
      <c r="AC1220" s="20"/>
      <c r="AD1220" s="70"/>
    </row>
    <row r="1221" spans="1:30" x14ac:dyDescent="0.25">
      <c r="A1221" s="18"/>
      <c r="B1221" s="18"/>
      <c r="C1221" s="18"/>
      <c r="D1221" s="3"/>
      <c r="E1221" s="4"/>
      <c r="F1221" s="4"/>
      <c r="G1221" s="28"/>
      <c r="H1221" s="8"/>
      <c r="I1221" s="5"/>
      <c r="J1221" s="5"/>
      <c r="K1221" s="5"/>
      <c r="O1221" s="5"/>
      <c r="P1221" s="5"/>
      <c r="Q1221" s="5"/>
      <c r="R1221" s="6"/>
      <c r="S1221" s="6"/>
      <c r="T1221" s="6"/>
      <c r="AA1221" s="70"/>
      <c r="AB1221" s="69"/>
      <c r="AC1221" s="20"/>
      <c r="AD1221" s="32"/>
    </row>
    <row r="1222" spans="1:30" x14ac:dyDescent="0.25">
      <c r="A1222" s="18"/>
      <c r="B1222" s="18"/>
      <c r="C1222" s="18"/>
      <c r="D1222" s="3"/>
      <c r="E1222" s="4"/>
      <c r="F1222" s="4"/>
      <c r="G1222" s="28"/>
      <c r="H1222" s="8"/>
      <c r="I1222" s="5"/>
      <c r="J1222" s="5"/>
      <c r="K1222" s="5"/>
      <c r="O1222" s="5"/>
      <c r="P1222" s="5"/>
      <c r="Q1222" s="5"/>
      <c r="R1222" s="6"/>
      <c r="S1222" s="6"/>
      <c r="T1222" s="6"/>
      <c r="AA1222" s="70"/>
      <c r="AB1222" s="69"/>
      <c r="AC1222" s="20"/>
      <c r="AD1222" s="70"/>
    </row>
    <row r="1223" spans="1:30" x14ac:dyDescent="0.25">
      <c r="A1223" s="18"/>
      <c r="B1223" s="18"/>
      <c r="C1223" s="18"/>
      <c r="D1223" s="3"/>
      <c r="E1223" s="4"/>
      <c r="F1223" s="4"/>
      <c r="G1223" s="28"/>
      <c r="H1223" s="8"/>
      <c r="I1223" s="5"/>
      <c r="J1223" s="5"/>
      <c r="K1223" s="5"/>
      <c r="O1223" s="5"/>
      <c r="P1223" s="5"/>
      <c r="Q1223" s="5"/>
      <c r="R1223" s="6"/>
      <c r="S1223" s="6"/>
      <c r="T1223" s="6"/>
      <c r="AA1223" s="70"/>
      <c r="AB1223" s="69"/>
      <c r="AC1223" s="20"/>
      <c r="AD1223" s="70"/>
    </row>
    <row r="1224" spans="1:30" x14ac:dyDescent="0.25">
      <c r="A1224" s="18"/>
      <c r="B1224" s="18"/>
      <c r="C1224" s="18"/>
      <c r="D1224" s="3"/>
      <c r="E1224" s="4"/>
      <c r="F1224" s="4"/>
      <c r="G1224" s="28"/>
      <c r="H1224" s="8"/>
      <c r="I1224" s="5"/>
      <c r="J1224" s="5"/>
      <c r="K1224" s="5"/>
      <c r="O1224" s="5"/>
      <c r="P1224" s="5"/>
      <c r="Q1224" s="5"/>
      <c r="R1224" s="6"/>
      <c r="S1224" s="6"/>
      <c r="T1224" s="6"/>
      <c r="AA1224" s="70"/>
      <c r="AB1224" s="69"/>
      <c r="AC1224" s="20"/>
      <c r="AD1224" s="70"/>
    </row>
    <row r="1225" spans="1:30" x14ac:dyDescent="0.25">
      <c r="A1225" s="18"/>
      <c r="B1225" s="18"/>
      <c r="C1225" s="18"/>
      <c r="D1225" s="3"/>
      <c r="E1225" s="4"/>
      <c r="F1225" s="4"/>
      <c r="G1225" s="28"/>
      <c r="H1225" s="8"/>
      <c r="I1225" s="5"/>
      <c r="J1225" s="5"/>
      <c r="K1225" s="5"/>
      <c r="O1225" s="5"/>
      <c r="P1225" s="5"/>
      <c r="Q1225" s="5"/>
      <c r="R1225" s="6"/>
      <c r="S1225" s="6"/>
      <c r="T1225" s="6"/>
      <c r="AA1225" s="70"/>
      <c r="AB1225" s="69"/>
      <c r="AC1225" s="20"/>
      <c r="AD1225" s="70"/>
    </row>
    <row r="1226" spans="1:30" x14ac:dyDescent="0.25">
      <c r="A1226" s="18"/>
      <c r="B1226" s="18"/>
      <c r="C1226" s="18"/>
      <c r="D1226" s="3"/>
      <c r="E1226" s="4"/>
      <c r="F1226" s="4"/>
      <c r="G1226" s="28"/>
      <c r="H1226" s="8"/>
      <c r="I1226" s="5"/>
      <c r="J1226" s="5"/>
      <c r="K1226" s="5"/>
      <c r="O1226" s="5"/>
      <c r="P1226" s="5"/>
      <c r="Q1226" s="5"/>
      <c r="R1226" s="6"/>
      <c r="S1226" s="6"/>
      <c r="T1226" s="6"/>
      <c r="AA1226" s="70"/>
      <c r="AB1226" s="69"/>
      <c r="AC1226" s="20"/>
      <c r="AD1226" s="70"/>
    </row>
    <row r="1227" spans="1:30" x14ac:dyDescent="0.25">
      <c r="A1227" s="18"/>
      <c r="B1227" s="18"/>
      <c r="C1227" s="18"/>
      <c r="D1227" s="3"/>
      <c r="E1227" s="4"/>
      <c r="F1227" s="4"/>
      <c r="G1227" s="28"/>
      <c r="H1227" s="8"/>
      <c r="I1227" s="5"/>
      <c r="J1227" s="5"/>
      <c r="K1227" s="5"/>
      <c r="O1227" s="5"/>
      <c r="P1227" s="5"/>
      <c r="Q1227" s="5"/>
      <c r="R1227" s="6"/>
      <c r="S1227" s="6"/>
      <c r="T1227" s="6"/>
      <c r="AA1227" s="70"/>
      <c r="AB1227" s="69"/>
      <c r="AC1227" s="20"/>
      <c r="AD1227" s="70"/>
    </row>
    <row r="1228" spans="1:30" x14ac:dyDescent="0.25">
      <c r="A1228" s="18"/>
      <c r="B1228" s="18"/>
      <c r="C1228" s="18"/>
      <c r="D1228" s="3"/>
      <c r="E1228" s="4"/>
      <c r="F1228" s="4"/>
      <c r="G1228" s="28"/>
      <c r="H1228" s="8"/>
      <c r="I1228" s="5"/>
      <c r="J1228" s="5"/>
      <c r="K1228" s="5"/>
      <c r="O1228" s="5"/>
      <c r="P1228" s="5"/>
      <c r="Q1228" s="5"/>
      <c r="R1228" s="6"/>
      <c r="S1228" s="6"/>
      <c r="T1228" s="6"/>
      <c r="AA1228" s="70"/>
      <c r="AB1228" s="69"/>
      <c r="AC1228" s="20"/>
      <c r="AD1228" s="70"/>
    </row>
    <row r="1229" spans="1:30" x14ac:dyDescent="0.25">
      <c r="A1229" s="18"/>
      <c r="B1229" s="18"/>
      <c r="C1229" s="18"/>
      <c r="D1229" s="3"/>
      <c r="E1229" s="4"/>
      <c r="F1229" s="4"/>
      <c r="G1229" s="28"/>
      <c r="H1229" s="8"/>
      <c r="I1229" s="5"/>
      <c r="J1229" s="5"/>
      <c r="K1229" s="5"/>
      <c r="O1229" s="5"/>
      <c r="P1229" s="5"/>
      <c r="Q1229" s="5"/>
      <c r="R1229" s="6"/>
      <c r="S1229" s="6"/>
      <c r="T1229" s="6"/>
      <c r="AA1229" s="70"/>
      <c r="AB1229" s="69"/>
      <c r="AC1229" s="20"/>
      <c r="AD1229" s="26"/>
    </row>
    <row r="1230" spans="1:30" x14ac:dyDescent="0.25">
      <c r="A1230" s="18"/>
      <c r="B1230" s="18"/>
      <c r="C1230" s="18"/>
      <c r="D1230" s="3"/>
      <c r="E1230" s="4"/>
      <c r="F1230" s="4"/>
      <c r="G1230" s="28"/>
      <c r="H1230" s="8"/>
      <c r="I1230" s="5"/>
      <c r="J1230" s="5"/>
      <c r="K1230" s="5"/>
      <c r="O1230" s="5"/>
      <c r="P1230" s="5"/>
      <c r="Q1230" s="5"/>
      <c r="R1230" s="6"/>
      <c r="S1230" s="6"/>
      <c r="T1230" s="6"/>
      <c r="AA1230" s="70"/>
      <c r="AB1230" s="69"/>
      <c r="AC1230" s="20"/>
      <c r="AD1230" s="70"/>
    </row>
    <row r="1231" spans="1:30" x14ac:dyDescent="0.25">
      <c r="A1231" s="18"/>
      <c r="B1231" s="18"/>
      <c r="C1231" s="18"/>
      <c r="D1231" s="3"/>
      <c r="E1231" s="4"/>
      <c r="F1231" s="4"/>
      <c r="G1231" s="28"/>
      <c r="H1231" s="8"/>
      <c r="I1231" s="5"/>
      <c r="J1231" s="5"/>
      <c r="K1231" s="5"/>
      <c r="O1231" s="5"/>
      <c r="P1231" s="5"/>
      <c r="Q1231" s="5"/>
      <c r="R1231" s="6"/>
      <c r="S1231" s="6"/>
      <c r="T1231" s="6"/>
      <c r="AA1231" s="70"/>
      <c r="AB1231" s="69"/>
      <c r="AC1231" s="20"/>
      <c r="AD1231" s="70"/>
    </row>
    <row r="1232" spans="1:30" x14ac:dyDescent="0.25">
      <c r="A1232" s="18"/>
      <c r="B1232" s="18"/>
      <c r="C1232" s="18"/>
      <c r="D1232" s="3"/>
      <c r="E1232" s="4"/>
      <c r="F1232" s="4"/>
      <c r="G1232" s="28"/>
      <c r="H1232" s="8"/>
      <c r="I1232" s="5"/>
      <c r="J1232" s="5"/>
      <c r="K1232" s="5"/>
      <c r="O1232" s="5"/>
      <c r="P1232" s="5"/>
      <c r="Q1232" s="5"/>
      <c r="R1232" s="6"/>
      <c r="S1232" s="6"/>
      <c r="T1232" s="6"/>
      <c r="AA1232" s="70"/>
      <c r="AB1232" s="69"/>
      <c r="AC1232" s="20"/>
      <c r="AD1232" s="70"/>
    </row>
    <row r="1233" spans="1:30" x14ac:dyDescent="0.25">
      <c r="A1233" s="18"/>
      <c r="B1233" s="18"/>
      <c r="C1233" s="18"/>
      <c r="D1233" s="3"/>
      <c r="E1233" s="4"/>
      <c r="F1233" s="4"/>
      <c r="G1233" s="28"/>
      <c r="H1233" s="8"/>
      <c r="I1233" s="5"/>
      <c r="J1233" s="5"/>
      <c r="K1233" s="5"/>
      <c r="O1233" s="5"/>
      <c r="P1233" s="5"/>
      <c r="Q1233" s="5"/>
      <c r="R1233" s="6"/>
      <c r="S1233" s="6"/>
      <c r="T1233" s="6"/>
      <c r="AA1233" s="70"/>
      <c r="AB1233" s="69"/>
      <c r="AC1233" s="20"/>
      <c r="AD1233" s="32"/>
    </row>
    <row r="1234" spans="1:30" x14ac:dyDescent="0.25">
      <c r="A1234" s="18"/>
      <c r="B1234" s="18"/>
      <c r="C1234" s="18"/>
      <c r="D1234" s="3"/>
      <c r="E1234" s="4"/>
      <c r="F1234" s="4"/>
      <c r="G1234" s="28"/>
      <c r="H1234" s="8"/>
      <c r="I1234" s="5"/>
      <c r="J1234" s="5"/>
      <c r="K1234" s="5"/>
      <c r="O1234" s="5"/>
      <c r="P1234" s="5"/>
      <c r="Q1234" s="5"/>
      <c r="R1234" s="6"/>
      <c r="S1234" s="6"/>
      <c r="T1234" s="6"/>
      <c r="AA1234" s="70"/>
      <c r="AB1234" s="69"/>
      <c r="AC1234" s="20"/>
      <c r="AD1234" s="26"/>
    </row>
    <row r="1235" spans="1:30" x14ac:dyDescent="0.25">
      <c r="A1235" s="18"/>
      <c r="B1235" s="18"/>
      <c r="C1235" s="18"/>
      <c r="D1235" s="3"/>
      <c r="E1235" s="4"/>
      <c r="F1235" s="4"/>
      <c r="G1235" s="28"/>
      <c r="H1235" s="8"/>
      <c r="I1235" s="5"/>
      <c r="J1235" s="5"/>
      <c r="K1235" s="5"/>
      <c r="O1235" s="5"/>
      <c r="P1235" s="5"/>
      <c r="Q1235" s="5"/>
      <c r="R1235" s="6"/>
      <c r="S1235" s="6"/>
      <c r="T1235" s="6"/>
      <c r="AA1235" s="70"/>
      <c r="AB1235" s="69"/>
      <c r="AC1235" s="20"/>
      <c r="AD1235" s="70"/>
    </row>
    <row r="1236" spans="1:30" x14ac:dyDescent="0.25">
      <c r="A1236" s="18"/>
      <c r="B1236" s="18"/>
      <c r="C1236" s="18"/>
      <c r="D1236" s="3"/>
      <c r="E1236" s="4"/>
      <c r="F1236" s="4"/>
      <c r="G1236" s="28"/>
      <c r="H1236" s="8"/>
      <c r="I1236" s="5"/>
      <c r="J1236" s="5"/>
      <c r="K1236" s="5"/>
      <c r="O1236" s="5"/>
      <c r="P1236" s="5"/>
      <c r="Q1236" s="5"/>
      <c r="R1236" s="6"/>
      <c r="S1236" s="6"/>
      <c r="T1236" s="6"/>
      <c r="AA1236" s="70"/>
      <c r="AB1236" s="69"/>
      <c r="AC1236" s="20"/>
      <c r="AD1236" s="70"/>
    </row>
    <row r="1237" spans="1:30" x14ac:dyDescent="0.25">
      <c r="A1237" s="18"/>
      <c r="B1237" s="18"/>
      <c r="C1237" s="18"/>
      <c r="D1237" s="3"/>
      <c r="E1237" s="4"/>
      <c r="F1237" s="4"/>
      <c r="G1237" s="28"/>
      <c r="H1237" s="8"/>
      <c r="I1237" s="5"/>
      <c r="J1237" s="5"/>
      <c r="K1237" s="5"/>
      <c r="O1237" s="5"/>
      <c r="P1237" s="5"/>
      <c r="Q1237" s="5"/>
      <c r="R1237" s="6"/>
      <c r="S1237" s="6"/>
      <c r="T1237" s="6"/>
      <c r="AA1237" s="70"/>
      <c r="AB1237" s="69"/>
      <c r="AC1237" s="20"/>
      <c r="AD1237" s="32"/>
    </row>
    <row r="1238" spans="1:30" x14ac:dyDescent="0.25">
      <c r="A1238" s="18"/>
      <c r="B1238" s="18"/>
      <c r="C1238" s="18"/>
      <c r="D1238" s="3"/>
      <c r="E1238" s="4"/>
      <c r="F1238" s="4"/>
      <c r="G1238" s="28"/>
      <c r="H1238" s="8"/>
      <c r="I1238" s="5"/>
      <c r="J1238" s="5"/>
      <c r="K1238" s="5"/>
      <c r="O1238" s="5"/>
      <c r="P1238" s="5"/>
      <c r="Q1238" s="5"/>
      <c r="R1238" s="6"/>
      <c r="S1238" s="6"/>
      <c r="T1238" s="6"/>
      <c r="AA1238" s="70"/>
      <c r="AB1238" s="69"/>
      <c r="AC1238" s="20"/>
      <c r="AD1238" s="70"/>
    </row>
    <row r="1239" spans="1:30" x14ac:dyDescent="0.25">
      <c r="A1239" s="18"/>
      <c r="B1239" s="18"/>
      <c r="C1239" s="18"/>
      <c r="D1239" s="3"/>
      <c r="E1239" s="4"/>
      <c r="F1239" s="4"/>
      <c r="G1239" s="28"/>
      <c r="H1239" s="8"/>
      <c r="I1239" s="5"/>
      <c r="J1239" s="5"/>
      <c r="K1239" s="5"/>
      <c r="O1239" s="5"/>
      <c r="P1239" s="5"/>
      <c r="Q1239" s="5"/>
      <c r="R1239" s="6"/>
      <c r="S1239" s="6"/>
      <c r="T1239" s="6"/>
      <c r="AA1239" s="70"/>
      <c r="AB1239" s="69"/>
      <c r="AC1239" s="20"/>
      <c r="AD1239" s="70"/>
    </row>
    <row r="1240" spans="1:30" x14ac:dyDescent="0.25">
      <c r="A1240" s="18"/>
      <c r="B1240" s="18"/>
      <c r="C1240" s="18"/>
      <c r="D1240" s="3"/>
      <c r="E1240" s="4"/>
      <c r="F1240" s="4"/>
      <c r="G1240" s="28"/>
      <c r="H1240" s="8"/>
      <c r="I1240" s="5"/>
      <c r="J1240" s="5"/>
      <c r="K1240" s="5"/>
      <c r="O1240" s="5"/>
      <c r="P1240" s="5"/>
      <c r="Q1240" s="5"/>
      <c r="R1240" s="6"/>
      <c r="S1240" s="6"/>
      <c r="T1240" s="6"/>
      <c r="AA1240" s="70"/>
      <c r="AB1240" s="69"/>
      <c r="AC1240" s="20"/>
      <c r="AD1240" s="32"/>
    </row>
    <row r="1241" spans="1:30" x14ac:dyDescent="0.25">
      <c r="A1241" s="18"/>
      <c r="B1241" s="18"/>
      <c r="C1241" s="18"/>
      <c r="D1241" s="3"/>
      <c r="E1241" s="4"/>
      <c r="F1241" s="4"/>
      <c r="G1241" s="28"/>
      <c r="H1241" s="8"/>
      <c r="I1241" s="5"/>
      <c r="J1241" s="5"/>
      <c r="K1241" s="5"/>
      <c r="O1241" s="5"/>
      <c r="P1241" s="5"/>
      <c r="Q1241" s="5"/>
      <c r="R1241" s="6"/>
      <c r="S1241" s="6"/>
      <c r="T1241" s="6"/>
      <c r="AA1241" s="70"/>
      <c r="AB1241" s="69"/>
      <c r="AC1241" s="20"/>
      <c r="AD1241" s="70"/>
    </row>
    <row r="1242" spans="1:30" x14ac:dyDescent="0.25">
      <c r="A1242" s="18"/>
      <c r="B1242" s="18"/>
      <c r="C1242" s="18"/>
      <c r="D1242" s="3"/>
      <c r="E1242" s="4"/>
      <c r="F1242" s="4"/>
      <c r="G1242" s="28"/>
      <c r="H1242" s="8"/>
      <c r="I1242" s="5"/>
      <c r="J1242" s="5"/>
      <c r="K1242" s="5"/>
      <c r="O1242" s="5"/>
      <c r="P1242" s="5"/>
      <c r="Q1242" s="5"/>
      <c r="R1242" s="6"/>
      <c r="S1242" s="6"/>
      <c r="T1242" s="6"/>
      <c r="AA1242" s="70"/>
      <c r="AB1242" s="69"/>
      <c r="AC1242" s="20"/>
      <c r="AD1242" s="70"/>
    </row>
    <row r="1243" spans="1:30" x14ac:dyDescent="0.25">
      <c r="A1243" s="18"/>
      <c r="B1243" s="18"/>
      <c r="C1243" s="18"/>
      <c r="D1243" s="3"/>
      <c r="E1243" s="4"/>
      <c r="F1243" s="4"/>
      <c r="G1243" s="28"/>
      <c r="H1243" s="8"/>
      <c r="I1243" s="5"/>
      <c r="J1243" s="5"/>
      <c r="K1243" s="5"/>
      <c r="O1243" s="5"/>
      <c r="P1243" s="5"/>
      <c r="Q1243" s="5"/>
      <c r="R1243" s="6"/>
      <c r="S1243" s="6"/>
      <c r="T1243" s="6"/>
      <c r="AA1243" s="70"/>
      <c r="AB1243" s="69"/>
      <c r="AC1243" s="20"/>
      <c r="AD1243" s="70"/>
    </row>
    <row r="1244" spans="1:30" x14ac:dyDescent="0.25">
      <c r="A1244" s="18"/>
      <c r="B1244" s="18"/>
      <c r="C1244" s="18"/>
      <c r="D1244" s="3"/>
      <c r="E1244" s="4"/>
      <c r="F1244" s="4"/>
      <c r="G1244" s="28"/>
      <c r="H1244" s="8"/>
      <c r="I1244" s="5"/>
      <c r="J1244" s="5"/>
      <c r="K1244" s="5"/>
      <c r="O1244" s="5"/>
      <c r="P1244" s="5"/>
      <c r="Q1244" s="5"/>
      <c r="R1244" s="6"/>
      <c r="S1244" s="6"/>
      <c r="T1244" s="6"/>
      <c r="AA1244" s="70"/>
      <c r="AB1244" s="69"/>
      <c r="AC1244" s="20"/>
      <c r="AD1244" s="70"/>
    </row>
    <row r="1245" spans="1:30" x14ac:dyDescent="0.25">
      <c r="A1245" s="18"/>
      <c r="B1245" s="18"/>
      <c r="C1245" s="18"/>
      <c r="D1245" s="3"/>
      <c r="E1245" s="4"/>
      <c r="F1245" s="4"/>
      <c r="G1245" s="28"/>
      <c r="H1245" s="8"/>
      <c r="I1245" s="5"/>
      <c r="J1245" s="5"/>
      <c r="K1245" s="5"/>
      <c r="O1245" s="5"/>
      <c r="P1245" s="5"/>
      <c r="Q1245" s="5"/>
      <c r="R1245" s="6"/>
      <c r="S1245" s="6"/>
      <c r="T1245" s="6"/>
      <c r="AA1245" s="70"/>
      <c r="AB1245" s="69"/>
      <c r="AC1245" s="20"/>
      <c r="AD1245" s="70"/>
    </row>
    <row r="1246" spans="1:30" x14ac:dyDescent="0.25">
      <c r="A1246" s="18"/>
      <c r="B1246" s="18"/>
      <c r="C1246" s="18"/>
      <c r="D1246" s="3"/>
      <c r="E1246" s="4"/>
      <c r="F1246" s="4"/>
      <c r="G1246" s="28"/>
      <c r="H1246" s="8"/>
      <c r="I1246" s="5"/>
      <c r="J1246" s="5"/>
      <c r="K1246" s="5"/>
      <c r="O1246" s="5"/>
      <c r="P1246" s="5"/>
      <c r="Q1246" s="5"/>
      <c r="R1246" s="6"/>
      <c r="S1246" s="6"/>
      <c r="T1246" s="6"/>
      <c r="AA1246" s="70"/>
      <c r="AB1246" s="69"/>
      <c r="AC1246" s="20"/>
      <c r="AD1246" s="70"/>
    </row>
    <row r="1247" spans="1:30" x14ac:dyDescent="0.25">
      <c r="A1247" s="18"/>
      <c r="B1247" s="18"/>
      <c r="C1247" s="18"/>
      <c r="D1247" s="3"/>
      <c r="E1247" s="4"/>
      <c r="F1247" s="4"/>
      <c r="G1247" s="28"/>
      <c r="H1247" s="8"/>
      <c r="I1247" s="5"/>
      <c r="J1247" s="5"/>
      <c r="K1247" s="5"/>
      <c r="O1247" s="5"/>
      <c r="P1247" s="5"/>
      <c r="Q1247" s="5"/>
      <c r="R1247" s="6"/>
      <c r="S1247" s="6"/>
      <c r="T1247" s="6"/>
      <c r="AA1247" s="70"/>
      <c r="AB1247" s="69"/>
      <c r="AC1247" s="20"/>
      <c r="AD1247" s="70"/>
    </row>
    <row r="1248" spans="1:30" x14ac:dyDescent="0.25">
      <c r="A1248" s="18"/>
      <c r="B1248" s="18"/>
      <c r="C1248" s="18"/>
      <c r="D1248" s="3"/>
      <c r="E1248" s="4"/>
      <c r="F1248" s="4"/>
      <c r="G1248" s="28"/>
      <c r="H1248" s="8"/>
      <c r="I1248" s="5"/>
      <c r="J1248" s="5"/>
      <c r="K1248" s="5"/>
      <c r="O1248" s="5"/>
      <c r="P1248" s="5"/>
      <c r="Q1248" s="5"/>
      <c r="R1248" s="6"/>
      <c r="S1248" s="6"/>
      <c r="T1248" s="6"/>
      <c r="AA1248" s="70"/>
      <c r="AB1248" s="69"/>
      <c r="AC1248" s="20"/>
      <c r="AD1248" s="70"/>
    </row>
    <row r="1249" spans="1:30" x14ac:dyDescent="0.25">
      <c r="A1249" s="18"/>
      <c r="B1249" s="18"/>
      <c r="C1249" s="18"/>
      <c r="D1249" s="3"/>
      <c r="E1249" s="4"/>
      <c r="F1249" s="4"/>
      <c r="G1249" s="28"/>
      <c r="H1249" s="8"/>
      <c r="I1249" s="5"/>
      <c r="J1249" s="5"/>
      <c r="K1249" s="5"/>
      <c r="O1249" s="5"/>
      <c r="P1249" s="5"/>
      <c r="Q1249" s="5"/>
      <c r="R1249" s="6"/>
      <c r="S1249" s="6"/>
      <c r="T1249" s="6"/>
      <c r="AA1249" s="70"/>
      <c r="AB1249" s="69"/>
      <c r="AC1249" s="20"/>
      <c r="AD1249" s="70"/>
    </row>
    <row r="1250" spans="1:30" x14ac:dyDescent="0.25">
      <c r="A1250" s="18"/>
      <c r="B1250" s="18"/>
      <c r="C1250" s="18"/>
      <c r="D1250" s="3"/>
      <c r="E1250" s="4"/>
      <c r="F1250" s="4"/>
      <c r="G1250" s="28"/>
      <c r="H1250" s="8"/>
      <c r="I1250" s="5"/>
      <c r="J1250" s="5"/>
      <c r="K1250" s="5"/>
      <c r="O1250" s="5"/>
      <c r="P1250" s="5"/>
      <c r="Q1250" s="5"/>
      <c r="R1250" s="6"/>
      <c r="S1250" s="6"/>
      <c r="T1250" s="6"/>
      <c r="AA1250" s="70"/>
      <c r="AB1250" s="69"/>
      <c r="AC1250" s="20"/>
      <c r="AD1250" s="70"/>
    </row>
    <row r="1251" spans="1:30" x14ac:dyDescent="0.25">
      <c r="A1251" s="18"/>
      <c r="B1251" s="18"/>
      <c r="C1251" s="18"/>
      <c r="D1251" s="3"/>
      <c r="E1251" s="4"/>
      <c r="F1251" s="4"/>
      <c r="G1251" s="28"/>
      <c r="H1251" s="8"/>
      <c r="I1251" s="5"/>
      <c r="J1251" s="5"/>
      <c r="K1251" s="5"/>
      <c r="O1251" s="5"/>
      <c r="P1251" s="5"/>
      <c r="Q1251" s="5"/>
      <c r="R1251" s="6"/>
      <c r="S1251" s="6"/>
      <c r="T1251" s="6"/>
      <c r="AA1251" s="70"/>
      <c r="AB1251" s="69"/>
      <c r="AC1251" s="20"/>
      <c r="AD1251" s="70"/>
    </row>
    <row r="1252" spans="1:30" x14ac:dyDescent="0.25">
      <c r="A1252" s="18"/>
      <c r="B1252" s="18"/>
      <c r="C1252" s="18"/>
      <c r="D1252" s="3"/>
      <c r="E1252" s="4"/>
      <c r="F1252" s="4"/>
      <c r="G1252" s="28"/>
      <c r="H1252" s="8"/>
      <c r="I1252" s="5"/>
      <c r="J1252" s="5"/>
      <c r="K1252" s="5"/>
      <c r="O1252" s="5"/>
      <c r="P1252" s="5"/>
      <c r="Q1252" s="5"/>
      <c r="R1252" s="6"/>
      <c r="S1252" s="6"/>
      <c r="T1252" s="6"/>
      <c r="AA1252" s="70"/>
      <c r="AB1252" s="69"/>
      <c r="AC1252" s="20"/>
      <c r="AD1252" s="70"/>
    </row>
    <row r="1253" spans="1:30" x14ac:dyDescent="0.25">
      <c r="A1253" s="18"/>
      <c r="B1253" s="18"/>
      <c r="C1253" s="18"/>
      <c r="D1253" s="3"/>
      <c r="E1253" s="4"/>
      <c r="F1253" s="4"/>
      <c r="G1253" s="28"/>
      <c r="H1253" s="8"/>
      <c r="I1253" s="5"/>
      <c r="J1253" s="5"/>
      <c r="K1253" s="5"/>
      <c r="O1253" s="5"/>
      <c r="P1253" s="5"/>
      <c r="Q1253" s="5"/>
      <c r="R1253" s="6"/>
      <c r="S1253" s="6"/>
      <c r="T1253" s="6"/>
      <c r="AA1253" s="70"/>
      <c r="AB1253" s="69"/>
      <c r="AC1253" s="20"/>
      <c r="AD1253" s="70"/>
    </row>
    <row r="1254" spans="1:30" x14ac:dyDescent="0.25">
      <c r="A1254" s="18"/>
      <c r="B1254" s="18"/>
      <c r="C1254" s="18"/>
      <c r="D1254" s="3"/>
      <c r="E1254" s="4"/>
      <c r="F1254" s="4"/>
      <c r="G1254" s="28"/>
      <c r="H1254" s="8"/>
      <c r="I1254" s="5"/>
      <c r="J1254" s="5"/>
      <c r="K1254" s="5"/>
      <c r="O1254" s="5"/>
      <c r="P1254" s="5"/>
      <c r="Q1254" s="5"/>
      <c r="R1254" s="6"/>
      <c r="S1254" s="6"/>
      <c r="T1254" s="6"/>
      <c r="AA1254" s="70"/>
      <c r="AB1254" s="69"/>
      <c r="AC1254" s="20"/>
      <c r="AD1254" s="26"/>
    </row>
    <row r="1255" spans="1:30" x14ac:dyDescent="0.25">
      <c r="A1255" s="18"/>
      <c r="B1255" s="18"/>
      <c r="C1255" s="18"/>
      <c r="D1255" s="3"/>
      <c r="E1255" s="4"/>
      <c r="F1255" s="4"/>
      <c r="G1255" s="28"/>
      <c r="H1255" s="8"/>
      <c r="I1255" s="5"/>
      <c r="J1255" s="5"/>
      <c r="K1255" s="5"/>
      <c r="O1255" s="5"/>
      <c r="P1255" s="5"/>
      <c r="Q1255" s="5"/>
      <c r="R1255" s="6"/>
      <c r="S1255" s="6"/>
      <c r="T1255" s="6"/>
      <c r="AA1255" s="70"/>
      <c r="AB1255" s="69"/>
      <c r="AC1255" s="20"/>
      <c r="AD1255" s="32"/>
    </row>
    <row r="1256" spans="1:30" x14ac:dyDescent="0.25">
      <c r="A1256" s="18"/>
      <c r="B1256" s="18"/>
      <c r="C1256" s="18"/>
      <c r="D1256" s="3"/>
      <c r="E1256" s="4"/>
      <c r="F1256" s="4"/>
      <c r="G1256" s="28"/>
      <c r="H1256" s="8"/>
      <c r="I1256" s="5"/>
      <c r="J1256" s="5"/>
      <c r="K1256" s="5"/>
      <c r="O1256" s="5"/>
      <c r="P1256" s="5"/>
      <c r="Q1256" s="5"/>
      <c r="R1256" s="6"/>
      <c r="S1256" s="6"/>
      <c r="T1256" s="6"/>
      <c r="AA1256" s="70"/>
      <c r="AB1256" s="69"/>
      <c r="AC1256" s="20"/>
      <c r="AD1256" s="70"/>
    </row>
    <row r="1257" spans="1:30" x14ac:dyDescent="0.25">
      <c r="A1257" s="21"/>
      <c r="B1257" s="21"/>
      <c r="C1257" s="21"/>
      <c r="D1257" s="3"/>
      <c r="E1257" s="4"/>
      <c r="F1257" s="4"/>
      <c r="G1257" s="28"/>
      <c r="H1257" s="8"/>
      <c r="I1257" s="5"/>
      <c r="J1257" s="5"/>
      <c r="K1257" s="5"/>
      <c r="L1257" s="24"/>
      <c r="M1257" s="24"/>
      <c r="N1257" s="24"/>
      <c r="O1257" s="5"/>
      <c r="P1257" s="5"/>
      <c r="Q1257" s="5"/>
      <c r="R1257" s="6"/>
      <c r="S1257" s="6"/>
      <c r="T1257" s="6"/>
      <c r="AA1257" s="26"/>
      <c r="AB1257" s="75"/>
      <c r="AC1257" s="20"/>
      <c r="AD1257" s="26"/>
    </row>
    <row r="1258" spans="1:30" x14ac:dyDescent="0.25">
      <c r="A1258" s="18"/>
      <c r="B1258" s="18"/>
      <c r="C1258" s="18"/>
      <c r="D1258" s="3"/>
      <c r="E1258" s="4"/>
      <c r="F1258" s="4"/>
      <c r="G1258" s="28"/>
      <c r="H1258" s="8"/>
      <c r="I1258" s="5"/>
      <c r="J1258" s="5"/>
      <c r="K1258" s="5"/>
      <c r="O1258" s="5"/>
      <c r="P1258" s="5"/>
      <c r="Q1258" s="5"/>
      <c r="R1258" s="6"/>
      <c r="S1258" s="6"/>
      <c r="T1258" s="6"/>
      <c r="AA1258" s="70"/>
      <c r="AB1258" s="70"/>
      <c r="AC1258" s="20"/>
      <c r="AD1258" s="70"/>
    </row>
    <row r="1259" spans="1:30" x14ac:dyDescent="0.25">
      <c r="A1259" s="18"/>
      <c r="B1259" s="18"/>
      <c r="C1259" s="18"/>
      <c r="D1259" s="3"/>
      <c r="E1259" s="4"/>
      <c r="F1259" s="4"/>
      <c r="G1259" s="28"/>
      <c r="H1259" s="8"/>
      <c r="I1259" s="5"/>
      <c r="J1259" s="5"/>
      <c r="K1259" s="5"/>
      <c r="O1259" s="5"/>
      <c r="P1259" s="5"/>
      <c r="Q1259" s="5"/>
      <c r="R1259" s="6"/>
      <c r="S1259" s="6"/>
      <c r="T1259" s="6"/>
      <c r="AA1259" s="70"/>
      <c r="AB1259" s="70"/>
      <c r="AC1259" s="20"/>
      <c r="AD1259" s="70"/>
    </row>
    <row r="1260" spans="1:30" x14ac:dyDescent="0.25">
      <c r="A1260" s="18"/>
      <c r="B1260" s="18"/>
      <c r="C1260" s="18"/>
      <c r="D1260" s="3"/>
      <c r="E1260" s="4"/>
      <c r="F1260" s="4"/>
      <c r="G1260" s="28"/>
      <c r="H1260" s="8"/>
      <c r="I1260" s="5"/>
      <c r="J1260" s="5"/>
      <c r="K1260" s="5"/>
      <c r="O1260" s="5"/>
      <c r="P1260" s="5"/>
      <c r="Q1260" s="5"/>
      <c r="R1260" s="6"/>
      <c r="S1260" s="6"/>
      <c r="T1260" s="6"/>
      <c r="AA1260" s="70"/>
      <c r="AB1260" s="70"/>
      <c r="AC1260" s="20"/>
      <c r="AD1260" s="70"/>
    </row>
    <row r="1261" spans="1:30" x14ac:dyDescent="0.25">
      <c r="A1261" s="18"/>
      <c r="B1261" s="18"/>
      <c r="C1261" s="18"/>
      <c r="D1261" s="3"/>
      <c r="E1261" s="4"/>
      <c r="F1261" s="4"/>
      <c r="G1261" s="28"/>
      <c r="H1261" s="8"/>
      <c r="I1261" s="5"/>
      <c r="J1261" s="5"/>
      <c r="K1261" s="5"/>
      <c r="O1261" s="5"/>
      <c r="P1261" s="5"/>
      <c r="Q1261" s="5"/>
      <c r="R1261" s="6"/>
      <c r="S1261" s="6"/>
      <c r="T1261" s="6"/>
      <c r="AA1261" s="70"/>
      <c r="AB1261" s="70"/>
      <c r="AC1261" s="20"/>
      <c r="AD1261" s="70"/>
    </row>
    <row r="1262" spans="1:30" x14ac:dyDescent="0.25">
      <c r="A1262" s="18"/>
      <c r="B1262" s="18"/>
      <c r="C1262" s="18"/>
      <c r="D1262" s="3"/>
      <c r="E1262" s="4"/>
      <c r="F1262" s="4"/>
      <c r="G1262" s="28"/>
      <c r="H1262" s="8"/>
      <c r="I1262" s="5"/>
      <c r="J1262" s="5"/>
      <c r="K1262" s="5"/>
      <c r="O1262" s="5"/>
      <c r="P1262" s="5"/>
      <c r="Q1262" s="5"/>
      <c r="R1262" s="6"/>
      <c r="S1262" s="6"/>
      <c r="T1262" s="6"/>
      <c r="AA1262" s="70"/>
      <c r="AB1262" s="70"/>
      <c r="AC1262" s="20"/>
      <c r="AD1262" s="70"/>
    </row>
    <row r="1263" spans="1:30" x14ac:dyDescent="0.25">
      <c r="A1263" s="18"/>
      <c r="B1263" s="18"/>
      <c r="C1263" s="18"/>
      <c r="D1263" s="3"/>
      <c r="E1263" s="4"/>
      <c r="F1263" s="4"/>
      <c r="G1263" s="28"/>
      <c r="H1263" s="8"/>
      <c r="I1263" s="5"/>
      <c r="J1263" s="5"/>
      <c r="K1263" s="5"/>
      <c r="O1263" s="5"/>
      <c r="P1263" s="5"/>
      <c r="Q1263" s="5"/>
      <c r="R1263" s="6"/>
      <c r="S1263" s="6"/>
      <c r="T1263" s="6"/>
      <c r="AA1263" s="70"/>
      <c r="AB1263" s="70"/>
      <c r="AC1263" s="20"/>
      <c r="AD1263" s="70"/>
    </row>
    <row r="1264" spans="1:30" x14ac:dyDescent="0.25">
      <c r="A1264" s="18"/>
      <c r="B1264" s="18"/>
      <c r="C1264" s="18"/>
      <c r="D1264" s="3"/>
      <c r="E1264" s="4"/>
      <c r="F1264" s="4"/>
      <c r="G1264" s="28"/>
      <c r="H1264" s="8"/>
      <c r="I1264" s="5"/>
      <c r="J1264" s="5"/>
      <c r="K1264" s="5"/>
      <c r="O1264" s="5"/>
      <c r="P1264" s="5"/>
      <c r="Q1264" s="5"/>
      <c r="R1264" s="6"/>
      <c r="S1264" s="6"/>
      <c r="T1264" s="6"/>
      <c r="AA1264" s="70"/>
      <c r="AB1264" s="70"/>
      <c r="AC1264" s="20"/>
      <c r="AD1264" s="70"/>
    </row>
    <row r="1265" spans="1:30" x14ac:dyDescent="0.25">
      <c r="A1265" s="18"/>
      <c r="B1265" s="18"/>
      <c r="C1265" s="18"/>
      <c r="D1265" s="3"/>
      <c r="E1265" s="4"/>
      <c r="F1265" s="4"/>
      <c r="G1265" s="28"/>
      <c r="H1265" s="8"/>
      <c r="I1265" s="5"/>
      <c r="J1265" s="5"/>
      <c r="K1265" s="5"/>
      <c r="O1265" s="5"/>
      <c r="P1265" s="5"/>
      <c r="Q1265" s="5"/>
      <c r="R1265" s="6"/>
      <c r="S1265" s="6"/>
      <c r="T1265" s="6"/>
      <c r="AA1265" s="70"/>
      <c r="AB1265" s="70"/>
      <c r="AC1265" s="20"/>
      <c r="AD1265" s="70"/>
    </row>
    <row r="1266" spans="1:30" x14ac:dyDescent="0.25">
      <c r="A1266" s="18"/>
      <c r="B1266" s="18"/>
      <c r="C1266" s="18"/>
      <c r="D1266" s="3"/>
      <c r="E1266" s="4"/>
      <c r="F1266" s="4"/>
      <c r="G1266" s="28"/>
      <c r="H1266" s="8"/>
      <c r="I1266" s="5"/>
      <c r="J1266" s="5"/>
      <c r="K1266" s="5"/>
      <c r="O1266" s="5"/>
      <c r="P1266" s="5"/>
      <c r="Q1266" s="5"/>
      <c r="R1266" s="6"/>
      <c r="S1266" s="6"/>
      <c r="T1266" s="6"/>
      <c r="AA1266" s="70"/>
      <c r="AB1266" s="70"/>
      <c r="AC1266" s="20"/>
      <c r="AD1266" s="70"/>
    </row>
    <row r="1267" spans="1:30" x14ac:dyDescent="0.25">
      <c r="A1267" s="18"/>
      <c r="B1267" s="18"/>
      <c r="C1267" s="18"/>
      <c r="D1267" s="3"/>
      <c r="E1267" s="4"/>
      <c r="F1267" s="4"/>
      <c r="G1267" s="28"/>
      <c r="H1267" s="8"/>
      <c r="I1267" s="5"/>
      <c r="J1267" s="5"/>
      <c r="K1267" s="5"/>
      <c r="O1267" s="5"/>
      <c r="P1267" s="5"/>
      <c r="Q1267" s="5"/>
      <c r="R1267" s="6"/>
      <c r="S1267" s="6"/>
      <c r="T1267" s="6"/>
      <c r="AA1267" s="70"/>
      <c r="AB1267" s="70"/>
      <c r="AC1267" s="20"/>
      <c r="AD1267" s="70"/>
    </row>
    <row r="1268" spans="1:30" x14ac:dyDescent="0.25">
      <c r="A1268" s="18"/>
      <c r="B1268" s="18"/>
      <c r="C1268" s="18"/>
      <c r="D1268" s="3"/>
      <c r="E1268" s="4"/>
      <c r="F1268" s="4"/>
      <c r="G1268" s="28"/>
      <c r="H1268" s="8"/>
      <c r="I1268" s="5"/>
      <c r="J1268" s="5"/>
      <c r="K1268" s="5"/>
      <c r="O1268" s="5"/>
      <c r="P1268" s="5"/>
      <c r="Q1268" s="5"/>
      <c r="R1268" s="6"/>
      <c r="S1268" s="6"/>
      <c r="T1268" s="6"/>
      <c r="AA1268" s="70"/>
      <c r="AB1268" s="70"/>
      <c r="AC1268" s="20"/>
      <c r="AD1268" s="70"/>
    </row>
    <row r="1269" spans="1:30" x14ac:dyDescent="0.25">
      <c r="A1269" s="18"/>
      <c r="B1269" s="18"/>
      <c r="C1269" s="18"/>
      <c r="D1269" s="3"/>
      <c r="E1269" s="4"/>
      <c r="F1269" s="4"/>
      <c r="G1269" s="28"/>
      <c r="H1269" s="8"/>
      <c r="I1269" s="5"/>
      <c r="J1269" s="5"/>
      <c r="K1269" s="5"/>
      <c r="O1269" s="5"/>
      <c r="P1269" s="5"/>
      <c r="Q1269" s="5"/>
      <c r="R1269" s="6"/>
      <c r="S1269" s="6"/>
      <c r="T1269" s="6"/>
      <c r="AA1269" s="70"/>
      <c r="AB1269" s="70"/>
      <c r="AC1269" s="20"/>
      <c r="AD1269" s="70"/>
    </row>
    <row r="1270" spans="1:30" x14ac:dyDescent="0.25">
      <c r="A1270" s="18"/>
      <c r="B1270" s="18"/>
      <c r="C1270" s="18"/>
      <c r="D1270" s="3"/>
      <c r="E1270" s="4"/>
      <c r="F1270" s="4"/>
      <c r="G1270" s="28"/>
      <c r="H1270" s="8"/>
      <c r="I1270" s="5"/>
      <c r="J1270" s="5"/>
      <c r="K1270" s="5"/>
      <c r="O1270" s="5"/>
      <c r="P1270" s="5"/>
      <c r="Q1270" s="5"/>
      <c r="R1270" s="6"/>
      <c r="S1270" s="6"/>
      <c r="T1270" s="6"/>
      <c r="AA1270" s="70"/>
      <c r="AB1270" s="70"/>
      <c r="AC1270" s="20"/>
      <c r="AD1270" s="70"/>
    </row>
    <row r="1271" spans="1:30" x14ac:dyDescent="0.25">
      <c r="A1271" s="18"/>
      <c r="B1271" s="18"/>
      <c r="C1271" s="18"/>
      <c r="D1271" s="3"/>
      <c r="E1271" s="4"/>
      <c r="F1271" s="4"/>
      <c r="G1271" s="28"/>
      <c r="H1271" s="8"/>
      <c r="I1271" s="5"/>
      <c r="J1271" s="5"/>
      <c r="K1271" s="5"/>
      <c r="O1271" s="5"/>
      <c r="P1271" s="5"/>
      <c r="Q1271" s="5"/>
      <c r="R1271" s="6"/>
      <c r="S1271" s="6"/>
      <c r="T1271" s="6"/>
      <c r="AA1271" s="70"/>
      <c r="AB1271" s="70"/>
      <c r="AC1271" s="20"/>
      <c r="AD1271" s="70"/>
    </row>
    <row r="1272" spans="1:30" x14ac:dyDescent="0.25">
      <c r="A1272" s="18"/>
      <c r="B1272" s="18"/>
      <c r="C1272" s="18"/>
      <c r="D1272" s="3"/>
      <c r="E1272" s="4"/>
      <c r="F1272" s="4"/>
      <c r="G1272" s="28"/>
      <c r="H1272" s="8"/>
      <c r="I1272" s="5"/>
      <c r="J1272" s="5"/>
      <c r="K1272" s="5"/>
      <c r="O1272" s="5"/>
      <c r="P1272" s="5"/>
      <c r="Q1272" s="5"/>
      <c r="R1272" s="6"/>
      <c r="S1272" s="6"/>
      <c r="T1272" s="6"/>
      <c r="AA1272" s="70"/>
      <c r="AB1272" s="70"/>
      <c r="AC1272" s="20"/>
      <c r="AD1272" s="70"/>
    </row>
    <row r="1273" spans="1:30" x14ac:dyDescent="0.25">
      <c r="A1273" s="18"/>
      <c r="B1273" s="18"/>
      <c r="C1273" s="18"/>
      <c r="D1273" s="3"/>
      <c r="E1273" s="4"/>
      <c r="F1273" s="4"/>
      <c r="G1273" s="28"/>
      <c r="H1273" s="8"/>
      <c r="I1273" s="5"/>
      <c r="J1273" s="5"/>
      <c r="K1273" s="5"/>
      <c r="O1273" s="5"/>
      <c r="P1273" s="5"/>
      <c r="Q1273" s="5"/>
      <c r="R1273" s="6"/>
      <c r="S1273" s="6"/>
      <c r="T1273" s="6"/>
      <c r="AA1273" s="70"/>
      <c r="AB1273" s="70"/>
      <c r="AC1273" s="20"/>
      <c r="AD1273" s="70"/>
    </row>
    <row r="1274" spans="1:30" x14ac:dyDescent="0.25">
      <c r="A1274" s="18"/>
      <c r="B1274" s="18"/>
      <c r="C1274" s="18"/>
      <c r="D1274" s="3"/>
      <c r="E1274" s="4"/>
      <c r="F1274" s="4"/>
      <c r="G1274" s="28"/>
      <c r="H1274" s="8"/>
      <c r="I1274" s="5"/>
      <c r="J1274" s="5"/>
      <c r="K1274" s="5"/>
      <c r="O1274" s="5"/>
      <c r="P1274" s="5"/>
      <c r="Q1274" s="5"/>
      <c r="R1274" s="6"/>
      <c r="S1274" s="6"/>
      <c r="T1274" s="6"/>
      <c r="AA1274" s="70"/>
      <c r="AB1274" s="70"/>
      <c r="AC1274" s="20"/>
      <c r="AD1274" s="70"/>
    </row>
    <row r="1275" spans="1:30" x14ac:dyDescent="0.25">
      <c r="A1275" s="18"/>
      <c r="B1275" s="18"/>
      <c r="C1275" s="18"/>
      <c r="D1275" s="3"/>
      <c r="E1275" s="4"/>
      <c r="F1275" s="4"/>
      <c r="G1275" s="28"/>
      <c r="H1275" s="8"/>
      <c r="I1275" s="5"/>
      <c r="J1275" s="5"/>
      <c r="K1275" s="5"/>
      <c r="O1275" s="5"/>
      <c r="P1275" s="5"/>
      <c r="Q1275" s="5"/>
      <c r="R1275" s="6"/>
      <c r="S1275" s="6"/>
      <c r="T1275" s="6"/>
      <c r="AA1275" s="70"/>
      <c r="AB1275" s="70"/>
      <c r="AC1275" s="20"/>
      <c r="AD1275" s="70"/>
    </row>
    <row r="1276" spans="1:30" x14ac:dyDescent="0.25">
      <c r="A1276" s="18"/>
      <c r="B1276" s="18"/>
      <c r="C1276" s="18"/>
      <c r="D1276" s="3"/>
      <c r="E1276" s="4"/>
      <c r="F1276" s="4"/>
      <c r="G1276" s="28"/>
      <c r="H1276" s="8"/>
      <c r="I1276" s="5"/>
      <c r="J1276" s="5"/>
      <c r="K1276" s="5"/>
      <c r="O1276" s="5"/>
      <c r="P1276" s="5"/>
      <c r="Q1276" s="5"/>
      <c r="R1276" s="6"/>
      <c r="S1276" s="6"/>
      <c r="T1276" s="6"/>
      <c r="AA1276" s="70"/>
      <c r="AB1276" s="70"/>
      <c r="AC1276" s="20"/>
      <c r="AD1276" s="70"/>
    </row>
    <row r="1277" spans="1:30" x14ac:dyDescent="0.25">
      <c r="A1277" s="18"/>
      <c r="B1277" s="18"/>
      <c r="C1277" s="18"/>
      <c r="D1277" s="3"/>
      <c r="E1277" s="4"/>
      <c r="F1277" s="4"/>
      <c r="G1277" s="28"/>
      <c r="H1277" s="8"/>
      <c r="I1277" s="5"/>
      <c r="J1277" s="5"/>
      <c r="K1277" s="5"/>
      <c r="O1277" s="5"/>
      <c r="P1277" s="5"/>
      <c r="Q1277" s="5"/>
      <c r="R1277" s="6"/>
      <c r="S1277" s="6"/>
      <c r="T1277" s="6"/>
      <c r="AA1277" s="70"/>
      <c r="AB1277" s="70"/>
      <c r="AC1277" s="20"/>
      <c r="AD1277" s="70"/>
    </row>
    <row r="1278" spans="1:30" x14ac:dyDescent="0.25">
      <c r="A1278" s="18"/>
      <c r="B1278" s="18"/>
      <c r="C1278" s="18"/>
      <c r="D1278" s="3"/>
      <c r="E1278" s="4"/>
      <c r="F1278" s="4"/>
      <c r="G1278" s="28"/>
      <c r="H1278" s="8"/>
      <c r="I1278" s="5"/>
      <c r="J1278" s="5"/>
      <c r="K1278" s="5"/>
      <c r="O1278" s="5"/>
      <c r="P1278" s="5"/>
      <c r="Q1278" s="5"/>
      <c r="R1278" s="6"/>
      <c r="S1278" s="6"/>
      <c r="T1278" s="6"/>
      <c r="AA1278" s="70"/>
      <c r="AB1278" s="70"/>
      <c r="AC1278" s="20"/>
      <c r="AD1278" s="70"/>
    </row>
    <row r="1279" spans="1:30" x14ac:dyDescent="0.25">
      <c r="A1279" s="18"/>
      <c r="B1279" s="18"/>
      <c r="C1279" s="18"/>
      <c r="D1279" s="3"/>
      <c r="E1279" s="4"/>
      <c r="F1279" s="4"/>
      <c r="G1279" s="28"/>
      <c r="H1279" s="8"/>
      <c r="I1279" s="5"/>
      <c r="J1279" s="5"/>
      <c r="K1279" s="5"/>
      <c r="O1279" s="5"/>
      <c r="P1279" s="5"/>
      <c r="Q1279" s="5"/>
      <c r="R1279" s="6"/>
      <c r="S1279" s="6"/>
      <c r="T1279" s="6"/>
      <c r="AA1279" s="70"/>
      <c r="AB1279" s="70"/>
      <c r="AC1279" s="20"/>
      <c r="AD1279" s="70"/>
    </row>
    <row r="1280" spans="1:30" x14ac:dyDescent="0.25">
      <c r="A1280" s="18"/>
      <c r="B1280" s="18"/>
      <c r="C1280" s="18"/>
      <c r="D1280" s="3"/>
      <c r="E1280" s="4"/>
      <c r="F1280" s="4"/>
      <c r="G1280" s="28"/>
      <c r="H1280" s="8"/>
      <c r="I1280" s="5"/>
      <c r="J1280" s="5"/>
      <c r="K1280" s="5"/>
      <c r="O1280" s="5"/>
      <c r="P1280" s="5"/>
      <c r="Q1280" s="5"/>
      <c r="R1280" s="6"/>
      <c r="S1280" s="6"/>
      <c r="T1280" s="6"/>
      <c r="AA1280" s="70"/>
      <c r="AB1280" s="70"/>
      <c r="AC1280" s="20"/>
      <c r="AD1280" s="70"/>
    </row>
    <row r="1281" spans="1:30" x14ac:dyDescent="0.25">
      <c r="A1281" s="18"/>
      <c r="B1281" s="18"/>
      <c r="C1281" s="18"/>
      <c r="D1281" s="3"/>
      <c r="E1281" s="4"/>
      <c r="F1281" s="4"/>
      <c r="G1281" s="28"/>
      <c r="H1281" s="8"/>
      <c r="I1281" s="5"/>
      <c r="J1281" s="5"/>
      <c r="K1281" s="5"/>
      <c r="O1281" s="5"/>
      <c r="P1281" s="5"/>
      <c r="Q1281" s="5"/>
      <c r="R1281" s="6"/>
      <c r="S1281" s="6"/>
      <c r="T1281" s="6"/>
      <c r="AA1281" s="70"/>
      <c r="AB1281" s="70"/>
      <c r="AC1281" s="20"/>
      <c r="AD1281" s="32"/>
    </row>
    <row r="1282" spans="1:30" x14ac:dyDescent="0.25">
      <c r="A1282" s="18"/>
      <c r="B1282" s="18"/>
      <c r="C1282" s="18"/>
      <c r="D1282" s="3"/>
      <c r="E1282" s="4"/>
      <c r="F1282" s="4"/>
      <c r="G1282" s="28"/>
      <c r="H1282" s="8"/>
      <c r="I1282" s="5"/>
      <c r="J1282" s="5"/>
      <c r="K1282" s="5"/>
      <c r="O1282" s="5"/>
      <c r="P1282" s="5"/>
      <c r="Q1282" s="5"/>
      <c r="R1282" s="6"/>
      <c r="S1282" s="6"/>
      <c r="T1282" s="6"/>
      <c r="AA1282" s="70"/>
      <c r="AB1282" s="70"/>
      <c r="AC1282" s="20"/>
      <c r="AD1282" s="70"/>
    </row>
    <row r="1283" spans="1:30" x14ac:dyDescent="0.25">
      <c r="A1283" s="18"/>
      <c r="B1283" s="18"/>
      <c r="C1283" s="18"/>
      <c r="D1283" s="3"/>
      <c r="E1283" s="4"/>
      <c r="F1283" s="4"/>
      <c r="G1283" s="28"/>
      <c r="H1283" s="8"/>
      <c r="I1283" s="5"/>
      <c r="J1283" s="5"/>
      <c r="K1283" s="5"/>
      <c r="O1283" s="5"/>
      <c r="P1283" s="5"/>
      <c r="Q1283" s="5"/>
      <c r="R1283" s="6"/>
      <c r="S1283" s="6"/>
      <c r="T1283" s="6"/>
      <c r="AA1283" s="70"/>
      <c r="AB1283" s="70"/>
      <c r="AC1283" s="20"/>
      <c r="AD1283" s="70"/>
    </row>
    <row r="1284" spans="1:30" x14ac:dyDescent="0.25">
      <c r="A1284" s="18"/>
      <c r="B1284" s="18"/>
      <c r="C1284" s="18"/>
      <c r="D1284" s="3"/>
      <c r="E1284" s="4"/>
      <c r="F1284" s="4"/>
      <c r="G1284" s="28"/>
      <c r="H1284" s="8"/>
      <c r="I1284" s="5"/>
      <c r="J1284" s="5"/>
      <c r="K1284" s="5"/>
      <c r="O1284" s="5"/>
      <c r="P1284" s="5"/>
      <c r="Q1284" s="5"/>
      <c r="R1284" s="6"/>
      <c r="S1284" s="6"/>
      <c r="T1284" s="6"/>
      <c r="AA1284" s="70"/>
      <c r="AB1284" s="70"/>
      <c r="AC1284" s="20"/>
      <c r="AD1284" s="70"/>
    </row>
    <row r="1285" spans="1:30" x14ac:dyDescent="0.25">
      <c r="A1285" s="18"/>
      <c r="B1285" s="18"/>
      <c r="C1285" s="18"/>
      <c r="D1285" s="3"/>
      <c r="E1285" s="4"/>
      <c r="F1285" s="4"/>
      <c r="G1285" s="28"/>
      <c r="H1285" s="8"/>
      <c r="I1285" s="5"/>
      <c r="J1285" s="5"/>
      <c r="K1285" s="5"/>
      <c r="O1285" s="5"/>
      <c r="P1285" s="5"/>
      <c r="Q1285" s="5"/>
      <c r="R1285" s="6"/>
      <c r="S1285" s="6"/>
      <c r="T1285" s="6"/>
      <c r="AA1285" s="70"/>
      <c r="AB1285" s="70"/>
      <c r="AC1285" s="20"/>
      <c r="AD1285" s="70"/>
    </row>
    <row r="1286" spans="1:30" x14ac:dyDescent="0.25">
      <c r="A1286" s="18"/>
      <c r="B1286" s="18"/>
      <c r="C1286" s="18"/>
      <c r="D1286" s="3"/>
      <c r="E1286" s="4"/>
      <c r="F1286" s="4"/>
      <c r="G1286" s="28"/>
      <c r="H1286" s="8"/>
      <c r="I1286" s="5"/>
      <c r="J1286" s="5"/>
      <c r="K1286" s="5"/>
      <c r="O1286" s="5"/>
      <c r="P1286" s="5"/>
      <c r="Q1286" s="5"/>
      <c r="R1286" s="6"/>
      <c r="S1286" s="6"/>
      <c r="T1286" s="6"/>
      <c r="AA1286" s="70"/>
      <c r="AB1286" s="70"/>
      <c r="AC1286" s="20"/>
      <c r="AD1286" s="70"/>
    </row>
    <row r="1287" spans="1:30" x14ac:dyDescent="0.25">
      <c r="A1287" s="18"/>
      <c r="B1287" s="18"/>
      <c r="C1287" s="18"/>
      <c r="D1287" s="3"/>
      <c r="E1287" s="4"/>
      <c r="F1287" s="4"/>
      <c r="G1287" s="28"/>
      <c r="H1287" s="8"/>
      <c r="I1287" s="5"/>
      <c r="J1287" s="5"/>
      <c r="K1287" s="5"/>
      <c r="O1287" s="5"/>
      <c r="P1287" s="5"/>
      <c r="Q1287" s="5"/>
      <c r="R1287" s="6"/>
      <c r="S1287" s="6"/>
      <c r="T1287" s="6"/>
      <c r="AA1287" s="70"/>
      <c r="AB1287" s="70"/>
      <c r="AC1287" s="20"/>
      <c r="AD1287" s="70"/>
    </row>
    <row r="1288" spans="1:30" x14ac:dyDescent="0.25">
      <c r="A1288" s="18"/>
      <c r="B1288" s="18"/>
      <c r="C1288" s="18"/>
      <c r="D1288" s="3"/>
      <c r="E1288" s="4"/>
      <c r="F1288" s="4"/>
      <c r="G1288" s="28"/>
      <c r="H1288" s="8"/>
      <c r="I1288" s="5"/>
      <c r="J1288" s="5"/>
      <c r="K1288" s="5"/>
      <c r="O1288" s="5"/>
      <c r="P1288" s="5"/>
      <c r="Q1288" s="5"/>
      <c r="R1288" s="6"/>
      <c r="S1288" s="6"/>
      <c r="T1288" s="6"/>
      <c r="AA1288" s="70"/>
      <c r="AB1288" s="70"/>
      <c r="AC1288" s="20"/>
      <c r="AD1288" s="70"/>
    </row>
    <row r="1289" spans="1:30" x14ac:dyDescent="0.25">
      <c r="A1289" s="18"/>
      <c r="B1289" s="18"/>
      <c r="C1289" s="18"/>
      <c r="D1289" s="3"/>
      <c r="E1289" s="4"/>
      <c r="F1289" s="4"/>
      <c r="G1289" s="28"/>
      <c r="H1289" s="8"/>
      <c r="I1289" s="5"/>
      <c r="J1289" s="5"/>
      <c r="K1289" s="5"/>
      <c r="O1289" s="5"/>
      <c r="P1289" s="5"/>
      <c r="Q1289" s="5"/>
      <c r="R1289" s="6"/>
      <c r="S1289" s="6"/>
      <c r="T1289" s="6"/>
      <c r="AA1289" s="70"/>
      <c r="AB1289" s="70"/>
      <c r="AC1289" s="20"/>
      <c r="AD1289" s="70"/>
    </row>
    <row r="1290" spans="1:30" x14ac:dyDescent="0.25">
      <c r="A1290" s="18"/>
      <c r="B1290" s="18"/>
      <c r="C1290" s="18"/>
      <c r="D1290" s="3"/>
      <c r="E1290" s="4"/>
      <c r="F1290" s="4"/>
      <c r="G1290" s="28"/>
      <c r="H1290" s="8"/>
      <c r="I1290" s="5"/>
      <c r="J1290" s="5"/>
      <c r="K1290" s="5"/>
      <c r="O1290" s="5"/>
      <c r="P1290" s="5"/>
      <c r="Q1290" s="5"/>
      <c r="R1290" s="6"/>
      <c r="S1290" s="6"/>
      <c r="T1290" s="6"/>
      <c r="AA1290" s="70"/>
      <c r="AB1290" s="70"/>
      <c r="AC1290" s="20"/>
      <c r="AD1290" s="70"/>
    </row>
    <row r="1291" spans="1:30" x14ac:dyDescent="0.25">
      <c r="A1291" s="18"/>
      <c r="B1291" s="18"/>
      <c r="C1291" s="18"/>
      <c r="D1291" s="3"/>
      <c r="E1291" s="4"/>
      <c r="F1291" s="4"/>
      <c r="G1291" s="28"/>
      <c r="H1291" s="8"/>
      <c r="I1291" s="5"/>
      <c r="J1291" s="5"/>
      <c r="K1291" s="5"/>
      <c r="O1291" s="5"/>
      <c r="P1291" s="5"/>
      <c r="Q1291" s="5"/>
      <c r="R1291" s="6"/>
      <c r="S1291" s="6"/>
      <c r="T1291" s="6"/>
      <c r="AA1291" s="70"/>
      <c r="AB1291" s="70"/>
      <c r="AC1291" s="20"/>
      <c r="AD1291" s="70"/>
    </row>
    <row r="1292" spans="1:30" x14ac:dyDescent="0.25">
      <c r="A1292" s="18"/>
      <c r="B1292" s="18"/>
      <c r="C1292" s="18"/>
      <c r="D1292" s="3"/>
      <c r="E1292" s="4"/>
      <c r="F1292" s="4"/>
      <c r="G1292" s="28"/>
      <c r="H1292" s="8"/>
      <c r="I1292" s="5"/>
      <c r="J1292" s="5"/>
      <c r="K1292" s="5"/>
      <c r="O1292" s="5"/>
      <c r="P1292" s="5"/>
      <c r="Q1292" s="5"/>
      <c r="R1292" s="6"/>
      <c r="S1292" s="6"/>
      <c r="T1292" s="6"/>
      <c r="AA1292" s="70"/>
      <c r="AB1292" s="70"/>
      <c r="AC1292" s="20"/>
      <c r="AD1292" s="70"/>
    </row>
    <row r="1293" spans="1:30" x14ac:dyDescent="0.25">
      <c r="A1293" s="18"/>
      <c r="B1293" s="18"/>
      <c r="C1293" s="18"/>
      <c r="D1293" s="3"/>
      <c r="E1293" s="4"/>
      <c r="F1293" s="4"/>
      <c r="G1293" s="28"/>
      <c r="H1293" s="8"/>
      <c r="I1293" s="5"/>
      <c r="J1293" s="5"/>
      <c r="K1293" s="5"/>
      <c r="O1293" s="5"/>
      <c r="P1293" s="5"/>
      <c r="Q1293" s="5"/>
      <c r="R1293" s="6"/>
      <c r="S1293" s="6"/>
      <c r="T1293" s="6"/>
      <c r="AA1293" s="70"/>
      <c r="AB1293" s="70"/>
      <c r="AC1293" s="20"/>
      <c r="AD1293" s="70"/>
    </row>
    <row r="1294" spans="1:30" x14ac:dyDescent="0.25">
      <c r="A1294" s="18"/>
      <c r="B1294" s="18"/>
      <c r="C1294" s="18"/>
      <c r="D1294" s="3"/>
      <c r="E1294" s="4"/>
      <c r="F1294" s="4"/>
      <c r="G1294" s="28"/>
      <c r="H1294" s="8"/>
      <c r="I1294" s="5"/>
      <c r="J1294" s="5"/>
      <c r="K1294" s="5"/>
      <c r="O1294" s="5"/>
      <c r="P1294" s="5"/>
      <c r="Q1294" s="5"/>
      <c r="R1294" s="6"/>
      <c r="S1294" s="6"/>
      <c r="T1294" s="6"/>
      <c r="AA1294" s="70"/>
      <c r="AB1294" s="70"/>
      <c r="AC1294" s="20"/>
      <c r="AD1294" s="70"/>
    </row>
    <row r="1295" spans="1:30" x14ac:dyDescent="0.25">
      <c r="A1295" s="18"/>
      <c r="B1295" s="18"/>
      <c r="C1295" s="18"/>
      <c r="D1295" s="3"/>
      <c r="E1295" s="4"/>
      <c r="F1295" s="4"/>
      <c r="G1295" s="28"/>
      <c r="H1295" s="8"/>
      <c r="I1295" s="5"/>
      <c r="J1295" s="5"/>
      <c r="K1295" s="5"/>
      <c r="O1295" s="5"/>
      <c r="P1295" s="5"/>
      <c r="Q1295" s="5"/>
      <c r="R1295" s="6"/>
      <c r="S1295" s="6"/>
      <c r="T1295" s="6"/>
      <c r="AA1295" s="70"/>
      <c r="AB1295" s="70"/>
      <c r="AC1295" s="20"/>
      <c r="AD1295" s="70"/>
    </row>
    <row r="1296" spans="1:30" x14ac:dyDescent="0.25">
      <c r="A1296" s="18"/>
      <c r="B1296" s="18"/>
      <c r="C1296" s="18"/>
      <c r="D1296" s="3"/>
      <c r="E1296" s="4"/>
      <c r="F1296" s="4"/>
      <c r="G1296" s="28"/>
      <c r="H1296" s="8"/>
      <c r="I1296" s="5"/>
      <c r="J1296" s="5"/>
      <c r="K1296" s="5"/>
      <c r="O1296" s="5"/>
      <c r="P1296" s="5"/>
      <c r="Q1296" s="5"/>
      <c r="R1296" s="6"/>
      <c r="S1296" s="6"/>
      <c r="T1296" s="6"/>
      <c r="AA1296" s="70"/>
      <c r="AB1296" s="70"/>
      <c r="AC1296" s="20"/>
      <c r="AD1296" s="70"/>
    </row>
    <row r="1297" spans="1:30" x14ac:dyDescent="0.25">
      <c r="A1297" s="18"/>
      <c r="B1297" s="18"/>
      <c r="C1297" s="18"/>
      <c r="D1297" s="3"/>
      <c r="E1297" s="4"/>
      <c r="F1297" s="4"/>
      <c r="G1297" s="28"/>
      <c r="H1297" s="8"/>
      <c r="I1297" s="5"/>
      <c r="J1297" s="5"/>
      <c r="K1297" s="5"/>
      <c r="O1297" s="5"/>
      <c r="P1297" s="5"/>
      <c r="Q1297" s="5"/>
      <c r="R1297" s="6"/>
      <c r="S1297" s="6"/>
      <c r="T1297" s="6"/>
      <c r="AA1297" s="70"/>
      <c r="AB1297" s="70"/>
      <c r="AC1297" s="20"/>
      <c r="AD1297" s="70"/>
    </row>
    <row r="1298" spans="1:30" x14ac:dyDescent="0.25">
      <c r="A1298" s="18"/>
      <c r="B1298" s="18"/>
      <c r="C1298" s="18"/>
      <c r="D1298" s="3"/>
      <c r="E1298" s="4"/>
      <c r="F1298" s="4"/>
      <c r="G1298" s="28"/>
      <c r="H1298" s="8"/>
      <c r="I1298" s="5"/>
      <c r="J1298" s="5"/>
      <c r="K1298" s="5"/>
      <c r="O1298" s="5"/>
      <c r="P1298" s="5"/>
      <c r="Q1298" s="5"/>
      <c r="R1298" s="6"/>
      <c r="S1298" s="6"/>
      <c r="T1298" s="6"/>
      <c r="AA1298" s="70"/>
      <c r="AB1298" s="70"/>
      <c r="AC1298" s="20"/>
      <c r="AD1298" s="70"/>
    </row>
    <row r="1299" spans="1:30" x14ac:dyDescent="0.25">
      <c r="A1299" s="18"/>
      <c r="B1299" s="18"/>
      <c r="C1299" s="18"/>
      <c r="D1299" s="3"/>
      <c r="E1299" s="4"/>
      <c r="F1299" s="4"/>
      <c r="G1299" s="28"/>
      <c r="H1299" s="8"/>
      <c r="I1299" s="5"/>
      <c r="J1299" s="5"/>
      <c r="K1299" s="5"/>
      <c r="O1299" s="5"/>
      <c r="P1299" s="5"/>
      <c r="Q1299" s="5"/>
      <c r="R1299" s="6"/>
      <c r="S1299" s="6"/>
      <c r="T1299" s="6"/>
      <c r="AA1299" s="70"/>
      <c r="AB1299" s="70"/>
      <c r="AC1299" s="20"/>
      <c r="AD1299" s="70"/>
    </row>
    <row r="1300" spans="1:30" x14ac:dyDescent="0.25">
      <c r="A1300" s="18"/>
      <c r="B1300" s="18"/>
      <c r="C1300" s="18"/>
      <c r="D1300" s="3"/>
      <c r="E1300" s="4"/>
      <c r="F1300" s="4"/>
      <c r="G1300" s="28"/>
      <c r="H1300" s="8"/>
      <c r="I1300" s="5"/>
      <c r="J1300" s="5"/>
      <c r="K1300" s="5"/>
      <c r="O1300" s="5"/>
      <c r="P1300" s="5"/>
      <c r="Q1300" s="5"/>
      <c r="R1300" s="6"/>
      <c r="S1300" s="6"/>
      <c r="T1300" s="6"/>
      <c r="AA1300" s="70"/>
      <c r="AB1300" s="70"/>
      <c r="AC1300" s="20"/>
      <c r="AD1300" s="70"/>
    </row>
    <row r="1301" spans="1:30" x14ac:dyDescent="0.25">
      <c r="A1301" s="18"/>
      <c r="B1301" s="18"/>
      <c r="C1301" s="18"/>
      <c r="D1301" s="3"/>
      <c r="E1301" s="4"/>
      <c r="F1301" s="4"/>
      <c r="G1301" s="28"/>
      <c r="H1301" s="8"/>
      <c r="I1301" s="5"/>
      <c r="J1301" s="5"/>
      <c r="K1301" s="5"/>
      <c r="O1301" s="5"/>
      <c r="P1301" s="5"/>
      <c r="Q1301" s="5"/>
      <c r="R1301" s="6"/>
      <c r="S1301" s="6"/>
      <c r="T1301" s="6"/>
      <c r="AA1301" s="70"/>
      <c r="AB1301" s="70"/>
      <c r="AC1301" s="20"/>
      <c r="AD1301" s="70"/>
    </row>
    <row r="1302" spans="1:30" x14ac:dyDescent="0.25">
      <c r="A1302" s="18"/>
      <c r="B1302" s="18"/>
      <c r="C1302" s="18"/>
      <c r="D1302" s="3"/>
      <c r="E1302" s="4"/>
      <c r="F1302" s="4"/>
      <c r="G1302" s="28"/>
      <c r="H1302" s="8"/>
      <c r="I1302" s="5"/>
      <c r="J1302" s="5"/>
      <c r="K1302" s="5"/>
      <c r="O1302" s="5"/>
      <c r="P1302" s="5"/>
      <c r="Q1302" s="5"/>
      <c r="R1302" s="6"/>
      <c r="S1302" s="6"/>
      <c r="T1302" s="6"/>
      <c r="AA1302" s="70"/>
      <c r="AB1302" s="70"/>
      <c r="AC1302" s="20"/>
      <c r="AD1302" s="70"/>
    </row>
    <row r="1303" spans="1:30" x14ac:dyDescent="0.25">
      <c r="A1303" s="18"/>
      <c r="B1303" s="18"/>
      <c r="C1303" s="18"/>
      <c r="D1303" s="3"/>
      <c r="E1303" s="4"/>
      <c r="F1303" s="4"/>
      <c r="G1303" s="28"/>
      <c r="H1303" s="8"/>
      <c r="I1303" s="5"/>
      <c r="J1303" s="5"/>
      <c r="K1303" s="5"/>
      <c r="O1303" s="5"/>
      <c r="P1303" s="5"/>
      <c r="Q1303" s="5"/>
      <c r="R1303" s="6"/>
      <c r="S1303" s="6"/>
      <c r="T1303" s="6"/>
      <c r="AA1303" s="70"/>
      <c r="AB1303" s="70"/>
      <c r="AC1303" s="20"/>
      <c r="AD1303" s="70"/>
    </row>
    <row r="1304" spans="1:30" x14ac:dyDescent="0.25">
      <c r="A1304" s="18"/>
      <c r="B1304" s="18"/>
      <c r="C1304" s="18"/>
      <c r="D1304" s="3"/>
      <c r="E1304" s="4"/>
      <c r="F1304" s="4"/>
      <c r="G1304" s="28"/>
      <c r="H1304" s="8"/>
      <c r="I1304" s="5"/>
      <c r="J1304" s="5"/>
      <c r="K1304" s="5"/>
      <c r="O1304" s="5"/>
      <c r="P1304" s="5"/>
      <c r="Q1304" s="5"/>
      <c r="R1304" s="6"/>
      <c r="S1304" s="6"/>
      <c r="T1304" s="6"/>
      <c r="AA1304" s="70"/>
      <c r="AB1304" s="70"/>
      <c r="AC1304" s="20"/>
      <c r="AD1304" s="70"/>
    </row>
    <row r="1305" spans="1:30" x14ac:dyDescent="0.25">
      <c r="A1305" s="18"/>
      <c r="B1305" s="18"/>
      <c r="C1305" s="18"/>
      <c r="D1305" s="3"/>
      <c r="E1305" s="4"/>
      <c r="F1305" s="4"/>
      <c r="G1305" s="28"/>
      <c r="H1305" s="8"/>
      <c r="I1305" s="5"/>
      <c r="J1305" s="5"/>
      <c r="K1305" s="5"/>
      <c r="O1305" s="5"/>
      <c r="P1305" s="5"/>
      <c r="Q1305" s="5"/>
      <c r="R1305" s="6"/>
      <c r="S1305" s="6"/>
      <c r="T1305" s="6"/>
      <c r="AA1305" s="70"/>
      <c r="AB1305" s="70"/>
      <c r="AC1305" s="20"/>
      <c r="AD1305" s="32"/>
    </row>
    <row r="1306" spans="1:30" x14ac:dyDescent="0.25">
      <c r="A1306" s="18"/>
      <c r="B1306" s="18"/>
      <c r="C1306" s="18"/>
      <c r="D1306" s="3"/>
      <c r="E1306" s="4"/>
      <c r="F1306" s="4"/>
      <c r="G1306" s="28"/>
      <c r="H1306" s="8"/>
      <c r="I1306" s="5"/>
      <c r="J1306" s="5"/>
      <c r="K1306" s="5"/>
      <c r="O1306" s="5"/>
      <c r="P1306" s="5"/>
      <c r="Q1306" s="5"/>
      <c r="R1306" s="6"/>
      <c r="S1306" s="6"/>
      <c r="T1306" s="6"/>
      <c r="AA1306" s="70"/>
      <c r="AB1306" s="70"/>
      <c r="AC1306" s="20"/>
      <c r="AD1306" s="70"/>
    </row>
    <row r="1307" spans="1:30" x14ac:dyDescent="0.25">
      <c r="A1307" s="18"/>
      <c r="B1307" s="18"/>
      <c r="C1307" s="18"/>
      <c r="D1307" s="3"/>
      <c r="E1307" s="4"/>
      <c r="F1307" s="4"/>
      <c r="G1307" s="28"/>
      <c r="H1307" s="8"/>
      <c r="I1307" s="5"/>
      <c r="J1307" s="5"/>
      <c r="K1307" s="5"/>
      <c r="O1307" s="5"/>
      <c r="P1307" s="5"/>
      <c r="Q1307" s="5"/>
      <c r="R1307" s="6"/>
      <c r="S1307" s="6"/>
      <c r="T1307" s="6"/>
      <c r="AA1307" s="70"/>
      <c r="AB1307" s="70"/>
      <c r="AC1307" s="20"/>
      <c r="AD1307" s="70"/>
    </row>
    <row r="1308" spans="1:30" x14ac:dyDescent="0.25">
      <c r="A1308" s="18"/>
      <c r="B1308" s="18"/>
      <c r="C1308" s="18"/>
      <c r="D1308" s="3"/>
      <c r="E1308" s="4"/>
      <c r="F1308" s="4"/>
      <c r="G1308" s="28"/>
      <c r="H1308" s="8"/>
      <c r="I1308" s="5"/>
      <c r="J1308" s="5"/>
      <c r="K1308" s="5"/>
      <c r="O1308" s="5"/>
      <c r="P1308" s="5"/>
      <c r="Q1308" s="5"/>
      <c r="R1308" s="6"/>
      <c r="S1308" s="6"/>
      <c r="T1308" s="6"/>
      <c r="AA1308" s="70"/>
      <c r="AB1308" s="70"/>
      <c r="AC1308" s="20"/>
      <c r="AD1308" s="70"/>
    </row>
    <row r="1309" spans="1:30" x14ac:dyDescent="0.25">
      <c r="A1309" s="18"/>
      <c r="B1309" s="18"/>
      <c r="C1309" s="18"/>
      <c r="D1309" s="3"/>
      <c r="E1309" s="4"/>
      <c r="F1309" s="4"/>
      <c r="G1309" s="28"/>
      <c r="H1309" s="8"/>
      <c r="I1309" s="5"/>
      <c r="J1309" s="5"/>
      <c r="K1309" s="5"/>
      <c r="O1309" s="5"/>
      <c r="P1309" s="5"/>
      <c r="Q1309" s="5"/>
      <c r="R1309" s="6"/>
      <c r="S1309" s="6"/>
      <c r="T1309" s="6"/>
      <c r="AA1309" s="70"/>
      <c r="AB1309" s="70"/>
      <c r="AC1309" s="20"/>
      <c r="AD1309" s="70"/>
    </row>
    <row r="1310" spans="1:30" x14ac:dyDescent="0.25">
      <c r="A1310" s="18"/>
      <c r="B1310" s="18"/>
      <c r="C1310" s="18"/>
      <c r="D1310" s="3"/>
      <c r="E1310" s="4"/>
      <c r="F1310" s="4"/>
      <c r="G1310" s="28"/>
      <c r="H1310" s="8"/>
      <c r="I1310" s="5"/>
      <c r="J1310" s="5"/>
      <c r="K1310" s="5"/>
      <c r="O1310" s="5"/>
      <c r="P1310" s="5"/>
      <c r="Q1310" s="5"/>
      <c r="R1310" s="6"/>
      <c r="S1310" s="6"/>
      <c r="T1310" s="6"/>
      <c r="AA1310" s="70"/>
      <c r="AB1310" s="70"/>
      <c r="AC1310" s="20"/>
      <c r="AD1310" s="70"/>
    </row>
    <row r="1311" spans="1:30" x14ac:dyDescent="0.25">
      <c r="A1311" s="18"/>
      <c r="B1311" s="18"/>
      <c r="C1311" s="18"/>
      <c r="D1311" s="3"/>
      <c r="E1311" s="4"/>
      <c r="F1311" s="4"/>
      <c r="G1311" s="28"/>
      <c r="H1311" s="8"/>
      <c r="I1311" s="5"/>
      <c r="J1311" s="5"/>
      <c r="K1311" s="5"/>
      <c r="O1311" s="5"/>
      <c r="P1311" s="5"/>
      <c r="Q1311" s="5"/>
      <c r="R1311" s="6"/>
      <c r="S1311" s="6"/>
      <c r="T1311" s="6"/>
      <c r="AA1311" s="70"/>
      <c r="AB1311" s="70"/>
      <c r="AC1311" s="20"/>
      <c r="AD1311" s="70"/>
    </row>
    <row r="1312" spans="1:30" x14ac:dyDescent="0.25">
      <c r="A1312" s="18"/>
      <c r="B1312" s="18"/>
      <c r="C1312" s="18"/>
      <c r="D1312" s="3"/>
      <c r="E1312" s="4"/>
      <c r="F1312" s="4"/>
      <c r="G1312" s="28"/>
      <c r="H1312" s="8"/>
      <c r="I1312" s="5"/>
      <c r="J1312" s="5"/>
      <c r="K1312" s="5"/>
      <c r="O1312" s="5"/>
      <c r="P1312" s="5"/>
      <c r="Q1312" s="5"/>
      <c r="R1312" s="6"/>
      <c r="S1312" s="6"/>
      <c r="T1312" s="6"/>
      <c r="AA1312" s="70"/>
      <c r="AB1312" s="70"/>
      <c r="AC1312" s="20"/>
      <c r="AD1312" s="70"/>
    </row>
    <row r="1313" spans="1:30" x14ac:dyDescent="0.25">
      <c r="A1313" s="18"/>
      <c r="B1313" s="18"/>
      <c r="C1313" s="18"/>
      <c r="D1313" s="3"/>
      <c r="E1313" s="4"/>
      <c r="F1313" s="4"/>
      <c r="G1313" s="28"/>
      <c r="H1313" s="8"/>
      <c r="I1313" s="5"/>
      <c r="J1313" s="5"/>
      <c r="K1313" s="5"/>
      <c r="O1313" s="5"/>
      <c r="P1313" s="5"/>
      <c r="Q1313" s="5"/>
      <c r="R1313" s="6"/>
      <c r="S1313" s="6"/>
      <c r="T1313" s="6"/>
      <c r="AA1313" s="70"/>
      <c r="AB1313" s="70"/>
      <c r="AC1313" s="20"/>
      <c r="AD1313" s="70"/>
    </row>
    <row r="1314" spans="1:30" x14ac:dyDescent="0.25">
      <c r="A1314" s="18"/>
      <c r="B1314" s="18"/>
      <c r="C1314" s="18"/>
      <c r="D1314" s="3"/>
      <c r="E1314" s="4"/>
      <c r="F1314" s="4"/>
      <c r="G1314" s="28"/>
      <c r="H1314" s="8"/>
      <c r="I1314" s="5"/>
      <c r="J1314" s="5"/>
      <c r="K1314" s="5"/>
      <c r="O1314" s="5"/>
      <c r="P1314" s="5"/>
      <c r="Q1314" s="5"/>
      <c r="R1314" s="6"/>
      <c r="S1314" s="6"/>
      <c r="T1314" s="6"/>
      <c r="AA1314" s="70"/>
      <c r="AB1314" s="70"/>
      <c r="AC1314" s="20"/>
      <c r="AD1314" s="70"/>
    </row>
    <row r="1315" spans="1:30" x14ac:dyDescent="0.25">
      <c r="A1315" s="18"/>
      <c r="B1315" s="18"/>
      <c r="C1315" s="18"/>
      <c r="D1315" s="3"/>
      <c r="E1315" s="4"/>
      <c r="F1315" s="4"/>
      <c r="G1315" s="28"/>
      <c r="H1315" s="8"/>
      <c r="I1315" s="5"/>
      <c r="J1315" s="5"/>
      <c r="K1315" s="5"/>
      <c r="O1315" s="5"/>
      <c r="P1315" s="5"/>
      <c r="Q1315" s="5"/>
      <c r="R1315" s="6"/>
      <c r="S1315" s="6"/>
      <c r="T1315" s="6"/>
      <c r="AA1315" s="70"/>
      <c r="AB1315" s="70"/>
      <c r="AC1315" s="20"/>
      <c r="AD1315" s="70"/>
    </row>
    <row r="1316" spans="1:30" x14ac:dyDescent="0.25">
      <c r="A1316" s="18"/>
      <c r="B1316" s="18"/>
      <c r="C1316" s="18"/>
      <c r="D1316" s="3"/>
      <c r="E1316" s="4"/>
      <c r="F1316" s="4"/>
      <c r="G1316" s="28"/>
      <c r="H1316" s="8"/>
      <c r="I1316" s="5"/>
      <c r="J1316" s="5"/>
      <c r="K1316" s="5"/>
      <c r="O1316" s="5"/>
      <c r="P1316" s="5"/>
      <c r="Q1316" s="5"/>
      <c r="R1316" s="6"/>
      <c r="S1316" s="6"/>
      <c r="T1316" s="6"/>
      <c r="AA1316" s="70"/>
      <c r="AB1316" s="70"/>
      <c r="AC1316" s="20"/>
      <c r="AD1316" s="70"/>
    </row>
    <row r="1317" spans="1:30" x14ac:dyDescent="0.25">
      <c r="A1317" s="18"/>
      <c r="B1317" s="18"/>
      <c r="C1317" s="18"/>
      <c r="D1317" s="77"/>
      <c r="E1317" s="77"/>
      <c r="F1317" s="77"/>
      <c r="G1317" s="78"/>
      <c r="H1317" s="5"/>
      <c r="I1317" s="5"/>
      <c r="J1317" s="5"/>
      <c r="K1317" s="5"/>
      <c r="O1317" s="5"/>
      <c r="P1317" s="5"/>
      <c r="Q1317" s="5"/>
      <c r="R1317" s="18"/>
      <c r="S1317" s="18"/>
      <c r="T1317" s="18"/>
      <c r="AA1317" s="70"/>
      <c r="AB1317" s="70"/>
      <c r="AC1317" s="20"/>
      <c r="AD1317" s="70"/>
    </row>
    <row r="1318" spans="1:30" x14ac:dyDescent="0.25">
      <c r="A1318" s="18"/>
      <c r="B1318" s="18"/>
      <c r="C1318" s="18"/>
      <c r="D1318" s="77"/>
      <c r="E1318" s="77"/>
      <c r="F1318" s="77"/>
      <c r="G1318" s="78"/>
      <c r="H1318" s="5"/>
      <c r="I1318" s="5"/>
      <c r="J1318" s="5"/>
      <c r="K1318" s="5"/>
      <c r="O1318" s="5"/>
      <c r="P1318" s="5"/>
      <c r="Q1318" s="5"/>
      <c r="R1318" s="18"/>
      <c r="S1318" s="18"/>
      <c r="T1318" s="18"/>
      <c r="AA1318" s="70"/>
      <c r="AB1318" s="70"/>
      <c r="AC1318" s="20"/>
      <c r="AD1318" s="70"/>
    </row>
    <row r="1319" spans="1:30" x14ac:dyDescent="0.25">
      <c r="A1319" s="18"/>
      <c r="B1319" s="18"/>
      <c r="C1319" s="18"/>
      <c r="D1319" s="77"/>
      <c r="E1319" s="77"/>
      <c r="F1319" s="77"/>
      <c r="G1319" s="78"/>
      <c r="H1319" s="5"/>
      <c r="I1319" s="5"/>
      <c r="J1319" s="5"/>
      <c r="K1319" s="5"/>
      <c r="O1319" s="5"/>
      <c r="P1319" s="5"/>
      <c r="Q1319" s="5"/>
      <c r="R1319" s="18"/>
      <c r="S1319" s="18"/>
      <c r="T1319" s="18"/>
      <c r="AA1319" s="70"/>
      <c r="AB1319" s="70"/>
      <c r="AC1319" s="20"/>
      <c r="AD1319" s="70"/>
    </row>
    <row r="1320" spans="1:30" x14ac:dyDescent="0.25">
      <c r="A1320" s="18"/>
      <c r="B1320" s="18"/>
      <c r="C1320" s="18"/>
      <c r="D1320" s="77"/>
      <c r="E1320" s="77"/>
      <c r="F1320" s="77"/>
      <c r="G1320" s="78"/>
      <c r="H1320" s="5"/>
      <c r="I1320" s="5"/>
      <c r="J1320" s="5"/>
      <c r="K1320" s="5"/>
      <c r="O1320" s="5"/>
      <c r="P1320" s="5"/>
      <c r="Q1320" s="5"/>
      <c r="R1320" s="18"/>
      <c r="S1320" s="18"/>
      <c r="T1320" s="18"/>
      <c r="AA1320" s="70"/>
      <c r="AB1320" s="70"/>
      <c r="AC1320" s="20"/>
      <c r="AD1320" s="70"/>
    </row>
    <row r="1321" spans="1:30" x14ac:dyDescent="0.25">
      <c r="A1321" s="18"/>
      <c r="B1321" s="18"/>
      <c r="C1321" s="18"/>
      <c r="D1321" s="77"/>
      <c r="E1321" s="77"/>
      <c r="F1321" s="77"/>
      <c r="G1321" s="78"/>
      <c r="H1321" s="5"/>
      <c r="I1321" s="5"/>
      <c r="J1321" s="5"/>
      <c r="K1321" s="5"/>
      <c r="O1321" s="5"/>
      <c r="P1321" s="5"/>
      <c r="Q1321" s="5"/>
      <c r="R1321" s="18"/>
      <c r="S1321" s="18"/>
      <c r="T1321" s="18"/>
      <c r="AA1321" s="70"/>
      <c r="AB1321" s="70"/>
      <c r="AC1321" s="20"/>
      <c r="AD1321" s="70"/>
    </row>
    <row r="1322" spans="1:30" x14ac:dyDescent="0.25">
      <c r="A1322" s="18"/>
      <c r="B1322" s="18"/>
      <c r="C1322" s="18"/>
      <c r="D1322" s="77"/>
      <c r="E1322" s="77"/>
      <c r="F1322" s="77"/>
      <c r="G1322" s="78"/>
      <c r="H1322" s="5"/>
      <c r="I1322" s="5"/>
      <c r="J1322" s="5"/>
      <c r="K1322" s="5"/>
      <c r="O1322" s="5"/>
      <c r="P1322" s="5"/>
      <c r="Q1322" s="5"/>
      <c r="R1322" s="18"/>
      <c r="S1322" s="18"/>
      <c r="T1322" s="18"/>
      <c r="AA1322" s="70"/>
      <c r="AB1322" s="70"/>
      <c r="AC1322" s="20"/>
      <c r="AD1322" s="70"/>
    </row>
    <row r="1323" spans="1:30" x14ac:dyDescent="0.25">
      <c r="A1323" s="18"/>
      <c r="B1323" s="18"/>
      <c r="C1323" s="18"/>
      <c r="D1323" s="77"/>
      <c r="E1323" s="77"/>
      <c r="F1323" s="77"/>
      <c r="G1323" s="78"/>
      <c r="H1323" s="5"/>
      <c r="I1323" s="5"/>
      <c r="J1323" s="5"/>
      <c r="K1323" s="5"/>
      <c r="O1323" s="5"/>
      <c r="P1323" s="5"/>
      <c r="Q1323" s="5"/>
      <c r="R1323" s="18"/>
      <c r="S1323" s="18"/>
      <c r="T1323" s="18"/>
      <c r="AA1323" s="70"/>
      <c r="AB1323" s="70"/>
      <c r="AC1323" s="20"/>
      <c r="AD1323" s="70"/>
    </row>
    <row r="1324" spans="1:30" x14ac:dyDescent="0.25">
      <c r="A1324" s="18"/>
      <c r="B1324" s="18"/>
      <c r="C1324" s="18"/>
      <c r="D1324" s="77"/>
      <c r="E1324" s="77"/>
      <c r="F1324" s="77"/>
      <c r="G1324" s="78"/>
      <c r="H1324" s="5"/>
      <c r="I1324" s="5"/>
      <c r="J1324" s="5"/>
      <c r="K1324" s="5"/>
      <c r="O1324" s="5"/>
      <c r="P1324" s="5"/>
      <c r="Q1324" s="5"/>
      <c r="R1324" s="18"/>
      <c r="S1324" s="18"/>
      <c r="T1324" s="18"/>
      <c r="AA1324" s="70"/>
      <c r="AB1324" s="70"/>
      <c r="AC1324" s="20"/>
      <c r="AD1324" s="70"/>
    </row>
    <row r="1325" spans="1:30" x14ac:dyDescent="0.25">
      <c r="A1325" s="18"/>
      <c r="B1325" s="18"/>
      <c r="C1325" s="18"/>
      <c r="D1325" s="77"/>
      <c r="E1325" s="77"/>
      <c r="F1325" s="77"/>
      <c r="G1325" s="78"/>
      <c r="H1325" s="5"/>
      <c r="I1325" s="5"/>
      <c r="J1325" s="5"/>
      <c r="K1325" s="5"/>
      <c r="O1325" s="5"/>
      <c r="P1325" s="5"/>
      <c r="Q1325" s="5"/>
      <c r="R1325" s="18"/>
      <c r="S1325" s="18"/>
      <c r="T1325" s="18"/>
      <c r="AA1325" s="70"/>
      <c r="AB1325" s="70"/>
      <c r="AC1325" s="20"/>
      <c r="AD1325" s="70"/>
    </row>
    <row r="1326" spans="1:30" x14ac:dyDescent="0.25">
      <c r="A1326" s="18"/>
      <c r="B1326" s="18"/>
      <c r="C1326" s="18"/>
      <c r="D1326" s="77"/>
      <c r="E1326" s="77"/>
      <c r="F1326" s="77"/>
      <c r="G1326" s="78"/>
      <c r="H1326" s="5"/>
      <c r="I1326" s="5"/>
      <c r="J1326" s="5"/>
      <c r="K1326" s="5"/>
      <c r="O1326" s="5"/>
      <c r="P1326" s="5"/>
      <c r="Q1326" s="5"/>
      <c r="R1326" s="18"/>
      <c r="S1326" s="18"/>
      <c r="T1326" s="18"/>
      <c r="AA1326" s="70"/>
      <c r="AB1326" s="70"/>
      <c r="AC1326" s="20"/>
      <c r="AD1326" s="70"/>
    </row>
    <row r="1327" spans="1:30" x14ac:dyDescent="0.25">
      <c r="A1327" s="18"/>
      <c r="B1327" s="18"/>
      <c r="C1327" s="18"/>
      <c r="D1327" s="77"/>
      <c r="E1327" s="77"/>
      <c r="F1327" s="77"/>
      <c r="G1327" s="78"/>
      <c r="H1327" s="5"/>
      <c r="I1327" s="5"/>
      <c r="J1327" s="5"/>
      <c r="K1327" s="5"/>
      <c r="O1327" s="5"/>
      <c r="P1327" s="5"/>
      <c r="Q1327" s="5"/>
      <c r="R1327" s="18"/>
      <c r="S1327" s="18"/>
      <c r="T1327" s="18"/>
      <c r="AA1327" s="70"/>
      <c r="AB1327" s="70"/>
      <c r="AC1327" s="20"/>
      <c r="AD1327" s="70"/>
    </row>
    <row r="1328" spans="1:30" x14ac:dyDescent="0.25">
      <c r="A1328" s="18"/>
      <c r="B1328" s="18"/>
      <c r="C1328" s="18"/>
      <c r="D1328" s="77"/>
      <c r="E1328" s="77"/>
      <c r="F1328" s="77"/>
      <c r="G1328" s="78"/>
      <c r="H1328" s="5"/>
      <c r="I1328" s="5"/>
      <c r="J1328" s="5"/>
      <c r="K1328" s="5"/>
      <c r="O1328" s="5"/>
      <c r="P1328" s="5"/>
      <c r="Q1328" s="5"/>
      <c r="R1328" s="18"/>
      <c r="S1328" s="18"/>
      <c r="T1328" s="18"/>
      <c r="AA1328" s="70"/>
      <c r="AB1328" s="70"/>
      <c r="AC1328" s="20"/>
      <c r="AD1328" s="70"/>
    </row>
    <row r="1329" spans="1:30" x14ac:dyDescent="0.25">
      <c r="A1329" s="18"/>
      <c r="B1329" s="18"/>
      <c r="C1329" s="18"/>
      <c r="D1329" s="77"/>
      <c r="E1329" s="77"/>
      <c r="F1329" s="77"/>
      <c r="G1329" s="78"/>
      <c r="H1329" s="5"/>
      <c r="I1329" s="5"/>
      <c r="J1329" s="5"/>
      <c r="K1329" s="5"/>
      <c r="O1329" s="5"/>
      <c r="P1329" s="5"/>
      <c r="Q1329" s="5"/>
      <c r="R1329" s="18"/>
      <c r="S1329" s="18"/>
      <c r="T1329" s="18"/>
      <c r="AA1329" s="70"/>
      <c r="AB1329" s="70"/>
      <c r="AC1329" s="20"/>
      <c r="AD1329" s="70"/>
    </row>
    <row r="1330" spans="1:30" x14ac:dyDescent="0.25">
      <c r="A1330" s="18"/>
      <c r="B1330" s="18"/>
      <c r="C1330" s="18"/>
      <c r="D1330" s="77"/>
      <c r="E1330" s="77"/>
      <c r="F1330" s="77"/>
      <c r="G1330" s="78"/>
      <c r="H1330" s="5"/>
      <c r="I1330" s="5"/>
      <c r="J1330" s="5"/>
      <c r="K1330" s="5"/>
      <c r="O1330" s="5"/>
      <c r="P1330" s="5"/>
      <c r="Q1330" s="5"/>
      <c r="R1330" s="18"/>
      <c r="S1330" s="18"/>
      <c r="T1330" s="18"/>
      <c r="AA1330" s="70"/>
      <c r="AB1330" s="70"/>
      <c r="AC1330" s="20"/>
      <c r="AD1330" s="70"/>
    </row>
    <row r="1331" spans="1:30" x14ac:dyDescent="0.25">
      <c r="A1331" s="18"/>
      <c r="B1331" s="18"/>
      <c r="C1331" s="18"/>
      <c r="D1331" s="77"/>
      <c r="E1331" s="77"/>
      <c r="F1331" s="77"/>
      <c r="G1331" s="78"/>
      <c r="H1331" s="5"/>
      <c r="I1331" s="5"/>
      <c r="J1331" s="5"/>
      <c r="K1331" s="5"/>
      <c r="O1331" s="5"/>
      <c r="P1331" s="5"/>
      <c r="Q1331" s="5"/>
      <c r="R1331" s="18"/>
      <c r="S1331" s="18"/>
      <c r="T1331" s="18"/>
      <c r="AA1331" s="70"/>
      <c r="AB1331" s="70"/>
      <c r="AC1331" s="20"/>
      <c r="AD1331" s="70"/>
    </row>
    <row r="1332" spans="1:30" x14ac:dyDescent="0.25">
      <c r="A1332" s="18"/>
      <c r="B1332" s="18"/>
      <c r="C1332" s="18"/>
      <c r="D1332" s="77"/>
      <c r="E1332" s="77"/>
      <c r="F1332" s="77"/>
      <c r="G1332" s="78"/>
      <c r="H1332" s="5"/>
      <c r="I1332" s="5"/>
      <c r="J1332" s="5"/>
      <c r="K1332" s="5"/>
      <c r="O1332" s="5"/>
      <c r="P1332" s="5"/>
      <c r="Q1332" s="5"/>
      <c r="R1332" s="18"/>
      <c r="S1332" s="18"/>
      <c r="T1332" s="18"/>
      <c r="AA1332" s="70"/>
      <c r="AB1332" s="70"/>
      <c r="AC1332" s="20"/>
      <c r="AD1332" s="70"/>
    </row>
    <row r="1333" spans="1:30" x14ac:dyDescent="0.25">
      <c r="A1333" s="18"/>
      <c r="B1333" s="18"/>
      <c r="C1333" s="18"/>
      <c r="D1333" s="77"/>
      <c r="E1333" s="77"/>
      <c r="F1333" s="77"/>
      <c r="G1333" s="78"/>
      <c r="H1333" s="5"/>
      <c r="I1333" s="5"/>
      <c r="J1333" s="5"/>
      <c r="K1333" s="5"/>
      <c r="O1333" s="5"/>
      <c r="P1333" s="5"/>
      <c r="Q1333" s="5"/>
      <c r="R1333" s="18"/>
      <c r="S1333" s="18"/>
      <c r="T1333" s="18"/>
      <c r="AA1333" s="70"/>
      <c r="AB1333" s="70"/>
      <c r="AC1333" s="20"/>
      <c r="AD1333" s="70"/>
    </row>
    <row r="1334" spans="1:30" x14ac:dyDescent="0.25">
      <c r="A1334" s="18"/>
      <c r="B1334" s="18"/>
      <c r="C1334" s="18"/>
      <c r="D1334" s="77"/>
      <c r="E1334" s="77"/>
      <c r="F1334" s="77"/>
      <c r="G1334" s="78"/>
      <c r="H1334" s="5"/>
      <c r="I1334" s="5"/>
      <c r="J1334" s="5"/>
      <c r="K1334" s="5"/>
      <c r="O1334" s="5"/>
      <c r="P1334" s="5"/>
      <c r="Q1334" s="5"/>
      <c r="R1334" s="18"/>
      <c r="S1334" s="18"/>
      <c r="T1334" s="18"/>
      <c r="AA1334" s="70"/>
      <c r="AB1334" s="70"/>
      <c r="AC1334" s="20"/>
      <c r="AD1334" s="70"/>
    </row>
    <row r="1335" spans="1:30" x14ac:dyDescent="0.25">
      <c r="A1335" s="18"/>
      <c r="B1335" s="18"/>
      <c r="C1335" s="18"/>
      <c r="D1335" s="77"/>
      <c r="E1335" s="77"/>
      <c r="F1335" s="77"/>
      <c r="G1335" s="78"/>
      <c r="H1335" s="5"/>
      <c r="I1335" s="5"/>
      <c r="J1335" s="5"/>
      <c r="K1335" s="5"/>
      <c r="O1335" s="5"/>
      <c r="P1335" s="5"/>
      <c r="Q1335" s="5"/>
      <c r="R1335" s="18"/>
      <c r="S1335" s="18"/>
      <c r="T1335" s="18"/>
      <c r="AA1335" s="70"/>
      <c r="AB1335" s="70"/>
      <c r="AC1335" s="20"/>
      <c r="AD1335" s="70"/>
    </row>
    <row r="1336" spans="1:30" x14ac:dyDescent="0.25">
      <c r="A1336" s="18"/>
      <c r="B1336" s="18"/>
      <c r="C1336" s="18"/>
      <c r="D1336" s="77"/>
      <c r="E1336" s="77"/>
      <c r="F1336" s="77"/>
      <c r="G1336" s="78"/>
      <c r="H1336" s="5"/>
      <c r="I1336" s="5"/>
      <c r="J1336" s="5"/>
      <c r="K1336" s="5"/>
      <c r="O1336" s="5"/>
      <c r="P1336" s="5"/>
      <c r="Q1336" s="5"/>
      <c r="R1336" s="18"/>
      <c r="S1336" s="18"/>
      <c r="T1336" s="18"/>
      <c r="AA1336" s="70"/>
      <c r="AB1336" s="70"/>
      <c r="AC1336" s="20"/>
      <c r="AD1336" s="70"/>
    </row>
    <row r="1337" spans="1:30" x14ac:dyDescent="0.25">
      <c r="A1337" s="18"/>
      <c r="B1337" s="18"/>
      <c r="C1337" s="18"/>
      <c r="D1337" s="77"/>
      <c r="E1337" s="77"/>
      <c r="F1337" s="77"/>
      <c r="G1337" s="78"/>
      <c r="H1337" s="5"/>
      <c r="I1337" s="5"/>
      <c r="J1337" s="5"/>
      <c r="K1337" s="5"/>
      <c r="O1337" s="5"/>
      <c r="P1337" s="5"/>
      <c r="Q1337" s="5"/>
      <c r="R1337" s="18"/>
      <c r="S1337" s="18"/>
      <c r="T1337" s="18"/>
      <c r="AA1337" s="70"/>
      <c r="AB1337" s="70"/>
      <c r="AC1337" s="20"/>
      <c r="AD1337" s="70"/>
    </row>
    <row r="1338" spans="1:30" x14ac:dyDescent="0.25">
      <c r="A1338" s="18"/>
      <c r="B1338" s="18"/>
      <c r="C1338" s="18"/>
      <c r="D1338" s="77"/>
      <c r="E1338" s="77"/>
      <c r="F1338" s="77"/>
      <c r="G1338" s="78"/>
      <c r="H1338" s="5"/>
      <c r="I1338" s="5"/>
      <c r="J1338" s="5"/>
      <c r="K1338" s="5"/>
      <c r="O1338" s="5"/>
      <c r="P1338" s="5"/>
      <c r="Q1338" s="5"/>
      <c r="R1338" s="18"/>
      <c r="S1338" s="18"/>
      <c r="T1338" s="18"/>
      <c r="AA1338" s="70"/>
      <c r="AB1338" s="70"/>
      <c r="AC1338" s="20"/>
      <c r="AD1338" s="70"/>
    </row>
    <row r="1339" spans="1:30" x14ac:dyDescent="0.25">
      <c r="A1339" s="18"/>
      <c r="B1339" s="18"/>
      <c r="C1339" s="18"/>
      <c r="D1339" s="77"/>
      <c r="E1339" s="77"/>
      <c r="F1339" s="77"/>
      <c r="G1339" s="78"/>
      <c r="H1339" s="5"/>
      <c r="I1339" s="5"/>
      <c r="J1339" s="5"/>
      <c r="K1339" s="5"/>
      <c r="O1339" s="5"/>
      <c r="P1339" s="5"/>
      <c r="Q1339" s="5"/>
      <c r="R1339" s="18"/>
      <c r="S1339" s="18"/>
      <c r="T1339" s="18"/>
      <c r="AA1339" s="70"/>
      <c r="AB1339" s="70"/>
      <c r="AC1339" s="20"/>
      <c r="AD1339" s="70"/>
    </row>
    <row r="1340" spans="1:30" x14ac:dyDescent="0.25">
      <c r="A1340" s="18"/>
      <c r="B1340" s="18"/>
      <c r="C1340" s="18"/>
      <c r="D1340" s="77"/>
      <c r="E1340" s="77"/>
      <c r="F1340" s="77"/>
      <c r="G1340" s="78"/>
      <c r="H1340" s="5"/>
      <c r="I1340" s="5"/>
      <c r="J1340" s="5"/>
      <c r="K1340" s="5"/>
      <c r="O1340" s="5"/>
      <c r="P1340" s="5"/>
      <c r="Q1340" s="5"/>
      <c r="R1340" s="18"/>
      <c r="S1340" s="18"/>
      <c r="T1340" s="18"/>
      <c r="AA1340" s="70"/>
      <c r="AB1340" s="70"/>
      <c r="AC1340" s="20"/>
      <c r="AD1340" s="70"/>
    </row>
    <row r="1341" spans="1:30" x14ac:dyDescent="0.25">
      <c r="A1341" s="18"/>
      <c r="B1341" s="18"/>
      <c r="C1341" s="18"/>
      <c r="D1341" s="77"/>
      <c r="E1341" s="77"/>
      <c r="F1341" s="77"/>
      <c r="G1341" s="78"/>
      <c r="H1341" s="5"/>
      <c r="I1341" s="5"/>
      <c r="J1341" s="5"/>
      <c r="K1341" s="5"/>
      <c r="O1341" s="5"/>
      <c r="P1341" s="5"/>
      <c r="Q1341" s="5"/>
      <c r="R1341" s="18"/>
      <c r="S1341" s="18"/>
      <c r="T1341" s="18"/>
      <c r="AA1341" s="70"/>
      <c r="AB1341" s="70"/>
      <c r="AC1341" s="20"/>
      <c r="AD1341" s="70"/>
    </row>
    <row r="1342" spans="1:30" x14ac:dyDescent="0.25">
      <c r="A1342" s="18"/>
      <c r="B1342" s="18"/>
      <c r="C1342" s="18"/>
      <c r="D1342" s="77"/>
      <c r="E1342" s="77"/>
      <c r="F1342" s="77"/>
      <c r="G1342" s="78"/>
      <c r="H1342" s="5"/>
      <c r="I1342" s="5"/>
      <c r="J1342" s="5"/>
      <c r="K1342" s="5"/>
      <c r="O1342" s="5"/>
      <c r="P1342" s="5"/>
      <c r="Q1342" s="5"/>
      <c r="R1342" s="18"/>
      <c r="S1342" s="18"/>
      <c r="T1342" s="18"/>
      <c r="AA1342" s="70"/>
      <c r="AB1342" s="70"/>
      <c r="AC1342" s="20"/>
      <c r="AD1342" s="70"/>
    </row>
    <row r="1343" spans="1:30" x14ac:dyDescent="0.25">
      <c r="A1343" s="18"/>
      <c r="B1343" s="18"/>
      <c r="C1343" s="18"/>
      <c r="D1343" s="77"/>
      <c r="E1343" s="77"/>
      <c r="F1343" s="77"/>
      <c r="G1343" s="78"/>
      <c r="H1343" s="5"/>
      <c r="I1343" s="5"/>
      <c r="J1343" s="5"/>
      <c r="K1343" s="5"/>
      <c r="O1343" s="5"/>
      <c r="P1343" s="5"/>
      <c r="Q1343" s="5"/>
      <c r="R1343" s="18"/>
      <c r="S1343" s="18"/>
      <c r="T1343" s="18"/>
      <c r="AA1343" s="70"/>
      <c r="AB1343" s="70"/>
      <c r="AC1343" s="20"/>
      <c r="AD1343" s="70"/>
    </row>
    <row r="1344" spans="1:30" x14ac:dyDescent="0.25">
      <c r="A1344" s="18"/>
      <c r="B1344" s="18"/>
      <c r="C1344" s="18"/>
      <c r="D1344" s="77"/>
      <c r="E1344" s="77"/>
      <c r="F1344" s="77"/>
      <c r="G1344" s="78"/>
      <c r="H1344" s="5"/>
      <c r="I1344" s="5"/>
      <c r="J1344" s="5"/>
      <c r="K1344" s="5"/>
      <c r="O1344" s="5"/>
      <c r="P1344" s="5"/>
      <c r="Q1344" s="5"/>
      <c r="R1344" s="18"/>
      <c r="S1344" s="18"/>
      <c r="T1344" s="18"/>
      <c r="AA1344" s="70"/>
      <c r="AB1344" s="70"/>
      <c r="AC1344" s="20"/>
      <c r="AD1344" s="70"/>
    </row>
    <row r="1345" spans="1:30" x14ac:dyDescent="0.25">
      <c r="A1345" s="18"/>
      <c r="B1345" s="18"/>
      <c r="C1345" s="18"/>
      <c r="D1345" s="77"/>
      <c r="E1345" s="77"/>
      <c r="F1345" s="77"/>
      <c r="G1345" s="78"/>
      <c r="H1345" s="5"/>
      <c r="I1345" s="5"/>
      <c r="J1345" s="5"/>
      <c r="K1345" s="5"/>
      <c r="O1345" s="5"/>
      <c r="P1345" s="5"/>
      <c r="Q1345" s="5"/>
      <c r="R1345" s="18"/>
      <c r="S1345" s="18"/>
      <c r="T1345" s="18"/>
      <c r="AA1345" s="70"/>
      <c r="AB1345" s="70"/>
      <c r="AC1345" s="20"/>
      <c r="AD1345" s="70"/>
    </row>
    <row r="1346" spans="1:30" x14ac:dyDescent="0.25">
      <c r="A1346" s="18"/>
      <c r="B1346" s="18"/>
      <c r="C1346" s="18"/>
      <c r="D1346" s="77"/>
      <c r="E1346" s="77"/>
      <c r="F1346" s="77"/>
      <c r="G1346" s="78"/>
      <c r="H1346" s="5"/>
      <c r="I1346" s="5"/>
      <c r="J1346" s="5"/>
      <c r="K1346" s="5"/>
      <c r="O1346" s="5"/>
      <c r="P1346" s="5"/>
      <c r="Q1346" s="5"/>
      <c r="R1346" s="18"/>
      <c r="S1346" s="18"/>
      <c r="T1346" s="18"/>
      <c r="AA1346" s="70"/>
      <c r="AB1346" s="70"/>
      <c r="AC1346" s="20"/>
      <c r="AD1346" s="70"/>
    </row>
    <row r="1347" spans="1:30" x14ac:dyDescent="0.25">
      <c r="A1347" s="18"/>
      <c r="B1347" s="18"/>
      <c r="C1347" s="18"/>
      <c r="D1347" s="77"/>
      <c r="E1347" s="77"/>
      <c r="F1347" s="77"/>
      <c r="G1347" s="78"/>
      <c r="H1347" s="5"/>
      <c r="I1347" s="5"/>
      <c r="J1347" s="5"/>
      <c r="K1347" s="5"/>
      <c r="O1347" s="5"/>
      <c r="P1347" s="5"/>
      <c r="Q1347" s="5"/>
      <c r="R1347" s="18"/>
      <c r="S1347" s="18"/>
      <c r="T1347" s="18"/>
      <c r="AA1347" s="70"/>
      <c r="AB1347" s="70"/>
      <c r="AC1347" s="20"/>
      <c r="AD1347" s="70"/>
    </row>
    <row r="1348" spans="1:30" x14ac:dyDescent="0.25">
      <c r="A1348" s="18"/>
      <c r="B1348" s="18"/>
      <c r="C1348" s="18"/>
      <c r="D1348" s="77"/>
      <c r="E1348" s="77"/>
      <c r="F1348" s="77"/>
      <c r="G1348" s="78"/>
      <c r="H1348" s="5"/>
      <c r="I1348" s="5"/>
      <c r="J1348" s="5"/>
      <c r="K1348" s="5"/>
      <c r="O1348" s="5"/>
      <c r="P1348" s="5"/>
      <c r="Q1348" s="5"/>
      <c r="R1348" s="18"/>
      <c r="S1348" s="18"/>
      <c r="T1348" s="18"/>
      <c r="AA1348" s="70"/>
      <c r="AB1348" s="70"/>
      <c r="AC1348" s="20"/>
      <c r="AD1348" s="70"/>
    </row>
    <row r="1349" spans="1:30" x14ac:dyDescent="0.25">
      <c r="A1349" s="18"/>
      <c r="B1349" s="18"/>
      <c r="C1349" s="18"/>
      <c r="D1349" s="77"/>
      <c r="E1349" s="77"/>
      <c r="F1349" s="77"/>
      <c r="G1349" s="78"/>
      <c r="H1349" s="5"/>
      <c r="I1349" s="5"/>
      <c r="J1349" s="5"/>
      <c r="K1349" s="5"/>
      <c r="O1349" s="5"/>
      <c r="P1349" s="5"/>
      <c r="Q1349" s="5"/>
      <c r="R1349" s="18"/>
      <c r="S1349" s="18"/>
      <c r="T1349" s="18"/>
      <c r="AA1349" s="70"/>
      <c r="AB1349" s="70"/>
      <c r="AC1349" s="20"/>
      <c r="AD1349" s="70"/>
    </row>
    <row r="1350" spans="1:30" x14ac:dyDescent="0.25">
      <c r="A1350" s="18"/>
      <c r="B1350" s="18"/>
      <c r="C1350" s="18"/>
      <c r="D1350" s="77"/>
      <c r="E1350" s="77"/>
      <c r="F1350" s="77"/>
      <c r="G1350" s="78"/>
      <c r="H1350" s="5"/>
      <c r="I1350" s="5"/>
      <c r="J1350" s="5"/>
      <c r="K1350" s="5"/>
      <c r="O1350" s="5"/>
      <c r="P1350" s="5"/>
      <c r="Q1350" s="5"/>
      <c r="R1350" s="18"/>
      <c r="S1350" s="18"/>
      <c r="T1350" s="18"/>
      <c r="AA1350" s="70"/>
      <c r="AB1350" s="70"/>
      <c r="AC1350" s="20"/>
      <c r="AD1350" s="70"/>
    </row>
    <row r="1351" spans="1:30" x14ac:dyDescent="0.25">
      <c r="A1351" s="18"/>
      <c r="B1351" s="18"/>
      <c r="C1351" s="18"/>
      <c r="D1351" s="77"/>
      <c r="E1351" s="77"/>
      <c r="F1351" s="77"/>
      <c r="G1351" s="78"/>
      <c r="H1351" s="5"/>
      <c r="I1351" s="5"/>
      <c r="J1351" s="5"/>
      <c r="K1351" s="5"/>
      <c r="O1351" s="5"/>
      <c r="P1351" s="5"/>
      <c r="Q1351" s="5"/>
      <c r="R1351" s="18"/>
      <c r="S1351" s="18"/>
      <c r="T1351" s="18"/>
      <c r="AA1351" s="70"/>
      <c r="AB1351" s="70"/>
      <c r="AC1351" s="20"/>
      <c r="AD1351" s="70"/>
    </row>
    <row r="1352" spans="1:30" x14ac:dyDescent="0.25">
      <c r="A1352" s="18"/>
      <c r="B1352" s="18"/>
      <c r="C1352" s="18"/>
      <c r="D1352" s="77"/>
      <c r="E1352" s="77"/>
      <c r="F1352" s="77"/>
      <c r="G1352" s="78"/>
      <c r="H1352" s="5"/>
      <c r="I1352" s="5"/>
      <c r="J1352" s="5"/>
      <c r="K1352" s="5"/>
      <c r="O1352" s="5"/>
      <c r="P1352" s="5"/>
      <c r="Q1352" s="5"/>
      <c r="R1352" s="18"/>
      <c r="S1352" s="18"/>
      <c r="T1352" s="18"/>
      <c r="AA1352" s="70"/>
      <c r="AB1352" s="70"/>
      <c r="AC1352" s="20"/>
      <c r="AD1352" s="70"/>
    </row>
    <row r="1353" spans="1:30" x14ac:dyDescent="0.25">
      <c r="A1353" s="18"/>
      <c r="B1353" s="18"/>
      <c r="C1353" s="18"/>
      <c r="D1353" s="77"/>
      <c r="E1353" s="77"/>
      <c r="F1353" s="77"/>
      <c r="G1353" s="78"/>
      <c r="H1353" s="5"/>
      <c r="I1353" s="5"/>
      <c r="J1353" s="5"/>
      <c r="K1353" s="5"/>
      <c r="O1353" s="5"/>
      <c r="P1353" s="5"/>
      <c r="Q1353" s="5"/>
      <c r="R1353" s="18"/>
      <c r="S1353" s="18"/>
      <c r="T1353" s="18"/>
      <c r="AA1353" s="70"/>
      <c r="AB1353" s="70"/>
      <c r="AC1353" s="20"/>
      <c r="AD1353" s="70"/>
    </row>
    <row r="1354" spans="1:30" x14ac:dyDescent="0.25">
      <c r="A1354" s="18"/>
      <c r="B1354" s="18"/>
      <c r="C1354" s="18"/>
      <c r="D1354" s="77"/>
      <c r="E1354" s="77"/>
      <c r="F1354" s="77"/>
      <c r="G1354" s="78"/>
      <c r="H1354" s="5"/>
      <c r="I1354" s="5"/>
      <c r="J1354" s="5"/>
      <c r="K1354" s="5"/>
      <c r="O1354" s="5"/>
      <c r="P1354" s="5"/>
      <c r="Q1354" s="5"/>
      <c r="R1354" s="18"/>
      <c r="S1354" s="18"/>
      <c r="T1354" s="18"/>
      <c r="AA1354" s="70"/>
      <c r="AB1354" s="70"/>
      <c r="AC1354" s="20"/>
      <c r="AD1354" s="70"/>
    </row>
    <row r="1355" spans="1:30" x14ac:dyDescent="0.25">
      <c r="A1355" s="18"/>
      <c r="B1355" s="18"/>
      <c r="C1355" s="18"/>
      <c r="D1355" s="77"/>
      <c r="E1355" s="77"/>
      <c r="F1355" s="77"/>
      <c r="G1355" s="78"/>
      <c r="H1355" s="5"/>
      <c r="I1355" s="5"/>
      <c r="J1355" s="5"/>
      <c r="K1355" s="5"/>
      <c r="O1355" s="5"/>
      <c r="P1355" s="5"/>
      <c r="Q1355" s="5"/>
      <c r="R1355" s="18"/>
      <c r="S1355" s="18"/>
      <c r="T1355" s="18"/>
      <c r="AA1355" s="70"/>
      <c r="AB1355" s="70"/>
      <c r="AC1355" s="20"/>
      <c r="AD1355" s="70"/>
    </row>
    <row r="1356" spans="1:30" x14ac:dyDescent="0.25">
      <c r="A1356" s="18"/>
      <c r="B1356" s="18"/>
      <c r="C1356" s="18"/>
      <c r="D1356" s="77"/>
      <c r="E1356" s="77"/>
      <c r="F1356" s="77"/>
      <c r="G1356" s="78"/>
      <c r="H1356" s="5"/>
      <c r="I1356" s="5"/>
      <c r="J1356" s="5"/>
      <c r="K1356" s="5"/>
      <c r="O1356" s="5"/>
      <c r="P1356" s="5"/>
      <c r="Q1356" s="5"/>
      <c r="R1356" s="18"/>
      <c r="S1356" s="18"/>
      <c r="T1356" s="18"/>
      <c r="AA1356" s="70"/>
      <c r="AB1356" s="70"/>
      <c r="AC1356" s="20"/>
      <c r="AD1356" s="70"/>
    </row>
    <row r="1357" spans="1:30" x14ac:dyDescent="0.25">
      <c r="A1357" s="18"/>
      <c r="B1357" s="18"/>
      <c r="C1357" s="18"/>
      <c r="D1357" s="77"/>
      <c r="E1357" s="77"/>
      <c r="F1357" s="77"/>
      <c r="G1357" s="78"/>
      <c r="H1357" s="5"/>
      <c r="I1357" s="5"/>
      <c r="J1357" s="5"/>
      <c r="K1357" s="5"/>
      <c r="O1357" s="5"/>
      <c r="P1357" s="5"/>
      <c r="Q1357" s="5"/>
      <c r="R1357" s="18"/>
      <c r="S1357" s="18"/>
      <c r="T1357" s="18"/>
      <c r="AA1357" s="70"/>
      <c r="AB1357" s="70"/>
      <c r="AC1357" s="20"/>
      <c r="AD1357" s="70"/>
    </row>
    <row r="1358" spans="1:30" x14ac:dyDescent="0.25">
      <c r="A1358" s="18"/>
      <c r="B1358" s="18"/>
      <c r="C1358" s="18"/>
      <c r="D1358" s="77"/>
      <c r="E1358" s="77"/>
      <c r="F1358" s="77"/>
      <c r="G1358" s="78"/>
      <c r="H1358" s="5"/>
      <c r="I1358" s="5"/>
      <c r="J1358" s="5"/>
      <c r="K1358" s="5"/>
      <c r="O1358" s="5"/>
      <c r="P1358" s="5"/>
      <c r="Q1358" s="5"/>
      <c r="R1358" s="18"/>
      <c r="S1358" s="18"/>
      <c r="T1358" s="18"/>
      <c r="AA1358" s="70"/>
      <c r="AB1358" s="70"/>
      <c r="AC1358" s="20"/>
      <c r="AD1358" s="70"/>
    </row>
    <row r="1359" spans="1:30" x14ac:dyDescent="0.25">
      <c r="A1359" s="18"/>
      <c r="B1359" s="18"/>
      <c r="C1359" s="18"/>
      <c r="D1359" s="77"/>
      <c r="E1359" s="77"/>
      <c r="F1359" s="77"/>
      <c r="G1359" s="78"/>
      <c r="H1359" s="5"/>
      <c r="I1359" s="5"/>
      <c r="J1359" s="5"/>
      <c r="K1359" s="5"/>
      <c r="O1359" s="5"/>
      <c r="P1359" s="5"/>
      <c r="Q1359" s="5"/>
      <c r="R1359" s="18"/>
      <c r="S1359" s="18"/>
      <c r="T1359" s="18"/>
      <c r="AA1359" s="70"/>
      <c r="AB1359" s="70"/>
      <c r="AC1359" s="20"/>
      <c r="AD1359" s="70"/>
    </row>
    <row r="1360" spans="1:30" x14ac:dyDescent="0.25">
      <c r="A1360" s="18"/>
      <c r="B1360" s="18"/>
      <c r="C1360" s="18"/>
      <c r="D1360" s="77"/>
      <c r="E1360" s="77"/>
      <c r="F1360" s="77"/>
      <c r="G1360" s="78"/>
      <c r="H1360" s="5"/>
      <c r="I1360" s="5"/>
      <c r="J1360" s="5"/>
      <c r="K1360" s="5"/>
      <c r="O1360" s="5"/>
      <c r="P1360" s="5"/>
      <c r="Q1360" s="5"/>
      <c r="R1360" s="18"/>
      <c r="S1360" s="18"/>
      <c r="T1360" s="18"/>
      <c r="AA1360" s="70"/>
      <c r="AB1360" s="70"/>
      <c r="AC1360" s="20"/>
      <c r="AD1360" s="70"/>
    </row>
    <row r="1361" spans="1:30" x14ac:dyDescent="0.25">
      <c r="A1361" s="18"/>
      <c r="B1361" s="18"/>
      <c r="C1361" s="18"/>
      <c r="D1361" s="77"/>
      <c r="E1361" s="77"/>
      <c r="F1361" s="77"/>
      <c r="G1361" s="78"/>
      <c r="H1361" s="5"/>
      <c r="I1361" s="5"/>
      <c r="J1361" s="5"/>
      <c r="K1361" s="5"/>
      <c r="O1361" s="5"/>
      <c r="P1361" s="5"/>
      <c r="Q1361" s="5"/>
      <c r="R1361" s="18"/>
      <c r="S1361" s="18"/>
      <c r="T1361" s="18"/>
      <c r="AA1361" s="70"/>
      <c r="AB1361" s="70"/>
      <c r="AC1361" s="20"/>
      <c r="AD1361" s="70"/>
    </row>
    <row r="1362" spans="1:30" x14ac:dyDescent="0.25">
      <c r="A1362" s="18"/>
      <c r="B1362" s="18"/>
      <c r="C1362" s="18"/>
      <c r="D1362" s="77"/>
      <c r="E1362" s="77"/>
      <c r="F1362" s="77"/>
      <c r="G1362" s="78"/>
      <c r="H1362" s="5"/>
      <c r="I1362" s="5"/>
      <c r="J1362" s="5"/>
      <c r="K1362" s="5"/>
      <c r="O1362" s="5"/>
      <c r="P1362" s="5"/>
      <c r="Q1362" s="5"/>
      <c r="R1362" s="18"/>
      <c r="S1362" s="18"/>
      <c r="T1362" s="18"/>
      <c r="AA1362" s="70"/>
      <c r="AB1362" s="70"/>
      <c r="AC1362" s="20"/>
      <c r="AD1362" s="70"/>
    </row>
    <row r="1363" spans="1:30" x14ac:dyDescent="0.25">
      <c r="A1363" s="18"/>
      <c r="B1363" s="18"/>
      <c r="C1363" s="18"/>
      <c r="D1363" s="77"/>
      <c r="E1363" s="77"/>
      <c r="F1363" s="77"/>
      <c r="G1363" s="78"/>
      <c r="H1363" s="5"/>
      <c r="I1363" s="5"/>
      <c r="J1363" s="5"/>
      <c r="K1363" s="5"/>
      <c r="O1363" s="5"/>
      <c r="P1363" s="5"/>
      <c r="Q1363" s="5"/>
      <c r="R1363" s="18"/>
      <c r="S1363" s="18"/>
      <c r="T1363" s="18"/>
      <c r="AA1363" s="70"/>
      <c r="AB1363" s="70"/>
      <c r="AC1363" s="20"/>
      <c r="AD1363" s="70"/>
    </row>
    <row r="1364" spans="1:30" x14ac:dyDescent="0.25">
      <c r="A1364" s="18"/>
      <c r="B1364" s="18"/>
      <c r="C1364" s="18"/>
      <c r="D1364" s="77"/>
      <c r="E1364" s="77"/>
      <c r="F1364" s="77"/>
      <c r="G1364" s="78"/>
      <c r="H1364" s="5"/>
      <c r="I1364" s="5"/>
      <c r="J1364" s="5"/>
      <c r="K1364" s="5"/>
      <c r="O1364" s="5"/>
      <c r="P1364" s="5"/>
      <c r="Q1364" s="5"/>
      <c r="R1364" s="18"/>
      <c r="S1364" s="18"/>
      <c r="T1364" s="18"/>
      <c r="AA1364" s="70"/>
      <c r="AB1364" s="70"/>
      <c r="AC1364" s="20"/>
      <c r="AD1364" s="70"/>
    </row>
    <row r="1365" spans="1:30" x14ac:dyDescent="0.25">
      <c r="A1365" s="18"/>
      <c r="B1365" s="18"/>
      <c r="C1365" s="18"/>
      <c r="D1365" s="77"/>
      <c r="E1365" s="77"/>
      <c r="F1365" s="77"/>
      <c r="G1365" s="78"/>
      <c r="H1365" s="5"/>
      <c r="I1365" s="5"/>
      <c r="J1365" s="5"/>
      <c r="K1365" s="5"/>
      <c r="O1365" s="5"/>
      <c r="P1365" s="5"/>
      <c r="Q1365" s="5"/>
      <c r="R1365" s="18"/>
      <c r="S1365" s="18"/>
      <c r="T1365" s="18"/>
      <c r="AA1365" s="70"/>
      <c r="AB1365" s="70"/>
      <c r="AC1365" s="20"/>
      <c r="AD1365" s="70"/>
    </row>
    <row r="1366" spans="1:30" x14ac:dyDescent="0.25">
      <c r="A1366" s="18"/>
      <c r="B1366" s="18"/>
      <c r="C1366" s="18"/>
      <c r="D1366" s="77"/>
      <c r="E1366" s="77"/>
      <c r="F1366" s="77"/>
      <c r="G1366" s="78"/>
      <c r="H1366" s="5"/>
      <c r="I1366" s="5"/>
      <c r="J1366" s="5"/>
      <c r="K1366" s="5"/>
      <c r="O1366" s="5"/>
      <c r="P1366" s="5"/>
      <c r="Q1366" s="5"/>
      <c r="R1366" s="18"/>
      <c r="S1366" s="18"/>
      <c r="T1366" s="18"/>
      <c r="AA1366" s="70"/>
      <c r="AB1366" s="70"/>
      <c r="AC1366" s="20"/>
      <c r="AD1366" s="70"/>
    </row>
    <row r="1367" spans="1:30" x14ac:dyDescent="0.25">
      <c r="A1367" s="18"/>
      <c r="B1367" s="18"/>
      <c r="C1367" s="18"/>
      <c r="D1367" s="77"/>
      <c r="E1367" s="77"/>
      <c r="F1367" s="77"/>
      <c r="G1367" s="78"/>
      <c r="H1367" s="5"/>
      <c r="I1367" s="5"/>
      <c r="J1367" s="5"/>
      <c r="K1367" s="5"/>
      <c r="O1367" s="5"/>
      <c r="P1367" s="5"/>
      <c r="Q1367" s="5"/>
      <c r="R1367" s="18"/>
      <c r="S1367" s="18"/>
      <c r="T1367" s="18"/>
      <c r="AA1367" s="70"/>
      <c r="AB1367" s="70"/>
      <c r="AC1367" s="20"/>
      <c r="AD1367" s="70"/>
    </row>
    <row r="1368" spans="1:30" x14ac:dyDescent="0.25">
      <c r="A1368" s="18"/>
      <c r="B1368" s="18"/>
      <c r="C1368" s="18"/>
      <c r="D1368" s="77"/>
      <c r="E1368" s="77"/>
      <c r="F1368" s="77"/>
      <c r="G1368" s="78"/>
      <c r="H1368" s="5"/>
      <c r="I1368" s="5"/>
      <c r="J1368" s="5"/>
      <c r="K1368" s="5"/>
      <c r="O1368" s="5"/>
      <c r="P1368" s="5"/>
      <c r="Q1368" s="5"/>
      <c r="R1368" s="18"/>
      <c r="S1368" s="18"/>
      <c r="T1368" s="18"/>
      <c r="AA1368" s="70"/>
      <c r="AB1368" s="70"/>
      <c r="AC1368" s="20"/>
      <c r="AD1368" s="70"/>
    </row>
    <row r="1369" spans="1:30" x14ac:dyDescent="0.25">
      <c r="A1369" s="18"/>
      <c r="B1369" s="18"/>
      <c r="C1369" s="18"/>
      <c r="D1369" s="77"/>
      <c r="E1369" s="77"/>
      <c r="F1369" s="77"/>
      <c r="G1369" s="78"/>
      <c r="H1369" s="5"/>
      <c r="I1369" s="5"/>
      <c r="J1369" s="5"/>
      <c r="K1369" s="5"/>
      <c r="O1369" s="5"/>
      <c r="P1369" s="5"/>
      <c r="Q1369" s="5"/>
      <c r="R1369" s="18"/>
      <c r="S1369" s="18"/>
      <c r="T1369" s="18"/>
      <c r="AA1369" s="70"/>
      <c r="AB1369" s="70"/>
      <c r="AC1369" s="20"/>
      <c r="AD1369" s="70"/>
    </row>
    <row r="1370" spans="1:30" x14ac:dyDescent="0.25">
      <c r="A1370" s="18"/>
      <c r="B1370" s="18"/>
      <c r="C1370" s="18"/>
      <c r="D1370" s="77"/>
      <c r="E1370" s="77"/>
      <c r="F1370" s="77"/>
      <c r="G1370" s="78"/>
      <c r="H1370" s="5"/>
      <c r="I1370" s="5"/>
      <c r="J1370" s="5"/>
      <c r="K1370" s="5"/>
      <c r="O1370" s="5"/>
      <c r="P1370" s="5"/>
      <c r="Q1370" s="5"/>
      <c r="R1370" s="18"/>
      <c r="S1370" s="18"/>
      <c r="T1370" s="18"/>
      <c r="AA1370" s="70"/>
      <c r="AB1370" s="70"/>
      <c r="AC1370" s="20"/>
      <c r="AD1370" s="70"/>
    </row>
    <row r="1371" spans="1:30" x14ac:dyDescent="0.25">
      <c r="A1371" s="18"/>
      <c r="B1371" s="18"/>
      <c r="C1371" s="18"/>
      <c r="D1371" s="77"/>
      <c r="E1371" s="77"/>
      <c r="F1371" s="77"/>
      <c r="G1371" s="78"/>
      <c r="H1371" s="5"/>
      <c r="I1371" s="5"/>
      <c r="J1371" s="5"/>
      <c r="K1371" s="5"/>
      <c r="O1371" s="5"/>
      <c r="P1371" s="5"/>
      <c r="Q1371" s="5"/>
      <c r="R1371" s="18"/>
      <c r="S1371" s="18"/>
      <c r="T1371" s="18"/>
      <c r="AA1371" s="70"/>
      <c r="AB1371" s="70"/>
      <c r="AC1371" s="20"/>
      <c r="AD1371" s="70"/>
    </row>
    <row r="1372" spans="1:30" x14ac:dyDescent="0.25">
      <c r="A1372" s="18"/>
      <c r="B1372" s="18"/>
      <c r="C1372" s="18"/>
      <c r="D1372" s="77"/>
      <c r="E1372" s="77"/>
      <c r="F1372" s="77"/>
      <c r="G1372" s="78"/>
      <c r="H1372" s="5"/>
      <c r="I1372" s="5"/>
      <c r="J1372" s="5"/>
      <c r="K1372" s="5"/>
      <c r="O1372" s="5"/>
      <c r="P1372" s="5"/>
      <c r="Q1372" s="5"/>
      <c r="R1372" s="18"/>
      <c r="S1372" s="18"/>
      <c r="T1372" s="18"/>
      <c r="AA1372" s="70"/>
      <c r="AB1372" s="70"/>
      <c r="AC1372" s="20"/>
      <c r="AD1372" s="70"/>
    </row>
    <row r="1373" spans="1:30" x14ac:dyDescent="0.25">
      <c r="A1373" s="18"/>
      <c r="B1373" s="18"/>
      <c r="C1373" s="18"/>
      <c r="D1373" s="77"/>
      <c r="E1373" s="77"/>
      <c r="F1373" s="77"/>
      <c r="G1373" s="78"/>
      <c r="H1373" s="5"/>
      <c r="I1373" s="5"/>
      <c r="J1373" s="5"/>
      <c r="K1373" s="5"/>
      <c r="O1373" s="5"/>
      <c r="P1373" s="5"/>
      <c r="Q1373" s="5"/>
      <c r="R1373" s="18"/>
      <c r="S1373" s="18"/>
      <c r="T1373" s="18"/>
      <c r="AA1373" s="70"/>
      <c r="AB1373" s="70"/>
      <c r="AC1373" s="20"/>
      <c r="AD1373" s="70"/>
    </row>
    <row r="1374" spans="1:30" x14ac:dyDescent="0.25">
      <c r="A1374" s="18"/>
      <c r="B1374" s="18"/>
      <c r="C1374" s="18"/>
      <c r="D1374" s="77"/>
      <c r="E1374" s="77"/>
      <c r="F1374" s="77"/>
      <c r="G1374" s="78"/>
      <c r="H1374" s="5"/>
      <c r="I1374" s="5"/>
      <c r="J1374" s="5"/>
      <c r="K1374" s="5"/>
      <c r="O1374" s="5"/>
      <c r="P1374" s="5"/>
      <c r="Q1374" s="5"/>
      <c r="R1374" s="18"/>
      <c r="S1374" s="18"/>
      <c r="T1374" s="18"/>
      <c r="AA1374" s="70"/>
      <c r="AB1374" s="70"/>
      <c r="AC1374" s="20"/>
      <c r="AD1374" s="70"/>
    </row>
    <row r="1375" spans="1:30" x14ac:dyDescent="0.25">
      <c r="A1375" s="18"/>
      <c r="B1375" s="18"/>
      <c r="C1375" s="18"/>
      <c r="D1375" s="77"/>
      <c r="E1375" s="77"/>
      <c r="F1375" s="77"/>
      <c r="G1375" s="78"/>
      <c r="H1375" s="5"/>
      <c r="I1375" s="5"/>
      <c r="J1375" s="5"/>
      <c r="K1375" s="5"/>
      <c r="O1375" s="5"/>
      <c r="P1375" s="5"/>
      <c r="Q1375" s="5"/>
      <c r="R1375" s="18"/>
      <c r="S1375" s="18"/>
      <c r="T1375" s="18"/>
      <c r="AA1375" s="70"/>
      <c r="AB1375" s="70"/>
      <c r="AC1375" s="20"/>
      <c r="AD1375" s="70"/>
    </row>
    <row r="1376" spans="1:30" x14ac:dyDescent="0.25">
      <c r="A1376" s="18"/>
      <c r="B1376" s="18"/>
      <c r="C1376" s="18"/>
      <c r="D1376" s="77"/>
      <c r="E1376" s="77"/>
      <c r="F1376" s="77"/>
      <c r="G1376" s="78"/>
      <c r="H1376" s="5"/>
      <c r="I1376" s="5"/>
      <c r="J1376" s="5"/>
      <c r="K1376" s="5"/>
      <c r="O1376" s="5"/>
      <c r="P1376" s="5"/>
      <c r="Q1376" s="5"/>
      <c r="R1376" s="18"/>
      <c r="S1376" s="18"/>
      <c r="T1376" s="18"/>
      <c r="AA1376" s="70"/>
      <c r="AB1376" s="70"/>
      <c r="AC1376" s="20"/>
      <c r="AD1376" s="70"/>
    </row>
    <row r="1377" spans="1:30" x14ac:dyDescent="0.25">
      <c r="A1377" s="18"/>
      <c r="B1377" s="18"/>
      <c r="C1377" s="18"/>
      <c r="D1377" s="77"/>
      <c r="E1377" s="77"/>
      <c r="F1377" s="77"/>
      <c r="G1377" s="78"/>
      <c r="H1377" s="5"/>
      <c r="I1377" s="5"/>
      <c r="J1377" s="5"/>
      <c r="K1377" s="5"/>
      <c r="O1377" s="5"/>
      <c r="P1377" s="5"/>
      <c r="Q1377" s="5"/>
      <c r="R1377" s="18"/>
      <c r="S1377" s="18"/>
      <c r="T1377" s="18"/>
      <c r="AA1377" s="70"/>
      <c r="AB1377" s="70"/>
      <c r="AC1377" s="20"/>
      <c r="AD1377" s="70"/>
    </row>
    <row r="1378" spans="1:30" x14ac:dyDescent="0.25">
      <c r="A1378" s="18"/>
      <c r="B1378" s="18"/>
      <c r="C1378" s="18"/>
      <c r="D1378" s="77"/>
      <c r="E1378" s="77"/>
      <c r="F1378" s="77"/>
      <c r="G1378" s="78"/>
      <c r="H1378" s="5"/>
      <c r="I1378" s="5"/>
      <c r="J1378" s="5"/>
      <c r="K1378" s="5"/>
      <c r="O1378" s="5"/>
      <c r="P1378" s="5"/>
      <c r="Q1378" s="5"/>
      <c r="R1378" s="18"/>
      <c r="S1378" s="18"/>
      <c r="T1378" s="18"/>
      <c r="AA1378" s="70"/>
      <c r="AB1378" s="70"/>
      <c r="AC1378" s="20"/>
      <c r="AD1378" s="70"/>
    </row>
    <row r="1379" spans="1:30" x14ac:dyDescent="0.25">
      <c r="A1379" s="18"/>
      <c r="B1379" s="18"/>
      <c r="C1379" s="18"/>
      <c r="D1379" s="77"/>
      <c r="E1379" s="77"/>
      <c r="F1379" s="77"/>
      <c r="G1379" s="78"/>
      <c r="H1379" s="5"/>
      <c r="I1379" s="5"/>
      <c r="J1379" s="5"/>
      <c r="K1379" s="5"/>
      <c r="O1379" s="5"/>
      <c r="P1379" s="5"/>
      <c r="Q1379" s="5"/>
      <c r="R1379" s="18"/>
      <c r="S1379" s="18"/>
      <c r="T1379" s="18"/>
      <c r="AA1379" s="70"/>
      <c r="AB1379" s="70"/>
      <c r="AC1379" s="20"/>
      <c r="AD1379" s="70"/>
    </row>
    <row r="1380" spans="1:30" x14ac:dyDescent="0.25">
      <c r="A1380" s="18"/>
      <c r="B1380" s="18"/>
      <c r="C1380" s="18"/>
      <c r="D1380" s="77"/>
      <c r="E1380" s="77"/>
      <c r="F1380" s="77"/>
      <c r="G1380" s="78"/>
      <c r="H1380" s="5"/>
      <c r="I1380" s="5"/>
      <c r="J1380" s="5"/>
      <c r="K1380" s="5"/>
      <c r="O1380" s="5"/>
      <c r="P1380" s="5"/>
      <c r="Q1380" s="5"/>
      <c r="R1380" s="18"/>
      <c r="S1380" s="18"/>
      <c r="T1380" s="18"/>
      <c r="AA1380" s="70"/>
      <c r="AB1380" s="70"/>
      <c r="AD1380" s="70"/>
    </row>
    <row r="1381" spans="1:30" x14ac:dyDescent="0.25">
      <c r="A1381" s="18"/>
      <c r="B1381" s="18"/>
      <c r="C1381" s="18"/>
      <c r="D1381" s="77"/>
      <c r="E1381" s="77"/>
      <c r="F1381" s="77"/>
      <c r="G1381" s="78"/>
      <c r="H1381" s="5"/>
      <c r="I1381" s="5"/>
      <c r="J1381" s="5"/>
      <c r="K1381" s="5"/>
      <c r="O1381" s="5"/>
      <c r="P1381" s="5"/>
      <c r="Q1381" s="5"/>
      <c r="R1381" s="18"/>
      <c r="S1381" s="18"/>
      <c r="T1381" s="18"/>
      <c r="AA1381" s="70"/>
      <c r="AB1381" s="70"/>
      <c r="AD1381" s="70"/>
    </row>
    <row r="1382" spans="1:30" x14ac:dyDescent="0.25">
      <c r="A1382" s="18"/>
      <c r="B1382" s="18"/>
      <c r="C1382" s="18"/>
      <c r="D1382" s="77"/>
      <c r="E1382" s="77"/>
      <c r="F1382" s="77"/>
      <c r="G1382" s="78"/>
      <c r="H1382" s="5"/>
      <c r="I1382" s="5"/>
      <c r="J1382" s="5"/>
      <c r="K1382" s="5"/>
      <c r="O1382" s="5"/>
      <c r="P1382" s="5"/>
      <c r="Q1382" s="5"/>
      <c r="R1382" s="18"/>
      <c r="S1382" s="18"/>
      <c r="T1382" s="18"/>
      <c r="AA1382" s="70"/>
      <c r="AB1382" s="70"/>
      <c r="AD1382" s="70"/>
    </row>
    <row r="1383" spans="1:30" x14ac:dyDescent="0.25">
      <c r="A1383" s="18"/>
      <c r="B1383" s="18"/>
      <c r="C1383" s="18"/>
      <c r="D1383" s="77"/>
      <c r="E1383" s="77"/>
      <c r="F1383" s="77"/>
      <c r="G1383" s="78"/>
      <c r="H1383" s="5"/>
      <c r="I1383" s="5"/>
      <c r="J1383" s="5"/>
      <c r="K1383" s="5"/>
      <c r="O1383" s="5"/>
      <c r="P1383" s="5"/>
      <c r="Q1383" s="5"/>
      <c r="R1383" s="18"/>
      <c r="S1383" s="18"/>
      <c r="T1383" s="18"/>
      <c r="AA1383" s="70"/>
      <c r="AB1383" s="70"/>
      <c r="AD1383" s="70"/>
    </row>
    <row r="1384" spans="1:30" x14ac:dyDescent="0.25">
      <c r="A1384" s="18"/>
      <c r="B1384" s="18"/>
      <c r="C1384" s="18"/>
      <c r="D1384" s="77"/>
      <c r="E1384" s="77"/>
      <c r="F1384" s="77"/>
      <c r="G1384" s="78"/>
      <c r="H1384" s="5"/>
      <c r="I1384" s="5"/>
      <c r="J1384" s="5"/>
      <c r="K1384" s="5"/>
      <c r="O1384" s="5"/>
      <c r="P1384" s="5"/>
      <c r="Q1384" s="5"/>
      <c r="R1384" s="18"/>
      <c r="S1384" s="18"/>
      <c r="T1384" s="18"/>
      <c r="AA1384" s="70"/>
      <c r="AB1384" s="70"/>
      <c r="AD1384" s="70"/>
    </row>
    <row r="1385" spans="1:30" x14ac:dyDescent="0.25">
      <c r="A1385" s="18"/>
      <c r="B1385" s="18"/>
      <c r="C1385" s="18"/>
      <c r="D1385" s="77"/>
      <c r="E1385" s="77"/>
      <c r="F1385" s="77"/>
      <c r="G1385" s="78"/>
      <c r="H1385" s="5"/>
      <c r="I1385" s="5"/>
      <c r="J1385" s="5"/>
      <c r="K1385" s="5"/>
      <c r="O1385" s="5"/>
      <c r="P1385" s="5"/>
      <c r="Q1385" s="5"/>
      <c r="R1385" s="18"/>
      <c r="S1385" s="18"/>
      <c r="T1385" s="18"/>
      <c r="AA1385" s="70"/>
      <c r="AB1385" s="70"/>
      <c r="AD1385" s="70"/>
    </row>
    <row r="1386" spans="1:30" x14ac:dyDescent="0.25">
      <c r="A1386" s="18"/>
      <c r="B1386" s="18"/>
      <c r="C1386" s="18"/>
      <c r="D1386" s="77"/>
      <c r="E1386" s="77"/>
      <c r="F1386" s="77"/>
      <c r="G1386" s="78"/>
      <c r="H1386" s="5"/>
      <c r="I1386" s="5"/>
      <c r="J1386" s="5"/>
      <c r="K1386" s="5"/>
      <c r="O1386" s="5"/>
      <c r="P1386" s="5"/>
      <c r="Q1386" s="5"/>
      <c r="R1386" s="18"/>
      <c r="S1386" s="18"/>
      <c r="T1386" s="18"/>
      <c r="AA1386" s="70"/>
      <c r="AB1386" s="70"/>
      <c r="AD1386" s="70"/>
    </row>
    <row r="1387" spans="1:30" x14ac:dyDescent="0.25">
      <c r="A1387" s="18"/>
      <c r="B1387" s="18"/>
      <c r="C1387" s="18"/>
      <c r="D1387" s="77"/>
      <c r="E1387" s="77"/>
      <c r="F1387" s="77"/>
      <c r="G1387" s="78"/>
      <c r="H1387" s="5"/>
      <c r="I1387" s="5"/>
      <c r="J1387" s="5"/>
      <c r="K1387" s="5"/>
      <c r="O1387" s="5"/>
      <c r="P1387" s="5"/>
      <c r="Q1387" s="5"/>
      <c r="R1387" s="18"/>
      <c r="S1387" s="18"/>
      <c r="T1387" s="18"/>
      <c r="AA1387" s="70"/>
      <c r="AB1387" s="70"/>
      <c r="AD1387" s="70"/>
    </row>
    <row r="1388" spans="1:30" x14ac:dyDescent="0.25">
      <c r="A1388" s="18"/>
      <c r="B1388" s="18"/>
      <c r="C1388" s="18"/>
      <c r="D1388" s="77"/>
      <c r="E1388" s="77"/>
      <c r="F1388" s="77"/>
      <c r="G1388" s="78"/>
      <c r="H1388" s="5"/>
      <c r="I1388" s="5"/>
      <c r="J1388" s="5"/>
      <c r="K1388" s="5"/>
      <c r="O1388" s="5"/>
      <c r="P1388" s="5"/>
      <c r="Q1388" s="5"/>
      <c r="R1388" s="18"/>
      <c r="S1388" s="18"/>
      <c r="T1388" s="18"/>
      <c r="AA1388" s="70"/>
      <c r="AB1388" s="70"/>
      <c r="AD1388" s="70"/>
    </row>
    <row r="1389" spans="1:30" x14ac:dyDescent="0.25">
      <c r="A1389" s="18"/>
      <c r="B1389" s="18"/>
      <c r="C1389" s="18"/>
      <c r="D1389" s="77"/>
      <c r="E1389" s="77"/>
      <c r="F1389" s="77"/>
      <c r="G1389" s="78"/>
      <c r="H1389" s="5"/>
      <c r="I1389" s="5"/>
      <c r="J1389" s="5"/>
      <c r="K1389" s="5"/>
      <c r="O1389" s="5"/>
      <c r="P1389" s="5"/>
      <c r="Q1389" s="5"/>
      <c r="R1389" s="18"/>
      <c r="S1389" s="18"/>
      <c r="T1389" s="18"/>
      <c r="AA1389" s="70"/>
      <c r="AB1389" s="70"/>
      <c r="AD1389" s="70"/>
    </row>
    <row r="1390" spans="1:30" x14ac:dyDescent="0.25">
      <c r="A1390" s="18"/>
      <c r="B1390" s="18"/>
      <c r="C1390" s="18"/>
      <c r="D1390" s="77"/>
      <c r="E1390" s="77"/>
      <c r="F1390" s="77"/>
      <c r="G1390" s="78"/>
      <c r="H1390" s="5"/>
      <c r="I1390" s="5"/>
      <c r="J1390" s="5"/>
      <c r="K1390" s="5"/>
      <c r="O1390" s="5"/>
      <c r="P1390" s="5"/>
      <c r="Q1390" s="5"/>
      <c r="R1390" s="18"/>
      <c r="S1390" s="18"/>
      <c r="T1390" s="18"/>
      <c r="AA1390" s="70"/>
      <c r="AB1390" s="70"/>
      <c r="AD1390" s="70"/>
    </row>
    <row r="1391" spans="1:30" x14ac:dyDescent="0.25">
      <c r="A1391" s="18"/>
      <c r="B1391" s="18"/>
      <c r="C1391" s="18"/>
      <c r="D1391" s="77"/>
      <c r="E1391" s="77"/>
      <c r="F1391" s="77"/>
      <c r="G1391" s="78"/>
      <c r="H1391" s="5"/>
      <c r="I1391" s="5"/>
      <c r="J1391" s="5"/>
      <c r="K1391" s="5"/>
      <c r="O1391" s="5"/>
      <c r="P1391" s="5"/>
      <c r="Q1391" s="5"/>
      <c r="R1391" s="18"/>
      <c r="S1391" s="18"/>
      <c r="T1391" s="18"/>
      <c r="AA1391" s="70"/>
      <c r="AB1391" s="70"/>
      <c r="AD1391" s="70"/>
    </row>
    <row r="1392" spans="1:30" x14ac:dyDescent="0.25">
      <c r="A1392" s="18"/>
      <c r="B1392" s="18"/>
      <c r="C1392" s="18"/>
      <c r="D1392" s="77"/>
      <c r="E1392" s="77"/>
      <c r="F1392" s="77"/>
      <c r="G1392" s="78"/>
      <c r="H1392" s="5"/>
      <c r="I1392" s="5"/>
      <c r="J1392" s="5"/>
      <c r="K1392" s="5"/>
      <c r="O1392" s="5"/>
      <c r="P1392" s="5"/>
      <c r="Q1392" s="5"/>
      <c r="R1392" s="18"/>
      <c r="S1392" s="18"/>
      <c r="T1392" s="18"/>
      <c r="AA1392" s="70"/>
      <c r="AB1392" s="70"/>
      <c r="AD1392" s="70"/>
    </row>
    <row r="1393" spans="1:30" x14ac:dyDescent="0.25">
      <c r="A1393" s="18"/>
      <c r="B1393" s="18"/>
      <c r="C1393" s="18"/>
      <c r="D1393" s="77"/>
      <c r="E1393" s="77"/>
      <c r="F1393" s="77"/>
      <c r="G1393" s="78"/>
      <c r="H1393" s="5"/>
      <c r="I1393" s="5"/>
      <c r="J1393" s="5"/>
      <c r="K1393" s="5"/>
      <c r="O1393" s="5"/>
      <c r="P1393" s="5"/>
      <c r="Q1393" s="5"/>
      <c r="R1393" s="18"/>
      <c r="S1393" s="18"/>
      <c r="T1393" s="18"/>
      <c r="AA1393" s="70"/>
      <c r="AB1393" s="70"/>
      <c r="AD1393" s="70"/>
    </row>
    <row r="1394" spans="1:30" x14ac:dyDescent="0.25">
      <c r="A1394" s="18"/>
      <c r="B1394" s="18"/>
      <c r="C1394" s="18"/>
      <c r="D1394" s="77"/>
      <c r="E1394" s="77"/>
      <c r="F1394" s="77"/>
      <c r="G1394" s="78"/>
      <c r="H1394" s="5"/>
      <c r="I1394" s="5"/>
      <c r="J1394" s="5"/>
      <c r="K1394" s="5"/>
      <c r="O1394" s="5"/>
      <c r="P1394" s="5"/>
      <c r="Q1394" s="5"/>
      <c r="R1394" s="18"/>
      <c r="S1394" s="18"/>
      <c r="T1394" s="18"/>
      <c r="AA1394" s="70"/>
      <c r="AB1394" s="70"/>
      <c r="AD1394" s="70"/>
    </row>
    <row r="1395" spans="1:30" x14ac:dyDescent="0.25">
      <c r="A1395" s="18"/>
      <c r="B1395" s="18"/>
      <c r="C1395" s="18"/>
      <c r="D1395" s="77"/>
      <c r="E1395" s="77"/>
      <c r="F1395" s="77"/>
      <c r="G1395" s="78"/>
      <c r="H1395" s="5"/>
      <c r="I1395" s="5"/>
      <c r="J1395" s="5"/>
      <c r="K1395" s="5"/>
      <c r="O1395" s="5"/>
      <c r="P1395" s="5"/>
      <c r="Q1395" s="5"/>
      <c r="R1395" s="18"/>
      <c r="S1395" s="18"/>
      <c r="T1395" s="18"/>
      <c r="AA1395" s="70"/>
      <c r="AB1395" s="70"/>
      <c r="AD1395" s="70"/>
    </row>
    <row r="1396" spans="1:30" x14ac:dyDescent="0.25">
      <c r="A1396" s="18"/>
      <c r="B1396" s="18"/>
      <c r="C1396" s="18"/>
      <c r="D1396" s="77"/>
      <c r="E1396" s="77"/>
      <c r="F1396" s="77"/>
      <c r="G1396" s="78"/>
      <c r="H1396" s="5"/>
      <c r="I1396" s="5"/>
      <c r="J1396" s="5"/>
      <c r="K1396" s="5"/>
      <c r="O1396" s="5"/>
      <c r="P1396" s="5"/>
      <c r="Q1396" s="5"/>
      <c r="R1396" s="18"/>
      <c r="S1396" s="18"/>
      <c r="T1396" s="18"/>
      <c r="AA1396" s="70"/>
      <c r="AB1396" s="70"/>
      <c r="AD1396" s="70"/>
    </row>
    <row r="1397" spans="1:30" x14ac:dyDescent="0.25">
      <c r="A1397" s="18"/>
      <c r="B1397" s="18"/>
      <c r="C1397" s="18"/>
      <c r="D1397" s="77"/>
      <c r="E1397" s="77"/>
      <c r="F1397" s="77"/>
      <c r="G1397" s="78"/>
      <c r="H1397" s="5"/>
      <c r="I1397" s="5"/>
      <c r="J1397" s="5"/>
      <c r="K1397" s="5"/>
      <c r="O1397" s="5"/>
      <c r="P1397" s="5"/>
      <c r="Q1397" s="5"/>
      <c r="R1397" s="18"/>
      <c r="S1397" s="18"/>
      <c r="T1397" s="18"/>
      <c r="AA1397" s="70"/>
      <c r="AB1397" s="70"/>
      <c r="AD1397" s="70"/>
    </row>
    <row r="1398" spans="1:30" x14ac:dyDescent="0.25">
      <c r="A1398" s="18"/>
      <c r="B1398" s="18"/>
      <c r="C1398" s="18"/>
      <c r="D1398" s="77"/>
      <c r="E1398" s="77"/>
      <c r="F1398" s="77"/>
      <c r="G1398" s="78"/>
      <c r="H1398" s="5"/>
      <c r="I1398" s="5"/>
      <c r="J1398" s="5"/>
      <c r="K1398" s="5"/>
      <c r="O1398" s="5"/>
      <c r="P1398" s="5"/>
      <c r="Q1398" s="5"/>
      <c r="R1398" s="18"/>
      <c r="S1398" s="18"/>
      <c r="T1398" s="18"/>
      <c r="AA1398" s="70"/>
      <c r="AB1398" s="70"/>
      <c r="AD1398" s="70"/>
    </row>
    <row r="1399" spans="1:30" x14ac:dyDescent="0.25">
      <c r="A1399" s="18"/>
      <c r="B1399" s="18"/>
      <c r="C1399" s="18"/>
      <c r="D1399" s="77"/>
      <c r="E1399" s="77"/>
      <c r="F1399" s="77"/>
      <c r="G1399" s="78"/>
      <c r="H1399" s="5"/>
      <c r="I1399" s="5"/>
      <c r="J1399" s="5"/>
      <c r="K1399" s="5"/>
      <c r="O1399" s="5"/>
      <c r="P1399" s="5"/>
      <c r="Q1399" s="5"/>
      <c r="R1399" s="18"/>
      <c r="S1399" s="18"/>
      <c r="T1399" s="18"/>
      <c r="AA1399" s="70"/>
      <c r="AB1399" s="70"/>
      <c r="AD1399" s="70"/>
    </row>
    <row r="1400" spans="1:30" x14ac:dyDescent="0.25">
      <c r="A1400" s="18"/>
      <c r="B1400" s="18"/>
      <c r="C1400" s="18"/>
      <c r="D1400" s="77"/>
      <c r="E1400" s="77"/>
      <c r="F1400" s="77"/>
      <c r="G1400" s="78"/>
      <c r="H1400" s="5"/>
      <c r="I1400" s="5"/>
      <c r="J1400" s="5"/>
      <c r="K1400" s="5"/>
      <c r="O1400" s="5"/>
      <c r="P1400" s="5"/>
      <c r="Q1400" s="5"/>
      <c r="R1400" s="18"/>
      <c r="S1400" s="18"/>
      <c r="T1400" s="18"/>
      <c r="AA1400" s="70"/>
      <c r="AB1400" s="70"/>
      <c r="AD1400" s="70"/>
    </row>
    <row r="1401" spans="1:30" x14ac:dyDescent="0.25">
      <c r="A1401" s="18"/>
      <c r="B1401" s="18"/>
      <c r="C1401" s="18"/>
      <c r="D1401" s="77"/>
      <c r="E1401" s="77"/>
      <c r="F1401" s="77"/>
      <c r="G1401" s="78"/>
      <c r="H1401" s="5"/>
      <c r="I1401" s="5"/>
      <c r="J1401" s="5"/>
      <c r="K1401" s="5"/>
      <c r="O1401" s="5"/>
      <c r="P1401" s="5"/>
      <c r="Q1401" s="5"/>
      <c r="R1401" s="18"/>
      <c r="S1401" s="18"/>
      <c r="T1401" s="18"/>
      <c r="AA1401" s="70"/>
      <c r="AB1401" s="70"/>
      <c r="AD1401" s="70"/>
    </row>
    <row r="1402" spans="1:30" x14ac:dyDescent="0.25">
      <c r="A1402" s="18"/>
      <c r="B1402" s="18"/>
      <c r="C1402" s="18"/>
      <c r="D1402" s="77"/>
      <c r="E1402" s="77"/>
      <c r="F1402" s="77"/>
      <c r="G1402" s="78"/>
      <c r="H1402" s="5"/>
      <c r="I1402" s="5"/>
      <c r="J1402" s="5"/>
      <c r="K1402" s="5"/>
      <c r="O1402" s="5"/>
      <c r="P1402" s="5"/>
      <c r="Q1402" s="5"/>
      <c r="R1402" s="18"/>
      <c r="S1402" s="18"/>
      <c r="T1402" s="18"/>
      <c r="AA1402" s="70"/>
      <c r="AB1402" s="70"/>
      <c r="AD1402" s="70"/>
    </row>
    <row r="1403" spans="1:30" x14ac:dyDescent="0.25">
      <c r="A1403" s="18"/>
      <c r="B1403" s="18"/>
      <c r="C1403" s="18"/>
      <c r="D1403" s="77"/>
      <c r="E1403" s="77"/>
      <c r="F1403" s="77"/>
      <c r="G1403" s="78"/>
      <c r="H1403" s="5"/>
      <c r="I1403" s="5"/>
      <c r="J1403" s="5"/>
      <c r="K1403" s="5"/>
      <c r="O1403" s="5"/>
      <c r="P1403" s="5"/>
      <c r="Q1403" s="5"/>
      <c r="R1403" s="18"/>
      <c r="S1403" s="18"/>
      <c r="T1403" s="18"/>
      <c r="AA1403" s="70"/>
      <c r="AB1403" s="70"/>
      <c r="AD1403" s="70"/>
    </row>
    <row r="1404" spans="1:30" x14ac:dyDescent="0.25">
      <c r="A1404" s="18"/>
      <c r="B1404" s="18"/>
      <c r="C1404" s="18"/>
      <c r="D1404" s="77"/>
      <c r="E1404" s="77"/>
      <c r="F1404" s="77"/>
      <c r="G1404" s="78"/>
      <c r="H1404" s="5"/>
      <c r="I1404" s="5"/>
      <c r="J1404" s="5"/>
      <c r="K1404" s="5"/>
      <c r="O1404" s="5"/>
      <c r="P1404" s="5"/>
      <c r="Q1404" s="5"/>
      <c r="R1404" s="18"/>
      <c r="S1404" s="18"/>
      <c r="T1404" s="18"/>
      <c r="AA1404" s="70"/>
      <c r="AB1404" s="70"/>
      <c r="AD1404" s="70"/>
    </row>
    <row r="1405" spans="1:30" x14ac:dyDescent="0.25">
      <c r="A1405" s="18"/>
      <c r="B1405" s="18"/>
      <c r="C1405" s="18"/>
      <c r="D1405" s="77"/>
      <c r="E1405" s="77"/>
      <c r="F1405" s="77"/>
      <c r="G1405" s="78"/>
      <c r="H1405" s="5"/>
      <c r="I1405" s="5"/>
      <c r="J1405" s="5"/>
      <c r="K1405" s="5"/>
      <c r="O1405" s="5"/>
      <c r="P1405" s="5"/>
      <c r="Q1405" s="5"/>
      <c r="R1405" s="18"/>
      <c r="S1405" s="18"/>
      <c r="T1405" s="18"/>
      <c r="AA1405" s="70"/>
      <c r="AB1405" s="70"/>
      <c r="AD1405" s="70"/>
    </row>
    <row r="1406" spans="1:30" x14ac:dyDescent="0.25">
      <c r="A1406" s="18"/>
      <c r="B1406" s="18"/>
      <c r="C1406" s="18"/>
      <c r="D1406" s="77"/>
      <c r="E1406" s="77"/>
      <c r="F1406" s="77"/>
      <c r="G1406" s="78"/>
      <c r="H1406" s="5"/>
      <c r="I1406" s="5"/>
      <c r="J1406" s="5"/>
      <c r="K1406" s="5"/>
      <c r="O1406" s="5"/>
      <c r="P1406" s="5"/>
      <c r="Q1406" s="5"/>
      <c r="R1406" s="18"/>
      <c r="S1406" s="18"/>
      <c r="T1406" s="18"/>
      <c r="AA1406" s="70"/>
      <c r="AB1406" s="70"/>
      <c r="AD1406" s="70"/>
    </row>
    <row r="1407" spans="1:30" x14ac:dyDescent="0.25">
      <c r="A1407" s="18"/>
      <c r="B1407" s="18"/>
      <c r="C1407" s="18"/>
      <c r="D1407" s="77"/>
      <c r="E1407" s="77"/>
      <c r="F1407" s="77"/>
      <c r="G1407" s="78"/>
      <c r="H1407" s="5"/>
      <c r="I1407" s="5"/>
      <c r="J1407" s="5"/>
      <c r="K1407" s="5"/>
      <c r="O1407" s="5"/>
      <c r="P1407" s="5"/>
      <c r="Q1407" s="5"/>
      <c r="R1407" s="18"/>
      <c r="S1407" s="18"/>
      <c r="T1407" s="18"/>
      <c r="AA1407" s="70"/>
      <c r="AB1407" s="70"/>
      <c r="AD1407" s="70"/>
    </row>
    <row r="1408" spans="1:30" x14ac:dyDescent="0.25">
      <c r="A1408" s="18"/>
      <c r="B1408" s="18"/>
      <c r="C1408" s="18"/>
      <c r="D1408" s="77"/>
      <c r="E1408" s="77"/>
      <c r="F1408" s="77"/>
      <c r="G1408" s="78"/>
      <c r="H1408" s="5"/>
      <c r="I1408" s="5"/>
      <c r="J1408" s="5"/>
      <c r="K1408" s="5"/>
      <c r="O1408" s="5"/>
      <c r="P1408" s="5"/>
      <c r="Q1408" s="5"/>
      <c r="R1408" s="18"/>
      <c r="S1408" s="18"/>
      <c r="T1408" s="18"/>
      <c r="AA1408" s="70"/>
      <c r="AB1408" s="70"/>
      <c r="AD1408" s="70"/>
    </row>
    <row r="1409" spans="1:30" x14ac:dyDescent="0.25">
      <c r="A1409" s="18"/>
      <c r="B1409" s="18"/>
      <c r="C1409" s="18"/>
      <c r="D1409" s="77"/>
      <c r="E1409" s="77"/>
      <c r="F1409" s="77"/>
      <c r="G1409" s="78"/>
      <c r="H1409" s="5"/>
      <c r="I1409" s="5"/>
      <c r="J1409" s="5"/>
      <c r="K1409" s="5"/>
      <c r="O1409" s="5"/>
      <c r="P1409" s="5"/>
      <c r="Q1409" s="5"/>
      <c r="R1409" s="18"/>
      <c r="S1409" s="18"/>
      <c r="T1409" s="18"/>
      <c r="AA1409" s="70"/>
      <c r="AB1409" s="70"/>
      <c r="AD1409" s="70"/>
    </row>
    <row r="1410" spans="1:30" x14ac:dyDescent="0.25">
      <c r="A1410" s="18"/>
      <c r="B1410" s="18"/>
      <c r="C1410" s="18"/>
      <c r="D1410" s="77"/>
      <c r="E1410" s="77"/>
      <c r="F1410" s="77"/>
      <c r="G1410" s="78"/>
      <c r="H1410" s="5"/>
      <c r="I1410" s="5"/>
      <c r="J1410" s="5"/>
      <c r="K1410" s="5"/>
      <c r="O1410" s="5"/>
      <c r="P1410" s="5"/>
      <c r="Q1410" s="5"/>
      <c r="R1410" s="18"/>
      <c r="S1410" s="18"/>
      <c r="T1410" s="18"/>
      <c r="AA1410" s="70"/>
      <c r="AB1410" s="70"/>
      <c r="AD1410" s="70"/>
    </row>
    <row r="1411" spans="1:30" x14ac:dyDescent="0.25">
      <c r="A1411" s="18"/>
      <c r="B1411" s="18"/>
      <c r="C1411" s="18"/>
      <c r="D1411" s="77"/>
      <c r="E1411" s="77"/>
      <c r="F1411" s="77"/>
      <c r="G1411" s="78"/>
      <c r="H1411" s="5"/>
      <c r="I1411" s="5"/>
      <c r="J1411" s="5"/>
      <c r="K1411" s="5"/>
      <c r="O1411" s="5"/>
      <c r="P1411" s="5"/>
      <c r="Q1411" s="5"/>
      <c r="R1411" s="18"/>
      <c r="S1411" s="18"/>
      <c r="T1411" s="18"/>
      <c r="AA1411" s="70"/>
      <c r="AB1411" s="70"/>
      <c r="AD1411" s="70"/>
    </row>
    <row r="1412" spans="1:30" x14ac:dyDescent="0.25">
      <c r="A1412" s="18"/>
      <c r="B1412" s="18"/>
      <c r="C1412" s="18"/>
      <c r="D1412" s="77"/>
      <c r="E1412" s="77"/>
      <c r="F1412" s="77"/>
      <c r="G1412" s="78"/>
      <c r="H1412" s="5"/>
      <c r="I1412" s="5"/>
      <c r="J1412" s="5"/>
      <c r="K1412" s="5"/>
      <c r="O1412" s="5"/>
      <c r="P1412" s="5"/>
      <c r="Q1412" s="5"/>
      <c r="R1412" s="18"/>
      <c r="S1412" s="18"/>
      <c r="T1412" s="18"/>
      <c r="AA1412" s="70"/>
      <c r="AB1412" s="70"/>
      <c r="AD1412" s="70"/>
    </row>
    <row r="1413" spans="1:30" x14ac:dyDescent="0.25">
      <c r="A1413" s="18"/>
      <c r="B1413" s="18"/>
      <c r="C1413" s="18"/>
      <c r="D1413" s="77"/>
      <c r="E1413" s="77"/>
      <c r="F1413" s="77"/>
      <c r="G1413" s="78"/>
      <c r="H1413" s="5"/>
      <c r="I1413" s="5"/>
      <c r="J1413" s="5"/>
      <c r="K1413" s="5"/>
      <c r="O1413" s="5"/>
      <c r="P1413" s="5"/>
      <c r="Q1413" s="5"/>
      <c r="R1413" s="18"/>
      <c r="S1413" s="18"/>
      <c r="T1413" s="18"/>
      <c r="AA1413" s="70"/>
      <c r="AB1413" s="70"/>
      <c r="AD1413" s="70"/>
    </row>
    <row r="1414" spans="1:30" x14ac:dyDescent="0.25">
      <c r="A1414" s="18"/>
      <c r="B1414" s="18"/>
      <c r="C1414" s="18"/>
      <c r="D1414" s="77"/>
      <c r="E1414" s="77"/>
      <c r="F1414" s="77"/>
      <c r="G1414" s="78"/>
      <c r="H1414" s="5"/>
      <c r="I1414" s="5"/>
      <c r="J1414" s="5"/>
      <c r="K1414" s="5"/>
      <c r="O1414" s="5"/>
      <c r="P1414" s="5"/>
      <c r="Q1414" s="5"/>
      <c r="R1414" s="18"/>
      <c r="S1414" s="18"/>
      <c r="T1414" s="18"/>
      <c r="AA1414" s="70"/>
      <c r="AB1414" s="70"/>
      <c r="AD1414" s="70"/>
    </row>
    <row r="1415" spans="1:30" x14ac:dyDescent="0.25">
      <c r="A1415" s="18"/>
      <c r="B1415" s="18"/>
      <c r="C1415" s="18"/>
      <c r="D1415" s="77"/>
      <c r="E1415" s="77"/>
      <c r="F1415" s="77"/>
      <c r="G1415" s="78"/>
      <c r="H1415" s="5"/>
      <c r="I1415" s="5"/>
      <c r="J1415" s="5"/>
      <c r="K1415" s="5"/>
      <c r="O1415" s="5"/>
      <c r="P1415" s="5"/>
      <c r="Q1415" s="5"/>
      <c r="R1415" s="18"/>
      <c r="S1415" s="18"/>
      <c r="T1415" s="18"/>
      <c r="AA1415" s="70"/>
      <c r="AB1415" s="70"/>
      <c r="AD1415" s="70"/>
    </row>
    <row r="1416" spans="1:30" x14ac:dyDescent="0.25">
      <c r="A1416" s="18"/>
      <c r="B1416" s="18"/>
      <c r="C1416" s="18"/>
      <c r="D1416" s="77"/>
      <c r="E1416" s="77"/>
      <c r="F1416" s="77"/>
      <c r="G1416" s="78"/>
      <c r="H1416" s="5"/>
      <c r="I1416" s="5"/>
      <c r="J1416" s="5"/>
      <c r="K1416" s="5"/>
      <c r="O1416" s="5"/>
      <c r="P1416" s="5"/>
      <c r="Q1416" s="5"/>
      <c r="R1416" s="18"/>
      <c r="S1416" s="18"/>
      <c r="T1416" s="18"/>
      <c r="AA1416" s="70"/>
      <c r="AB1416" s="70"/>
      <c r="AD1416" s="70"/>
    </row>
    <row r="1417" spans="1:30" x14ac:dyDescent="0.25">
      <c r="A1417" s="18"/>
      <c r="B1417" s="18"/>
      <c r="C1417" s="18"/>
      <c r="D1417" s="77"/>
      <c r="E1417" s="77"/>
      <c r="F1417" s="77"/>
      <c r="G1417" s="78"/>
      <c r="H1417" s="5"/>
      <c r="I1417" s="5"/>
      <c r="J1417" s="5"/>
      <c r="K1417" s="5"/>
      <c r="O1417" s="5"/>
      <c r="P1417" s="5"/>
      <c r="Q1417" s="5"/>
      <c r="R1417" s="18"/>
      <c r="S1417" s="18"/>
      <c r="T1417" s="18"/>
      <c r="AA1417" s="70"/>
      <c r="AB1417" s="70"/>
      <c r="AD1417" s="70"/>
    </row>
    <row r="1418" spans="1:30" x14ac:dyDescent="0.25">
      <c r="A1418" s="18"/>
      <c r="B1418" s="18"/>
      <c r="C1418" s="18"/>
      <c r="D1418" s="77"/>
      <c r="E1418" s="77"/>
      <c r="F1418" s="77"/>
      <c r="G1418" s="78"/>
      <c r="H1418" s="5"/>
      <c r="I1418" s="5"/>
      <c r="J1418" s="5"/>
      <c r="K1418" s="5"/>
      <c r="O1418" s="5"/>
      <c r="P1418" s="5"/>
      <c r="Q1418" s="5"/>
      <c r="R1418" s="18"/>
      <c r="S1418" s="18"/>
      <c r="T1418" s="18"/>
      <c r="AA1418" s="70"/>
      <c r="AB1418" s="70"/>
      <c r="AD1418" s="70"/>
    </row>
    <row r="1419" spans="1:30" x14ac:dyDescent="0.25">
      <c r="A1419" s="18"/>
      <c r="B1419" s="18"/>
      <c r="C1419" s="18"/>
      <c r="D1419" s="77"/>
      <c r="E1419" s="77"/>
      <c r="F1419" s="77"/>
      <c r="G1419" s="78"/>
      <c r="H1419" s="5"/>
      <c r="I1419" s="5"/>
      <c r="J1419" s="5"/>
      <c r="K1419" s="5"/>
      <c r="O1419" s="5"/>
      <c r="P1419" s="5"/>
      <c r="Q1419" s="5"/>
      <c r="R1419" s="18"/>
      <c r="S1419" s="18"/>
      <c r="T1419" s="18"/>
      <c r="AA1419" s="70"/>
      <c r="AB1419" s="70"/>
      <c r="AD1419" s="70"/>
    </row>
    <row r="1420" spans="1:30" x14ac:dyDescent="0.25">
      <c r="A1420" s="18"/>
      <c r="B1420" s="18"/>
      <c r="C1420" s="18"/>
      <c r="D1420" s="77"/>
      <c r="E1420" s="77"/>
      <c r="F1420" s="77"/>
      <c r="G1420" s="78"/>
      <c r="H1420" s="5"/>
      <c r="I1420" s="5"/>
      <c r="J1420" s="5"/>
      <c r="K1420" s="5"/>
      <c r="O1420" s="5"/>
      <c r="P1420" s="5"/>
      <c r="Q1420" s="5"/>
      <c r="R1420" s="18"/>
      <c r="S1420" s="18"/>
      <c r="T1420" s="18"/>
      <c r="AA1420" s="70"/>
      <c r="AB1420" s="70"/>
      <c r="AD1420" s="70"/>
    </row>
    <row r="1421" spans="1:30" x14ac:dyDescent="0.25">
      <c r="A1421" s="18"/>
      <c r="B1421" s="18"/>
      <c r="C1421" s="18"/>
      <c r="D1421" s="77"/>
      <c r="E1421" s="77"/>
      <c r="F1421" s="77"/>
      <c r="G1421" s="78"/>
      <c r="H1421" s="5"/>
      <c r="I1421" s="5"/>
      <c r="J1421" s="5"/>
      <c r="K1421" s="5"/>
      <c r="O1421" s="5"/>
      <c r="P1421" s="5"/>
      <c r="Q1421" s="5"/>
      <c r="R1421" s="18"/>
      <c r="S1421" s="18"/>
      <c r="T1421" s="18"/>
      <c r="AA1421" s="70"/>
      <c r="AB1421" s="70"/>
      <c r="AD1421" s="70"/>
    </row>
    <row r="1422" spans="1:30" x14ac:dyDescent="0.25">
      <c r="A1422" s="18"/>
      <c r="B1422" s="18"/>
      <c r="C1422" s="18"/>
      <c r="D1422" s="77"/>
      <c r="E1422" s="77"/>
      <c r="F1422" s="77"/>
      <c r="G1422" s="78"/>
      <c r="H1422" s="5"/>
      <c r="I1422" s="5"/>
      <c r="J1422" s="5"/>
      <c r="K1422" s="5"/>
      <c r="O1422" s="5"/>
      <c r="P1422" s="5"/>
      <c r="Q1422" s="5"/>
      <c r="R1422" s="18"/>
      <c r="S1422" s="18"/>
      <c r="T1422" s="18"/>
      <c r="AA1422" s="70"/>
      <c r="AB1422" s="70"/>
      <c r="AD1422" s="70"/>
    </row>
    <row r="1423" spans="1:30" x14ac:dyDescent="0.25">
      <c r="A1423" s="18"/>
      <c r="B1423" s="18"/>
      <c r="C1423" s="18"/>
      <c r="D1423" s="77"/>
      <c r="E1423" s="77"/>
      <c r="F1423" s="77"/>
      <c r="G1423" s="78"/>
      <c r="H1423" s="5"/>
      <c r="I1423" s="5"/>
      <c r="J1423" s="5"/>
      <c r="K1423" s="5"/>
      <c r="O1423" s="5"/>
      <c r="P1423" s="5"/>
      <c r="Q1423" s="5"/>
      <c r="R1423" s="18"/>
      <c r="S1423" s="18"/>
      <c r="T1423" s="18"/>
      <c r="AA1423" s="70"/>
      <c r="AB1423" s="70"/>
      <c r="AD1423" s="70"/>
    </row>
    <row r="1424" spans="1:30" x14ac:dyDescent="0.25">
      <c r="A1424" s="18"/>
      <c r="B1424" s="18"/>
      <c r="C1424" s="18"/>
      <c r="D1424" s="77"/>
      <c r="E1424" s="77"/>
      <c r="F1424" s="77"/>
      <c r="G1424" s="78"/>
      <c r="H1424" s="5"/>
      <c r="I1424" s="5"/>
      <c r="J1424" s="5"/>
      <c r="K1424" s="5"/>
      <c r="O1424" s="5"/>
      <c r="P1424" s="5"/>
      <c r="Q1424" s="5"/>
      <c r="R1424" s="18"/>
      <c r="S1424" s="18"/>
      <c r="T1424" s="18"/>
      <c r="AA1424" s="70"/>
      <c r="AB1424" s="70"/>
      <c r="AD1424" s="70"/>
    </row>
    <row r="1425" spans="1:30" x14ac:dyDescent="0.25">
      <c r="A1425" s="18"/>
      <c r="B1425" s="18"/>
      <c r="C1425" s="18"/>
      <c r="D1425" s="77"/>
      <c r="E1425" s="77"/>
      <c r="F1425" s="77"/>
      <c r="G1425" s="78"/>
      <c r="H1425" s="5"/>
      <c r="I1425" s="5"/>
      <c r="J1425" s="5"/>
      <c r="K1425" s="5"/>
      <c r="O1425" s="5"/>
      <c r="P1425" s="5"/>
      <c r="Q1425" s="5"/>
      <c r="R1425" s="18"/>
      <c r="S1425" s="18"/>
      <c r="T1425" s="18"/>
      <c r="AA1425" s="70"/>
      <c r="AB1425" s="70"/>
      <c r="AD1425" s="70"/>
    </row>
    <row r="1426" spans="1:30" x14ac:dyDescent="0.25">
      <c r="A1426" s="18"/>
      <c r="B1426" s="18"/>
      <c r="C1426" s="18"/>
      <c r="D1426" s="77"/>
      <c r="E1426" s="77"/>
      <c r="F1426" s="77"/>
      <c r="G1426" s="78"/>
      <c r="H1426" s="5"/>
      <c r="I1426" s="5"/>
      <c r="J1426" s="5"/>
      <c r="K1426" s="5"/>
      <c r="O1426" s="5"/>
      <c r="P1426" s="5"/>
      <c r="Q1426" s="5"/>
      <c r="R1426" s="18"/>
      <c r="S1426" s="18"/>
      <c r="T1426" s="18"/>
      <c r="AA1426" s="70"/>
      <c r="AB1426" s="70"/>
      <c r="AD1426" s="70"/>
    </row>
    <row r="1427" spans="1:30" x14ac:dyDescent="0.25">
      <c r="A1427" s="18"/>
      <c r="B1427" s="18"/>
      <c r="C1427" s="18"/>
      <c r="D1427" s="77"/>
      <c r="E1427" s="77"/>
      <c r="F1427" s="77"/>
      <c r="G1427" s="78"/>
      <c r="H1427" s="5"/>
      <c r="I1427" s="5"/>
      <c r="J1427" s="5"/>
      <c r="K1427" s="5"/>
      <c r="O1427" s="5"/>
      <c r="P1427" s="5"/>
      <c r="Q1427" s="5"/>
      <c r="R1427" s="18"/>
      <c r="S1427" s="18"/>
      <c r="T1427" s="18"/>
      <c r="AA1427" s="70"/>
      <c r="AB1427" s="70"/>
      <c r="AD1427" s="70"/>
    </row>
    <row r="1428" spans="1:30" x14ac:dyDescent="0.25">
      <c r="A1428" s="18"/>
      <c r="B1428" s="18"/>
      <c r="C1428" s="18"/>
      <c r="D1428" s="77"/>
      <c r="E1428" s="77"/>
      <c r="F1428" s="77"/>
      <c r="G1428" s="78"/>
      <c r="H1428" s="5"/>
      <c r="I1428" s="5"/>
      <c r="J1428" s="5"/>
      <c r="K1428" s="5"/>
      <c r="O1428" s="5"/>
      <c r="P1428" s="5"/>
      <c r="Q1428" s="5"/>
      <c r="R1428" s="18"/>
      <c r="S1428" s="18"/>
      <c r="T1428" s="18"/>
      <c r="AA1428" s="70"/>
      <c r="AB1428" s="70"/>
      <c r="AD1428" s="70"/>
    </row>
    <row r="1429" spans="1:30" x14ac:dyDescent="0.25">
      <c r="A1429" s="18"/>
      <c r="B1429" s="18"/>
      <c r="C1429" s="18"/>
      <c r="D1429" s="77"/>
      <c r="E1429" s="77"/>
      <c r="F1429" s="77"/>
      <c r="G1429" s="78"/>
      <c r="H1429" s="5"/>
      <c r="I1429" s="5"/>
      <c r="J1429" s="5"/>
      <c r="K1429" s="5"/>
      <c r="O1429" s="5"/>
      <c r="P1429" s="5"/>
      <c r="Q1429" s="5"/>
      <c r="R1429" s="18"/>
      <c r="S1429" s="18"/>
      <c r="T1429" s="18"/>
      <c r="AA1429" s="70"/>
      <c r="AB1429" s="70"/>
      <c r="AD1429" s="70"/>
    </row>
    <row r="1430" spans="1:30" x14ac:dyDescent="0.25">
      <c r="A1430" s="18"/>
      <c r="B1430" s="18"/>
      <c r="C1430" s="18"/>
      <c r="D1430" s="77"/>
      <c r="E1430" s="77"/>
      <c r="F1430" s="77"/>
      <c r="G1430" s="78"/>
      <c r="H1430" s="5"/>
      <c r="I1430" s="5"/>
      <c r="J1430" s="5"/>
      <c r="K1430" s="5"/>
      <c r="O1430" s="5"/>
      <c r="P1430" s="5"/>
      <c r="Q1430" s="5"/>
      <c r="R1430" s="18"/>
      <c r="S1430" s="18"/>
      <c r="T1430" s="18"/>
      <c r="AA1430" s="70"/>
      <c r="AB1430" s="70"/>
      <c r="AD1430" s="70"/>
    </row>
    <row r="1431" spans="1:30" x14ac:dyDescent="0.25">
      <c r="A1431" s="18"/>
      <c r="B1431" s="18"/>
      <c r="C1431" s="18"/>
      <c r="D1431" s="77"/>
      <c r="E1431" s="77"/>
      <c r="F1431" s="77"/>
      <c r="G1431" s="78"/>
      <c r="H1431" s="5"/>
      <c r="I1431" s="5"/>
      <c r="J1431" s="5"/>
      <c r="K1431" s="5"/>
      <c r="O1431" s="5"/>
      <c r="P1431" s="5"/>
      <c r="Q1431" s="5"/>
      <c r="R1431" s="18"/>
      <c r="S1431" s="18"/>
      <c r="T1431" s="18"/>
      <c r="AA1431" s="70"/>
      <c r="AB1431" s="70"/>
      <c r="AD1431" s="70"/>
    </row>
    <row r="1432" spans="1:30" x14ac:dyDescent="0.25">
      <c r="A1432" s="18"/>
      <c r="B1432" s="18"/>
      <c r="C1432" s="18"/>
      <c r="D1432" s="77"/>
      <c r="E1432" s="77"/>
      <c r="F1432" s="77"/>
      <c r="G1432" s="78"/>
      <c r="H1432" s="5"/>
      <c r="I1432" s="5"/>
      <c r="J1432" s="5"/>
      <c r="K1432" s="5"/>
      <c r="O1432" s="5"/>
      <c r="P1432" s="5"/>
      <c r="Q1432" s="5"/>
      <c r="R1432" s="18"/>
      <c r="S1432" s="18"/>
      <c r="T1432" s="18"/>
      <c r="AA1432" s="70"/>
      <c r="AB1432" s="70"/>
      <c r="AD1432" s="70"/>
    </row>
    <row r="1433" spans="1:30" x14ac:dyDescent="0.25">
      <c r="A1433" s="18"/>
      <c r="B1433" s="18"/>
      <c r="C1433" s="18"/>
      <c r="D1433" s="77"/>
      <c r="E1433" s="77"/>
      <c r="F1433" s="77"/>
      <c r="G1433" s="78"/>
      <c r="H1433" s="5"/>
      <c r="I1433" s="5"/>
      <c r="J1433" s="5"/>
      <c r="K1433" s="5"/>
      <c r="O1433" s="5"/>
      <c r="P1433" s="5"/>
      <c r="Q1433" s="5"/>
      <c r="R1433" s="18"/>
      <c r="S1433" s="18"/>
      <c r="T1433" s="18"/>
      <c r="AA1433" s="70"/>
      <c r="AB1433" s="70"/>
      <c r="AD1433" s="70"/>
    </row>
    <row r="1434" spans="1:30" x14ac:dyDescent="0.25">
      <c r="A1434" s="18"/>
      <c r="B1434" s="18"/>
      <c r="C1434" s="18"/>
      <c r="D1434" s="77"/>
      <c r="E1434" s="77"/>
      <c r="F1434" s="77"/>
      <c r="G1434" s="78"/>
      <c r="H1434" s="5"/>
      <c r="I1434" s="5"/>
      <c r="J1434" s="5"/>
      <c r="K1434" s="5"/>
      <c r="O1434" s="5"/>
      <c r="P1434" s="5"/>
      <c r="Q1434" s="5"/>
      <c r="R1434" s="18"/>
      <c r="S1434" s="18"/>
      <c r="T1434" s="18"/>
      <c r="AA1434" s="70"/>
      <c r="AB1434" s="70"/>
      <c r="AD1434" s="70"/>
    </row>
    <row r="1435" spans="1:30" x14ac:dyDescent="0.25">
      <c r="A1435" s="18"/>
      <c r="B1435" s="18"/>
      <c r="C1435" s="18"/>
      <c r="D1435" s="77"/>
      <c r="E1435" s="77"/>
      <c r="F1435" s="77"/>
      <c r="G1435" s="78"/>
      <c r="H1435" s="5"/>
      <c r="I1435" s="5"/>
      <c r="J1435" s="5"/>
      <c r="K1435" s="5"/>
      <c r="O1435" s="5"/>
      <c r="P1435" s="5"/>
      <c r="Q1435" s="5"/>
      <c r="R1435" s="18"/>
      <c r="S1435" s="18"/>
      <c r="T1435" s="18"/>
      <c r="AA1435" s="70"/>
      <c r="AB1435" s="70"/>
      <c r="AD1435" s="70"/>
    </row>
    <row r="1436" spans="1:30" x14ac:dyDescent="0.25">
      <c r="A1436" s="18"/>
      <c r="B1436" s="18"/>
      <c r="C1436" s="18"/>
      <c r="D1436" s="77"/>
      <c r="E1436" s="77"/>
      <c r="F1436" s="77"/>
      <c r="G1436" s="78"/>
      <c r="H1436" s="5"/>
      <c r="I1436" s="5"/>
      <c r="J1436" s="5"/>
      <c r="K1436" s="5"/>
      <c r="O1436" s="5"/>
      <c r="P1436" s="5"/>
      <c r="Q1436" s="5"/>
      <c r="R1436" s="18"/>
      <c r="S1436" s="18"/>
      <c r="T1436" s="18"/>
      <c r="AA1436" s="70"/>
      <c r="AB1436" s="70"/>
      <c r="AD1436" s="70"/>
    </row>
    <row r="1437" spans="1:30" x14ac:dyDescent="0.25">
      <c r="A1437" s="18"/>
      <c r="B1437" s="18"/>
      <c r="C1437" s="18"/>
      <c r="D1437" s="77"/>
      <c r="E1437" s="77"/>
      <c r="F1437" s="77"/>
      <c r="G1437" s="78"/>
      <c r="H1437" s="5"/>
      <c r="I1437" s="5"/>
      <c r="J1437" s="5"/>
      <c r="K1437" s="5"/>
      <c r="O1437" s="5"/>
      <c r="P1437" s="5"/>
      <c r="Q1437" s="5"/>
      <c r="R1437" s="18"/>
      <c r="S1437" s="18"/>
      <c r="T1437" s="18"/>
      <c r="AA1437" s="70"/>
      <c r="AB1437" s="70"/>
      <c r="AD1437" s="70"/>
    </row>
    <row r="1438" spans="1:30" x14ac:dyDescent="0.25">
      <c r="A1438" s="18"/>
      <c r="B1438" s="18"/>
      <c r="C1438" s="18"/>
      <c r="D1438" s="77"/>
      <c r="E1438" s="77"/>
      <c r="F1438" s="77"/>
      <c r="G1438" s="78"/>
      <c r="H1438" s="5"/>
      <c r="I1438" s="5"/>
      <c r="J1438" s="5"/>
      <c r="K1438" s="5"/>
      <c r="O1438" s="5"/>
      <c r="P1438" s="5"/>
      <c r="Q1438" s="5"/>
      <c r="R1438" s="18"/>
      <c r="S1438" s="18"/>
      <c r="T1438" s="18"/>
      <c r="AA1438" s="70"/>
      <c r="AB1438" s="70"/>
      <c r="AD1438" s="70"/>
    </row>
    <row r="1439" spans="1:30" x14ac:dyDescent="0.25">
      <c r="A1439" s="18"/>
      <c r="B1439" s="18"/>
      <c r="C1439" s="18"/>
      <c r="D1439" s="77"/>
      <c r="E1439" s="77"/>
      <c r="F1439" s="77"/>
      <c r="G1439" s="78"/>
      <c r="H1439" s="5"/>
      <c r="I1439" s="5"/>
      <c r="J1439" s="5"/>
      <c r="K1439" s="5"/>
      <c r="O1439" s="5"/>
      <c r="P1439" s="5"/>
      <c r="Q1439" s="5"/>
      <c r="R1439" s="18"/>
      <c r="S1439" s="18"/>
      <c r="T1439" s="18"/>
      <c r="AA1439" s="70"/>
      <c r="AB1439" s="70"/>
      <c r="AD1439" s="70"/>
    </row>
    <row r="1440" spans="1:30" x14ac:dyDescent="0.25">
      <c r="A1440" s="18"/>
      <c r="B1440" s="18"/>
      <c r="C1440" s="18"/>
      <c r="D1440" s="77"/>
      <c r="E1440" s="77"/>
      <c r="F1440" s="77"/>
      <c r="G1440" s="78"/>
      <c r="H1440" s="5"/>
      <c r="I1440" s="5"/>
      <c r="J1440" s="5"/>
      <c r="K1440" s="5"/>
      <c r="O1440" s="5"/>
      <c r="P1440" s="5"/>
      <c r="Q1440" s="5"/>
      <c r="R1440" s="18"/>
      <c r="S1440" s="18"/>
      <c r="T1440" s="18"/>
      <c r="AA1440" s="70"/>
      <c r="AB1440" s="70"/>
      <c r="AD1440" s="70"/>
    </row>
    <row r="1441" spans="1:30" x14ac:dyDescent="0.25">
      <c r="A1441" s="18"/>
      <c r="B1441" s="18"/>
      <c r="C1441" s="18"/>
      <c r="D1441" s="77"/>
      <c r="E1441" s="77"/>
      <c r="F1441" s="77"/>
      <c r="G1441" s="78"/>
      <c r="H1441" s="5"/>
      <c r="I1441" s="5"/>
      <c r="J1441" s="5"/>
      <c r="K1441" s="5"/>
      <c r="O1441" s="5"/>
      <c r="P1441" s="5"/>
      <c r="Q1441" s="5"/>
      <c r="R1441" s="18"/>
      <c r="S1441" s="18"/>
      <c r="T1441" s="18"/>
      <c r="AA1441" s="70"/>
      <c r="AB1441" s="70"/>
      <c r="AD1441" s="70"/>
    </row>
    <row r="1442" spans="1:30" x14ac:dyDescent="0.25">
      <c r="A1442" s="18"/>
      <c r="B1442" s="18"/>
      <c r="C1442" s="18"/>
      <c r="D1442" s="77"/>
      <c r="E1442" s="77"/>
      <c r="F1442" s="77"/>
      <c r="G1442" s="78"/>
      <c r="H1442" s="5"/>
      <c r="I1442" s="5"/>
      <c r="J1442" s="5"/>
      <c r="K1442" s="5"/>
      <c r="O1442" s="5"/>
      <c r="P1442" s="5"/>
      <c r="Q1442" s="5"/>
      <c r="R1442" s="18"/>
      <c r="S1442" s="18"/>
      <c r="T1442" s="18"/>
      <c r="AA1442" s="70"/>
      <c r="AB1442" s="70"/>
      <c r="AD1442" s="70"/>
    </row>
    <row r="1443" spans="1:30" x14ac:dyDescent="0.25">
      <c r="A1443" s="18"/>
      <c r="B1443" s="18"/>
      <c r="C1443" s="18"/>
      <c r="D1443" s="77"/>
      <c r="E1443" s="77"/>
      <c r="F1443" s="77"/>
      <c r="G1443" s="78"/>
      <c r="H1443" s="5"/>
      <c r="I1443" s="5"/>
      <c r="J1443" s="5"/>
      <c r="K1443" s="5"/>
      <c r="O1443" s="5"/>
      <c r="P1443" s="5"/>
      <c r="Q1443" s="5"/>
      <c r="R1443" s="18"/>
      <c r="S1443" s="18"/>
      <c r="T1443" s="18"/>
      <c r="AA1443" s="70"/>
      <c r="AB1443" s="70"/>
      <c r="AD1443" s="70"/>
    </row>
    <row r="1444" spans="1:30" x14ac:dyDescent="0.25">
      <c r="A1444" s="18"/>
      <c r="B1444" s="18"/>
      <c r="C1444" s="18"/>
      <c r="D1444" s="77"/>
      <c r="E1444" s="77"/>
      <c r="F1444" s="77"/>
      <c r="G1444" s="78"/>
      <c r="H1444" s="5"/>
      <c r="I1444" s="5"/>
      <c r="J1444" s="5"/>
      <c r="K1444" s="5"/>
      <c r="O1444" s="5"/>
      <c r="P1444" s="5"/>
      <c r="Q1444" s="5"/>
      <c r="R1444" s="18"/>
      <c r="S1444" s="18"/>
      <c r="T1444" s="18"/>
      <c r="AA1444" s="70"/>
      <c r="AB1444" s="70"/>
      <c r="AD1444" s="70"/>
    </row>
    <row r="1445" spans="1:30" x14ac:dyDescent="0.25">
      <c r="A1445" s="18"/>
      <c r="B1445" s="18"/>
      <c r="C1445" s="18"/>
      <c r="D1445" s="77"/>
      <c r="E1445" s="77"/>
      <c r="F1445" s="77"/>
      <c r="G1445" s="78"/>
      <c r="H1445" s="5"/>
      <c r="I1445" s="5"/>
      <c r="J1445" s="5"/>
      <c r="K1445" s="5"/>
      <c r="O1445" s="5"/>
      <c r="P1445" s="5"/>
      <c r="Q1445" s="5"/>
      <c r="R1445" s="18"/>
      <c r="S1445" s="18"/>
      <c r="T1445" s="18"/>
      <c r="AA1445" s="70"/>
      <c r="AB1445" s="70"/>
      <c r="AD1445" s="70"/>
    </row>
    <row r="1446" spans="1:30" x14ac:dyDescent="0.25">
      <c r="A1446" s="18"/>
      <c r="B1446" s="18"/>
      <c r="C1446" s="18"/>
      <c r="D1446" s="77"/>
      <c r="E1446" s="77"/>
      <c r="F1446" s="77"/>
      <c r="G1446" s="78"/>
      <c r="H1446" s="5"/>
      <c r="I1446" s="5"/>
      <c r="J1446" s="5"/>
      <c r="K1446" s="5"/>
      <c r="O1446" s="5"/>
      <c r="P1446" s="5"/>
      <c r="Q1446" s="5"/>
      <c r="R1446" s="18"/>
      <c r="S1446" s="18"/>
      <c r="T1446" s="18"/>
      <c r="AA1446" s="70"/>
      <c r="AB1446" s="70"/>
      <c r="AD1446" s="70"/>
    </row>
    <row r="1447" spans="1:30" x14ac:dyDescent="0.25">
      <c r="A1447" s="18"/>
      <c r="B1447" s="18"/>
      <c r="C1447" s="18"/>
      <c r="D1447" s="77"/>
      <c r="E1447" s="77"/>
      <c r="F1447" s="77"/>
      <c r="G1447" s="78"/>
      <c r="H1447" s="5"/>
      <c r="I1447" s="5"/>
      <c r="J1447" s="5"/>
      <c r="K1447" s="5"/>
      <c r="O1447" s="5"/>
      <c r="P1447" s="5"/>
      <c r="Q1447" s="5"/>
      <c r="R1447" s="18"/>
      <c r="S1447" s="18"/>
      <c r="T1447" s="18"/>
      <c r="AA1447" s="70"/>
      <c r="AB1447" s="70"/>
      <c r="AD1447" s="70"/>
    </row>
    <row r="1448" spans="1:30" x14ac:dyDescent="0.25">
      <c r="A1448" s="18"/>
      <c r="B1448" s="18"/>
      <c r="C1448" s="18"/>
      <c r="D1448" s="77"/>
      <c r="E1448" s="77"/>
      <c r="F1448" s="77"/>
      <c r="G1448" s="78"/>
      <c r="H1448" s="5"/>
      <c r="I1448" s="5"/>
      <c r="J1448" s="5"/>
      <c r="K1448" s="5"/>
      <c r="O1448" s="5"/>
      <c r="P1448" s="5"/>
      <c r="Q1448" s="5"/>
      <c r="R1448" s="18"/>
      <c r="S1448" s="18"/>
      <c r="T1448" s="18"/>
      <c r="AA1448" s="70"/>
      <c r="AB1448" s="70"/>
      <c r="AD1448" s="70"/>
    </row>
    <row r="1449" spans="1:30" x14ac:dyDescent="0.25">
      <c r="A1449" s="18"/>
      <c r="B1449" s="18"/>
      <c r="C1449" s="18"/>
      <c r="D1449" s="77"/>
      <c r="E1449" s="77"/>
      <c r="F1449" s="77"/>
      <c r="G1449" s="78"/>
      <c r="H1449" s="5"/>
      <c r="I1449" s="5"/>
      <c r="J1449" s="5"/>
      <c r="K1449" s="5"/>
      <c r="O1449" s="5"/>
      <c r="P1449" s="5"/>
      <c r="Q1449" s="5"/>
      <c r="R1449" s="18"/>
      <c r="S1449" s="18"/>
      <c r="T1449" s="18"/>
      <c r="AA1449" s="70"/>
      <c r="AB1449" s="70"/>
      <c r="AD1449" s="70"/>
    </row>
    <row r="1450" spans="1:30" x14ac:dyDescent="0.25">
      <c r="A1450" s="18"/>
      <c r="B1450" s="18"/>
      <c r="C1450" s="18"/>
      <c r="D1450" s="77"/>
      <c r="E1450" s="77"/>
      <c r="F1450" s="77"/>
      <c r="G1450" s="78"/>
      <c r="H1450" s="5"/>
      <c r="I1450" s="5"/>
      <c r="J1450" s="5"/>
      <c r="K1450" s="5"/>
      <c r="O1450" s="5"/>
      <c r="P1450" s="5"/>
      <c r="Q1450" s="5"/>
      <c r="R1450" s="18"/>
      <c r="S1450" s="18"/>
      <c r="T1450" s="18"/>
      <c r="AA1450" s="70"/>
      <c r="AB1450" s="70"/>
      <c r="AD1450" s="70"/>
    </row>
    <row r="1451" spans="1:30" x14ac:dyDescent="0.25">
      <c r="A1451" s="18"/>
      <c r="B1451" s="18"/>
      <c r="C1451" s="18"/>
      <c r="D1451" s="77"/>
      <c r="E1451" s="77"/>
      <c r="F1451" s="77"/>
      <c r="G1451" s="78"/>
      <c r="H1451" s="5"/>
      <c r="I1451" s="5"/>
      <c r="J1451" s="5"/>
      <c r="K1451" s="5"/>
      <c r="O1451" s="5"/>
      <c r="P1451" s="5"/>
      <c r="Q1451" s="5"/>
      <c r="R1451" s="18"/>
      <c r="S1451" s="18"/>
      <c r="T1451" s="18"/>
      <c r="AA1451" s="70"/>
      <c r="AB1451" s="70"/>
      <c r="AD1451" s="70"/>
    </row>
    <row r="1452" spans="1:30" x14ac:dyDescent="0.25">
      <c r="A1452" s="18"/>
      <c r="B1452" s="18"/>
      <c r="C1452" s="18"/>
      <c r="D1452" s="77"/>
      <c r="E1452" s="77"/>
      <c r="F1452" s="77"/>
      <c r="G1452" s="78"/>
      <c r="H1452" s="5"/>
      <c r="I1452" s="5"/>
      <c r="J1452" s="5"/>
      <c r="K1452" s="5"/>
      <c r="O1452" s="5"/>
      <c r="P1452" s="5"/>
      <c r="Q1452" s="5"/>
      <c r="R1452" s="18"/>
      <c r="S1452" s="18"/>
      <c r="T1452" s="18"/>
      <c r="AA1452" s="70"/>
      <c r="AB1452" s="70"/>
      <c r="AD1452" s="70"/>
    </row>
    <row r="1453" spans="1:30" x14ac:dyDescent="0.25">
      <c r="A1453" s="18"/>
      <c r="B1453" s="18"/>
      <c r="C1453" s="18"/>
      <c r="D1453" s="77"/>
      <c r="E1453" s="77"/>
      <c r="F1453" s="77"/>
      <c r="G1453" s="78"/>
      <c r="H1453" s="5"/>
      <c r="I1453" s="5"/>
      <c r="J1453" s="5"/>
      <c r="K1453" s="5"/>
      <c r="O1453" s="5"/>
      <c r="P1453" s="5"/>
      <c r="Q1453" s="5"/>
      <c r="R1453" s="18"/>
      <c r="S1453" s="18"/>
      <c r="T1453" s="18"/>
      <c r="AA1453" s="70"/>
      <c r="AB1453" s="70"/>
      <c r="AD1453" s="70"/>
    </row>
    <row r="1454" spans="1:30" x14ac:dyDescent="0.25">
      <c r="A1454" s="18"/>
      <c r="B1454" s="18"/>
      <c r="C1454" s="18"/>
      <c r="D1454" s="77"/>
      <c r="E1454" s="77"/>
      <c r="F1454" s="77"/>
      <c r="G1454" s="78"/>
      <c r="H1454" s="5"/>
      <c r="I1454" s="5"/>
      <c r="J1454" s="5"/>
      <c r="K1454" s="5"/>
      <c r="O1454" s="5"/>
      <c r="P1454" s="5"/>
      <c r="Q1454" s="5"/>
      <c r="R1454" s="18"/>
      <c r="S1454" s="18"/>
      <c r="T1454" s="18"/>
      <c r="AA1454" s="70"/>
      <c r="AB1454" s="70"/>
      <c r="AD1454" s="70"/>
    </row>
    <row r="1455" spans="1:30" x14ac:dyDescent="0.25">
      <c r="A1455" s="18"/>
      <c r="B1455" s="18"/>
      <c r="C1455" s="18"/>
      <c r="D1455" s="77"/>
      <c r="E1455" s="77"/>
      <c r="F1455" s="77"/>
      <c r="G1455" s="78"/>
      <c r="H1455" s="5"/>
      <c r="I1455" s="5"/>
      <c r="J1455" s="5"/>
      <c r="K1455" s="5"/>
      <c r="O1455" s="5"/>
      <c r="P1455" s="5"/>
      <c r="Q1455" s="5"/>
      <c r="R1455" s="18"/>
      <c r="S1455" s="18"/>
      <c r="T1455" s="18"/>
      <c r="AA1455" s="70"/>
      <c r="AB1455" s="70"/>
      <c r="AD1455" s="70"/>
    </row>
    <row r="1456" spans="1:30" x14ac:dyDescent="0.25">
      <c r="A1456" s="18"/>
      <c r="B1456" s="18"/>
      <c r="C1456" s="18"/>
      <c r="D1456" s="77"/>
      <c r="E1456" s="77"/>
      <c r="F1456" s="77"/>
      <c r="G1456" s="78"/>
      <c r="H1456" s="5"/>
      <c r="I1456" s="5"/>
      <c r="J1456" s="5"/>
      <c r="K1456" s="5"/>
      <c r="O1456" s="5"/>
      <c r="P1456" s="5"/>
      <c r="Q1456" s="5"/>
      <c r="R1456" s="18"/>
      <c r="S1456" s="18"/>
      <c r="T1456" s="18"/>
      <c r="AA1456" s="70"/>
      <c r="AB1456" s="70"/>
      <c r="AD1456" s="70"/>
    </row>
    <row r="1457" spans="1:30" x14ac:dyDescent="0.25">
      <c r="A1457" s="18"/>
      <c r="B1457" s="18"/>
      <c r="C1457" s="18"/>
      <c r="D1457" s="77"/>
      <c r="E1457" s="77"/>
      <c r="F1457" s="77"/>
      <c r="G1457" s="78"/>
      <c r="H1457" s="5"/>
      <c r="I1457" s="5"/>
      <c r="J1457" s="5"/>
      <c r="K1457" s="5"/>
      <c r="O1457" s="5"/>
      <c r="P1457" s="5"/>
      <c r="Q1457" s="5"/>
      <c r="R1457" s="18"/>
      <c r="S1457" s="18"/>
      <c r="T1457" s="18"/>
      <c r="AA1457" s="70"/>
      <c r="AB1457" s="70"/>
      <c r="AD1457" s="70"/>
    </row>
    <row r="1458" spans="1:30" x14ac:dyDescent="0.25">
      <c r="A1458" s="18"/>
      <c r="B1458" s="18"/>
      <c r="C1458" s="18"/>
      <c r="D1458" s="77"/>
      <c r="E1458" s="77"/>
      <c r="F1458" s="77"/>
      <c r="G1458" s="78"/>
      <c r="H1458" s="5"/>
      <c r="I1458" s="5"/>
      <c r="J1458" s="5"/>
      <c r="K1458" s="5"/>
      <c r="O1458" s="5"/>
      <c r="P1458" s="5"/>
      <c r="Q1458" s="5"/>
      <c r="R1458" s="18"/>
      <c r="S1458" s="18"/>
      <c r="T1458" s="18"/>
      <c r="AA1458" s="70"/>
      <c r="AB1458" s="70"/>
      <c r="AD1458" s="70"/>
    </row>
    <row r="1459" spans="1:30" x14ac:dyDescent="0.25">
      <c r="A1459" s="18"/>
      <c r="B1459" s="18"/>
      <c r="C1459" s="18"/>
      <c r="D1459" s="77"/>
      <c r="E1459" s="77"/>
      <c r="F1459" s="77"/>
      <c r="G1459" s="78"/>
      <c r="H1459" s="5"/>
      <c r="I1459" s="5"/>
      <c r="J1459" s="5"/>
      <c r="K1459" s="5"/>
      <c r="O1459" s="5"/>
      <c r="P1459" s="5"/>
      <c r="Q1459" s="5"/>
      <c r="R1459" s="18"/>
      <c r="S1459" s="18"/>
      <c r="T1459" s="18"/>
      <c r="AA1459" s="70"/>
      <c r="AB1459" s="70"/>
      <c r="AD1459" s="70"/>
    </row>
    <row r="1460" spans="1:30" x14ac:dyDescent="0.25">
      <c r="A1460" s="18"/>
      <c r="B1460" s="18"/>
      <c r="C1460" s="18"/>
      <c r="D1460" s="77"/>
      <c r="E1460" s="77"/>
      <c r="F1460" s="77"/>
      <c r="G1460" s="78"/>
      <c r="H1460" s="5"/>
      <c r="I1460" s="5"/>
      <c r="J1460" s="5"/>
      <c r="K1460" s="5"/>
      <c r="O1460" s="5"/>
      <c r="P1460" s="5"/>
      <c r="Q1460" s="5"/>
      <c r="R1460" s="18"/>
      <c r="S1460" s="18"/>
      <c r="T1460" s="18"/>
      <c r="AA1460" s="70"/>
      <c r="AB1460" s="70"/>
      <c r="AD1460" s="70"/>
    </row>
    <row r="1461" spans="1:30" x14ac:dyDescent="0.25">
      <c r="A1461" s="18"/>
      <c r="B1461" s="18"/>
      <c r="C1461" s="18"/>
      <c r="D1461" s="77"/>
      <c r="E1461" s="77"/>
      <c r="F1461" s="77"/>
      <c r="G1461" s="78"/>
      <c r="H1461" s="5"/>
      <c r="I1461" s="5"/>
      <c r="J1461" s="5"/>
      <c r="K1461" s="5"/>
      <c r="O1461" s="5"/>
      <c r="P1461" s="5"/>
      <c r="Q1461" s="5"/>
      <c r="R1461" s="18"/>
      <c r="S1461" s="18"/>
      <c r="T1461" s="18"/>
      <c r="AA1461" s="70"/>
      <c r="AB1461" s="70"/>
      <c r="AD1461" s="70"/>
    </row>
    <row r="1462" spans="1:30" x14ac:dyDescent="0.25">
      <c r="A1462" s="18"/>
      <c r="B1462" s="18"/>
      <c r="C1462" s="18"/>
      <c r="D1462" s="77"/>
      <c r="E1462" s="77"/>
      <c r="F1462" s="77"/>
      <c r="G1462" s="78"/>
      <c r="H1462" s="5"/>
      <c r="I1462" s="5"/>
      <c r="J1462" s="5"/>
      <c r="K1462" s="5"/>
      <c r="O1462" s="5"/>
      <c r="P1462" s="5"/>
      <c r="Q1462" s="5"/>
      <c r="R1462" s="18"/>
      <c r="S1462" s="18"/>
      <c r="T1462" s="18"/>
      <c r="AA1462" s="70"/>
      <c r="AB1462" s="70"/>
      <c r="AD1462" s="70"/>
    </row>
    <row r="1463" spans="1:30" x14ac:dyDescent="0.25">
      <c r="A1463" s="18"/>
      <c r="B1463" s="18"/>
      <c r="C1463" s="18"/>
      <c r="D1463" s="77"/>
      <c r="E1463" s="77"/>
      <c r="F1463" s="77"/>
      <c r="G1463" s="78"/>
      <c r="H1463" s="5"/>
      <c r="I1463" s="5"/>
      <c r="J1463" s="5"/>
      <c r="K1463" s="5"/>
      <c r="O1463" s="5"/>
      <c r="P1463" s="5"/>
      <c r="Q1463" s="5"/>
      <c r="R1463" s="18"/>
      <c r="S1463" s="18"/>
      <c r="T1463" s="18"/>
      <c r="AA1463" s="70"/>
      <c r="AB1463" s="70"/>
      <c r="AD1463" s="70"/>
    </row>
    <row r="1464" spans="1:30" x14ac:dyDescent="0.25">
      <c r="A1464" s="18"/>
      <c r="B1464" s="18"/>
      <c r="C1464" s="18"/>
      <c r="D1464" s="77"/>
      <c r="E1464" s="77"/>
      <c r="F1464" s="77"/>
      <c r="G1464" s="78"/>
      <c r="H1464" s="5"/>
      <c r="I1464" s="5"/>
      <c r="J1464" s="5"/>
      <c r="K1464" s="5"/>
      <c r="O1464" s="5"/>
      <c r="P1464" s="5"/>
      <c r="Q1464" s="5"/>
      <c r="R1464" s="18"/>
      <c r="S1464" s="18"/>
      <c r="T1464" s="18"/>
      <c r="AA1464" s="70"/>
      <c r="AB1464" s="70"/>
      <c r="AD1464" s="70"/>
    </row>
    <row r="1465" spans="1:30" x14ac:dyDescent="0.25">
      <c r="A1465" s="18"/>
      <c r="B1465" s="18"/>
      <c r="C1465" s="18"/>
      <c r="D1465" s="77"/>
      <c r="E1465" s="77"/>
      <c r="F1465" s="77"/>
      <c r="G1465" s="78"/>
      <c r="H1465" s="5"/>
      <c r="I1465" s="5"/>
      <c r="J1465" s="5"/>
      <c r="K1465" s="5"/>
      <c r="O1465" s="5"/>
      <c r="P1465" s="5"/>
      <c r="Q1465" s="5"/>
      <c r="R1465" s="18"/>
      <c r="S1465" s="18"/>
      <c r="T1465" s="18"/>
      <c r="AA1465" s="70"/>
      <c r="AB1465" s="70"/>
      <c r="AD1465" s="70"/>
    </row>
    <row r="1466" spans="1:30" x14ac:dyDescent="0.25">
      <c r="A1466" s="18"/>
      <c r="B1466" s="18"/>
      <c r="C1466" s="18"/>
      <c r="D1466" s="77"/>
      <c r="E1466" s="77"/>
      <c r="F1466" s="77"/>
      <c r="G1466" s="78"/>
      <c r="H1466" s="5"/>
      <c r="I1466" s="5"/>
      <c r="J1466" s="5"/>
      <c r="K1466" s="5"/>
      <c r="O1466" s="5"/>
      <c r="P1466" s="5"/>
      <c r="Q1466" s="5"/>
      <c r="R1466" s="18"/>
      <c r="S1466" s="18"/>
      <c r="T1466" s="18"/>
      <c r="AA1466" s="70"/>
      <c r="AB1466" s="70"/>
      <c r="AD1466" s="70"/>
    </row>
    <row r="1467" spans="1:30" x14ac:dyDescent="0.25">
      <c r="A1467" s="18"/>
      <c r="B1467" s="18"/>
      <c r="C1467" s="18"/>
      <c r="D1467" s="77"/>
      <c r="E1467" s="77"/>
      <c r="F1467" s="77"/>
      <c r="G1467" s="78"/>
      <c r="H1467" s="5"/>
      <c r="I1467" s="5"/>
      <c r="J1467" s="5"/>
      <c r="K1467" s="5"/>
      <c r="O1467" s="5"/>
      <c r="P1467" s="5"/>
      <c r="Q1467" s="5"/>
      <c r="R1467" s="18"/>
      <c r="S1467" s="18"/>
      <c r="T1467" s="18"/>
      <c r="AA1467" s="70"/>
      <c r="AB1467" s="70"/>
      <c r="AD1467" s="70"/>
    </row>
    <row r="1468" spans="1:30" x14ac:dyDescent="0.25">
      <c r="A1468" s="18"/>
      <c r="B1468" s="18"/>
      <c r="C1468" s="18"/>
      <c r="D1468" s="77"/>
      <c r="E1468" s="77"/>
      <c r="F1468" s="77"/>
      <c r="G1468" s="78"/>
      <c r="H1468" s="5"/>
      <c r="I1468" s="5"/>
      <c r="J1468" s="5"/>
      <c r="K1468" s="5"/>
      <c r="O1468" s="5"/>
      <c r="P1468" s="5"/>
      <c r="Q1468" s="5"/>
      <c r="R1468" s="18"/>
      <c r="S1468" s="18"/>
      <c r="T1468" s="18"/>
      <c r="AA1468" s="70"/>
      <c r="AB1468" s="70"/>
      <c r="AD1468" s="70"/>
    </row>
    <row r="1469" spans="1:30" x14ac:dyDescent="0.25">
      <c r="A1469" s="18"/>
      <c r="B1469" s="18"/>
      <c r="C1469" s="18"/>
      <c r="D1469" s="77"/>
      <c r="E1469" s="77"/>
      <c r="F1469" s="77"/>
      <c r="G1469" s="78"/>
      <c r="H1469" s="5"/>
      <c r="I1469" s="5"/>
      <c r="J1469" s="5"/>
      <c r="K1469" s="5"/>
      <c r="O1469" s="5"/>
      <c r="P1469" s="5"/>
      <c r="Q1469" s="5"/>
      <c r="R1469" s="18"/>
      <c r="S1469" s="18"/>
      <c r="T1469" s="18"/>
      <c r="AA1469" s="70"/>
      <c r="AB1469" s="70"/>
      <c r="AD1469" s="70"/>
    </row>
    <row r="1470" spans="1:30" x14ac:dyDescent="0.25">
      <c r="A1470" s="18"/>
      <c r="B1470" s="18"/>
      <c r="C1470" s="18"/>
      <c r="D1470" s="77"/>
      <c r="E1470" s="77"/>
      <c r="F1470" s="77"/>
      <c r="G1470" s="78"/>
      <c r="H1470" s="5"/>
      <c r="I1470" s="5"/>
      <c r="J1470" s="5"/>
      <c r="K1470" s="5"/>
      <c r="O1470" s="5"/>
      <c r="P1470" s="5"/>
      <c r="Q1470" s="5"/>
      <c r="R1470" s="18"/>
      <c r="S1470" s="18"/>
      <c r="T1470" s="18"/>
      <c r="AA1470" s="70"/>
      <c r="AB1470" s="70"/>
      <c r="AD1470" s="70"/>
    </row>
    <row r="1471" spans="1:30" x14ac:dyDescent="0.25">
      <c r="A1471" s="18"/>
      <c r="B1471" s="18"/>
      <c r="C1471" s="18"/>
      <c r="D1471" s="77"/>
      <c r="E1471" s="77"/>
      <c r="F1471" s="77"/>
      <c r="G1471" s="78"/>
      <c r="H1471" s="5"/>
      <c r="I1471" s="5"/>
      <c r="J1471" s="5"/>
      <c r="K1471" s="5"/>
      <c r="O1471" s="5"/>
      <c r="P1471" s="5"/>
      <c r="Q1471" s="5"/>
      <c r="R1471" s="18"/>
      <c r="S1471" s="18"/>
      <c r="T1471" s="18"/>
      <c r="AA1471" s="70"/>
      <c r="AB1471" s="70"/>
      <c r="AD1471" s="70"/>
    </row>
    <row r="1472" spans="1:30" x14ac:dyDescent="0.25">
      <c r="A1472" s="18"/>
      <c r="B1472" s="18"/>
      <c r="C1472" s="18"/>
      <c r="D1472" s="77"/>
      <c r="E1472" s="77"/>
      <c r="F1472" s="77"/>
      <c r="G1472" s="78"/>
      <c r="H1472" s="5"/>
      <c r="I1472" s="5"/>
      <c r="J1472" s="5"/>
      <c r="K1472" s="5"/>
      <c r="O1472" s="5"/>
      <c r="P1472" s="5"/>
      <c r="Q1472" s="5"/>
      <c r="R1472" s="18"/>
      <c r="S1472" s="18"/>
      <c r="T1472" s="18"/>
      <c r="AA1472" s="70"/>
      <c r="AB1472" s="70"/>
      <c r="AD1472" s="70"/>
    </row>
    <row r="1473" spans="1:30" x14ac:dyDescent="0.25">
      <c r="A1473" s="18"/>
      <c r="B1473" s="18"/>
      <c r="C1473" s="18"/>
      <c r="D1473" s="77"/>
      <c r="E1473" s="77"/>
      <c r="F1473" s="77"/>
      <c r="G1473" s="78"/>
      <c r="H1473" s="5"/>
      <c r="I1473" s="5"/>
      <c r="J1473" s="5"/>
      <c r="K1473" s="5"/>
      <c r="O1473" s="5"/>
      <c r="P1473" s="5"/>
      <c r="Q1473" s="5"/>
      <c r="R1473" s="18"/>
      <c r="S1473" s="18"/>
      <c r="T1473" s="18"/>
      <c r="AA1473" s="70"/>
      <c r="AB1473" s="70"/>
      <c r="AD1473" s="70"/>
    </row>
    <row r="1474" spans="1:30" x14ac:dyDescent="0.25">
      <c r="A1474" s="18"/>
      <c r="B1474" s="18"/>
      <c r="C1474" s="18"/>
      <c r="D1474" s="77"/>
      <c r="E1474" s="77"/>
      <c r="F1474" s="77"/>
      <c r="G1474" s="78"/>
      <c r="H1474" s="5"/>
      <c r="I1474" s="5"/>
      <c r="J1474" s="5"/>
      <c r="K1474" s="5"/>
      <c r="O1474" s="5"/>
      <c r="P1474" s="5"/>
      <c r="Q1474" s="5"/>
      <c r="R1474" s="18"/>
      <c r="S1474" s="18"/>
      <c r="T1474" s="18"/>
      <c r="AA1474" s="70"/>
      <c r="AB1474" s="70"/>
      <c r="AD1474" s="70"/>
    </row>
    <row r="1475" spans="1:30" x14ac:dyDescent="0.25">
      <c r="A1475" s="18"/>
      <c r="B1475" s="18"/>
      <c r="C1475" s="18"/>
      <c r="D1475" s="77"/>
      <c r="E1475" s="77"/>
      <c r="F1475" s="77"/>
      <c r="G1475" s="78"/>
      <c r="H1475" s="5"/>
      <c r="I1475" s="5"/>
      <c r="J1475" s="5"/>
      <c r="K1475" s="5"/>
      <c r="O1475" s="5"/>
      <c r="P1475" s="5"/>
      <c r="Q1475" s="5"/>
      <c r="R1475" s="18"/>
      <c r="S1475" s="18"/>
      <c r="T1475" s="18"/>
      <c r="AA1475" s="70"/>
      <c r="AB1475" s="70"/>
      <c r="AD1475" s="70"/>
    </row>
    <row r="1476" spans="1:30" x14ac:dyDescent="0.25">
      <c r="A1476" s="18"/>
      <c r="B1476" s="18"/>
      <c r="C1476" s="18"/>
      <c r="D1476" s="77"/>
      <c r="E1476" s="77"/>
      <c r="F1476" s="77"/>
      <c r="G1476" s="78"/>
      <c r="H1476" s="5"/>
      <c r="I1476" s="5"/>
      <c r="J1476" s="5"/>
      <c r="K1476" s="5"/>
      <c r="O1476" s="5"/>
      <c r="P1476" s="5"/>
      <c r="Q1476" s="5"/>
      <c r="R1476" s="18"/>
      <c r="S1476" s="18"/>
      <c r="T1476" s="18"/>
      <c r="AA1476" s="70"/>
      <c r="AB1476" s="70"/>
      <c r="AD1476" s="70"/>
    </row>
    <row r="1477" spans="1:30" x14ac:dyDescent="0.25">
      <c r="A1477" s="18"/>
      <c r="B1477" s="18"/>
      <c r="C1477" s="18"/>
      <c r="D1477" s="77"/>
      <c r="E1477" s="77"/>
      <c r="F1477" s="77"/>
      <c r="G1477" s="78"/>
      <c r="H1477" s="5"/>
      <c r="I1477" s="5"/>
      <c r="J1477" s="5"/>
      <c r="K1477" s="5"/>
      <c r="O1477" s="5"/>
      <c r="P1477" s="5"/>
      <c r="Q1477" s="5"/>
      <c r="R1477" s="18"/>
      <c r="S1477" s="18"/>
      <c r="T1477" s="18"/>
      <c r="AA1477" s="70"/>
      <c r="AB1477" s="70"/>
      <c r="AD1477" s="70"/>
    </row>
    <row r="1478" spans="1:30" x14ac:dyDescent="0.25">
      <c r="A1478" s="18"/>
      <c r="B1478" s="18"/>
      <c r="C1478" s="18"/>
      <c r="D1478" s="77"/>
      <c r="E1478" s="77"/>
      <c r="F1478" s="77"/>
      <c r="G1478" s="78"/>
      <c r="H1478" s="5"/>
      <c r="I1478" s="5"/>
      <c r="J1478" s="5"/>
      <c r="K1478" s="5"/>
      <c r="O1478" s="5"/>
      <c r="P1478" s="5"/>
      <c r="Q1478" s="5"/>
      <c r="R1478" s="18"/>
      <c r="S1478" s="18"/>
      <c r="T1478" s="18"/>
      <c r="AA1478" s="70"/>
      <c r="AB1478" s="70"/>
      <c r="AD1478" s="70"/>
    </row>
    <row r="1479" spans="1:30" x14ac:dyDescent="0.25">
      <c r="A1479" s="18"/>
      <c r="B1479" s="18"/>
      <c r="C1479" s="18"/>
      <c r="D1479" s="77"/>
      <c r="E1479" s="77"/>
      <c r="F1479" s="77"/>
      <c r="G1479" s="78"/>
      <c r="H1479" s="5"/>
      <c r="I1479" s="5"/>
      <c r="J1479" s="5"/>
      <c r="K1479" s="5"/>
      <c r="O1479" s="5"/>
      <c r="P1479" s="5"/>
      <c r="Q1479" s="5"/>
      <c r="R1479" s="18"/>
      <c r="S1479" s="18"/>
      <c r="T1479" s="18"/>
      <c r="AA1479" s="70"/>
      <c r="AB1479" s="70"/>
      <c r="AD1479" s="70"/>
    </row>
    <row r="1480" spans="1:30" x14ac:dyDescent="0.25">
      <c r="A1480" s="18"/>
      <c r="B1480" s="18"/>
      <c r="C1480" s="18"/>
      <c r="D1480" s="77"/>
      <c r="E1480" s="77"/>
      <c r="F1480" s="77"/>
      <c r="G1480" s="78"/>
      <c r="H1480" s="5"/>
      <c r="I1480" s="5"/>
      <c r="J1480" s="5"/>
      <c r="K1480" s="5"/>
      <c r="O1480" s="5"/>
      <c r="P1480" s="5"/>
      <c r="Q1480" s="5"/>
      <c r="R1480" s="18"/>
      <c r="S1480" s="18"/>
      <c r="T1480" s="18"/>
      <c r="AA1480" s="70"/>
      <c r="AB1480" s="70"/>
      <c r="AD1480" s="70"/>
    </row>
    <row r="1481" spans="1:30" x14ac:dyDescent="0.25">
      <c r="A1481" s="18"/>
      <c r="B1481" s="18"/>
      <c r="C1481" s="18"/>
      <c r="D1481" s="77"/>
      <c r="E1481" s="77"/>
      <c r="F1481" s="77"/>
      <c r="G1481" s="78"/>
      <c r="H1481" s="5"/>
      <c r="I1481" s="5"/>
      <c r="J1481" s="5"/>
      <c r="K1481" s="5"/>
      <c r="O1481" s="5"/>
      <c r="P1481" s="5"/>
      <c r="Q1481" s="5"/>
      <c r="R1481" s="18"/>
      <c r="S1481" s="18"/>
      <c r="T1481" s="18"/>
      <c r="AA1481" s="70"/>
      <c r="AB1481" s="70"/>
      <c r="AD1481" s="70"/>
    </row>
    <row r="1482" spans="1:30" x14ac:dyDescent="0.25">
      <c r="A1482" s="18"/>
      <c r="B1482" s="18"/>
      <c r="C1482" s="18"/>
      <c r="D1482" s="77"/>
      <c r="E1482" s="77"/>
      <c r="F1482" s="77"/>
      <c r="G1482" s="78"/>
      <c r="H1482" s="5"/>
      <c r="I1482" s="5"/>
      <c r="J1482" s="5"/>
      <c r="K1482" s="5"/>
      <c r="O1482" s="5"/>
      <c r="P1482" s="5"/>
      <c r="Q1482" s="5"/>
      <c r="R1482" s="18"/>
      <c r="S1482" s="18"/>
      <c r="T1482" s="18"/>
      <c r="AA1482" s="70"/>
      <c r="AB1482" s="70"/>
      <c r="AD1482" s="70"/>
    </row>
    <row r="1483" spans="1:30" x14ac:dyDescent="0.25">
      <c r="A1483" s="18"/>
      <c r="B1483" s="18"/>
      <c r="C1483" s="18"/>
      <c r="D1483" s="77"/>
      <c r="E1483" s="77"/>
      <c r="F1483" s="77"/>
      <c r="G1483" s="78"/>
      <c r="H1483" s="5"/>
      <c r="I1483" s="5"/>
      <c r="J1483" s="5"/>
      <c r="K1483" s="5"/>
      <c r="O1483" s="5"/>
      <c r="P1483" s="5"/>
      <c r="Q1483" s="5"/>
      <c r="R1483" s="18"/>
      <c r="S1483" s="18"/>
      <c r="T1483" s="18"/>
      <c r="AA1483" s="70"/>
      <c r="AB1483" s="70"/>
      <c r="AD1483" s="70"/>
    </row>
    <row r="1484" spans="1:30" x14ac:dyDescent="0.25">
      <c r="A1484" s="18"/>
      <c r="B1484" s="18"/>
      <c r="C1484" s="18"/>
      <c r="D1484" s="77"/>
      <c r="E1484" s="77"/>
      <c r="F1484" s="77"/>
      <c r="G1484" s="78"/>
      <c r="H1484" s="5"/>
      <c r="I1484" s="5"/>
      <c r="J1484" s="5"/>
      <c r="K1484" s="5"/>
      <c r="O1484" s="5"/>
      <c r="P1484" s="5"/>
      <c r="Q1484" s="5"/>
      <c r="R1484" s="18"/>
      <c r="S1484" s="18"/>
      <c r="T1484" s="18"/>
      <c r="AA1484" s="70"/>
      <c r="AB1484" s="70"/>
      <c r="AD1484" s="70"/>
    </row>
    <row r="1485" spans="1:30" x14ac:dyDescent="0.25">
      <c r="A1485" s="18"/>
      <c r="B1485" s="18"/>
      <c r="C1485" s="18"/>
      <c r="D1485" s="77"/>
      <c r="E1485" s="77"/>
      <c r="F1485" s="77"/>
      <c r="G1485" s="78"/>
      <c r="H1485" s="5"/>
      <c r="I1485" s="5"/>
      <c r="J1485" s="5"/>
      <c r="K1485" s="5"/>
      <c r="O1485" s="5"/>
      <c r="P1485" s="5"/>
      <c r="Q1485" s="5"/>
      <c r="R1485" s="18"/>
      <c r="S1485" s="18"/>
      <c r="T1485" s="18"/>
      <c r="AA1485" s="70"/>
      <c r="AB1485" s="70"/>
      <c r="AD1485" s="70"/>
    </row>
    <row r="1486" spans="1:30" x14ac:dyDescent="0.25">
      <c r="A1486" s="18"/>
      <c r="B1486" s="18"/>
      <c r="C1486" s="18"/>
      <c r="D1486" s="77"/>
      <c r="E1486" s="77"/>
      <c r="F1486" s="77"/>
      <c r="G1486" s="78"/>
      <c r="H1486" s="5"/>
      <c r="I1486" s="5"/>
      <c r="J1486" s="5"/>
      <c r="K1486" s="5"/>
      <c r="O1486" s="5"/>
      <c r="P1486" s="5"/>
      <c r="Q1486" s="5"/>
      <c r="R1486" s="18"/>
      <c r="S1486" s="18"/>
      <c r="T1486" s="18"/>
      <c r="AA1486" s="70"/>
      <c r="AB1486" s="70"/>
      <c r="AD1486" s="70"/>
    </row>
    <row r="1487" spans="1:30" x14ac:dyDescent="0.25">
      <c r="A1487" s="18"/>
      <c r="B1487" s="18"/>
      <c r="C1487" s="18"/>
      <c r="D1487" s="77"/>
      <c r="E1487" s="77"/>
      <c r="F1487" s="77"/>
      <c r="G1487" s="78"/>
      <c r="H1487" s="5"/>
      <c r="I1487" s="5"/>
      <c r="J1487" s="5"/>
      <c r="K1487" s="5"/>
      <c r="O1487" s="5"/>
      <c r="P1487" s="5"/>
      <c r="Q1487" s="5"/>
      <c r="R1487" s="18"/>
      <c r="S1487" s="18"/>
      <c r="T1487" s="18"/>
      <c r="AA1487" s="70"/>
      <c r="AB1487" s="70"/>
      <c r="AD1487" s="70"/>
    </row>
    <row r="1488" spans="1:30" x14ac:dyDescent="0.25">
      <c r="A1488" s="18"/>
      <c r="B1488" s="18"/>
      <c r="C1488" s="18"/>
      <c r="D1488" s="77"/>
      <c r="E1488" s="77"/>
      <c r="F1488" s="77"/>
      <c r="G1488" s="78"/>
      <c r="H1488" s="5"/>
      <c r="I1488" s="5"/>
      <c r="J1488" s="5"/>
      <c r="K1488" s="5"/>
      <c r="O1488" s="5"/>
      <c r="P1488" s="5"/>
      <c r="Q1488" s="5"/>
      <c r="R1488" s="18"/>
      <c r="S1488" s="18"/>
      <c r="T1488" s="18"/>
      <c r="AA1488" s="70"/>
      <c r="AB1488" s="70"/>
      <c r="AD1488" s="70"/>
    </row>
    <row r="1489" spans="1:30" x14ac:dyDescent="0.25">
      <c r="A1489" s="18"/>
      <c r="B1489" s="18"/>
      <c r="C1489" s="18"/>
      <c r="D1489" s="77"/>
      <c r="E1489" s="77"/>
      <c r="F1489" s="77"/>
      <c r="G1489" s="78"/>
      <c r="H1489" s="5"/>
      <c r="I1489" s="5"/>
      <c r="J1489" s="5"/>
      <c r="K1489" s="5"/>
      <c r="O1489" s="5"/>
      <c r="P1489" s="5"/>
      <c r="Q1489" s="5"/>
      <c r="R1489" s="18"/>
      <c r="S1489" s="18"/>
      <c r="T1489" s="18"/>
      <c r="AA1489" s="70"/>
      <c r="AB1489" s="70"/>
      <c r="AD1489" s="70"/>
    </row>
    <row r="1490" spans="1:30" x14ac:dyDescent="0.25">
      <c r="A1490" s="18"/>
      <c r="B1490" s="18"/>
      <c r="C1490" s="18"/>
      <c r="D1490" s="77"/>
      <c r="E1490" s="77"/>
      <c r="F1490" s="77"/>
      <c r="G1490" s="78"/>
      <c r="H1490" s="5"/>
      <c r="I1490" s="5"/>
      <c r="J1490" s="5"/>
      <c r="K1490" s="5"/>
      <c r="O1490" s="5"/>
      <c r="P1490" s="5"/>
      <c r="Q1490" s="5"/>
      <c r="R1490" s="18"/>
      <c r="S1490" s="18"/>
      <c r="T1490" s="18"/>
      <c r="AA1490" s="70"/>
      <c r="AB1490" s="70"/>
      <c r="AD1490" s="70"/>
    </row>
    <row r="1491" spans="1:30" x14ac:dyDescent="0.25">
      <c r="A1491" s="18"/>
      <c r="B1491" s="18"/>
      <c r="C1491" s="18"/>
      <c r="D1491" s="77"/>
      <c r="E1491" s="77"/>
      <c r="F1491" s="77"/>
      <c r="G1491" s="78"/>
      <c r="H1491" s="5"/>
      <c r="I1491" s="5"/>
      <c r="J1491" s="5"/>
      <c r="K1491" s="5"/>
      <c r="O1491" s="5"/>
      <c r="P1491" s="5"/>
      <c r="Q1491" s="5"/>
      <c r="R1491" s="18"/>
      <c r="S1491" s="18"/>
      <c r="T1491" s="18"/>
      <c r="AA1491" s="70"/>
      <c r="AB1491" s="70"/>
      <c r="AD1491" s="70"/>
    </row>
    <row r="1492" spans="1:30" x14ac:dyDescent="0.25">
      <c r="A1492" s="18"/>
      <c r="B1492" s="18"/>
      <c r="C1492" s="18"/>
      <c r="D1492" s="77"/>
      <c r="E1492" s="77"/>
      <c r="F1492" s="77"/>
      <c r="G1492" s="78"/>
      <c r="H1492" s="5"/>
      <c r="I1492" s="5"/>
      <c r="J1492" s="5"/>
      <c r="K1492" s="5"/>
      <c r="O1492" s="5"/>
      <c r="P1492" s="5"/>
      <c r="Q1492" s="5"/>
      <c r="R1492" s="18"/>
      <c r="S1492" s="18"/>
      <c r="T1492" s="18"/>
      <c r="AA1492" s="70"/>
      <c r="AB1492" s="70"/>
      <c r="AD1492" s="70"/>
    </row>
    <row r="1493" spans="1:30" x14ac:dyDescent="0.25">
      <c r="A1493" s="18"/>
      <c r="B1493" s="18"/>
      <c r="C1493" s="18"/>
      <c r="D1493" s="77"/>
      <c r="E1493" s="77"/>
      <c r="F1493" s="77"/>
      <c r="G1493" s="78"/>
      <c r="H1493" s="5"/>
      <c r="I1493" s="5"/>
      <c r="J1493" s="5"/>
      <c r="K1493" s="5"/>
      <c r="O1493" s="5"/>
      <c r="P1493" s="5"/>
      <c r="Q1493" s="5"/>
      <c r="R1493" s="18"/>
      <c r="S1493" s="18"/>
      <c r="T1493" s="18"/>
      <c r="AA1493" s="70"/>
      <c r="AB1493" s="70"/>
      <c r="AD1493" s="70"/>
    </row>
    <row r="1494" spans="1:30" x14ac:dyDescent="0.25">
      <c r="A1494" s="18"/>
      <c r="B1494" s="18"/>
      <c r="C1494" s="18"/>
      <c r="D1494" s="77"/>
      <c r="E1494" s="77"/>
      <c r="F1494" s="77"/>
      <c r="G1494" s="78"/>
      <c r="H1494" s="5"/>
      <c r="I1494" s="5"/>
      <c r="J1494" s="5"/>
      <c r="K1494" s="5"/>
      <c r="O1494" s="5"/>
      <c r="P1494" s="5"/>
      <c r="Q1494" s="5"/>
      <c r="R1494" s="18"/>
      <c r="S1494" s="18"/>
      <c r="T1494" s="18"/>
      <c r="AA1494" s="70"/>
      <c r="AB1494" s="70"/>
      <c r="AD1494" s="70"/>
    </row>
    <row r="1495" spans="1:30" x14ac:dyDescent="0.25">
      <c r="A1495" s="18"/>
      <c r="B1495" s="18"/>
      <c r="C1495" s="18"/>
      <c r="D1495" s="77"/>
      <c r="E1495" s="77"/>
      <c r="F1495" s="77"/>
      <c r="G1495" s="78"/>
      <c r="H1495" s="5"/>
      <c r="I1495" s="5"/>
      <c r="J1495" s="5"/>
      <c r="K1495" s="5"/>
      <c r="O1495" s="5"/>
      <c r="P1495" s="5"/>
      <c r="Q1495" s="5"/>
      <c r="R1495" s="18"/>
      <c r="S1495" s="18"/>
      <c r="T1495" s="18"/>
      <c r="AA1495" s="70"/>
      <c r="AB1495" s="70"/>
      <c r="AD1495" s="70"/>
    </row>
    <row r="1496" spans="1:30" x14ac:dyDescent="0.25">
      <c r="A1496" s="18"/>
      <c r="B1496" s="18"/>
      <c r="C1496" s="18"/>
      <c r="D1496" s="77"/>
      <c r="E1496" s="77"/>
      <c r="F1496" s="77"/>
      <c r="G1496" s="78"/>
      <c r="H1496" s="5"/>
      <c r="I1496" s="5"/>
      <c r="J1496" s="5"/>
      <c r="K1496" s="5"/>
      <c r="O1496" s="5"/>
      <c r="P1496" s="5"/>
      <c r="Q1496" s="5"/>
      <c r="R1496" s="18"/>
      <c r="S1496" s="18"/>
      <c r="T1496" s="18"/>
      <c r="AA1496" s="70"/>
      <c r="AB1496" s="70"/>
      <c r="AD1496" s="70"/>
    </row>
    <row r="1497" spans="1:30" x14ac:dyDescent="0.25">
      <c r="A1497" s="18"/>
      <c r="B1497" s="18"/>
      <c r="C1497" s="18"/>
      <c r="D1497" s="77"/>
      <c r="E1497" s="77"/>
      <c r="F1497" s="77"/>
      <c r="G1497" s="78"/>
      <c r="H1497" s="5"/>
      <c r="I1497" s="5"/>
      <c r="J1497" s="5"/>
      <c r="K1497" s="5"/>
      <c r="O1497" s="5"/>
      <c r="P1497" s="5"/>
      <c r="Q1497" s="5"/>
      <c r="R1497" s="18"/>
      <c r="S1497" s="18"/>
      <c r="T1497" s="18"/>
      <c r="AA1497" s="70"/>
      <c r="AB1497" s="70"/>
      <c r="AD1497" s="70"/>
    </row>
    <row r="1498" spans="1:30" x14ac:dyDescent="0.25">
      <c r="A1498" s="18"/>
      <c r="B1498" s="18"/>
      <c r="C1498" s="18"/>
      <c r="D1498" s="77"/>
      <c r="E1498" s="77"/>
      <c r="F1498" s="77"/>
      <c r="G1498" s="78"/>
      <c r="H1498" s="5"/>
      <c r="I1498" s="5"/>
      <c r="J1498" s="5"/>
      <c r="K1498" s="5"/>
      <c r="O1498" s="5"/>
      <c r="P1498" s="5"/>
      <c r="Q1498" s="5"/>
      <c r="R1498" s="18"/>
      <c r="S1498" s="18"/>
      <c r="T1498" s="18"/>
      <c r="AA1498" s="70"/>
      <c r="AB1498" s="70"/>
      <c r="AD1498" s="70"/>
    </row>
    <row r="1499" spans="1:30" x14ac:dyDescent="0.25">
      <c r="A1499" s="18"/>
      <c r="B1499" s="18"/>
      <c r="C1499" s="18"/>
      <c r="D1499" s="77"/>
      <c r="E1499" s="77"/>
      <c r="F1499" s="77"/>
      <c r="G1499" s="78"/>
      <c r="H1499" s="5"/>
      <c r="I1499" s="5"/>
      <c r="J1499" s="5"/>
      <c r="K1499" s="5"/>
      <c r="O1499" s="5"/>
      <c r="P1499" s="5"/>
      <c r="Q1499" s="5"/>
      <c r="R1499" s="18"/>
      <c r="S1499" s="18"/>
      <c r="T1499" s="18"/>
      <c r="AA1499" s="70"/>
      <c r="AB1499" s="70"/>
      <c r="AD1499" s="70"/>
    </row>
    <row r="1500" spans="1:30" x14ac:dyDescent="0.25">
      <c r="A1500" s="18"/>
      <c r="B1500" s="18"/>
      <c r="C1500" s="18"/>
      <c r="D1500" s="77"/>
      <c r="E1500" s="77"/>
      <c r="F1500" s="77"/>
      <c r="G1500" s="78"/>
      <c r="H1500" s="5"/>
      <c r="I1500" s="5"/>
      <c r="J1500" s="5"/>
      <c r="K1500" s="5"/>
      <c r="O1500" s="5"/>
      <c r="P1500" s="5"/>
      <c r="Q1500" s="5"/>
      <c r="R1500" s="18"/>
      <c r="S1500" s="18"/>
      <c r="T1500" s="18"/>
      <c r="AA1500" s="70"/>
      <c r="AB1500" s="70"/>
      <c r="AD1500" s="70"/>
    </row>
    <row r="1501" spans="1:30" x14ac:dyDescent="0.25">
      <c r="A1501" s="18"/>
      <c r="B1501" s="18"/>
      <c r="C1501" s="18"/>
      <c r="D1501" s="77"/>
      <c r="E1501" s="77"/>
      <c r="F1501" s="77"/>
      <c r="G1501" s="78"/>
      <c r="H1501" s="5"/>
      <c r="I1501" s="5"/>
      <c r="J1501" s="5"/>
      <c r="K1501" s="5"/>
      <c r="O1501" s="5"/>
      <c r="P1501" s="5"/>
      <c r="Q1501" s="5"/>
      <c r="R1501" s="18"/>
      <c r="S1501" s="18"/>
      <c r="T1501" s="18"/>
      <c r="AA1501" s="70"/>
      <c r="AB1501" s="70"/>
      <c r="AD1501" s="70"/>
    </row>
    <row r="1502" spans="1:30" x14ac:dyDescent="0.25">
      <c r="A1502" s="18"/>
      <c r="B1502" s="18"/>
      <c r="C1502" s="18"/>
      <c r="D1502" s="77"/>
      <c r="E1502" s="77"/>
      <c r="F1502" s="77"/>
      <c r="G1502" s="78"/>
      <c r="H1502" s="5"/>
      <c r="I1502" s="5"/>
      <c r="J1502" s="5"/>
      <c r="K1502" s="5"/>
      <c r="O1502" s="5"/>
      <c r="P1502" s="5"/>
      <c r="Q1502" s="5"/>
      <c r="R1502" s="18"/>
      <c r="S1502" s="18"/>
      <c r="T1502" s="18"/>
      <c r="AA1502" s="70"/>
      <c r="AB1502" s="70"/>
      <c r="AD1502" s="70"/>
    </row>
    <row r="1503" spans="1:30" x14ac:dyDescent="0.25">
      <c r="A1503" s="18"/>
      <c r="B1503" s="18"/>
      <c r="C1503" s="18"/>
      <c r="D1503" s="77"/>
      <c r="E1503" s="77"/>
      <c r="F1503" s="77"/>
      <c r="G1503" s="78"/>
      <c r="H1503" s="5"/>
      <c r="I1503" s="5"/>
      <c r="J1503" s="5"/>
      <c r="K1503" s="5"/>
      <c r="O1503" s="5"/>
      <c r="P1503" s="5"/>
      <c r="Q1503" s="5"/>
      <c r="R1503" s="18"/>
      <c r="S1503" s="18"/>
      <c r="T1503" s="18"/>
      <c r="AA1503" s="70"/>
      <c r="AB1503" s="70"/>
      <c r="AD1503" s="70"/>
    </row>
    <row r="1504" spans="1:30" x14ac:dyDescent="0.25">
      <c r="A1504" s="18"/>
      <c r="B1504" s="18"/>
      <c r="C1504" s="18"/>
      <c r="D1504" s="77"/>
      <c r="E1504" s="77"/>
      <c r="F1504" s="77"/>
      <c r="G1504" s="78"/>
      <c r="H1504" s="5"/>
      <c r="I1504" s="5"/>
      <c r="J1504" s="5"/>
      <c r="K1504" s="5"/>
      <c r="O1504" s="5"/>
      <c r="P1504" s="5"/>
      <c r="Q1504" s="5"/>
      <c r="R1504" s="18"/>
      <c r="S1504" s="18"/>
      <c r="T1504" s="18"/>
      <c r="AA1504" s="70"/>
      <c r="AB1504" s="70"/>
      <c r="AD1504" s="70"/>
    </row>
    <row r="1505" spans="1:30" x14ac:dyDescent="0.25">
      <c r="A1505" s="18"/>
      <c r="B1505" s="18"/>
      <c r="C1505" s="18"/>
      <c r="D1505" s="77"/>
      <c r="E1505" s="77"/>
      <c r="F1505" s="77"/>
      <c r="G1505" s="78"/>
      <c r="H1505" s="5"/>
      <c r="I1505" s="5"/>
      <c r="J1505" s="5"/>
      <c r="K1505" s="5"/>
      <c r="O1505" s="5"/>
      <c r="P1505" s="5"/>
      <c r="Q1505" s="5"/>
      <c r="R1505" s="18"/>
      <c r="S1505" s="18"/>
      <c r="T1505" s="18"/>
      <c r="AA1505" s="70"/>
      <c r="AB1505" s="70"/>
      <c r="AD1505" s="70"/>
    </row>
    <row r="1506" spans="1:30" x14ac:dyDescent="0.25">
      <c r="A1506" s="18"/>
      <c r="B1506" s="18"/>
      <c r="C1506" s="18"/>
      <c r="D1506" s="77"/>
      <c r="E1506" s="77"/>
      <c r="F1506" s="77"/>
      <c r="G1506" s="78"/>
      <c r="H1506" s="5"/>
      <c r="I1506" s="5"/>
      <c r="J1506" s="5"/>
      <c r="K1506" s="5"/>
      <c r="O1506" s="5"/>
      <c r="P1506" s="5"/>
      <c r="Q1506" s="5"/>
      <c r="R1506" s="18"/>
      <c r="S1506" s="18"/>
      <c r="T1506" s="18"/>
      <c r="AA1506" s="70"/>
      <c r="AB1506" s="70"/>
      <c r="AD1506" s="70"/>
    </row>
    <row r="1507" spans="1:30" x14ac:dyDescent="0.25">
      <c r="A1507" s="18"/>
      <c r="B1507" s="18"/>
      <c r="C1507" s="18"/>
      <c r="D1507" s="77"/>
      <c r="E1507" s="77"/>
      <c r="F1507" s="77"/>
      <c r="G1507" s="78"/>
      <c r="H1507" s="5"/>
      <c r="I1507" s="5"/>
      <c r="J1507" s="5"/>
      <c r="K1507" s="5"/>
      <c r="O1507" s="5"/>
      <c r="P1507" s="5"/>
      <c r="Q1507" s="5"/>
      <c r="R1507" s="18"/>
      <c r="S1507" s="18"/>
      <c r="T1507" s="18"/>
      <c r="AA1507" s="70"/>
      <c r="AB1507" s="70"/>
      <c r="AD1507" s="70"/>
    </row>
    <row r="1508" spans="1:30" x14ac:dyDescent="0.25">
      <c r="A1508" s="18"/>
      <c r="B1508" s="18"/>
      <c r="C1508" s="18"/>
      <c r="D1508" s="77"/>
      <c r="E1508" s="77"/>
      <c r="F1508" s="77"/>
      <c r="G1508" s="78"/>
      <c r="H1508" s="5"/>
      <c r="I1508" s="5"/>
      <c r="J1508" s="5"/>
      <c r="K1508" s="5"/>
      <c r="O1508" s="5"/>
      <c r="P1508" s="5"/>
      <c r="Q1508" s="5"/>
      <c r="R1508" s="18"/>
      <c r="S1508" s="18"/>
      <c r="T1508" s="18"/>
      <c r="AA1508" s="70"/>
      <c r="AB1508" s="70"/>
      <c r="AD1508" s="70"/>
    </row>
    <row r="1509" spans="1:30" x14ac:dyDescent="0.25">
      <c r="A1509" s="18"/>
      <c r="B1509" s="18"/>
      <c r="C1509" s="18"/>
      <c r="D1509" s="77"/>
      <c r="E1509" s="77"/>
      <c r="F1509" s="77"/>
      <c r="G1509" s="78"/>
      <c r="H1509" s="5"/>
      <c r="I1509" s="5"/>
      <c r="J1509" s="5"/>
      <c r="K1509" s="5"/>
      <c r="O1509" s="5"/>
      <c r="P1509" s="5"/>
      <c r="Q1509" s="5"/>
      <c r="R1509" s="18"/>
      <c r="S1509" s="18"/>
      <c r="T1509" s="18"/>
      <c r="AA1509" s="70"/>
      <c r="AB1509" s="70"/>
      <c r="AD1509" s="70"/>
    </row>
    <row r="1510" spans="1:30" x14ac:dyDescent="0.25">
      <c r="A1510" s="18"/>
      <c r="B1510" s="18"/>
      <c r="C1510" s="18"/>
      <c r="D1510" s="77"/>
      <c r="E1510" s="77"/>
      <c r="F1510" s="77"/>
      <c r="G1510" s="78"/>
      <c r="H1510" s="5"/>
      <c r="I1510" s="5"/>
      <c r="J1510" s="5"/>
      <c r="K1510" s="5"/>
      <c r="O1510" s="5"/>
      <c r="P1510" s="5"/>
      <c r="Q1510" s="5"/>
      <c r="R1510" s="18"/>
      <c r="S1510" s="18"/>
      <c r="T1510" s="18"/>
      <c r="AA1510" s="70"/>
      <c r="AB1510" s="70"/>
      <c r="AD1510" s="70"/>
    </row>
    <row r="1511" spans="1:30" x14ac:dyDescent="0.25">
      <c r="A1511" s="18"/>
      <c r="B1511" s="18"/>
      <c r="C1511" s="18"/>
      <c r="D1511" s="77"/>
      <c r="E1511" s="77"/>
      <c r="F1511" s="77"/>
      <c r="G1511" s="78"/>
      <c r="H1511" s="5"/>
      <c r="I1511" s="5"/>
      <c r="J1511" s="5"/>
      <c r="K1511" s="5"/>
      <c r="O1511" s="5"/>
      <c r="P1511" s="5"/>
      <c r="Q1511" s="5"/>
      <c r="R1511" s="18"/>
      <c r="S1511" s="18"/>
      <c r="T1511" s="18"/>
      <c r="AA1511" s="70"/>
      <c r="AB1511" s="70"/>
      <c r="AD1511" s="70"/>
    </row>
    <row r="1512" spans="1:30" x14ac:dyDescent="0.25">
      <c r="A1512" s="18"/>
      <c r="B1512" s="18"/>
      <c r="C1512" s="18"/>
      <c r="D1512" s="77"/>
      <c r="E1512" s="77"/>
      <c r="F1512" s="77"/>
      <c r="G1512" s="78"/>
      <c r="H1512" s="5"/>
      <c r="I1512" s="5"/>
      <c r="J1512" s="5"/>
      <c r="K1512" s="5"/>
      <c r="O1512" s="5"/>
      <c r="P1512" s="5"/>
      <c r="Q1512" s="5"/>
      <c r="R1512" s="18"/>
      <c r="S1512" s="18"/>
      <c r="T1512" s="18"/>
      <c r="AA1512" s="70"/>
      <c r="AB1512" s="70"/>
      <c r="AD1512" s="70"/>
    </row>
    <row r="1513" spans="1:30" x14ac:dyDescent="0.25">
      <c r="A1513" s="18"/>
      <c r="B1513" s="18"/>
      <c r="C1513" s="18"/>
      <c r="D1513" s="77"/>
      <c r="E1513" s="77"/>
      <c r="F1513" s="77"/>
      <c r="G1513" s="78"/>
      <c r="H1513" s="5"/>
      <c r="I1513" s="5"/>
      <c r="J1513" s="5"/>
      <c r="K1513" s="5"/>
      <c r="O1513" s="5"/>
      <c r="P1513" s="5"/>
      <c r="Q1513" s="5"/>
      <c r="R1513" s="18"/>
      <c r="S1513" s="18"/>
      <c r="T1513" s="18"/>
      <c r="AA1513" s="70"/>
      <c r="AB1513" s="70"/>
      <c r="AD1513" s="70"/>
    </row>
    <row r="1514" spans="1:30" x14ac:dyDescent="0.25">
      <c r="A1514" s="18"/>
      <c r="B1514" s="18"/>
      <c r="C1514" s="18"/>
      <c r="D1514" s="77"/>
      <c r="E1514" s="77"/>
      <c r="F1514" s="77"/>
      <c r="G1514" s="78"/>
      <c r="H1514" s="5"/>
      <c r="I1514" s="5"/>
      <c r="J1514" s="5"/>
      <c r="K1514" s="5"/>
      <c r="O1514" s="5"/>
      <c r="P1514" s="5"/>
      <c r="Q1514" s="5"/>
      <c r="R1514" s="18"/>
      <c r="S1514" s="18"/>
      <c r="T1514" s="18"/>
      <c r="AA1514" s="70"/>
      <c r="AB1514" s="70"/>
      <c r="AD1514" s="70"/>
    </row>
    <row r="1515" spans="1:30" x14ac:dyDescent="0.25">
      <c r="A1515" s="18"/>
      <c r="B1515" s="18"/>
      <c r="C1515" s="18"/>
      <c r="D1515" s="77"/>
      <c r="E1515" s="77"/>
      <c r="F1515" s="77"/>
      <c r="G1515" s="78"/>
      <c r="H1515" s="5"/>
      <c r="I1515" s="5"/>
      <c r="J1515" s="5"/>
      <c r="K1515" s="5"/>
      <c r="O1515" s="5"/>
      <c r="P1515" s="5"/>
      <c r="Q1515" s="5"/>
      <c r="R1515" s="18"/>
      <c r="S1515" s="18"/>
      <c r="T1515" s="18"/>
      <c r="AA1515" s="70"/>
      <c r="AB1515" s="70"/>
      <c r="AD1515" s="70"/>
    </row>
    <row r="1516" spans="1:30" x14ac:dyDescent="0.25">
      <c r="A1516" s="18"/>
      <c r="B1516" s="18"/>
      <c r="C1516" s="18"/>
      <c r="D1516" s="77"/>
      <c r="E1516" s="77"/>
      <c r="F1516" s="77"/>
      <c r="G1516" s="78"/>
      <c r="H1516" s="5"/>
      <c r="I1516" s="5"/>
      <c r="J1516" s="5"/>
      <c r="K1516" s="5"/>
      <c r="O1516" s="5"/>
      <c r="P1516" s="5"/>
      <c r="Q1516" s="5"/>
      <c r="R1516" s="18"/>
      <c r="S1516" s="18"/>
      <c r="T1516" s="18"/>
      <c r="AA1516" s="70"/>
      <c r="AB1516" s="70"/>
      <c r="AD1516" s="70"/>
    </row>
    <row r="1517" spans="1:30" x14ac:dyDescent="0.25">
      <c r="A1517" s="18"/>
      <c r="B1517" s="18"/>
      <c r="C1517" s="18"/>
      <c r="D1517" s="77"/>
      <c r="E1517" s="77"/>
      <c r="F1517" s="77"/>
      <c r="G1517" s="78"/>
      <c r="H1517" s="5"/>
      <c r="I1517" s="5"/>
      <c r="J1517" s="5"/>
      <c r="K1517" s="5"/>
      <c r="O1517" s="5"/>
      <c r="P1517" s="5"/>
      <c r="Q1517" s="5"/>
      <c r="R1517" s="18"/>
      <c r="S1517" s="18"/>
      <c r="T1517" s="18"/>
      <c r="AA1517" s="70"/>
      <c r="AB1517" s="70"/>
      <c r="AD1517" s="70"/>
    </row>
    <row r="1518" spans="1:30" x14ac:dyDescent="0.25">
      <c r="A1518" s="18"/>
      <c r="B1518" s="18"/>
      <c r="C1518" s="18"/>
      <c r="D1518" s="77"/>
      <c r="E1518" s="77"/>
      <c r="F1518" s="77"/>
      <c r="G1518" s="78"/>
      <c r="H1518" s="5"/>
      <c r="I1518" s="5"/>
      <c r="J1518" s="5"/>
      <c r="K1518" s="5"/>
      <c r="O1518" s="5"/>
      <c r="P1518" s="5"/>
      <c r="Q1518" s="5"/>
      <c r="R1518" s="18"/>
      <c r="S1518" s="18"/>
      <c r="T1518" s="18"/>
      <c r="AA1518" s="70"/>
      <c r="AB1518" s="70"/>
      <c r="AD1518" s="70"/>
    </row>
    <row r="1519" spans="1:30" x14ac:dyDescent="0.25">
      <c r="A1519" s="18"/>
      <c r="B1519" s="18"/>
      <c r="C1519" s="18"/>
      <c r="D1519" s="77"/>
      <c r="E1519" s="77"/>
      <c r="F1519" s="77"/>
      <c r="G1519" s="78"/>
      <c r="H1519" s="5"/>
      <c r="I1519" s="5"/>
      <c r="J1519" s="5"/>
      <c r="K1519" s="5"/>
      <c r="O1519" s="5"/>
      <c r="P1519" s="5"/>
      <c r="Q1519" s="5"/>
      <c r="R1519" s="18"/>
      <c r="S1519" s="18"/>
      <c r="T1519" s="18"/>
      <c r="AA1519" s="70"/>
      <c r="AB1519" s="70"/>
      <c r="AD1519" s="70"/>
    </row>
    <row r="1520" spans="1:30" x14ac:dyDescent="0.25">
      <c r="A1520" s="18"/>
      <c r="B1520" s="18"/>
      <c r="C1520" s="18"/>
      <c r="D1520" s="77"/>
      <c r="E1520" s="77"/>
      <c r="F1520" s="77"/>
      <c r="G1520" s="78"/>
      <c r="H1520" s="5"/>
      <c r="I1520" s="5"/>
      <c r="J1520" s="5"/>
      <c r="K1520" s="5"/>
      <c r="O1520" s="5"/>
      <c r="P1520" s="5"/>
      <c r="Q1520" s="5"/>
      <c r="R1520" s="18"/>
      <c r="S1520" s="18"/>
      <c r="T1520" s="18"/>
      <c r="AA1520" s="70"/>
      <c r="AB1520" s="70"/>
      <c r="AD1520" s="70"/>
    </row>
    <row r="1521" spans="1:30" x14ac:dyDescent="0.25">
      <c r="A1521" s="18"/>
      <c r="B1521" s="18"/>
      <c r="C1521" s="18"/>
      <c r="D1521" s="77"/>
      <c r="E1521" s="77"/>
      <c r="F1521" s="77"/>
      <c r="G1521" s="78"/>
      <c r="H1521" s="5"/>
      <c r="I1521" s="5"/>
      <c r="J1521" s="5"/>
      <c r="K1521" s="5"/>
      <c r="O1521" s="5"/>
      <c r="P1521" s="5"/>
      <c r="Q1521" s="5"/>
      <c r="R1521" s="18"/>
      <c r="S1521" s="18"/>
      <c r="T1521" s="18"/>
      <c r="AA1521" s="70"/>
      <c r="AB1521" s="70"/>
      <c r="AD1521" s="70"/>
    </row>
    <row r="1522" spans="1:30" x14ac:dyDescent="0.25">
      <c r="A1522" s="18"/>
      <c r="B1522" s="18"/>
      <c r="C1522" s="18"/>
      <c r="D1522" s="77"/>
      <c r="E1522" s="77"/>
      <c r="F1522" s="77"/>
      <c r="G1522" s="78"/>
      <c r="H1522" s="5"/>
      <c r="I1522" s="5"/>
      <c r="J1522" s="5"/>
      <c r="K1522" s="5"/>
      <c r="O1522" s="5"/>
      <c r="P1522" s="5"/>
      <c r="Q1522" s="5"/>
      <c r="R1522" s="18"/>
      <c r="S1522" s="18"/>
      <c r="T1522" s="18"/>
      <c r="AA1522" s="70"/>
      <c r="AB1522" s="70"/>
      <c r="AD1522" s="70"/>
    </row>
    <row r="1523" spans="1:30" x14ac:dyDescent="0.25">
      <c r="A1523" s="18"/>
      <c r="B1523" s="18"/>
      <c r="C1523" s="18"/>
      <c r="D1523" s="77"/>
      <c r="E1523" s="77"/>
      <c r="F1523" s="77"/>
      <c r="G1523" s="78"/>
      <c r="H1523" s="5"/>
      <c r="I1523" s="5"/>
      <c r="J1523" s="5"/>
      <c r="K1523" s="5"/>
      <c r="O1523" s="5"/>
      <c r="P1523" s="5"/>
      <c r="Q1523" s="5"/>
      <c r="R1523" s="18"/>
      <c r="S1523" s="18"/>
      <c r="T1523" s="18"/>
      <c r="AA1523" s="70"/>
      <c r="AB1523" s="70"/>
      <c r="AD1523" s="70"/>
    </row>
    <row r="1524" spans="1:30" x14ac:dyDescent="0.25">
      <c r="A1524" s="18"/>
      <c r="B1524" s="18"/>
      <c r="C1524" s="18"/>
      <c r="D1524" s="77"/>
      <c r="E1524" s="77"/>
      <c r="F1524" s="77"/>
      <c r="G1524" s="78"/>
      <c r="H1524" s="5"/>
      <c r="I1524" s="5"/>
      <c r="J1524" s="5"/>
      <c r="K1524" s="5"/>
      <c r="O1524" s="5"/>
      <c r="P1524" s="5"/>
      <c r="Q1524" s="5"/>
      <c r="R1524" s="18"/>
      <c r="S1524" s="18"/>
      <c r="T1524" s="18"/>
      <c r="AA1524" s="70"/>
      <c r="AB1524" s="70"/>
      <c r="AD1524" s="70"/>
    </row>
    <row r="1525" spans="1:30" x14ac:dyDescent="0.25">
      <c r="A1525" s="18"/>
      <c r="B1525" s="18"/>
      <c r="C1525" s="18"/>
      <c r="D1525" s="77"/>
      <c r="E1525" s="77"/>
      <c r="F1525" s="77"/>
      <c r="G1525" s="78"/>
      <c r="H1525" s="5"/>
      <c r="I1525" s="5"/>
      <c r="J1525" s="5"/>
      <c r="K1525" s="5"/>
      <c r="O1525" s="5"/>
      <c r="P1525" s="5"/>
      <c r="Q1525" s="5"/>
      <c r="R1525" s="18"/>
      <c r="S1525" s="18"/>
      <c r="T1525" s="18"/>
      <c r="AA1525" s="70"/>
      <c r="AB1525" s="70"/>
      <c r="AD1525" s="70"/>
    </row>
    <row r="1526" spans="1:30" x14ac:dyDescent="0.25">
      <c r="A1526" s="18"/>
      <c r="B1526" s="18"/>
      <c r="C1526" s="18"/>
      <c r="D1526" s="77"/>
      <c r="E1526" s="77"/>
      <c r="F1526" s="77"/>
      <c r="G1526" s="78"/>
      <c r="H1526" s="5"/>
      <c r="I1526" s="5"/>
      <c r="J1526" s="5"/>
      <c r="K1526" s="5"/>
      <c r="O1526" s="5"/>
      <c r="P1526" s="5"/>
      <c r="Q1526" s="5"/>
      <c r="R1526" s="18"/>
      <c r="S1526" s="18"/>
      <c r="T1526" s="18"/>
      <c r="AA1526" s="70"/>
      <c r="AB1526" s="70"/>
      <c r="AD1526" s="70"/>
    </row>
    <row r="1527" spans="1:30" x14ac:dyDescent="0.25">
      <c r="A1527" s="18"/>
      <c r="B1527" s="18"/>
      <c r="C1527" s="18"/>
      <c r="D1527" s="77"/>
      <c r="E1527" s="77"/>
      <c r="F1527" s="77"/>
      <c r="G1527" s="78"/>
      <c r="H1527" s="5"/>
      <c r="I1527" s="5"/>
      <c r="J1527" s="5"/>
      <c r="K1527" s="5"/>
      <c r="O1527" s="5"/>
      <c r="P1527" s="5"/>
      <c r="Q1527" s="5"/>
      <c r="R1527" s="18"/>
      <c r="S1527" s="18"/>
      <c r="T1527" s="18"/>
      <c r="AA1527" s="70"/>
      <c r="AB1527" s="70"/>
      <c r="AD1527" s="70"/>
    </row>
    <row r="1528" spans="1:30" x14ac:dyDescent="0.25">
      <c r="A1528" s="18"/>
      <c r="B1528" s="18"/>
      <c r="C1528" s="18"/>
      <c r="D1528" s="77"/>
      <c r="E1528" s="77"/>
      <c r="F1528" s="77"/>
      <c r="G1528" s="78"/>
      <c r="H1528" s="5"/>
      <c r="I1528" s="5"/>
      <c r="J1528" s="5"/>
      <c r="K1528" s="5"/>
      <c r="O1528" s="5"/>
      <c r="P1528" s="5"/>
      <c r="Q1528" s="5"/>
      <c r="R1528" s="18"/>
      <c r="S1528" s="18"/>
      <c r="T1528" s="18"/>
      <c r="AA1528" s="70"/>
      <c r="AB1528" s="70"/>
      <c r="AD1528" s="70"/>
    </row>
    <row r="1529" spans="1:30" x14ac:dyDescent="0.25">
      <c r="A1529" s="18"/>
      <c r="B1529" s="18"/>
      <c r="C1529" s="18"/>
      <c r="D1529" s="77"/>
      <c r="E1529" s="77"/>
      <c r="F1529" s="77"/>
      <c r="G1529" s="78"/>
      <c r="H1529" s="5"/>
      <c r="I1529" s="5"/>
      <c r="J1529" s="5"/>
      <c r="K1529" s="5"/>
      <c r="O1529" s="5"/>
      <c r="P1529" s="5"/>
      <c r="Q1529" s="5"/>
      <c r="R1529" s="18"/>
      <c r="S1529" s="18"/>
      <c r="T1529" s="18"/>
      <c r="AA1529" s="70"/>
      <c r="AB1529" s="70"/>
      <c r="AD1529" s="70"/>
    </row>
    <row r="1530" spans="1:30" x14ac:dyDescent="0.25">
      <c r="A1530" s="18"/>
      <c r="B1530" s="18"/>
      <c r="C1530" s="18"/>
      <c r="D1530" s="77"/>
      <c r="E1530" s="77"/>
      <c r="F1530" s="77"/>
      <c r="G1530" s="78"/>
      <c r="H1530" s="5"/>
      <c r="I1530" s="5"/>
      <c r="J1530" s="5"/>
      <c r="K1530" s="5"/>
      <c r="O1530" s="5"/>
      <c r="P1530" s="5"/>
      <c r="Q1530" s="5"/>
      <c r="R1530" s="18"/>
      <c r="S1530" s="18"/>
      <c r="T1530" s="18"/>
      <c r="AA1530" s="70"/>
      <c r="AB1530" s="70"/>
      <c r="AD1530" s="70"/>
    </row>
    <row r="1531" spans="1:30" x14ac:dyDescent="0.25">
      <c r="A1531" s="18"/>
      <c r="B1531" s="18"/>
      <c r="C1531" s="18"/>
      <c r="D1531" s="77"/>
      <c r="E1531" s="77"/>
      <c r="F1531" s="77"/>
      <c r="G1531" s="78"/>
      <c r="H1531" s="5"/>
      <c r="I1531" s="5"/>
      <c r="J1531" s="5"/>
      <c r="K1531" s="5"/>
      <c r="O1531" s="5"/>
      <c r="P1531" s="5"/>
      <c r="Q1531" s="5"/>
      <c r="R1531" s="18"/>
      <c r="S1531" s="18"/>
      <c r="T1531" s="18"/>
      <c r="AA1531" s="70"/>
      <c r="AB1531" s="70"/>
      <c r="AD1531" s="70"/>
    </row>
    <row r="1532" spans="1:30" x14ac:dyDescent="0.25">
      <c r="A1532" s="18"/>
      <c r="B1532" s="18"/>
      <c r="C1532" s="18"/>
      <c r="D1532" s="77"/>
      <c r="E1532" s="77"/>
      <c r="F1532" s="77"/>
      <c r="G1532" s="78"/>
      <c r="H1532" s="5"/>
      <c r="I1532" s="5"/>
      <c r="J1532" s="5"/>
      <c r="K1532" s="5"/>
      <c r="O1532" s="5"/>
      <c r="P1532" s="5"/>
      <c r="Q1532" s="5"/>
      <c r="R1532" s="18"/>
      <c r="S1532" s="18"/>
      <c r="T1532" s="18"/>
      <c r="AA1532" s="70"/>
      <c r="AB1532" s="70"/>
      <c r="AD1532" s="70"/>
    </row>
    <row r="1533" spans="1:30" x14ac:dyDescent="0.25">
      <c r="A1533" s="18"/>
      <c r="B1533" s="18"/>
      <c r="C1533" s="18"/>
      <c r="D1533" s="77"/>
      <c r="E1533" s="77"/>
      <c r="F1533" s="77"/>
      <c r="G1533" s="78"/>
      <c r="H1533" s="5"/>
      <c r="I1533" s="5"/>
      <c r="J1533" s="5"/>
      <c r="K1533" s="5"/>
      <c r="O1533" s="5"/>
      <c r="P1533" s="5"/>
      <c r="Q1533" s="5"/>
      <c r="R1533" s="18"/>
      <c r="S1533" s="18"/>
      <c r="T1533" s="18"/>
      <c r="AA1533" s="70"/>
      <c r="AB1533" s="70"/>
      <c r="AD1533" s="70"/>
    </row>
    <row r="1534" spans="1:30" x14ac:dyDescent="0.25">
      <c r="A1534" s="18"/>
      <c r="B1534" s="18"/>
      <c r="C1534" s="18"/>
      <c r="D1534" s="77"/>
      <c r="E1534" s="77"/>
      <c r="F1534" s="77"/>
      <c r="G1534" s="78"/>
      <c r="H1534" s="5"/>
      <c r="I1534" s="5"/>
      <c r="J1534" s="5"/>
      <c r="K1534" s="5"/>
      <c r="O1534" s="5"/>
      <c r="P1534" s="5"/>
      <c r="Q1534" s="5"/>
      <c r="R1534" s="18"/>
      <c r="S1534" s="18"/>
      <c r="T1534" s="18"/>
      <c r="AA1534" s="70"/>
      <c r="AB1534" s="70"/>
      <c r="AD1534" s="70"/>
    </row>
    <row r="1535" spans="1:30" x14ac:dyDescent="0.25">
      <c r="A1535" s="18"/>
      <c r="B1535" s="18"/>
      <c r="C1535" s="18"/>
      <c r="D1535" s="77"/>
      <c r="E1535" s="77"/>
      <c r="F1535" s="77"/>
      <c r="G1535" s="78"/>
      <c r="H1535" s="5"/>
      <c r="I1535" s="5"/>
      <c r="J1535" s="5"/>
      <c r="K1535" s="5"/>
      <c r="O1535" s="5"/>
      <c r="P1535" s="5"/>
      <c r="Q1535" s="5"/>
      <c r="R1535" s="18"/>
      <c r="S1535" s="18"/>
      <c r="T1535" s="18"/>
      <c r="AA1535" s="70"/>
      <c r="AB1535" s="70"/>
      <c r="AD1535" s="70"/>
    </row>
    <row r="1536" spans="1:30" x14ac:dyDescent="0.25">
      <c r="A1536" s="18"/>
      <c r="B1536" s="18"/>
      <c r="C1536" s="18"/>
      <c r="D1536" s="77"/>
      <c r="E1536" s="77"/>
      <c r="F1536" s="77"/>
      <c r="G1536" s="78"/>
      <c r="H1536" s="5"/>
      <c r="I1536" s="5"/>
      <c r="J1536" s="5"/>
      <c r="K1536" s="5"/>
      <c r="O1536" s="5"/>
      <c r="P1536" s="5"/>
      <c r="Q1536" s="5"/>
      <c r="R1536" s="18"/>
      <c r="S1536" s="18"/>
      <c r="T1536" s="18"/>
      <c r="AA1536" s="70"/>
      <c r="AB1536" s="70"/>
      <c r="AD1536" s="70"/>
    </row>
    <row r="1537" spans="1:30" x14ac:dyDescent="0.25">
      <c r="A1537" s="18"/>
      <c r="B1537" s="18"/>
      <c r="C1537" s="18"/>
      <c r="D1537" s="77"/>
      <c r="E1537" s="77"/>
      <c r="F1537" s="77"/>
      <c r="G1537" s="78"/>
      <c r="H1537" s="5"/>
      <c r="I1537" s="5"/>
      <c r="J1537" s="5"/>
      <c r="K1537" s="5"/>
      <c r="O1537" s="5"/>
      <c r="P1537" s="5"/>
      <c r="Q1537" s="5"/>
      <c r="R1537" s="18"/>
      <c r="S1537" s="18"/>
      <c r="T1537" s="18"/>
      <c r="AA1537" s="70"/>
      <c r="AB1537" s="70"/>
      <c r="AD1537" s="70"/>
    </row>
    <row r="1538" spans="1:30" x14ac:dyDescent="0.25">
      <c r="A1538" s="18"/>
      <c r="B1538" s="18"/>
      <c r="C1538" s="18"/>
      <c r="D1538" s="77"/>
      <c r="E1538" s="77"/>
      <c r="F1538" s="77"/>
      <c r="G1538" s="78"/>
      <c r="H1538" s="5"/>
      <c r="I1538" s="5"/>
      <c r="J1538" s="5"/>
      <c r="K1538" s="5"/>
      <c r="O1538" s="5"/>
      <c r="P1538" s="5"/>
      <c r="Q1538" s="5"/>
      <c r="R1538" s="18"/>
      <c r="S1538" s="18"/>
      <c r="T1538" s="18"/>
      <c r="AA1538" s="70"/>
      <c r="AB1538" s="70"/>
      <c r="AD1538" s="70"/>
    </row>
    <row r="1539" spans="1:30" x14ac:dyDescent="0.25">
      <c r="A1539" s="18"/>
      <c r="B1539" s="18"/>
      <c r="C1539" s="18"/>
      <c r="D1539" s="77"/>
      <c r="E1539" s="77"/>
      <c r="F1539" s="77"/>
      <c r="G1539" s="78"/>
      <c r="H1539" s="5"/>
      <c r="I1539" s="5"/>
      <c r="J1539" s="5"/>
      <c r="K1539" s="5"/>
      <c r="O1539" s="5"/>
      <c r="P1539" s="5"/>
      <c r="Q1539" s="5"/>
      <c r="R1539" s="18"/>
      <c r="S1539" s="18"/>
      <c r="T1539" s="18"/>
      <c r="AA1539" s="70"/>
      <c r="AB1539" s="70"/>
      <c r="AD1539" s="70"/>
    </row>
    <row r="1540" spans="1:30" x14ac:dyDescent="0.25">
      <c r="A1540" s="18"/>
      <c r="B1540" s="18"/>
      <c r="C1540" s="18"/>
      <c r="D1540" s="77"/>
      <c r="E1540" s="77"/>
      <c r="F1540" s="77"/>
      <c r="G1540" s="78"/>
      <c r="H1540" s="5"/>
      <c r="I1540" s="5"/>
      <c r="J1540" s="5"/>
      <c r="K1540" s="5"/>
      <c r="O1540" s="5"/>
      <c r="P1540" s="5"/>
      <c r="Q1540" s="5"/>
      <c r="R1540" s="18"/>
      <c r="S1540" s="18"/>
      <c r="T1540" s="18"/>
      <c r="AA1540" s="70"/>
      <c r="AB1540" s="70"/>
      <c r="AD1540" s="70"/>
    </row>
    <row r="1541" spans="1:30" x14ac:dyDescent="0.25">
      <c r="A1541" s="18"/>
      <c r="B1541" s="18"/>
      <c r="C1541" s="18"/>
      <c r="D1541" s="77"/>
      <c r="E1541" s="77"/>
      <c r="F1541" s="77"/>
      <c r="G1541" s="78"/>
      <c r="H1541" s="5"/>
      <c r="I1541" s="5"/>
      <c r="J1541" s="5"/>
      <c r="K1541" s="5"/>
      <c r="O1541" s="5"/>
      <c r="P1541" s="5"/>
      <c r="Q1541" s="5"/>
      <c r="R1541" s="18"/>
      <c r="S1541" s="18"/>
      <c r="T1541" s="18"/>
      <c r="AA1541" s="70"/>
      <c r="AB1541" s="70"/>
      <c r="AD1541" s="70"/>
    </row>
    <row r="1542" spans="1:30" x14ac:dyDescent="0.25">
      <c r="A1542" s="18"/>
      <c r="B1542" s="18"/>
      <c r="C1542" s="18"/>
      <c r="D1542" s="77"/>
      <c r="E1542" s="77"/>
      <c r="F1542" s="77"/>
      <c r="G1542" s="78"/>
      <c r="H1542" s="5"/>
      <c r="I1542" s="5"/>
      <c r="J1542" s="5"/>
      <c r="K1542" s="5"/>
      <c r="O1542" s="5"/>
      <c r="P1542" s="5"/>
      <c r="Q1542" s="5"/>
      <c r="R1542" s="18"/>
      <c r="S1542" s="18"/>
      <c r="T1542" s="18"/>
      <c r="AA1542" s="70"/>
      <c r="AB1542" s="70"/>
      <c r="AD1542" s="70"/>
    </row>
    <row r="1543" spans="1:30" x14ac:dyDescent="0.25">
      <c r="A1543" s="18"/>
      <c r="B1543" s="18"/>
      <c r="C1543" s="18"/>
      <c r="D1543" s="77"/>
      <c r="E1543" s="77"/>
      <c r="F1543" s="77"/>
      <c r="G1543" s="78"/>
      <c r="H1543" s="5"/>
      <c r="I1543" s="5"/>
      <c r="J1543" s="5"/>
      <c r="K1543" s="5"/>
      <c r="O1543" s="5"/>
      <c r="P1543" s="5"/>
      <c r="Q1543" s="5"/>
      <c r="R1543" s="18"/>
      <c r="S1543" s="18"/>
      <c r="T1543" s="18"/>
      <c r="AA1543" s="70"/>
      <c r="AB1543" s="70"/>
      <c r="AD1543" s="70"/>
    </row>
    <row r="1544" spans="1:30" x14ac:dyDescent="0.25">
      <c r="A1544" s="18"/>
      <c r="B1544" s="18"/>
      <c r="C1544" s="18"/>
      <c r="D1544" s="77"/>
      <c r="E1544" s="77"/>
      <c r="F1544" s="77"/>
      <c r="G1544" s="78"/>
      <c r="H1544" s="5"/>
      <c r="I1544" s="5"/>
      <c r="J1544" s="5"/>
      <c r="K1544" s="5"/>
      <c r="O1544" s="5"/>
      <c r="P1544" s="5"/>
      <c r="Q1544" s="5"/>
      <c r="R1544" s="18"/>
      <c r="S1544" s="18"/>
      <c r="T1544" s="18"/>
      <c r="AA1544" s="70"/>
      <c r="AB1544" s="70"/>
      <c r="AD1544" s="70"/>
    </row>
    <row r="1545" spans="1:30" x14ac:dyDescent="0.25">
      <c r="A1545" s="18"/>
      <c r="B1545" s="18"/>
      <c r="C1545" s="18"/>
      <c r="D1545" s="77"/>
      <c r="E1545" s="77"/>
      <c r="F1545" s="77"/>
      <c r="G1545" s="78"/>
      <c r="H1545" s="5"/>
      <c r="I1545" s="5"/>
      <c r="J1545" s="5"/>
      <c r="K1545" s="5"/>
      <c r="O1545" s="5"/>
      <c r="P1545" s="5"/>
      <c r="Q1545" s="5"/>
      <c r="R1545" s="18"/>
      <c r="S1545" s="18"/>
      <c r="T1545" s="18"/>
      <c r="AA1545" s="70"/>
      <c r="AB1545" s="70"/>
      <c r="AD1545" s="70"/>
    </row>
    <row r="1546" spans="1:30" x14ac:dyDescent="0.25">
      <c r="A1546" s="18"/>
      <c r="B1546" s="18"/>
      <c r="C1546" s="18"/>
      <c r="D1546" s="77"/>
      <c r="E1546" s="77"/>
      <c r="F1546" s="77"/>
      <c r="G1546" s="78"/>
      <c r="H1546" s="5"/>
      <c r="I1546" s="5"/>
      <c r="J1546" s="5"/>
      <c r="K1546" s="5"/>
      <c r="O1546" s="5"/>
      <c r="P1546" s="5"/>
      <c r="Q1546" s="5"/>
      <c r="R1546" s="18"/>
      <c r="S1546" s="18"/>
      <c r="T1546" s="18"/>
      <c r="AA1546" s="70"/>
      <c r="AB1546" s="70"/>
      <c r="AC1546" s="20"/>
      <c r="AD1546" s="70"/>
    </row>
    <row r="1547" spans="1:30" x14ac:dyDescent="0.25">
      <c r="A1547" s="18"/>
      <c r="B1547" s="18"/>
      <c r="C1547" s="18"/>
      <c r="D1547" s="77"/>
      <c r="E1547" s="77"/>
      <c r="F1547" s="77"/>
      <c r="G1547" s="78"/>
      <c r="H1547" s="5"/>
      <c r="I1547" s="5"/>
      <c r="J1547" s="5"/>
      <c r="K1547" s="5"/>
      <c r="O1547" s="5"/>
      <c r="P1547" s="5"/>
      <c r="Q1547" s="5"/>
      <c r="R1547" s="18"/>
      <c r="S1547" s="18"/>
      <c r="T1547" s="18"/>
      <c r="AA1547" s="70"/>
      <c r="AB1547" s="70"/>
      <c r="AD1547" s="70"/>
    </row>
    <row r="1548" spans="1:30" x14ac:dyDescent="0.25">
      <c r="A1548" s="18"/>
      <c r="B1548" s="18"/>
      <c r="C1548" s="18"/>
      <c r="D1548" s="77"/>
      <c r="E1548" s="77"/>
      <c r="F1548" s="77"/>
      <c r="G1548" s="78"/>
      <c r="H1548" s="5"/>
      <c r="I1548" s="5"/>
      <c r="J1548" s="5"/>
      <c r="K1548" s="5"/>
      <c r="O1548" s="5"/>
      <c r="P1548" s="5"/>
      <c r="Q1548" s="5"/>
      <c r="R1548" s="18"/>
      <c r="S1548" s="18"/>
      <c r="T1548" s="18"/>
      <c r="AA1548" s="70"/>
      <c r="AB1548" s="70"/>
      <c r="AD1548" s="70"/>
    </row>
    <row r="1549" spans="1:30" x14ac:dyDescent="0.25">
      <c r="A1549" s="18"/>
      <c r="B1549" s="18"/>
      <c r="C1549" s="18"/>
      <c r="D1549" s="77"/>
      <c r="E1549" s="77"/>
      <c r="F1549" s="77"/>
      <c r="G1549" s="78"/>
      <c r="H1549" s="5"/>
      <c r="I1549" s="5"/>
      <c r="J1549" s="5"/>
      <c r="K1549" s="5"/>
      <c r="O1549" s="5"/>
      <c r="P1549" s="5"/>
      <c r="Q1549" s="5"/>
      <c r="R1549" s="18"/>
      <c r="S1549" s="18"/>
      <c r="T1549" s="18"/>
      <c r="AA1549" s="70"/>
      <c r="AB1549" s="70"/>
      <c r="AD1549" s="70"/>
    </row>
    <row r="1550" spans="1:30" x14ac:dyDescent="0.25">
      <c r="A1550" s="18"/>
      <c r="B1550" s="18"/>
      <c r="C1550" s="18"/>
      <c r="D1550" s="77"/>
      <c r="E1550" s="77"/>
      <c r="F1550" s="77"/>
      <c r="G1550" s="78"/>
      <c r="H1550" s="5"/>
      <c r="I1550" s="5"/>
      <c r="J1550" s="5"/>
      <c r="K1550" s="5"/>
      <c r="O1550" s="5"/>
      <c r="P1550" s="5"/>
      <c r="Q1550" s="5"/>
      <c r="R1550" s="18"/>
      <c r="S1550" s="18"/>
      <c r="T1550" s="18"/>
      <c r="AA1550" s="70"/>
      <c r="AB1550" s="70"/>
      <c r="AD1550" s="70"/>
    </row>
    <row r="1551" spans="1:30" x14ac:dyDescent="0.25">
      <c r="A1551" s="18"/>
      <c r="B1551" s="18"/>
      <c r="C1551" s="18"/>
      <c r="D1551" s="77"/>
      <c r="E1551" s="77"/>
      <c r="F1551" s="77"/>
      <c r="G1551" s="78"/>
      <c r="H1551" s="5"/>
      <c r="I1551" s="5"/>
      <c r="J1551" s="5"/>
      <c r="K1551" s="5"/>
      <c r="O1551" s="5"/>
      <c r="P1551" s="5"/>
      <c r="Q1551" s="5"/>
      <c r="R1551" s="18"/>
      <c r="S1551" s="18"/>
      <c r="T1551" s="18"/>
      <c r="AA1551" s="70"/>
      <c r="AB1551" s="70"/>
      <c r="AD1551" s="70"/>
    </row>
    <row r="1552" spans="1:30" x14ac:dyDescent="0.25">
      <c r="A1552" s="18"/>
      <c r="B1552" s="18"/>
      <c r="C1552" s="18"/>
      <c r="D1552" s="77"/>
      <c r="E1552" s="77"/>
      <c r="F1552" s="77"/>
      <c r="G1552" s="78"/>
      <c r="H1552" s="5"/>
      <c r="I1552" s="5"/>
      <c r="J1552" s="5"/>
      <c r="K1552" s="5"/>
      <c r="O1552" s="5"/>
      <c r="P1552" s="5"/>
      <c r="Q1552" s="5"/>
      <c r="R1552" s="18"/>
      <c r="S1552" s="18"/>
      <c r="T1552" s="18"/>
      <c r="AA1552" s="70"/>
      <c r="AB1552" s="70"/>
      <c r="AD1552" s="70"/>
    </row>
    <row r="1553" spans="1:30" x14ac:dyDescent="0.25">
      <c r="A1553" s="18"/>
      <c r="B1553" s="18"/>
      <c r="C1553" s="18"/>
      <c r="D1553" s="77"/>
      <c r="E1553" s="77"/>
      <c r="F1553" s="77"/>
      <c r="G1553" s="78"/>
      <c r="H1553" s="5"/>
      <c r="I1553" s="5"/>
      <c r="J1553" s="5"/>
      <c r="K1553" s="5"/>
      <c r="O1553" s="5"/>
      <c r="P1553" s="5"/>
      <c r="Q1553" s="5"/>
      <c r="R1553" s="18"/>
      <c r="S1553" s="18"/>
      <c r="T1553" s="18"/>
      <c r="AA1553" s="70"/>
      <c r="AB1553" s="70"/>
      <c r="AD1553" s="70"/>
    </row>
    <row r="1554" spans="1:30" x14ac:dyDescent="0.25">
      <c r="A1554" s="18"/>
      <c r="B1554" s="18"/>
      <c r="C1554" s="18"/>
      <c r="D1554" s="77"/>
      <c r="E1554" s="77"/>
      <c r="F1554" s="77"/>
      <c r="G1554" s="78"/>
      <c r="H1554" s="5"/>
      <c r="I1554" s="5"/>
      <c r="J1554" s="5"/>
      <c r="K1554" s="5"/>
      <c r="O1554" s="5"/>
      <c r="P1554" s="5"/>
      <c r="Q1554" s="5"/>
      <c r="R1554" s="18"/>
      <c r="S1554" s="18"/>
      <c r="T1554" s="18"/>
      <c r="AA1554" s="70"/>
      <c r="AB1554" s="70"/>
      <c r="AD1554" s="70"/>
    </row>
    <row r="1555" spans="1:30" x14ac:dyDescent="0.25">
      <c r="A1555" s="18"/>
      <c r="B1555" s="18"/>
      <c r="C1555" s="18"/>
      <c r="D1555" s="77"/>
      <c r="E1555" s="77"/>
      <c r="F1555" s="77"/>
      <c r="G1555" s="78"/>
      <c r="H1555" s="5"/>
      <c r="I1555" s="5"/>
      <c r="J1555" s="5"/>
      <c r="K1555" s="5"/>
      <c r="O1555" s="5"/>
      <c r="P1555" s="5"/>
      <c r="Q1555" s="5"/>
      <c r="R1555" s="18"/>
      <c r="S1555" s="18"/>
      <c r="T1555" s="18"/>
      <c r="AA1555" s="70"/>
      <c r="AB1555" s="70"/>
      <c r="AD1555" s="70"/>
    </row>
    <row r="1556" spans="1:30" x14ac:dyDescent="0.25">
      <c r="A1556" s="18"/>
      <c r="B1556" s="18"/>
      <c r="C1556" s="18"/>
      <c r="D1556" s="77"/>
      <c r="E1556" s="77"/>
      <c r="F1556" s="77"/>
      <c r="G1556" s="78"/>
      <c r="H1556" s="5"/>
      <c r="I1556" s="5"/>
      <c r="J1556" s="5"/>
      <c r="K1556" s="5"/>
      <c r="O1556" s="5"/>
      <c r="P1556" s="5"/>
      <c r="Q1556" s="5"/>
      <c r="R1556" s="18"/>
      <c r="S1556" s="18"/>
      <c r="T1556" s="18"/>
      <c r="AA1556" s="70"/>
      <c r="AB1556" s="70"/>
      <c r="AD1556" s="70"/>
    </row>
    <row r="1557" spans="1:30" x14ac:dyDescent="0.25">
      <c r="A1557" s="18"/>
      <c r="B1557" s="18"/>
      <c r="C1557" s="18"/>
      <c r="D1557" s="77"/>
      <c r="E1557" s="77"/>
      <c r="F1557" s="77"/>
      <c r="G1557" s="78"/>
      <c r="H1557" s="5"/>
      <c r="I1557" s="5"/>
      <c r="J1557" s="5"/>
      <c r="K1557" s="5"/>
      <c r="O1557" s="5"/>
      <c r="P1557" s="5"/>
      <c r="Q1557" s="5"/>
      <c r="R1557" s="18"/>
      <c r="S1557" s="18"/>
      <c r="T1557" s="18"/>
      <c r="AA1557" s="70"/>
      <c r="AB1557" s="70"/>
      <c r="AD1557" s="70"/>
    </row>
    <row r="1558" spans="1:30" x14ac:dyDescent="0.25">
      <c r="A1558" s="18"/>
      <c r="B1558" s="18"/>
      <c r="C1558" s="18"/>
      <c r="D1558" s="77"/>
      <c r="E1558" s="77"/>
      <c r="F1558" s="77"/>
      <c r="G1558" s="78"/>
      <c r="H1558" s="5"/>
      <c r="I1558" s="5"/>
      <c r="J1558" s="5"/>
      <c r="K1558" s="5"/>
      <c r="O1558" s="5"/>
      <c r="P1558" s="5"/>
      <c r="Q1558" s="5"/>
      <c r="R1558" s="18"/>
      <c r="S1558" s="18"/>
      <c r="T1558" s="18"/>
      <c r="AA1558" s="70"/>
      <c r="AB1558" s="70"/>
      <c r="AD1558" s="70"/>
    </row>
    <row r="1559" spans="1:30" x14ac:dyDescent="0.25">
      <c r="A1559" s="18"/>
      <c r="B1559" s="18"/>
      <c r="C1559" s="18"/>
      <c r="D1559" s="77"/>
      <c r="E1559" s="77"/>
      <c r="F1559" s="77"/>
      <c r="G1559" s="78"/>
      <c r="H1559" s="5"/>
      <c r="I1559" s="5"/>
      <c r="J1559" s="5"/>
      <c r="K1559" s="5"/>
      <c r="O1559" s="5"/>
      <c r="P1559" s="5"/>
      <c r="Q1559" s="5"/>
      <c r="R1559" s="18"/>
      <c r="S1559" s="18"/>
      <c r="T1559" s="18"/>
      <c r="AA1559" s="70"/>
      <c r="AB1559" s="70"/>
      <c r="AD1559" s="70"/>
    </row>
    <row r="1560" spans="1:30" x14ac:dyDescent="0.25">
      <c r="A1560" s="18"/>
      <c r="B1560" s="18"/>
      <c r="C1560" s="18"/>
      <c r="D1560" s="77"/>
      <c r="E1560" s="77"/>
      <c r="F1560" s="77"/>
      <c r="G1560" s="78"/>
      <c r="H1560" s="5"/>
      <c r="I1560" s="5"/>
      <c r="J1560" s="5"/>
      <c r="K1560" s="5"/>
      <c r="O1560" s="5"/>
      <c r="P1560" s="5"/>
      <c r="Q1560" s="5"/>
      <c r="R1560" s="18"/>
      <c r="S1560" s="18"/>
      <c r="T1560" s="18"/>
      <c r="AA1560" s="70"/>
      <c r="AB1560" s="70"/>
      <c r="AD1560" s="70"/>
    </row>
    <row r="1561" spans="1:30" x14ac:dyDescent="0.25">
      <c r="A1561" s="18"/>
      <c r="B1561" s="18"/>
      <c r="C1561" s="18"/>
      <c r="D1561" s="77"/>
      <c r="E1561" s="77"/>
      <c r="F1561" s="77"/>
      <c r="G1561" s="78"/>
      <c r="H1561" s="5"/>
      <c r="I1561" s="5"/>
      <c r="J1561" s="5"/>
      <c r="K1561" s="5"/>
      <c r="O1561" s="5"/>
      <c r="P1561" s="5"/>
      <c r="Q1561" s="5"/>
      <c r="R1561" s="18"/>
      <c r="S1561" s="18"/>
      <c r="T1561" s="18"/>
      <c r="AA1561" s="70"/>
      <c r="AB1561" s="70"/>
      <c r="AD1561" s="70"/>
    </row>
    <row r="1562" spans="1:30" x14ac:dyDescent="0.25">
      <c r="A1562" s="18"/>
      <c r="B1562" s="18"/>
      <c r="C1562" s="18"/>
      <c r="D1562" s="77"/>
      <c r="E1562" s="77"/>
      <c r="F1562" s="77"/>
      <c r="G1562" s="78"/>
      <c r="H1562" s="5"/>
      <c r="I1562" s="5"/>
      <c r="J1562" s="5"/>
      <c r="K1562" s="5"/>
      <c r="O1562" s="5"/>
      <c r="P1562" s="5"/>
      <c r="Q1562" s="5"/>
      <c r="R1562" s="18"/>
      <c r="S1562" s="18"/>
      <c r="T1562" s="18"/>
      <c r="AA1562" s="70"/>
      <c r="AB1562" s="70"/>
      <c r="AD1562" s="70"/>
    </row>
    <row r="1563" spans="1:30" x14ac:dyDescent="0.25">
      <c r="A1563" s="18"/>
      <c r="B1563" s="18"/>
      <c r="C1563" s="18"/>
      <c r="D1563" s="77"/>
      <c r="E1563" s="77"/>
      <c r="F1563" s="77"/>
      <c r="G1563" s="78"/>
      <c r="H1563" s="5"/>
      <c r="I1563" s="5"/>
      <c r="J1563" s="5"/>
      <c r="K1563" s="5"/>
      <c r="O1563" s="5"/>
      <c r="P1563" s="5"/>
      <c r="Q1563" s="5"/>
      <c r="R1563" s="18"/>
      <c r="S1563" s="18"/>
      <c r="T1563" s="18"/>
      <c r="AA1563" s="70"/>
      <c r="AB1563" s="70"/>
      <c r="AD1563" s="70"/>
    </row>
    <row r="1564" spans="1:30" x14ac:dyDescent="0.25">
      <c r="A1564" s="18"/>
      <c r="B1564" s="18"/>
      <c r="C1564" s="18"/>
      <c r="D1564" s="77"/>
      <c r="E1564" s="77"/>
      <c r="F1564" s="77"/>
      <c r="G1564" s="78"/>
      <c r="H1564" s="5"/>
      <c r="I1564" s="5"/>
      <c r="J1564" s="5"/>
      <c r="K1564" s="5"/>
      <c r="O1564" s="5"/>
      <c r="P1564" s="5"/>
      <c r="Q1564" s="5"/>
      <c r="R1564" s="18"/>
      <c r="S1564" s="18"/>
      <c r="T1564" s="18"/>
      <c r="AA1564" s="70"/>
      <c r="AB1564" s="70"/>
      <c r="AD1564" s="70"/>
    </row>
    <row r="1565" spans="1:30" x14ac:dyDescent="0.25">
      <c r="A1565" s="18"/>
      <c r="B1565" s="18"/>
      <c r="C1565" s="18"/>
      <c r="D1565" s="77"/>
      <c r="E1565" s="77"/>
      <c r="F1565" s="77"/>
      <c r="G1565" s="78"/>
      <c r="H1565" s="5"/>
      <c r="I1565" s="5"/>
      <c r="J1565" s="5"/>
      <c r="K1565" s="5"/>
      <c r="O1565" s="5"/>
      <c r="P1565" s="5"/>
      <c r="Q1565" s="5"/>
      <c r="R1565" s="18"/>
      <c r="S1565" s="18"/>
      <c r="T1565" s="18"/>
      <c r="AA1565" s="70"/>
      <c r="AB1565" s="70"/>
      <c r="AD1565" s="70"/>
    </row>
    <row r="1566" spans="1:30" x14ac:dyDescent="0.25">
      <c r="A1566" s="18"/>
      <c r="B1566" s="18"/>
      <c r="C1566" s="18"/>
      <c r="D1566" s="77"/>
      <c r="E1566" s="77"/>
      <c r="F1566" s="77"/>
      <c r="G1566" s="78"/>
      <c r="H1566" s="5"/>
      <c r="I1566" s="5"/>
      <c r="J1566" s="5"/>
      <c r="K1566" s="5"/>
      <c r="O1566" s="5"/>
      <c r="P1566" s="5"/>
      <c r="Q1566" s="5"/>
      <c r="R1566" s="18"/>
      <c r="S1566" s="18"/>
      <c r="T1566" s="18"/>
      <c r="AA1566" s="70"/>
      <c r="AB1566" s="70"/>
      <c r="AD1566" s="70"/>
    </row>
    <row r="1567" spans="1:30" x14ac:dyDescent="0.25">
      <c r="A1567" s="18"/>
      <c r="B1567" s="18"/>
      <c r="C1567" s="18"/>
      <c r="D1567" s="77"/>
      <c r="E1567" s="77"/>
      <c r="F1567" s="77"/>
      <c r="G1567" s="78"/>
      <c r="H1567" s="5"/>
      <c r="I1567" s="5"/>
      <c r="J1567" s="5"/>
      <c r="K1567" s="5"/>
      <c r="O1567" s="5"/>
      <c r="P1567" s="5"/>
      <c r="Q1567" s="5"/>
      <c r="R1567" s="18"/>
      <c r="S1567" s="18"/>
      <c r="T1567" s="18"/>
      <c r="AA1567" s="70"/>
      <c r="AB1567" s="70"/>
      <c r="AD1567" s="70"/>
    </row>
    <row r="1568" spans="1:30" x14ac:dyDescent="0.25">
      <c r="A1568" s="18"/>
      <c r="B1568" s="18"/>
      <c r="C1568" s="18"/>
      <c r="D1568" s="77"/>
      <c r="E1568" s="77"/>
      <c r="F1568" s="77"/>
      <c r="G1568" s="78"/>
      <c r="H1568" s="5"/>
      <c r="I1568" s="5"/>
      <c r="J1568" s="5"/>
      <c r="K1568" s="5"/>
      <c r="O1568" s="5"/>
      <c r="P1568" s="5"/>
      <c r="Q1568" s="5"/>
      <c r="R1568" s="18"/>
      <c r="S1568" s="18"/>
      <c r="T1568" s="18"/>
      <c r="AA1568" s="70"/>
      <c r="AB1568" s="70"/>
      <c r="AD1568" s="70"/>
    </row>
    <row r="1569" spans="1:30" x14ac:dyDescent="0.25">
      <c r="A1569" s="18"/>
      <c r="B1569" s="18"/>
      <c r="C1569" s="18"/>
      <c r="D1569" s="77"/>
      <c r="E1569" s="77"/>
      <c r="F1569" s="77"/>
      <c r="G1569" s="78"/>
      <c r="H1569" s="5"/>
      <c r="I1569" s="5"/>
      <c r="J1569" s="5"/>
      <c r="K1569" s="5"/>
      <c r="O1569" s="5"/>
      <c r="P1569" s="5"/>
      <c r="Q1569" s="5"/>
      <c r="R1569" s="18"/>
      <c r="S1569" s="18"/>
      <c r="T1569" s="18"/>
      <c r="AA1569" s="70"/>
      <c r="AB1569" s="70"/>
      <c r="AD1569" s="70"/>
    </row>
    <row r="1570" spans="1:30" x14ac:dyDescent="0.25">
      <c r="A1570" s="18"/>
      <c r="B1570" s="18"/>
      <c r="C1570" s="18"/>
      <c r="D1570" s="77"/>
      <c r="E1570" s="77"/>
      <c r="F1570" s="77"/>
      <c r="G1570" s="78"/>
      <c r="H1570" s="5"/>
      <c r="I1570" s="5"/>
      <c r="J1570" s="5"/>
      <c r="K1570" s="5"/>
      <c r="O1570" s="5"/>
      <c r="P1570" s="5"/>
      <c r="Q1570" s="5"/>
      <c r="R1570" s="18"/>
      <c r="S1570" s="18"/>
      <c r="T1570" s="18"/>
      <c r="AA1570" s="70"/>
      <c r="AB1570" s="70"/>
      <c r="AD1570" s="70"/>
    </row>
    <row r="1571" spans="1:30" x14ac:dyDescent="0.25">
      <c r="A1571" s="18"/>
      <c r="B1571" s="18"/>
      <c r="C1571" s="18"/>
      <c r="D1571" s="77"/>
      <c r="E1571" s="77"/>
      <c r="F1571" s="77"/>
      <c r="G1571" s="78"/>
      <c r="H1571" s="5"/>
      <c r="I1571" s="5"/>
      <c r="J1571" s="5"/>
      <c r="K1571" s="5"/>
      <c r="O1571" s="5"/>
      <c r="P1571" s="5"/>
      <c r="Q1571" s="5"/>
      <c r="R1571" s="18"/>
      <c r="S1571" s="18"/>
      <c r="T1571" s="18"/>
      <c r="AA1571" s="70"/>
      <c r="AB1571" s="70"/>
      <c r="AD1571" s="70"/>
    </row>
    <row r="1572" spans="1:30" x14ac:dyDescent="0.25">
      <c r="A1572" s="18"/>
      <c r="B1572" s="18"/>
      <c r="C1572" s="18"/>
      <c r="D1572" s="77"/>
      <c r="E1572" s="77"/>
      <c r="F1572" s="77"/>
      <c r="G1572" s="78"/>
      <c r="H1572" s="5"/>
      <c r="I1572" s="5"/>
      <c r="J1572" s="5"/>
      <c r="K1572" s="5"/>
      <c r="O1572" s="5"/>
      <c r="P1572" s="5"/>
      <c r="Q1572" s="5"/>
      <c r="R1572" s="18"/>
      <c r="S1572" s="18"/>
      <c r="T1572" s="18"/>
      <c r="AA1572" s="70"/>
      <c r="AB1572" s="70"/>
      <c r="AD1572" s="70"/>
    </row>
    <row r="1573" spans="1:30" x14ac:dyDescent="0.25">
      <c r="A1573" s="18"/>
      <c r="B1573" s="18"/>
      <c r="C1573" s="18"/>
      <c r="D1573" s="77"/>
      <c r="E1573" s="77"/>
      <c r="F1573" s="77"/>
      <c r="G1573" s="78"/>
      <c r="H1573" s="5"/>
      <c r="I1573" s="5"/>
      <c r="J1573" s="5"/>
      <c r="K1573" s="5"/>
      <c r="O1573" s="5"/>
      <c r="P1573" s="5"/>
      <c r="Q1573" s="5"/>
      <c r="R1573" s="18"/>
      <c r="S1573" s="18"/>
      <c r="T1573" s="18"/>
      <c r="AA1573" s="70"/>
      <c r="AB1573" s="70"/>
      <c r="AD1573" s="70"/>
    </row>
    <row r="1574" spans="1:30" x14ac:dyDescent="0.25">
      <c r="A1574" s="18"/>
      <c r="B1574" s="18"/>
      <c r="C1574" s="18"/>
      <c r="D1574" s="77"/>
      <c r="E1574" s="77"/>
      <c r="F1574" s="77"/>
      <c r="G1574" s="78"/>
      <c r="H1574" s="5"/>
      <c r="I1574" s="5"/>
      <c r="J1574" s="5"/>
      <c r="K1574" s="5"/>
      <c r="O1574" s="5"/>
      <c r="P1574" s="5"/>
      <c r="Q1574" s="5"/>
      <c r="R1574" s="18"/>
      <c r="S1574" s="18"/>
      <c r="T1574" s="18"/>
      <c r="AA1574" s="70"/>
      <c r="AB1574" s="70"/>
      <c r="AD1574" s="70"/>
    </row>
    <row r="1575" spans="1:30" x14ac:dyDescent="0.25">
      <c r="A1575" s="18"/>
      <c r="B1575" s="18"/>
      <c r="C1575" s="18"/>
      <c r="D1575" s="77"/>
      <c r="E1575" s="77"/>
      <c r="F1575" s="77"/>
      <c r="G1575" s="78"/>
      <c r="H1575" s="5"/>
      <c r="I1575" s="5"/>
      <c r="J1575" s="5"/>
      <c r="K1575" s="5"/>
      <c r="O1575" s="5"/>
      <c r="P1575" s="5"/>
      <c r="Q1575" s="5"/>
      <c r="R1575" s="18"/>
      <c r="S1575" s="18"/>
      <c r="T1575" s="18"/>
      <c r="AA1575" s="70"/>
      <c r="AB1575" s="70"/>
      <c r="AD1575" s="70"/>
    </row>
    <row r="1576" spans="1:30" x14ac:dyDescent="0.25">
      <c r="A1576" s="18"/>
      <c r="B1576" s="18"/>
      <c r="C1576" s="18"/>
      <c r="D1576" s="77"/>
      <c r="E1576" s="77"/>
      <c r="F1576" s="77"/>
      <c r="G1576" s="78"/>
      <c r="H1576" s="5"/>
      <c r="I1576" s="5"/>
      <c r="J1576" s="5"/>
      <c r="K1576" s="5"/>
      <c r="O1576" s="5"/>
      <c r="P1576" s="5"/>
      <c r="Q1576" s="5"/>
      <c r="R1576" s="18"/>
      <c r="S1576" s="18"/>
      <c r="T1576" s="18"/>
      <c r="AA1576" s="70"/>
      <c r="AB1576" s="70"/>
      <c r="AD1576" s="70"/>
    </row>
    <row r="1577" spans="1:30" x14ac:dyDescent="0.25">
      <c r="A1577" s="18"/>
      <c r="B1577" s="18"/>
      <c r="C1577" s="18"/>
      <c r="D1577" s="77"/>
      <c r="E1577" s="77"/>
      <c r="F1577" s="77"/>
      <c r="G1577" s="78"/>
      <c r="H1577" s="5"/>
      <c r="I1577" s="5"/>
      <c r="J1577" s="5"/>
      <c r="K1577" s="5"/>
      <c r="O1577" s="5"/>
      <c r="P1577" s="5"/>
      <c r="Q1577" s="5"/>
      <c r="R1577" s="18"/>
      <c r="S1577" s="18"/>
      <c r="T1577" s="18"/>
      <c r="AA1577" s="70"/>
      <c r="AB1577" s="70"/>
      <c r="AD1577" s="70"/>
    </row>
    <row r="1578" spans="1:30" x14ac:dyDescent="0.25">
      <c r="A1578" s="18"/>
      <c r="B1578" s="18"/>
      <c r="C1578" s="18"/>
      <c r="D1578" s="77"/>
      <c r="E1578" s="77"/>
      <c r="F1578" s="77"/>
      <c r="G1578" s="78"/>
      <c r="H1578" s="5"/>
      <c r="I1578" s="5"/>
      <c r="J1578" s="5"/>
      <c r="K1578" s="5"/>
      <c r="O1578" s="5"/>
      <c r="P1578" s="5"/>
      <c r="Q1578" s="5"/>
      <c r="R1578" s="18"/>
      <c r="S1578" s="18"/>
      <c r="T1578" s="18"/>
      <c r="AA1578" s="70"/>
      <c r="AB1578" s="70"/>
      <c r="AD1578" s="70"/>
    </row>
    <row r="1579" spans="1:30" x14ac:dyDescent="0.25">
      <c r="A1579" s="18"/>
      <c r="B1579" s="18"/>
      <c r="C1579" s="18"/>
      <c r="D1579" s="77"/>
      <c r="E1579" s="77"/>
      <c r="F1579" s="77"/>
      <c r="G1579" s="78"/>
      <c r="H1579" s="5"/>
      <c r="I1579" s="5"/>
      <c r="J1579" s="5"/>
      <c r="K1579" s="5"/>
      <c r="O1579" s="5"/>
      <c r="P1579" s="5"/>
      <c r="Q1579" s="5"/>
      <c r="R1579" s="18"/>
      <c r="S1579" s="18"/>
      <c r="T1579" s="18"/>
      <c r="AA1579" s="70"/>
      <c r="AB1579" s="70"/>
      <c r="AD1579" s="70"/>
    </row>
    <row r="1580" spans="1:30" x14ac:dyDescent="0.25">
      <c r="A1580" s="18"/>
      <c r="B1580" s="18"/>
      <c r="C1580" s="18"/>
      <c r="D1580" s="77"/>
      <c r="E1580" s="77"/>
      <c r="F1580" s="77"/>
      <c r="G1580" s="78"/>
      <c r="H1580" s="5"/>
      <c r="I1580" s="5"/>
      <c r="J1580" s="5"/>
      <c r="K1580" s="5"/>
      <c r="O1580" s="5"/>
      <c r="P1580" s="5"/>
      <c r="Q1580" s="5"/>
      <c r="R1580" s="18"/>
      <c r="S1580" s="18"/>
      <c r="T1580" s="18"/>
      <c r="AA1580" s="70"/>
      <c r="AB1580" s="70"/>
      <c r="AD1580" s="70"/>
    </row>
    <row r="1581" spans="1:30" x14ac:dyDescent="0.25">
      <c r="A1581" s="18"/>
      <c r="B1581" s="18"/>
      <c r="C1581" s="18"/>
      <c r="D1581" s="77"/>
      <c r="E1581" s="77"/>
      <c r="F1581" s="77"/>
      <c r="G1581" s="78"/>
      <c r="H1581" s="5"/>
      <c r="I1581" s="5"/>
      <c r="J1581" s="5"/>
      <c r="K1581" s="5"/>
      <c r="O1581" s="5"/>
      <c r="P1581" s="5"/>
      <c r="Q1581" s="5"/>
      <c r="R1581" s="18"/>
      <c r="S1581" s="18"/>
      <c r="T1581" s="18"/>
      <c r="AA1581" s="70"/>
      <c r="AB1581" s="70"/>
      <c r="AD1581" s="70"/>
    </row>
    <row r="1582" spans="1:30" x14ac:dyDescent="0.25">
      <c r="A1582" s="18"/>
      <c r="B1582" s="18"/>
      <c r="C1582" s="18"/>
      <c r="D1582" s="77"/>
      <c r="E1582" s="77"/>
      <c r="F1582" s="77"/>
      <c r="G1582" s="78"/>
      <c r="H1582" s="5"/>
      <c r="I1582" s="5"/>
      <c r="J1582" s="5"/>
      <c r="K1582" s="5"/>
      <c r="O1582" s="5"/>
      <c r="P1582" s="5"/>
      <c r="Q1582" s="5"/>
      <c r="R1582" s="18"/>
      <c r="S1582" s="18"/>
      <c r="T1582" s="18"/>
      <c r="AA1582" s="70"/>
      <c r="AB1582" s="70"/>
      <c r="AD1582" s="70"/>
    </row>
    <row r="1583" spans="1:30" x14ac:dyDescent="0.25">
      <c r="A1583" s="18"/>
      <c r="B1583" s="18"/>
      <c r="C1583" s="18"/>
      <c r="D1583" s="77"/>
      <c r="E1583" s="77"/>
      <c r="F1583" s="77"/>
      <c r="G1583" s="78"/>
      <c r="H1583" s="5"/>
      <c r="I1583" s="5"/>
      <c r="J1583" s="5"/>
      <c r="K1583" s="5"/>
      <c r="O1583" s="5"/>
      <c r="P1583" s="5"/>
      <c r="Q1583" s="5"/>
      <c r="R1583" s="18"/>
      <c r="S1583" s="18"/>
      <c r="T1583" s="18"/>
      <c r="AA1583" s="70"/>
      <c r="AB1583" s="70"/>
      <c r="AD1583" s="70"/>
    </row>
    <row r="1584" spans="1:30" x14ac:dyDescent="0.25">
      <c r="A1584" s="18"/>
      <c r="B1584" s="18"/>
      <c r="C1584" s="18"/>
      <c r="D1584" s="77"/>
      <c r="E1584" s="77"/>
      <c r="F1584" s="77"/>
      <c r="G1584" s="78"/>
      <c r="H1584" s="5"/>
      <c r="I1584" s="5"/>
      <c r="J1584" s="5"/>
      <c r="K1584" s="5"/>
      <c r="O1584" s="5"/>
      <c r="P1584" s="5"/>
      <c r="Q1584" s="5"/>
      <c r="R1584" s="18"/>
      <c r="S1584" s="18"/>
      <c r="T1584" s="18"/>
      <c r="AA1584" s="70"/>
      <c r="AB1584" s="70"/>
      <c r="AD1584" s="70"/>
    </row>
    <row r="1585" spans="1:31" x14ac:dyDescent="0.25">
      <c r="A1585" s="18"/>
      <c r="B1585" s="18"/>
      <c r="C1585" s="18"/>
      <c r="D1585" s="77"/>
      <c r="E1585" s="77"/>
      <c r="F1585" s="77"/>
      <c r="G1585" s="78"/>
      <c r="H1585" s="5"/>
      <c r="I1585" s="5"/>
      <c r="J1585" s="5"/>
      <c r="K1585" s="5"/>
      <c r="O1585" s="5"/>
      <c r="P1585" s="5"/>
      <c r="Q1585" s="5"/>
      <c r="R1585" s="18"/>
      <c r="S1585" s="18"/>
      <c r="T1585" s="18"/>
      <c r="AA1585" s="70"/>
      <c r="AB1585" s="70"/>
      <c r="AD1585" s="70"/>
    </row>
    <row r="1586" spans="1:31" x14ac:dyDescent="0.25">
      <c r="A1586" s="18"/>
      <c r="B1586" s="18"/>
      <c r="C1586" s="18"/>
      <c r="D1586" s="77"/>
      <c r="E1586" s="77"/>
      <c r="F1586" s="77"/>
      <c r="G1586" s="78"/>
      <c r="H1586" s="5"/>
      <c r="I1586" s="5"/>
      <c r="J1586" s="5"/>
      <c r="K1586" s="5"/>
      <c r="O1586" s="5"/>
      <c r="P1586" s="5"/>
      <c r="Q1586" s="5"/>
      <c r="R1586" s="18"/>
      <c r="S1586" s="18"/>
      <c r="T1586" s="18"/>
      <c r="AA1586" s="70"/>
      <c r="AB1586" s="70"/>
      <c r="AD1586" s="70"/>
    </row>
    <row r="1587" spans="1:31" x14ac:dyDescent="0.25">
      <c r="A1587" s="18"/>
      <c r="B1587" s="18"/>
      <c r="C1587" s="18"/>
      <c r="D1587" s="77"/>
      <c r="E1587" s="77"/>
      <c r="F1587" s="77"/>
      <c r="G1587" s="78"/>
      <c r="H1587" s="5"/>
      <c r="I1587" s="5"/>
      <c r="J1587" s="5"/>
      <c r="K1587" s="5"/>
      <c r="O1587" s="5"/>
      <c r="P1587" s="5"/>
      <c r="Q1587" s="5"/>
      <c r="R1587" s="18"/>
      <c r="S1587" s="18"/>
      <c r="T1587" s="18"/>
      <c r="AA1587" s="70"/>
      <c r="AB1587" s="70"/>
      <c r="AD1587" s="70"/>
    </row>
    <row r="1588" spans="1:31" x14ac:dyDescent="0.25">
      <c r="A1588" s="18"/>
      <c r="B1588" s="18"/>
      <c r="C1588" s="18"/>
      <c r="D1588" s="77"/>
      <c r="E1588" s="77"/>
      <c r="F1588" s="77"/>
      <c r="G1588" s="78"/>
      <c r="H1588" s="5"/>
      <c r="I1588" s="5"/>
      <c r="J1588" s="5"/>
      <c r="K1588" s="5"/>
      <c r="O1588" s="5"/>
      <c r="P1588" s="5"/>
      <c r="Q1588" s="5"/>
      <c r="R1588" s="18"/>
      <c r="S1588" s="18"/>
      <c r="T1588" s="18"/>
      <c r="AA1588" s="70"/>
      <c r="AB1588" s="70"/>
      <c r="AD1588" s="70"/>
    </row>
    <row r="1589" spans="1:31" x14ac:dyDescent="0.25">
      <c r="A1589" s="18"/>
      <c r="B1589" s="18"/>
      <c r="C1589" s="18"/>
      <c r="D1589" s="77"/>
      <c r="E1589" s="77"/>
      <c r="F1589" s="77"/>
      <c r="G1589" s="78"/>
      <c r="H1589" s="5"/>
      <c r="I1589" s="5"/>
      <c r="J1589" s="5"/>
      <c r="K1589" s="5"/>
      <c r="O1589" s="5"/>
      <c r="P1589" s="5"/>
      <c r="Q1589" s="5"/>
      <c r="R1589" s="18"/>
      <c r="S1589" s="18"/>
      <c r="T1589" s="18"/>
      <c r="AA1589" s="70"/>
      <c r="AB1589" s="70"/>
      <c r="AD1589" s="70"/>
    </row>
    <row r="1590" spans="1:31" x14ac:dyDescent="0.25">
      <c r="A1590" s="18"/>
      <c r="B1590" s="18"/>
      <c r="C1590" s="18"/>
      <c r="D1590" s="77"/>
      <c r="E1590" s="77"/>
      <c r="F1590" s="77"/>
      <c r="G1590" s="78"/>
      <c r="H1590" s="5"/>
      <c r="I1590" s="5"/>
      <c r="J1590" s="5"/>
      <c r="K1590" s="5"/>
      <c r="O1590" s="5"/>
      <c r="P1590" s="5"/>
      <c r="Q1590" s="5"/>
      <c r="R1590" s="18"/>
      <c r="S1590" s="18"/>
      <c r="T1590" s="18"/>
      <c r="AA1590" s="70"/>
      <c r="AB1590" s="70"/>
      <c r="AD1590" s="70"/>
    </row>
    <row r="1591" spans="1:31" x14ac:dyDescent="0.25">
      <c r="A1591" s="18"/>
      <c r="B1591" s="18"/>
      <c r="C1591" s="18"/>
      <c r="D1591" s="77"/>
      <c r="E1591" s="77"/>
      <c r="F1591" s="77"/>
      <c r="G1591" s="78"/>
      <c r="H1591" s="5"/>
      <c r="I1591" s="5"/>
      <c r="J1591" s="5"/>
      <c r="K1591" s="5"/>
      <c r="O1591" s="5"/>
      <c r="P1591" s="5"/>
      <c r="Q1591" s="5"/>
      <c r="R1591" s="18"/>
      <c r="S1591" s="18"/>
      <c r="T1591" s="18"/>
      <c r="AA1591" s="70"/>
      <c r="AB1591" s="70"/>
      <c r="AD1591" s="70"/>
    </row>
    <row r="1592" spans="1:31" x14ac:dyDescent="0.25">
      <c r="A1592" s="18"/>
      <c r="B1592" s="18"/>
      <c r="C1592" s="18"/>
      <c r="D1592" s="77"/>
      <c r="E1592" s="77"/>
      <c r="F1592" s="77"/>
      <c r="G1592" s="78"/>
      <c r="H1592" s="5"/>
      <c r="I1592" s="5"/>
      <c r="J1592" s="5"/>
      <c r="K1592" s="5"/>
      <c r="O1592" s="5"/>
      <c r="P1592" s="5"/>
      <c r="Q1592" s="5"/>
      <c r="R1592" s="18"/>
      <c r="S1592" s="18"/>
      <c r="T1592" s="18"/>
      <c r="AA1592" s="70"/>
      <c r="AB1592" s="70"/>
      <c r="AD1592" s="70"/>
    </row>
    <row r="1593" spans="1:31" x14ac:dyDescent="0.25">
      <c r="A1593" s="18"/>
      <c r="B1593" s="18"/>
      <c r="C1593" s="18"/>
      <c r="D1593" s="77"/>
      <c r="E1593" s="77"/>
      <c r="F1593" s="77"/>
      <c r="G1593" s="78"/>
      <c r="H1593" s="5"/>
      <c r="I1593" s="5"/>
      <c r="J1593" s="5"/>
      <c r="K1593" s="5"/>
      <c r="O1593" s="5"/>
      <c r="P1593" s="5"/>
      <c r="Q1593" s="5"/>
      <c r="R1593" s="18"/>
      <c r="S1593" s="18"/>
      <c r="T1593" s="18"/>
      <c r="AA1593" s="70"/>
      <c r="AB1593" s="70"/>
      <c r="AD1593" s="70"/>
      <c r="AE1593" s="81"/>
    </row>
    <row r="1594" spans="1:31" x14ac:dyDescent="0.25">
      <c r="A1594" s="18"/>
      <c r="B1594" s="18"/>
      <c r="C1594" s="18"/>
      <c r="D1594" s="77"/>
      <c r="E1594" s="77"/>
      <c r="F1594" s="77"/>
      <c r="G1594" s="78"/>
      <c r="H1594" s="5"/>
      <c r="I1594" s="5"/>
      <c r="J1594" s="5"/>
      <c r="K1594" s="5"/>
      <c r="O1594" s="5"/>
      <c r="P1594" s="5"/>
      <c r="Q1594" s="5"/>
      <c r="R1594" s="18"/>
      <c r="S1594" s="18"/>
      <c r="T1594" s="18"/>
      <c r="AA1594" s="70"/>
      <c r="AB1594" s="70"/>
      <c r="AD1594" s="70"/>
      <c r="AE1594" s="81"/>
    </row>
    <row r="1595" spans="1:31" x14ac:dyDescent="0.25">
      <c r="A1595" s="18"/>
      <c r="B1595" s="18"/>
      <c r="C1595" s="18"/>
      <c r="D1595" s="77"/>
      <c r="E1595" s="77"/>
      <c r="F1595" s="77"/>
      <c r="G1595" s="78"/>
      <c r="H1595" s="5"/>
      <c r="I1595" s="5"/>
      <c r="J1595" s="5"/>
      <c r="K1595" s="5"/>
      <c r="O1595" s="5"/>
      <c r="P1595" s="5"/>
      <c r="Q1595" s="5"/>
      <c r="R1595" s="18"/>
      <c r="S1595" s="18"/>
      <c r="T1595" s="18"/>
      <c r="AA1595" s="70"/>
      <c r="AB1595" s="70"/>
      <c r="AD1595" s="70"/>
      <c r="AE1595" s="81"/>
    </row>
    <row r="1596" spans="1:31" x14ac:dyDescent="0.25">
      <c r="A1596" s="18"/>
      <c r="B1596" s="18"/>
      <c r="C1596" s="18"/>
      <c r="D1596" s="77"/>
      <c r="E1596" s="77"/>
      <c r="F1596" s="77"/>
      <c r="G1596" s="78"/>
      <c r="H1596" s="5"/>
      <c r="I1596" s="5"/>
      <c r="J1596" s="5"/>
      <c r="K1596" s="5"/>
      <c r="O1596" s="5"/>
      <c r="P1596" s="5"/>
      <c r="Q1596" s="5"/>
      <c r="R1596" s="18"/>
      <c r="S1596" s="18"/>
      <c r="T1596" s="18"/>
      <c r="AA1596" s="70"/>
      <c r="AB1596" s="70"/>
      <c r="AD1596" s="70"/>
      <c r="AE1596" s="81"/>
    </row>
    <row r="1597" spans="1:31" x14ac:dyDescent="0.25">
      <c r="A1597" s="18"/>
      <c r="B1597" s="18"/>
      <c r="C1597" s="18"/>
      <c r="D1597" s="77"/>
      <c r="E1597" s="77"/>
      <c r="F1597" s="77"/>
      <c r="G1597" s="78"/>
      <c r="H1597" s="5"/>
      <c r="I1597" s="5"/>
      <c r="J1597" s="5"/>
      <c r="K1597" s="5"/>
      <c r="O1597" s="5"/>
      <c r="P1597" s="5"/>
      <c r="Q1597" s="5"/>
      <c r="R1597" s="18"/>
      <c r="S1597" s="18"/>
      <c r="T1597" s="18"/>
      <c r="AA1597" s="70"/>
      <c r="AB1597" s="70"/>
      <c r="AD1597" s="70"/>
      <c r="AE1597" s="81"/>
    </row>
    <row r="1598" spans="1:31" x14ac:dyDescent="0.25">
      <c r="A1598" s="18"/>
      <c r="B1598" s="18"/>
      <c r="C1598" s="18"/>
      <c r="D1598" s="77"/>
      <c r="E1598" s="77"/>
      <c r="F1598" s="77"/>
      <c r="G1598" s="78"/>
      <c r="H1598" s="5"/>
      <c r="I1598" s="5"/>
      <c r="J1598" s="5"/>
      <c r="K1598" s="5"/>
      <c r="O1598" s="5"/>
      <c r="P1598" s="5"/>
      <c r="Q1598" s="5"/>
      <c r="R1598" s="18"/>
      <c r="S1598" s="18"/>
      <c r="T1598" s="18"/>
      <c r="AA1598" s="70"/>
      <c r="AB1598" s="70"/>
      <c r="AD1598" s="70"/>
      <c r="AE1598" s="81"/>
    </row>
    <row r="1599" spans="1:31" x14ac:dyDescent="0.25">
      <c r="A1599" s="18"/>
      <c r="B1599" s="18"/>
      <c r="C1599" s="18"/>
      <c r="D1599" s="77"/>
      <c r="E1599" s="77"/>
      <c r="F1599" s="77"/>
      <c r="G1599" s="78"/>
      <c r="H1599" s="5"/>
      <c r="I1599" s="5"/>
      <c r="J1599" s="5"/>
      <c r="K1599" s="5"/>
      <c r="O1599" s="5"/>
      <c r="P1599" s="5"/>
      <c r="Q1599" s="5"/>
      <c r="R1599" s="18"/>
      <c r="S1599" s="18"/>
      <c r="T1599" s="18"/>
      <c r="AA1599" s="70"/>
      <c r="AB1599" s="70"/>
      <c r="AD1599" s="70"/>
      <c r="AE1599" s="81"/>
    </row>
    <row r="1600" spans="1:31" x14ac:dyDescent="0.25">
      <c r="A1600" s="18"/>
      <c r="B1600" s="18"/>
      <c r="C1600" s="18"/>
      <c r="D1600" s="77"/>
      <c r="E1600" s="77"/>
      <c r="F1600" s="77"/>
      <c r="G1600" s="78"/>
      <c r="H1600" s="5"/>
      <c r="I1600" s="5"/>
      <c r="J1600" s="5"/>
      <c r="K1600" s="5"/>
      <c r="O1600" s="5"/>
      <c r="P1600" s="5"/>
      <c r="Q1600" s="5"/>
      <c r="R1600" s="18"/>
      <c r="S1600" s="18"/>
      <c r="T1600" s="18"/>
      <c r="AA1600" s="70"/>
      <c r="AB1600" s="70"/>
      <c r="AD1600" s="70"/>
      <c r="AE1600" s="81"/>
    </row>
    <row r="1601" spans="1:31" x14ac:dyDescent="0.25">
      <c r="A1601" s="18"/>
      <c r="B1601" s="18"/>
      <c r="C1601" s="18"/>
      <c r="D1601" s="77"/>
      <c r="E1601" s="77"/>
      <c r="F1601" s="77"/>
      <c r="G1601" s="78"/>
      <c r="H1601" s="5"/>
      <c r="I1601" s="5"/>
      <c r="J1601" s="5"/>
      <c r="K1601" s="5"/>
      <c r="O1601" s="5"/>
      <c r="P1601" s="5"/>
      <c r="Q1601" s="5"/>
      <c r="R1601" s="18"/>
      <c r="S1601" s="18"/>
      <c r="T1601" s="18"/>
      <c r="AA1601" s="70"/>
      <c r="AB1601" s="70"/>
      <c r="AD1601" s="70"/>
      <c r="AE1601" s="81"/>
    </row>
    <row r="1602" spans="1:31" x14ac:dyDescent="0.25">
      <c r="A1602" s="18"/>
      <c r="B1602" s="18"/>
      <c r="C1602" s="18"/>
      <c r="D1602" s="77"/>
      <c r="E1602" s="77"/>
      <c r="F1602" s="77"/>
      <c r="G1602" s="78"/>
      <c r="H1602" s="5"/>
      <c r="I1602" s="5"/>
      <c r="J1602" s="5"/>
      <c r="K1602" s="5"/>
      <c r="O1602" s="5"/>
      <c r="P1602" s="5"/>
      <c r="Q1602" s="5"/>
      <c r="R1602" s="18"/>
      <c r="S1602" s="18"/>
      <c r="T1602" s="18"/>
      <c r="AA1602" s="70"/>
      <c r="AB1602" s="70"/>
      <c r="AD1602" s="70"/>
      <c r="AE1602" s="81"/>
    </row>
    <row r="1603" spans="1:31" x14ac:dyDescent="0.25">
      <c r="A1603" s="18"/>
      <c r="B1603" s="18"/>
      <c r="C1603" s="18"/>
      <c r="D1603" s="77"/>
      <c r="E1603" s="77"/>
      <c r="F1603" s="77"/>
      <c r="G1603" s="78"/>
      <c r="H1603" s="5"/>
      <c r="I1603" s="5"/>
      <c r="J1603" s="5"/>
      <c r="K1603" s="5"/>
      <c r="O1603" s="5"/>
      <c r="P1603" s="5"/>
      <c r="Q1603" s="5"/>
      <c r="R1603" s="18"/>
      <c r="S1603" s="18"/>
      <c r="T1603" s="18"/>
      <c r="AA1603" s="70"/>
      <c r="AB1603" s="70"/>
      <c r="AD1603" s="70"/>
      <c r="AE1603" s="81"/>
    </row>
    <row r="1604" spans="1:31" x14ac:dyDescent="0.25">
      <c r="A1604" s="18"/>
      <c r="B1604" s="18"/>
      <c r="C1604" s="18"/>
      <c r="D1604" s="77"/>
      <c r="E1604" s="77"/>
      <c r="F1604" s="77"/>
      <c r="G1604" s="78"/>
      <c r="H1604" s="5"/>
      <c r="I1604" s="5"/>
      <c r="J1604" s="5"/>
      <c r="K1604" s="5"/>
      <c r="O1604" s="5"/>
      <c r="P1604" s="5"/>
      <c r="Q1604" s="5"/>
      <c r="R1604" s="18"/>
      <c r="S1604" s="18"/>
      <c r="T1604" s="18"/>
      <c r="AA1604" s="70"/>
      <c r="AB1604" s="70"/>
      <c r="AD1604" s="70"/>
      <c r="AE1604" s="81"/>
    </row>
    <row r="1605" spans="1:31" x14ac:dyDescent="0.25">
      <c r="A1605" s="18"/>
      <c r="B1605" s="18"/>
      <c r="C1605" s="18"/>
      <c r="D1605" s="77"/>
      <c r="E1605" s="77"/>
      <c r="F1605" s="77"/>
      <c r="G1605" s="78"/>
      <c r="H1605" s="5"/>
      <c r="I1605" s="5"/>
      <c r="J1605" s="5"/>
      <c r="K1605" s="5"/>
      <c r="O1605" s="5"/>
      <c r="P1605" s="5"/>
      <c r="Q1605" s="5"/>
      <c r="R1605" s="18"/>
      <c r="S1605" s="18"/>
      <c r="T1605" s="18"/>
      <c r="AA1605" s="70"/>
      <c r="AB1605" s="70"/>
      <c r="AD1605" s="70"/>
      <c r="AE1605" s="81"/>
    </row>
    <row r="1606" spans="1:31" x14ac:dyDescent="0.25">
      <c r="A1606" s="18"/>
      <c r="B1606" s="18"/>
      <c r="C1606" s="18"/>
      <c r="D1606" s="77"/>
      <c r="E1606" s="77"/>
      <c r="F1606" s="77"/>
      <c r="G1606" s="78"/>
      <c r="H1606" s="5"/>
      <c r="I1606" s="5"/>
      <c r="J1606" s="5"/>
      <c r="K1606" s="5"/>
      <c r="O1606" s="5"/>
      <c r="P1606" s="5"/>
      <c r="Q1606" s="5"/>
      <c r="R1606" s="18"/>
      <c r="S1606" s="18"/>
      <c r="T1606" s="18"/>
      <c r="AA1606" s="70"/>
      <c r="AB1606" s="70"/>
      <c r="AD1606" s="70"/>
      <c r="AE1606" s="81"/>
    </row>
    <row r="1607" spans="1:31" x14ac:dyDescent="0.25">
      <c r="A1607" s="18"/>
      <c r="B1607" s="18"/>
      <c r="C1607" s="18"/>
      <c r="D1607" s="77"/>
      <c r="E1607" s="77"/>
      <c r="F1607" s="77"/>
      <c r="G1607" s="78"/>
      <c r="H1607" s="5"/>
      <c r="I1607" s="5"/>
      <c r="J1607" s="5"/>
      <c r="K1607" s="5"/>
      <c r="O1607" s="5"/>
      <c r="P1607" s="5"/>
      <c r="Q1607" s="5"/>
      <c r="R1607" s="18"/>
      <c r="S1607" s="18"/>
      <c r="T1607" s="18"/>
      <c r="AA1607" s="70"/>
      <c r="AB1607" s="70"/>
      <c r="AD1607" s="70"/>
      <c r="AE1607" s="81"/>
    </row>
    <row r="1608" spans="1:31" x14ac:dyDescent="0.25">
      <c r="A1608" s="18"/>
      <c r="B1608" s="18"/>
      <c r="C1608" s="18"/>
      <c r="D1608" s="77"/>
      <c r="E1608" s="77"/>
      <c r="F1608" s="77"/>
      <c r="G1608" s="78"/>
      <c r="H1608" s="5"/>
      <c r="I1608" s="5"/>
      <c r="J1608" s="5"/>
      <c r="K1608" s="5"/>
      <c r="O1608" s="5"/>
      <c r="P1608" s="5"/>
      <c r="Q1608" s="5"/>
      <c r="R1608" s="18"/>
      <c r="S1608" s="18"/>
      <c r="T1608" s="18"/>
      <c r="AA1608" s="70"/>
      <c r="AB1608" s="70"/>
      <c r="AD1608" s="70"/>
      <c r="AE1608" s="81"/>
    </row>
    <row r="1609" spans="1:31" x14ac:dyDescent="0.25">
      <c r="A1609" s="18"/>
      <c r="B1609" s="18"/>
      <c r="C1609" s="18"/>
      <c r="D1609" s="77"/>
      <c r="E1609" s="77"/>
      <c r="F1609" s="77"/>
      <c r="G1609" s="78"/>
      <c r="H1609" s="5"/>
      <c r="I1609" s="5"/>
      <c r="J1609" s="5"/>
      <c r="K1609" s="5"/>
      <c r="O1609" s="5"/>
      <c r="P1609" s="5"/>
      <c r="Q1609" s="5"/>
      <c r="R1609" s="18"/>
      <c r="S1609" s="18"/>
      <c r="T1609" s="18"/>
      <c r="AA1609" s="70"/>
      <c r="AB1609" s="70"/>
      <c r="AD1609" s="70"/>
      <c r="AE1609" s="81"/>
    </row>
    <row r="1610" spans="1:31" x14ac:dyDescent="0.25">
      <c r="A1610" s="18"/>
      <c r="B1610" s="18"/>
      <c r="C1610" s="18"/>
      <c r="D1610" s="77"/>
      <c r="E1610" s="77"/>
      <c r="F1610" s="77"/>
      <c r="G1610" s="78"/>
      <c r="H1610" s="5"/>
      <c r="I1610" s="5"/>
      <c r="J1610" s="5"/>
      <c r="K1610" s="5"/>
      <c r="O1610" s="5"/>
      <c r="P1610" s="5"/>
      <c r="Q1610" s="5"/>
      <c r="R1610" s="18"/>
      <c r="S1610" s="18"/>
      <c r="T1610" s="18"/>
      <c r="AA1610" s="70"/>
      <c r="AB1610" s="70"/>
      <c r="AD1610" s="70"/>
      <c r="AE1610" s="81"/>
    </row>
    <row r="1611" spans="1:31" x14ac:dyDescent="0.25">
      <c r="A1611" s="18"/>
      <c r="B1611" s="18"/>
      <c r="C1611" s="18"/>
      <c r="D1611" s="77"/>
      <c r="E1611" s="77"/>
      <c r="F1611" s="77"/>
      <c r="G1611" s="78"/>
      <c r="H1611" s="5"/>
      <c r="I1611" s="5"/>
      <c r="J1611" s="5"/>
      <c r="K1611" s="5"/>
      <c r="O1611" s="5"/>
      <c r="P1611" s="5"/>
      <c r="Q1611" s="5"/>
      <c r="R1611" s="18"/>
      <c r="S1611" s="18"/>
      <c r="T1611" s="18"/>
      <c r="AA1611" s="70"/>
      <c r="AB1611" s="70"/>
      <c r="AD1611" s="70"/>
      <c r="AE1611" s="81"/>
    </row>
    <row r="1612" spans="1:31" x14ac:dyDescent="0.25">
      <c r="A1612" s="18"/>
      <c r="B1612" s="18"/>
      <c r="C1612" s="18"/>
      <c r="D1612" s="77"/>
      <c r="E1612" s="77"/>
      <c r="F1612" s="77"/>
      <c r="G1612" s="78"/>
      <c r="H1612" s="5"/>
      <c r="I1612" s="5"/>
      <c r="J1612" s="5"/>
      <c r="K1612" s="5"/>
      <c r="O1612" s="5"/>
      <c r="P1612" s="5"/>
      <c r="Q1612" s="5"/>
      <c r="R1612" s="18"/>
      <c r="S1612" s="18"/>
      <c r="T1612" s="18"/>
      <c r="AA1612" s="70"/>
      <c r="AB1612" s="70"/>
      <c r="AD1612" s="70"/>
      <c r="AE1612" s="81"/>
    </row>
    <row r="1613" spans="1:31" x14ac:dyDescent="0.25">
      <c r="A1613" s="18"/>
      <c r="B1613" s="18"/>
      <c r="C1613" s="18"/>
      <c r="D1613" s="77"/>
      <c r="E1613" s="77"/>
      <c r="F1613" s="77"/>
      <c r="G1613" s="78"/>
      <c r="H1613" s="5"/>
      <c r="I1613" s="5"/>
      <c r="J1613" s="5"/>
      <c r="K1613" s="5"/>
      <c r="O1613" s="5"/>
      <c r="P1613" s="5"/>
      <c r="Q1613" s="5"/>
      <c r="R1613" s="18"/>
      <c r="S1613" s="18"/>
      <c r="T1613" s="18"/>
      <c r="AA1613" s="70"/>
      <c r="AB1613" s="70"/>
      <c r="AD1613" s="70"/>
      <c r="AE1613" s="81"/>
    </row>
    <row r="1614" spans="1:31" x14ac:dyDescent="0.25">
      <c r="A1614" s="18"/>
      <c r="B1614" s="18"/>
      <c r="C1614" s="18"/>
      <c r="D1614" s="77"/>
      <c r="E1614" s="77"/>
      <c r="F1614" s="77"/>
      <c r="G1614" s="78"/>
      <c r="H1614" s="5"/>
      <c r="I1614" s="5"/>
      <c r="J1614" s="5"/>
      <c r="K1614" s="5"/>
      <c r="O1614" s="5"/>
      <c r="P1614" s="5"/>
      <c r="Q1614" s="5"/>
      <c r="R1614" s="18"/>
      <c r="S1614" s="18"/>
      <c r="T1614" s="18"/>
      <c r="AA1614" s="70"/>
      <c r="AB1614" s="70"/>
      <c r="AD1614" s="70"/>
      <c r="AE1614" s="81"/>
    </row>
    <row r="1615" spans="1:31" x14ac:dyDescent="0.25">
      <c r="A1615" s="18"/>
      <c r="B1615" s="18"/>
      <c r="C1615" s="18"/>
      <c r="D1615" s="77"/>
      <c r="E1615" s="77"/>
      <c r="F1615" s="77"/>
      <c r="G1615" s="78"/>
      <c r="H1615" s="5"/>
      <c r="I1615" s="5"/>
      <c r="J1615" s="5"/>
      <c r="K1615" s="5"/>
      <c r="O1615" s="5"/>
      <c r="P1615" s="5"/>
      <c r="Q1615" s="5"/>
      <c r="R1615" s="18"/>
      <c r="S1615" s="18"/>
      <c r="T1615" s="18"/>
      <c r="AA1615" s="70"/>
      <c r="AB1615" s="70"/>
      <c r="AD1615" s="70"/>
      <c r="AE1615" s="81"/>
    </row>
    <row r="1616" spans="1:31" x14ac:dyDescent="0.25">
      <c r="A1616" s="18"/>
      <c r="B1616" s="18"/>
      <c r="C1616" s="18"/>
      <c r="D1616" s="77"/>
      <c r="E1616" s="77"/>
      <c r="F1616" s="77"/>
      <c r="G1616" s="78"/>
      <c r="H1616" s="5"/>
      <c r="I1616" s="5"/>
      <c r="J1616" s="5"/>
      <c r="K1616" s="5"/>
      <c r="O1616" s="5"/>
      <c r="P1616" s="5"/>
      <c r="Q1616" s="5"/>
      <c r="R1616" s="18"/>
      <c r="S1616" s="18"/>
      <c r="T1616" s="18"/>
      <c r="AA1616" s="70"/>
      <c r="AB1616" s="70"/>
      <c r="AD1616" s="70"/>
      <c r="AE1616" s="81"/>
    </row>
    <row r="1617" spans="1:31" x14ac:dyDescent="0.25">
      <c r="A1617" s="18"/>
      <c r="B1617" s="18"/>
      <c r="C1617" s="18"/>
      <c r="D1617" s="77"/>
      <c r="E1617" s="77"/>
      <c r="F1617" s="77"/>
      <c r="G1617" s="78"/>
      <c r="H1617" s="5"/>
      <c r="I1617" s="5"/>
      <c r="J1617" s="5"/>
      <c r="K1617" s="5"/>
      <c r="O1617" s="5"/>
      <c r="P1617" s="5"/>
      <c r="Q1617" s="5"/>
      <c r="R1617" s="18"/>
      <c r="S1617" s="18"/>
      <c r="T1617" s="18"/>
      <c r="AA1617" s="70"/>
      <c r="AB1617" s="70"/>
      <c r="AD1617" s="70"/>
      <c r="AE1617" s="81"/>
    </row>
    <row r="1618" spans="1:31" x14ac:dyDescent="0.25">
      <c r="A1618" s="18"/>
      <c r="B1618" s="18"/>
      <c r="C1618" s="18"/>
      <c r="D1618" s="77"/>
      <c r="E1618" s="77"/>
      <c r="F1618" s="77"/>
      <c r="G1618" s="78"/>
      <c r="H1618" s="5"/>
      <c r="I1618" s="5"/>
      <c r="J1618" s="5"/>
      <c r="K1618" s="5"/>
      <c r="O1618" s="5"/>
      <c r="P1618" s="5"/>
      <c r="Q1618" s="5"/>
      <c r="R1618" s="18"/>
      <c r="S1618" s="18"/>
      <c r="T1618" s="18"/>
      <c r="AA1618" s="70"/>
      <c r="AB1618" s="70"/>
      <c r="AD1618" s="70"/>
      <c r="AE1618" s="81"/>
    </row>
    <row r="1619" spans="1:31" x14ac:dyDescent="0.25">
      <c r="A1619" s="18"/>
      <c r="B1619" s="18"/>
      <c r="C1619" s="18"/>
      <c r="D1619" s="77"/>
      <c r="E1619" s="77"/>
      <c r="F1619" s="77"/>
      <c r="G1619" s="78"/>
      <c r="H1619" s="5"/>
      <c r="I1619" s="5"/>
      <c r="J1619" s="5"/>
      <c r="K1619" s="5"/>
      <c r="O1619" s="5"/>
      <c r="P1619" s="5"/>
      <c r="Q1619" s="5"/>
      <c r="R1619" s="18"/>
      <c r="S1619" s="18"/>
      <c r="T1619" s="18"/>
      <c r="AA1619" s="70"/>
      <c r="AB1619" s="70"/>
      <c r="AD1619" s="70"/>
      <c r="AE1619" s="81"/>
    </row>
    <row r="1620" spans="1:31" x14ac:dyDescent="0.25">
      <c r="A1620" s="18"/>
      <c r="B1620" s="18"/>
      <c r="C1620" s="18"/>
      <c r="D1620" s="77"/>
      <c r="E1620" s="77"/>
      <c r="F1620" s="77"/>
      <c r="G1620" s="78"/>
      <c r="H1620" s="5"/>
      <c r="I1620" s="5"/>
      <c r="J1620" s="5"/>
      <c r="K1620" s="5"/>
      <c r="O1620" s="5"/>
      <c r="P1620" s="5"/>
      <c r="Q1620" s="5"/>
      <c r="R1620" s="18"/>
      <c r="S1620" s="18"/>
      <c r="T1620" s="18"/>
      <c r="AA1620" s="70"/>
      <c r="AB1620" s="70"/>
      <c r="AD1620" s="70"/>
      <c r="AE1620" s="81"/>
    </row>
    <row r="1621" spans="1:31" x14ac:dyDescent="0.25">
      <c r="A1621" s="18"/>
      <c r="B1621" s="18"/>
      <c r="C1621" s="18"/>
      <c r="D1621" s="77"/>
      <c r="E1621" s="77"/>
      <c r="F1621" s="77"/>
      <c r="G1621" s="78"/>
      <c r="H1621" s="5"/>
      <c r="I1621" s="5"/>
      <c r="J1621" s="5"/>
      <c r="K1621" s="5"/>
      <c r="O1621" s="5"/>
      <c r="P1621" s="5"/>
      <c r="Q1621" s="5"/>
      <c r="R1621" s="18"/>
      <c r="S1621" s="18"/>
      <c r="T1621" s="18"/>
      <c r="AA1621" s="70"/>
      <c r="AB1621" s="70"/>
      <c r="AD1621" s="70"/>
      <c r="AE1621" s="81"/>
    </row>
    <row r="1622" spans="1:31" x14ac:dyDescent="0.25">
      <c r="A1622" s="18"/>
      <c r="B1622" s="18"/>
      <c r="C1622" s="18"/>
      <c r="D1622" s="77"/>
      <c r="E1622" s="77"/>
      <c r="F1622" s="77"/>
      <c r="G1622" s="78"/>
      <c r="H1622" s="5"/>
      <c r="I1622" s="5"/>
      <c r="J1622" s="5"/>
      <c r="K1622" s="5"/>
      <c r="O1622" s="5"/>
      <c r="P1622" s="5"/>
      <c r="Q1622" s="5"/>
      <c r="R1622" s="18"/>
      <c r="S1622" s="18"/>
      <c r="T1622" s="18"/>
      <c r="AA1622" s="70"/>
      <c r="AB1622" s="70"/>
      <c r="AD1622" s="70"/>
      <c r="AE1622" s="81"/>
    </row>
    <row r="1623" spans="1:31" x14ac:dyDescent="0.25">
      <c r="A1623" s="18"/>
      <c r="B1623" s="18"/>
      <c r="C1623" s="18"/>
      <c r="D1623" s="77"/>
      <c r="E1623" s="77"/>
      <c r="F1623" s="77"/>
      <c r="G1623" s="78"/>
      <c r="H1623" s="5"/>
      <c r="I1623" s="5"/>
      <c r="J1623" s="5"/>
      <c r="K1623" s="5"/>
      <c r="O1623" s="5"/>
      <c r="P1623" s="5"/>
      <c r="Q1623" s="5"/>
      <c r="R1623" s="18"/>
      <c r="S1623" s="18"/>
      <c r="T1623" s="18"/>
      <c r="AA1623" s="70"/>
      <c r="AB1623" s="70"/>
      <c r="AD1623" s="70"/>
      <c r="AE1623" s="81"/>
    </row>
    <row r="1624" spans="1:31" x14ac:dyDescent="0.25">
      <c r="A1624" s="18"/>
      <c r="B1624" s="18"/>
      <c r="C1624" s="18"/>
      <c r="D1624" s="77"/>
      <c r="E1624" s="77"/>
      <c r="F1624" s="77"/>
      <c r="G1624" s="78"/>
      <c r="H1624" s="5"/>
      <c r="I1624" s="5"/>
      <c r="J1624" s="5"/>
      <c r="K1624" s="5"/>
      <c r="O1624" s="5"/>
      <c r="P1624" s="5"/>
      <c r="Q1624" s="5"/>
      <c r="R1624" s="18"/>
      <c r="S1624" s="18"/>
      <c r="T1624" s="18"/>
      <c r="AA1624" s="70"/>
      <c r="AB1624" s="70"/>
      <c r="AD1624" s="70"/>
      <c r="AE1624" s="81"/>
    </row>
    <row r="1625" spans="1:31" x14ac:dyDescent="0.25">
      <c r="A1625" s="18"/>
      <c r="B1625" s="18"/>
      <c r="C1625" s="18"/>
      <c r="D1625" s="77"/>
      <c r="E1625" s="77"/>
      <c r="F1625" s="77"/>
      <c r="G1625" s="78"/>
      <c r="H1625" s="5"/>
      <c r="I1625" s="5"/>
      <c r="J1625" s="5"/>
      <c r="K1625" s="5"/>
      <c r="O1625" s="5"/>
      <c r="P1625" s="5"/>
      <c r="Q1625" s="5"/>
      <c r="R1625" s="18"/>
      <c r="S1625" s="18"/>
      <c r="T1625" s="18"/>
      <c r="AA1625" s="70"/>
      <c r="AB1625" s="70"/>
      <c r="AD1625" s="70"/>
      <c r="AE1625" s="81"/>
    </row>
    <row r="1626" spans="1:31" x14ac:dyDescent="0.25">
      <c r="A1626" s="18"/>
      <c r="B1626" s="18"/>
      <c r="C1626" s="18"/>
      <c r="D1626" s="77"/>
      <c r="E1626" s="77"/>
      <c r="F1626" s="77"/>
      <c r="G1626" s="78"/>
      <c r="H1626" s="5"/>
      <c r="I1626" s="5"/>
      <c r="J1626" s="5"/>
      <c r="K1626" s="5"/>
      <c r="O1626" s="5"/>
      <c r="P1626" s="5"/>
      <c r="Q1626" s="5"/>
      <c r="R1626" s="18"/>
      <c r="S1626" s="18"/>
      <c r="T1626" s="18"/>
      <c r="AA1626" s="70"/>
      <c r="AB1626" s="70"/>
      <c r="AD1626" s="70"/>
      <c r="AE1626" s="81"/>
    </row>
    <row r="1627" spans="1:31" x14ac:dyDescent="0.25">
      <c r="A1627" s="18"/>
      <c r="B1627" s="18"/>
      <c r="C1627" s="18"/>
      <c r="D1627" s="77"/>
      <c r="E1627" s="77"/>
      <c r="F1627" s="77"/>
      <c r="G1627" s="78"/>
      <c r="H1627" s="5"/>
      <c r="I1627" s="5"/>
      <c r="J1627" s="5"/>
      <c r="K1627" s="5"/>
      <c r="O1627" s="5"/>
      <c r="P1627" s="5"/>
      <c r="Q1627" s="5"/>
      <c r="R1627" s="18"/>
      <c r="S1627" s="18"/>
      <c r="T1627" s="18"/>
      <c r="AA1627" s="70"/>
      <c r="AB1627" s="70"/>
      <c r="AD1627" s="70"/>
      <c r="AE1627" s="81"/>
    </row>
    <row r="1628" spans="1:31" x14ac:dyDescent="0.25">
      <c r="A1628" s="18"/>
      <c r="B1628" s="18"/>
      <c r="C1628" s="18"/>
      <c r="D1628" s="77"/>
      <c r="E1628" s="77"/>
      <c r="F1628" s="77"/>
      <c r="G1628" s="78"/>
      <c r="H1628" s="5"/>
      <c r="I1628" s="5"/>
      <c r="J1628" s="5"/>
      <c r="K1628" s="5"/>
      <c r="O1628" s="5"/>
      <c r="P1628" s="5"/>
      <c r="Q1628" s="5"/>
      <c r="R1628" s="18"/>
      <c r="S1628" s="18"/>
      <c r="T1628" s="18"/>
      <c r="AA1628" s="70"/>
      <c r="AB1628" s="70"/>
      <c r="AD1628" s="70"/>
      <c r="AE1628" s="81"/>
    </row>
    <row r="1629" spans="1:31" x14ac:dyDescent="0.25">
      <c r="A1629" s="18"/>
      <c r="B1629" s="18"/>
      <c r="C1629" s="18"/>
      <c r="D1629" s="77"/>
      <c r="E1629" s="77"/>
      <c r="F1629" s="77"/>
      <c r="G1629" s="78"/>
      <c r="H1629" s="5"/>
      <c r="I1629" s="5"/>
      <c r="J1629" s="5"/>
      <c r="K1629" s="5"/>
      <c r="O1629" s="5"/>
      <c r="P1629" s="5"/>
      <c r="Q1629" s="5"/>
      <c r="R1629" s="18"/>
      <c r="S1629" s="18"/>
      <c r="T1629" s="18"/>
      <c r="AA1629" s="70"/>
      <c r="AB1629" s="70"/>
      <c r="AD1629" s="70"/>
      <c r="AE1629" s="81"/>
    </row>
    <row r="1630" spans="1:31" x14ac:dyDescent="0.25">
      <c r="A1630" s="18"/>
      <c r="B1630" s="18"/>
      <c r="C1630" s="18"/>
      <c r="D1630" s="77"/>
      <c r="E1630" s="77"/>
      <c r="F1630" s="77"/>
      <c r="G1630" s="78"/>
      <c r="H1630" s="5"/>
      <c r="I1630" s="5"/>
      <c r="J1630" s="5"/>
      <c r="K1630" s="5"/>
      <c r="O1630" s="5"/>
      <c r="P1630" s="5"/>
      <c r="Q1630" s="5"/>
      <c r="R1630" s="18"/>
      <c r="S1630" s="18"/>
      <c r="T1630" s="18"/>
      <c r="AA1630" s="70"/>
      <c r="AB1630" s="70"/>
      <c r="AD1630" s="70"/>
      <c r="AE1630" s="81"/>
    </row>
    <row r="1631" spans="1:31" x14ac:dyDescent="0.25">
      <c r="A1631" s="18"/>
      <c r="B1631" s="18"/>
      <c r="C1631" s="18"/>
      <c r="D1631" s="77"/>
      <c r="E1631" s="77"/>
      <c r="F1631" s="77"/>
      <c r="G1631" s="78"/>
      <c r="H1631" s="5"/>
      <c r="I1631" s="5"/>
      <c r="J1631" s="5"/>
      <c r="K1631" s="5"/>
      <c r="O1631" s="5"/>
      <c r="P1631" s="5"/>
      <c r="Q1631" s="5"/>
      <c r="R1631" s="18"/>
      <c r="S1631" s="18"/>
      <c r="T1631" s="18"/>
      <c r="AA1631" s="70"/>
      <c r="AB1631" s="70"/>
      <c r="AD1631" s="70"/>
      <c r="AE1631" s="81"/>
    </row>
    <row r="1632" spans="1:31" x14ac:dyDescent="0.25">
      <c r="A1632" s="18"/>
      <c r="B1632" s="18"/>
      <c r="C1632" s="18"/>
      <c r="D1632" s="77"/>
      <c r="E1632" s="77"/>
      <c r="F1632" s="77"/>
      <c r="G1632" s="78"/>
      <c r="H1632" s="5"/>
      <c r="I1632" s="5"/>
      <c r="J1632" s="5"/>
      <c r="K1632" s="5"/>
      <c r="O1632" s="5"/>
      <c r="P1632" s="5"/>
      <c r="Q1632" s="5"/>
      <c r="R1632" s="18"/>
      <c r="S1632" s="18"/>
      <c r="T1632" s="18"/>
      <c r="AA1632" s="70"/>
      <c r="AB1632" s="70"/>
      <c r="AD1632" s="70"/>
      <c r="AE1632" s="81"/>
    </row>
    <row r="1633" spans="1:31" x14ac:dyDescent="0.25">
      <c r="A1633" s="18"/>
      <c r="B1633" s="18"/>
      <c r="C1633" s="18"/>
      <c r="D1633" s="77"/>
      <c r="E1633" s="77"/>
      <c r="F1633" s="77"/>
      <c r="G1633" s="78"/>
      <c r="H1633" s="5"/>
      <c r="I1633" s="5"/>
      <c r="J1633" s="5"/>
      <c r="K1633" s="5"/>
      <c r="O1633" s="5"/>
      <c r="P1633" s="5"/>
      <c r="Q1633" s="5"/>
      <c r="R1633" s="18"/>
      <c r="S1633" s="18"/>
      <c r="T1633" s="18"/>
      <c r="AA1633" s="70"/>
      <c r="AB1633" s="70"/>
      <c r="AD1633" s="70"/>
      <c r="AE1633" s="81"/>
    </row>
    <row r="1634" spans="1:31" x14ac:dyDescent="0.25">
      <c r="A1634" s="18"/>
      <c r="B1634" s="18"/>
      <c r="C1634" s="18"/>
      <c r="D1634" s="77"/>
      <c r="E1634" s="77"/>
      <c r="F1634" s="77"/>
      <c r="G1634" s="78"/>
      <c r="H1634" s="5"/>
      <c r="I1634" s="5"/>
      <c r="J1634" s="5"/>
      <c r="K1634" s="5"/>
      <c r="O1634" s="5"/>
      <c r="P1634" s="5"/>
      <c r="Q1634" s="5"/>
      <c r="R1634" s="18"/>
      <c r="S1634" s="18"/>
      <c r="T1634" s="18"/>
      <c r="AA1634" s="70"/>
      <c r="AB1634" s="70"/>
      <c r="AD1634" s="70"/>
      <c r="AE1634" s="81"/>
    </row>
    <row r="1635" spans="1:31" x14ac:dyDescent="0.25">
      <c r="A1635" s="18"/>
      <c r="B1635" s="18"/>
      <c r="C1635" s="18"/>
      <c r="D1635" s="77"/>
      <c r="E1635" s="77"/>
      <c r="F1635" s="77"/>
      <c r="G1635" s="78"/>
      <c r="H1635" s="5"/>
      <c r="I1635" s="5"/>
      <c r="J1635" s="5"/>
      <c r="K1635" s="5"/>
      <c r="O1635" s="5"/>
      <c r="P1635" s="5"/>
      <c r="Q1635" s="5"/>
      <c r="R1635" s="18"/>
      <c r="S1635" s="18"/>
      <c r="T1635" s="18"/>
      <c r="AA1635" s="70"/>
      <c r="AB1635" s="70"/>
      <c r="AD1635" s="70"/>
      <c r="AE1635" s="81"/>
    </row>
    <row r="1636" spans="1:31" x14ac:dyDescent="0.25">
      <c r="A1636" s="18"/>
      <c r="B1636" s="18"/>
      <c r="C1636" s="18"/>
      <c r="D1636" s="77"/>
      <c r="E1636" s="77"/>
      <c r="F1636" s="77"/>
      <c r="G1636" s="78"/>
      <c r="H1636" s="5"/>
      <c r="I1636" s="5"/>
      <c r="J1636" s="5"/>
      <c r="K1636" s="5"/>
      <c r="O1636" s="5"/>
      <c r="P1636" s="5"/>
      <c r="Q1636" s="5"/>
      <c r="R1636" s="18"/>
      <c r="S1636" s="18"/>
      <c r="T1636" s="18"/>
      <c r="AA1636" s="70"/>
      <c r="AB1636" s="70"/>
      <c r="AD1636" s="70"/>
      <c r="AE1636" s="81"/>
    </row>
    <row r="1637" spans="1:31" x14ac:dyDescent="0.25">
      <c r="A1637" s="18"/>
      <c r="B1637" s="18"/>
      <c r="C1637" s="18"/>
      <c r="D1637" s="77"/>
      <c r="E1637" s="77"/>
      <c r="F1637" s="77"/>
      <c r="G1637" s="78"/>
      <c r="H1637" s="5"/>
      <c r="I1637" s="5"/>
      <c r="J1637" s="5"/>
      <c r="K1637" s="5"/>
      <c r="O1637" s="5"/>
      <c r="P1637" s="5"/>
      <c r="Q1637" s="5"/>
      <c r="R1637" s="18"/>
      <c r="S1637" s="18"/>
      <c r="T1637" s="18"/>
      <c r="AA1637" s="70"/>
      <c r="AB1637" s="70"/>
      <c r="AD1637" s="70"/>
      <c r="AE1637" s="81"/>
    </row>
    <row r="1638" spans="1:31" x14ac:dyDescent="0.25">
      <c r="A1638" s="18"/>
      <c r="B1638" s="18"/>
      <c r="C1638" s="18"/>
      <c r="D1638" s="77"/>
      <c r="E1638" s="77"/>
      <c r="F1638" s="77"/>
      <c r="G1638" s="78"/>
      <c r="H1638" s="5"/>
      <c r="I1638" s="5"/>
      <c r="J1638" s="5"/>
      <c r="K1638" s="5"/>
      <c r="O1638" s="5"/>
      <c r="P1638" s="5"/>
      <c r="Q1638" s="5"/>
      <c r="R1638" s="18"/>
      <c r="S1638" s="18"/>
      <c r="T1638" s="18"/>
      <c r="AA1638" s="70"/>
      <c r="AB1638" s="70"/>
      <c r="AD1638" s="70"/>
      <c r="AE1638" s="81"/>
    </row>
    <row r="1639" spans="1:31" x14ac:dyDescent="0.25">
      <c r="A1639" s="18"/>
      <c r="B1639" s="18"/>
      <c r="C1639" s="18"/>
      <c r="D1639" s="77"/>
      <c r="E1639" s="77"/>
      <c r="F1639" s="77"/>
      <c r="G1639" s="78"/>
      <c r="H1639" s="5"/>
      <c r="I1639" s="5"/>
      <c r="J1639" s="5"/>
      <c r="K1639" s="5"/>
      <c r="O1639" s="5"/>
      <c r="P1639" s="5"/>
      <c r="Q1639" s="5"/>
      <c r="R1639" s="18"/>
      <c r="S1639" s="18"/>
      <c r="T1639" s="18"/>
      <c r="AA1639" s="70"/>
      <c r="AB1639" s="70"/>
      <c r="AD1639" s="70"/>
      <c r="AE1639" s="81"/>
    </row>
    <row r="1640" spans="1:31" x14ac:dyDescent="0.25">
      <c r="A1640" s="18"/>
      <c r="B1640" s="18"/>
      <c r="C1640" s="18"/>
      <c r="D1640" s="77"/>
      <c r="E1640" s="77"/>
      <c r="F1640" s="77"/>
      <c r="G1640" s="78"/>
      <c r="H1640" s="5"/>
      <c r="I1640" s="5"/>
      <c r="J1640" s="5"/>
      <c r="K1640" s="5"/>
      <c r="O1640" s="5"/>
      <c r="P1640" s="5"/>
      <c r="Q1640" s="5"/>
      <c r="R1640" s="18"/>
      <c r="S1640" s="18"/>
      <c r="T1640" s="18"/>
      <c r="AA1640" s="70"/>
      <c r="AB1640" s="70"/>
      <c r="AD1640" s="70"/>
      <c r="AE1640" s="81"/>
    </row>
    <row r="1641" spans="1:31" x14ac:dyDescent="0.25">
      <c r="A1641" s="18"/>
      <c r="B1641" s="18"/>
      <c r="C1641" s="18"/>
      <c r="D1641" s="77"/>
      <c r="E1641" s="77"/>
      <c r="F1641" s="77"/>
      <c r="G1641" s="78"/>
      <c r="H1641" s="5"/>
      <c r="I1641" s="5"/>
      <c r="J1641" s="5"/>
      <c r="K1641" s="5"/>
      <c r="O1641" s="5"/>
      <c r="P1641" s="5"/>
      <c r="Q1641" s="5"/>
      <c r="R1641" s="18"/>
      <c r="S1641" s="18"/>
      <c r="T1641" s="18"/>
      <c r="AA1641" s="70"/>
      <c r="AB1641" s="70"/>
      <c r="AD1641" s="70"/>
      <c r="AE1641" s="81"/>
    </row>
    <row r="1642" spans="1:31" x14ac:dyDescent="0.25">
      <c r="A1642" s="18"/>
      <c r="B1642" s="18"/>
      <c r="C1642" s="18"/>
      <c r="D1642" s="77"/>
      <c r="E1642" s="77"/>
      <c r="F1642" s="77"/>
      <c r="G1642" s="78"/>
      <c r="H1642" s="5"/>
      <c r="I1642" s="5"/>
      <c r="J1642" s="5"/>
      <c r="K1642" s="5"/>
      <c r="O1642" s="5"/>
      <c r="P1642" s="5"/>
      <c r="Q1642" s="5"/>
      <c r="R1642" s="18"/>
      <c r="S1642" s="18"/>
      <c r="T1642" s="18"/>
      <c r="AA1642" s="70"/>
      <c r="AB1642" s="70"/>
      <c r="AD1642" s="70"/>
      <c r="AE1642" s="81"/>
    </row>
    <row r="1643" spans="1:31" x14ac:dyDescent="0.25">
      <c r="A1643" s="18"/>
      <c r="B1643" s="18"/>
      <c r="C1643" s="18"/>
      <c r="D1643" s="77"/>
      <c r="E1643" s="77"/>
      <c r="F1643" s="77"/>
      <c r="G1643" s="78"/>
      <c r="H1643" s="5"/>
      <c r="I1643" s="5"/>
      <c r="J1643" s="5"/>
      <c r="K1643" s="5"/>
      <c r="O1643" s="5"/>
      <c r="P1643" s="5"/>
      <c r="Q1643" s="5"/>
      <c r="R1643" s="18"/>
      <c r="S1643" s="18"/>
      <c r="T1643" s="18"/>
      <c r="AA1643" s="70"/>
      <c r="AB1643" s="70"/>
      <c r="AD1643" s="70"/>
      <c r="AE1643" s="81"/>
    </row>
    <row r="1644" spans="1:31" x14ac:dyDescent="0.25">
      <c r="A1644" s="18"/>
      <c r="B1644" s="18"/>
      <c r="C1644" s="18"/>
      <c r="D1644" s="77"/>
      <c r="E1644" s="77"/>
      <c r="F1644" s="77"/>
      <c r="G1644" s="78"/>
      <c r="H1644" s="5"/>
      <c r="I1644" s="5"/>
      <c r="J1644" s="5"/>
      <c r="K1644" s="5"/>
      <c r="O1644" s="5"/>
      <c r="P1644" s="5"/>
      <c r="Q1644" s="5"/>
      <c r="R1644" s="18"/>
      <c r="S1644" s="18"/>
      <c r="T1644" s="18"/>
      <c r="AA1644" s="70"/>
      <c r="AB1644" s="70"/>
      <c r="AD1644" s="70"/>
      <c r="AE1644" s="81"/>
    </row>
    <row r="1645" spans="1:31" x14ac:dyDescent="0.25">
      <c r="A1645" s="18"/>
      <c r="B1645" s="18"/>
      <c r="C1645" s="18"/>
      <c r="D1645" s="77"/>
      <c r="E1645" s="77"/>
      <c r="F1645" s="77"/>
      <c r="G1645" s="78"/>
      <c r="H1645" s="5"/>
      <c r="I1645" s="5"/>
      <c r="J1645" s="5"/>
      <c r="K1645" s="5"/>
      <c r="O1645" s="5"/>
      <c r="P1645" s="5"/>
      <c r="Q1645" s="5"/>
      <c r="R1645" s="18"/>
      <c r="S1645" s="18"/>
      <c r="T1645" s="18"/>
      <c r="AA1645" s="70"/>
      <c r="AB1645" s="70"/>
      <c r="AD1645" s="70"/>
      <c r="AE1645" s="81"/>
    </row>
    <row r="1646" spans="1:31" x14ac:dyDescent="0.25">
      <c r="A1646" s="18"/>
      <c r="B1646" s="18"/>
      <c r="C1646" s="18"/>
      <c r="D1646" s="77"/>
      <c r="E1646" s="77"/>
      <c r="F1646" s="77"/>
      <c r="G1646" s="78"/>
      <c r="H1646" s="5"/>
      <c r="I1646" s="5"/>
      <c r="J1646" s="5"/>
      <c r="K1646" s="5"/>
      <c r="O1646" s="5"/>
      <c r="P1646" s="5"/>
      <c r="Q1646" s="5"/>
      <c r="R1646" s="18"/>
      <c r="S1646" s="18"/>
      <c r="T1646" s="18"/>
      <c r="AA1646" s="70"/>
      <c r="AB1646" s="70"/>
      <c r="AD1646" s="70"/>
      <c r="AE1646" s="81"/>
    </row>
    <row r="1647" spans="1:31" x14ac:dyDescent="0.25">
      <c r="A1647" s="18"/>
      <c r="B1647" s="18"/>
      <c r="C1647" s="18"/>
      <c r="D1647" s="77"/>
      <c r="E1647" s="77"/>
      <c r="F1647" s="77"/>
      <c r="G1647" s="78"/>
      <c r="H1647" s="5"/>
      <c r="I1647" s="5"/>
      <c r="J1647" s="5"/>
      <c r="K1647" s="5"/>
      <c r="O1647" s="5"/>
      <c r="P1647" s="5"/>
      <c r="Q1647" s="5"/>
      <c r="R1647" s="18"/>
      <c r="S1647" s="18"/>
      <c r="T1647" s="18"/>
      <c r="AA1647" s="70"/>
      <c r="AB1647" s="70"/>
      <c r="AD1647" s="70"/>
      <c r="AE1647" s="81"/>
    </row>
    <row r="1648" spans="1:31" x14ac:dyDescent="0.25">
      <c r="A1648" s="18"/>
      <c r="B1648" s="18"/>
      <c r="C1648" s="18"/>
      <c r="D1648" s="77"/>
      <c r="E1648" s="77"/>
      <c r="F1648" s="77"/>
      <c r="G1648" s="78"/>
      <c r="H1648" s="5"/>
      <c r="I1648" s="5"/>
      <c r="J1648" s="5"/>
      <c r="K1648" s="5"/>
      <c r="O1648" s="5"/>
      <c r="P1648" s="5"/>
      <c r="Q1648" s="5"/>
      <c r="R1648" s="18"/>
      <c r="S1648" s="18"/>
      <c r="T1648" s="18"/>
      <c r="AA1648" s="70"/>
      <c r="AB1648" s="70"/>
      <c r="AD1648" s="70"/>
      <c r="AE1648" s="81"/>
    </row>
    <row r="1649" spans="1:31" x14ac:dyDescent="0.25">
      <c r="A1649" s="18"/>
      <c r="B1649" s="18"/>
      <c r="C1649" s="18"/>
      <c r="D1649" s="77"/>
      <c r="E1649" s="77"/>
      <c r="F1649" s="77"/>
      <c r="G1649" s="78"/>
      <c r="H1649" s="5"/>
      <c r="I1649" s="5"/>
      <c r="J1649" s="5"/>
      <c r="K1649" s="5"/>
      <c r="O1649" s="5"/>
      <c r="P1649" s="5"/>
      <c r="Q1649" s="5"/>
      <c r="R1649" s="18"/>
      <c r="S1649" s="18"/>
      <c r="T1649" s="18"/>
      <c r="AA1649" s="70"/>
      <c r="AB1649" s="70"/>
      <c r="AD1649" s="70"/>
      <c r="AE1649" s="81"/>
    </row>
    <row r="1650" spans="1:31" x14ac:dyDescent="0.25">
      <c r="A1650" s="18"/>
      <c r="B1650" s="18"/>
      <c r="C1650" s="18"/>
      <c r="D1650" s="77"/>
      <c r="E1650" s="77"/>
      <c r="F1650" s="77"/>
      <c r="G1650" s="78"/>
      <c r="H1650" s="5"/>
      <c r="I1650" s="5"/>
      <c r="J1650" s="5"/>
      <c r="K1650" s="5"/>
      <c r="O1650" s="5"/>
      <c r="P1650" s="5"/>
      <c r="Q1650" s="5"/>
      <c r="R1650" s="18"/>
      <c r="S1650" s="18"/>
      <c r="T1650" s="18"/>
      <c r="AA1650" s="70"/>
      <c r="AB1650" s="70"/>
      <c r="AD1650" s="70"/>
      <c r="AE1650" s="81"/>
    </row>
    <row r="1651" spans="1:31" x14ac:dyDescent="0.25">
      <c r="A1651" s="18"/>
      <c r="B1651" s="18"/>
      <c r="C1651" s="18"/>
      <c r="D1651" s="77"/>
      <c r="E1651" s="77"/>
      <c r="F1651" s="77"/>
      <c r="G1651" s="78"/>
      <c r="H1651" s="5"/>
      <c r="I1651" s="5"/>
      <c r="J1651" s="5"/>
      <c r="K1651" s="5"/>
      <c r="O1651" s="5"/>
      <c r="P1651" s="5"/>
      <c r="Q1651" s="5"/>
      <c r="R1651" s="18"/>
      <c r="S1651" s="18"/>
      <c r="T1651" s="18"/>
      <c r="AA1651" s="70"/>
      <c r="AB1651" s="70"/>
      <c r="AD1651" s="70"/>
      <c r="AE1651" s="81"/>
    </row>
    <row r="1652" spans="1:31" x14ac:dyDescent="0.25">
      <c r="A1652" s="18"/>
      <c r="B1652" s="18"/>
      <c r="C1652" s="18"/>
      <c r="D1652" s="77"/>
      <c r="E1652" s="77"/>
      <c r="F1652" s="77"/>
      <c r="G1652" s="78"/>
      <c r="H1652" s="5"/>
      <c r="I1652" s="5"/>
      <c r="J1652" s="5"/>
      <c r="K1652" s="5"/>
      <c r="O1652" s="5"/>
      <c r="P1652" s="5"/>
      <c r="Q1652" s="5"/>
      <c r="R1652" s="18"/>
      <c r="S1652" s="18"/>
      <c r="T1652" s="18"/>
      <c r="AA1652" s="70"/>
      <c r="AB1652" s="70"/>
      <c r="AD1652" s="70"/>
      <c r="AE1652" s="81"/>
    </row>
    <row r="1653" spans="1:31" x14ac:dyDescent="0.25">
      <c r="A1653" s="18"/>
      <c r="B1653" s="18"/>
      <c r="C1653" s="18"/>
      <c r="D1653" s="77"/>
      <c r="E1653" s="77"/>
      <c r="F1653" s="77"/>
      <c r="G1653" s="78"/>
      <c r="H1653" s="5"/>
      <c r="I1653" s="5"/>
      <c r="J1653" s="5"/>
      <c r="K1653" s="5"/>
      <c r="O1653" s="5"/>
      <c r="P1653" s="5"/>
      <c r="Q1653" s="5"/>
      <c r="R1653" s="18"/>
      <c r="S1653" s="18"/>
      <c r="T1653" s="18"/>
      <c r="AA1653" s="70"/>
      <c r="AB1653" s="70"/>
      <c r="AD1653" s="70"/>
      <c r="AE1653" s="81"/>
    </row>
    <row r="1654" spans="1:31" x14ac:dyDescent="0.25">
      <c r="A1654" s="18"/>
      <c r="B1654" s="18"/>
      <c r="C1654" s="18"/>
      <c r="D1654" s="77"/>
      <c r="E1654" s="77"/>
      <c r="F1654" s="77"/>
      <c r="G1654" s="78"/>
      <c r="H1654" s="5"/>
      <c r="I1654" s="5"/>
      <c r="J1654" s="5"/>
      <c r="K1654" s="5"/>
      <c r="O1654" s="5"/>
      <c r="P1654" s="5"/>
      <c r="Q1654" s="5"/>
      <c r="R1654" s="18"/>
      <c r="S1654" s="18"/>
      <c r="T1654" s="18"/>
      <c r="AA1654" s="70"/>
      <c r="AB1654" s="70"/>
      <c r="AD1654" s="70"/>
      <c r="AE1654" s="81"/>
    </row>
    <row r="1655" spans="1:31" x14ac:dyDescent="0.25">
      <c r="A1655" s="18"/>
      <c r="B1655" s="18"/>
      <c r="C1655" s="18"/>
      <c r="D1655" s="77"/>
      <c r="E1655" s="77"/>
      <c r="F1655" s="77"/>
      <c r="G1655" s="78"/>
      <c r="H1655" s="5"/>
      <c r="I1655" s="5"/>
      <c r="J1655" s="5"/>
      <c r="K1655" s="5"/>
      <c r="O1655" s="5"/>
      <c r="P1655" s="5"/>
      <c r="Q1655" s="5"/>
      <c r="R1655" s="18"/>
      <c r="S1655" s="18"/>
      <c r="T1655" s="18"/>
      <c r="AA1655" s="70"/>
      <c r="AB1655" s="70"/>
      <c r="AD1655" s="70"/>
      <c r="AE1655" s="81"/>
    </row>
    <row r="1656" spans="1:31" x14ac:dyDescent="0.25">
      <c r="A1656" s="18"/>
      <c r="B1656" s="18"/>
      <c r="C1656" s="18"/>
      <c r="D1656" s="77"/>
      <c r="E1656" s="77"/>
      <c r="F1656" s="77"/>
      <c r="G1656" s="78"/>
      <c r="H1656" s="5"/>
      <c r="I1656" s="5"/>
      <c r="J1656" s="5"/>
      <c r="K1656" s="5"/>
      <c r="O1656" s="5"/>
      <c r="P1656" s="5"/>
      <c r="Q1656" s="5"/>
      <c r="R1656" s="18"/>
      <c r="S1656" s="18"/>
      <c r="T1656" s="18"/>
      <c r="AA1656" s="70"/>
      <c r="AB1656" s="70"/>
      <c r="AD1656" s="70"/>
      <c r="AE1656" s="81"/>
    </row>
    <row r="1657" spans="1:31" x14ac:dyDescent="0.25">
      <c r="A1657" s="18"/>
      <c r="B1657" s="18"/>
      <c r="C1657" s="18"/>
      <c r="D1657" s="77"/>
      <c r="E1657" s="77"/>
      <c r="F1657" s="77"/>
      <c r="G1657" s="78"/>
      <c r="H1657" s="5"/>
      <c r="I1657" s="5"/>
      <c r="J1657" s="5"/>
      <c r="K1657" s="5"/>
      <c r="O1657" s="5"/>
      <c r="P1657" s="5"/>
      <c r="Q1657" s="5"/>
      <c r="R1657" s="18"/>
      <c r="S1657" s="18"/>
      <c r="T1657" s="18"/>
      <c r="AA1657" s="70"/>
      <c r="AB1657" s="70"/>
      <c r="AD1657" s="70"/>
      <c r="AE1657" s="81"/>
    </row>
    <row r="1658" spans="1:31" x14ac:dyDescent="0.25">
      <c r="A1658" s="18"/>
      <c r="B1658" s="18"/>
      <c r="C1658" s="18"/>
      <c r="D1658" s="77"/>
      <c r="E1658" s="77"/>
      <c r="F1658" s="77"/>
      <c r="G1658" s="78"/>
      <c r="H1658" s="5"/>
      <c r="I1658" s="5"/>
      <c r="J1658" s="5"/>
      <c r="K1658" s="5"/>
      <c r="O1658" s="5"/>
      <c r="P1658" s="5"/>
      <c r="Q1658" s="5"/>
      <c r="R1658" s="18"/>
      <c r="S1658" s="18"/>
      <c r="T1658" s="18"/>
      <c r="AA1658" s="70"/>
      <c r="AB1658" s="70"/>
      <c r="AD1658" s="70"/>
      <c r="AE1658" s="81"/>
    </row>
    <row r="1659" spans="1:31" x14ac:dyDescent="0.25">
      <c r="A1659" s="18"/>
      <c r="B1659" s="18"/>
      <c r="C1659" s="18"/>
      <c r="D1659" s="77"/>
      <c r="E1659" s="77"/>
      <c r="F1659" s="77"/>
      <c r="G1659" s="78"/>
      <c r="H1659" s="5"/>
      <c r="I1659" s="5"/>
      <c r="J1659" s="5"/>
      <c r="K1659" s="5"/>
      <c r="O1659" s="5"/>
      <c r="P1659" s="5"/>
      <c r="Q1659" s="5"/>
      <c r="R1659" s="18"/>
      <c r="S1659" s="18"/>
      <c r="T1659" s="18"/>
      <c r="AA1659" s="70"/>
      <c r="AB1659" s="70"/>
      <c r="AD1659" s="70"/>
      <c r="AE1659" s="81"/>
    </row>
    <row r="1660" spans="1:31" x14ac:dyDescent="0.25">
      <c r="A1660" s="18"/>
      <c r="B1660" s="18"/>
      <c r="C1660" s="18"/>
      <c r="D1660" s="77"/>
      <c r="E1660" s="77"/>
      <c r="F1660" s="77"/>
      <c r="G1660" s="78"/>
      <c r="H1660" s="5"/>
      <c r="I1660" s="5"/>
      <c r="J1660" s="5"/>
      <c r="K1660" s="5"/>
      <c r="O1660" s="5"/>
      <c r="P1660" s="5"/>
      <c r="Q1660" s="5"/>
      <c r="R1660" s="18"/>
      <c r="S1660" s="18"/>
      <c r="T1660" s="18"/>
      <c r="AA1660" s="70"/>
      <c r="AB1660" s="70"/>
      <c r="AD1660" s="70"/>
      <c r="AE1660" s="81"/>
    </row>
    <row r="1661" spans="1:31" x14ac:dyDescent="0.25">
      <c r="A1661" s="18"/>
      <c r="B1661" s="18"/>
      <c r="C1661" s="18"/>
      <c r="D1661" s="77"/>
      <c r="E1661" s="77"/>
      <c r="F1661" s="77"/>
      <c r="G1661" s="78"/>
      <c r="H1661" s="5"/>
      <c r="I1661" s="5"/>
      <c r="J1661" s="5"/>
      <c r="K1661" s="5"/>
      <c r="O1661" s="5"/>
      <c r="P1661" s="5"/>
      <c r="Q1661" s="5"/>
      <c r="R1661" s="18"/>
      <c r="S1661" s="18"/>
      <c r="T1661" s="18"/>
      <c r="AA1661" s="70"/>
      <c r="AB1661" s="70"/>
      <c r="AD1661" s="70"/>
      <c r="AE1661" s="81"/>
    </row>
    <row r="1662" spans="1:31" x14ac:dyDescent="0.25">
      <c r="A1662" s="18"/>
      <c r="B1662" s="18"/>
      <c r="C1662" s="18"/>
      <c r="D1662" s="77"/>
      <c r="E1662" s="77"/>
      <c r="F1662" s="77"/>
      <c r="G1662" s="78"/>
      <c r="H1662" s="5"/>
      <c r="I1662" s="5"/>
      <c r="J1662" s="5"/>
      <c r="K1662" s="5"/>
      <c r="O1662" s="5"/>
      <c r="P1662" s="5"/>
      <c r="Q1662" s="5"/>
      <c r="R1662" s="18"/>
      <c r="S1662" s="18"/>
      <c r="T1662" s="18"/>
      <c r="AA1662" s="70"/>
      <c r="AB1662" s="70"/>
      <c r="AD1662" s="70"/>
      <c r="AE1662" s="81"/>
    </row>
    <row r="1663" spans="1:31" x14ac:dyDescent="0.25">
      <c r="A1663" s="18"/>
      <c r="B1663" s="18"/>
      <c r="C1663" s="18"/>
      <c r="D1663" s="77"/>
      <c r="E1663" s="77"/>
      <c r="F1663" s="77"/>
      <c r="G1663" s="78"/>
      <c r="H1663" s="5"/>
      <c r="I1663" s="5"/>
      <c r="J1663" s="5"/>
      <c r="K1663" s="5"/>
      <c r="O1663" s="5"/>
      <c r="P1663" s="5"/>
      <c r="Q1663" s="5"/>
      <c r="R1663" s="18"/>
      <c r="S1663" s="18"/>
      <c r="T1663" s="18"/>
      <c r="AA1663" s="70"/>
      <c r="AB1663" s="70"/>
      <c r="AD1663" s="70"/>
      <c r="AE1663" s="81"/>
    </row>
    <row r="1664" spans="1:31" x14ac:dyDescent="0.25">
      <c r="A1664" s="18"/>
      <c r="B1664" s="18"/>
      <c r="C1664" s="18"/>
      <c r="D1664" s="77"/>
      <c r="E1664" s="77"/>
      <c r="F1664" s="77"/>
      <c r="G1664" s="78"/>
      <c r="H1664" s="5"/>
      <c r="I1664" s="5"/>
      <c r="J1664" s="5"/>
      <c r="K1664" s="5"/>
      <c r="O1664" s="5"/>
      <c r="P1664" s="5"/>
      <c r="Q1664" s="5"/>
      <c r="R1664" s="18"/>
      <c r="S1664" s="18"/>
      <c r="T1664" s="18"/>
      <c r="AA1664" s="70"/>
      <c r="AB1664" s="70"/>
      <c r="AD1664" s="70"/>
      <c r="AE1664" s="81"/>
    </row>
    <row r="1665" spans="1:31" x14ac:dyDescent="0.25">
      <c r="A1665" s="18"/>
      <c r="B1665" s="18"/>
      <c r="C1665" s="18"/>
      <c r="D1665" s="77"/>
      <c r="E1665" s="77"/>
      <c r="F1665" s="77"/>
      <c r="G1665" s="78"/>
      <c r="H1665" s="5"/>
      <c r="I1665" s="5"/>
      <c r="J1665" s="5"/>
      <c r="K1665" s="5"/>
      <c r="O1665" s="5"/>
      <c r="P1665" s="5"/>
      <c r="Q1665" s="5"/>
      <c r="R1665" s="18"/>
      <c r="S1665" s="18"/>
      <c r="T1665" s="18"/>
      <c r="AA1665" s="70"/>
      <c r="AB1665" s="70"/>
      <c r="AD1665" s="70"/>
      <c r="AE1665" s="81"/>
    </row>
    <row r="1666" spans="1:31" x14ac:dyDescent="0.25">
      <c r="A1666" s="18"/>
      <c r="B1666" s="18"/>
      <c r="C1666" s="18"/>
      <c r="D1666" s="77"/>
      <c r="E1666" s="77"/>
      <c r="F1666" s="77"/>
      <c r="G1666" s="78"/>
      <c r="H1666" s="5"/>
      <c r="I1666" s="5"/>
      <c r="J1666" s="5"/>
      <c r="K1666" s="5"/>
      <c r="O1666" s="5"/>
      <c r="P1666" s="5"/>
      <c r="Q1666" s="5"/>
      <c r="R1666" s="18"/>
      <c r="S1666" s="18"/>
      <c r="T1666" s="18"/>
      <c r="AA1666" s="70"/>
      <c r="AB1666" s="70"/>
      <c r="AD1666" s="70"/>
      <c r="AE1666" s="81"/>
    </row>
    <row r="1667" spans="1:31" x14ac:dyDescent="0.25">
      <c r="A1667" s="18"/>
      <c r="B1667" s="18"/>
      <c r="C1667" s="18"/>
      <c r="D1667" s="77"/>
      <c r="E1667" s="77"/>
      <c r="F1667" s="77"/>
      <c r="G1667" s="78"/>
      <c r="H1667" s="5"/>
      <c r="I1667" s="5"/>
      <c r="J1667" s="5"/>
      <c r="K1667" s="5"/>
      <c r="O1667" s="5"/>
      <c r="P1667" s="5"/>
      <c r="Q1667" s="5"/>
      <c r="R1667" s="18"/>
      <c r="S1667" s="18"/>
      <c r="T1667" s="18"/>
      <c r="AA1667" s="70"/>
      <c r="AB1667" s="70"/>
      <c r="AD1667" s="70"/>
      <c r="AE1667" s="81"/>
    </row>
    <row r="1668" spans="1:31" x14ac:dyDescent="0.25">
      <c r="A1668" s="18"/>
      <c r="B1668" s="18"/>
      <c r="C1668" s="18"/>
      <c r="D1668" s="77"/>
      <c r="E1668" s="77"/>
      <c r="F1668" s="77"/>
      <c r="G1668" s="78"/>
      <c r="H1668" s="5"/>
      <c r="I1668" s="5"/>
      <c r="J1668" s="5"/>
      <c r="K1668" s="5"/>
      <c r="O1668" s="5"/>
      <c r="P1668" s="5"/>
      <c r="Q1668" s="5"/>
      <c r="R1668" s="18"/>
      <c r="S1668" s="18"/>
      <c r="T1668" s="18"/>
      <c r="AA1668" s="70"/>
      <c r="AB1668" s="70"/>
      <c r="AD1668" s="70"/>
      <c r="AE1668" s="81"/>
    </row>
    <row r="1669" spans="1:31" x14ac:dyDescent="0.25">
      <c r="A1669" s="18"/>
      <c r="B1669" s="18"/>
      <c r="C1669" s="18"/>
      <c r="D1669" s="77"/>
      <c r="E1669" s="77"/>
      <c r="F1669" s="77"/>
      <c r="G1669" s="78"/>
      <c r="H1669" s="5"/>
      <c r="I1669" s="5"/>
      <c r="J1669" s="5"/>
      <c r="K1669" s="5"/>
      <c r="O1669" s="5"/>
      <c r="P1669" s="5"/>
      <c r="Q1669" s="5"/>
      <c r="R1669" s="18"/>
      <c r="S1669" s="18"/>
      <c r="T1669" s="18"/>
      <c r="AA1669" s="70"/>
      <c r="AB1669" s="70"/>
      <c r="AD1669" s="70"/>
      <c r="AE1669" s="81"/>
    </row>
    <row r="1670" spans="1:31" x14ac:dyDescent="0.25">
      <c r="A1670" s="18"/>
      <c r="B1670" s="18"/>
      <c r="C1670" s="18"/>
      <c r="D1670" s="77"/>
      <c r="E1670" s="77"/>
      <c r="F1670" s="77"/>
      <c r="G1670" s="78"/>
      <c r="H1670" s="5"/>
      <c r="I1670" s="5"/>
      <c r="J1670" s="5"/>
      <c r="K1670" s="5"/>
      <c r="O1670" s="5"/>
      <c r="P1670" s="5"/>
      <c r="Q1670" s="5"/>
      <c r="R1670" s="18"/>
      <c r="S1670" s="18"/>
      <c r="T1670" s="18"/>
      <c r="AA1670" s="70"/>
      <c r="AB1670" s="70"/>
      <c r="AD1670" s="70"/>
      <c r="AE1670" s="81"/>
    </row>
    <row r="1671" spans="1:31" x14ac:dyDescent="0.25">
      <c r="A1671" s="18"/>
      <c r="B1671" s="18"/>
      <c r="C1671" s="18"/>
      <c r="D1671" s="77"/>
      <c r="E1671" s="77"/>
      <c r="F1671" s="77"/>
      <c r="G1671" s="78"/>
      <c r="H1671" s="5"/>
      <c r="I1671" s="5"/>
      <c r="J1671" s="5"/>
      <c r="K1671" s="5"/>
      <c r="O1671" s="5"/>
      <c r="P1671" s="5"/>
      <c r="Q1671" s="5"/>
      <c r="R1671" s="18"/>
      <c r="S1671" s="18"/>
      <c r="T1671" s="18"/>
      <c r="AA1671" s="70"/>
      <c r="AB1671" s="70"/>
      <c r="AD1671" s="70"/>
      <c r="AE1671" s="81"/>
    </row>
    <row r="1672" spans="1:31" x14ac:dyDescent="0.25">
      <c r="A1672" s="18"/>
      <c r="B1672" s="18"/>
      <c r="C1672" s="18"/>
      <c r="D1672" s="77"/>
      <c r="E1672" s="77"/>
      <c r="F1672" s="77"/>
      <c r="G1672" s="78"/>
      <c r="H1672" s="5"/>
      <c r="I1672" s="5"/>
      <c r="J1672" s="5"/>
      <c r="K1672" s="5"/>
      <c r="O1672" s="5"/>
      <c r="P1672" s="5"/>
      <c r="Q1672" s="5"/>
      <c r="R1672" s="18"/>
      <c r="S1672" s="18"/>
      <c r="T1672" s="18"/>
      <c r="AA1672" s="70"/>
      <c r="AB1672" s="70"/>
      <c r="AD1672" s="70"/>
      <c r="AE1672" s="81"/>
    </row>
    <row r="1673" spans="1:31" x14ac:dyDescent="0.25">
      <c r="A1673" s="18"/>
      <c r="B1673" s="18"/>
      <c r="C1673" s="18"/>
      <c r="D1673" s="77"/>
      <c r="E1673" s="77"/>
      <c r="F1673" s="77"/>
      <c r="G1673" s="78"/>
      <c r="H1673" s="5"/>
      <c r="I1673" s="5"/>
      <c r="J1673" s="5"/>
      <c r="K1673" s="5"/>
      <c r="O1673" s="5"/>
      <c r="P1673" s="5"/>
      <c r="Q1673" s="5"/>
      <c r="R1673" s="18"/>
      <c r="S1673" s="18"/>
      <c r="T1673" s="18"/>
      <c r="AA1673" s="70"/>
      <c r="AB1673" s="70"/>
      <c r="AD1673" s="70"/>
      <c r="AE1673" s="81"/>
    </row>
    <row r="1674" spans="1:31" x14ac:dyDescent="0.25">
      <c r="A1674" s="18"/>
      <c r="B1674" s="18"/>
      <c r="C1674" s="18"/>
      <c r="D1674" s="77"/>
      <c r="E1674" s="77"/>
      <c r="F1674" s="77"/>
      <c r="G1674" s="78"/>
      <c r="H1674" s="5"/>
      <c r="I1674" s="5"/>
      <c r="J1674" s="5"/>
      <c r="K1674" s="5"/>
      <c r="O1674" s="5"/>
      <c r="P1674" s="5"/>
      <c r="Q1674" s="5"/>
      <c r="R1674" s="18"/>
      <c r="S1674" s="18"/>
      <c r="T1674" s="18"/>
      <c r="AA1674" s="70"/>
      <c r="AB1674" s="70"/>
      <c r="AD1674" s="70"/>
      <c r="AE1674" s="81"/>
    </row>
    <row r="1675" spans="1:31" x14ac:dyDescent="0.25">
      <c r="A1675" s="18"/>
      <c r="B1675" s="18"/>
      <c r="C1675" s="18"/>
      <c r="D1675" s="77"/>
      <c r="E1675" s="77"/>
      <c r="F1675" s="77"/>
      <c r="G1675" s="78"/>
      <c r="H1675" s="5"/>
      <c r="I1675" s="5"/>
      <c r="J1675" s="5"/>
      <c r="K1675" s="5"/>
      <c r="O1675" s="5"/>
      <c r="P1675" s="5"/>
      <c r="Q1675" s="5"/>
      <c r="R1675" s="18"/>
      <c r="S1675" s="18"/>
      <c r="T1675" s="18"/>
      <c r="AA1675" s="70"/>
      <c r="AB1675" s="70"/>
      <c r="AD1675" s="70"/>
      <c r="AE1675" s="81"/>
    </row>
    <row r="1676" spans="1:31" x14ac:dyDescent="0.25">
      <c r="A1676" s="18"/>
      <c r="B1676" s="18"/>
      <c r="C1676" s="18"/>
      <c r="D1676" s="77"/>
      <c r="E1676" s="77"/>
      <c r="F1676" s="77"/>
      <c r="G1676" s="78"/>
      <c r="H1676" s="5"/>
      <c r="I1676" s="5"/>
      <c r="J1676" s="5"/>
      <c r="K1676" s="5"/>
      <c r="O1676" s="5"/>
      <c r="P1676" s="5"/>
      <c r="Q1676" s="5"/>
      <c r="R1676" s="18"/>
      <c r="S1676" s="18"/>
      <c r="T1676" s="18"/>
      <c r="AA1676" s="70"/>
      <c r="AB1676" s="70"/>
      <c r="AD1676" s="70"/>
      <c r="AE1676" s="81"/>
    </row>
    <row r="1677" spans="1:31" x14ac:dyDescent="0.25">
      <c r="A1677" s="18"/>
      <c r="B1677" s="18"/>
      <c r="C1677" s="18"/>
      <c r="D1677" s="77"/>
      <c r="E1677" s="77"/>
      <c r="F1677" s="77"/>
      <c r="G1677" s="78"/>
      <c r="H1677" s="5"/>
      <c r="I1677" s="5"/>
      <c r="J1677" s="5"/>
      <c r="K1677" s="5"/>
      <c r="O1677" s="5"/>
      <c r="P1677" s="5"/>
      <c r="Q1677" s="5"/>
      <c r="R1677" s="18"/>
      <c r="S1677" s="18"/>
      <c r="T1677" s="18"/>
      <c r="AA1677" s="70"/>
      <c r="AB1677" s="70"/>
      <c r="AD1677" s="70"/>
      <c r="AE1677" s="81"/>
    </row>
    <row r="1678" spans="1:31" x14ac:dyDescent="0.25">
      <c r="A1678" s="18"/>
      <c r="B1678" s="18"/>
      <c r="C1678" s="18"/>
      <c r="D1678" s="77"/>
      <c r="E1678" s="77"/>
      <c r="F1678" s="77"/>
      <c r="G1678" s="78"/>
      <c r="H1678" s="5"/>
      <c r="I1678" s="5"/>
      <c r="J1678" s="5"/>
      <c r="K1678" s="5"/>
      <c r="O1678" s="5"/>
      <c r="P1678" s="5"/>
      <c r="Q1678" s="5"/>
      <c r="R1678" s="18"/>
      <c r="S1678" s="18"/>
      <c r="T1678" s="18"/>
      <c r="AA1678" s="70"/>
      <c r="AB1678" s="70"/>
      <c r="AD1678" s="70"/>
      <c r="AE1678" s="81"/>
    </row>
    <row r="1679" spans="1:31" x14ac:dyDescent="0.25">
      <c r="A1679" s="18"/>
      <c r="B1679" s="18"/>
      <c r="C1679" s="18"/>
      <c r="D1679" s="77"/>
      <c r="E1679" s="77"/>
      <c r="F1679" s="77"/>
      <c r="G1679" s="78"/>
      <c r="H1679" s="5"/>
      <c r="I1679" s="5"/>
      <c r="J1679" s="5"/>
      <c r="K1679" s="5"/>
      <c r="O1679" s="5"/>
      <c r="P1679" s="5"/>
      <c r="Q1679" s="5"/>
      <c r="R1679" s="18"/>
      <c r="S1679" s="18"/>
      <c r="T1679" s="18"/>
      <c r="AA1679" s="70"/>
      <c r="AB1679" s="70"/>
      <c r="AD1679" s="70"/>
      <c r="AE1679" s="81"/>
    </row>
    <row r="1680" spans="1:31" x14ac:dyDescent="0.25">
      <c r="A1680" s="18"/>
      <c r="B1680" s="18"/>
      <c r="C1680" s="18"/>
      <c r="D1680" s="77"/>
      <c r="E1680" s="77"/>
      <c r="F1680" s="77"/>
      <c r="G1680" s="78"/>
      <c r="H1680" s="5"/>
      <c r="I1680" s="5"/>
      <c r="J1680" s="5"/>
      <c r="K1680" s="5"/>
      <c r="O1680" s="5"/>
      <c r="P1680" s="5"/>
      <c r="Q1680" s="5"/>
      <c r="R1680" s="18"/>
      <c r="S1680" s="18"/>
      <c r="T1680" s="18"/>
      <c r="AA1680" s="70"/>
      <c r="AB1680" s="70"/>
      <c r="AD1680" s="70"/>
      <c r="AE1680" s="81"/>
    </row>
    <row r="1681" spans="1:31" x14ac:dyDescent="0.25">
      <c r="A1681" s="18"/>
      <c r="B1681" s="18"/>
      <c r="C1681" s="18"/>
      <c r="D1681" s="77"/>
      <c r="E1681" s="77"/>
      <c r="F1681" s="77"/>
      <c r="G1681" s="78"/>
      <c r="H1681" s="5"/>
      <c r="I1681" s="5"/>
      <c r="J1681" s="5"/>
      <c r="K1681" s="5"/>
      <c r="O1681" s="5"/>
      <c r="P1681" s="5"/>
      <c r="Q1681" s="5"/>
      <c r="R1681" s="18"/>
      <c r="S1681" s="18"/>
      <c r="T1681" s="18"/>
      <c r="AA1681" s="70"/>
      <c r="AB1681" s="70"/>
      <c r="AD1681" s="70"/>
      <c r="AE1681" s="81"/>
    </row>
    <row r="1682" spans="1:31" x14ac:dyDescent="0.25">
      <c r="A1682" s="18"/>
      <c r="B1682" s="18"/>
      <c r="C1682" s="18"/>
      <c r="D1682" s="77"/>
      <c r="E1682" s="77"/>
      <c r="F1682" s="77"/>
      <c r="G1682" s="78"/>
      <c r="H1682" s="5"/>
      <c r="I1682" s="5"/>
      <c r="J1682" s="5"/>
      <c r="K1682" s="5"/>
      <c r="O1682" s="5"/>
      <c r="P1682" s="5"/>
      <c r="Q1682" s="5"/>
      <c r="R1682" s="18"/>
      <c r="S1682" s="18"/>
      <c r="T1682" s="18"/>
      <c r="AA1682" s="70"/>
      <c r="AB1682" s="70"/>
      <c r="AD1682" s="70"/>
      <c r="AE1682" s="81"/>
    </row>
    <row r="1683" spans="1:31" x14ac:dyDescent="0.25">
      <c r="A1683" s="18"/>
      <c r="B1683" s="18"/>
      <c r="C1683" s="18"/>
      <c r="D1683" s="77"/>
      <c r="E1683" s="77"/>
      <c r="F1683" s="77"/>
      <c r="G1683" s="78"/>
      <c r="H1683" s="5"/>
      <c r="I1683" s="5"/>
      <c r="J1683" s="5"/>
      <c r="K1683" s="5"/>
      <c r="O1683" s="5"/>
      <c r="P1683" s="5"/>
      <c r="Q1683" s="5"/>
      <c r="R1683" s="18"/>
      <c r="S1683" s="18"/>
      <c r="T1683" s="18"/>
      <c r="AA1683" s="70"/>
      <c r="AB1683" s="70"/>
      <c r="AD1683" s="70"/>
      <c r="AE1683" s="81"/>
    </row>
    <row r="1684" spans="1:31" x14ac:dyDescent="0.25">
      <c r="A1684" s="18"/>
      <c r="B1684" s="18"/>
      <c r="C1684" s="18"/>
      <c r="D1684" s="77"/>
      <c r="E1684" s="77"/>
      <c r="F1684" s="77"/>
      <c r="G1684" s="78"/>
      <c r="H1684" s="5"/>
      <c r="I1684" s="5"/>
      <c r="J1684" s="5"/>
      <c r="K1684" s="5"/>
      <c r="O1684" s="5"/>
      <c r="P1684" s="5"/>
      <c r="Q1684" s="5"/>
      <c r="R1684" s="18"/>
      <c r="S1684" s="18"/>
      <c r="T1684" s="18"/>
      <c r="AA1684" s="70"/>
      <c r="AB1684" s="70"/>
      <c r="AD1684" s="70"/>
      <c r="AE1684" s="81"/>
    </row>
    <row r="1685" spans="1:31" x14ac:dyDescent="0.25">
      <c r="A1685" s="18"/>
      <c r="B1685" s="18"/>
      <c r="C1685" s="18"/>
      <c r="D1685" s="77"/>
      <c r="E1685" s="77"/>
      <c r="F1685" s="77"/>
      <c r="G1685" s="78"/>
      <c r="H1685" s="5"/>
      <c r="I1685" s="5"/>
      <c r="J1685" s="5"/>
      <c r="K1685" s="5"/>
      <c r="O1685" s="5"/>
      <c r="P1685" s="5"/>
      <c r="Q1685" s="5"/>
      <c r="R1685" s="18"/>
      <c r="S1685" s="18"/>
      <c r="T1685" s="18"/>
      <c r="AA1685" s="70"/>
      <c r="AB1685" s="70"/>
      <c r="AD1685" s="70"/>
      <c r="AE1685" s="81"/>
    </row>
    <row r="1686" spans="1:31" x14ac:dyDescent="0.25">
      <c r="A1686" s="18"/>
      <c r="B1686" s="18"/>
      <c r="C1686" s="18"/>
      <c r="D1686" s="77"/>
      <c r="E1686" s="77"/>
      <c r="F1686" s="77"/>
      <c r="G1686" s="78"/>
      <c r="H1686" s="5"/>
      <c r="I1686" s="5"/>
      <c r="J1686" s="5"/>
      <c r="K1686" s="5"/>
      <c r="O1686" s="5"/>
      <c r="P1686" s="5"/>
      <c r="Q1686" s="5"/>
      <c r="R1686" s="18"/>
      <c r="S1686" s="18"/>
      <c r="T1686" s="18"/>
      <c r="AA1686" s="70"/>
      <c r="AB1686" s="70"/>
      <c r="AD1686" s="70"/>
      <c r="AE1686" s="81"/>
    </row>
    <row r="1687" spans="1:31" x14ac:dyDescent="0.25">
      <c r="A1687" s="18"/>
      <c r="B1687" s="18"/>
      <c r="C1687" s="18"/>
      <c r="D1687" s="77"/>
      <c r="E1687" s="77"/>
      <c r="F1687" s="77"/>
      <c r="G1687" s="78"/>
      <c r="H1687" s="5"/>
      <c r="I1687" s="5"/>
      <c r="J1687" s="5"/>
      <c r="K1687" s="5"/>
      <c r="O1687" s="5"/>
      <c r="P1687" s="5"/>
      <c r="Q1687" s="5"/>
      <c r="R1687" s="18"/>
      <c r="S1687" s="18"/>
      <c r="T1687" s="18"/>
      <c r="AA1687" s="70"/>
      <c r="AB1687" s="70"/>
      <c r="AD1687" s="70"/>
      <c r="AE1687" s="81"/>
    </row>
    <row r="1688" spans="1:31" x14ac:dyDescent="0.25">
      <c r="A1688" s="18"/>
      <c r="B1688" s="18"/>
      <c r="C1688" s="18"/>
      <c r="D1688" s="77"/>
      <c r="E1688" s="77"/>
      <c r="F1688" s="77"/>
      <c r="G1688" s="78"/>
      <c r="H1688" s="5"/>
      <c r="I1688" s="5"/>
      <c r="J1688" s="5"/>
      <c r="K1688" s="5"/>
      <c r="O1688" s="5"/>
      <c r="P1688" s="5"/>
      <c r="Q1688" s="5"/>
      <c r="R1688" s="18"/>
      <c r="S1688" s="18"/>
      <c r="T1688" s="18"/>
      <c r="AA1688" s="70"/>
      <c r="AB1688" s="70"/>
      <c r="AD1688" s="70"/>
      <c r="AE1688" s="81"/>
    </row>
    <row r="1689" spans="1:31" x14ac:dyDescent="0.25">
      <c r="A1689" s="18"/>
      <c r="B1689" s="18"/>
      <c r="C1689" s="18"/>
      <c r="D1689" s="77"/>
      <c r="E1689" s="77"/>
      <c r="F1689" s="77"/>
      <c r="G1689" s="78"/>
      <c r="H1689" s="5"/>
      <c r="I1689" s="5"/>
      <c r="J1689" s="5"/>
      <c r="K1689" s="5"/>
      <c r="O1689" s="5"/>
      <c r="P1689" s="5"/>
      <c r="Q1689" s="5"/>
      <c r="R1689" s="18"/>
      <c r="S1689" s="18"/>
      <c r="T1689" s="18"/>
      <c r="AA1689" s="70"/>
      <c r="AB1689" s="70"/>
      <c r="AD1689" s="70"/>
      <c r="AE1689" s="81"/>
    </row>
    <row r="1690" spans="1:31" x14ac:dyDescent="0.25">
      <c r="A1690" s="18"/>
      <c r="B1690" s="18"/>
      <c r="C1690" s="18"/>
      <c r="D1690" s="77"/>
      <c r="E1690" s="77"/>
      <c r="F1690" s="77"/>
      <c r="G1690" s="78"/>
      <c r="H1690" s="5"/>
      <c r="I1690" s="5"/>
      <c r="J1690" s="5"/>
      <c r="K1690" s="5"/>
      <c r="O1690" s="5"/>
      <c r="P1690" s="5"/>
      <c r="Q1690" s="5"/>
      <c r="R1690" s="18"/>
      <c r="S1690" s="18"/>
      <c r="T1690" s="18"/>
      <c r="AA1690" s="70"/>
      <c r="AB1690" s="70"/>
      <c r="AD1690" s="70"/>
      <c r="AE1690" s="81"/>
    </row>
    <row r="1691" spans="1:31" x14ac:dyDescent="0.25">
      <c r="A1691" s="18"/>
      <c r="B1691" s="18"/>
      <c r="C1691" s="18"/>
      <c r="D1691" s="77"/>
      <c r="E1691" s="77"/>
      <c r="F1691" s="77"/>
      <c r="G1691" s="78"/>
      <c r="H1691" s="5"/>
      <c r="I1691" s="5"/>
      <c r="J1691" s="5"/>
      <c r="K1691" s="5"/>
      <c r="O1691" s="5"/>
      <c r="P1691" s="5"/>
      <c r="Q1691" s="5"/>
      <c r="R1691" s="18"/>
      <c r="S1691" s="18"/>
      <c r="T1691" s="18"/>
      <c r="AA1691" s="70"/>
      <c r="AB1691" s="70"/>
      <c r="AD1691" s="70"/>
      <c r="AE1691" s="81"/>
    </row>
    <row r="1692" spans="1:31" x14ac:dyDescent="0.25">
      <c r="A1692" s="18"/>
      <c r="B1692" s="18"/>
      <c r="C1692" s="18"/>
      <c r="D1692" s="77"/>
      <c r="E1692" s="77"/>
      <c r="F1692" s="77"/>
      <c r="G1692" s="78"/>
      <c r="H1692" s="5"/>
      <c r="I1692" s="5"/>
      <c r="J1692" s="5"/>
      <c r="K1692" s="5"/>
      <c r="O1692" s="5"/>
      <c r="P1692" s="5"/>
      <c r="Q1692" s="5"/>
      <c r="R1692" s="18"/>
      <c r="S1692" s="18"/>
      <c r="T1692" s="18"/>
      <c r="AA1692" s="70"/>
      <c r="AB1692" s="70"/>
      <c r="AD1692" s="70"/>
      <c r="AE1692" s="81"/>
    </row>
    <row r="1693" spans="1:31" x14ac:dyDescent="0.25">
      <c r="A1693" s="18"/>
      <c r="B1693" s="18"/>
      <c r="C1693" s="18"/>
      <c r="D1693" s="77"/>
      <c r="E1693" s="77"/>
      <c r="F1693" s="77"/>
      <c r="G1693" s="78"/>
      <c r="H1693" s="5"/>
      <c r="I1693" s="5"/>
      <c r="J1693" s="5"/>
      <c r="K1693" s="5"/>
      <c r="O1693" s="5"/>
      <c r="P1693" s="5"/>
      <c r="Q1693" s="5"/>
      <c r="R1693" s="18"/>
      <c r="S1693" s="18"/>
      <c r="T1693" s="18"/>
      <c r="AA1693" s="70"/>
      <c r="AB1693" s="70"/>
      <c r="AD1693" s="70"/>
      <c r="AE1693" s="81"/>
    </row>
    <row r="1694" spans="1:31" x14ac:dyDescent="0.25">
      <c r="A1694" s="18"/>
      <c r="B1694" s="18"/>
      <c r="C1694" s="18"/>
      <c r="D1694" s="77"/>
      <c r="E1694" s="77"/>
      <c r="F1694" s="77"/>
      <c r="G1694" s="78"/>
      <c r="H1694" s="5"/>
      <c r="I1694" s="5"/>
      <c r="J1694" s="5"/>
      <c r="K1694" s="5"/>
      <c r="O1694" s="5"/>
      <c r="P1694" s="5"/>
      <c r="Q1694" s="5"/>
      <c r="R1694" s="18"/>
      <c r="S1694" s="18"/>
      <c r="T1694" s="18"/>
      <c r="AA1694" s="70"/>
      <c r="AB1694" s="70"/>
      <c r="AD1694" s="70"/>
      <c r="AE1694" s="81"/>
    </row>
    <row r="1695" spans="1:31" x14ac:dyDescent="0.25">
      <c r="A1695" s="18"/>
      <c r="B1695" s="18"/>
      <c r="C1695" s="18"/>
      <c r="D1695" s="77"/>
      <c r="E1695" s="77"/>
      <c r="F1695" s="77"/>
      <c r="G1695" s="78"/>
      <c r="H1695" s="5"/>
      <c r="I1695" s="5"/>
      <c r="J1695" s="5"/>
      <c r="K1695" s="5"/>
      <c r="O1695" s="5"/>
      <c r="P1695" s="5"/>
      <c r="Q1695" s="5"/>
      <c r="R1695" s="18"/>
      <c r="S1695" s="18"/>
      <c r="T1695" s="18"/>
      <c r="AA1695" s="70"/>
      <c r="AB1695" s="70"/>
      <c r="AD1695" s="70"/>
      <c r="AE1695" s="81"/>
    </row>
    <row r="1696" spans="1:31" x14ac:dyDescent="0.25">
      <c r="A1696" s="18"/>
      <c r="B1696" s="18"/>
      <c r="C1696" s="18"/>
      <c r="D1696" s="77"/>
      <c r="E1696" s="77"/>
      <c r="F1696" s="77"/>
      <c r="G1696" s="78"/>
      <c r="H1696" s="5"/>
      <c r="I1696" s="5"/>
      <c r="J1696" s="5"/>
      <c r="K1696" s="5"/>
      <c r="O1696" s="5"/>
      <c r="P1696" s="5"/>
      <c r="Q1696" s="5"/>
      <c r="R1696" s="18"/>
      <c r="S1696" s="18"/>
      <c r="T1696" s="18"/>
      <c r="AA1696" s="70"/>
      <c r="AB1696" s="70"/>
      <c r="AD1696" s="70"/>
      <c r="AE1696" s="81"/>
    </row>
    <row r="1697" spans="1:31" x14ac:dyDescent="0.25">
      <c r="A1697" s="18"/>
      <c r="B1697" s="18"/>
      <c r="C1697" s="18"/>
      <c r="D1697" s="77"/>
      <c r="E1697" s="77"/>
      <c r="F1697" s="77"/>
      <c r="G1697" s="78"/>
      <c r="H1697" s="5"/>
      <c r="I1697" s="5"/>
      <c r="J1697" s="5"/>
      <c r="K1697" s="5"/>
      <c r="O1697" s="5"/>
      <c r="P1697" s="5"/>
      <c r="Q1697" s="5"/>
      <c r="R1697" s="18"/>
      <c r="S1697" s="18"/>
      <c r="T1697" s="18"/>
      <c r="AA1697" s="70"/>
      <c r="AB1697" s="70"/>
      <c r="AD1697" s="70"/>
      <c r="AE1697" s="81"/>
    </row>
    <row r="1698" spans="1:31" x14ac:dyDescent="0.25">
      <c r="A1698" s="18"/>
      <c r="B1698" s="18"/>
      <c r="C1698" s="18"/>
      <c r="D1698" s="77"/>
      <c r="E1698" s="77"/>
      <c r="F1698" s="77"/>
      <c r="G1698" s="78"/>
      <c r="H1698" s="5"/>
      <c r="I1698" s="5"/>
      <c r="J1698" s="5"/>
      <c r="K1698" s="5"/>
      <c r="O1698" s="5"/>
      <c r="P1698" s="5"/>
      <c r="Q1698" s="5"/>
      <c r="R1698" s="18"/>
      <c r="S1698" s="18"/>
      <c r="T1698" s="18"/>
      <c r="AA1698" s="70"/>
      <c r="AB1698" s="70"/>
      <c r="AD1698" s="70"/>
      <c r="AE1698" s="81"/>
    </row>
    <row r="1699" spans="1:31" x14ac:dyDescent="0.25">
      <c r="A1699" s="18"/>
      <c r="B1699" s="18"/>
      <c r="C1699" s="18"/>
      <c r="D1699" s="77"/>
      <c r="E1699" s="77"/>
      <c r="F1699" s="77"/>
      <c r="G1699" s="78"/>
      <c r="H1699" s="5"/>
      <c r="I1699" s="5"/>
      <c r="J1699" s="5"/>
      <c r="K1699" s="5"/>
      <c r="O1699" s="5"/>
      <c r="P1699" s="5"/>
      <c r="Q1699" s="5"/>
      <c r="R1699" s="18"/>
      <c r="S1699" s="18"/>
      <c r="T1699" s="18"/>
      <c r="AA1699" s="70"/>
      <c r="AB1699" s="70"/>
      <c r="AD1699" s="70"/>
      <c r="AE1699" s="81"/>
    </row>
    <row r="1700" spans="1:31" x14ac:dyDescent="0.25">
      <c r="A1700" s="18"/>
      <c r="B1700" s="18"/>
      <c r="C1700" s="18"/>
      <c r="D1700" s="77"/>
      <c r="E1700" s="77"/>
      <c r="F1700" s="77"/>
      <c r="G1700" s="78"/>
      <c r="H1700" s="5"/>
      <c r="I1700" s="5"/>
      <c r="J1700" s="5"/>
      <c r="K1700" s="5"/>
      <c r="O1700" s="5"/>
      <c r="P1700" s="5"/>
      <c r="Q1700" s="5"/>
      <c r="R1700" s="18"/>
      <c r="S1700" s="18"/>
      <c r="T1700" s="18"/>
      <c r="AA1700" s="70"/>
      <c r="AB1700" s="70"/>
      <c r="AD1700" s="70"/>
      <c r="AE1700" s="81"/>
    </row>
    <row r="1701" spans="1:31" x14ac:dyDescent="0.25">
      <c r="A1701" s="18"/>
      <c r="B1701" s="18"/>
      <c r="C1701" s="18"/>
      <c r="D1701" s="77"/>
      <c r="E1701" s="77"/>
      <c r="F1701" s="77"/>
      <c r="G1701" s="78"/>
      <c r="H1701" s="5"/>
      <c r="I1701" s="5"/>
      <c r="J1701" s="5"/>
      <c r="K1701" s="5"/>
      <c r="O1701" s="5"/>
      <c r="P1701" s="5"/>
      <c r="Q1701" s="5"/>
      <c r="R1701" s="18"/>
      <c r="S1701" s="18"/>
      <c r="T1701" s="18"/>
      <c r="AA1701" s="70"/>
      <c r="AB1701" s="70"/>
      <c r="AD1701" s="70"/>
      <c r="AE1701" s="81"/>
    </row>
    <row r="1702" spans="1:31" x14ac:dyDescent="0.25">
      <c r="A1702" s="18"/>
      <c r="B1702" s="18"/>
      <c r="C1702" s="18"/>
      <c r="D1702" s="77"/>
      <c r="E1702" s="77"/>
      <c r="F1702" s="77"/>
      <c r="G1702" s="78"/>
      <c r="H1702" s="5"/>
      <c r="I1702" s="5"/>
      <c r="J1702" s="5"/>
      <c r="K1702" s="5"/>
      <c r="O1702" s="5"/>
      <c r="P1702" s="5"/>
      <c r="Q1702" s="5"/>
      <c r="R1702" s="18"/>
      <c r="S1702" s="18"/>
      <c r="T1702" s="18"/>
      <c r="AA1702" s="70"/>
      <c r="AB1702" s="70"/>
      <c r="AD1702" s="70"/>
      <c r="AE1702" s="81"/>
    </row>
    <row r="1703" spans="1:31" x14ac:dyDescent="0.25">
      <c r="A1703" s="18"/>
      <c r="B1703" s="18"/>
      <c r="C1703" s="18"/>
      <c r="D1703" s="77"/>
      <c r="E1703" s="77"/>
      <c r="F1703" s="77"/>
      <c r="G1703" s="78"/>
      <c r="H1703" s="5"/>
      <c r="I1703" s="5"/>
      <c r="J1703" s="5"/>
      <c r="K1703" s="5"/>
      <c r="O1703" s="5"/>
      <c r="P1703" s="5"/>
      <c r="Q1703" s="5"/>
      <c r="R1703" s="18"/>
      <c r="S1703" s="18"/>
      <c r="T1703" s="18"/>
      <c r="AA1703" s="70"/>
      <c r="AB1703" s="70"/>
      <c r="AD1703" s="70"/>
      <c r="AE1703" s="81"/>
    </row>
    <row r="1704" spans="1:31" x14ac:dyDescent="0.25">
      <c r="A1704" s="18"/>
      <c r="B1704" s="18"/>
      <c r="C1704" s="18"/>
      <c r="D1704" s="77"/>
      <c r="E1704" s="77"/>
      <c r="F1704" s="77"/>
      <c r="G1704" s="78"/>
      <c r="H1704" s="5"/>
      <c r="I1704" s="5"/>
      <c r="J1704" s="5"/>
      <c r="K1704" s="5"/>
      <c r="O1704" s="5"/>
      <c r="P1704" s="5"/>
      <c r="Q1704" s="5"/>
      <c r="R1704" s="18"/>
      <c r="S1704" s="18"/>
      <c r="T1704" s="18"/>
      <c r="AA1704" s="70"/>
      <c r="AB1704" s="70"/>
      <c r="AD1704" s="70"/>
      <c r="AE1704" s="81"/>
    </row>
    <row r="1705" spans="1:31" x14ac:dyDescent="0.25">
      <c r="A1705" s="18"/>
      <c r="B1705" s="18"/>
      <c r="C1705" s="18"/>
      <c r="D1705" s="77"/>
      <c r="E1705" s="77"/>
      <c r="F1705" s="77"/>
      <c r="G1705" s="78"/>
      <c r="H1705" s="5"/>
      <c r="I1705" s="5"/>
      <c r="J1705" s="5"/>
      <c r="K1705" s="5"/>
      <c r="O1705" s="5"/>
      <c r="P1705" s="5"/>
      <c r="Q1705" s="5"/>
      <c r="R1705" s="18"/>
      <c r="S1705" s="18"/>
      <c r="T1705" s="18"/>
      <c r="AA1705" s="70"/>
      <c r="AB1705" s="70"/>
      <c r="AD1705" s="70"/>
      <c r="AE1705" s="81"/>
    </row>
    <row r="1706" spans="1:31" x14ac:dyDescent="0.25">
      <c r="A1706" s="18"/>
      <c r="B1706" s="18"/>
      <c r="C1706" s="18"/>
      <c r="D1706" s="77"/>
      <c r="E1706" s="77"/>
      <c r="F1706" s="77"/>
      <c r="G1706" s="78"/>
      <c r="H1706" s="5"/>
      <c r="I1706" s="5"/>
      <c r="J1706" s="5"/>
      <c r="K1706" s="5"/>
      <c r="O1706" s="5"/>
      <c r="P1706" s="5"/>
      <c r="Q1706" s="5"/>
      <c r="R1706" s="18"/>
      <c r="S1706" s="18"/>
      <c r="T1706" s="18"/>
      <c r="AA1706" s="70"/>
      <c r="AB1706" s="70"/>
      <c r="AD1706" s="70"/>
      <c r="AE1706" s="81"/>
    </row>
    <row r="1707" spans="1:31" x14ac:dyDescent="0.25">
      <c r="A1707" s="18"/>
      <c r="B1707" s="18"/>
      <c r="C1707" s="18"/>
      <c r="D1707" s="77"/>
      <c r="E1707" s="77"/>
      <c r="F1707" s="77"/>
      <c r="G1707" s="78"/>
      <c r="H1707" s="5"/>
      <c r="I1707" s="5"/>
      <c r="J1707" s="5"/>
      <c r="K1707" s="5"/>
      <c r="O1707" s="5"/>
      <c r="P1707" s="5"/>
      <c r="Q1707" s="5"/>
      <c r="R1707" s="18"/>
      <c r="S1707" s="18"/>
      <c r="T1707" s="18"/>
      <c r="AA1707" s="70"/>
      <c r="AB1707" s="70"/>
      <c r="AD1707" s="70"/>
      <c r="AE1707" s="81"/>
    </row>
    <row r="1708" spans="1:31" x14ac:dyDescent="0.25">
      <c r="A1708" s="18"/>
      <c r="B1708" s="18"/>
      <c r="C1708" s="18"/>
      <c r="D1708" s="77"/>
      <c r="E1708" s="77"/>
      <c r="F1708" s="77"/>
      <c r="G1708" s="78"/>
      <c r="H1708" s="5"/>
      <c r="I1708" s="5"/>
      <c r="J1708" s="5"/>
      <c r="K1708" s="5"/>
      <c r="O1708" s="5"/>
      <c r="P1708" s="5"/>
      <c r="Q1708" s="5"/>
      <c r="R1708" s="18"/>
      <c r="S1708" s="18"/>
      <c r="T1708" s="18"/>
      <c r="AA1708" s="70"/>
      <c r="AB1708" s="70"/>
      <c r="AD1708" s="70"/>
      <c r="AE1708" s="81"/>
    </row>
    <row r="1709" spans="1:31" x14ac:dyDescent="0.25">
      <c r="A1709" s="18"/>
      <c r="B1709" s="18"/>
      <c r="C1709" s="18"/>
      <c r="D1709" s="77"/>
      <c r="E1709" s="77"/>
      <c r="F1709" s="77"/>
      <c r="G1709" s="78"/>
      <c r="H1709" s="5"/>
      <c r="I1709" s="5"/>
      <c r="J1709" s="5"/>
      <c r="K1709" s="5"/>
      <c r="O1709" s="5"/>
      <c r="P1709" s="5"/>
      <c r="Q1709" s="5"/>
      <c r="R1709" s="18"/>
      <c r="S1709" s="18"/>
      <c r="T1709" s="18"/>
      <c r="AA1709" s="70"/>
      <c r="AB1709" s="70"/>
      <c r="AD1709" s="70"/>
      <c r="AE1709" s="81"/>
    </row>
    <row r="1710" spans="1:31" x14ac:dyDescent="0.25">
      <c r="A1710" s="18"/>
      <c r="B1710" s="18"/>
      <c r="C1710" s="18"/>
      <c r="D1710" s="77"/>
      <c r="E1710" s="77"/>
      <c r="F1710" s="77"/>
      <c r="G1710" s="78"/>
      <c r="H1710" s="5"/>
      <c r="I1710" s="5"/>
      <c r="J1710" s="5"/>
      <c r="K1710" s="5"/>
      <c r="O1710" s="5"/>
      <c r="P1710" s="5"/>
      <c r="Q1710" s="5"/>
      <c r="R1710" s="18"/>
      <c r="S1710" s="18"/>
      <c r="T1710" s="18"/>
      <c r="AA1710" s="70"/>
      <c r="AB1710" s="70"/>
      <c r="AD1710" s="70"/>
      <c r="AE1710" s="81"/>
    </row>
    <row r="1711" spans="1:31" x14ac:dyDescent="0.25">
      <c r="A1711" s="18"/>
      <c r="B1711" s="18"/>
      <c r="C1711" s="18"/>
      <c r="D1711" s="77"/>
      <c r="E1711" s="77"/>
      <c r="F1711" s="77"/>
      <c r="G1711" s="78"/>
      <c r="H1711" s="5"/>
      <c r="I1711" s="5"/>
      <c r="J1711" s="5"/>
      <c r="K1711" s="5"/>
      <c r="O1711" s="5"/>
      <c r="P1711" s="5"/>
      <c r="Q1711" s="5"/>
      <c r="R1711" s="18"/>
      <c r="S1711" s="18"/>
      <c r="T1711" s="18"/>
      <c r="AA1711" s="70"/>
      <c r="AB1711" s="70"/>
      <c r="AD1711" s="70"/>
      <c r="AE1711" s="81"/>
    </row>
    <row r="1712" spans="1:31" x14ac:dyDescent="0.25">
      <c r="A1712" s="18"/>
      <c r="B1712" s="18"/>
      <c r="C1712" s="18"/>
      <c r="D1712" s="77"/>
      <c r="E1712" s="77"/>
      <c r="F1712" s="77"/>
      <c r="G1712" s="78"/>
      <c r="H1712" s="5"/>
      <c r="I1712" s="5"/>
      <c r="J1712" s="5"/>
      <c r="K1712" s="5"/>
      <c r="O1712" s="5"/>
      <c r="P1712" s="5"/>
      <c r="Q1712" s="5"/>
      <c r="R1712" s="18"/>
      <c r="S1712" s="18"/>
      <c r="T1712" s="18"/>
      <c r="AA1712" s="70"/>
      <c r="AB1712" s="70"/>
      <c r="AD1712" s="70"/>
      <c r="AE1712" s="81"/>
    </row>
    <row r="1713" spans="1:31" x14ac:dyDescent="0.25">
      <c r="A1713" s="18"/>
      <c r="B1713" s="18"/>
      <c r="C1713" s="18"/>
      <c r="D1713" s="77"/>
      <c r="E1713" s="77"/>
      <c r="F1713" s="77"/>
      <c r="G1713" s="78"/>
      <c r="H1713" s="5"/>
      <c r="I1713" s="5"/>
      <c r="J1713" s="5"/>
      <c r="K1713" s="5"/>
      <c r="O1713" s="5"/>
      <c r="P1713" s="5"/>
      <c r="Q1713" s="5"/>
      <c r="R1713" s="18"/>
      <c r="S1713" s="18"/>
      <c r="T1713" s="18"/>
      <c r="AA1713" s="70"/>
      <c r="AB1713" s="70"/>
      <c r="AD1713" s="70"/>
      <c r="AE1713" s="81"/>
    </row>
    <row r="1714" spans="1:31" x14ac:dyDescent="0.25">
      <c r="A1714" s="18"/>
      <c r="B1714" s="18"/>
      <c r="C1714" s="18"/>
      <c r="D1714" s="77"/>
      <c r="E1714" s="77"/>
      <c r="F1714" s="77"/>
      <c r="G1714" s="78"/>
      <c r="H1714" s="5"/>
      <c r="I1714" s="5"/>
      <c r="J1714" s="5"/>
      <c r="K1714" s="5"/>
      <c r="O1714" s="5"/>
      <c r="P1714" s="5"/>
      <c r="Q1714" s="5"/>
      <c r="R1714" s="18"/>
      <c r="S1714" s="18"/>
      <c r="T1714" s="18"/>
      <c r="AA1714" s="70"/>
      <c r="AB1714" s="70"/>
      <c r="AD1714" s="70"/>
      <c r="AE1714" s="81"/>
    </row>
    <row r="1715" spans="1:31" x14ac:dyDescent="0.25">
      <c r="A1715" s="18"/>
      <c r="B1715" s="18"/>
      <c r="C1715" s="18"/>
      <c r="D1715" s="77"/>
      <c r="E1715" s="77"/>
      <c r="F1715" s="77"/>
      <c r="G1715" s="78"/>
      <c r="H1715" s="5"/>
      <c r="I1715" s="5"/>
      <c r="J1715" s="5"/>
      <c r="K1715" s="5"/>
      <c r="O1715" s="5"/>
      <c r="P1715" s="5"/>
      <c r="Q1715" s="5"/>
      <c r="R1715" s="18"/>
      <c r="S1715" s="18"/>
      <c r="T1715" s="18"/>
      <c r="AA1715" s="70"/>
      <c r="AB1715" s="70"/>
      <c r="AD1715" s="70"/>
      <c r="AE1715" s="81"/>
    </row>
    <row r="1716" spans="1:31" x14ac:dyDescent="0.25">
      <c r="A1716" s="18"/>
      <c r="B1716" s="18"/>
      <c r="C1716" s="18"/>
      <c r="D1716" s="77"/>
      <c r="E1716" s="77"/>
      <c r="F1716" s="77"/>
      <c r="G1716" s="78"/>
      <c r="H1716" s="5"/>
      <c r="I1716" s="5"/>
      <c r="J1716" s="5"/>
      <c r="K1716" s="5"/>
      <c r="O1716" s="5"/>
      <c r="P1716" s="5"/>
      <c r="Q1716" s="5"/>
      <c r="R1716" s="18"/>
      <c r="S1716" s="18"/>
      <c r="T1716" s="18"/>
      <c r="AA1716" s="70"/>
      <c r="AB1716" s="70"/>
      <c r="AD1716" s="70"/>
      <c r="AE1716" s="81"/>
    </row>
    <row r="1717" spans="1:31" x14ac:dyDescent="0.25">
      <c r="A1717" s="18"/>
      <c r="B1717" s="18"/>
      <c r="C1717" s="18"/>
      <c r="D1717" s="77"/>
      <c r="E1717" s="77"/>
      <c r="F1717" s="77"/>
      <c r="G1717" s="78"/>
      <c r="H1717" s="5"/>
      <c r="I1717" s="5"/>
      <c r="J1717" s="5"/>
      <c r="K1717" s="5"/>
      <c r="O1717" s="5"/>
      <c r="P1717" s="5"/>
      <c r="Q1717" s="5"/>
      <c r="R1717" s="18"/>
      <c r="S1717" s="18"/>
      <c r="T1717" s="18"/>
      <c r="AA1717" s="70"/>
      <c r="AB1717" s="70"/>
      <c r="AD1717" s="70"/>
      <c r="AE1717" s="81"/>
    </row>
    <row r="1718" spans="1:31" x14ac:dyDescent="0.25">
      <c r="A1718" s="18"/>
      <c r="B1718" s="18"/>
      <c r="C1718" s="18"/>
      <c r="D1718" s="77"/>
      <c r="E1718" s="77"/>
      <c r="F1718" s="77"/>
      <c r="G1718" s="78"/>
      <c r="H1718" s="5"/>
      <c r="I1718" s="5"/>
      <c r="J1718" s="5"/>
      <c r="K1718" s="5"/>
      <c r="O1718" s="5"/>
      <c r="P1718" s="5"/>
      <c r="Q1718" s="5"/>
      <c r="R1718" s="18"/>
      <c r="S1718" s="18"/>
      <c r="T1718" s="18"/>
      <c r="AA1718" s="70"/>
      <c r="AB1718" s="70"/>
      <c r="AD1718" s="70"/>
      <c r="AE1718" s="81"/>
    </row>
    <row r="1719" spans="1:31" x14ac:dyDescent="0.25">
      <c r="A1719" s="18"/>
      <c r="B1719" s="18"/>
      <c r="C1719" s="18"/>
      <c r="D1719" s="77"/>
      <c r="E1719" s="77"/>
      <c r="F1719" s="77"/>
      <c r="G1719" s="78"/>
      <c r="H1719" s="5"/>
      <c r="I1719" s="5"/>
      <c r="J1719" s="5"/>
      <c r="K1719" s="5"/>
      <c r="O1719" s="5"/>
      <c r="P1719" s="5"/>
      <c r="Q1719" s="5"/>
      <c r="R1719" s="18"/>
      <c r="S1719" s="18"/>
      <c r="T1719" s="18"/>
      <c r="AA1719" s="70"/>
      <c r="AB1719" s="70"/>
      <c r="AD1719" s="70"/>
      <c r="AE1719" s="81"/>
    </row>
    <row r="1720" spans="1:31" x14ac:dyDescent="0.25">
      <c r="A1720" s="18"/>
      <c r="B1720" s="18"/>
      <c r="C1720" s="18"/>
      <c r="D1720" s="77"/>
      <c r="E1720" s="77"/>
      <c r="F1720" s="77"/>
      <c r="G1720" s="78"/>
      <c r="H1720" s="5"/>
      <c r="I1720" s="5"/>
      <c r="J1720" s="5"/>
      <c r="K1720" s="5"/>
      <c r="O1720" s="5"/>
      <c r="P1720" s="5"/>
      <c r="Q1720" s="5"/>
      <c r="R1720" s="18"/>
      <c r="S1720" s="18"/>
      <c r="T1720" s="18"/>
      <c r="AA1720" s="70"/>
      <c r="AB1720" s="70"/>
      <c r="AD1720" s="70"/>
      <c r="AE1720" s="81"/>
    </row>
    <row r="1721" spans="1:31" x14ac:dyDescent="0.25">
      <c r="A1721" s="18"/>
      <c r="B1721" s="18"/>
      <c r="C1721" s="18"/>
      <c r="D1721" s="77"/>
      <c r="E1721" s="77"/>
      <c r="F1721" s="77"/>
      <c r="G1721" s="78"/>
      <c r="H1721" s="5"/>
      <c r="I1721" s="5"/>
      <c r="J1721" s="5"/>
      <c r="K1721" s="5"/>
      <c r="O1721" s="5"/>
      <c r="P1721" s="5"/>
      <c r="Q1721" s="5"/>
      <c r="R1721" s="18"/>
      <c r="S1721" s="18"/>
      <c r="T1721" s="18"/>
      <c r="AA1721" s="70"/>
      <c r="AB1721" s="70"/>
      <c r="AD1721" s="70"/>
      <c r="AE1721" s="81"/>
    </row>
    <row r="1722" spans="1:31" x14ac:dyDescent="0.25">
      <c r="A1722" s="18"/>
      <c r="B1722" s="18"/>
      <c r="C1722" s="18"/>
      <c r="D1722" s="77"/>
      <c r="E1722" s="77"/>
      <c r="F1722" s="77"/>
      <c r="G1722" s="78"/>
      <c r="H1722" s="5"/>
      <c r="I1722" s="5"/>
      <c r="J1722" s="5"/>
      <c r="K1722" s="5"/>
      <c r="O1722" s="5"/>
      <c r="P1722" s="5"/>
      <c r="Q1722" s="5"/>
      <c r="R1722" s="18"/>
      <c r="S1722" s="18"/>
      <c r="T1722" s="18"/>
      <c r="AA1722" s="70"/>
      <c r="AB1722" s="70"/>
      <c r="AD1722" s="70"/>
      <c r="AE1722" s="81"/>
    </row>
    <row r="1723" spans="1:31" x14ac:dyDescent="0.25">
      <c r="A1723" s="18"/>
      <c r="B1723" s="18"/>
      <c r="C1723" s="18"/>
      <c r="D1723" s="77"/>
      <c r="E1723" s="77"/>
      <c r="F1723" s="77"/>
      <c r="G1723" s="78"/>
      <c r="H1723" s="5"/>
      <c r="I1723" s="5"/>
      <c r="J1723" s="5"/>
      <c r="K1723" s="5"/>
      <c r="O1723" s="5"/>
      <c r="P1723" s="5"/>
      <c r="Q1723" s="5"/>
      <c r="R1723" s="18"/>
      <c r="S1723" s="18"/>
      <c r="T1723" s="18"/>
      <c r="AA1723" s="70"/>
      <c r="AB1723" s="70"/>
      <c r="AD1723" s="70"/>
      <c r="AE1723" s="81"/>
    </row>
    <row r="1724" spans="1:31" x14ac:dyDescent="0.25">
      <c r="A1724" s="18"/>
      <c r="B1724" s="18"/>
      <c r="C1724" s="18"/>
      <c r="D1724" s="77"/>
      <c r="E1724" s="77"/>
      <c r="F1724" s="77"/>
      <c r="G1724" s="78"/>
      <c r="H1724" s="5"/>
      <c r="I1724" s="5"/>
      <c r="J1724" s="5"/>
      <c r="K1724" s="5"/>
      <c r="O1724" s="5"/>
      <c r="P1724" s="5"/>
      <c r="Q1724" s="5"/>
      <c r="R1724" s="18"/>
      <c r="S1724" s="18"/>
      <c r="T1724" s="18"/>
      <c r="AA1724" s="70"/>
      <c r="AB1724" s="70"/>
      <c r="AD1724" s="70"/>
      <c r="AE1724" s="81"/>
    </row>
    <row r="1725" spans="1:31" x14ac:dyDescent="0.25">
      <c r="A1725" s="18"/>
      <c r="B1725" s="18"/>
      <c r="C1725" s="18"/>
      <c r="D1725" s="77"/>
      <c r="E1725" s="77"/>
      <c r="F1725" s="77"/>
      <c r="G1725" s="78"/>
      <c r="H1725" s="5"/>
      <c r="I1725" s="5"/>
      <c r="J1725" s="5"/>
      <c r="K1725" s="5"/>
      <c r="O1725" s="5"/>
      <c r="P1725" s="5"/>
      <c r="Q1725" s="5"/>
      <c r="R1725" s="18"/>
      <c r="S1725" s="18"/>
      <c r="T1725" s="18"/>
      <c r="AA1725" s="70"/>
      <c r="AB1725" s="70"/>
      <c r="AD1725" s="70"/>
      <c r="AE1725" s="81"/>
    </row>
    <row r="1726" spans="1:31" x14ac:dyDescent="0.25">
      <c r="A1726" s="18"/>
      <c r="B1726" s="18"/>
      <c r="C1726" s="18"/>
      <c r="D1726" s="77"/>
      <c r="E1726" s="77"/>
      <c r="F1726" s="77"/>
      <c r="G1726" s="78"/>
      <c r="H1726" s="5"/>
      <c r="I1726" s="5"/>
      <c r="J1726" s="5"/>
      <c r="K1726" s="5"/>
      <c r="O1726" s="5"/>
      <c r="P1726" s="5"/>
      <c r="Q1726" s="5"/>
      <c r="R1726" s="18"/>
      <c r="S1726" s="18"/>
      <c r="T1726" s="18"/>
      <c r="AA1726" s="70"/>
      <c r="AB1726" s="70"/>
      <c r="AD1726" s="70"/>
      <c r="AE1726" s="81"/>
    </row>
    <row r="1727" spans="1:31" x14ac:dyDescent="0.25">
      <c r="A1727" s="18"/>
      <c r="B1727" s="18"/>
      <c r="C1727" s="18"/>
      <c r="D1727" s="77"/>
      <c r="E1727" s="77"/>
      <c r="F1727" s="77"/>
      <c r="G1727" s="78"/>
      <c r="H1727" s="5"/>
      <c r="I1727" s="5"/>
      <c r="J1727" s="5"/>
      <c r="K1727" s="5"/>
      <c r="O1727" s="5"/>
      <c r="P1727" s="5"/>
      <c r="Q1727" s="5"/>
      <c r="R1727" s="18"/>
      <c r="S1727" s="18"/>
      <c r="T1727" s="18"/>
      <c r="AA1727" s="70"/>
      <c r="AB1727" s="70"/>
      <c r="AD1727" s="70"/>
      <c r="AE1727" s="81"/>
    </row>
    <row r="1728" spans="1:31" x14ac:dyDescent="0.25">
      <c r="A1728" s="18"/>
      <c r="B1728" s="18"/>
      <c r="C1728" s="18"/>
      <c r="D1728" s="77"/>
      <c r="E1728" s="77"/>
      <c r="F1728" s="77"/>
      <c r="G1728" s="78"/>
      <c r="H1728" s="5"/>
      <c r="I1728" s="5"/>
      <c r="J1728" s="5"/>
      <c r="K1728" s="5"/>
      <c r="O1728" s="5"/>
      <c r="P1728" s="5"/>
      <c r="Q1728" s="5"/>
      <c r="R1728" s="18"/>
      <c r="S1728" s="18"/>
      <c r="T1728" s="18"/>
      <c r="AA1728" s="70"/>
      <c r="AB1728" s="70"/>
      <c r="AD1728" s="70"/>
      <c r="AE1728" s="81"/>
    </row>
    <row r="1729" spans="1:31" x14ac:dyDescent="0.25">
      <c r="A1729" s="18"/>
      <c r="B1729" s="18"/>
      <c r="C1729" s="18"/>
      <c r="D1729" s="77"/>
      <c r="E1729" s="77"/>
      <c r="F1729" s="77"/>
      <c r="G1729" s="78"/>
      <c r="H1729" s="5"/>
      <c r="I1729" s="5"/>
      <c r="J1729" s="5"/>
      <c r="K1729" s="5"/>
      <c r="O1729" s="5"/>
      <c r="P1729" s="5"/>
      <c r="Q1729" s="5"/>
      <c r="R1729" s="18"/>
      <c r="S1729" s="18"/>
      <c r="T1729" s="18"/>
      <c r="AA1729" s="70"/>
      <c r="AB1729" s="70"/>
      <c r="AD1729" s="70"/>
      <c r="AE1729" s="81"/>
    </row>
    <row r="1730" spans="1:31" x14ac:dyDescent="0.25">
      <c r="A1730" s="18"/>
      <c r="B1730" s="18"/>
      <c r="C1730" s="18"/>
      <c r="D1730" s="77"/>
      <c r="E1730" s="77"/>
      <c r="F1730" s="77"/>
      <c r="G1730" s="78"/>
      <c r="H1730" s="5"/>
      <c r="I1730" s="5"/>
      <c r="J1730" s="5"/>
      <c r="K1730" s="5"/>
      <c r="O1730" s="5"/>
      <c r="P1730" s="5"/>
      <c r="Q1730" s="5"/>
      <c r="R1730" s="18"/>
      <c r="S1730" s="18"/>
      <c r="T1730" s="18"/>
      <c r="AA1730" s="70"/>
      <c r="AB1730" s="70"/>
      <c r="AD1730" s="70"/>
      <c r="AE1730" s="81"/>
    </row>
    <row r="1731" spans="1:31" x14ac:dyDescent="0.25">
      <c r="A1731" s="18"/>
      <c r="B1731" s="18"/>
      <c r="C1731" s="18"/>
      <c r="D1731" s="77"/>
      <c r="E1731" s="77"/>
      <c r="F1731" s="77"/>
      <c r="G1731" s="78"/>
      <c r="H1731" s="5"/>
      <c r="I1731" s="5"/>
      <c r="J1731" s="5"/>
      <c r="K1731" s="5"/>
      <c r="O1731" s="5"/>
      <c r="P1731" s="5"/>
      <c r="Q1731" s="5"/>
      <c r="R1731" s="18"/>
      <c r="S1731" s="18"/>
      <c r="T1731" s="18"/>
      <c r="AA1731" s="70"/>
      <c r="AB1731" s="70"/>
      <c r="AD1731" s="70"/>
      <c r="AE1731" s="81"/>
    </row>
    <row r="1732" spans="1:31" x14ac:dyDescent="0.25">
      <c r="A1732" s="18"/>
      <c r="B1732" s="18"/>
      <c r="C1732" s="18"/>
      <c r="D1732" s="77"/>
      <c r="E1732" s="77"/>
      <c r="F1732" s="77"/>
      <c r="G1732" s="78"/>
      <c r="H1732" s="5"/>
      <c r="I1732" s="5"/>
      <c r="J1732" s="5"/>
      <c r="K1732" s="5"/>
      <c r="O1732" s="5"/>
      <c r="P1732" s="5"/>
      <c r="Q1732" s="5"/>
      <c r="R1732" s="18"/>
      <c r="S1732" s="18"/>
      <c r="T1732" s="18"/>
      <c r="AA1732" s="70"/>
      <c r="AB1732" s="70"/>
      <c r="AD1732" s="70"/>
      <c r="AE1732" s="81"/>
    </row>
    <row r="1733" spans="1:31" x14ac:dyDescent="0.25">
      <c r="A1733" s="18"/>
      <c r="B1733" s="18"/>
      <c r="C1733" s="18"/>
      <c r="D1733" s="77"/>
      <c r="E1733" s="77"/>
      <c r="F1733" s="77"/>
      <c r="G1733" s="78"/>
      <c r="H1733" s="5"/>
      <c r="I1733" s="5"/>
      <c r="J1733" s="5"/>
      <c r="K1733" s="5"/>
      <c r="O1733" s="5"/>
      <c r="P1733" s="5"/>
      <c r="Q1733" s="5"/>
      <c r="R1733" s="18"/>
      <c r="S1733" s="18"/>
      <c r="T1733" s="18"/>
      <c r="AA1733" s="70"/>
      <c r="AB1733" s="70"/>
      <c r="AD1733" s="70"/>
      <c r="AE1733" s="81"/>
    </row>
    <row r="1734" spans="1:31" x14ac:dyDescent="0.25">
      <c r="A1734" s="18"/>
      <c r="B1734" s="18"/>
      <c r="C1734" s="18"/>
      <c r="D1734" s="77"/>
      <c r="E1734" s="77"/>
      <c r="F1734" s="77"/>
      <c r="G1734" s="78"/>
      <c r="H1734" s="5"/>
      <c r="I1734" s="5"/>
      <c r="J1734" s="5"/>
      <c r="K1734" s="5"/>
      <c r="O1734" s="5"/>
      <c r="P1734" s="5"/>
      <c r="Q1734" s="5"/>
      <c r="R1734" s="18"/>
      <c r="S1734" s="18"/>
      <c r="T1734" s="18"/>
      <c r="AA1734" s="70"/>
      <c r="AB1734" s="70"/>
      <c r="AD1734" s="70"/>
      <c r="AE1734" s="81"/>
    </row>
    <row r="1735" spans="1:31" x14ac:dyDescent="0.25">
      <c r="A1735" s="18"/>
      <c r="B1735" s="18"/>
      <c r="C1735" s="18"/>
      <c r="D1735" s="77"/>
      <c r="E1735" s="77"/>
      <c r="F1735" s="77"/>
      <c r="G1735" s="78"/>
      <c r="H1735" s="5"/>
      <c r="I1735" s="5"/>
      <c r="J1735" s="5"/>
      <c r="K1735" s="5"/>
      <c r="O1735" s="5"/>
      <c r="P1735" s="5"/>
      <c r="Q1735" s="5"/>
      <c r="R1735" s="18"/>
      <c r="S1735" s="18"/>
      <c r="T1735" s="18"/>
      <c r="AA1735" s="70"/>
      <c r="AB1735" s="70"/>
      <c r="AD1735" s="70"/>
      <c r="AE1735" s="81"/>
    </row>
    <row r="1736" spans="1:31" x14ac:dyDescent="0.25">
      <c r="A1736" s="18"/>
      <c r="B1736" s="18"/>
      <c r="C1736" s="18"/>
      <c r="D1736" s="77"/>
      <c r="E1736" s="77"/>
      <c r="F1736" s="77"/>
      <c r="G1736" s="78"/>
      <c r="H1736" s="5"/>
      <c r="I1736" s="5"/>
      <c r="J1736" s="5"/>
      <c r="K1736" s="5"/>
      <c r="O1736" s="5"/>
      <c r="P1736" s="5"/>
      <c r="Q1736" s="5"/>
      <c r="R1736" s="18"/>
      <c r="S1736" s="18"/>
      <c r="T1736" s="18"/>
      <c r="AA1736" s="70"/>
      <c r="AB1736" s="70"/>
      <c r="AD1736" s="70"/>
      <c r="AE1736" s="81"/>
    </row>
    <row r="1737" spans="1:31" x14ac:dyDescent="0.25">
      <c r="A1737" s="18"/>
      <c r="B1737" s="18"/>
      <c r="C1737" s="18"/>
      <c r="D1737" s="77"/>
      <c r="E1737" s="77"/>
      <c r="F1737" s="77"/>
      <c r="G1737" s="78"/>
      <c r="H1737" s="5"/>
      <c r="I1737" s="5"/>
      <c r="J1737" s="5"/>
      <c r="K1737" s="5"/>
      <c r="O1737" s="5"/>
      <c r="P1737" s="5"/>
      <c r="Q1737" s="5"/>
      <c r="R1737" s="18"/>
      <c r="S1737" s="18"/>
      <c r="T1737" s="18"/>
      <c r="AA1737" s="70"/>
      <c r="AB1737" s="70"/>
      <c r="AD1737" s="70"/>
      <c r="AE1737" s="81"/>
    </row>
    <row r="1738" spans="1:31" x14ac:dyDescent="0.25">
      <c r="A1738" s="18"/>
      <c r="B1738" s="18"/>
      <c r="C1738" s="18"/>
      <c r="D1738" s="77"/>
      <c r="E1738" s="77"/>
      <c r="F1738" s="77"/>
      <c r="G1738" s="78"/>
      <c r="H1738" s="5"/>
      <c r="I1738" s="5"/>
      <c r="J1738" s="5"/>
      <c r="K1738" s="5"/>
      <c r="O1738" s="5"/>
      <c r="P1738" s="5"/>
      <c r="Q1738" s="5"/>
      <c r="R1738" s="18"/>
      <c r="S1738" s="18"/>
      <c r="T1738" s="18"/>
      <c r="AA1738" s="70"/>
      <c r="AB1738" s="70"/>
      <c r="AD1738" s="70"/>
      <c r="AE1738" s="81"/>
    </row>
    <row r="1739" spans="1:31" x14ac:dyDescent="0.25">
      <c r="A1739" s="18"/>
      <c r="B1739" s="18"/>
      <c r="C1739" s="18"/>
      <c r="D1739" s="77"/>
      <c r="E1739" s="77"/>
      <c r="F1739" s="77"/>
      <c r="G1739" s="78"/>
      <c r="H1739" s="5"/>
      <c r="I1739" s="5"/>
      <c r="J1739" s="5"/>
      <c r="K1739" s="5"/>
      <c r="O1739" s="5"/>
      <c r="P1739" s="5"/>
      <c r="Q1739" s="5"/>
      <c r="R1739" s="18"/>
      <c r="S1739" s="18"/>
      <c r="T1739" s="18"/>
      <c r="AA1739" s="70"/>
      <c r="AB1739" s="70"/>
      <c r="AD1739" s="70"/>
      <c r="AE1739" s="81"/>
    </row>
    <row r="1740" spans="1:31" x14ac:dyDescent="0.25">
      <c r="A1740" s="18"/>
      <c r="B1740" s="18"/>
      <c r="C1740" s="18"/>
      <c r="D1740" s="77"/>
      <c r="E1740" s="77"/>
      <c r="F1740" s="77"/>
      <c r="G1740" s="78"/>
      <c r="H1740" s="5"/>
      <c r="I1740" s="5"/>
      <c r="J1740" s="5"/>
      <c r="K1740" s="5"/>
      <c r="O1740" s="5"/>
      <c r="P1740" s="5"/>
      <c r="Q1740" s="5"/>
      <c r="R1740" s="18"/>
      <c r="S1740" s="18"/>
      <c r="T1740" s="18"/>
      <c r="AA1740" s="70"/>
      <c r="AB1740" s="70"/>
      <c r="AD1740" s="70"/>
      <c r="AE1740" s="81"/>
    </row>
    <row r="1741" spans="1:31" x14ac:dyDescent="0.25">
      <c r="A1741" s="18"/>
      <c r="B1741" s="18"/>
      <c r="C1741" s="18"/>
      <c r="D1741" s="77"/>
      <c r="E1741" s="77"/>
      <c r="F1741" s="77"/>
      <c r="G1741" s="78"/>
      <c r="H1741" s="5"/>
      <c r="I1741" s="5"/>
      <c r="J1741" s="5"/>
      <c r="K1741" s="5"/>
      <c r="O1741" s="5"/>
      <c r="P1741" s="5"/>
      <c r="Q1741" s="5"/>
      <c r="R1741" s="18"/>
      <c r="S1741" s="18"/>
      <c r="T1741" s="18"/>
      <c r="AA1741" s="70"/>
      <c r="AB1741" s="70"/>
      <c r="AD1741" s="70"/>
      <c r="AE1741" s="81"/>
    </row>
    <row r="1742" spans="1:31" x14ac:dyDescent="0.25">
      <c r="A1742" s="18"/>
      <c r="B1742" s="18"/>
      <c r="C1742" s="18"/>
      <c r="D1742" s="77"/>
      <c r="E1742" s="77"/>
      <c r="F1742" s="77"/>
      <c r="G1742" s="78"/>
      <c r="H1742" s="5"/>
      <c r="I1742" s="5"/>
      <c r="J1742" s="5"/>
      <c r="K1742" s="5"/>
      <c r="O1742" s="5"/>
      <c r="P1742" s="5"/>
      <c r="Q1742" s="5"/>
      <c r="R1742" s="18"/>
      <c r="S1742" s="18"/>
      <c r="T1742" s="18"/>
      <c r="AA1742" s="70"/>
      <c r="AB1742" s="70"/>
      <c r="AD1742" s="70"/>
      <c r="AE1742" s="81"/>
    </row>
    <row r="1743" spans="1:31" x14ac:dyDescent="0.25">
      <c r="A1743" s="18"/>
      <c r="B1743" s="18"/>
      <c r="C1743" s="18"/>
      <c r="D1743" s="77"/>
      <c r="E1743" s="77"/>
      <c r="F1743" s="77"/>
      <c r="G1743" s="78"/>
      <c r="H1743" s="5"/>
      <c r="I1743" s="5"/>
      <c r="J1743" s="5"/>
      <c r="K1743" s="5"/>
      <c r="O1743" s="5"/>
      <c r="P1743" s="5"/>
      <c r="Q1743" s="5"/>
      <c r="R1743" s="18"/>
      <c r="S1743" s="18"/>
      <c r="T1743" s="18"/>
      <c r="AA1743" s="70"/>
      <c r="AB1743" s="70"/>
      <c r="AD1743" s="70"/>
      <c r="AE1743" s="81"/>
    </row>
    <row r="1744" spans="1:31" x14ac:dyDescent="0.25">
      <c r="A1744" s="18"/>
      <c r="B1744" s="18"/>
      <c r="C1744" s="18"/>
      <c r="D1744" s="77"/>
      <c r="E1744" s="77"/>
      <c r="F1744" s="77"/>
      <c r="G1744" s="78"/>
      <c r="H1744" s="5"/>
      <c r="I1744" s="5"/>
      <c r="J1744" s="5"/>
      <c r="K1744" s="5"/>
      <c r="O1744" s="5"/>
      <c r="P1744" s="5"/>
      <c r="Q1744" s="5"/>
      <c r="R1744" s="18"/>
      <c r="S1744" s="18"/>
      <c r="T1744" s="18"/>
      <c r="AA1744" s="70"/>
      <c r="AB1744" s="70"/>
      <c r="AD1744" s="70"/>
      <c r="AE1744" s="81"/>
    </row>
    <row r="1745" spans="1:31" x14ac:dyDescent="0.25">
      <c r="A1745" s="18"/>
      <c r="B1745" s="18"/>
      <c r="C1745" s="18"/>
      <c r="D1745" s="77"/>
      <c r="E1745" s="77"/>
      <c r="F1745" s="77"/>
      <c r="G1745" s="78"/>
      <c r="H1745" s="5"/>
      <c r="I1745" s="5"/>
      <c r="J1745" s="5"/>
      <c r="K1745" s="5"/>
      <c r="O1745" s="5"/>
      <c r="P1745" s="5"/>
      <c r="Q1745" s="5"/>
      <c r="R1745" s="18"/>
      <c r="S1745" s="18"/>
      <c r="T1745" s="18"/>
      <c r="AA1745" s="70"/>
      <c r="AB1745" s="70"/>
      <c r="AD1745" s="70"/>
      <c r="AE1745" s="81"/>
    </row>
    <row r="1746" spans="1:31" x14ac:dyDescent="0.25">
      <c r="A1746" s="18"/>
      <c r="B1746" s="18"/>
      <c r="C1746" s="18"/>
      <c r="D1746" s="77"/>
      <c r="E1746" s="77"/>
      <c r="F1746" s="77"/>
      <c r="G1746" s="78"/>
      <c r="H1746" s="5"/>
      <c r="I1746" s="5"/>
      <c r="J1746" s="5"/>
      <c r="K1746" s="5"/>
      <c r="O1746" s="5"/>
      <c r="P1746" s="5"/>
      <c r="Q1746" s="5"/>
      <c r="R1746" s="18"/>
      <c r="S1746" s="18"/>
      <c r="T1746" s="18"/>
      <c r="AA1746" s="70"/>
      <c r="AB1746" s="70"/>
      <c r="AD1746" s="70"/>
      <c r="AE1746" s="81"/>
    </row>
    <row r="1747" spans="1:31" x14ac:dyDescent="0.25">
      <c r="A1747" s="18"/>
      <c r="B1747" s="18"/>
      <c r="C1747" s="18"/>
      <c r="D1747" s="77"/>
      <c r="E1747" s="77"/>
      <c r="F1747" s="77"/>
      <c r="G1747" s="78"/>
      <c r="H1747" s="5"/>
      <c r="I1747" s="5"/>
      <c r="J1747" s="5"/>
      <c r="K1747" s="5"/>
      <c r="O1747" s="5"/>
      <c r="P1747" s="5"/>
      <c r="Q1747" s="5"/>
      <c r="R1747" s="18"/>
      <c r="S1747" s="18"/>
      <c r="T1747" s="18"/>
      <c r="AA1747" s="70"/>
      <c r="AB1747" s="70"/>
      <c r="AD1747" s="70"/>
      <c r="AE1747" s="81"/>
    </row>
    <row r="1748" spans="1:31" x14ac:dyDescent="0.25">
      <c r="A1748" s="18"/>
      <c r="B1748" s="18"/>
      <c r="C1748" s="18"/>
      <c r="D1748" s="77"/>
      <c r="E1748" s="77"/>
      <c r="F1748" s="77"/>
      <c r="G1748" s="78"/>
      <c r="H1748" s="5"/>
      <c r="I1748" s="5"/>
      <c r="J1748" s="5"/>
      <c r="K1748" s="5"/>
      <c r="O1748" s="5"/>
      <c r="P1748" s="5"/>
      <c r="Q1748" s="5"/>
      <c r="R1748" s="18"/>
      <c r="S1748" s="18"/>
      <c r="T1748" s="18"/>
      <c r="AA1748" s="70"/>
      <c r="AB1748" s="70"/>
      <c r="AD1748" s="70"/>
      <c r="AE1748" s="81"/>
    </row>
    <row r="1749" spans="1:31" x14ac:dyDescent="0.25">
      <c r="A1749" s="18"/>
      <c r="B1749" s="18"/>
      <c r="C1749" s="18"/>
      <c r="D1749" s="77"/>
      <c r="E1749" s="77"/>
      <c r="F1749" s="77"/>
      <c r="G1749" s="78"/>
      <c r="H1749" s="5"/>
      <c r="I1749" s="5"/>
      <c r="J1749" s="5"/>
      <c r="K1749" s="5"/>
      <c r="O1749" s="5"/>
      <c r="P1749" s="5"/>
      <c r="Q1749" s="5"/>
      <c r="R1749" s="18"/>
      <c r="S1749" s="18"/>
      <c r="T1749" s="18"/>
      <c r="AA1749" s="70"/>
      <c r="AB1749" s="70"/>
      <c r="AD1749" s="70"/>
      <c r="AE1749" s="81"/>
    </row>
    <row r="1750" spans="1:31" x14ac:dyDescent="0.25">
      <c r="A1750" s="18"/>
      <c r="B1750" s="18"/>
      <c r="C1750" s="18"/>
      <c r="D1750" s="77"/>
      <c r="E1750" s="77"/>
      <c r="F1750" s="77"/>
      <c r="G1750" s="78"/>
      <c r="H1750" s="5"/>
      <c r="I1750" s="5"/>
      <c r="J1750" s="5"/>
      <c r="K1750" s="5"/>
      <c r="O1750" s="5"/>
      <c r="P1750" s="5"/>
      <c r="Q1750" s="5"/>
      <c r="R1750" s="18"/>
      <c r="S1750" s="18"/>
      <c r="T1750" s="18"/>
      <c r="AA1750" s="70"/>
      <c r="AB1750" s="70"/>
      <c r="AD1750" s="70"/>
      <c r="AE1750" s="81"/>
    </row>
    <row r="1751" spans="1:31" x14ac:dyDescent="0.25">
      <c r="A1751" s="18"/>
      <c r="B1751" s="18"/>
      <c r="C1751" s="18"/>
      <c r="D1751" s="77"/>
      <c r="E1751" s="77"/>
      <c r="F1751" s="77"/>
      <c r="G1751" s="78"/>
      <c r="H1751" s="5"/>
      <c r="I1751" s="5"/>
      <c r="J1751" s="5"/>
      <c r="K1751" s="5"/>
      <c r="O1751" s="5"/>
      <c r="P1751" s="5"/>
      <c r="Q1751" s="5"/>
      <c r="R1751" s="18"/>
      <c r="S1751" s="18"/>
      <c r="T1751" s="18"/>
      <c r="AA1751" s="70"/>
      <c r="AB1751" s="70"/>
      <c r="AD1751" s="70"/>
      <c r="AE1751" s="81"/>
    </row>
    <row r="1752" spans="1:31" x14ac:dyDescent="0.25">
      <c r="A1752" s="18"/>
      <c r="B1752" s="18"/>
      <c r="C1752" s="18"/>
      <c r="D1752" s="77"/>
      <c r="E1752" s="77"/>
      <c r="F1752" s="77"/>
      <c r="G1752" s="78"/>
      <c r="H1752" s="5"/>
      <c r="I1752" s="5"/>
      <c r="J1752" s="5"/>
      <c r="K1752" s="5"/>
      <c r="O1752" s="5"/>
      <c r="P1752" s="5"/>
      <c r="Q1752" s="5"/>
      <c r="R1752" s="18"/>
      <c r="S1752" s="18"/>
      <c r="T1752" s="18"/>
      <c r="AA1752" s="70"/>
      <c r="AB1752" s="70"/>
      <c r="AD1752" s="70"/>
      <c r="AE1752" s="81"/>
    </row>
    <row r="1753" spans="1:31" x14ac:dyDescent="0.25">
      <c r="A1753" s="18"/>
      <c r="B1753" s="18"/>
      <c r="C1753" s="18"/>
      <c r="D1753" s="77"/>
      <c r="E1753" s="77"/>
      <c r="F1753" s="77"/>
      <c r="G1753" s="78"/>
      <c r="H1753" s="5"/>
      <c r="I1753" s="5"/>
      <c r="J1753" s="5"/>
      <c r="K1753" s="5"/>
      <c r="O1753" s="5"/>
      <c r="P1753" s="5"/>
      <c r="Q1753" s="5"/>
      <c r="R1753" s="18"/>
      <c r="S1753" s="18"/>
      <c r="T1753" s="18"/>
      <c r="AA1753" s="70"/>
      <c r="AB1753" s="70"/>
      <c r="AD1753" s="70"/>
      <c r="AE1753" s="81"/>
    </row>
    <row r="1754" spans="1:31" x14ac:dyDescent="0.25">
      <c r="A1754" s="18"/>
      <c r="B1754" s="18"/>
      <c r="C1754" s="18"/>
      <c r="D1754" s="77"/>
      <c r="E1754" s="77"/>
      <c r="F1754" s="77"/>
      <c r="G1754" s="78"/>
      <c r="H1754" s="5"/>
      <c r="I1754" s="5"/>
      <c r="J1754" s="5"/>
      <c r="K1754" s="5"/>
      <c r="O1754" s="5"/>
      <c r="P1754" s="5"/>
      <c r="Q1754" s="5"/>
      <c r="R1754" s="18"/>
      <c r="S1754" s="18"/>
      <c r="T1754" s="18"/>
      <c r="AA1754" s="70"/>
      <c r="AB1754" s="70"/>
      <c r="AD1754" s="70"/>
      <c r="AE1754" s="81"/>
    </row>
    <row r="1755" spans="1:31" x14ac:dyDescent="0.25">
      <c r="A1755" s="18"/>
      <c r="B1755" s="18"/>
      <c r="C1755" s="18"/>
      <c r="D1755" s="77"/>
      <c r="E1755" s="77"/>
      <c r="F1755" s="77"/>
      <c r="G1755" s="78"/>
      <c r="H1755" s="5"/>
      <c r="I1755" s="5"/>
      <c r="J1755" s="5"/>
      <c r="K1755" s="5"/>
      <c r="O1755" s="5"/>
      <c r="P1755" s="5"/>
      <c r="Q1755" s="5"/>
      <c r="R1755" s="18"/>
      <c r="S1755" s="18"/>
      <c r="T1755" s="18"/>
      <c r="AA1755" s="70"/>
      <c r="AB1755" s="70"/>
      <c r="AD1755" s="70"/>
      <c r="AE1755" s="81"/>
    </row>
    <row r="1756" spans="1:31" x14ac:dyDescent="0.25">
      <c r="A1756" s="18"/>
      <c r="B1756" s="18"/>
      <c r="C1756" s="18"/>
      <c r="D1756" s="77"/>
      <c r="E1756" s="77"/>
      <c r="F1756" s="77"/>
      <c r="G1756" s="78"/>
      <c r="H1756" s="5"/>
      <c r="I1756" s="5"/>
      <c r="J1756" s="5"/>
      <c r="K1756" s="5"/>
      <c r="O1756" s="5"/>
      <c r="P1756" s="5"/>
      <c r="Q1756" s="5"/>
      <c r="R1756" s="18"/>
      <c r="S1756" s="18"/>
      <c r="T1756" s="18"/>
      <c r="AA1756" s="70"/>
      <c r="AB1756" s="70"/>
      <c r="AD1756" s="70"/>
      <c r="AE1756" s="81"/>
    </row>
    <row r="1757" spans="1:31" x14ac:dyDescent="0.25">
      <c r="A1757" s="18"/>
      <c r="B1757" s="18"/>
      <c r="C1757" s="18"/>
      <c r="D1757" s="77"/>
      <c r="E1757" s="77"/>
      <c r="F1757" s="77"/>
      <c r="G1757" s="78"/>
      <c r="H1757" s="5"/>
      <c r="I1757" s="5"/>
      <c r="J1757" s="5"/>
      <c r="K1757" s="5"/>
      <c r="O1757" s="5"/>
      <c r="P1757" s="5"/>
      <c r="Q1757" s="5"/>
      <c r="R1757" s="18"/>
      <c r="S1757" s="18"/>
      <c r="T1757" s="18"/>
      <c r="AA1757" s="70"/>
      <c r="AB1757" s="70"/>
      <c r="AD1757" s="70"/>
      <c r="AE1757" s="81"/>
    </row>
    <row r="1758" spans="1:31" x14ac:dyDescent="0.25">
      <c r="A1758" s="18"/>
      <c r="B1758" s="18"/>
      <c r="C1758" s="18"/>
      <c r="D1758" s="77"/>
      <c r="E1758" s="77"/>
      <c r="F1758" s="77"/>
      <c r="G1758" s="78"/>
      <c r="H1758" s="5"/>
      <c r="I1758" s="5"/>
      <c r="J1758" s="5"/>
      <c r="K1758" s="5"/>
      <c r="O1758" s="5"/>
      <c r="P1758" s="5"/>
      <c r="Q1758" s="5"/>
      <c r="R1758" s="18"/>
      <c r="S1758" s="18"/>
      <c r="T1758" s="18"/>
      <c r="AA1758" s="70"/>
      <c r="AB1758" s="70"/>
      <c r="AD1758" s="70"/>
      <c r="AE1758" s="81"/>
    </row>
    <row r="1759" spans="1:31" x14ac:dyDescent="0.25">
      <c r="A1759" s="18"/>
      <c r="B1759" s="18"/>
      <c r="C1759" s="18"/>
      <c r="D1759" s="77"/>
      <c r="E1759" s="77"/>
      <c r="F1759" s="77"/>
      <c r="G1759" s="78"/>
      <c r="H1759" s="5"/>
      <c r="I1759" s="5"/>
      <c r="J1759" s="5"/>
      <c r="K1759" s="5"/>
      <c r="O1759" s="5"/>
      <c r="P1759" s="5"/>
      <c r="Q1759" s="5"/>
      <c r="R1759" s="18"/>
      <c r="S1759" s="18"/>
      <c r="T1759" s="18"/>
      <c r="AA1759" s="70"/>
      <c r="AB1759" s="70"/>
      <c r="AD1759" s="70"/>
      <c r="AE1759" s="81"/>
    </row>
    <row r="1760" spans="1:31" x14ac:dyDescent="0.25">
      <c r="A1760" s="18"/>
      <c r="B1760" s="18"/>
      <c r="C1760" s="18"/>
      <c r="D1760" s="77"/>
      <c r="E1760" s="77"/>
      <c r="F1760" s="77"/>
      <c r="G1760" s="78"/>
      <c r="H1760" s="5"/>
      <c r="I1760" s="5"/>
      <c r="J1760" s="5"/>
      <c r="K1760" s="5"/>
      <c r="O1760" s="5"/>
      <c r="P1760" s="5"/>
      <c r="Q1760" s="5"/>
      <c r="R1760" s="18"/>
      <c r="S1760" s="18"/>
      <c r="T1760" s="18"/>
      <c r="AA1760" s="70"/>
      <c r="AB1760" s="70"/>
      <c r="AD1760" s="70"/>
      <c r="AE1760" s="81"/>
    </row>
    <row r="1761" spans="1:31" x14ac:dyDescent="0.25">
      <c r="A1761" s="18"/>
      <c r="B1761" s="18"/>
      <c r="C1761" s="18"/>
      <c r="D1761" s="77"/>
      <c r="E1761" s="77"/>
      <c r="F1761" s="77"/>
      <c r="G1761" s="78"/>
      <c r="H1761" s="5"/>
      <c r="I1761" s="5"/>
      <c r="J1761" s="5"/>
      <c r="K1761" s="5"/>
      <c r="O1761" s="5"/>
      <c r="P1761" s="5"/>
      <c r="Q1761" s="5"/>
      <c r="R1761" s="18"/>
      <c r="S1761" s="18"/>
      <c r="T1761" s="18"/>
      <c r="AA1761" s="70"/>
      <c r="AB1761" s="70"/>
      <c r="AD1761" s="70"/>
      <c r="AE1761" s="81"/>
    </row>
    <row r="1762" spans="1:31" x14ac:dyDescent="0.25">
      <c r="A1762" s="18"/>
      <c r="B1762" s="18"/>
      <c r="C1762" s="18"/>
      <c r="D1762" s="77"/>
      <c r="E1762" s="77"/>
      <c r="F1762" s="77"/>
      <c r="G1762" s="78"/>
      <c r="H1762" s="5"/>
      <c r="I1762" s="5"/>
      <c r="J1762" s="5"/>
      <c r="K1762" s="5"/>
      <c r="O1762" s="5"/>
      <c r="P1762" s="5"/>
      <c r="Q1762" s="5"/>
      <c r="R1762" s="18"/>
      <c r="S1762" s="18"/>
      <c r="T1762" s="18"/>
      <c r="AA1762" s="70"/>
      <c r="AB1762" s="70"/>
      <c r="AD1762" s="70"/>
      <c r="AE1762" s="81"/>
    </row>
    <row r="1763" spans="1:31" x14ac:dyDescent="0.25">
      <c r="A1763" s="18"/>
      <c r="B1763" s="18"/>
      <c r="C1763" s="18"/>
      <c r="D1763" s="77"/>
      <c r="E1763" s="77"/>
      <c r="F1763" s="77"/>
      <c r="G1763" s="78"/>
      <c r="H1763" s="5"/>
      <c r="I1763" s="5"/>
      <c r="J1763" s="5"/>
      <c r="K1763" s="5"/>
      <c r="O1763" s="5"/>
      <c r="P1763" s="5"/>
      <c r="Q1763" s="5"/>
      <c r="R1763" s="18"/>
      <c r="S1763" s="18"/>
      <c r="T1763" s="18"/>
      <c r="AA1763" s="70"/>
      <c r="AB1763" s="70"/>
      <c r="AD1763" s="70"/>
      <c r="AE1763" s="81"/>
    </row>
    <row r="1764" spans="1:31" x14ac:dyDescent="0.25">
      <c r="A1764" s="18"/>
      <c r="B1764" s="18"/>
      <c r="C1764" s="18"/>
      <c r="D1764" s="77"/>
      <c r="E1764" s="77"/>
      <c r="F1764" s="77"/>
      <c r="G1764" s="78"/>
      <c r="H1764" s="5"/>
      <c r="I1764" s="5"/>
      <c r="J1764" s="5"/>
      <c r="K1764" s="5"/>
      <c r="O1764" s="5"/>
      <c r="P1764" s="5"/>
      <c r="Q1764" s="5"/>
      <c r="R1764" s="18"/>
      <c r="S1764" s="18"/>
      <c r="T1764" s="18"/>
      <c r="AA1764" s="70"/>
      <c r="AB1764" s="70"/>
      <c r="AD1764" s="70"/>
      <c r="AE1764" s="81"/>
    </row>
    <row r="1765" spans="1:31" x14ac:dyDescent="0.25">
      <c r="A1765" s="18"/>
      <c r="B1765" s="18"/>
      <c r="C1765" s="18"/>
      <c r="D1765" s="77"/>
      <c r="E1765" s="77"/>
      <c r="F1765" s="77"/>
      <c r="G1765" s="78"/>
      <c r="H1765" s="5"/>
      <c r="I1765" s="5"/>
      <c r="J1765" s="5"/>
      <c r="K1765" s="5"/>
      <c r="O1765" s="5"/>
      <c r="P1765" s="5"/>
      <c r="Q1765" s="5"/>
      <c r="R1765" s="18"/>
      <c r="S1765" s="18"/>
      <c r="T1765" s="18"/>
      <c r="AA1765" s="70"/>
      <c r="AB1765" s="70"/>
      <c r="AD1765" s="70"/>
      <c r="AE1765" s="81"/>
    </row>
    <row r="1766" spans="1:31" x14ac:dyDescent="0.25">
      <c r="A1766" s="18"/>
      <c r="B1766" s="18"/>
      <c r="C1766" s="18"/>
      <c r="D1766" s="77"/>
      <c r="E1766" s="77"/>
      <c r="F1766" s="77"/>
      <c r="G1766" s="78"/>
      <c r="H1766" s="5"/>
      <c r="I1766" s="5"/>
      <c r="J1766" s="5"/>
      <c r="K1766" s="5"/>
      <c r="O1766" s="5"/>
      <c r="P1766" s="5"/>
      <c r="Q1766" s="5"/>
      <c r="R1766" s="18"/>
      <c r="S1766" s="18"/>
      <c r="T1766" s="18"/>
      <c r="AA1766" s="70"/>
      <c r="AB1766" s="70"/>
      <c r="AD1766" s="70"/>
      <c r="AE1766" s="81"/>
    </row>
    <row r="1767" spans="1:31" x14ac:dyDescent="0.25">
      <c r="A1767" s="18"/>
      <c r="B1767" s="18"/>
      <c r="C1767" s="18"/>
      <c r="D1767" s="77"/>
      <c r="E1767" s="77"/>
      <c r="F1767" s="77"/>
      <c r="G1767" s="78"/>
      <c r="H1767" s="5"/>
      <c r="I1767" s="5"/>
      <c r="J1767" s="5"/>
      <c r="K1767" s="5"/>
      <c r="O1767" s="5"/>
      <c r="P1767" s="5"/>
      <c r="Q1767" s="5"/>
      <c r="R1767" s="18"/>
      <c r="S1767" s="18"/>
      <c r="T1767" s="18"/>
      <c r="AA1767" s="70"/>
      <c r="AB1767" s="70"/>
      <c r="AD1767" s="70"/>
      <c r="AE1767" s="81"/>
    </row>
    <row r="1768" spans="1:31" x14ac:dyDescent="0.25">
      <c r="A1768" s="18"/>
      <c r="B1768" s="18"/>
      <c r="C1768" s="18"/>
      <c r="D1768" s="77"/>
      <c r="E1768" s="77"/>
      <c r="F1768" s="77"/>
      <c r="G1768" s="78"/>
      <c r="H1768" s="5"/>
      <c r="I1768" s="5"/>
      <c r="J1768" s="5"/>
      <c r="K1768" s="5"/>
      <c r="O1768" s="5"/>
      <c r="P1768" s="5"/>
      <c r="Q1768" s="5"/>
      <c r="R1768" s="18"/>
      <c r="S1768" s="18"/>
      <c r="T1768" s="18"/>
      <c r="AA1768" s="70"/>
      <c r="AB1768" s="70"/>
      <c r="AD1768" s="70"/>
      <c r="AE1768" s="81"/>
    </row>
    <row r="1769" spans="1:31" x14ac:dyDescent="0.25">
      <c r="A1769" s="18"/>
      <c r="B1769" s="18"/>
      <c r="C1769" s="18"/>
      <c r="D1769" s="77"/>
      <c r="E1769" s="77"/>
      <c r="F1769" s="77"/>
      <c r="G1769" s="78"/>
      <c r="H1769" s="5"/>
      <c r="I1769" s="5"/>
      <c r="J1769" s="5"/>
      <c r="K1769" s="5"/>
      <c r="O1769" s="5"/>
      <c r="P1769" s="5"/>
      <c r="Q1769" s="5"/>
      <c r="R1769" s="18"/>
      <c r="S1769" s="18"/>
      <c r="T1769" s="18"/>
      <c r="AA1769" s="70"/>
      <c r="AB1769" s="70"/>
      <c r="AD1769" s="70"/>
      <c r="AE1769" s="81"/>
    </row>
    <row r="1770" spans="1:31" x14ac:dyDescent="0.25">
      <c r="A1770" s="18"/>
      <c r="B1770" s="18"/>
      <c r="C1770" s="18"/>
      <c r="D1770" s="77"/>
      <c r="E1770" s="77"/>
      <c r="F1770" s="77"/>
      <c r="G1770" s="78"/>
      <c r="H1770" s="5"/>
      <c r="I1770" s="5"/>
      <c r="J1770" s="5"/>
      <c r="K1770" s="5"/>
      <c r="O1770" s="5"/>
      <c r="P1770" s="5"/>
      <c r="Q1770" s="5"/>
      <c r="R1770" s="18"/>
      <c r="S1770" s="18"/>
      <c r="T1770" s="18"/>
      <c r="AA1770" s="70"/>
      <c r="AB1770" s="70"/>
      <c r="AD1770" s="70"/>
      <c r="AE1770" s="81"/>
    </row>
    <row r="1771" spans="1:31" x14ac:dyDescent="0.25">
      <c r="A1771" s="18"/>
      <c r="B1771" s="18"/>
      <c r="C1771" s="18"/>
      <c r="D1771" s="77"/>
      <c r="E1771" s="77"/>
      <c r="F1771" s="77"/>
      <c r="G1771" s="78"/>
      <c r="H1771" s="5"/>
      <c r="I1771" s="5"/>
      <c r="J1771" s="5"/>
      <c r="K1771" s="5"/>
      <c r="O1771" s="5"/>
      <c r="P1771" s="5"/>
      <c r="Q1771" s="5"/>
      <c r="R1771" s="18"/>
      <c r="S1771" s="18"/>
      <c r="T1771" s="18"/>
      <c r="AA1771" s="70"/>
      <c r="AB1771" s="70"/>
      <c r="AD1771" s="70"/>
      <c r="AE1771" s="81"/>
    </row>
    <row r="1772" spans="1:31" x14ac:dyDescent="0.25">
      <c r="A1772" s="18"/>
      <c r="B1772" s="18"/>
      <c r="C1772" s="18"/>
      <c r="D1772" s="77"/>
      <c r="E1772" s="77"/>
      <c r="F1772" s="77"/>
      <c r="G1772" s="78"/>
      <c r="H1772" s="5"/>
      <c r="I1772" s="5"/>
      <c r="J1772" s="5"/>
      <c r="K1772" s="5"/>
      <c r="O1772" s="5"/>
      <c r="P1772" s="5"/>
      <c r="Q1772" s="5"/>
      <c r="R1772" s="18"/>
      <c r="S1772" s="18"/>
      <c r="T1772" s="18"/>
      <c r="AA1772" s="70"/>
      <c r="AB1772" s="70"/>
      <c r="AD1772" s="70"/>
      <c r="AE1772" s="81"/>
    </row>
    <row r="1773" spans="1:31" x14ac:dyDescent="0.25">
      <c r="A1773" s="18"/>
      <c r="B1773" s="18"/>
      <c r="C1773" s="18"/>
      <c r="D1773" s="77"/>
      <c r="E1773" s="77"/>
      <c r="F1773" s="77"/>
      <c r="G1773" s="78"/>
      <c r="H1773" s="5"/>
      <c r="I1773" s="5"/>
      <c r="J1773" s="5"/>
      <c r="K1773" s="5"/>
      <c r="O1773" s="5"/>
      <c r="P1773" s="5"/>
      <c r="Q1773" s="5"/>
      <c r="R1773" s="18"/>
      <c r="S1773" s="18"/>
      <c r="T1773" s="18"/>
      <c r="AA1773" s="70"/>
      <c r="AB1773" s="70"/>
      <c r="AD1773" s="70"/>
      <c r="AE1773" s="81"/>
    </row>
    <row r="1774" spans="1:31" x14ac:dyDescent="0.25">
      <c r="A1774" s="18"/>
      <c r="B1774" s="18"/>
      <c r="C1774" s="18"/>
      <c r="D1774" s="77"/>
      <c r="E1774" s="77"/>
      <c r="F1774" s="77"/>
      <c r="G1774" s="78"/>
      <c r="H1774" s="5"/>
      <c r="I1774" s="5"/>
      <c r="J1774" s="5"/>
      <c r="K1774" s="5"/>
      <c r="O1774" s="5"/>
      <c r="P1774" s="5"/>
      <c r="Q1774" s="5"/>
      <c r="R1774" s="18"/>
      <c r="S1774" s="18"/>
      <c r="T1774" s="18"/>
      <c r="AA1774" s="70"/>
      <c r="AB1774" s="70"/>
      <c r="AD1774" s="70"/>
      <c r="AE1774" s="81"/>
    </row>
    <row r="1775" spans="1:31" x14ac:dyDescent="0.25">
      <c r="A1775" s="18"/>
      <c r="B1775" s="18"/>
      <c r="C1775" s="18"/>
      <c r="D1775" s="77"/>
      <c r="E1775" s="77"/>
      <c r="F1775" s="77"/>
      <c r="G1775" s="78"/>
      <c r="H1775" s="5"/>
      <c r="I1775" s="5"/>
      <c r="J1775" s="5"/>
      <c r="K1775" s="5"/>
      <c r="O1775" s="5"/>
      <c r="P1775" s="5"/>
      <c r="Q1775" s="5"/>
      <c r="R1775" s="18"/>
      <c r="S1775" s="18"/>
      <c r="T1775" s="18"/>
      <c r="AA1775" s="70"/>
      <c r="AB1775" s="70"/>
      <c r="AD1775" s="70"/>
      <c r="AE1775" s="81"/>
    </row>
    <row r="1776" spans="1:31" x14ac:dyDescent="0.25">
      <c r="A1776" s="18"/>
      <c r="B1776" s="18"/>
      <c r="C1776" s="18"/>
      <c r="D1776" s="77"/>
      <c r="E1776" s="77"/>
      <c r="F1776" s="77"/>
      <c r="G1776" s="78"/>
      <c r="H1776" s="5"/>
      <c r="I1776" s="5"/>
      <c r="J1776" s="5"/>
      <c r="K1776" s="5"/>
      <c r="O1776" s="5"/>
      <c r="P1776" s="5"/>
      <c r="Q1776" s="5"/>
      <c r="R1776" s="18"/>
      <c r="S1776" s="18"/>
      <c r="T1776" s="18"/>
      <c r="AA1776" s="70"/>
      <c r="AB1776" s="70"/>
      <c r="AD1776" s="70"/>
      <c r="AE1776" s="81"/>
    </row>
    <row r="1777" spans="1:31" x14ac:dyDescent="0.25">
      <c r="A1777" s="18"/>
      <c r="B1777" s="18"/>
      <c r="C1777" s="18"/>
      <c r="D1777" s="77"/>
      <c r="E1777" s="77"/>
      <c r="F1777" s="77"/>
      <c r="G1777" s="78"/>
      <c r="H1777" s="5"/>
      <c r="I1777" s="5"/>
      <c r="J1777" s="5"/>
      <c r="K1777" s="5"/>
      <c r="O1777" s="5"/>
      <c r="P1777" s="5"/>
      <c r="Q1777" s="5"/>
      <c r="R1777" s="18"/>
      <c r="S1777" s="18"/>
      <c r="T1777" s="18"/>
      <c r="AA1777" s="70"/>
      <c r="AB1777" s="70"/>
      <c r="AD1777" s="70"/>
      <c r="AE1777" s="81"/>
    </row>
    <row r="1778" spans="1:31" x14ac:dyDescent="0.25">
      <c r="A1778" s="18"/>
      <c r="B1778" s="18"/>
      <c r="C1778" s="18"/>
      <c r="D1778" s="77"/>
      <c r="E1778" s="77"/>
      <c r="F1778" s="77"/>
      <c r="G1778" s="78"/>
      <c r="H1778" s="5"/>
      <c r="I1778" s="5"/>
      <c r="J1778" s="5"/>
      <c r="K1778" s="5"/>
      <c r="O1778" s="5"/>
      <c r="P1778" s="5"/>
      <c r="Q1778" s="5"/>
      <c r="R1778" s="18"/>
      <c r="S1778" s="18"/>
      <c r="T1778" s="18"/>
      <c r="AA1778" s="70"/>
      <c r="AB1778" s="70"/>
      <c r="AD1778" s="70"/>
      <c r="AE1778" s="81"/>
    </row>
    <row r="1779" spans="1:31" x14ac:dyDescent="0.25">
      <c r="A1779" s="18"/>
      <c r="B1779" s="18"/>
      <c r="C1779" s="18"/>
      <c r="D1779" s="77"/>
      <c r="E1779" s="77"/>
      <c r="F1779" s="77"/>
      <c r="G1779" s="78"/>
      <c r="H1779" s="5"/>
      <c r="I1779" s="5"/>
      <c r="J1779" s="5"/>
      <c r="K1779" s="5"/>
      <c r="O1779" s="5"/>
      <c r="P1779" s="5"/>
      <c r="Q1779" s="5"/>
      <c r="R1779" s="18"/>
      <c r="S1779" s="18"/>
      <c r="T1779" s="18"/>
      <c r="AA1779" s="70"/>
      <c r="AB1779" s="70"/>
      <c r="AD1779" s="70"/>
      <c r="AE1779" s="81"/>
    </row>
    <row r="1780" spans="1:31" x14ac:dyDescent="0.25">
      <c r="A1780" s="18"/>
      <c r="B1780" s="18"/>
      <c r="C1780" s="18"/>
      <c r="D1780" s="77"/>
      <c r="E1780" s="77"/>
      <c r="F1780" s="77"/>
      <c r="G1780" s="78"/>
      <c r="H1780" s="5"/>
      <c r="I1780" s="5"/>
      <c r="J1780" s="5"/>
      <c r="K1780" s="5"/>
      <c r="O1780" s="5"/>
      <c r="P1780" s="5"/>
      <c r="Q1780" s="5"/>
      <c r="R1780" s="18"/>
      <c r="S1780" s="18"/>
      <c r="T1780" s="18"/>
      <c r="AA1780" s="70"/>
      <c r="AB1780" s="70"/>
      <c r="AD1780" s="70"/>
      <c r="AE1780" s="81"/>
    </row>
    <row r="1781" spans="1:31" x14ac:dyDescent="0.25">
      <c r="A1781" s="18"/>
      <c r="B1781" s="18"/>
      <c r="C1781" s="18"/>
      <c r="D1781" s="77"/>
      <c r="E1781" s="77"/>
      <c r="F1781" s="77"/>
      <c r="G1781" s="78"/>
      <c r="H1781" s="5"/>
      <c r="I1781" s="5"/>
      <c r="J1781" s="5"/>
      <c r="K1781" s="5"/>
      <c r="O1781" s="5"/>
      <c r="P1781" s="5"/>
      <c r="Q1781" s="5"/>
      <c r="R1781" s="18"/>
      <c r="S1781" s="18"/>
      <c r="T1781" s="18"/>
      <c r="AA1781" s="70"/>
      <c r="AB1781" s="70"/>
      <c r="AD1781" s="70"/>
      <c r="AE1781" s="81"/>
    </row>
    <row r="1782" spans="1:31" x14ac:dyDescent="0.25">
      <c r="A1782" s="18"/>
      <c r="B1782" s="18"/>
      <c r="C1782" s="18"/>
      <c r="D1782" s="77"/>
      <c r="E1782" s="77"/>
      <c r="F1782" s="77"/>
      <c r="G1782" s="78"/>
      <c r="H1782" s="5"/>
      <c r="I1782" s="5"/>
      <c r="J1782" s="5"/>
      <c r="K1782" s="5"/>
      <c r="O1782" s="5"/>
      <c r="P1782" s="5"/>
      <c r="Q1782" s="5"/>
      <c r="R1782" s="18"/>
      <c r="S1782" s="18"/>
      <c r="T1782" s="18"/>
      <c r="AA1782" s="70"/>
      <c r="AB1782" s="70"/>
      <c r="AD1782" s="70"/>
      <c r="AE1782" s="81"/>
    </row>
    <row r="1783" spans="1:31" x14ac:dyDescent="0.25">
      <c r="A1783" s="18"/>
      <c r="B1783" s="18"/>
      <c r="C1783" s="18"/>
      <c r="D1783" s="77"/>
      <c r="E1783" s="77"/>
      <c r="F1783" s="77"/>
      <c r="G1783" s="78"/>
      <c r="H1783" s="5"/>
      <c r="I1783" s="5"/>
      <c r="J1783" s="5"/>
      <c r="K1783" s="5"/>
      <c r="O1783" s="5"/>
      <c r="P1783" s="5"/>
      <c r="Q1783" s="5"/>
      <c r="R1783" s="18"/>
      <c r="S1783" s="18"/>
      <c r="T1783" s="18"/>
      <c r="AA1783" s="70"/>
      <c r="AB1783" s="70"/>
      <c r="AD1783" s="70"/>
      <c r="AE1783" s="83"/>
    </row>
    <row r="1784" spans="1:31" x14ac:dyDescent="0.25">
      <c r="A1784" s="18"/>
      <c r="B1784" s="18"/>
      <c r="C1784" s="18"/>
      <c r="D1784" s="77"/>
      <c r="E1784" s="77"/>
      <c r="F1784" s="77"/>
      <c r="G1784" s="78"/>
      <c r="H1784" s="5"/>
      <c r="I1784" s="5"/>
      <c r="J1784" s="5"/>
      <c r="K1784" s="5"/>
      <c r="O1784" s="5"/>
      <c r="P1784" s="5"/>
      <c r="Q1784" s="5"/>
      <c r="R1784" s="18"/>
      <c r="S1784" s="18"/>
      <c r="T1784" s="18"/>
      <c r="AA1784" s="70"/>
      <c r="AB1784" s="70"/>
      <c r="AD1784" s="70"/>
      <c r="AE1784" s="83"/>
    </row>
    <row r="1785" spans="1:31" x14ac:dyDescent="0.25">
      <c r="A1785" s="18"/>
      <c r="B1785" s="18"/>
      <c r="C1785" s="18"/>
      <c r="D1785" s="77"/>
      <c r="E1785" s="77"/>
      <c r="F1785" s="77"/>
      <c r="G1785" s="78"/>
      <c r="H1785" s="5"/>
      <c r="I1785" s="5"/>
      <c r="J1785" s="5"/>
      <c r="K1785" s="5"/>
      <c r="O1785" s="5"/>
      <c r="P1785" s="5"/>
      <c r="Q1785" s="5"/>
      <c r="R1785" s="18"/>
      <c r="S1785" s="18"/>
      <c r="T1785" s="18"/>
      <c r="AA1785" s="70"/>
      <c r="AB1785" s="70"/>
      <c r="AD1785" s="70"/>
      <c r="AE1785" s="83"/>
    </row>
    <row r="1786" spans="1:31" x14ac:dyDescent="0.25">
      <c r="A1786" s="18"/>
      <c r="B1786" s="18"/>
      <c r="C1786" s="18"/>
      <c r="D1786" s="77"/>
      <c r="E1786" s="77"/>
      <c r="F1786" s="77"/>
      <c r="G1786" s="78"/>
      <c r="H1786" s="5"/>
      <c r="I1786" s="5"/>
      <c r="J1786" s="5"/>
      <c r="K1786" s="5"/>
      <c r="O1786" s="5"/>
      <c r="P1786" s="5"/>
      <c r="Q1786" s="5"/>
      <c r="R1786" s="18"/>
      <c r="S1786" s="18"/>
      <c r="T1786" s="18"/>
      <c r="AA1786" s="70"/>
      <c r="AB1786" s="70"/>
      <c r="AD1786" s="70"/>
      <c r="AE1786" s="83"/>
    </row>
    <row r="1787" spans="1:31" x14ac:dyDescent="0.25">
      <c r="A1787" s="18"/>
      <c r="B1787" s="18"/>
      <c r="C1787" s="18"/>
      <c r="D1787" s="77"/>
      <c r="E1787" s="77"/>
      <c r="F1787" s="77"/>
      <c r="G1787" s="78"/>
      <c r="H1787" s="5"/>
      <c r="I1787" s="5"/>
      <c r="J1787" s="5"/>
      <c r="K1787" s="5"/>
      <c r="O1787" s="5"/>
      <c r="P1787" s="5"/>
      <c r="Q1787" s="5"/>
      <c r="R1787" s="18"/>
      <c r="S1787" s="18"/>
      <c r="T1787" s="18"/>
      <c r="AA1787" s="70"/>
      <c r="AB1787" s="70"/>
      <c r="AD1787" s="70"/>
      <c r="AE1787" s="83"/>
    </row>
    <row r="1788" spans="1:31" x14ac:dyDescent="0.25">
      <c r="A1788" s="18"/>
      <c r="B1788" s="18"/>
      <c r="C1788" s="18"/>
      <c r="D1788" s="77"/>
      <c r="E1788" s="77"/>
      <c r="F1788" s="77"/>
      <c r="G1788" s="78"/>
      <c r="H1788" s="5"/>
      <c r="I1788" s="5"/>
      <c r="J1788" s="5"/>
      <c r="K1788" s="5"/>
      <c r="O1788" s="5"/>
      <c r="P1788" s="5"/>
      <c r="Q1788" s="5"/>
      <c r="R1788" s="18"/>
      <c r="S1788" s="18"/>
      <c r="T1788" s="18"/>
      <c r="AA1788" s="70"/>
      <c r="AB1788" s="70"/>
      <c r="AD1788" s="70"/>
      <c r="AE1788" s="83"/>
    </row>
    <row r="1789" spans="1:31" x14ac:dyDescent="0.25">
      <c r="A1789" s="18"/>
      <c r="B1789" s="18"/>
      <c r="C1789" s="18"/>
      <c r="D1789" s="77"/>
      <c r="E1789" s="77"/>
      <c r="F1789" s="77"/>
      <c r="G1789" s="78"/>
      <c r="H1789" s="5"/>
      <c r="I1789" s="5"/>
      <c r="J1789" s="5"/>
      <c r="K1789" s="5"/>
      <c r="O1789" s="5"/>
      <c r="P1789" s="5"/>
      <c r="Q1789" s="5"/>
      <c r="R1789" s="18"/>
      <c r="S1789" s="18"/>
      <c r="T1789" s="18"/>
      <c r="AA1789" s="70"/>
      <c r="AB1789" s="70"/>
      <c r="AD1789" s="70"/>
      <c r="AE1789" s="83"/>
    </row>
    <row r="1790" spans="1:31" x14ac:dyDescent="0.25">
      <c r="A1790" s="18"/>
      <c r="B1790" s="18"/>
      <c r="C1790" s="18"/>
      <c r="D1790" s="77"/>
      <c r="E1790" s="77"/>
      <c r="F1790" s="77"/>
      <c r="G1790" s="78"/>
      <c r="H1790" s="5"/>
      <c r="I1790" s="5"/>
      <c r="J1790" s="5"/>
      <c r="K1790" s="5"/>
      <c r="O1790" s="5"/>
      <c r="P1790" s="5"/>
      <c r="Q1790" s="5"/>
      <c r="R1790" s="18"/>
      <c r="S1790" s="18"/>
      <c r="T1790" s="18"/>
      <c r="AA1790" s="70"/>
      <c r="AB1790" s="70"/>
      <c r="AD1790" s="70"/>
      <c r="AE1790" s="83"/>
    </row>
    <row r="1791" spans="1:31" x14ac:dyDescent="0.25">
      <c r="A1791" s="18"/>
      <c r="B1791" s="18"/>
      <c r="C1791" s="18"/>
      <c r="D1791" s="77"/>
      <c r="E1791" s="77"/>
      <c r="F1791" s="77"/>
      <c r="G1791" s="78"/>
      <c r="H1791" s="5"/>
      <c r="I1791" s="5"/>
      <c r="J1791" s="5"/>
      <c r="K1791" s="5"/>
      <c r="O1791" s="5"/>
      <c r="P1791" s="5"/>
      <c r="Q1791" s="5"/>
      <c r="R1791" s="18"/>
      <c r="S1791" s="18"/>
      <c r="T1791" s="18"/>
      <c r="AA1791" s="70"/>
      <c r="AB1791" s="70"/>
      <c r="AD1791" s="70"/>
      <c r="AE1791" s="83"/>
    </row>
    <row r="1792" spans="1:31" x14ac:dyDescent="0.25">
      <c r="A1792" s="18"/>
      <c r="B1792" s="18"/>
      <c r="C1792" s="18"/>
      <c r="D1792" s="77"/>
      <c r="E1792" s="77"/>
      <c r="F1792" s="77"/>
      <c r="G1792" s="78"/>
      <c r="H1792" s="5"/>
      <c r="I1792" s="5"/>
      <c r="J1792" s="5"/>
      <c r="K1792" s="5"/>
      <c r="O1792" s="5"/>
      <c r="P1792" s="5"/>
      <c r="Q1792" s="5"/>
      <c r="R1792" s="18"/>
      <c r="S1792" s="18"/>
      <c r="T1792" s="18"/>
      <c r="AA1792" s="70"/>
      <c r="AB1792" s="70"/>
      <c r="AD1792" s="70"/>
      <c r="AE1792" s="83"/>
    </row>
    <row r="1793" spans="1:31" x14ac:dyDescent="0.25">
      <c r="A1793" s="18"/>
      <c r="B1793" s="18"/>
      <c r="C1793" s="18"/>
      <c r="D1793" s="77"/>
      <c r="E1793" s="77"/>
      <c r="F1793" s="77"/>
      <c r="G1793" s="78"/>
      <c r="H1793" s="5"/>
      <c r="I1793" s="5"/>
      <c r="J1793" s="5"/>
      <c r="K1793" s="5"/>
      <c r="O1793" s="5"/>
      <c r="P1793" s="5"/>
      <c r="Q1793" s="5"/>
      <c r="R1793" s="18"/>
      <c r="S1793" s="18"/>
      <c r="T1793" s="18"/>
      <c r="AA1793" s="70"/>
      <c r="AB1793" s="70"/>
      <c r="AD1793" s="70"/>
      <c r="AE1793" s="83"/>
    </row>
    <row r="1794" spans="1:31" x14ac:dyDescent="0.25">
      <c r="A1794" s="18"/>
      <c r="B1794" s="18"/>
      <c r="C1794" s="18"/>
      <c r="D1794" s="77"/>
      <c r="E1794" s="77"/>
      <c r="F1794" s="77"/>
      <c r="G1794" s="78"/>
      <c r="H1794" s="5"/>
      <c r="I1794" s="5"/>
      <c r="J1794" s="5"/>
      <c r="K1794" s="5"/>
      <c r="O1794" s="5"/>
      <c r="P1794" s="5"/>
      <c r="Q1794" s="5"/>
      <c r="R1794" s="18"/>
      <c r="S1794" s="18"/>
      <c r="T1794" s="18"/>
      <c r="AA1794" s="70"/>
      <c r="AB1794" s="70"/>
      <c r="AD1794" s="70"/>
      <c r="AE1794" s="83"/>
    </row>
    <row r="1795" spans="1:31" x14ac:dyDescent="0.25">
      <c r="A1795" s="18"/>
      <c r="B1795" s="18"/>
      <c r="C1795" s="18"/>
      <c r="D1795" s="77"/>
      <c r="E1795" s="77"/>
      <c r="F1795" s="77"/>
      <c r="G1795" s="78"/>
      <c r="H1795" s="5"/>
      <c r="I1795" s="5"/>
      <c r="J1795" s="5"/>
      <c r="K1795" s="5"/>
      <c r="O1795" s="5"/>
      <c r="P1795" s="5"/>
      <c r="Q1795" s="5"/>
      <c r="R1795" s="18"/>
      <c r="S1795" s="18"/>
      <c r="T1795" s="18"/>
      <c r="AA1795" s="70"/>
      <c r="AB1795" s="70"/>
      <c r="AD1795" s="70"/>
      <c r="AE1795" s="83"/>
    </row>
    <row r="1796" spans="1:31" x14ac:dyDescent="0.25">
      <c r="A1796" s="18"/>
      <c r="B1796" s="18"/>
      <c r="C1796" s="18"/>
      <c r="D1796" s="77"/>
      <c r="E1796" s="77"/>
      <c r="F1796" s="77"/>
      <c r="G1796" s="78"/>
      <c r="H1796" s="5"/>
      <c r="I1796" s="5"/>
      <c r="J1796" s="5"/>
      <c r="K1796" s="5"/>
      <c r="O1796" s="5"/>
      <c r="P1796" s="5"/>
      <c r="Q1796" s="5"/>
      <c r="R1796" s="18"/>
      <c r="S1796" s="18"/>
      <c r="T1796" s="18"/>
      <c r="AA1796" s="70"/>
      <c r="AB1796" s="70"/>
      <c r="AD1796" s="70"/>
      <c r="AE1796" s="83"/>
    </row>
    <row r="1797" spans="1:31" x14ac:dyDescent="0.25">
      <c r="A1797" s="18"/>
      <c r="B1797" s="18"/>
      <c r="C1797" s="18"/>
      <c r="D1797" s="77"/>
      <c r="E1797" s="77"/>
      <c r="F1797" s="77"/>
      <c r="G1797" s="78"/>
      <c r="H1797" s="5"/>
      <c r="I1797" s="5"/>
      <c r="J1797" s="5"/>
      <c r="K1797" s="5"/>
      <c r="O1797" s="5"/>
      <c r="P1797" s="5"/>
      <c r="Q1797" s="5"/>
      <c r="R1797" s="18"/>
      <c r="S1797" s="18"/>
      <c r="T1797" s="18"/>
      <c r="AA1797" s="70"/>
      <c r="AB1797" s="70"/>
      <c r="AD1797" s="70"/>
      <c r="AE1797" s="83"/>
    </row>
    <row r="1798" spans="1:31" x14ac:dyDescent="0.25">
      <c r="A1798" s="18"/>
      <c r="B1798" s="18"/>
      <c r="C1798" s="18"/>
      <c r="D1798" s="77"/>
      <c r="E1798" s="77"/>
      <c r="F1798" s="77"/>
      <c r="G1798" s="78"/>
      <c r="H1798" s="5"/>
      <c r="I1798" s="5"/>
      <c r="J1798" s="5"/>
      <c r="K1798" s="5"/>
      <c r="O1798" s="5"/>
      <c r="P1798" s="5"/>
      <c r="Q1798" s="5"/>
      <c r="R1798" s="18"/>
      <c r="S1798" s="18"/>
      <c r="T1798" s="18"/>
      <c r="AA1798" s="70"/>
      <c r="AB1798" s="70"/>
      <c r="AD1798" s="70"/>
      <c r="AE1798" s="83"/>
    </row>
    <row r="1799" spans="1:31" x14ac:dyDescent="0.25">
      <c r="A1799" s="18"/>
      <c r="B1799" s="18"/>
      <c r="C1799" s="18"/>
      <c r="D1799" s="77"/>
      <c r="E1799" s="77"/>
      <c r="F1799" s="77"/>
      <c r="G1799" s="78"/>
      <c r="H1799" s="5"/>
      <c r="I1799" s="5"/>
      <c r="J1799" s="5"/>
      <c r="K1799" s="5"/>
      <c r="O1799" s="5"/>
      <c r="P1799" s="5"/>
      <c r="Q1799" s="5"/>
      <c r="R1799" s="18"/>
      <c r="S1799" s="18"/>
      <c r="T1799" s="18"/>
      <c r="AA1799" s="70"/>
      <c r="AB1799" s="70"/>
      <c r="AD1799" s="70"/>
      <c r="AE1799" s="83"/>
    </row>
    <row r="1800" spans="1:31" x14ac:dyDescent="0.25">
      <c r="A1800" s="18"/>
      <c r="B1800" s="18"/>
      <c r="C1800" s="18"/>
      <c r="D1800" s="77"/>
      <c r="E1800" s="77"/>
      <c r="F1800" s="77"/>
      <c r="G1800" s="78"/>
      <c r="H1800" s="5"/>
      <c r="I1800" s="5"/>
      <c r="J1800" s="5"/>
      <c r="K1800" s="5"/>
      <c r="O1800" s="5"/>
      <c r="P1800" s="5"/>
      <c r="Q1800" s="5"/>
      <c r="R1800" s="18"/>
      <c r="S1800" s="18"/>
      <c r="T1800" s="18"/>
      <c r="AA1800" s="70"/>
      <c r="AB1800" s="70"/>
      <c r="AD1800" s="70"/>
      <c r="AE1800" s="83"/>
    </row>
    <row r="1801" spans="1:31" x14ac:dyDescent="0.25">
      <c r="A1801" s="18"/>
      <c r="B1801" s="18"/>
      <c r="C1801" s="18"/>
      <c r="D1801" s="77"/>
      <c r="E1801" s="77"/>
      <c r="F1801" s="77"/>
      <c r="G1801" s="78"/>
      <c r="H1801" s="5"/>
      <c r="I1801" s="5"/>
      <c r="J1801" s="5"/>
      <c r="K1801" s="5"/>
      <c r="O1801" s="5"/>
      <c r="P1801" s="5"/>
      <c r="Q1801" s="5"/>
      <c r="R1801" s="18"/>
      <c r="S1801" s="18"/>
      <c r="T1801" s="18"/>
      <c r="AA1801" s="70"/>
      <c r="AB1801" s="70"/>
      <c r="AD1801" s="70"/>
      <c r="AE1801" s="83"/>
    </row>
    <row r="1802" spans="1:31" x14ac:dyDescent="0.25">
      <c r="A1802" s="18"/>
      <c r="B1802" s="18"/>
      <c r="C1802" s="18"/>
      <c r="D1802" s="77"/>
      <c r="E1802" s="77"/>
      <c r="F1802" s="77"/>
      <c r="G1802" s="78"/>
      <c r="H1802" s="5"/>
      <c r="I1802" s="5"/>
      <c r="J1802" s="5"/>
      <c r="K1802" s="5"/>
      <c r="O1802" s="5"/>
      <c r="P1802" s="5"/>
      <c r="Q1802" s="5"/>
      <c r="R1802" s="18"/>
      <c r="S1802" s="18"/>
      <c r="T1802" s="18"/>
      <c r="AA1802" s="70"/>
      <c r="AB1802" s="70"/>
      <c r="AD1802" s="70"/>
      <c r="AE1802" s="83"/>
    </row>
    <row r="1803" spans="1:31" x14ac:dyDescent="0.25">
      <c r="A1803" s="18"/>
      <c r="B1803" s="18"/>
      <c r="C1803" s="18"/>
      <c r="D1803" s="77"/>
      <c r="E1803" s="77"/>
      <c r="F1803" s="77"/>
      <c r="G1803" s="78"/>
      <c r="H1803" s="5"/>
      <c r="I1803" s="5"/>
      <c r="J1803" s="5"/>
      <c r="K1803" s="5"/>
      <c r="O1803" s="5"/>
      <c r="P1803" s="5"/>
      <c r="Q1803" s="5"/>
      <c r="R1803" s="18"/>
      <c r="S1803" s="18"/>
      <c r="T1803" s="18"/>
      <c r="AA1803" s="70"/>
      <c r="AB1803" s="70"/>
      <c r="AD1803" s="70"/>
      <c r="AE1803" s="83"/>
    </row>
    <row r="1804" spans="1:31" x14ac:dyDescent="0.25">
      <c r="A1804" s="18"/>
      <c r="B1804" s="18"/>
      <c r="C1804" s="18"/>
      <c r="D1804" s="77"/>
      <c r="E1804" s="77"/>
      <c r="F1804" s="77"/>
      <c r="G1804" s="78"/>
      <c r="H1804" s="5"/>
      <c r="I1804" s="5"/>
      <c r="J1804" s="5"/>
      <c r="K1804" s="5"/>
      <c r="O1804" s="5"/>
      <c r="P1804" s="5"/>
      <c r="Q1804" s="5"/>
      <c r="R1804" s="18"/>
      <c r="S1804" s="18"/>
      <c r="T1804" s="18"/>
      <c r="AA1804" s="70"/>
      <c r="AB1804" s="70"/>
      <c r="AD1804" s="70"/>
      <c r="AE1804" s="83"/>
    </row>
    <row r="1805" spans="1:31" x14ac:dyDescent="0.25">
      <c r="A1805" s="18"/>
      <c r="B1805" s="18"/>
      <c r="C1805" s="18"/>
      <c r="D1805" s="77"/>
      <c r="E1805" s="77"/>
      <c r="F1805" s="77"/>
      <c r="G1805" s="78"/>
      <c r="H1805" s="5"/>
      <c r="I1805" s="5"/>
      <c r="J1805" s="5"/>
      <c r="K1805" s="5"/>
      <c r="O1805" s="5"/>
      <c r="P1805" s="5"/>
      <c r="Q1805" s="5"/>
      <c r="R1805" s="18"/>
      <c r="S1805" s="18"/>
      <c r="T1805" s="18"/>
      <c r="AA1805" s="70"/>
      <c r="AB1805" s="70"/>
      <c r="AD1805" s="70"/>
      <c r="AE1805" s="83"/>
    </row>
    <row r="1806" spans="1:31" x14ac:dyDescent="0.25">
      <c r="A1806" s="18"/>
      <c r="B1806" s="18"/>
      <c r="C1806" s="18"/>
      <c r="D1806" s="77"/>
      <c r="E1806" s="77"/>
      <c r="F1806" s="77"/>
      <c r="G1806" s="78"/>
      <c r="H1806" s="5"/>
      <c r="I1806" s="5"/>
      <c r="J1806" s="5"/>
      <c r="K1806" s="5"/>
      <c r="O1806" s="5"/>
      <c r="P1806" s="5"/>
      <c r="Q1806" s="5"/>
      <c r="R1806" s="18"/>
      <c r="S1806" s="18"/>
      <c r="T1806" s="18"/>
      <c r="AA1806" s="70"/>
      <c r="AB1806" s="70"/>
      <c r="AD1806" s="70"/>
      <c r="AE1806" s="83"/>
    </row>
    <row r="1807" spans="1:31" x14ac:dyDescent="0.25">
      <c r="A1807" s="18"/>
      <c r="B1807" s="18"/>
      <c r="C1807" s="18"/>
      <c r="D1807" s="77"/>
      <c r="E1807" s="77"/>
      <c r="F1807" s="77"/>
      <c r="G1807" s="78"/>
      <c r="H1807" s="5"/>
      <c r="I1807" s="5"/>
      <c r="J1807" s="5"/>
      <c r="K1807" s="5"/>
      <c r="O1807" s="5"/>
      <c r="P1807" s="5"/>
      <c r="Q1807" s="5"/>
      <c r="R1807" s="18"/>
      <c r="S1807" s="18"/>
      <c r="T1807" s="18"/>
      <c r="AA1807" s="70"/>
      <c r="AB1807" s="70"/>
      <c r="AD1807" s="70"/>
      <c r="AE1807" s="83"/>
    </row>
    <row r="1808" spans="1:31" x14ac:dyDescent="0.25">
      <c r="A1808" s="18"/>
      <c r="B1808" s="18"/>
      <c r="C1808" s="18"/>
      <c r="D1808" s="77"/>
      <c r="E1808" s="77"/>
      <c r="F1808" s="77"/>
      <c r="G1808" s="78"/>
      <c r="H1808" s="5"/>
      <c r="I1808" s="5"/>
      <c r="J1808" s="5"/>
      <c r="K1808" s="5"/>
      <c r="O1808" s="5"/>
      <c r="P1808" s="5"/>
      <c r="Q1808" s="5"/>
      <c r="R1808" s="18"/>
      <c r="S1808" s="18"/>
      <c r="T1808" s="18"/>
      <c r="AA1808" s="70"/>
      <c r="AB1808" s="70"/>
      <c r="AD1808" s="70"/>
      <c r="AE1808" s="83"/>
    </row>
    <row r="1809" spans="1:31" x14ac:dyDescent="0.25">
      <c r="A1809" s="18"/>
      <c r="B1809" s="18"/>
      <c r="C1809" s="18"/>
      <c r="D1809" s="77"/>
      <c r="E1809" s="77"/>
      <c r="F1809" s="77"/>
      <c r="G1809" s="78"/>
      <c r="H1809" s="5"/>
      <c r="I1809" s="5"/>
      <c r="J1809" s="5"/>
      <c r="K1809" s="5"/>
      <c r="O1809" s="5"/>
      <c r="P1809" s="5"/>
      <c r="Q1809" s="5"/>
      <c r="R1809" s="18"/>
      <c r="S1809" s="18"/>
      <c r="T1809" s="18"/>
      <c r="AA1809" s="70"/>
      <c r="AB1809" s="70"/>
      <c r="AD1809" s="70"/>
      <c r="AE1809" s="83"/>
    </row>
    <row r="1810" spans="1:31" x14ac:dyDescent="0.25">
      <c r="A1810" s="18"/>
      <c r="B1810" s="18"/>
      <c r="C1810" s="18"/>
      <c r="D1810" s="77"/>
      <c r="E1810" s="77"/>
      <c r="F1810" s="77"/>
      <c r="G1810" s="78"/>
      <c r="H1810" s="5"/>
      <c r="I1810" s="5"/>
      <c r="J1810" s="5"/>
      <c r="K1810" s="5"/>
      <c r="O1810" s="5"/>
      <c r="P1810" s="5"/>
      <c r="Q1810" s="5"/>
      <c r="R1810" s="18"/>
      <c r="S1810" s="18"/>
      <c r="T1810" s="18"/>
      <c r="AA1810" s="70"/>
      <c r="AB1810" s="70"/>
      <c r="AD1810" s="70"/>
      <c r="AE1810" s="83"/>
    </row>
    <row r="1811" spans="1:31" x14ac:dyDescent="0.25">
      <c r="A1811" s="18"/>
      <c r="B1811" s="18"/>
      <c r="C1811" s="18"/>
      <c r="D1811" s="77"/>
      <c r="E1811" s="77"/>
      <c r="F1811" s="77"/>
      <c r="G1811" s="78"/>
      <c r="H1811" s="5"/>
      <c r="I1811" s="5"/>
      <c r="J1811" s="5"/>
      <c r="K1811" s="5"/>
      <c r="O1811" s="5"/>
      <c r="P1811" s="5"/>
      <c r="Q1811" s="5"/>
      <c r="R1811" s="18"/>
      <c r="S1811" s="18"/>
      <c r="T1811" s="18"/>
      <c r="AA1811" s="70"/>
      <c r="AB1811" s="70"/>
      <c r="AD1811" s="70"/>
      <c r="AE1811" s="83"/>
    </row>
    <row r="1812" spans="1:31" x14ac:dyDescent="0.25">
      <c r="A1812" s="18"/>
      <c r="B1812" s="18"/>
      <c r="C1812" s="18"/>
      <c r="D1812" s="77"/>
      <c r="E1812" s="77"/>
      <c r="F1812" s="77"/>
      <c r="G1812" s="78"/>
      <c r="H1812" s="5"/>
      <c r="I1812" s="5"/>
      <c r="J1812" s="5"/>
      <c r="K1812" s="5"/>
      <c r="O1812" s="5"/>
      <c r="P1812" s="5"/>
      <c r="Q1812" s="5"/>
      <c r="R1812" s="18"/>
      <c r="S1812" s="18"/>
      <c r="T1812" s="18"/>
      <c r="AA1812" s="70"/>
      <c r="AB1812" s="70"/>
      <c r="AD1812" s="70"/>
      <c r="AE1812" s="83"/>
    </row>
    <row r="1813" spans="1:31" x14ac:dyDescent="0.25">
      <c r="A1813" s="18"/>
      <c r="B1813" s="18"/>
      <c r="C1813" s="18"/>
      <c r="D1813" s="77"/>
      <c r="E1813" s="77"/>
      <c r="F1813" s="77"/>
      <c r="G1813" s="78"/>
      <c r="H1813" s="5"/>
      <c r="I1813" s="5"/>
      <c r="J1813" s="5"/>
      <c r="K1813" s="5"/>
      <c r="O1813" s="5"/>
      <c r="P1813" s="5"/>
      <c r="Q1813" s="5"/>
      <c r="R1813" s="18"/>
      <c r="S1813" s="18"/>
      <c r="T1813" s="18"/>
      <c r="AA1813" s="70"/>
      <c r="AB1813" s="70"/>
      <c r="AD1813" s="70"/>
      <c r="AE1813" s="83"/>
    </row>
    <row r="1814" spans="1:31" x14ac:dyDescent="0.25">
      <c r="A1814" s="18"/>
      <c r="B1814" s="18"/>
      <c r="C1814" s="18"/>
      <c r="D1814" s="77"/>
      <c r="E1814" s="77"/>
      <c r="F1814" s="77"/>
      <c r="G1814" s="78"/>
      <c r="H1814" s="5"/>
      <c r="I1814" s="5"/>
      <c r="J1814" s="5"/>
      <c r="K1814" s="5"/>
      <c r="O1814" s="5"/>
      <c r="P1814" s="5"/>
      <c r="Q1814" s="5"/>
      <c r="R1814" s="18"/>
      <c r="S1814" s="18"/>
      <c r="T1814" s="18"/>
      <c r="AA1814" s="70"/>
      <c r="AB1814" s="70"/>
      <c r="AD1814" s="70"/>
      <c r="AE1814" s="83"/>
    </row>
    <row r="1815" spans="1:31" x14ac:dyDescent="0.25">
      <c r="A1815" s="18"/>
      <c r="B1815" s="18"/>
      <c r="C1815" s="18"/>
      <c r="D1815" s="77"/>
      <c r="E1815" s="77"/>
      <c r="F1815" s="77"/>
      <c r="G1815" s="78"/>
      <c r="H1815" s="5"/>
      <c r="I1815" s="5"/>
      <c r="J1815" s="5"/>
      <c r="K1815" s="5"/>
      <c r="O1815" s="5"/>
      <c r="P1815" s="5"/>
      <c r="Q1815" s="5"/>
      <c r="R1815" s="18"/>
      <c r="S1815" s="18"/>
      <c r="T1815" s="18"/>
      <c r="AA1815" s="70"/>
      <c r="AB1815" s="70"/>
      <c r="AD1815" s="70"/>
      <c r="AE1815" s="83"/>
    </row>
    <row r="1816" spans="1:31" x14ac:dyDescent="0.25">
      <c r="A1816" s="18"/>
      <c r="B1816" s="18"/>
      <c r="C1816" s="18"/>
      <c r="D1816" s="77"/>
      <c r="E1816" s="77"/>
      <c r="F1816" s="77"/>
      <c r="G1816" s="78"/>
      <c r="H1816" s="5"/>
      <c r="I1816" s="5"/>
      <c r="J1816" s="5"/>
      <c r="K1816" s="5"/>
      <c r="O1816" s="5"/>
      <c r="P1816" s="5"/>
      <c r="Q1816" s="5"/>
      <c r="R1816" s="18"/>
      <c r="S1816" s="18"/>
      <c r="T1816" s="18"/>
      <c r="AA1816" s="70"/>
      <c r="AB1816" s="70"/>
      <c r="AD1816" s="70"/>
      <c r="AE1816" s="83"/>
    </row>
    <row r="1817" spans="1:31" x14ac:dyDescent="0.25">
      <c r="A1817" s="18"/>
      <c r="B1817" s="18"/>
      <c r="C1817" s="18"/>
      <c r="D1817" s="77"/>
      <c r="E1817" s="77"/>
      <c r="F1817" s="77"/>
      <c r="G1817" s="78"/>
      <c r="H1817" s="5"/>
      <c r="I1817" s="5"/>
      <c r="J1817" s="5"/>
      <c r="K1817" s="5"/>
      <c r="O1817" s="5"/>
      <c r="P1817" s="5"/>
      <c r="Q1817" s="5"/>
      <c r="R1817" s="18"/>
      <c r="S1817" s="18"/>
      <c r="T1817" s="18"/>
      <c r="AA1817" s="70"/>
      <c r="AB1817" s="70"/>
      <c r="AD1817" s="70"/>
      <c r="AE1817" s="83"/>
    </row>
    <row r="1818" spans="1:31" x14ac:dyDescent="0.25">
      <c r="A1818" s="18"/>
      <c r="B1818" s="18"/>
      <c r="C1818" s="18"/>
      <c r="D1818" s="77"/>
      <c r="E1818" s="77"/>
      <c r="F1818" s="77"/>
      <c r="G1818" s="78"/>
      <c r="H1818" s="5"/>
      <c r="I1818" s="5"/>
      <c r="J1818" s="5"/>
      <c r="K1818" s="5"/>
      <c r="O1818" s="5"/>
      <c r="P1818" s="5"/>
      <c r="Q1818" s="5"/>
      <c r="R1818" s="18"/>
      <c r="S1818" s="18"/>
      <c r="T1818" s="18"/>
      <c r="AA1818" s="70"/>
      <c r="AB1818" s="70"/>
      <c r="AD1818" s="70"/>
      <c r="AE1818" s="83"/>
    </row>
    <row r="1819" spans="1:31" x14ac:dyDescent="0.25">
      <c r="A1819" s="18"/>
      <c r="B1819" s="18"/>
      <c r="C1819" s="18"/>
      <c r="D1819" s="77"/>
      <c r="E1819" s="77"/>
      <c r="F1819" s="77"/>
      <c r="G1819" s="78"/>
      <c r="H1819" s="5"/>
      <c r="I1819" s="5"/>
      <c r="J1819" s="5"/>
      <c r="K1819" s="5"/>
      <c r="O1819" s="5"/>
      <c r="P1819" s="5"/>
      <c r="Q1819" s="5"/>
      <c r="R1819" s="18"/>
      <c r="S1819" s="18"/>
      <c r="T1819" s="18"/>
      <c r="AA1819" s="70"/>
      <c r="AB1819" s="70"/>
      <c r="AD1819" s="70"/>
      <c r="AE1819" s="83"/>
    </row>
    <row r="1820" spans="1:31" x14ac:dyDescent="0.25">
      <c r="A1820" s="18"/>
      <c r="B1820" s="18"/>
      <c r="C1820" s="18"/>
      <c r="D1820" s="77"/>
      <c r="E1820" s="77"/>
      <c r="F1820" s="77"/>
      <c r="G1820" s="78"/>
      <c r="H1820" s="5"/>
      <c r="I1820" s="5"/>
      <c r="J1820" s="5"/>
      <c r="K1820" s="5"/>
      <c r="O1820" s="5"/>
      <c r="P1820" s="5"/>
      <c r="Q1820" s="5"/>
      <c r="R1820" s="18"/>
      <c r="S1820" s="18"/>
      <c r="T1820" s="18"/>
      <c r="AA1820" s="70"/>
      <c r="AB1820" s="70"/>
      <c r="AD1820" s="70"/>
      <c r="AE1820" s="83"/>
    </row>
    <row r="1821" spans="1:31" x14ac:dyDescent="0.25">
      <c r="A1821" s="18"/>
      <c r="B1821" s="18"/>
      <c r="C1821" s="18"/>
      <c r="D1821" s="77"/>
      <c r="E1821" s="77"/>
      <c r="F1821" s="77"/>
      <c r="G1821" s="78"/>
      <c r="H1821" s="5"/>
      <c r="I1821" s="5"/>
      <c r="J1821" s="5"/>
      <c r="K1821" s="5"/>
      <c r="O1821" s="5"/>
      <c r="P1821" s="5"/>
      <c r="Q1821" s="5"/>
      <c r="R1821" s="18"/>
      <c r="S1821" s="18"/>
      <c r="T1821" s="18"/>
      <c r="AA1821" s="70"/>
      <c r="AB1821" s="70"/>
      <c r="AD1821" s="70"/>
      <c r="AE1821" s="83"/>
    </row>
    <row r="1822" spans="1:31" x14ac:dyDescent="0.25">
      <c r="A1822" s="18"/>
      <c r="B1822" s="18"/>
      <c r="C1822" s="18"/>
      <c r="D1822" s="77"/>
      <c r="E1822" s="77"/>
      <c r="F1822" s="77"/>
      <c r="G1822" s="78"/>
      <c r="H1822" s="5"/>
      <c r="I1822" s="5"/>
      <c r="J1822" s="5"/>
      <c r="K1822" s="5"/>
      <c r="O1822" s="5"/>
      <c r="P1822" s="5"/>
      <c r="Q1822" s="5"/>
      <c r="R1822" s="18"/>
      <c r="S1822" s="18"/>
      <c r="T1822" s="18"/>
      <c r="AA1822" s="70"/>
      <c r="AB1822" s="70"/>
      <c r="AD1822" s="70"/>
      <c r="AE1822" s="83"/>
    </row>
    <row r="1823" spans="1:31" x14ac:dyDescent="0.25">
      <c r="A1823" s="18"/>
      <c r="B1823" s="18"/>
      <c r="C1823" s="18"/>
      <c r="D1823" s="77"/>
      <c r="E1823" s="77"/>
      <c r="F1823" s="77"/>
      <c r="G1823" s="78"/>
      <c r="H1823" s="5"/>
      <c r="I1823" s="5"/>
      <c r="J1823" s="5"/>
      <c r="K1823" s="5"/>
      <c r="O1823" s="5"/>
      <c r="P1823" s="5"/>
      <c r="Q1823" s="5"/>
      <c r="R1823" s="18"/>
      <c r="S1823" s="18"/>
      <c r="T1823" s="18"/>
      <c r="AA1823" s="70"/>
      <c r="AB1823" s="70"/>
      <c r="AD1823" s="70"/>
      <c r="AE1823" s="83"/>
    </row>
    <row r="1824" spans="1:31" x14ac:dyDescent="0.25">
      <c r="A1824" s="18"/>
      <c r="B1824" s="18"/>
      <c r="C1824" s="18"/>
      <c r="D1824" s="77"/>
      <c r="E1824" s="77"/>
      <c r="F1824" s="77"/>
      <c r="G1824" s="78"/>
      <c r="H1824" s="5"/>
      <c r="I1824" s="5"/>
      <c r="J1824" s="5"/>
      <c r="K1824" s="5"/>
      <c r="O1824" s="5"/>
      <c r="P1824" s="5"/>
      <c r="Q1824" s="5"/>
      <c r="R1824" s="18"/>
      <c r="S1824" s="18"/>
      <c r="T1824" s="18"/>
      <c r="AA1824" s="70"/>
      <c r="AB1824" s="70"/>
      <c r="AD1824" s="70"/>
      <c r="AE1824" s="83"/>
    </row>
    <row r="1825" spans="1:31" x14ac:dyDescent="0.25">
      <c r="A1825" s="18"/>
      <c r="B1825" s="18"/>
      <c r="C1825" s="18"/>
      <c r="D1825" s="77"/>
      <c r="E1825" s="77"/>
      <c r="F1825" s="77"/>
      <c r="G1825" s="78"/>
      <c r="H1825" s="5"/>
      <c r="I1825" s="5"/>
      <c r="J1825" s="5"/>
      <c r="K1825" s="5"/>
      <c r="O1825" s="5"/>
      <c r="P1825" s="5"/>
      <c r="Q1825" s="5"/>
      <c r="R1825" s="18"/>
      <c r="S1825" s="18"/>
      <c r="T1825" s="18"/>
      <c r="AA1825" s="70"/>
      <c r="AB1825" s="70"/>
      <c r="AD1825" s="70"/>
      <c r="AE1825" s="83"/>
    </row>
    <row r="1826" spans="1:31" x14ac:dyDescent="0.25">
      <c r="A1826" s="18"/>
      <c r="B1826" s="18"/>
      <c r="C1826" s="18"/>
      <c r="D1826" s="77"/>
      <c r="E1826" s="77"/>
      <c r="F1826" s="77"/>
      <c r="G1826" s="78"/>
      <c r="H1826" s="5"/>
      <c r="I1826" s="5"/>
      <c r="J1826" s="5"/>
      <c r="K1826" s="5"/>
      <c r="O1826" s="5"/>
      <c r="P1826" s="5"/>
      <c r="Q1826" s="5"/>
      <c r="R1826" s="18"/>
      <c r="S1826" s="18"/>
      <c r="T1826" s="18"/>
      <c r="AA1826" s="70"/>
      <c r="AB1826" s="70"/>
      <c r="AD1826" s="70"/>
      <c r="AE1826" s="83"/>
    </row>
    <row r="1827" spans="1:31" x14ac:dyDescent="0.25">
      <c r="A1827" s="18"/>
      <c r="B1827" s="18"/>
      <c r="C1827" s="18"/>
      <c r="D1827" s="77"/>
      <c r="E1827" s="77"/>
      <c r="F1827" s="77"/>
      <c r="G1827" s="78"/>
      <c r="H1827" s="5"/>
      <c r="I1827" s="5"/>
      <c r="J1827" s="5"/>
      <c r="K1827" s="5"/>
      <c r="O1827" s="5"/>
      <c r="P1827" s="5"/>
      <c r="Q1827" s="5"/>
      <c r="R1827" s="18"/>
      <c r="S1827" s="18"/>
      <c r="T1827" s="18"/>
      <c r="AA1827" s="70"/>
      <c r="AB1827" s="70"/>
      <c r="AD1827" s="70"/>
      <c r="AE1827" s="83"/>
    </row>
    <row r="1828" spans="1:31" x14ac:dyDescent="0.25">
      <c r="A1828" s="18"/>
      <c r="B1828" s="18"/>
      <c r="C1828" s="18"/>
      <c r="D1828" s="77"/>
      <c r="E1828" s="77"/>
      <c r="F1828" s="77"/>
      <c r="G1828" s="78"/>
      <c r="H1828" s="5"/>
      <c r="I1828" s="5"/>
      <c r="J1828" s="5"/>
      <c r="K1828" s="5"/>
      <c r="O1828" s="5"/>
      <c r="P1828" s="5"/>
      <c r="Q1828" s="5"/>
      <c r="R1828" s="18"/>
      <c r="S1828" s="18"/>
      <c r="T1828" s="18"/>
      <c r="AA1828" s="70"/>
      <c r="AB1828" s="70"/>
      <c r="AD1828" s="70"/>
      <c r="AE1828" s="83"/>
    </row>
    <row r="1829" spans="1:31" x14ac:dyDescent="0.25">
      <c r="A1829" s="18"/>
      <c r="B1829" s="18"/>
      <c r="C1829" s="18"/>
      <c r="D1829" s="77"/>
      <c r="E1829" s="77"/>
      <c r="F1829" s="77"/>
      <c r="G1829" s="78"/>
      <c r="H1829" s="5"/>
      <c r="I1829" s="5"/>
      <c r="J1829" s="5"/>
      <c r="K1829" s="5"/>
      <c r="O1829" s="5"/>
      <c r="P1829" s="5"/>
      <c r="Q1829" s="5"/>
      <c r="R1829" s="18"/>
      <c r="S1829" s="18"/>
      <c r="T1829" s="18"/>
      <c r="AA1829" s="70"/>
      <c r="AB1829" s="70"/>
      <c r="AD1829" s="70"/>
      <c r="AE1829" s="83"/>
    </row>
    <row r="1830" spans="1:31" x14ac:dyDescent="0.25">
      <c r="A1830" s="18"/>
      <c r="B1830" s="18"/>
      <c r="C1830" s="18"/>
      <c r="D1830" s="77"/>
      <c r="E1830" s="77"/>
      <c r="F1830" s="77"/>
      <c r="G1830" s="78"/>
      <c r="H1830" s="5"/>
      <c r="I1830" s="5"/>
      <c r="J1830" s="5"/>
      <c r="K1830" s="5"/>
      <c r="O1830" s="5"/>
      <c r="P1830" s="5"/>
      <c r="Q1830" s="5"/>
      <c r="R1830" s="18"/>
      <c r="S1830" s="18"/>
      <c r="T1830" s="18"/>
      <c r="AA1830" s="70"/>
      <c r="AB1830" s="70"/>
      <c r="AD1830" s="70"/>
      <c r="AE1830" s="83"/>
    </row>
    <row r="1831" spans="1:31" x14ac:dyDescent="0.25">
      <c r="A1831" s="18"/>
      <c r="B1831" s="18"/>
      <c r="C1831" s="18"/>
      <c r="D1831" s="77"/>
      <c r="E1831" s="77"/>
      <c r="F1831" s="77"/>
      <c r="G1831" s="78"/>
      <c r="H1831" s="5"/>
      <c r="I1831" s="5"/>
      <c r="J1831" s="5"/>
      <c r="K1831" s="5"/>
      <c r="O1831" s="5"/>
      <c r="P1831" s="5"/>
      <c r="Q1831" s="5"/>
      <c r="R1831" s="18"/>
      <c r="S1831" s="18"/>
      <c r="T1831" s="18"/>
      <c r="AA1831" s="70"/>
      <c r="AB1831" s="70"/>
      <c r="AD1831" s="70"/>
      <c r="AE1831" s="83"/>
    </row>
    <row r="1832" spans="1:31" x14ac:dyDescent="0.25">
      <c r="A1832" s="18"/>
      <c r="B1832" s="18"/>
      <c r="C1832" s="18"/>
      <c r="D1832" s="77"/>
      <c r="E1832" s="77"/>
      <c r="F1832" s="77"/>
      <c r="G1832" s="78"/>
      <c r="H1832" s="5"/>
      <c r="I1832" s="5"/>
      <c r="J1832" s="5"/>
      <c r="K1832" s="5"/>
      <c r="O1832" s="5"/>
      <c r="P1832" s="5"/>
      <c r="Q1832" s="5"/>
      <c r="R1832" s="18"/>
      <c r="S1832" s="18"/>
      <c r="T1832" s="18"/>
      <c r="AA1832" s="70"/>
      <c r="AB1832" s="70"/>
      <c r="AD1832" s="70"/>
      <c r="AE1832" s="83"/>
    </row>
    <row r="1833" spans="1:31" x14ac:dyDescent="0.25">
      <c r="A1833" s="18"/>
      <c r="B1833" s="18"/>
      <c r="C1833" s="18"/>
      <c r="D1833" s="77"/>
      <c r="E1833" s="77"/>
      <c r="F1833" s="77"/>
      <c r="G1833" s="78"/>
      <c r="H1833" s="5"/>
      <c r="I1833" s="5"/>
      <c r="J1833" s="5"/>
      <c r="K1833" s="5"/>
      <c r="O1833" s="5"/>
      <c r="P1833" s="5"/>
      <c r="Q1833" s="5"/>
      <c r="R1833" s="18"/>
      <c r="S1833" s="18"/>
      <c r="T1833" s="18"/>
      <c r="AA1833" s="70"/>
      <c r="AB1833" s="70"/>
      <c r="AD1833" s="70"/>
      <c r="AE1833" s="83"/>
    </row>
    <row r="1834" spans="1:31" x14ac:dyDescent="0.25">
      <c r="A1834" s="18"/>
      <c r="B1834" s="18"/>
      <c r="C1834" s="18"/>
      <c r="D1834" s="77"/>
      <c r="E1834" s="77"/>
      <c r="F1834" s="77"/>
      <c r="G1834" s="78"/>
      <c r="H1834" s="5"/>
      <c r="I1834" s="5"/>
      <c r="J1834" s="5"/>
      <c r="K1834" s="5"/>
      <c r="O1834" s="5"/>
      <c r="P1834" s="5"/>
      <c r="Q1834" s="5"/>
      <c r="R1834" s="18"/>
      <c r="S1834" s="18"/>
      <c r="T1834" s="18"/>
      <c r="AA1834" s="70"/>
      <c r="AB1834" s="70"/>
      <c r="AD1834" s="70"/>
      <c r="AE1834" s="83"/>
    </row>
    <row r="1835" spans="1:31" x14ac:dyDescent="0.25">
      <c r="A1835" s="18"/>
      <c r="B1835" s="18"/>
      <c r="C1835" s="18"/>
      <c r="D1835" s="77"/>
      <c r="E1835" s="77"/>
      <c r="F1835" s="77"/>
      <c r="G1835" s="78"/>
      <c r="H1835" s="5"/>
      <c r="I1835" s="5"/>
      <c r="J1835" s="5"/>
      <c r="K1835" s="5"/>
      <c r="O1835" s="5"/>
      <c r="P1835" s="5"/>
      <c r="Q1835" s="5"/>
      <c r="R1835" s="18"/>
      <c r="S1835" s="18"/>
      <c r="T1835" s="18"/>
      <c r="AA1835" s="70"/>
      <c r="AB1835" s="70"/>
      <c r="AD1835" s="70"/>
      <c r="AE1835" s="83"/>
    </row>
    <row r="1836" spans="1:31" x14ac:dyDescent="0.25">
      <c r="A1836" s="18"/>
      <c r="B1836" s="18"/>
      <c r="C1836" s="18"/>
      <c r="D1836" s="77"/>
      <c r="E1836" s="77"/>
      <c r="F1836" s="77"/>
      <c r="G1836" s="78"/>
      <c r="H1836" s="5"/>
      <c r="I1836" s="5"/>
      <c r="J1836" s="5"/>
      <c r="K1836" s="5"/>
      <c r="O1836" s="5"/>
      <c r="P1836" s="5"/>
      <c r="Q1836" s="5"/>
      <c r="R1836" s="18"/>
      <c r="S1836" s="18"/>
      <c r="T1836" s="18"/>
      <c r="AA1836" s="70"/>
      <c r="AB1836" s="70"/>
      <c r="AD1836" s="70"/>
      <c r="AE1836" s="83"/>
    </row>
    <row r="1837" spans="1:31" x14ac:dyDescent="0.25">
      <c r="A1837" s="18"/>
      <c r="B1837" s="18"/>
      <c r="C1837" s="18"/>
      <c r="D1837" s="77"/>
      <c r="E1837" s="77"/>
      <c r="F1837" s="77"/>
      <c r="G1837" s="78"/>
      <c r="H1837" s="5"/>
      <c r="I1837" s="5"/>
      <c r="J1837" s="5"/>
      <c r="K1837" s="5"/>
      <c r="O1837" s="5"/>
      <c r="P1837" s="5"/>
      <c r="Q1837" s="5"/>
      <c r="R1837" s="18"/>
      <c r="S1837" s="18"/>
      <c r="T1837" s="18"/>
      <c r="AA1837" s="70"/>
      <c r="AB1837" s="70"/>
      <c r="AD1837" s="70"/>
      <c r="AE1837" s="83"/>
    </row>
    <row r="1838" spans="1:31" x14ac:dyDescent="0.25">
      <c r="A1838" s="18"/>
      <c r="B1838" s="18"/>
      <c r="C1838" s="18"/>
      <c r="D1838" s="77"/>
      <c r="E1838" s="77"/>
      <c r="F1838" s="77"/>
      <c r="G1838" s="78"/>
      <c r="H1838" s="5"/>
      <c r="I1838" s="5"/>
      <c r="J1838" s="5"/>
      <c r="K1838" s="5"/>
      <c r="O1838" s="5"/>
      <c r="P1838" s="5"/>
      <c r="Q1838" s="5"/>
      <c r="R1838" s="18"/>
      <c r="S1838" s="18"/>
      <c r="T1838" s="18"/>
      <c r="AA1838" s="70"/>
      <c r="AB1838" s="70"/>
      <c r="AD1838" s="70"/>
      <c r="AE1838" s="83"/>
    </row>
    <row r="1839" spans="1:31" x14ac:dyDescent="0.25">
      <c r="A1839" s="18"/>
      <c r="B1839" s="18"/>
      <c r="C1839" s="18"/>
      <c r="D1839" s="77"/>
      <c r="E1839" s="77"/>
      <c r="F1839" s="77"/>
      <c r="G1839" s="78"/>
      <c r="H1839" s="5"/>
      <c r="I1839" s="5"/>
      <c r="J1839" s="5"/>
      <c r="K1839" s="5"/>
      <c r="O1839" s="5"/>
      <c r="P1839" s="5"/>
      <c r="Q1839" s="5"/>
      <c r="R1839" s="18"/>
      <c r="S1839" s="18"/>
      <c r="T1839" s="18"/>
      <c r="AA1839" s="70"/>
      <c r="AB1839" s="70"/>
      <c r="AC1839" s="20"/>
      <c r="AD1839" s="70"/>
      <c r="AE1839" s="85"/>
    </row>
    <row r="1840" spans="1:31" x14ac:dyDescent="0.25">
      <c r="A1840" s="18"/>
      <c r="B1840" s="18"/>
      <c r="C1840" s="18"/>
      <c r="D1840" s="77"/>
      <c r="E1840" s="77"/>
      <c r="F1840" s="77"/>
      <c r="G1840" s="78"/>
      <c r="H1840" s="5"/>
      <c r="I1840" s="5"/>
      <c r="J1840" s="5"/>
      <c r="K1840" s="5"/>
      <c r="O1840" s="5"/>
      <c r="P1840" s="5"/>
      <c r="Q1840" s="5"/>
      <c r="R1840" s="18"/>
      <c r="S1840" s="18"/>
      <c r="T1840" s="18"/>
      <c r="AA1840" s="70"/>
      <c r="AB1840" s="70"/>
      <c r="AC1840" s="20"/>
      <c r="AD1840" s="70"/>
      <c r="AE1840" s="85"/>
    </row>
    <row r="1841" spans="1:31" x14ac:dyDescent="0.25">
      <c r="A1841" s="18"/>
      <c r="B1841" s="18"/>
      <c r="C1841" s="18"/>
      <c r="D1841" s="77"/>
      <c r="E1841" s="77"/>
      <c r="F1841" s="77"/>
      <c r="G1841" s="78"/>
      <c r="H1841" s="5"/>
      <c r="I1841" s="5"/>
      <c r="J1841" s="5"/>
      <c r="K1841" s="5"/>
      <c r="O1841" s="5"/>
      <c r="P1841" s="5"/>
      <c r="Q1841" s="5"/>
      <c r="R1841" s="18"/>
      <c r="S1841" s="18"/>
      <c r="T1841" s="18"/>
      <c r="AA1841" s="70"/>
      <c r="AB1841" s="70"/>
      <c r="AC1841" s="20"/>
      <c r="AD1841" s="70"/>
      <c r="AE1841" s="85"/>
    </row>
    <row r="1842" spans="1:31" x14ac:dyDescent="0.25">
      <c r="A1842" s="18"/>
      <c r="B1842" s="18"/>
      <c r="C1842" s="18"/>
      <c r="D1842" s="77"/>
      <c r="E1842" s="77"/>
      <c r="F1842" s="77"/>
      <c r="G1842" s="78"/>
      <c r="H1842" s="5"/>
      <c r="I1842" s="5"/>
      <c r="J1842" s="5"/>
      <c r="K1842" s="5"/>
      <c r="O1842" s="5"/>
      <c r="P1842" s="5"/>
      <c r="Q1842" s="5"/>
      <c r="R1842" s="18"/>
      <c r="S1842" s="18"/>
      <c r="T1842" s="18"/>
      <c r="AA1842" s="70"/>
      <c r="AB1842" s="70"/>
      <c r="AC1842" s="20"/>
      <c r="AD1842" s="70"/>
      <c r="AE1842" s="85"/>
    </row>
    <row r="1843" spans="1:31" x14ac:dyDescent="0.25">
      <c r="A1843" s="18"/>
      <c r="B1843" s="18"/>
      <c r="C1843" s="18"/>
      <c r="D1843" s="77"/>
      <c r="E1843" s="77"/>
      <c r="F1843" s="77"/>
      <c r="G1843" s="78"/>
      <c r="H1843" s="5"/>
      <c r="I1843" s="5"/>
      <c r="J1843" s="5"/>
      <c r="K1843" s="5"/>
      <c r="O1843" s="5"/>
      <c r="P1843" s="5"/>
      <c r="Q1843" s="5"/>
      <c r="R1843" s="18"/>
      <c r="S1843" s="18"/>
      <c r="T1843" s="18"/>
      <c r="AA1843" s="70"/>
      <c r="AB1843" s="70"/>
      <c r="AC1843" s="20"/>
      <c r="AD1843" s="70"/>
      <c r="AE1843" s="85"/>
    </row>
    <row r="1844" spans="1:31" x14ac:dyDescent="0.25">
      <c r="A1844" s="18"/>
      <c r="B1844" s="18"/>
      <c r="C1844" s="18"/>
      <c r="D1844" s="77"/>
      <c r="E1844" s="77"/>
      <c r="F1844" s="77"/>
      <c r="G1844" s="78"/>
      <c r="H1844" s="5"/>
      <c r="I1844" s="5"/>
      <c r="J1844" s="5"/>
      <c r="K1844" s="5"/>
      <c r="O1844" s="5"/>
      <c r="P1844" s="5"/>
      <c r="Q1844" s="5"/>
      <c r="R1844" s="18"/>
      <c r="S1844" s="18"/>
      <c r="T1844" s="18"/>
      <c r="AA1844" s="70"/>
      <c r="AB1844" s="70"/>
      <c r="AC1844" s="20"/>
      <c r="AD1844" s="70"/>
      <c r="AE1844" s="85"/>
    </row>
    <row r="1845" spans="1:31" x14ac:dyDescent="0.25">
      <c r="A1845" s="18"/>
      <c r="B1845" s="18"/>
      <c r="C1845" s="18"/>
      <c r="D1845" s="77"/>
      <c r="E1845" s="77"/>
      <c r="F1845" s="77"/>
      <c r="G1845" s="78"/>
      <c r="H1845" s="5"/>
      <c r="I1845" s="5"/>
      <c r="J1845" s="5"/>
      <c r="K1845" s="5"/>
      <c r="O1845" s="5"/>
      <c r="P1845" s="5"/>
      <c r="Q1845" s="5"/>
      <c r="R1845" s="18"/>
      <c r="S1845" s="18"/>
      <c r="T1845" s="18"/>
      <c r="AA1845" s="70"/>
      <c r="AB1845" s="70"/>
      <c r="AC1845" s="20"/>
      <c r="AD1845" s="70"/>
      <c r="AE1845" s="85"/>
    </row>
    <row r="1846" spans="1:31" x14ac:dyDescent="0.25">
      <c r="A1846" s="18"/>
      <c r="B1846" s="18"/>
      <c r="C1846" s="18"/>
      <c r="D1846" s="77"/>
      <c r="E1846" s="77"/>
      <c r="F1846" s="77"/>
      <c r="G1846" s="78"/>
      <c r="H1846" s="5"/>
      <c r="I1846" s="5"/>
      <c r="J1846" s="5"/>
      <c r="K1846" s="5"/>
      <c r="O1846" s="5"/>
      <c r="P1846" s="5"/>
      <c r="Q1846" s="5"/>
      <c r="R1846" s="18"/>
      <c r="S1846" s="18"/>
      <c r="T1846" s="18"/>
      <c r="AA1846" s="70"/>
      <c r="AB1846" s="70"/>
      <c r="AC1846" s="20"/>
      <c r="AD1846" s="70"/>
      <c r="AE1846" s="85"/>
    </row>
    <row r="1847" spans="1:31" x14ac:dyDescent="0.25">
      <c r="A1847" s="18"/>
      <c r="B1847" s="18"/>
      <c r="C1847" s="18"/>
      <c r="D1847" s="77"/>
      <c r="E1847" s="77"/>
      <c r="F1847" s="77"/>
      <c r="G1847" s="78"/>
      <c r="H1847" s="5"/>
      <c r="I1847" s="5"/>
      <c r="J1847" s="5"/>
      <c r="K1847" s="5"/>
      <c r="O1847" s="5"/>
      <c r="P1847" s="5"/>
      <c r="Q1847" s="5"/>
      <c r="R1847" s="18"/>
      <c r="S1847" s="18"/>
      <c r="T1847" s="18"/>
      <c r="AA1847" s="70"/>
      <c r="AB1847" s="70"/>
      <c r="AD1847" s="70"/>
      <c r="AE1847" s="85"/>
    </row>
    <row r="1848" spans="1:31" x14ac:dyDescent="0.25">
      <c r="A1848" s="18"/>
      <c r="B1848" s="18"/>
      <c r="C1848" s="18"/>
      <c r="D1848" s="77"/>
      <c r="E1848" s="77"/>
      <c r="F1848" s="77"/>
      <c r="G1848" s="78"/>
      <c r="H1848" s="5"/>
      <c r="I1848" s="5"/>
      <c r="J1848" s="5"/>
      <c r="K1848" s="5"/>
      <c r="O1848" s="5"/>
      <c r="P1848" s="5"/>
      <c r="Q1848" s="5"/>
      <c r="R1848" s="18"/>
      <c r="S1848" s="18"/>
      <c r="T1848" s="18"/>
      <c r="AA1848" s="70"/>
      <c r="AB1848" s="70"/>
      <c r="AD1848" s="70"/>
      <c r="AE1848" s="85"/>
    </row>
    <row r="1849" spans="1:31" x14ac:dyDescent="0.25">
      <c r="A1849" s="18"/>
      <c r="B1849" s="18"/>
      <c r="C1849" s="18"/>
      <c r="D1849" s="77"/>
      <c r="E1849" s="77"/>
      <c r="F1849" s="77"/>
      <c r="G1849" s="78"/>
      <c r="H1849" s="5"/>
      <c r="I1849" s="5"/>
      <c r="J1849" s="5"/>
      <c r="K1849" s="5"/>
      <c r="O1849" s="5"/>
      <c r="P1849" s="5"/>
      <c r="Q1849" s="5"/>
      <c r="R1849" s="18"/>
      <c r="S1849" s="18"/>
      <c r="T1849" s="18"/>
      <c r="AA1849" s="70"/>
      <c r="AB1849" s="70"/>
      <c r="AD1849" s="70"/>
      <c r="AE1849" s="85"/>
    </row>
    <row r="1850" spans="1:31" x14ac:dyDescent="0.25">
      <c r="A1850" s="18"/>
      <c r="B1850" s="18"/>
      <c r="C1850" s="18"/>
      <c r="D1850" s="77"/>
      <c r="E1850" s="77"/>
      <c r="F1850" s="77"/>
      <c r="G1850" s="78"/>
      <c r="H1850" s="5"/>
      <c r="I1850" s="5"/>
      <c r="J1850" s="5"/>
      <c r="K1850" s="5"/>
      <c r="O1850" s="5"/>
      <c r="P1850" s="5"/>
      <c r="Q1850" s="5"/>
      <c r="R1850" s="18"/>
      <c r="S1850" s="18"/>
      <c r="T1850" s="18"/>
      <c r="AA1850" s="70"/>
      <c r="AB1850" s="70"/>
      <c r="AD1850" s="70"/>
      <c r="AE1850" s="85"/>
    </row>
    <row r="1851" spans="1:31" x14ac:dyDescent="0.25">
      <c r="A1851" s="18"/>
      <c r="B1851" s="18"/>
      <c r="C1851" s="18"/>
      <c r="D1851" s="77"/>
      <c r="E1851" s="77"/>
      <c r="F1851" s="77"/>
      <c r="G1851" s="78"/>
      <c r="H1851" s="5"/>
      <c r="I1851" s="5"/>
      <c r="J1851" s="5"/>
      <c r="K1851" s="5"/>
      <c r="O1851" s="5"/>
      <c r="P1851" s="5"/>
      <c r="Q1851" s="5"/>
      <c r="R1851" s="18"/>
      <c r="S1851" s="18"/>
      <c r="T1851" s="18"/>
      <c r="AA1851" s="70"/>
      <c r="AB1851" s="70"/>
      <c r="AD1851" s="70"/>
      <c r="AE1851" s="85"/>
    </row>
    <row r="1852" spans="1:31" x14ac:dyDescent="0.25">
      <c r="A1852" s="18"/>
      <c r="B1852" s="18"/>
      <c r="C1852" s="18"/>
      <c r="D1852" s="77"/>
      <c r="E1852" s="77"/>
      <c r="F1852" s="77"/>
      <c r="G1852" s="78"/>
      <c r="H1852" s="5"/>
      <c r="I1852" s="5"/>
      <c r="J1852" s="5"/>
      <c r="K1852" s="5"/>
      <c r="O1852" s="5"/>
      <c r="P1852" s="5"/>
      <c r="Q1852" s="5"/>
      <c r="R1852" s="18"/>
      <c r="S1852" s="18"/>
      <c r="T1852" s="18"/>
      <c r="AA1852" s="70"/>
      <c r="AB1852" s="70"/>
      <c r="AD1852" s="70"/>
      <c r="AE1852" s="85"/>
    </row>
    <row r="1853" spans="1:31" x14ac:dyDescent="0.25">
      <c r="A1853" s="18"/>
      <c r="B1853" s="18"/>
      <c r="C1853" s="18"/>
      <c r="D1853" s="77"/>
      <c r="E1853" s="77"/>
      <c r="F1853" s="77"/>
      <c r="G1853" s="78"/>
      <c r="H1853" s="5"/>
      <c r="I1853" s="5"/>
      <c r="J1853" s="5"/>
      <c r="K1853" s="5"/>
      <c r="O1853" s="5"/>
      <c r="P1853" s="5"/>
      <c r="Q1853" s="5"/>
      <c r="R1853" s="18"/>
      <c r="S1853" s="18"/>
      <c r="T1853" s="18"/>
      <c r="AA1853" s="70"/>
      <c r="AB1853" s="70"/>
      <c r="AD1853" s="70"/>
      <c r="AE1853" s="85"/>
    </row>
    <row r="1854" spans="1:31" x14ac:dyDescent="0.25">
      <c r="A1854" s="18"/>
      <c r="B1854" s="18"/>
      <c r="C1854" s="18"/>
      <c r="D1854" s="77"/>
      <c r="E1854" s="77"/>
      <c r="F1854" s="77"/>
      <c r="G1854" s="78"/>
      <c r="H1854" s="5"/>
      <c r="I1854" s="5"/>
      <c r="J1854" s="5"/>
      <c r="K1854" s="5"/>
      <c r="O1854" s="5"/>
      <c r="P1854" s="5"/>
      <c r="Q1854" s="5"/>
      <c r="R1854" s="18"/>
      <c r="S1854" s="18"/>
      <c r="T1854" s="18"/>
      <c r="AA1854" s="70"/>
      <c r="AB1854" s="70"/>
      <c r="AD1854" s="70"/>
      <c r="AE1854" s="85"/>
    </row>
    <row r="1855" spans="1:31" x14ac:dyDescent="0.25">
      <c r="A1855" s="18"/>
      <c r="B1855" s="18"/>
      <c r="C1855" s="18"/>
      <c r="D1855" s="77"/>
      <c r="E1855" s="77"/>
      <c r="F1855" s="77"/>
      <c r="G1855" s="78"/>
      <c r="H1855" s="5"/>
      <c r="I1855" s="5"/>
      <c r="J1855" s="5"/>
      <c r="K1855" s="5"/>
      <c r="O1855" s="5"/>
      <c r="P1855" s="5"/>
      <c r="Q1855" s="5"/>
      <c r="R1855" s="18"/>
      <c r="S1855" s="18"/>
      <c r="T1855" s="18"/>
      <c r="AA1855" s="70"/>
      <c r="AB1855" s="70"/>
      <c r="AD1855" s="70"/>
      <c r="AE1855" s="85"/>
    </row>
    <row r="1856" spans="1:31" x14ac:dyDescent="0.25">
      <c r="A1856" s="18"/>
      <c r="B1856" s="18"/>
      <c r="C1856" s="18"/>
      <c r="D1856" s="77"/>
      <c r="E1856" s="77"/>
      <c r="F1856" s="77"/>
      <c r="G1856" s="78"/>
      <c r="H1856" s="5"/>
      <c r="I1856" s="5"/>
      <c r="J1856" s="5"/>
      <c r="K1856" s="5"/>
      <c r="O1856" s="5"/>
      <c r="P1856" s="5"/>
      <c r="Q1856" s="5"/>
      <c r="R1856" s="18"/>
      <c r="S1856" s="18"/>
      <c r="T1856" s="18"/>
      <c r="AA1856" s="70"/>
      <c r="AB1856" s="70"/>
      <c r="AD1856" s="70"/>
      <c r="AE1856" s="85"/>
    </row>
    <row r="1857" spans="1:31" x14ac:dyDescent="0.25">
      <c r="A1857" s="18"/>
      <c r="B1857" s="18"/>
      <c r="C1857" s="18"/>
      <c r="D1857" s="77"/>
      <c r="E1857" s="77"/>
      <c r="F1857" s="77"/>
      <c r="G1857" s="78"/>
      <c r="H1857" s="5"/>
      <c r="I1857" s="5"/>
      <c r="J1857" s="5"/>
      <c r="K1857" s="5"/>
      <c r="O1857" s="5"/>
      <c r="P1857" s="5"/>
      <c r="Q1857" s="5"/>
      <c r="R1857" s="18"/>
      <c r="S1857" s="18"/>
      <c r="T1857" s="18"/>
      <c r="AA1857" s="70"/>
      <c r="AB1857" s="70"/>
      <c r="AD1857" s="70"/>
      <c r="AE1857" s="85"/>
    </row>
    <row r="1858" spans="1:31" x14ac:dyDescent="0.25">
      <c r="A1858" s="18"/>
      <c r="B1858" s="18"/>
      <c r="C1858" s="18"/>
      <c r="D1858" s="77"/>
      <c r="E1858" s="77"/>
      <c r="F1858" s="77"/>
      <c r="G1858" s="78"/>
      <c r="H1858" s="5"/>
      <c r="I1858" s="5"/>
      <c r="J1858" s="5"/>
      <c r="K1858" s="5"/>
      <c r="O1858" s="5"/>
      <c r="P1858" s="5"/>
      <c r="Q1858" s="5"/>
      <c r="R1858" s="18"/>
      <c r="S1858" s="18"/>
      <c r="T1858" s="18"/>
      <c r="AA1858" s="70"/>
      <c r="AB1858" s="70"/>
      <c r="AD1858" s="70"/>
      <c r="AE1858" s="85"/>
    </row>
    <row r="1859" spans="1:31" x14ac:dyDescent="0.25">
      <c r="A1859" s="18"/>
      <c r="B1859" s="18"/>
      <c r="C1859" s="18"/>
      <c r="D1859" s="77"/>
      <c r="E1859" s="77"/>
      <c r="F1859" s="77"/>
      <c r="G1859" s="78"/>
      <c r="H1859" s="5"/>
      <c r="I1859" s="5"/>
      <c r="J1859" s="5"/>
      <c r="K1859" s="5"/>
      <c r="O1859" s="5"/>
      <c r="P1859" s="5"/>
      <c r="Q1859" s="5"/>
      <c r="R1859" s="18"/>
      <c r="S1859" s="18"/>
      <c r="T1859" s="18"/>
      <c r="AA1859" s="70"/>
      <c r="AB1859" s="70"/>
      <c r="AD1859" s="70"/>
      <c r="AE1859" s="85"/>
    </row>
    <row r="1860" spans="1:31" x14ac:dyDescent="0.25">
      <c r="A1860" s="18"/>
      <c r="B1860" s="18"/>
      <c r="C1860" s="18"/>
      <c r="D1860" s="77"/>
      <c r="E1860" s="77"/>
      <c r="F1860" s="77"/>
      <c r="G1860" s="78"/>
      <c r="H1860" s="5"/>
      <c r="I1860" s="5"/>
      <c r="J1860" s="5"/>
      <c r="K1860" s="5"/>
      <c r="O1860" s="5"/>
      <c r="P1860" s="5"/>
      <c r="Q1860" s="5"/>
      <c r="R1860" s="18"/>
      <c r="S1860" s="18"/>
      <c r="T1860" s="18"/>
      <c r="AA1860" s="70"/>
      <c r="AB1860" s="70"/>
      <c r="AD1860" s="70"/>
      <c r="AE1860" s="85"/>
    </row>
    <row r="1861" spans="1:31" x14ac:dyDescent="0.25">
      <c r="A1861" s="18"/>
      <c r="B1861" s="18"/>
      <c r="C1861" s="18"/>
      <c r="D1861" s="77"/>
      <c r="E1861" s="77"/>
      <c r="F1861" s="77"/>
      <c r="G1861" s="78"/>
      <c r="H1861" s="5"/>
      <c r="I1861" s="5"/>
      <c r="J1861" s="5"/>
      <c r="K1861" s="5"/>
      <c r="O1861" s="5"/>
      <c r="P1861" s="5"/>
      <c r="Q1861" s="5"/>
      <c r="R1861" s="18"/>
      <c r="S1861" s="18"/>
      <c r="T1861" s="18"/>
      <c r="AA1861" s="70"/>
      <c r="AB1861" s="70"/>
      <c r="AD1861" s="70"/>
      <c r="AE1861" s="85"/>
    </row>
    <row r="1862" spans="1:31" x14ac:dyDescent="0.25">
      <c r="A1862" s="18"/>
      <c r="B1862" s="18"/>
      <c r="C1862" s="18"/>
      <c r="D1862" s="77"/>
      <c r="E1862" s="77"/>
      <c r="F1862" s="77"/>
      <c r="G1862" s="78"/>
      <c r="H1862" s="5"/>
      <c r="I1862" s="5"/>
      <c r="J1862" s="5"/>
      <c r="K1862" s="5"/>
      <c r="O1862" s="5"/>
      <c r="P1862" s="5"/>
      <c r="Q1862" s="5"/>
      <c r="R1862" s="18"/>
      <c r="S1862" s="18"/>
      <c r="T1862" s="18"/>
      <c r="AA1862" s="70"/>
      <c r="AB1862" s="70"/>
      <c r="AD1862" s="70"/>
      <c r="AE1862" s="85"/>
    </row>
    <row r="1863" spans="1:31" x14ac:dyDescent="0.25">
      <c r="A1863" s="18"/>
      <c r="B1863" s="18"/>
      <c r="C1863" s="18"/>
      <c r="D1863" s="77"/>
      <c r="E1863" s="77"/>
      <c r="F1863" s="77"/>
      <c r="G1863" s="78"/>
      <c r="H1863" s="5"/>
      <c r="I1863" s="5"/>
      <c r="J1863" s="5"/>
      <c r="K1863" s="5"/>
      <c r="O1863" s="5"/>
      <c r="P1863" s="5"/>
      <c r="Q1863" s="5"/>
      <c r="R1863" s="18"/>
      <c r="S1863" s="18"/>
      <c r="T1863" s="18"/>
      <c r="AA1863" s="70"/>
      <c r="AB1863" s="70"/>
      <c r="AD1863" s="70"/>
      <c r="AE1863" s="85"/>
    </row>
    <row r="1864" spans="1:31" x14ac:dyDescent="0.25">
      <c r="A1864" s="18"/>
      <c r="B1864" s="18"/>
      <c r="C1864" s="18"/>
      <c r="D1864" s="77"/>
      <c r="E1864" s="77"/>
      <c r="F1864" s="77"/>
      <c r="G1864" s="78"/>
      <c r="H1864" s="5"/>
      <c r="I1864" s="5"/>
      <c r="J1864" s="5"/>
      <c r="K1864" s="5"/>
      <c r="O1864" s="5"/>
      <c r="P1864" s="5"/>
      <c r="Q1864" s="5"/>
      <c r="R1864" s="18"/>
      <c r="S1864" s="18"/>
      <c r="T1864" s="18"/>
      <c r="AA1864" s="70"/>
      <c r="AB1864" s="70"/>
      <c r="AD1864" s="70"/>
      <c r="AE1864" s="85"/>
    </row>
    <row r="1865" spans="1:31" x14ac:dyDescent="0.25">
      <c r="A1865" s="18"/>
      <c r="B1865" s="18"/>
      <c r="C1865" s="18"/>
      <c r="D1865" s="77"/>
      <c r="E1865" s="77"/>
      <c r="F1865" s="77"/>
      <c r="G1865" s="78"/>
      <c r="H1865" s="5"/>
      <c r="I1865" s="5"/>
      <c r="J1865" s="5"/>
      <c r="K1865" s="5"/>
      <c r="O1865" s="5"/>
      <c r="P1865" s="5"/>
      <c r="Q1865" s="5"/>
      <c r="R1865" s="18"/>
      <c r="S1865" s="18"/>
      <c r="T1865" s="18"/>
      <c r="AA1865" s="70"/>
      <c r="AB1865" s="70"/>
      <c r="AD1865" s="70"/>
      <c r="AE1865" s="85"/>
    </row>
    <row r="1866" spans="1:31" x14ac:dyDescent="0.25">
      <c r="A1866" s="18"/>
      <c r="B1866" s="18"/>
      <c r="C1866" s="18"/>
      <c r="D1866" s="77"/>
      <c r="E1866" s="77"/>
      <c r="F1866" s="77"/>
      <c r="G1866" s="78"/>
      <c r="H1866" s="5"/>
      <c r="I1866" s="5"/>
      <c r="J1866" s="5"/>
      <c r="K1866" s="5"/>
      <c r="O1866" s="5"/>
      <c r="P1866" s="5"/>
      <c r="Q1866" s="5"/>
      <c r="R1866" s="18"/>
      <c r="S1866" s="18"/>
      <c r="T1866" s="18"/>
      <c r="AA1866" s="70"/>
      <c r="AB1866" s="70"/>
      <c r="AD1866" s="70"/>
      <c r="AE1866" s="85"/>
    </row>
    <row r="1867" spans="1:31" x14ac:dyDescent="0.25">
      <c r="A1867" s="18"/>
      <c r="B1867" s="18"/>
      <c r="C1867" s="18"/>
      <c r="D1867" s="77"/>
      <c r="E1867" s="77"/>
      <c r="F1867" s="77"/>
      <c r="G1867" s="78"/>
      <c r="H1867" s="5"/>
      <c r="I1867" s="5"/>
      <c r="J1867" s="5"/>
      <c r="K1867" s="5"/>
      <c r="O1867" s="5"/>
      <c r="P1867" s="5"/>
      <c r="Q1867" s="5"/>
      <c r="R1867" s="18"/>
      <c r="S1867" s="18"/>
      <c r="T1867" s="18"/>
      <c r="AA1867" s="70"/>
      <c r="AB1867" s="70"/>
      <c r="AD1867" s="70"/>
      <c r="AE1867" s="85"/>
    </row>
    <row r="1868" spans="1:31" x14ac:dyDescent="0.25">
      <c r="A1868" s="18"/>
      <c r="B1868" s="18"/>
      <c r="C1868" s="18"/>
      <c r="D1868" s="77"/>
      <c r="E1868" s="77"/>
      <c r="F1868" s="77"/>
      <c r="G1868" s="78"/>
      <c r="H1868" s="5"/>
      <c r="I1868" s="5"/>
      <c r="J1868" s="5"/>
      <c r="K1868" s="5"/>
      <c r="O1868" s="5"/>
      <c r="P1868" s="5"/>
      <c r="Q1868" s="5"/>
      <c r="R1868" s="18"/>
      <c r="S1868" s="18"/>
      <c r="T1868" s="18"/>
      <c r="AA1868" s="70"/>
      <c r="AB1868" s="70"/>
      <c r="AD1868" s="70"/>
      <c r="AE1868" s="85"/>
    </row>
    <row r="1869" spans="1:31" x14ac:dyDescent="0.25">
      <c r="A1869" s="18"/>
      <c r="B1869" s="18"/>
      <c r="C1869" s="18"/>
      <c r="D1869" s="77"/>
      <c r="E1869" s="77"/>
      <c r="F1869" s="77"/>
      <c r="G1869" s="78"/>
      <c r="H1869" s="5"/>
      <c r="I1869" s="5"/>
      <c r="J1869" s="5"/>
      <c r="K1869" s="5"/>
      <c r="O1869" s="5"/>
      <c r="P1869" s="5"/>
      <c r="Q1869" s="5"/>
      <c r="R1869" s="18"/>
      <c r="S1869" s="18"/>
      <c r="T1869" s="18"/>
      <c r="AA1869" s="70"/>
      <c r="AB1869" s="70"/>
      <c r="AD1869" s="70"/>
      <c r="AE1869" s="85"/>
    </row>
    <row r="1870" spans="1:31" x14ac:dyDescent="0.25">
      <c r="A1870" s="18"/>
      <c r="B1870" s="18"/>
      <c r="C1870" s="18"/>
      <c r="D1870" s="77"/>
      <c r="E1870" s="77"/>
      <c r="F1870" s="77"/>
      <c r="G1870" s="78"/>
      <c r="H1870" s="5"/>
      <c r="I1870" s="5"/>
      <c r="J1870" s="5"/>
      <c r="K1870" s="5"/>
      <c r="O1870" s="5"/>
      <c r="P1870" s="5"/>
      <c r="Q1870" s="5"/>
      <c r="R1870" s="18"/>
      <c r="S1870" s="18"/>
      <c r="T1870" s="18"/>
      <c r="AA1870" s="70"/>
      <c r="AB1870" s="70"/>
      <c r="AD1870" s="70"/>
      <c r="AE1870" s="85"/>
    </row>
    <row r="1871" spans="1:31" x14ac:dyDescent="0.25">
      <c r="A1871" s="18"/>
      <c r="B1871" s="18"/>
      <c r="C1871" s="18"/>
      <c r="D1871" s="77"/>
      <c r="E1871" s="77"/>
      <c r="F1871" s="77"/>
      <c r="G1871" s="78"/>
      <c r="H1871" s="5"/>
      <c r="I1871" s="5"/>
      <c r="J1871" s="5"/>
      <c r="K1871" s="5"/>
      <c r="O1871" s="5"/>
      <c r="P1871" s="5"/>
      <c r="Q1871" s="5"/>
      <c r="R1871" s="18"/>
      <c r="S1871" s="18"/>
      <c r="T1871" s="18"/>
      <c r="AA1871" s="70"/>
      <c r="AB1871" s="70"/>
      <c r="AD1871" s="70"/>
      <c r="AE1871" s="85"/>
    </row>
    <row r="1872" spans="1:31" x14ac:dyDescent="0.25">
      <c r="A1872" s="18"/>
      <c r="B1872" s="18"/>
      <c r="C1872" s="18"/>
      <c r="D1872" s="77"/>
      <c r="E1872" s="77"/>
      <c r="F1872" s="77"/>
      <c r="G1872" s="78"/>
      <c r="H1872" s="5"/>
      <c r="I1872" s="5"/>
      <c r="J1872" s="5"/>
      <c r="K1872" s="5"/>
      <c r="O1872" s="5"/>
      <c r="P1872" s="5"/>
      <c r="Q1872" s="5"/>
      <c r="R1872" s="18"/>
      <c r="S1872" s="18"/>
      <c r="T1872" s="18"/>
      <c r="AA1872" s="70"/>
      <c r="AB1872" s="70"/>
      <c r="AD1872" s="70"/>
      <c r="AE1872" s="85"/>
    </row>
    <row r="1873" spans="1:31" x14ac:dyDescent="0.25">
      <c r="A1873" s="18"/>
      <c r="B1873" s="18"/>
      <c r="C1873" s="18"/>
      <c r="D1873" s="77"/>
      <c r="E1873" s="77"/>
      <c r="F1873" s="77"/>
      <c r="G1873" s="78"/>
      <c r="H1873" s="5"/>
      <c r="I1873" s="5"/>
      <c r="J1873" s="5"/>
      <c r="K1873" s="5"/>
      <c r="O1873" s="5"/>
      <c r="P1873" s="5"/>
      <c r="Q1873" s="5"/>
      <c r="R1873" s="18"/>
      <c r="S1873" s="18"/>
      <c r="T1873" s="18"/>
      <c r="AA1873" s="70"/>
      <c r="AB1873" s="70"/>
      <c r="AD1873" s="70"/>
      <c r="AE1873" s="85"/>
    </row>
    <row r="1874" spans="1:31" x14ac:dyDescent="0.25">
      <c r="A1874" s="18"/>
      <c r="B1874" s="18"/>
      <c r="C1874" s="18"/>
      <c r="D1874" s="77"/>
      <c r="E1874" s="77"/>
      <c r="F1874" s="77"/>
      <c r="G1874" s="78"/>
      <c r="H1874" s="5"/>
      <c r="I1874" s="5"/>
      <c r="J1874" s="5"/>
      <c r="K1874" s="5"/>
      <c r="O1874" s="5"/>
      <c r="P1874" s="5"/>
      <c r="Q1874" s="5"/>
      <c r="R1874" s="18"/>
      <c r="S1874" s="18"/>
      <c r="T1874" s="18"/>
      <c r="AA1874" s="70"/>
      <c r="AB1874" s="70"/>
      <c r="AD1874" s="70"/>
      <c r="AE1874" s="85"/>
    </row>
    <row r="1875" spans="1:31" x14ac:dyDescent="0.25">
      <c r="A1875" s="18"/>
      <c r="B1875" s="18"/>
      <c r="C1875" s="18"/>
      <c r="D1875" s="77"/>
      <c r="E1875" s="77"/>
      <c r="F1875" s="77"/>
      <c r="G1875" s="78"/>
      <c r="H1875" s="5"/>
      <c r="I1875" s="5"/>
      <c r="J1875" s="5"/>
      <c r="K1875" s="5"/>
      <c r="O1875" s="5"/>
      <c r="P1875" s="5"/>
      <c r="Q1875" s="5"/>
      <c r="R1875" s="18"/>
      <c r="S1875" s="18"/>
      <c r="T1875" s="18"/>
      <c r="AA1875" s="70"/>
      <c r="AB1875" s="70"/>
      <c r="AD1875" s="70"/>
      <c r="AE1875" s="85"/>
    </row>
    <row r="1876" spans="1:31" x14ac:dyDescent="0.25">
      <c r="A1876" s="18"/>
      <c r="B1876" s="18"/>
      <c r="C1876" s="18"/>
      <c r="D1876" s="77"/>
      <c r="E1876" s="77"/>
      <c r="F1876" s="77"/>
      <c r="G1876" s="78"/>
      <c r="H1876" s="5"/>
      <c r="I1876" s="5"/>
      <c r="J1876" s="5"/>
      <c r="K1876" s="5"/>
      <c r="O1876" s="5"/>
      <c r="P1876" s="5"/>
      <c r="Q1876" s="5"/>
      <c r="R1876" s="18"/>
      <c r="S1876" s="18"/>
      <c r="T1876" s="18"/>
      <c r="AA1876" s="70"/>
      <c r="AB1876" s="70"/>
      <c r="AD1876" s="70"/>
      <c r="AE1876" s="85"/>
    </row>
    <row r="1877" spans="1:31" x14ac:dyDescent="0.25">
      <c r="A1877" s="18"/>
      <c r="B1877" s="18"/>
      <c r="C1877" s="18"/>
      <c r="D1877" s="77"/>
      <c r="E1877" s="77"/>
      <c r="F1877" s="77"/>
      <c r="G1877" s="78"/>
      <c r="H1877" s="5"/>
      <c r="I1877" s="5"/>
      <c r="J1877" s="5"/>
      <c r="K1877" s="5"/>
      <c r="O1877" s="5"/>
      <c r="P1877" s="5"/>
      <c r="Q1877" s="5"/>
      <c r="R1877" s="18"/>
      <c r="S1877" s="18"/>
      <c r="T1877" s="18"/>
      <c r="AA1877" s="70"/>
      <c r="AB1877" s="70"/>
      <c r="AD1877" s="70"/>
      <c r="AE1877" s="85"/>
    </row>
    <row r="1878" spans="1:31" x14ac:dyDescent="0.25">
      <c r="A1878" s="18"/>
      <c r="B1878" s="18"/>
      <c r="C1878" s="18"/>
      <c r="D1878" s="77"/>
      <c r="E1878" s="77"/>
      <c r="F1878" s="77"/>
      <c r="G1878" s="78"/>
      <c r="H1878" s="5"/>
      <c r="I1878" s="5"/>
      <c r="J1878" s="5"/>
      <c r="K1878" s="5"/>
      <c r="O1878" s="5"/>
      <c r="P1878" s="5"/>
      <c r="Q1878" s="5"/>
      <c r="R1878" s="18"/>
      <c r="S1878" s="18"/>
      <c r="T1878" s="18"/>
      <c r="AA1878" s="70"/>
      <c r="AB1878" s="70"/>
      <c r="AD1878" s="70"/>
      <c r="AE1878" s="85"/>
    </row>
    <row r="1879" spans="1:31" x14ac:dyDescent="0.25">
      <c r="A1879" s="18"/>
      <c r="B1879" s="18"/>
      <c r="C1879" s="18"/>
      <c r="D1879" s="77"/>
      <c r="E1879" s="77"/>
      <c r="F1879" s="77"/>
      <c r="G1879" s="78"/>
      <c r="H1879" s="5"/>
      <c r="I1879" s="5"/>
      <c r="J1879" s="5"/>
      <c r="K1879" s="5"/>
      <c r="O1879" s="5"/>
      <c r="P1879" s="5"/>
      <c r="Q1879" s="5"/>
      <c r="R1879" s="18"/>
      <c r="S1879" s="18"/>
      <c r="T1879" s="18"/>
      <c r="AA1879" s="70"/>
      <c r="AB1879" s="70"/>
      <c r="AD1879" s="70"/>
      <c r="AE1879" s="85"/>
    </row>
    <row r="1880" spans="1:31" x14ac:dyDescent="0.25">
      <c r="A1880" s="18"/>
      <c r="B1880" s="18"/>
      <c r="C1880" s="18"/>
      <c r="D1880" s="77"/>
      <c r="E1880" s="77"/>
      <c r="F1880" s="77"/>
      <c r="G1880" s="78"/>
      <c r="H1880" s="5"/>
      <c r="I1880" s="5"/>
      <c r="J1880" s="5"/>
      <c r="K1880" s="5"/>
      <c r="O1880" s="5"/>
      <c r="P1880" s="5"/>
      <c r="Q1880" s="5"/>
      <c r="R1880" s="18"/>
      <c r="S1880" s="18"/>
      <c r="T1880" s="18"/>
      <c r="AA1880" s="70"/>
      <c r="AB1880" s="70"/>
      <c r="AD1880" s="70"/>
      <c r="AE1880" s="85"/>
    </row>
    <row r="1881" spans="1:31" x14ac:dyDescent="0.25">
      <c r="A1881" s="18"/>
      <c r="B1881" s="18"/>
      <c r="C1881" s="18"/>
      <c r="D1881" s="77"/>
      <c r="E1881" s="77"/>
      <c r="F1881" s="77"/>
      <c r="G1881" s="78"/>
      <c r="H1881" s="5"/>
      <c r="I1881" s="5"/>
      <c r="J1881" s="5"/>
      <c r="K1881" s="5"/>
      <c r="O1881" s="5"/>
      <c r="P1881" s="5"/>
      <c r="Q1881" s="5"/>
      <c r="R1881" s="18"/>
      <c r="S1881" s="18"/>
      <c r="T1881" s="18"/>
      <c r="AA1881" s="70"/>
      <c r="AB1881" s="70"/>
      <c r="AD1881" s="70"/>
      <c r="AE1881" s="85"/>
    </row>
    <row r="1882" spans="1:31" x14ac:dyDescent="0.25">
      <c r="A1882" s="18"/>
      <c r="B1882" s="18"/>
      <c r="C1882" s="18"/>
      <c r="D1882" s="77"/>
      <c r="E1882" s="77"/>
      <c r="F1882" s="77"/>
      <c r="G1882" s="78"/>
      <c r="H1882" s="5"/>
      <c r="I1882" s="5"/>
      <c r="J1882" s="5"/>
      <c r="K1882" s="5"/>
      <c r="O1882" s="5"/>
      <c r="P1882" s="5"/>
      <c r="Q1882" s="5"/>
      <c r="R1882" s="18"/>
      <c r="S1882" s="18"/>
      <c r="T1882" s="18"/>
      <c r="AA1882" s="70"/>
      <c r="AB1882" s="70"/>
      <c r="AD1882" s="70"/>
      <c r="AE1882" s="85"/>
    </row>
    <row r="1883" spans="1:31" x14ac:dyDescent="0.25">
      <c r="A1883" s="18"/>
      <c r="B1883" s="18"/>
      <c r="C1883" s="18"/>
      <c r="D1883" s="77"/>
      <c r="E1883" s="77"/>
      <c r="F1883" s="77"/>
      <c r="G1883" s="78"/>
      <c r="H1883" s="5"/>
      <c r="I1883" s="5"/>
      <c r="J1883" s="5"/>
      <c r="K1883" s="5"/>
      <c r="O1883" s="5"/>
      <c r="P1883" s="5"/>
      <c r="Q1883" s="5"/>
      <c r="R1883" s="18"/>
      <c r="S1883" s="18"/>
      <c r="T1883" s="18"/>
      <c r="AA1883" s="70"/>
      <c r="AB1883" s="70"/>
      <c r="AD1883" s="70"/>
      <c r="AE1883" s="85"/>
    </row>
    <row r="1884" spans="1:31" x14ac:dyDescent="0.25">
      <c r="A1884" s="18"/>
      <c r="B1884" s="18"/>
      <c r="C1884" s="18"/>
      <c r="D1884" s="77"/>
      <c r="E1884" s="77"/>
      <c r="F1884" s="77"/>
      <c r="G1884" s="78"/>
      <c r="H1884" s="5"/>
      <c r="I1884" s="5"/>
      <c r="J1884" s="5"/>
      <c r="K1884" s="5"/>
      <c r="O1884" s="5"/>
      <c r="P1884" s="5"/>
      <c r="Q1884" s="5"/>
      <c r="R1884" s="18"/>
      <c r="S1884" s="18"/>
      <c r="T1884" s="18"/>
      <c r="AA1884" s="70"/>
      <c r="AB1884" s="70"/>
      <c r="AD1884" s="70"/>
      <c r="AE1884" s="85"/>
    </row>
    <row r="1885" spans="1:31" x14ac:dyDescent="0.25">
      <c r="A1885" s="18"/>
      <c r="B1885" s="18"/>
      <c r="C1885" s="18"/>
      <c r="D1885" s="77"/>
      <c r="E1885" s="77"/>
      <c r="F1885" s="77"/>
      <c r="G1885" s="78"/>
      <c r="H1885" s="5"/>
      <c r="I1885" s="5"/>
      <c r="J1885" s="5"/>
      <c r="K1885" s="5"/>
      <c r="O1885" s="5"/>
      <c r="P1885" s="5"/>
      <c r="Q1885" s="5"/>
      <c r="R1885" s="18"/>
      <c r="S1885" s="18"/>
      <c r="T1885" s="18"/>
      <c r="AA1885" s="70"/>
      <c r="AB1885" s="70"/>
      <c r="AD1885" s="70"/>
      <c r="AE1885" s="85"/>
    </row>
    <row r="1886" spans="1:31" x14ac:dyDescent="0.25">
      <c r="A1886" s="18"/>
      <c r="B1886" s="18"/>
      <c r="C1886" s="18"/>
      <c r="D1886" s="77"/>
      <c r="E1886" s="77"/>
      <c r="F1886" s="77"/>
      <c r="G1886" s="78"/>
      <c r="H1886" s="5"/>
      <c r="I1886" s="5"/>
      <c r="J1886" s="5"/>
      <c r="K1886" s="5"/>
      <c r="O1886" s="5"/>
      <c r="P1886" s="5"/>
      <c r="Q1886" s="5"/>
      <c r="R1886" s="18"/>
      <c r="S1886" s="18"/>
      <c r="T1886" s="18"/>
      <c r="AA1886" s="70"/>
      <c r="AB1886" s="70"/>
      <c r="AD1886" s="70"/>
      <c r="AE1886" s="85"/>
    </row>
    <row r="1887" spans="1:31" x14ac:dyDescent="0.25">
      <c r="A1887" s="18"/>
      <c r="B1887" s="18"/>
      <c r="C1887" s="18"/>
      <c r="D1887" s="77"/>
      <c r="E1887" s="77"/>
      <c r="F1887" s="77"/>
      <c r="G1887" s="78"/>
      <c r="H1887" s="5"/>
      <c r="I1887" s="5"/>
      <c r="J1887" s="5"/>
      <c r="K1887" s="5"/>
      <c r="O1887" s="5"/>
      <c r="P1887" s="5"/>
      <c r="Q1887" s="5"/>
      <c r="R1887" s="18"/>
      <c r="S1887" s="18"/>
      <c r="T1887" s="18"/>
      <c r="AA1887" s="70"/>
      <c r="AB1887" s="70"/>
      <c r="AD1887" s="70"/>
      <c r="AE1887" s="85"/>
    </row>
    <row r="1888" spans="1:31" x14ac:dyDescent="0.25">
      <c r="A1888" s="18"/>
      <c r="B1888" s="18"/>
      <c r="C1888" s="18"/>
      <c r="D1888" s="77"/>
      <c r="E1888" s="77"/>
      <c r="F1888" s="77"/>
      <c r="G1888" s="78"/>
      <c r="H1888" s="5"/>
      <c r="I1888" s="5"/>
      <c r="J1888" s="5"/>
      <c r="K1888" s="5"/>
      <c r="O1888" s="5"/>
      <c r="P1888" s="5"/>
      <c r="Q1888" s="5"/>
      <c r="R1888" s="18"/>
      <c r="S1888" s="18"/>
      <c r="T1888" s="18"/>
      <c r="AA1888" s="70"/>
      <c r="AB1888" s="70"/>
      <c r="AD1888" s="70"/>
      <c r="AE1888" s="85"/>
    </row>
    <row r="1889" spans="1:31" x14ac:dyDescent="0.25">
      <c r="A1889" s="18"/>
      <c r="B1889" s="18"/>
      <c r="C1889" s="18"/>
      <c r="D1889" s="77"/>
      <c r="E1889" s="77"/>
      <c r="F1889" s="77"/>
      <c r="G1889" s="78"/>
      <c r="H1889" s="5"/>
      <c r="I1889" s="5"/>
      <c r="J1889" s="5"/>
      <c r="K1889" s="5"/>
      <c r="O1889" s="5"/>
      <c r="P1889" s="5"/>
      <c r="Q1889" s="5"/>
      <c r="R1889" s="18"/>
      <c r="S1889" s="18"/>
      <c r="T1889" s="18"/>
      <c r="AA1889" s="70"/>
      <c r="AB1889" s="70"/>
      <c r="AD1889" s="70"/>
      <c r="AE1889" s="85"/>
    </row>
    <row r="1890" spans="1:31" x14ac:dyDescent="0.25">
      <c r="A1890" s="18"/>
      <c r="B1890" s="18"/>
      <c r="C1890" s="18"/>
      <c r="D1890" s="77"/>
      <c r="E1890" s="77"/>
      <c r="F1890" s="77"/>
      <c r="G1890" s="78"/>
      <c r="H1890" s="5"/>
      <c r="I1890" s="5"/>
      <c r="J1890" s="5"/>
      <c r="K1890" s="5"/>
      <c r="O1890" s="5"/>
      <c r="P1890" s="5"/>
      <c r="Q1890" s="5"/>
      <c r="R1890" s="18"/>
      <c r="S1890" s="18"/>
      <c r="T1890" s="18"/>
      <c r="AA1890" s="70"/>
      <c r="AB1890" s="70"/>
      <c r="AD1890" s="70"/>
      <c r="AE1890" s="85"/>
    </row>
    <row r="1891" spans="1:31" x14ac:dyDescent="0.25">
      <c r="A1891" s="18"/>
      <c r="B1891" s="18"/>
      <c r="C1891" s="18"/>
      <c r="D1891" s="77"/>
      <c r="E1891" s="77"/>
      <c r="F1891" s="77"/>
      <c r="G1891" s="78"/>
      <c r="H1891" s="5"/>
      <c r="I1891" s="5"/>
      <c r="J1891" s="5"/>
      <c r="K1891" s="5"/>
      <c r="O1891" s="5"/>
      <c r="P1891" s="5"/>
      <c r="Q1891" s="5"/>
      <c r="R1891" s="18"/>
      <c r="S1891" s="18"/>
      <c r="T1891" s="18"/>
      <c r="AA1891" s="70"/>
      <c r="AB1891" s="70"/>
      <c r="AD1891" s="70"/>
      <c r="AE1891" s="85"/>
    </row>
    <row r="1892" spans="1:31" x14ac:dyDescent="0.25">
      <c r="A1892" s="18"/>
      <c r="B1892" s="18"/>
      <c r="C1892" s="18"/>
      <c r="D1892" s="77"/>
      <c r="E1892" s="77"/>
      <c r="F1892" s="77"/>
      <c r="G1892" s="78"/>
      <c r="H1892" s="5"/>
      <c r="I1892" s="5"/>
      <c r="J1892" s="5"/>
      <c r="K1892" s="5"/>
      <c r="O1892" s="5"/>
      <c r="P1892" s="5"/>
      <c r="Q1892" s="5"/>
      <c r="R1892" s="18"/>
      <c r="S1892" s="18"/>
      <c r="T1892" s="18"/>
      <c r="AA1892" s="70"/>
      <c r="AB1892" s="70"/>
      <c r="AD1892" s="70"/>
      <c r="AE1892" s="85"/>
    </row>
    <row r="1893" spans="1:31" x14ac:dyDescent="0.25">
      <c r="A1893" s="18"/>
      <c r="B1893" s="18"/>
      <c r="C1893" s="18"/>
      <c r="D1893" s="77"/>
      <c r="E1893" s="77"/>
      <c r="F1893" s="77"/>
      <c r="G1893" s="78"/>
      <c r="H1893" s="5"/>
      <c r="I1893" s="5"/>
      <c r="J1893" s="5"/>
      <c r="K1893" s="5"/>
      <c r="O1893" s="5"/>
      <c r="P1893" s="5"/>
      <c r="Q1893" s="5"/>
      <c r="R1893" s="18"/>
      <c r="S1893" s="18"/>
      <c r="T1893" s="18"/>
      <c r="AA1893" s="70"/>
      <c r="AB1893" s="70"/>
      <c r="AD1893" s="70"/>
      <c r="AE1893" s="85"/>
    </row>
    <row r="1894" spans="1:31" x14ac:dyDescent="0.25">
      <c r="A1894" s="18"/>
      <c r="B1894" s="18"/>
      <c r="C1894" s="18"/>
      <c r="D1894" s="77"/>
      <c r="E1894" s="77"/>
      <c r="F1894" s="77"/>
      <c r="G1894" s="78"/>
      <c r="H1894" s="5"/>
      <c r="I1894" s="5"/>
      <c r="J1894" s="5"/>
      <c r="K1894" s="5"/>
      <c r="O1894" s="5"/>
      <c r="P1894" s="5"/>
      <c r="Q1894" s="5"/>
      <c r="R1894" s="18"/>
      <c r="S1894" s="18"/>
      <c r="T1894" s="18"/>
      <c r="AA1894" s="70"/>
      <c r="AB1894" s="70"/>
      <c r="AD1894" s="70"/>
      <c r="AE1894" s="85"/>
    </row>
    <row r="1895" spans="1:31" x14ac:dyDescent="0.25">
      <c r="A1895" s="18"/>
      <c r="B1895" s="18"/>
      <c r="C1895" s="18"/>
      <c r="D1895" s="77"/>
      <c r="E1895" s="77"/>
      <c r="F1895" s="77"/>
      <c r="G1895" s="78"/>
      <c r="H1895" s="5"/>
      <c r="I1895" s="5"/>
      <c r="J1895" s="5"/>
      <c r="K1895" s="5"/>
      <c r="O1895" s="5"/>
      <c r="P1895" s="5"/>
      <c r="Q1895" s="5"/>
      <c r="R1895" s="18"/>
      <c r="S1895" s="18"/>
      <c r="T1895" s="18"/>
      <c r="AA1895" s="70"/>
      <c r="AB1895" s="70"/>
      <c r="AD1895" s="70"/>
      <c r="AE1895" s="85"/>
    </row>
    <row r="1896" spans="1:31" x14ac:dyDescent="0.25">
      <c r="A1896" s="18"/>
      <c r="B1896" s="18"/>
      <c r="C1896" s="18"/>
      <c r="D1896" s="77"/>
      <c r="E1896" s="77"/>
      <c r="F1896" s="77"/>
      <c r="G1896" s="78"/>
      <c r="H1896" s="5"/>
      <c r="I1896" s="5"/>
      <c r="J1896" s="5"/>
      <c r="K1896" s="5"/>
      <c r="O1896" s="5"/>
      <c r="P1896" s="5"/>
      <c r="Q1896" s="5"/>
      <c r="R1896" s="18"/>
      <c r="S1896" s="18"/>
      <c r="T1896" s="18"/>
      <c r="AA1896" s="70"/>
      <c r="AB1896" s="70"/>
      <c r="AD1896" s="70"/>
      <c r="AE1896" s="85"/>
    </row>
    <row r="1897" spans="1:31" x14ac:dyDescent="0.25">
      <c r="A1897" s="18"/>
      <c r="B1897" s="18"/>
      <c r="C1897" s="18"/>
      <c r="D1897" s="77"/>
      <c r="E1897" s="77"/>
      <c r="F1897" s="77"/>
      <c r="G1897" s="78"/>
      <c r="H1897" s="5"/>
      <c r="I1897" s="5"/>
      <c r="J1897" s="5"/>
      <c r="K1897" s="5"/>
      <c r="O1897" s="5"/>
      <c r="P1897" s="5"/>
      <c r="Q1897" s="5"/>
      <c r="R1897" s="18"/>
      <c r="S1897" s="18"/>
      <c r="T1897" s="18"/>
      <c r="AA1897" s="70"/>
      <c r="AB1897" s="70"/>
      <c r="AD1897" s="70"/>
      <c r="AE1897" s="85"/>
    </row>
    <row r="1898" spans="1:31" x14ac:dyDescent="0.25">
      <c r="A1898" s="18"/>
      <c r="B1898" s="18"/>
      <c r="C1898" s="18"/>
      <c r="D1898" s="77"/>
      <c r="E1898" s="77"/>
      <c r="F1898" s="77"/>
      <c r="G1898" s="78"/>
      <c r="H1898" s="5"/>
      <c r="I1898" s="5"/>
      <c r="J1898" s="5"/>
      <c r="K1898" s="5"/>
      <c r="O1898" s="5"/>
      <c r="P1898" s="5"/>
      <c r="Q1898" s="5"/>
      <c r="R1898" s="18"/>
      <c r="S1898" s="18"/>
      <c r="T1898" s="18"/>
      <c r="AA1898" s="70"/>
      <c r="AB1898" s="70"/>
      <c r="AD1898" s="70"/>
      <c r="AE1898" s="85"/>
    </row>
    <row r="1899" spans="1:31" x14ac:dyDescent="0.25">
      <c r="A1899" s="18"/>
      <c r="B1899" s="18"/>
      <c r="C1899" s="18"/>
      <c r="D1899" s="77"/>
      <c r="E1899" s="77"/>
      <c r="F1899" s="77"/>
      <c r="G1899" s="78"/>
      <c r="H1899" s="5"/>
      <c r="I1899" s="5"/>
      <c r="J1899" s="5"/>
      <c r="K1899" s="5"/>
      <c r="O1899" s="5"/>
      <c r="P1899" s="5"/>
      <c r="Q1899" s="5"/>
      <c r="R1899" s="18"/>
      <c r="S1899" s="18"/>
      <c r="T1899" s="18"/>
      <c r="AA1899" s="70"/>
      <c r="AB1899" s="70"/>
      <c r="AD1899" s="70"/>
      <c r="AE1899" s="85"/>
    </row>
    <row r="1900" spans="1:31" x14ac:dyDescent="0.25">
      <c r="A1900" s="18"/>
      <c r="B1900" s="18"/>
      <c r="C1900" s="18"/>
      <c r="D1900" s="77"/>
      <c r="E1900" s="77"/>
      <c r="F1900" s="77"/>
      <c r="G1900" s="78"/>
      <c r="H1900" s="5"/>
      <c r="I1900" s="5"/>
      <c r="J1900" s="5"/>
      <c r="K1900" s="5"/>
      <c r="O1900" s="5"/>
      <c r="P1900" s="5"/>
      <c r="Q1900" s="5"/>
      <c r="R1900" s="18"/>
      <c r="S1900" s="18"/>
      <c r="T1900" s="18"/>
      <c r="AA1900" s="70"/>
      <c r="AB1900" s="70"/>
      <c r="AD1900" s="70"/>
      <c r="AE1900" s="85"/>
    </row>
    <row r="1901" spans="1:31" x14ac:dyDescent="0.25">
      <c r="A1901" s="18"/>
      <c r="B1901" s="18"/>
      <c r="C1901" s="18"/>
      <c r="D1901" s="77"/>
      <c r="E1901" s="77"/>
      <c r="F1901" s="77"/>
      <c r="G1901" s="78"/>
      <c r="H1901" s="5"/>
      <c r="I1901" s="5"/>
      <c r="J1901" s="5"/>
      <c r="K1901" s="5"/>
      <c r="O1901" s="5"/>
      <c r="P1901" s="5"/>
      <c r="Q1901" s="5"/>
      <c r="R1901" s="18"/>
      <c r="S1901" s="18"/>
      <c r="T1901" s="18"/>
      <c r="AA1901" s="70"/>
      <c r="AB1901" s="70"/>
      <c r="AD1901" s="70"/>
      <c r="AE1901" s="85"/>
    </row>
    <row r="1902" spans="1:31" x14ac:dyDescent="0.25">
      <c r="A1902" s="18"/>
      <c r="B1902" s="18"/>
      <c r="C1902" s="18"/>
      <c r="D1902" s="77"/>
      <c r="E1902" s="77"/>
      <c r="F1902" s="77"/>
      <c r="G1902" s="78"/>
      <c r="H1902" s="5"/>
      <c r="I1902" s="5"/>
      <c r="J1902" s="5"/>
      <c r="K1902" s="5"/>
      <c r="O1902" s="5"/>
      <c r="P1902" s="5"/>
      <c r="Q1902" s="5"/>
      <c r="R1902" s="18"/>
      <c r="S1902" s="18"/>
      <c r="T1902" s="18"/>
      <c r="AA1902" s="70"/>
      <c r="AB1902" s="70"/>
      <c r="AD1902" s="70"/>
      <c r="AE1902" s="85"/>
    </row>
    <row r="1903" spans="1:31" x14ac:dyDescent="0.25">
      <c r="A1903" s="18"/>
      <c r="B1903" s="18"/>
      <c r="C1903" s="18"/>
      <c r="D1903" s="77"/>
      <c r="E1903" s="77"/>
      <c r="F1903" s="77"/>
      <c r="G1903" s="78"/>
      <c r="H1903" s="5"/>
      <c r="I1903" s="5"/>
      <c r="J1903" s="5"/>
      <c r="K1903" s="5"/>
      <c r="O1903" s="5"/>
      <c r="P1903" s="5"/>
      <c r="Q1903" s="5"/>
      <c r="R1903" s="18"/>
      <c r="S1903" s="18"/>
      <c r="T1903" s="18"/>
      <c r="AA1903" s="70"/>
      <c r="AB1903" s="70"/>
      <c r="AD1903" s="70"/>
      <c r="AE1903" s="85"/>
    </row>
    <row r="1904" spans="1:31" x14ac:dyDescent="0.25">
      <c r="A1904" s="18"/>
      <c r="B1904" s="18"/>
      <c r="C1904" s="18"/>
      <c r="D1904" s="77"/>
      <c r="E1904" s="77"/>
      <c r="F1904" s="77"/>
      <c r="G1904" s="78"/>
      <c r="H1904" s="5"/>
      <c r="I1904" s="5"/>
      <c r="J1904" s="5"/>
      <c r="K1904" s="5"/>
      <c r="O1904" s="5"/>
      <c r="P1904" s="5"/>
      <c r="Q1904" s="5"/>
      <c r="R1904" s="18"/>
      <c r="S1904" s="18"/>
      <c r="T1904" s="18"/>
      <c r="AA1904" s="70"/>
      <c r="AB1904" s="70"/>
      <c r="AD1904" s="70"/>
      <c r="AE1904" s="85"/>
    </row>
    <row r="1905" spans="1:31" x14ac:dyDescent="0.25">
      <c r="A1905" s="18"/>
      <c r="B1905" s="18"/>
      <c r="C1905" s="18"/>
      <c r="D1905" s="77"/>
      <c r="E1905" s="77"/>
      <c r="F1905" s="77"/>
      <c r="G1905" s="78"/>
      <c r="H1905" s="5"/>
      <c r="I1905" s="5"/>
      <c r="J1905" s="5"/>
      <c r="K1905" s="5"/>
      <c r="O1905" s="5"/>
      <c r="P1905" s="5"/>
      <c r="Q1905" s="5"/>
      <c r="R1905" s="18"/>
      <c r="S1905" s="18"/>
      <c r="T1905" s="18"/>
      <c r="AA1905" s="70"/>
      <c r="AB1905" s="70"/>
      <c r="AD1905" s="70"/>
      <c r="AE1905" s="85"/>
    </row>
    <row r="1906" spans="1:31" x14ac:dyDescent="0.25">
      <c r="A1906" s="18"/>
      <c r="B1906" s="18"/>
      <c r="C1906" s="18"/>
      <c r="D1906" s="77"/>
      <c r="E1906" s="77"/>
      <c r="F1906" s="77"/>
      <c r="G1906" s="78"/>
      <c r="H1906" s="5"/>
      <c r="I1906" s="5"/>
      <c r="J1906" s="5"/>
      <c r="K1906" s="5"/>
      <c r="O1906" s="5"/>
      <c r="P1906" s="5"/>
      <c r="Q1906" s="5"/>
      <c r="R1906" s="18"/>
      <c r="S1906" s="18"/>
      <c r="T1906" s="18"/>
      <c r="AA1906" s="70"/>
      <c r="AB1906" s="70"/>
      <c r="AD1906" s="70"/>
      <c r="AE1906" s="85"/>
    </row>
    <row r="1907" spans="1:31" x14ac:dyDescent="0.25">
      <c r="A1907" s="18"/>
      <c r="B1907" s="18"/>
      <c r="C1907" s="18"/>
      <c r="D1907" s="77"/>
      <c r="E1907" s="77"/>
      <c r="F1907" s="77"/>
      <c r="G1907" s="78"/>
      <c r="H1907" s="5"/>
      <c r="I1907" s="5"/>
      <c r="J1907" s="5"/>
      <c r="K1907" s="5"/>
      <c r="O1907" s="5"/>
      <c r="P1907" s="5"/>
      <c r="Q1907" s="5"/>
      <c r="R1907" s="18"/>
      <c r="S1907" s="18"/>
      <c r="T1907" s="18"/>
      <c r="AA1907" s="70"/>
      <c r="AB1907" s="70"/>
      <c r="AD1907" s="70"/>
      <c r="AE1907" s="85"/>
    </row>
    <row r="1908" spans="1:31" x14ac:dyDescent="0.25">
      <c r="A1908" s="18"/>
      <c r="B1908" s="18"/>
      <c r="C1908" s="18"/>
      <c r="D1908" s="77"/>
      <c r="E1908" s="77"/>
      <c r="F1908" s="77"/>
      <c r="G1908" s="78"/>
      <c r="H1908" s="5"/>
      <c r="I1908" s="5"/>
      <c r="J1908" s="5"/>
      <c r="K1908" s="5"/>
      <c r="O1908" s="5"/>
      <c r="P1908" s="5"/>
      <c r="Q1908" s="5"/>
      <c r="R1908" s="18"/>
      <c r="S1908" s="18"/>
      <c r="T1908" s="18"/>
      <c r="AA1908" s="70"/>
      <c r="AB1908" s="70"/>
      <c r="AD1908" s="70"/>
      <c r="AE1908" s="85"/>
    </row>
    <row r="1909" spans="1:31" x14ac:dyDescent="0.25">
      <c r="A1909" s="18"/>
      <c r="B1909" s="18"/>
      <c r="C1909" s="18"/>
      <c r="D1909" s="77"/>
      <c r="E1909" s="77"/>
      <c r="F1909" s="77"/>
      <c r="G1909" s="78"/>
      <c r="H1909" s="5"/>
      <c r="I1909" s="5"/>
      <c r="J1909" s="5"/>
      <c r="K1909" s="5"/>
      <c r="O1909" s="5"/>
      <c r="P1909" s="5"/>
      <c r="Q1909" s="5"/>
      <c r="R1909" s="18"/>
      <c r="S1909" s="18"/>
      <c r="T1909" s="18"/>
      <c r="AA1909" s="70"/>
      <c r="AB1909" s="70"/>
      <c r="AD1909" s="70"/>
      <c r="AE1909" s="85"/>
    </row>
    <row r="1910" spans="1:31" x14ac:dyDescent="0.25">
      <c r="A1910" s="18"/>
      <c r="B1910" s="18"/>
      <c r="C1910" s="18"/>
      <c r="D1910" s="77"/>
      <c r="E1910" s="77"/>
      <c r="F1910" s="77"/>
      <c r="G1910" s="78"/>
      <c r="H1910" s="5"/>
      <c r="I1910" s="5"/>
      <c r="J1910" s="5"/>
      <c r="K1910" s="5"/>
      <c r="O1910" s="5"/>
      <c r="P1910" s="5"/>
      <c r="Q1910" s="5"/>
      <c r="R1910" s="18"/>
      <c r="S1910" s="18"/>
      <c r="T1910" s="18"/>
      <c r="AA1910" s="70"/>
      <c r="AB1910" s="70"/>
      <c r="AD1910" s="70"/>
      <c r="AE1910" s="85"/>
    </row>
    <row r="1911" spans="1:31" x14ac:dyDescent="0.25">
      <c r="A1911" s="18"/>
      <c r="B1911" s="18"/>
      <c r="C1911" s="18"/>
      <c r="D1911" s="77"/>
      <c r="E1911" s="77"/>
      <c r="F1911" s="77"/>
      <c r="G1911" s="78"/>
      <c r="H1911" s="5"/>
      <c r="I1911" s="5"/>
      <c r="J1911" s="5"/>
      <c r="K1911" s="5"/>
      <c r="O1911" s="5"/>
      <c r="P1911" s="5"/>
      <c r="Q1911" s="5"/>
      <c r="R1911" s="18"/>
      <c r="S1911" s="18"/>
      <c r="T1911" s="18"/>
      <c r="AA1911" s="70"/>
      <c r="AB1911" s="70"/>
      <c r="AD1911" s="70"/>
      <c r="AE1911" s="85"/>
    </row>
    <row r="1912" spans="1:31" x14ac:dyDescent="0.25">
      <c r="A1912" s="18"/>
      <c r="B1912" s="18"/>
      <c r="C1912" s="18"/>
      <c r="D1912" s="77"/>
      <c r="E1912" s="77"/>
      <c r="F1912" s="77"/>
      <c r="G1912" s="78"/>
      <c r="H1912" s="5"/>
      <c r="I1912" s="5"/>
      <c r="J1912" s="5"/>
      <c r="K1912" s="5"/>
      <c r="O1912" s="5"/>
      <c r="P1912" s="5"/>
      <c r="Q1912" s="5"/>
      <c r="R1912" s="18"/>
      <c r="S1912" s="18"/>
      <c r="T1912" s="18"/>
      <c r="AA1912" s="70"/>
      <c r="AB1912" s="70"/>
      <c r="AD1912" s="70"/>
      <c r="AE1912" s="85"/>
    </row>
    <row r="1913" spans="1:31" x14ac:dyDescent="0.25">
      <c r="A1913" s="18"/>
      <c r="B1913" s="18"/>
      <c r="C1913" s="18"/>
      <c r="D1913" s="77"/>
      <c r="E1913" s="77"/>
      <c r="F1913" s="77"/>
      <c r="G1913" s="78"/>
      <c r="H1913" s="5"/>
      <c r="I1913" s="5"/>
      <c r="J1913" s="5"/>
      <c r="K1913" s="5"/>
      <c r="O1913" s="5"/>
      <c r="P1913" s="5"/>
      <c r="Q1913" s="5"/>
      <c r="R1913" s="18"/>
      <c r="S1913" s="18"/>
      <c r="T1913" s="18"/>
      <c r="AA1913" s="70"/>
      <c r="AB1913" s="70"/>
      <c r="AD1913" s="70"/>
      <c r="AE1913" s="85"/>
    </row>
    <row r="1914" spans="1:31" x14ac:dyDescent="0.25">
      <c r="A1914" s="18"/>
      <c r="B1914" s="18"/>
      <c r="C1914" s="18"/>
      <c r="D1914" s="77"/>
      <c r="E1914" s="77"/>
      <c r="F1914" s="77"/>
      <c r="G1914" s="78"/>
      <c r="H1914" s="5"/>
      <c r="I1914" s="5"/>
      <c r="J1914" s="5"/>
      <c r="K1914" s="5"/>
      <c r="O1914" s="5"/>
      <c r="P1914" s="5"/>
      <c r="Q1914" s="5"/>
      <c r="R1914" s="18"/>
      <c r="S1914" s="18"/>
      <c r="T1914" s="18"/>
      <c r="AA1914" s="70"/>
      <c r="AB1914" s="70"/>
      <c r="AD1914" s="70"/>
      <c r="AE1914" s="85"/>
    </row>
    <row r="1915" spans="1:31" x14ac:dyDescent="0.25">
      <c r="A1915" s="18"/>
      <c r="B1915" s="18"/>
      <c r="C1915" s="18"/>
      <c r="D1915" s="77"/>
      <c r="E1915" s="77"/>
      <c r="F1915" s="77"/>
      <c r="G1915" s="78"/>
      <c r="H1915" s="5"/>
      <c r="I1915" s="5"/>
      <c r="J1915" s="5"/>
      <c r="K1915" s="5"/>
      <c r="O1915" s="5"/>
      <c r="P1915" s="5"/>
      <c r="Q1915" s="5"/>
      <c r="R1915" s="18"/>
      <c r="S1915" s="18"/>
      <c r="T1915" s="18"/>
      <c r="AA1915" s="70"/>
      <c r="AB1915" s="70"/>
      <c r="AD1915" s="70"/>
      <c r="AE1915" s="85"/>
    </row>
    <row r="1916" spans="1:31" x14ac:dyDescent="0.25">
      <c r="A1916" s="18"/>
      <c r="B1916" s="18"/>
      <c r="C1916" s="18"/>
      <c r="D1916" s="77"/>
      <c r="E1916" s="77"/>
      <c r="F1916" s="77"/>
      <c r="G1916" s="78"/>
      <c r="H1916" s="5"/>
      <c r="I1916" s="5"/>
      <c r="J1916" s="5"/>
      <c r="K1916" s="5"/>
      <c r="O1916" s="5"/>
      <c r="P1916" s="5"/>
      <c r="Q1916" s="5"/>
      <c r="R1916" s="18"/>
      <c r="S1916" s="18"/>
      <c r="T1916" s="18"/>
      <c r="AA1916" s="70"/>
      <c r="AB1916" s="70"/>
      <c r="AD1916" s="70"/>
      <c r="AE1916" s="85"/>
    </row>
    <row r="1917" spans="1:31" x14ac:dyDescent="0.25">
      <c r="A1917" s="18"/>
      <c r="B1917" s="18"/>
      <c r="C1917" s="18"/>
      <c r="D1917" s="77"/>
      <c r="E1917" s="77"/>
      <c r="F1917" s="77"/>
      <c r="G1917" s="78"/>
      <c r="H1917" s="5"/>
      <c r="I1917" s="5"/>
      <c r="J1917" s="5"/>
      <c r="K1917" s="5"/>
      <c r="O1917" s="5"/>
      <c r="P1917" s="5"/>
      <c r="Q1917" s="5"/>
      <c r="R1917" s="18"/>
      <c r="S1917" s="18"/>
      <c r="T1917" s="18"/>
      <c r="AA1917" s="70"/>
      <c r="AB1917" s="70"/>
      <c r="AD1917" s="70"/>
      <c r="AE1917" s="85"/>
    </row>
    <row r="1918" spans="1:31" x14ac:dyDescent="0.25">
      <c r="A1918" s="18"/>
      <c r="B1918" s="18"/>
      <c r="C1918" s="18"/>
      <c r="D1918" s="77"/>
      <c r="E1918" s="77"/>
      <c r="F1918" s="77"/>
      <c r="G1918" s="78"/>
      <c r="H1918" s="5"/>
      <c r="I1918" s="5"/>
      <c r="J1918" s="5"/>
      <c r="K1918" s="5"/>
      <c r="O1918" s="5"/>
      <c r="P1918" s="5"/>
      <c r="Q1918" s="5"/>
      <c r="R1918" s="18"/>
      <c r="S1918" s="18"/>
      <c r="T1918" s="18"/>
      <c r="AA1918" s="70"/>
      <c r="AB1918" s="70"/>
      <c r="AD1918" s="70"/>
      <c r="AE1918" s="85"/>
    </row>
    <row r="1919" spans="1:31" x14ac:dyDescent="0.25">
      <c r="A1919" s="18"/>
      <c r="B1919" s="18"/>
      <c r="C1919" s="18"/>
      <c r="D1919" s="77"/>
      <c r="E1919" s="77"/>
      <c r="F1919" s="77"/>
      <c r="G1919" s="78"/>
      <c r="H1919" s="5"/>
      <c r="I1919" s="5"/>
      <c r="J1919" s="5"/>
      <c r="K1919" s="5"/>
      <c r="O1919" s="5"/>
      <c r="P1919" s="5"/>
      <c r="Q1919" s="5"/>
      <c r="R1919" s="18"/>
      <c r="S1919" s="18"/>
      <c r="T1919" s="18"/>
      <c r="AA1919" s="70"/>
      <c r="AB1919" s="70"/>
      <c r="AD1919" s="70"/>
      <c r="AE1919" s="85"/>
    </row>
    <row r="1920" spans="1:31" x14ac:dyDescent="0.25">
      <c r="A1920" s="18"/>
      <c r="B1920" s="18"/>
      <c r="C1920" s="18"/>
      <c r="D1920" s="77"/>
      <c r="E1920" s="77"/>
      <c r="F1920" s="77"/>
      <c r="G1920" s="78"/>
      <c r="H1920" s="5"/>
      <c r="I1920" s="5"/>
      <c r="J1920" s="5"/>
      <c r="K1920" s="5"/>
      <c r="O1920" s="5"/>
      <c r="P1920" s="5"/>
      <c r="Q1920" s="5"/>
      <c r="R1920" s="18"/>
      <c r="S1920" s="18"/>
      <c r="T1920" s="18"/>
      <c r="AA1920" s="70"/>
      <c r="AB1920" s="70"/>
      <c r="AD1920" s="70"/>
      <c r="AE1920" s="85"/>
    </row>
    <row r="1921" spans="1:31" x14ac:dyDescent="0.25">
      <c r="A1921" s="18"/>
      <c r="B1921" s="18"/>
      <c r="C1921" s="18"/>
      <c r="D1921" s="77"/>
      <c r="E1921" s="77"/>
      <c r="F1921" s="77"/>
      <c r="G1921" s="78"/>
      <c r="H1921" s="5"/>
      <c r="I1921" s="5"/>
      <c r="J1921" s="5"/>
      <c r="K1921" s="5"/>
      <c r="O1921" s="5"/>
      <c r="P1921" s="5"/>
      <c r="Q1921" s="5"/>
      <c r="R1921" s="18"/>
      <c r="S1921" s="18"/>
      <c r="T1921" s="18"/>
      <c r="AA1921" s="70"/>
      <c r="AB1921" s="70"/>
      <c r="AD1921" s="70"/>
      <c r="AE1921" s="85"/>
    </row>
    <row r="1922" spans="1:31" x14ac:dyDescent="0.25">
      <c r="A1922" s="18"/>
      <c r="B1922" s="18"/>
      <c r="C1922" s="18"/>
      <c r="D1922" s="77"/>
      <c r="E1922" s="77"/>
      <c r="F1922" s="77"/>
      <c r="G1922" s="78"/>
      <c r="H1922" s="5"/>
      <c r="I1922" s="5"/>
      <c r="J1922" s="5"/>
      <c r="K1922" s="5"/>
      <c r="O1922" s="5"/>
      <c r="P1922" s="5"/>
      <c r="Q1922" s="5"/>
      <c r="R1922" s="18"/>
      <c r="S1922" s="18"/>
      <c r="T1922" s="18"/>
      <c r="AA1922" s="70"/>
      <c r="AB1922" s="70"/>
      <c r="AD1922" s="70"/>
      <c r="AE1922" s="85"/>
    </row>
    <row r="1923" spans="1:31" x14ac:dyDescent="0.25">
      <c r="A1923" s="18"/>
      <c r="B1923" s="18"/>
      <c r="C1923" s="18"/>
      <c r="D1923" s="77"/>
      <c r="E1923" s="77"/>
      <c r="F1923" s="77"/>
      <c r="G1923" s="78"/>
      <c r="H1923" s="5"/>
      <c r="I1923" s="5"/>
      <c r="J1923" s="5"/>
      <c r="K1923" s="5"/>
      <c r="O1923" s="5"/>
      <c r="P1923" s="5"/>
      <c r="Q1923" s="5"/>
      <c r="R1923" s="18"/>
      <c r="S1923" s="18"/>
      <c r="T1923" s="18"/>
      <c r="AA1923" s="70"/>
      <c r="AB1923" s="70"/>
      <c r="AD1923" s="70"/>
      <c r="AE1923" s="85"/>
    </row>
    <row r="1924" spans="1:31" x14ac:dyDescent="0.25">
      <c r="A1924" s="18"/>
      <c r="B1924" s="18"/>
      <c r="C1924" s="18"/>
      <c r="D1924" s="77"/>
      <c r="E1924" s="77"/>
      <c r="F1924" s="77"/>
      <c r="G1924" s="78"/>
      <c r="H1924" s="5"/>
      <c r="I1924" s="5"/>
      <c r="J1924" s="5"/>
      <c r="K1924" s="5"/>
      <c r="O1924" s="5"/>
      <c r="P1924" s="5"/>
      <c r="Q1924" s="5"/>
      <c r="R1924" s="18"/>
      <c r="S1924" s="18"/>
      <c r="T1924" s="18"/>
      <c r="AA1924" s="70"/>
      <c r="AB1924" s="70"/>
      <c r="AD1924" s="70"/>
      <c r="AE1924" s="85"/>
    </row>
    <row r="1925" spans="1:31" x14ac:dyDescent="0.25">
      <c r="A1925" s="18"/>
      <c r="B1925" s="18"/>
      <c r="C1925" s="18"/>
      <c r="D1925" s="77"/>
      <c r="E1925" s="77"/>
      <c r="F1925" s="77"/>
      <c r="G1925" s="78"/>
      <c r="H1925" s="5"/>
      <c r="I1925" s="5"/>
      <c r="J1925" s="5"/>
      <c r="K1925" s="5"/>
      <c r="O1925" s="5"/>
      <c r="P1925" s="5"/>
      <c r="Q1925" s="5"/>
      <c r="R1925" s="18"/>
      <c r="S1925" s="18"/>
      <c r="T1925" s="18"/>
      <c r="AA1925" s="70"/>
      <c r="AB1925" s="70"/>
      <c r="AD1925" s="70"/>
      <c r="AE1925" s="85"/>
    </row>
    <row r="1926" spans="1:31" x14ac:dyDescent="0.25">
      <c r="A1926" s="18"/>
      <c r="B1926" s="18"/>
      <c r="C1926" s="18"/>
      <c r="D1926" s="77"/>
      <c r="E1926" s="77"/>
      <c r="F1926" s="77"/>
      <c r="G1926" s="78"/>
      <c r="H1926" s="5"/>
      <c r="I1926" s="5"/>
      <c r="J1926" s="5"/>
      <c r="K1926" s="5"/>
      <c r="O1926" s="5"/>
      <c r="P1926" s="5"/>
      <c r="Q1926" s="5"/>
      <c r="R1926" s="18"/>
      <c r="S1926" s="18"/>
      <c r="T1926" s="18"/>
      <c r="AA1926" s="70"/>
      <c r="AB1926" s="70"/>
      <c r="AD1926" s="70"/>
      <c r="AE1926" s="85"/>
    </row>
    <row r="1927" spans="1:31" x14ac:dyDescent="0.25">
      <c r="A1927" s="18"/>
      <c r="B1927" s="18"/>
      <c r="C1927" s="18"/>
      <c r="D1927" s="77"/>
      <c r="E1927" s="77"/>
      <c r="F1927" s="77"/>
      <c r="G1927" s="78"/>
      <c r="H1927" s="5"/>
      <c r="I1927" s="5"/>
      <c r="J1927" s="5"/>
      <c r="K1927" s="5"/>
      <c r="O1927" s="5"/>
      <c r="P1927" s="5"/>
      <c r="Q1927" s="5"/>
      <c r="R1927" s="18"/>
      <c r="S1927" s="18"/>
      <c r="T1927" s="18"/>
      <c r="AA1927" s="70"/>
      <c r="AB1927" s="70"/>
      <c r="AD1927" s="70"/>
      <c r="AE1927" s="85"/>
    </row>
    <row r="1928" spans="1:31" x14ac:dyDescent="0.25">
      <c r="A1928" s="18"/>
      <c r="B1928" s="18"/>
      <c r="C1928" s="18"/>
      <c r="D1928" s="77"/>
      <c r="E1928" s="77"/>
      <c r="F1928" s="77"/>
      <c r="G1928" s="78"/>
      <c r="H1928" s="5"/>
      <c r="I1928" s="5"/>
      <c r="J1928" s="5"/>
      <c r="K1928" s="5"/>
      <c r="O1928" s="5"/>
      <c r="P1928" s="5"/>
      <c r="Q1928" s="5"/>
      <c r="R1928" s="18"/>
      <c r="S1928" s="18"/>
      <c r="T1928" s="18"/>
      <c r="AA1928" s="70"/>
      <c r="AB1928" s="70"/>
      <c r="AD1928" s="70"/>
      <c r="AE1928" s="85"/>
    </row>
    <row r="1929" spans="1:31" x14ac:dyDescent="0.25">
      <c r="A1929" s="18"/>
      <c r="B1929" s="18"/>
      <c r="C1929" s="18"/>
      <c r="D1929" s="77"/>
      <c r="E1929" s="77"/>
      <c r="F1929" s="77"/>
      <c r="G1929" s="78"/>
      <c r="H1929" s="5"/>
      <c r="I1929" s="5"/>
      <c r="J1929" s="5"/>
      <c r="K1929" s="5"/>
      <c r="O1929" s="5"/>
      <c r="P1929" s="5"/>
      <c r="Q1929" s="5"/>
      <c r="R1929" s="18"/>
      <c r="S1929" s="18"/>
      <c r="T1929" s="18"/>
      <c r="AA1929" s="70"/>
      <c r="AB1929" s="70"/>
      <c r="AD1929" s="70"/>
      <c r="AE1929" s="85"/>
    </row>
    <row r="1930" spans="1:31" x14ac:dyDescent="0.25">
      <c r="A1930" s="18"/>
      <c r="B1930" s="18"/>
      <c r="C1930" s="18"/>
      <c r="D1930" s="77"/>
      <c r="E1930" s="77"/>
      <c r="F1930" s="77"/>
      <c r="G1930" s="78"/>
      <c r="H1930" s="5"/>
      <c r="I1930" s="5"/>
      <c r="J1930" s="5"/>
      <c r="K1930" s="5"/>
      <c r="O1930" s="5"/>
      <c r="P1930" s="5"/>
      <c r="Q1930" s="5"/>
      <c r="R1930" s="18"/>
      <c r="S1930" s="18"/>
      <c r="T1930" s="18"/>
      <c r="AA1930" s="70"/>
      <c r="AB1930" s="70"/>
      <c r="AD1930" s="70"/>
      <c r="AE1930" s="85"/>
    </row>
    <row r="1931" spans="1:31" x14ac:dyDescent="0.25">
      <c r="A1931" s="18"/>
      <c r="B1931" s="18"/>
      <c r="C1931" s="18"/>
      <c r="D1931" s="77"/>
      <c r="E1931" s="77"/>
      <c r="F1931" s="77"/>
      <c r="G1931" s="78"/>
      <c r="H1931" s="5"/>
      <c r="I1931" s="5"/>
      <c r="J1931" s="5"/>
      <c r="K1931" s="5"/>
      <c r="O1931" s="5"/>
      <c r="P1931" s="5"/>
      <c r="Q1931" s="5"/>
      <c r="R1931" s="18"/>
      <c r="S1931" s="18"/>
      <c r="T1931" s="18"/>
      <c r="AA1931" s="70"/>
      <c r="AB1931" s="70"/>
      <c r="AD1931" s="70"/>
      <c r="AE1931" s="85"/>
    </row>
    <row r="1932" spans="1:31" x14ac:dyDescent="0.25">
      <c r="A1932" s="18"/>
      <c r="B1932" s="18"/>
      <c r="C1932" s="18"/>
      <c r="D1932" s="77"/>
      <c r="E1932" s="77"/>
      <c r="F1932" s="77"/>
      <c r="G1932" s="78"/>
      <c r="H1932" s="5"/>
      <c r="I1932" s="5"/>
      <c r="J1932" s="5"/>
      <c r="K1932" s="5"/>
      <c r="O1932" s="5"/>
      <c r="P1932" s="5"/>
      <c r="Q1932" s="5"/>
      <c r="R1932" s="18"/>
      <c r="S1932" s="18"/>
      <c r="T1932" s="18"/>
      <c r="AA1932" s="70"/>
      <c r="AB1932" s="70"/>
      <c r="AD1932" s="70"/>
      <c r="AE1932" s="85"/>
    </row>
    <row r="1933" spans="1:31" x14ac:dyDescent="0.25">
      <c r="A1933" s="18"/>
      <c r="B1933" s="18"/>
      <c r="C1933" s="18"/>
      <c r="D1933" s="77"/>
      <c r="E1933" s="77"/>
      <c r="F1933" s="77"/>
      <c r="G1933" s="78"/>
      <c r="H1933" s="5"/>
      <c r="I1933" s="5"/>
      <c r="J1933" s="5"/>
      <c r="K1933" s="5"/>
      <c r="O1933" s="5"/>
      <c r="P1933" s="5"/>
      <c r="Q1933" s="5"/>
      <c r="R1933" s="18"/>
      <c r="S1933" s="18"/>
      <c r="T1933" s="18"/>
      <c r="AA1933" s="70"/>
      <c r="AB1933" s="70"/>
      <c r="AD1933" s="70"/>
      <c r="AE1933" s="85"/>
    </row>
    <row r="1934" spans="1:31" x14ac:dyDescent="0.25">
      <c r="A1934" s="18"/>
      <c r="B1934" s="18"/>
      <c r="C1934" s="18"/>
      <c r="D1934" s="77"/>
      <c r="E1934" s="77"/>
      <c r="F1934" s="77"/>
      <c r="G1934" s="78"/>
      <c r="H1934" s="5"/>
      <c r="I1934" s="5"/>
      <c r="J1934" s="5"/>
      <c r="K1934" s="5"/>
      <c r="O1934" s="5"/>
      <c r="P1934" s="5"/>
      <c r="Q1934" s="5"/>
      <c r="R1934" s="18"/>
      <c r="S1934" s="18"/>
      <c r="T1934" s="18"/>
      <c r="AA1934" s="70"/>
      <c r="AB1934" s="70"/>
      <c r="AD1934" s="70"/>
      <c r="AE1934" s="85"/>
    </row>
    <row r="1935" spans="1:31" x14ac:dyDescent="0.25">
      <c r="A1935" s="18"/>
      <c r="B1935" s="18"/>
      <c r="C1935" s="18"/>
      <c r="D1935" s="77"/>
      <c r="E1935" s="77"/>
      <c r="F1935" s="77"/>
      <c r="G1935" s="78"/>
      <c r="H1935" s="5"/>
      <c r="I1935" s="5"/>
      <c r="J1935" s="5"/>
      <c r="K1935" s="5"/>
      <c r="O1935" s="5"/>
      <c r="P1935" s="5"/>
      <c r="Q1935" s="5"/>
      <c r="R1935" s="18"/>
      <c r="S1935" s="18"/>
      <c r="T1935" s="18"/>
      <c r="AA1935" s="70"/>
      <c r="AB1935" s="70"/>
      <c r="AD1935" s="70"/>
      <c r="AE1935" s="85"/>
    </row>
    <row r="1936" spans="1:31" x14ac:dyDescent="0.25">
      <c r="A1936" s="18"/>
      <c r="B1936" s="18"/>
      <c r="C1936" s="18"/>
      <c r="D1936" s="77"/>
      <c r="E1936" s="77"/>
      <c r="F1936" s="77"/>
      <c r="G1936" s="78"/>
      <c r="H1936" s="5"/>
      <c r="I1936" s="5"/>
      <c r="J1936" s="5"/>
      <c r="K1936" s="5"/>
      <c r="O1936" s="5"/>
      <c r="P1936" s="5"/>
      <c r="Q1936" s="5"/>
      <c r="R1936" s="18"/>
      <c r="S1936" s="18"/>
      <c r="T1936" s="18"/>
      <c r="AA1936" s="70"/>
      <c r="AB1936" s="70"/>
      <c r="AD1936" s="70"/>
      <c r="AE1936" s="85"/>
    </row>
    <row r="1937" spans="1:31" x14ac:dyDescent="0.25">
      <c r="A1937" s="18"/>
      <c r="B1937" s="18"/>
      <c r="C1937" s="18"/>
      <c r="D1937" s="77"/>
      <c r="E1937" s="77"/>
      <c r="F1937" s="77"/>
      <c r="G1937" s="78"/>
      <c r="H1937" s="5"/>
      <c r="I1937" s="5"/>
      <c r="J1937" s="5"/>
      <c r="K1937" s="5"/>
      <c r="O1937" s="5"/>
      <c r="P1937" s="5"/>
      <c r="Q1937" s="5"/>
      <c r="R1937" s="18"/>
      <c r="S1937" s="18"/>
      <c r="T1937" s="18"/>
      <c r="AA1937" s="70"/>
      <c r="AB1937" s="70"/>
      <c r="AD1937" s="70"/>
      <c r="AE1937" s="85"/>
    </row>
    <row r="1938" spans="1:31" x14ac:dyDescent="0.25">
      <c r="A1938" s="18"/>
      <c r="B1938" s="18"/>
      <c r="C1938" s="18"/>
      <c r="D1938" s="77"/>
      <c r="E1938" s="77"/>
      <c r="F1938" s="77"/>
      <c r="G1938" s="78"/>
      <c r="H1938" s="5"/>
      <c r="I1938" s="5"/>
      <c r="J1938" s="5"/>
      <c r="K1938" s="5"/>
      <c r="O1938" s="5"/>
      <c r="P1938" s="5"/>
      <c r="Q1938" s="5"/>
      <c r="R1938" s="18"/>
      <c r="S1938" s="18"/>
      <c r="T1938" s="18"/>
      <c r="AA1938" s="70"/>
      <c r="AB1938" s="70"/>
      <c r="AD1938" s="70"/>
      <c r="AE1938" s="85"/>
    </row>
    <row r="1939" spans="1:31" x14ac:dyDescent="0.25">
      <c r="A1939" s="18"/>
      <c r="B1939" s="18"/>
      <c r="C1939" s="18"/>
      <c r="D1939" s="77"/>
      <c r="E1939" s="77"/>
      <c r="F1939" s="77"/>
      <c r="G1939" s="78"/>
      <c r="H1939" s="5"/>
      <c r="I1939" s="5"/>
      <c r="J1939" s="5"/>
      <c r="K1939" s="5"/>
      <c r="O1939" s="5"/>
      <c r="P1939" s="5"/>
      <c r="Q1939" s="5"/>
      <c r="R1939" s="18"/>
      <c r="S1939" s="18"/>
      <c r="T1939" s="18"/>
      <c r="AA1939" s="70"/>
      <c r="AB1939" s="70"/>
      <c r="AD1939" s="70"/>
      <c r="AE1939" s="85"/>
    </row>
    <row r="1940" spans="1:31" x14ac:dyDescent="0.25">
      <c r="A1940" s="18"/>
      <c r="B1940" s="18"/>
      <c r="C1940" s="18"/>
      <c r="D1940" s="77"/>
      <c r="E1940" s="77"/>
      <c r="F1940" s="77"/>
      <c r="G1940" s="78"/>
      <c r="H1940" s="5"/>
      <c r="I1940" s="5"/>
      <c r="J1940" s="5"/>
      <c r="K1940" s="5"/>
      <c r="O1940" s="5"/>
      <c r="P1940" s="5"/>
      <c r="Q1940" s="5"/>
      <c r="R1940" s="18"/>
      <c r="S1940" s="18"/>
      <c r="T1940" s="18"/>
      <c r="AA1940" s="70"/>
      <c r="AB1940" s="70"/>
      <c r="AD1940" s="70"/>
      <c r="AE1940" s="85"/>
    </row>
    <row r="1941" spans="1:31" x14ac:dyDescent="0.25">
      <c r="A1941" s="18"/>
      <c r="B1941" s="18"/>
      <c r="C1941" s="18"/>
      <c r="D1941" s="77"/>
      <c r="E1941" s="77"/>
      <c r="F1941" s="77"/>
      <c r="G1941" s="78"/>
      <c r="H1941" s="5"/>
      <c r="I1941" s="5"/>
      <c r="J1941" s="5"/>
      <c r="K1941" s="5"/>
      <c r="O1941" s="5"/>
      <c r="P1941" s="5"/>
      <c r="Q1941" s="5"/>
      <c r="R1941" s="18"/>
      <c r="S1941" s="18"/>
      <c r="T1941" s="18"/>
      <c r="AA1941" s="70"/>
      <c r="AB1941" s="70"/>
      <c r="AD1941" s="70"/>
      <c r="AE1941" s="85"/>
    </row>
    <row r="1942" spans="1:31" x14ac:dyDescent="0.25">
      <c r="A1942" s="18"/>
      <c r="B1942" s="18"/>
      <c r="C1942" s="18"/>
      <c r="D1942" s="77"/>
      <c r="E1942" s="77"/>
      <c r="F1942" s="77"/>
      <c r="G1942" s="78"/>
      <c r="H1942" s="5"/>
      <c r="I1942" s="5"/>
      <c r="J1942" s="5"/>
      <c r="K1942" s="5"/>
      <c r="O1942" s="5"/>
      <c r="P1942" s="5"/>
      <c r="Q1942" s="5"/>
      <c r="R1942" s="18"/>
      <c r="S1942" s="18"/>
      <c r="T1942" s="18"/>
      <c r="AA1942" s="70"/>
      <c r="AB1942" s="70"/>
      <c r="AD1942" s="70"/>
      <c r="AE1942" s="85"/>
    </row>
    <row r="1943" spans="1:31" x14ac:dyDescent="0.25">
      <c r="A1943" s="18"/>
      <c r="B1943" s="18"/>
      <c r="C1943" s="18"/>
      <c r="D1943" s="77"/>
      <c r="E1943" s="77"/>
      <c r="F1943" s="77"/>
      <c r="G1943" s="78"/>
      <c r="H1943" s="5"/>
      <c r="I1943" s="5"/>
      <c r="J1943" s="5"/>
      <c r="K1943" s="5"/>
      <c r="O1943" s="5"/>
      <c r="P1943" s="5"/>
      <c r="Q1943" s="5"/>
      <c r="R1943" s="18"/>
      <c r="S1943" s="18"/>
      <c r="T1943" s="18"/>
      <c r="AA1943" s="70"/>
      <c r="AB1943" s="70"/>
      <c r="AD1943" s="70"/>
      <c r="AE1943" s="85"/>
    </row>
    <row r="1944" spans="1:31" x14ac:dyDescent="0.25">
      <c r="A1944" s="18"/>
      <c r="B1944" s="18"/>
      <c r="C1944" s="18"/>
      <c r="D1944" s="77"/>
      <c r="E1944" s="77"/>
      <c r="F1944" s="77"/>
      <c r="G1944" s="78"/>
      <c r="H1944" s="5"/>
      <c r="I1944" s="5"/>
      <c r="J1944" s="5"/>
      <c r="K1944" s="5"/>
      <c r="O1944" s="5"/>
      <c r="P1944" s="5"/>
      <c r="Q1944" s="5"/>
      <c r="R1944" s="18"/>
      <c r="S1944" s="18"/>
      <c r="T1944" s="18"/>
      <c r="AA1944" s="70"/>
      <c r="AB1944" s="70"/>
      <c r="AD1944" s="70"/>
      <c r="AE1944" s="85"/>
    </row>
    <row r="1945" spans="1:31" x14ac:dyDescent="0.25">
      <c r="A1945" s="18"/>
      <c r="B1945" s="18"/>
      <c r="C1945" s="18"/>
      <c r="D1945" s="77"/>
      <c r="E1945" s="77"/>
      <c r="F1945" s="77"/>
      <c r="G1945" s="78"/>
      <c r="H1945" s="5"/>
      <c r="I1945" s="5"/>
      <c r="J1945" s="5"/>
      <c r="K1945" s="5"/>
      <c r="O1945" s="5"/>
      <c r="P1945" s="5"/>
      <c r="Q1945" s="5"/>
      <c r="R1945" s="18"/>
      <c r="S1945" s="18"/>
      <c r="T1945" s="18"/>
      <c r="AA1945" s="70"/>
      <c r="AB1945" s="70"/>
      <c r="AD1945" s="70"/>
      <c r="AE1945" s="85"/>
    </row>
    <row r="1946" spans="1:31" x14ac:dyDescent="0.25">
      <c r="A1946" s="18"/>
      <c r="B1946" s="18"/>
      <c r="C1946" s="18"/>
      <c r="D1946" s="77"/>
      <c r="E1946" s="77"/>
      <c r="F1946" s="77"/>
      <c r="G1946" s="78"/>
      <c r="H1946" s="5"/>
      <c r="I1946" s="5"/>
      <c r="J1946" s="5"/>
      <c r="K1946" s="5"/>
      <c r="O1946" s="5"/>
      <c r="P1946" s="5"/>
      <c r="Q1946" s="5"/>
      <c r="R1946" s="18"/>
      <c r="S1946" s="18"/>
      <c r="T1946" s="18"/>
      <c r="AA1946" s="70"/>
      <c r="AB1946" s="70"/>
      <c r="AD1946" s="70"/>
      <c r="AE1946" s="85"/>
    </row>
    <row r="1947" spans="1:31" x14ac:dyDescent="0.25">
      <c r="A1947" s="18"/>
      <c r="B1947" s="18"/>
      <c r="C1947" s="18"/>
      <c r="D1947" s="77"/>
      <c r="E1947" s="77"/>
      <c r="F1947" s="77"/>
      <c r="G1947" s="78"/>
      <c r="H1947" s="5"/>
      <c r="I1947" s="5"/>
      <c r="J1947" s="5"/>
      <c r="K1947" s="5"/>
      <c r="O1947" s="5"/>
      <c r="P1947" s="5"/>
      <c r="Q1947" s="5"/>
      <c r="R1947" s="18"/>
      <c r="S1947" s="18"/>
      <c r="T1947" s="18"/>
      <c r="AA1947" s="70"/>
      <c r="AB1947" s="70"/>
      <c r="AD1947" s="70"/>
      <c r="AE1947" s="85"/>
    </row>
    <row r="1948" spans="1:31" x14ac:dyDescent="0.25">
      <c r="A1948" s="18"/>
      <c r="B1948" s="18"/>
      <c r="C1948" s="18"/>
      <c r="D1948" s="77"/>
      <c r="E1948" s="77"/>
      <c r="F1948" s="77"/>
      <c r="G1948" s="78"/>
      <c r="H1948" s="5"/>
      <c r="I1948" s="5"/>
      <c r="J1948" s="5"/>
      <c r="K1948" s="5"/>
      <c r="O1948" s="5"/>
      <c r="P1948" s="5"/>
      <c r="Q1948" s="5"/>
      <c r="R1948" s="18"/>
      <c r="S1948" s="18"/>
      <c r="T1948" s="18"/>
      <c r="AA1948" s="70"/>
      <c r="AB1948" s="70"/>
      <c r="AD1948" s="70"/>
      <c r="AE1948" s="85"/>
    </row>
    <row r="1949" spans="1:31" x14ac:dyDescent="0.25">
      <c r="A1949" s="18"/>
      <c r="B1949" s="18"/>
      <c r="C1949" s="18"/>
      <c r="D1949" s="77"/>
      <c r="E1949" s="77"/>
      <c r="F1949" s="77"/>
      <c r="G1949" s="78"/>
      <c r="H1949" s="5"/>
      <c r="I1949" s="5"/>
      <c r="J1949" s="5"/>
      <c r="K1949" s="5"/>
      <c r="O1949" s="5"/>
      <c r="P1949" s="5"/>
      <c r="Q1949" s="5"/>
      <c r="R1949" s="18"/>
      <c r="S1949" s="18"/>
      <c r="T1949" s="18"/>
      <c r="AA1949" s="70"/>
      <c r="AB1949" s="70"/>
      <c r="AD1949" s="70"/>
      <c r="AE1949" s="85"/>
    </row>
    <row r="1950" spans="1:31" x14ac:dyDescent="0.25">
      <c r="A1950" s="18"/>
      <c r="B1950" s="18"/>
      <c r="C1950" s="18"/>
      <c r="D1950" s="77"/>
      <c r="E1950" s="77"/>
      <c r="F1950" s="77"/>
      <c r="G1950" s="78"/>
      <c r="H1950" s="5"/>
      <c r="I1950" s="5"/>
      <c r="J1950" s="5"/>
      <c r="K1950" s="5"/>
      <c r="O1950" s="5"/>
      <c r="P1950" s="5"/>
      <c r="Q1950" s="5"/>
      <c r="R1950" s="18"/>
      <c r="S1950" s="18"/>
      <c r="T1950" s="18"/>
      <c r="AA1950" s="70"/>
      <c r="AB1950" s="70"/>
      <c r="AD1950" s="70"/>
      <c r="AE1950" s="85"/>
    </row>
    <row r="1951" spans="1:31" x14ac:dyDescent="0.25">
      <c r="A1951" s="18"/>
      <c r="B1951" s="18"/>
      <c r="C1951" s="18"/>
      <c r="D1951" s="77"/>
      <c r="E1951" s="77"/>
      <c r="F1951" s="77"/>
      <c r="G1951" s="78"/>
      <c r="H1951" s="5"/>
      <c r="I1951" s="5"/>
      <c r="J1951" s="5"/>
      <c r="K1951" s="5"/>
      <c r="O1951" s="5"/>
      <c r="P1951" s="5"/>
      <c r="Q1951" s="5"/>
      <c r="R1951" s="18"/>
      <c r="S1951" s="18"/>
      <c r="T1951" s="18"/>
      <c r="AA1951" s="70"/>
      <c r="AB1951" s="70"/>
      <c r="AD1951" s="70"/>
      <c r="AE1951" s="85"/>
    </row>
    <row r="1952" spans="1:31" x14ac:dyDescent="0.25">
      <c r="A1952" s="18"/>
      <c r="B1952" s="18"/>
      <c r="C1952" s="18"/>
      <c r="D1952" s="77"/>
      <c r="E1952" s="77"/>
      <c r="F1952" s="77"/>
      <c r="G1952" s="78"/>
      <c r="H1952" s="5"/>
      <c r="I1952" s="5"/>
      <c r="J1952" s="5"/>
      <c r="K1952" s="5"/>
      <c r="O1952" s="5"/>
      <c r="P1952" s="5"/>
      <c r="Q1952" s="5"/>
      <c r="R1952" s="18"/>
      <c r="S1952" s="18"/>
      <c r="T1952" s="18"/>
      <c r="AA1952" s="70"/>
      <c r="AB1952" s="70"/>
      <c r="AD1952" s="70"/>
      <c r="AE1952" s="85"/>
    </row>
    <row r="1953" spans="1:31" x14ac:dyDescent="0.25">
      <c r="A1953" s="18"/>
      <c r="B1953" s="18"/>
      <c r="C1953" s="18"/>
      <c r="D1953" s="77"/>
      <c r="E1953" s="77"/>
      <c r="F1953" s="77"/>
      <c r="G1953" s="78"/>
      <c r="H1953" s="5"/>
      <c r="I1953" s="5"/>
      <c r="J1953" s="5"/>
      <c r="K1953" s="5"/>
      <c r="O1953" s="5"/>
      <c r="P1953" s="5"/>
      <c r="Q1953" s="5"/>
      <c r="R1953" s="18"/>
      <c r="S1953" s="18"/>
      <c r="T1953" s="18"/>
      <c r="AA1953" s="70"/>
      <c r="AB1953" s="70"/>
      <c r="AD1953" s="70"/>
      <c r="AE1953" s="85"/>
    </row>
    <row r="1954" spans="1:31" x14ac:dyDescent="0.25">
      <c r="A1954" s="18"/>
      <c r="B1954" s="18"/>
      <c r="C1954" s="18"/>
      <c r="D1954" s="77"/>
      <c r="E1954" s="77"/>
      <c r="F1954" s="77"/>
      <c r="G1954" s="78"/>
      <c r="H1954" s="5"/>
      <c r="I1954" s="5"/>
      <c r="J1954" s="5"/>
      <c r="K1954" s="5"/>
      <c r="O1954" s="5"/>
      <c r="P1954" s="5"/>
      <c r="Q1954" s="5"/>
      <c r="R1954" s="18"/>
      <c r="S1954" s="18"/>
      <c r="T1954" s="18"/>
      <c r="AA1954" s="70"/>
      <c r="AB1954" s="70"/>
      <c r="AD1954" s="70"/>
      <c r="AE1954" s="85"/>
    </row>
    <row r="1955" spans="1:31" x14ac:dyDescent="0.25">
      <c r="A1955" s="18"/>
      <c r="B1955" s="18"/>
      <c r="C1955" s="18"/>
      <c r="D1955" s="77"/>
      <c r="E1955" s="77"/>
      <c r="F1955" s="77"/>
      <c r="G1955" s="78"/>
      <c r="H1955" s="5"/>
      <c r="I1955" s="5"/>
      <c r="J1955" s="5"/>
      <c r="K1955" s="5"/>
      <c r="O1955" s="5"/>
      <c r="P1955" s="5"/>
      <c r="Q1955" s="5"/>
      <c r="R1955" s="18"/>
      <c r="S1955" s="18"/>
      <c r="T1955" s="18"/>
      <c r="AA1955" s="70"/>
      <c r="AB1955" s="70"/>
      <c r="AD1955" s="70"/>
      <c r="AE1955" s="85"/>
    </row>
    <row r="1956" spans="1:31" x14ac:dyDescent="0.25">
      <c r="A1956" s="18"/>
      <c r="B1956" s="18"/>
      <c r="C1956" s="18"/>
      <c r="D1956" s="77"/>
      <c r="E1956" s="77"/>
      <c r="F1956" s="77"/>
      <c r="G1956" s="78"/>
      <c r="H1956" s="5"/>
      <c r="I1956" s="5"/>
      <c r="J1956" s="5"/>
      <c r="K1956" s="5"/>
      <c r="O1956" s="5"/>
      <c r="P1956" s="5"/>
      <c r="Q1956" s="5"/>
      <c r="R1956" s="18"/>
      <c r="S1956" s="18"/>
      <c r="T1956" s="18"/>
      <c r="AA1956" s="70"/>
      <c r="AB1956" s="70"/>
      <c r="AD1956" s="70"/>
      <c r="AE1956" s="85"/>
    </row>
    <row r="1957" spans="1:31" x14ac:dyDescent="0.25">
      <c r="A1957" s="18"/>
      <c r="B1957" s="18"/>
      <c r="C1957" s="18"/>
      <c r="D1957" s="77"/>
      <c r="E1957" s="77"/>
      <c r="F1957" s="77"/>
      <c r="G1957" s="78"/>
      <c r="H1957" s="5"/>
      <c r="I1957" s="5"/>
      <c r="J1957" s="5"/>
      <c r="K1957" s="5"/>
      <c r="O1957" s="5"/>
      <c r="P1957" s="5"/>
      <c r="Q1957" s="5"/>
      <c r="R1957" s="18"/>
      <c r="S1957" s="18"/>
      <c r="T1957" s="18"/>
      <c r="AA1957" s="70"/>
      <c r="AB1957" s="70"/>
      <c r="AD1957" s="70"/>
      <c r="AE1957" s="85"/>
    </row>
    <row r="1958" spans="1:31" x14ac:dyDescent="0.25">
      <c r="A1958" s="18"/>
      <c r="B1958" s="18"/>
      <c r="C1958" s="18"/>
      <c r="D1958" s="77"/>
      <c r="E1958" s="77"/>
      <c r="F1958" s="77"/>
      <c r="G1958" s="78"/>
      <c r="H1958" s="5"/>
      <c r="I1958" s="5"/>
      <c r="J1958" s="5"/>
      <c r="K1958" s="5"/>
      <c r="O1958" s="5"/>
      <c r="P1958" s="5"/>
      <c r="Q1958" s="5"/>
      <c r="R1958" s="18"/>
      <c r="S1958" s="18"/>
      <c r="T1958" s="18"/>
      <c r="AA1958" s="70"/>
      <c r="AB1958" s="70"/>
      <c r="AD1958" s="70"/>
      <c r="AE1958" s="85"/>
    </row>
    <row r="1959" spans="1:31" x14ac:dyDescent="0.25">
      <c r="A1959" s="18"/>
      <c r="B1959" s="18"/>
      <c r="C1959" s="18"/>
      <c r="D1959" s="77"/>
      <c r="E1959" s="77"/>
      <c r="F1959" s="77"/>
      <c r="G1959" s="78"/>
      <c r="H1959" s="5"/>
      <c r="I1959" s="5"/>
      <c r="J1959" s="5"/>
      <c r="K1959" s="5"/>
      <c r="O1959" s="5"/>
      <c r="P1959" s="5"/>
      <c r="Q1959" s="5"/>
      <c r="R1959" s="18"/>
      <c r="S1959" s="18"/>
      <c r="T1959" s="18"/>
      <c r="AA1959" s="70"/>
      <c r="AB1959" s="70"/>
      <c r="AD1959" s="70"/>
      <c r="AE1959" s="85"/>
    </row>
    <row r="1960" spans="1:31" x14ac:dyDescent="0.25">
      <c r="A1960" s="18"/>
      <c r="B1960" s="18"/>
      <c r="C1960" s="18"/>
      <c r="D1960" s="77"/>
      <c r="E1960" s="77"/>
      <c r="F1960" s="77"/>
      <c r="G1960" s="78"/>
      <c r="H1960" s="5"/>
      <c r="I1960" s="5"/>
      <c r="J1960" s="5"/>
      <c r="K1960" s="5"/>
      <c r="O1960" s="5"/>
      <c r="P1960" s="5"/>
      <c r="Q1960" s="5"/>
      <c r="R1960" s="18"/>
      <c r="S1960" s="18"/>
      <c r="T1960" s="18"/>
      <c r="AA1960" s="70"/>
      <c r="AB1960" s="70"/>
      <c r="AD1960" s="70"/>
      <c r="AE1960" s="85"/>
    </row>
    <row r="1961" spans="1:31" x14ac:dyDescent="0.25">
      <c r="A1961" s="18"/>
      <c r="B1961" s="18"/>
      <c r="C1961" s="18"/>
      <c r="D1961" s="77"/>
      <c r="E1961" s="77"/>
      <c r="F1961" s="77"/>
      <c r="G1961" s="78"/>
      <c r="H1961" s="5"/>
      <c r="I1961" s="5"/>
      <c r="J1961" s="5"/>
      <c r="K1961" s="5"/>
      <c r="O1961" s="5"/>
      <c r="P1961" s="5"/>
      <c r="Q1961" s="5"/>
      <c r="R1961" s="18"/>
      <c r="S1961" s="18"/>
      <c r="T1961" s="18"/>
      <c r="AA1961" s="70"/>
      <c r="AB1961" s="70"/>
      <c r="AD1961" s="70"/>
      <c r="AE1961" s="85"/>
    </row>
    <row r="1962" spans="1:31" x14ac:dyDescent="0.25">
      <c r="A1962" s="18"/>
      <c r="B1962" s="18"/>
      <c r="C1962" s="18"/>
      <c r="D1962" s="77"/>
      <c r="E1962" s="77"/>
      <c r="F1962" s="77"/>
      <c r="G1962" s="78"/>
      <c r="H1962" s="5"/>
      <c r="I1962" s="5"/>
      <c r="J1962" s="5"/>
      <c r="K1962" s="5"/>
      <c r="O1962" s="5"/>
      <c r="P1962" s="5"/>
      <c r="Q1962" s="5"/>
      <c r="R1962" s="18"/>
      <c r="S1962" s="18"/>
      <c r="T1962" s="18"/>
      <c r="AA1962" s="70"/>
      <c r="AB1962" s="70"/>
      <c r="AD1962" s="70"/>
      <c r="AE1962" s="85"/>
    </row>
    <row r="1963" spans="1:31" x14ac:dyDescent="0.25">
      <c r="A1963" s="18"/>
      <c r="B1963" s="18"/>
      <c r="C1963" s="18"/>
      <c r="D1963" s="77"/>
      <c r="E1963" s="77"/>
      <c r="F1963" s="77"/>
      <c r="G1963" s="78"/>
      <c r="H1963" s="5"/>
      <c r="I1963" s="5"/>
      <c r="J1963" s="5"/>
      <c r="K1963" s="5"/>
      <c r="O1963" s="5"/>
      <c r="P1963" s="5"/>
      <c r="Q1963" s="5"/>
      <c r="R1963" s="18"/>
      <c r="S1963" s="18"/>
      <c r="T1963" s="18"/>
      <c r="AA1963" s="70"/>
      <c r="AB1963" s="70"/>
      <c r="AD1963" s="70"/>
      <c r="AE1963" s="85"/>
    </row>
    <row r="1964" spans="1:31" x14ac:dyDescent="0.25">
      <c r="A1964" s="18"/>
      <c r="B1964" s="18"/>
      <c r="C1964" s="18"/>
      <c r="D1964" s="77"/>
      <c r="E1964" s="77"/>
      <c r="F1964" s="77"/>
      <c r="G1964" s="78"/>
      <c r="H1964" s="5"/>
      <c r="I1964" s="5"/>
      <c r="J1964" s="5"/>
      <c r="K1964" s="5"/>
      <c r="O1964" s="5"/>
      <c r="P1964" s="5"/>
      <c r="Q1964" s="5"/>
      <c r="R1964" s="18"/>
      <c r="S1964" s="18"/>
      <c r="T1964" s="18"/>
      <c r="AA1964" s="70"/>
      <c r="AB1964" s="70"/>
      <c r="AD1964" s="70"/>
      <c r="AE1964" s="85"/>
    </row>
    <row r="1965" spans="1:31" x14ac:dyDescent="0.25">
      <c r="A1965" s="18"/>
      <c r="B1965" s="18"/>
      <c r="C1965" s="18"/>
      <c r="D1965" s="77"/>
      <c r="E1965" s="77"/>
      <c r="F1965" s="77"/>
      <c r="G1965" s="78"/>
      <c r="H1965" s="5"/>
      <c r="I1965" s="5"/>
      <c r="J1965" s="5"/>
      <c r="K1965" s="5"/>
      <c r="O1965" s="5"/>
      <c r="P1965" s="5"/>
      <c r="Q1965" s="5"/>
      <c r="R1965" s="18"/>
      <c r="S1965" s="18"/>
      <c r="T1965" s="18"/>
      <c r="AA1965" s="70"/>
      <c r="AB1965" s="70"/>
      <c r="AD1965" s="70"/>
      <c r="AE1965" s="85"/>
    </row>
    <row r="1966" spans="1:31" x14ac:dyDescent="0.25">
      <c r="A1966" s="18"/>
      <c r="B1966" s="18"/>
      <c r="C1966" s="18"/>
      <c r="D1966" s="77"/>
      <c r="E1966" s="77"/>
      <c r="F1966" s="77"/>
      <c r="G1966" s="78"/>
      <c r="H1966" s="5"/>
      <c r="I1966" s="5"/>
      <c r="J1966" s="5"/>
      <c r="K1966" s="5"/>
      <c r="O1966" s="5"/>
      <c r="P1966" s="5"/>
      <c r="Q1966" s="5"/>
      <c r="R1966" s="18"/>
      <c r="S1966" s="18"/>
      <c r="T1966" s="18"/>
      <c r="AA1966" s="70"/>
      <c r="AB1966" s="70"/>
      <c r="AD1966" s="70"/>
      <c r="AE1966" s="85"/>
    </row>
    <row r="1967" spans="1:31" x14ac:dyDescent="0.25">
      <c r="A1967" s="18"/>
      <c r="B1967" s="18"/>
      <c r="C1967" s="18"/>
      <c r="D1967" s="77"/>
      <c r="E1967" s="77"/>
      <c r="F1967" s="77"/>
      <c r="G1967" s="78"/>
      <c r="H1967" s="5"/>
      <c r="I1967" s="5"/>
      <c r="J1967" s="5"/>
      <c r="K1967" s="5"/>
      <c r="O1967" s="5"/>
      <c r="P1967" s="5"/>
      <c r="Q1967" s="5"/>
      <c r="R1967" s="18"/>
      <c r="S1967" s="18"/>
      <c r="T1967" s="18"/>
      <c r="AA1967" s="70"/>
      <c r="AB1967" s="70"/>
      <c r="AD1967" s="70"/>
      <c r="AE1967" s="85"/>
    </row>
    <row r="1968" spans="1:31" x14ac:dyDescent="0.25">
      <c r="A1968" s="18"/>
      <c r="B1968" s="18"/>
      <c r="C1968" s="18"/>
      <c r="D1968" s="77"/>
      <c r="E1968" s="77"/>
      <c r="F1968" s="77"/>
      <c r="G1968" s="78"/>
      <c r="H1968" s="5"/>
      <c r="I1968" s="5"/>
      <c r="J1968" s="5"/>
      <c r="K1968" s="5"/>
      <c r="O1968" s="5"/>
      <c r="P1968" s="5"/>
      <c r="Q1968" s="5"/>
      <c r="R1968" s="18"/>
      <c r="S1968" s="18"/>
      <c r="T1968" s="18"/>
      <c r="AA1968" s="70"/>
      <c r="AB1968" s="70"/>
      <c r="AD1968" s="70"/>
      <c r="AE1968" s="85"/>
    </row>
    <row r="1969" spans="1:31" x14ac:dyDescent="0.25">
      <c r="A1969" s="18"/>
      <c r="B1969" s="18"/>
      <c r="C1969" s="18"/>
      <c r="D1969" s="77"/>
      <c r="E1969" s="77"/>
      <c r="F1969" s="77"/>
      <c r="G1969" s="78"/>
      <c r="H1969" s="5"/>
      <c r="I1969" s="5"/>
      <c r="J1969" s="5"/>
      <c r="K1969" s="5"/>
      <c r="O1969" s="5"/>
      <c r="P1969" s="5"/>
      <c r="Q1969" s="5"/>
      <c r="R1969" s="18"/>
      <c r="S1969" s="18"/>
      <c r="T1969" s="18"/>
      <c r="AA1969" s="70"/>
      <c r="AB1969" s="70"/>
      <c r="AD1969" s="70"/>
      <c r="AE1969" s="85"/>
    </row>
    <row r="1970" spans="1:31" x14ac:dyDescent="0.25">
      <c r="A1970" s="18"/>
      <c r="B1970" s="18"/>
      <c r="C1970" s="18"/>
      <c r="D1970" s="77"/>
      <c r="E1970" s="77"/>
      <c r="F1970" s="77"/>
      <c r="G1970" s="78"/>
      <c r="H1970" s="5"/>
      <c r="I1970" s="5"/>
      <c r="J1970" s="5"/>
      <c r="K1970" s="5"/>
      <c r="O1970" s="5"/>
      <c r="P1970" s="5"/>
      <c r="Q1970" s="5"/>
      <c r="R1970" s="18"/>
      <c r="S1970" s="18"/>
      <c r="T1970" s="18"/>
      <c r="AA1970" s="70"/>
      <c r="AB1970" s="70"/>
      <c r="AD1970" s="70"/>
      <c r="AE1970" s="85"/>
    </row>
    <row r="1971" spans="1:31" x14ac:dyDescent="0.25">
      <c r="A1971" s="18"/>
      <c r="B1971" s="18"/>
      <c r="C1971" s="18"/>
      <c r="D1971" s="77"/>
      <c r="E1971" s="77"/>
      <c r="F1971" s="77"/>
      <c r="G1971" s="78"/>
      <c r="H1971" s="5"/>
      <c r="I1971" s="5"/>
      <c r="J1971" s="5"/>
      <c r="K1971" s="5"/>
      <c r="O1971" s="5"/>
      <c r="P1971" s="5"/>
      <c r="Q1971" s="5"/>
      <c r="R1971" s="18"/>
      <c r="S1971" s="18"/>
      <c r="T1971" s="18"/>
      <c r="AA1971" s="70"/>
      <c r="AB1971" s="70"/>
      <c r="AD1971" s="70"/>
      <c r="AE1971" s="85"/>
    </row>
    <row r="1972" spans="1:31" x14ac:dyDescent="0.25">
      <c r="A1972" s="18"/>
      <c r="B1972" s="18"/>
      <c r="C1972" s="18"/>
      <c r="D1972" s="77"/>
      <c r="E1972" s="77"/>
      <c r="F1972" s="77"/>
      <c r="G1972" s="78"/>
      <c r="H1972" s="5"/>
      <c r="I1972" s="5"/>
      <c r="J1972" s="5"/>
      <c r="K1972" s="5"/>
      <c r="O1972" s="5"/>
      <c r="P1972" s="5"/>
      <c r="Q1972" s="5"/>
      <c r="R1972" s="18"/>
      <c r="S1972" s="18"/>
      <c r="T1972" s="18"/>
      <c r="AA1972" s="70"/>
      <c r="AB1972" s="70"/>
      <c r="AD1972" s="70"/>
      <c r="AE1972" s="85"/>
    </row>
    <row r="1973" spans="1:31" x14ac:dyDescent="0.25">
      <c r="A1973" s="18"/>
      <c r="B1973" s="18"/>
      <c r="C1973" s="18"/>
      <c r="D1973" s="77"/>
      <c r="E1973" s="77"/>
      <c r="F1973" s="77"/>
      <c r="G1973" s="78"/>
      <c r="H1973" s="5"/>
      <c r="I1973" s="5"/>
      <c r="J1973" s="5"/>
      <c r="K1973" s="5"/>
      <c r="O1973" s="5"/>
      <c r="P1973" s="5"/>
      <c r="Q1973" s="5"/>
      <c r="R1973" s="18"/>
      <c r="S1973" s="18"/>
      <c r="T1973" s="18"/>
      <c r="AA1973" s="70"/>
      <c r="AB1973" s="70"/>
      <c r="AD1973" s="70"/>
      <c r="AE1973" s="85"/>
    </row>
    <row r="1974" spans="1:31" x14ac:dyDescent="0.25">
      <c r="A1974" s="18"/>
      <c r="B1974" s="18"/>
      <c r="C1974" s="18"/>
      <c r="D1974" s="77"/>
      <c r="E1974" s="77"/>
      <c r="F1974" s="77"/>
      <c r="G1974" s="78"/>
      <c r="H1974" s="5"/>
      <c r="I1974" s="5"/>
      <c r="J1974" s="5"/>
      <c r="K1974" s="5"/>
      <c r="O1974" s="5"/>
      <c r="P1974" s="5"/>
      <c r="Q1974" s="5"/>
      <c r="R1974" s="18"/>
      <c r="S1974" s="18"/>
      <c r="T1974" s="18"/>
      <c r="AA1974" s="70"/>
      <c r="AB1974" s="70"/>
      <c r="AD1974" s="70"/>
      <c r="AE1974" s="85"/>
    </row>
    <row r="1975" spans="1:31" x14ac:dyDescent="0.25">
      <c r="A1975" s="18"/>
      <c r="B1975" s="18"/>
      <c r="C1975" s="18"/>
      <c r="D1975" s="77"/>
      <c r="E1975" s="77"/>
      <c r="F1975" s="77"/>
      <c r="G1975" s="78"/>
      <c r="H1975" s="5"/>
      <c r="I1975" s="5"/>
      <c r="J1975" s="5"/>
      <c r="K1975" s="5"/>
      <c r="O1975" s="5"/>
      <c r="P1975" s="5"/>
      <c r="Q1975" s="5"/>
      <c r="R1975" s="18"/>
      <c r="S1975" s="18"/>
      <c r="T1975" s="18"/>
      <c r="AA1975" s="70"/>
      <c r="AB1975" s="70"/>
      <c r="AD1975" s="70"/>
      <c r="AE1975" s="85"/>
    </row>
    <row r="1976" spans="1:31" x14ac:dyDescent="0.25">
      <c r="A1976" s="18"/>
      <c r="B1976" s="18"/>
      <c r="C1976" s="18"/>
      <c r="D1976" s="77"/>
      <c r="E1976" s="77"/>
      <c r="F1976" s="77"/>
      <c r="G1976" s="78"/>
      <c r="H1976" s="5"/>
      <c r="I1976" s="5"/>
      <c r="J1976" s="5"/>
      <c r="K1976" s="5"/>
      <c r="O1976" s="5"/>
      <c r="P1976" s="5"/>
      <c r="Q1976" s="5"/>
      <c r="R1976" s="18"/>
      <c r="S1976" s="18"/>
      <c r="T1976" s="18"/>
      <c r="AA1976" s="70"/>
      <c r="AB1976" s="70"/>
      <c r="AD1976" s="70"/>
      <c r="AE1976" s="85"/>
    </row>
    <row r="1977" spans="1:31" x14ac:dyDescent="0.25">
      <c r="A1977" s="18"/>
      <c r="B1977" s="18"/>
      <c r="C1977" s="18"/>
      <c r="D1977" s="77"/>
      <c r="E1977" s="77"/>
      <c r="F1977" s="77"/>
      <c r="G1977" s="78"/>
      <c r="H1977" s="5"/>
      <c r="I1977" s="5"/>
      <c r="J1977" s="5"/>
      <c r="K1977" s="5"/>
      <c r="O1977" s="5"/>
      <c r="P1977" s="5"/>
      <c r="Q1977" s="5"/>
      <c r="R1977" s="18"/>
      <c r="S1977" s="18"/>
      <c r="T1977" s="18"/>
      <c r="AA1977" s="70"/>
      <c r="AB1977" s="70"/>
      <c r="AD1977" s="70"/>
      <c r="AE1977" s="85"/>
    </row>
    <row r="1978" spans="1:31" x14ac:dyDescent="0.25">
      <c r="A1978" s="18"/>
      <c r="B1978" s="18"/>
      <c r="C1978" s="18"/>
      <c r="D1978" s="77"/>
      <c r="E1978" s="77"/>
      <c r="F1978" s="77"/>
      <c r="G1978" s="78"/>
      <c r="H1978" s="5"/>
      <c r="I1978" s="5"/>
      <c r="J1978" s="5"/>
      <c r="K1978" s="5"/>
      <c r="O1978" s="5"/>
      <c r="P1978" s="5"/>
      <c r="Q1978" s="5"/>
      <c r="R1978" s="18"/>
      <c r="S1978" s="18"/>
      <c r="T1978" s="18"/>
      <c r="AA1978" s="70"/>
      <c r="AB1978" s="70"/>
      <c r="AD1978" s="70"/>
      <c r="AE1978" s="85"/>
    </row>
    <row r="1979" spans="1:31" x14ac:dyDescent="0.25">
      <c r="A1979" s="18"/>
      <c r="B1979" s="18"/>
      <c r="C1979" s="18"/>
      <c r="D1979" s="77"/>
      <c r="E1979" s="77"/>
      <c r="F1979" s="77"/>
      <c r="G1979" s="78"/>
      <c r="H1979" s="5"/>
      <c r="I1979" s="5"/>
      <c r="J1979" s="5"/>
      <c r="K1979" s="5"/>
      <c r="O1979" s="5"/>
      <c r="P1979" s="5"/>
      <c r="Q1979" s="5"/>
      <c r="R1979" s="18"/>
      <c r="S1979" s="18"/>
      <c r="T1979" s="18"/>
      <c r="AA1979" s="70"/>
      <c r="AB1979" s="70"/>
      <c r="AD1979" s="70"/>
      <c r="AE1979" s="85"/>
    </row>
    <row r="1980" spans="1:31" x14ac:dyDescent="0.25">
      <c r="A1980" s="18"/>
      <c r="B1980" s="18"/>
      <c r="C1980" s="18"/>
      <c r="D1980" s="77"/>
      <c r="E1980" s="77"/>
      <c r="F1980" s="77"/>
      <c r="G1980" s="78"/>
      <c r="H1980" s="5"/>
      <c r="I1980" s="5"/>
      <c r="J1980" s="5"/>
      <c r="K1980" s="5"/>
      <c r="O1980" s="5"/>
      <c r="P1980" s="5"/>
      <c r="Q1980" s="5"/>
      <c r="R1980" s="18"/>
      <c r="S1980" s="18"/>
      <c r="T1980" s="18"/>
      <c r="AA1980" s="70"/>
      <c r="AB1980" s="70"/>
      <c r="AD1980" s="70"/>
      <c r="AE1980" s="85"/>
    </row>
    <row r="1981" spans="1:31" x14ac:dyDescent="0.25">
      <c r="A1981" s="18"/>
      <c r="B1981" s="18"/>
      <c r="C1981" s="18"/>
      <c r="D1981" s="77"/>
      <c r="E1981" s="77"/>
      <c r="F1981" s="77"/>
      <c r="G1981" s="78"/>
      <c r="H1981" s="5"/>
      <c r="I1981" s="5"/>
      <c r="J1981" s="5"/>
      <c r="K1981" s="5"/>
      <c r="O1981" s="5"/>
      <c r="P1981" s="5"/>
      <c r="Q1981" s="5"/>
      <c r="R1981" s="18"/>
      <c r="S1981" s="18"/>
      <c r="T1981" s="18"/>
      <c r="AA1981" s="70"/>
      <c r="AB1981" s="70"/>
      <c r="AD1981" s="70"/>
      <c r="AE1981" s="85"/>
    </row>
    <row r="1982" spans="1:31" x14ac:dyDescent="0.25">
      <c r="A1982" s="18"/>
      <c r="B1982" s="18"/>
      <c r="C1982" s="18"/>
      <c r="D1982" s="77"/>
      <c r="E1982" s="77"/>
      <c r="F1982" s="77"/>
      <c r="G1982" s="78"/>
      <c r="H1982" s="5"/>
      <c r="I1982" s="5"/>
      <c r="J1982" s="5"/>
      <c r="K1982" s="5"/>
      <c r="O1982" s="5"/>
      <c r="P1982" s="5"/>
      <c r="Q1982" s="5"/>
      <c r="R1982" s="18"/>
      <c r="S1982" s="18"/>
      <c r="T1982" s="18"/>
      <c r="AA1982" s="70"/>
      <c r="AB1982" s="70"/>
      <c r="AD1982" s="70"/>
      <c r="AE1982" s="85"/>
    </row>
    <row r="1983" spans="1:31" x14ac:dyDescent="0.25">
      <c r="A1983" s="18"/>
      <c r="B1983" s="18"/>
      <c r="C1983" s="18"/>
      <c r="D1983" s="77"/>
      <c r="E1983" s="77"/>
      <c r="F1983" s="77"/>
      <c r="G1983" s="78"/>
      <c r="H1983" s="5"/>
      <c r="I1983" s="5"/>
      <c r="J1983" s="5"/>
      <c r="K1983" s="5"/>
      <c r="O1983" s="5"/>
      <c r="P1983" s="5"/>
      <c r="Q1983" s="5"/>
      <c r="R1983" s="18"/>
      <c r="S1983" s="18"/>
      <c r="T1983" s="18"/>
      <c r="AA1983" s="70"/>
      <c r="AB1983" s="70"/>
      <c r="AD1983" s="70"/>
      <c r="AE1983" s="85"/>
    </row>
    <row r="1984" spans="1:31" x14ac:dyDescent="0.25">
      <c r="A1984" s="18"/>
      <c r="B1984" s="18"/>
      <c r="C1984" s="18"/>
      <c r="D1984" s="77"/>
      <c r="E1984" s="77"/>
      <c r="F1984" s="77"/>
      <c r="G1984" s="78"/>
      <c r="H1984" s="5"/>
      <c r="I1984" s="5"/>
      <c r="J1984" s="5"/>
      <c r="K1984" s="5"/>
      <c r="O1984" s="5"/>
      <c r="P1984" s="5"/>
      <c r="Q1984" s="5"/>
      <c r="R1984" s="18"/>
      <c r="S1984" s="18"/>
      <c r="T1984" s="18"/>
      <c r="AA1984" s="70"/>
      <c r="AB1984" s="70"/>
      <c r="AD1984" s="70"/>
      <c r="AE1984" s="85"/>
    </row>
    <row r="1985" spans="1:31" x14ac:dyDescent="0.25">
      <c r="A1985" s="18"/>
      <c r="B1985" s="18"/>
      <c r="C1985" s="18"/>
      <c r="D1985" s="77"/>
      <c r="E1985" s="77"/>
      <c r="F1985" s="77"/>
      <c r="G1985" s="78"/>
      <c r="H1985" s="5"/>
      <c r="I1985" s="5"/>
      <c r="J1985" s="5"/>
      <c r="K1985" s="5"/>
      <c r="O1985" s="5"/>
      <c r="P1985" s="5"/>
      <c r="Q1985" s="5"/>
      <c r="R1985" s="18"/>
      <c r="S1985" s="18"/>
      <c r="T1985" s="18"/>
      <c r="AA1985" s="70"/>
      <c r="AB1985" s="70"/>
      <c r="AD1985" s="70"/>
      <c r="AE1985" s="85"/>
    </row>
    <row r="1986" spans="1:31" x14ac:dyDescent="0.25">
      <c r="A1986" s="18"/>
      <c r="B1986" s="18"/>
      <c r="C1986" s="18"/>
      <c r="D1986" s="77"/>
      <c r="E1986" s="77"/>
      <c r="F1986" s="77"/>
      <c r="G1986" s="78"/>
      <c r="H1986" s="5"/>
      <c r="I1986" s="5"/>
      <c r="J1986" s="5"/>
      <c r="K1986" s="5"/>
      <c r="O1986" s="5"/>
      <c r="P1986" s="5"/>
      <c r="Q1986" s="5"/>
      <c r="R1986" s="18"/>
      <c r="S1986" s="18"/>
      <c r="T1986" s="18"/>
      <c r="AA1986" s="70"/>
      <c r="AB1986" s="70"/>
      <c r="AD1986" s="70"/>
      <c r="AE1986" s="85"/>
    </row>
    <row r="1987" spans="1:31" x14ac:dyDescent="0.25">
      <c r="A1987" s="18"/>
      <c r="B1987" s="18"/>
      <c r="C1987" s="18"/>
      <c r="D1987" s="77"/>
      <c r="E1987" s="77"/>
      <c r="F1987" s="77"/>
      <c r="G1987" s="78"/>
      <c r="H1987" s="5"/>
      <c r="I1987" s="5"/>
      <c r="J1987" s="5"/>
      <c r="K1987" s="5"/>
      <c r="O1987" s="5"/>
      <c r="P1987" s="5"/>
      <c r="Q1987" s="5"/>
      <c r="R1987" s="18"/>
      <c r="S1987" s="18"/>
      <c r="T1987" s="18"/>
      <c r="AA1987" s="70"/>
      <c r="AB1987" s="70"/>
      <c r="AD1987" s="70"/>
      <c r="AE1987" s="85"/>
    </row>
    <row r="1988" spans="1:31" x14ac:dyDescent="0.25">
      <c r="A1988" s="18"/>
      <c r="B1988" s="18"/>
      <c r="C1988" s="18"/>
      <c r="D1988" s="77"/>
      <c r="E1988" s="77"/>
      <c r="F1988" s="77"/>
      <c r="G1988" s="78"/>
      <c r="H1988" s="5"/>
      <c r="I1988" s="5"/>
      <c r="J1988" s="5"/>
      <c r="K1988" s="5"/>
      <c r="O1988" s="5"/>
      <c r="P1988" s="5"/>
      <c r="Q1988" s="5"/>
      <c r="R1988" s="18"/>
      <c r="S1988" s="18"/>
      <c r="T1988" s="18"/>
      <c r="AA1988" s="70"/>
      <c r="AB1988" s="70"/>
      <c r="AD1988" s="70"/>
      <c r="AE1988" s="85"/>
    </row>
    <row r="1989" spans="1:31" x14ac:dyDescent="0.25">
      <c r="A1989" s="18"/>
      <c r="B1989" s="18"/>
      <c r="C1989" s="18"/>
      <c r="D1989" s="77"/>
      <c r="E1989" s="77"/>
      <c r="F1989" s="77"/>
      <c r="G1989" s="78"/>
      <c r="H1989" s="5"/>
      <c r="I1989" s="5"/>
      <c r="J1989" s="5"/>
      <c r="K1989" s="5"/>
      <c r="O1989" s="5"/>
      <c r="P1989" s="5"/>
      <c r="Q1989" s="5"/>
      <c r="R1989" s="18"/>
      <c r="S1989" s="18"/>
      <c r="T1989" s="18"/>
      <c r="AA1989" s="70"/>
      <c r="AB1989" s="70"/>
      <c r="AD1989" s="70"/>
      <c r="AE1989" s="85"/>
    </row>
    <row r="1990" spans="1:31" x14ac:dyDescent="0.25">
      <c r="A1990" s="18"/>
      <c r="B1990" s="18"/>
      <c r="C1990" s="18"/>
      <c r="D1990" s="77"/>
      <c r="E1990" s="77"/>
      <c r="F1990" s="77"/>
      <c r="G1990" s="78"/>
      <c r="H1990" s="5"/>
      <c r="I1990" s="5"/>
      <c r="J1990" s="5"/>
      <c r="K1990" s="5"/>
      <c r="O1990" s="5"/>
      <c r="P1990" s="5"/>
      <c r="Q1990" s="5"/>
      <c r="R1990" s="18"/>
      <c r="S1990" s="18"/>
      <c r="T1990" s="18"/>
      <c r="AA1990" s="70"/>
      <c r="AB1990" s="70"/>
      <c r="AD1990" s="70"/>
      <c r="AE1990" s="85"/>
    </row>
    <row r="1991" spans="1:31" x14ac:dyDescent="0.25">
      <c r="A1991" s="18"/>
      <c r="B1991" s="18"/>
      <c r="C1991" s="18"/>
      <c r="D1991" s="77"/>
      <c r="E1991" s="77"/>
      <c r="F1991" s="77"/>
      <c r="G1991" s="78"/>
      <c r="H1991" s="5"/>
      <c r="I1991" s="5"/>
      <c r="J1991" s="5"/>
      <c r="K1991" s="5"/>
      <c r="O1991" s="5"/>
      <c r="P1991" s="5"/>
      <c r="Q1991" s="5"/>
      <c r="R1991" s="18"/>
      <c r="S1991" s="18"/>
      <c r="T1991" s="18"/>
      <c r="AA1991" s="70"/>
      <c r="AB1991" s="70"/>
      <c r="AD1991" s="70"/>
      <c r="AE1991" s="85"/>
    </row>
    <row r="1992" spans="1:31" x14ac:dyDescent="0.25">
      <c r="A1992" s="18"/>
      <c r="B1992" s="18"/>
      <c r="C1992" s="18"/>
      <c r="D1992" s="77"/>
      <c r="E1992" s="77"/>
      <c r="F1992" s="77"/>
      <c r="G1992" s="78"/>
      <c r="H1992" s="5"/>
      <c r="I1992" s="5"/>
      <c r="J1992" s="5"/>
      <c r="K1992" s="5"/>
      <c r="O1992" s="5"/>
      <c r="P1992" s="5"/>
      <c r="Q1992" s="5"/>
      <c r="R1992" s="18"/>
      <c r="S1992" s="18"/>
      <c r="T1992" s="18"/>
      <c r="AA1992" s="70"/>
      <c r="AB1992" s="70"/>
      <c r="AD1992" s="70"/>
      <c r="AE1992" s="85"/>
    </row>
    <row r="1993" spans="1:31" x14ac:dyDescent="0.25">
      <c r="A1993" s="18"/>
      <c r="B1993" s="18"/>
      <c r="C1993" s="18"/>
      <c r="D1993" s="77"/>
      <c r="E1993" s="77"/>
      <c r="F1993" s="77"/>
      <c r="G1993" s="78"/>
      <c r="H1993" s="5"/>
      <c r="I1993" s="5"/>
      <c r="J1993" s="5"/>
      <c r="K1993" s="5"/>
      <c r="O1993" s="5"/>
      <c r="P1993" s="5"/>
      <c r="Q1993" s="5"/>
      <c r="R1993" s="18"/>
      <c r="S1993" s="18"/>
      <c r="T1993" s="18"/>
      <c r="AA1993" s="70"/>
      <c r="AB1993" s="70"/>
      <c r="AD1993" s="70"/>
      <c r="AE1993" s="85"/>
    </row>
    <row r="1994" spans="1:31" x14ac:dyDescent="0.25">
      <c r="A1994" s="18"/>
      <c r="B1994" s="18"/>
      <c r="C1994" s="18"/>
      <c r="D1994" s="77"/>
      <c r="E1994" s="77"/>
      <c r="F1994" s="77"/>
      <c r="G1994" s="78"/>
      <c r="H1994" s="5"/>
      <c r="I1994" s="5"/>
      <c r="J1994" s="5"/>
      <c r="K1994" s="5"/>
      <c r="O1994" s="5"/>
      <c r="P1994" s="5"/>
      <c r="Q1994" s="5"/>
      <c r="R1994" s="18"/>
      <c r="S1994" s="18"/>
      <c r="T1994" s="18"/>
      <c r="AA1994" s="70"/>
      <c r="AB1994" s="70"/>
      <c r="AD1994" s="70"/>
      <c r="AE1994" s="85"/>
    </row>
    <row r="1995" spans="1:31" x14ac:dyDescent="0.25">
      <c r="A1995" s="18"/>
      <c r="B1995" s="18"/>
      <c r="C1995" s="18"/>
      <c r="D1995" s="77"/>
      <c r="E1995" s="77"/>
      <c r="F1995" s="77"/>
      <c r="G1995" s="78"/>
      <c r="H1995" s="5"/>
      <c r="I1995" s="5"/>
      <c r="J1995" s="5"/>
      <c r="K1995" s="5"/>
      <c r="O1995" s="5"/>
      <c r="P1995" s="5"/>
      <c r="Q1995" s="5"/>
      <c r="R1995" s="18"/>
      <c r="S1995" s="18"/>
      <c r="T1995" s="18"/>
      <c r="AA1995" s="70"/>
      <c r="AB1995" s="70"/>
      <c r="AD1995" s="70"/>
      <c r="AE1995" s="85"/>
    </row>
    <row r="1996" spans="1:31" x14ac:dyDescent="0.25">
      <c r="A1996" s="18"/>
      <c r="B1996" s="18"/>
      <c r="C1996" s="18"/>
      <c r="D1996" s="77"/>
      <c r="E1996" s="77"/>
      <c r="F1996" s="77"/>
      <c r="G1996" s="78"/>
      <c r="H1996" s="5"/>
      <c r="I1996" s="5"/>
      <c r="J1996" s="5"/>
      <c r="K1996" s="5"/>
      <c r="O1996" s="5"/>
      <c r="P1996" s="5"/>
      <c r="Q1996" s="5"/>
      <c r="R1996" s="18"/>
      <c r="S1996" s="18"/>
      <c r="T1996" s="18"/>
      <c r="AA1996" s="70"/>
      <c r="AB1996" s="70"/>
      <c r="AD1996" s="70"/>
      <c r="AE1996" s="85"/>
    </row>
    <row r="1997" spans="1:31" x14ac:dyDescent="0.25">
      <c r="A1997" s="18"/>
      <c r="B1997" s="18"/>
      <c r="C1997" s="18"/>
      <c r="D1997" s="77"/>
      <c r="E1997" s="77"/>
      <c r="F1997" s="77"/>
      <c r="G1997" s="78"/>
      <c r="H1997" s="5"/>
      <c r="I1997" s="5"/>
      <c r="J1997" s="5"/>
      <c r="K1997" s="5"/>
      <c r="O1997" s="5"/>
      <c r="P1997" s="5"/>
      <c r="Q1997" s="5"/>
      <c r="R1997" s="18"/>
      <c r="S1997" s="18"/>
      <c r="T1997" s="18"/>
      <c r="AA1997" s="70"/>
      <c r="AB1997" s="70"/>
      <c r="AD1997" s="70"/>
      <c r="AE1997" s="85"/>
    </row>
    <row r="1998" spans="1:31" x14ac:dyDescent="0.25">
      <c r="A1998" s="18"/>
      <c r="B1998" s="18"/>
      <c r="C1998" s="18"/>
      <c r="D1998" s="77"/>
      <c r="E1998" s="77"/>
      <c r="F1998" s="77"/>
      <c r="G1998" s="78"/>
      <c r="H1998" s="5"/>
      <c r="I1998" s="5"/>
      <c r="J1998" s="5"/>
      <c r="K1998" s="5"/>
      <c r="O1998" s="5"/>
      <c r="P1998" s="5"/>
      <c r="Q1998" s="5"/>
      <c r="R1998" s="18"/>
      <c r="S1998" s="18"/>
      <c r="T1998" s="18"/>
      <c r="AA1998" s="70"/>
      <c r="AB1998" s="70"/>
      <c r="AD1998" s="70"/>
      <c r="AE1998" s="85"/>
    </row>
    <row r="1999" spans="1:31" x14ac:dyDescent="0.25">
      <c r="A1999" s="18"/>
      <c r="B1999" s="18"/>
      <c r="C1999" s="18"/>
      <c r="D1999" s="77"/>
      <c r="E1999" s="77"/>
      <c r="F1999" s="77"/>
      <c r="G1999" s="78"/>
      <c r="H1999" s="5"/>
      <c r="I1999" s="5"/>
      <c r="J1999" s="5"/>
      <c r="K1999" s="5"/>
      <c r="O1999" s="5"/>
      <c r="P1999" s="5"/>
      <c r="Q1999" s="5"/>
      <c r="R1999" s="18"/>
      <c r="S1999" s="18"/>
      <c r="T1999" s="18"/>
      <c r="AA1999" s="70"/>
      <c r="AB1999" s="70"/>
      <c r="AD1999" s="70"/>
      <c r="AE1999" s="85"/>
    </row>
    <row r="2000" spans="1:31" x14ac:dyDescent="0.25">
      <c r="A2000" s="18"/>
      <c r="B2000" s="18"/>
      <c r="C2000" s="18"/>
      <c r="D2000" s="77"/>
      <c r="E2000" s="77"/>
      <c r="F2000" s="77"/>
      <c r="G2000" s="78"/>
      <c r="H2000" s="5"/>
      <c r="I2000" s="5"/>
      <c r="J2000" s="5"/>
      <c r="K2000" s="5"/>
      <c r="O2000" s="5"/>
      <c r="P2000" s="5"/>
      <c r="Q2000" s="5"/>
      <c r="R2000" s="18"/>
      <c r="S2000" s="18"/>
      <c r="T2000" s="18"/>
      <c r="AA2000" s="70"/>
      <c r="AB2000" s="70"/>
      <c r="AD2000" s="70"/>
      <c r="AE2000" s="85"/>
    </row>
    <row r="2001" spans="1:31" x14ac:dyDescent="0.25">
      <c r="A2001" s="18"/>
      <c r="B2001" s="18"/>
      <c r="C2001" s="18"/>
      <c r="D2001" s="77"/>
      <c r="E2001" s="77"/>
      <c r="F2001" s="77"/>
      <c r="G2001" s="78"/>
      <c r="H2001" s="5"/>
      <c r="I2001" s="5"/>
      <c r="J2001" s="5"/>
      <c r="K2001" s="5"/>
      <c r="O2001" s="5"/>
      <c r="P2001" s="5"/>
      <c r="Q2001" s="5"/>
      <c r="R2001" s="18"/>
      <c r="S2001" s="18"/>
      <c r="T2001" s="18"/>
      <c r="AA2001" s="70"/>
      <c r="AB2001" s="70"/>
      <c r="AD2001" s="70"/>
      <c r="AE2001" s="85"/>
    </row>
    <row r="2002" spans="1:31" x14ac:dyDescent="0.25">
      <c r="A2002" s="18"/>
      <c r="B2002" s="18"/>
      <c r="C2002" s="18"/>
      <c r="D2002" s="77"/>
      <c r="E2002" s="77"/>
      <c r="F2002" s="77"/>
      <c r="G2002" s="78"/>
      <c r="H2002" s="5"/>
      <c r="I2002" s="5"/>
      <c r="J2002" s="5"/>
      <c r="K2002" s="5"/>
      <c r="O2002" s="5"/>
      <c r="P2002" s="5"/>
      <c r="Q2002" s="5"/>
      <c r="R2002" s="18"/>
      <c r="S2002" s="18"/>
      <c r="T2002" s="18"/>
      <c r="AA2002" s="70"/>
      <c r="AB2002" s="70"/>
      <c r="AD2002" s="70"/>
      <c r="AE2002" s="85"/>
    </row>
    <row r="2003" spans="1:31" x14ac:dyDescent="0.25">
      <c r="A2003" s="18"/>
      <c r="B2003" s="18"/>
      <c r="C2003" s="18"/>
      <c r="D2003" s="77"/>
      <c r="E2003" s="77"/>
      <c r="F2003" s="77"/>
      <c r="G2003" s="78"/>
      <c r="H2003" s="5"/>
      <c r="I2003" s="5"/>
      <c r="J2003" s="5"/>
      <c r="K2003" s="5"/>
      <c r="O2003" s="5"/>
      <c r="P2003" s="5"/>
      <c r="Q2003" s="5"/>
      <c r="R2003" s="18"/>
      <c r="S2003" s="18"/>
      <c r="T2003" s="18"/>
      <c r="AA2003" s="70"/>
      <c r="AB2003" s="70"/>
      <c r="AD2003" s="70"/>
      <c r="AE2003" s="85"/>
    </row>
    <row r="2004" spans="1:31" x14ac:dyDescent="0.25">
      <c r="A2004" s="18"/>
      <c r="B2004" s="18"/>
      <c r="C2004" s="18"/>
      <c r="D2004" s="77"/>
      <c r="E2004" s="77"/>
      <c r="F2004" s="77"/>
      <c r="G2004" s="78"/>
      <c r="H2004" s="5"/>
      <c r="I2004" s="5"/>
      <c r="J2004" s="5"/>
      <c r="K2004" s="5"/>
      <c r="O2004" s="5"/>
      <c r="P2004" s="5"/>
      <c r="Q2004" s="5"/>
      <c r="R2004" s="18"/>
      <c r="S2004" s="18"/>
      <c r="T2004" s="18"/>
      <c r="AA2004" s="70"/>
      <c r="AB2004" s="70"/>
      <c r="AD2004" s="70"/>
      <c r="AE2004" s="85"/>
    </row>
    <row r="2005" spans="1:31" x14ac:dyDescent="0.25">
      <c r="A2005" s="18"/>
      <c r="B2005" s="18"/>
      <c r="C2005" s="18"/>
      <c r="D2005" s="77"/>
      <c r="E2005" s="77"/>
      <c r="F2005" s="77"/>
      <c r="G2005" s="78"/>
      <c r="H2005" s="5"/>
      <c r="I2005" s="5"/>
      <c r="J2005" s="5"/>
      <c r="K2005" s="5"/>
      <c r="O2005" s="5"/>
      <c r="P2005" s="5"/>
      <c r="Q2005" s="5"/>
      <c r="R2005" s="18"/>
      <c r="S2005" s="18"/>
      <c r="T2005" s="18"/>
      <c r="AA2005" s="70"/>
      <c r="AB2005" s="70"/>
      <c r="AD2005" s="70"/>
      <c r="AE2005" s="85"/>
    </row>
    <row r="2006" spans="1:31" x14ac:dyDescent="0.25">
      <c r="A2006" s="18"/>
      <c r="B2006" s="18"/>
      <c r="C2006" s="18"/>
      <c r="D2006" s="77"/>
      <c r="E2006" s="77"/>
      <c r="F2006" s="77"/>
      <c r="G2006" s="78"/>
      <c r="H2006" s="5"/>
      <c r="I2006" s="5"/>
      <c r="J2006" s="5"/>
      <c r="K2006" s="5"/>
      <c r="O2006" s="5"/>
      <c r="P2006" s="5"/>
      <c r="Q2006" s="5"/>
      <c r="R2006" s="18"/>
      <c r="S2006" s="18"/>
      <c r="T2006" s="18"/>
      <c r="AA2006" s="70"/>
      <c r="AB2006" s="70"/>
      <c r="AD2006" s="70"/>
      <c r="AE2006" s="85"/>
    </row>
    <row r="2007" spans="1:31" x14ac:dyDescent="0.25">
      <c r="A2007" s="18"/>
      <c r="B2007" s="18"/>
      <c r="C2007" s="18"/>
      <c r="D2007" s="77"/>
      <c r="E2007" s="77"/>
      <c r="F2007" s="77"/>
      <c r="G2007" s="78"/>
      <c r="H2007" s="5"/>
      <c r="I2007" s="5"/>
      <c r="J2007" s="5"/>
      <c r="K2007" s="5"/>
      <c r="O2007" s="5"/>
      <c r="P2007" s="5"/>
      <c r="Q2007" s="5"/>
      <c r="R2007" s="18"/>
      <c r="S2007" s="18"/>
      <c r="T2007" s="18"/>
      <c r="AA2007" s="70"/>
      <c r="AB2007" s="70"/>
      <c r="AD2007" s="70"/>
      <c r="AE2007" s="85"/>
    </row>
    <row r="2008" spans="1:31" x14ac:dyDescent="0.25">
      <c r="A2008" s="18"/>
      <c r="B2008" s="18"/>
      <c r="C2008" s="18"/>
      <c r="D2008" s="77"/>
      <c r="E2008" s="77"/>
      <c r="F2008" s="77"/>
      <c r="G2008" s="78"/>
      <c r="H2008" s="5"/>
      <c r="I2008" s="5"/>
      <c r="J2008" s="5"/>
      <c r="K2008" s="5"/>
      <c r="O2008" s="5"/>
      <c r="P2008" s="5"/>
      <c r="Q2008" s="5"/>
      <c r="R2008" s="18"/>
      <c r="S2008" s="18"/>
      <c r="T2008" s="18"/>
      <c r="AA2008" s="70"/>
      <c r="AB2008" s="70"/>
      <c r="AD2008" s="70"/>
      <c r="AE2008" s="85"/>
    </row>
    <row r="2009" spans="1:31" x14ac:dyDescent="0.25">
      <c r="A2009" s="18"/>
      <c r="B2009" s="18"/>
      <c r="C2009" s="18"/>
      <c r="D2009" s="77"/>
      <c r="E2009" s="77"/>
      <c r="F2009" s="77"/>
      <c r="G2009" s="78"/>
      <c r="H2009" s="5"/>
      <c r="I2009" s="5"/>
      <c r="J2009" s="5"/>
      <c r="K2009" s="5"/>
      <c r="O2009" s="5"/>
      <c r="P2009" s="5"/>
      <c r="Q2009" s="5"/>
      <c r="R2009" s="18"/>
      <c r="S2009" s="18"/>
      <c r="T2009" s="18"/>
      <c r="AA2009" s="70"/>
      <c r="AB2009" s="70"/>
      <c r="AD2009" s="70"/>
      <c r="AE2009" s="85"/>
    </row>
    <row r="2010" spans="1:31" x14ac:dyDescent="0.25">
      <c r="A2010" s="18"/>
      <c r="B2010" s="18"/>
      <c r="C2010" s="18"/>
      <c r="D2010" s="77"/>
      <c r="E2010" s="77"/>
      <c r="F2010" s="77"/>
      <c r="G2010" s="78"/>
      <c r="H2010" s="5"/>
      <c r="I2010" s="5"/>
      <c r="J2010" s="5"/>
      <c r="K2010" s="5"/>
      <c r="O2010" s="5"/>
      <c r="P2010" s="5"/>
      <c r="Q2010" s="5"/>
      <c r="R2010" s="18"/>
      <c r="S2010" s="18"/>
      <c r="T2010" s="18"/>
      <c r="AA2010" s="70"/>
      <c r="AB2010" s="70"/>
      <c r="AD2010" s="70"/>
      <c r="AE2010" s="85"/>
    </row>
    <row r="2011" spans="1:31" x14ac:dyDescent="0.25">
      <c r="A2011" s="18"/>
      <c r="B2011" s="18"/>
      <c r="C2011" s="18"/>
      <c r="D2011" s="77"/>
      <c r="E2011" s="77"/>
      <c r="F2011" s="77"/>
      <c r="G2011" s="78"/>
      <c r="H2011" s="5"/>
      <c r="I2011" s="5"/>
      <c r="J2011" s="5"/>
      <c r="K2011" s="5"/>
      <c r="O2011" s="5"/>
      <c r="P2011" s="5"/>
      <c r="Q2011" s="5"/>
      <c r="R2011" s="18"/>
      <c r="S2011" s="18"/>
      <c r="T2011" s="18"/>
      <c r="AA2011" s="70"/>
      <c r="AB2011" s="70"/>
      <c r="AD2011" s="70"/>
      <c r="AE2011" s="85"/>
    </row>
    <row r="2012" spans="1:31" x14ac:dyDescent="0.25">
      <c r="A2012" s="18"/>
      <c r="B2012" s="18"/>
      <c r="C2012" s="18"/>
      <c r="D2012" s="77"/>
      <c r="E2012" s="77"/>
      <c r="F2012" s="77"/>
      <c r="G2012" s="78"/>
      <c r="H2012" s="5"/>
      <c r="I2012" s="5"/>
      <c r="J2012" s="5"/>
      <c r="K2012" s="5"/>
      <c r="O2012" s="5"/>
      <c r="P2012" s="5"/>
      <c r="Q2012" s="5"/>
      <c r="R2012" s="18"/>
      <c r="S2012" s="18"/>
      <c r="T2012" s="18"/>
      <c r="AA2012" s="70"/>
      <c r="AB2012" s="70"/>
      <c r="AD2012" s="70"/>
      <c r="AE2012" s="85"/>
    </row>
    <row r="2013" spans="1:31" x14ac:dyDescent="0.25">
      <c r="A2013" s="18"/>
      <c r="B2013" s="18"/>
      <c r="C2013" s="18"/>
      <c r="D2013" s="77"/>
      <c r="E2013" s="77"/>
      <c r="F2013" s="77"/>
      <c r="G2013" s="78"/>
      <c r="H2013" s="5"/>
      <c r="I2013" s="5"/>
      <c r="J2013" s="5"/>
      <c r="K2013" s="5"/>
      <c r="O2013" s="5"/>
      <c r="P2013" s="5"/>
      <c r="Q2013" s="5"/>
      <c r="R2013" s="18"/>
      <c r="S2013" s="18"/>
      <c r="T2013" s="18"/>
      <c r="AA2013" s="70"/>
      <c r="AB2013" s="70"/>
      <c r="AD2013" s="70"/>
      <c r="AE2013" s="85"/>
    </row>
    <row r="2014" spans="1:31" x14ac:dyDescent="0.25">
      <c r="A2014" s="18"/>
      <c r="B2014" s="18"/>
      <c r="C2014" s="18"/>
      <c r="D2014" s="77"/>
      <c r="E2014" s="77"/>
      <c r="F2014" s="77"/>
      <c r="G2014" s="78"/>
      <c r="H2014" s="5"/>
      <c r="I2014" s="5"/>
      <c r="J2014" s="5"/>
      <c r="K2014" s="5"/>
      <c r="O2014" s="5"/>
      <c r="P2014" s="5"/>
      <c r="Q2014" s="5"/>
      <c r="R2014" s="18"/>
      <c r="S2014" s="18"/>
      <c r="T2014" s="18"/>
      <c r="AA2014" s="70"/>
      <c r="AB2014" s="70"/>
      <c r="AD2014" s="70"/>
      <c r="AE2014" s="85"/>
    </row>
    <row r="2015" spans="1:31" x14ac:dyDescent="0.25">
      <c r="A2015" s="18"/>
      <c r="B2015" s="18"/>
      <c r="C2015" s="18"/>
      <c r="D2015" s="77"/>
      <c r="E2015" s="77"/>
      <c r="F2015" s="77"/>
      <c r="G2015" s="78"/>
      <c r="H2015" s="5"/>
      <c r="I2015" s="5"/>
      <c r="J2015" s="5"/>
      <c r="K2015" s="5"/>
      <c r="O2015" s="5"/>
      <c r="P2015" s="5"/>
      <c r="Q2015" s="5"/>
      <c r="R2015" s="18"/>
      <c r="S2015" s="18"/>
      <c r="T2015" s="18"/>
      <c r="AA2015" s="70"/>
      <c r="AB2015" s="70"/>
      <c r="AD2015" s="70"/>
      <c r="AE2015" s="85"/>
    </row>
    <row r="2016" spans="1:31" x14ac:dyDescent="0.25">
      <c r="A2016" s="18"/>
      <c r="B2016" s="18"/>
      <c r="C2016" s="18"/>
      <c r="D2016" s="77"/>
      <c r="E2016" s="77"/>
      <c r="F2016" s="77"/>
      <c r="G2016" s="78"/>
      <c r="H2016" s="5"/>
      <c r="I2016" s="5"/>
      <c r="J2016" s="5"/>
      <c r="K2016" s="5"/>
      <c r="O2016" s="5"/>
      <c r="P2016" s="5"/>
      <c r="Q2016" s="5"/>
      <c r="R2016" s="18"/>
      <c r="S2016" s="18"/>
      <c r="T2016" s="18"/>
      <c r="AA2016" s="70"/>
      <c r="AB2016" s="70"/>
      <c r="AD2016" s="70"/>
      <c r="AE2016" s="85"/>
    </row>
    <row r="2017" spans="1:31" x14ac:dyDescent="0.25">
      <c r="A2017" s="18"/>
      <c r="B2017" s="18"/>
      <c r="C2017" s="18"/>
      <c r="D2017" s="77"/>
      <c r="E2017" s="77"/>
      <c r="F2017" s="77"/>
      <c r="G2017" s="78"/>
      <c r="H2017" s="5"/>
      <c r="I2017" s="5"/>
      <c r="J2017" s="5"/>
      <c r="K2017" s="5"/>
      <c r="O2017" s="5"/>
      <c r="P2017" s="5"/>
      <c r="Q2017" s="5"/>
      <c r="R2017" s="18"/>
      <c r="S2017" s="18"/>
      <c r="T2017" s="18"/>
      <c r="AA2017" s="70"/>
      <c r="AB2017" s="70"/>
      <c r="AD2017" s="70"/>
      <c r="AE2017" s="85"/>
    </row>
    <row r="2018" spans="1:31" x14ac:dyDescent="0.25">
      <c r="A2018" s="18"/>
      <c r="B2018" s="18"/>
      <c r="C2018" s="18"/>
      <c r="D2018" s="77"/>
      <c r="E2018" s="77"/>
      <c r="F2018" s="77"/>
      <c r="G2018" s="78"/>
      <c r="H2018" s="5"/>
      <c r="I2018" s="5"/>
      <c r="J2018" s="5"/>
      <c r="K2018" s="5"/>
      <c r="O2018" s="5"/>
      <c r="P2018" s="5"/>
      <c r="Q2018" s="5"/>
      <c r="R2018" s="18"/>
      <c r="S2018" s="18"/>
      <c r="T2018" s="18"/>
      <c r="AA2018" s="70"/>
      <c r="AB2018" s="70"/>
      <c r="AD2018" s="70"/>
      <c r="AE2018" s="85"/>
    </row>
    <row r="2019" spans="1:31" x14ac:dyDescent="0.25">
      <c r="A2019" s="18"/>
      <c r="B2019" s="18"/>
      <c r="C2019" s="18"/>
      <c r="D2019" s="77"/>
      <c r="E2019" s="77"/>
      <c r="F2019" s="77"/>
      <c r="G2019" s="78"/>
      <c r="H2019" s="5"/>
      <c r="I2019" s="5"/>
      <c r="J2019" s="5"/>
      <c r="K2019" s="5"/>
      <c r="O2019" s="5"/>
      <c r="P2019" s="5"/>
      <c r="Q2019" s="5"/>
      <c r="R2019" s="18"/>
      <c r="S2019" s="18"/>
      <c r="T2019" s="18"/>
      <c r="AA2019" s="70"/>
      <c r="AB2019" s="70"/>
      <c r="AD2019" s="70"/>
      <c r="AE2019" s="85"/>
    </row>
    <row r="2020" spans="1:31" x14ac:dyDescent="0.25">
      <c r="A2020" s="18"/>
      <c r="B2020" s="18"/>
      <c r="C2020" s="18"/>
      <c r="D2020" s="77"/>
      <c r="E2020" s="77"/>
      <c r="F2020" s="77"/>
      <c r="G2020" s="78"/>
      <c r="H2020" s="5"/>
      <c r="I2020" s="5"/>
      <c r="J2020" s="5"/>
      <c r="K2020" s="5"/>
      <c r="O2020" s="5"/>
      <c r="P2020" s="5"/>
      <c r="Q2020" s="5"/>
      <c r="R2020" s="18"/>
      <c r="S2020" s="18"/>
      <c r="T2020" s="18"/>
      <c r="AA2020" s="70"/>
      <c r="AB2020" s="70"/>
      <c r="AD2020" s="70"/>
      <c r="AE2020" s="85"/>
    </row>
    <row r="2021" spans="1:31" x14ac:dyDescent="0.25">
      <c r="A2021" s="18"/>
      <c r="B2021" s="18"/>
      <c r="C2021" s="18"/>
      <c r="D2021" s="77"/>
      <c r="E2021" s="77"/>
      <c r="F2021" s="77"/>
      <c r="G2021" s="78"/>
      <c r="H2021" s="5"/>
      <c r="I2021" s="5"/>
      <c r="J2021" s="5"/>
      <c r="K2021" s="5"/>
      <c r="O2021" s="5"/>
      <c r="P2021" s="5"/>
      <c r="Q2021" s="5"/>
      <c r="R2021" s="18"/>
      <c r="S2021" s="18"/>
      <c r="T2021" s="18"/>
      <c r="AA2021" s="70"/>
      <c r="AB2021" s="70"/>
      <c r="AD2021" s="70"/>
      <c r="AE2021" s="85"/>
    </row>
    <row r="2022" spans="1:31" x14ac:dyDescent="0.25">
      <c r="A2022" s="18"/>
      <c r="B2022" s="18"/>
      <c r="C2022" s="18"/>
      <c r="D2022" s="77"/>
      <c r="E2022" s="77"/>
      <c r="F2022" s="77"/>
      <c r="G2022" s="78"/>
      <c r="H2022" s="5"/>
      <c r="I2022" s="5"/>
      <c r="J2022" s="5"/>
      <c r="K2022" s="5"/>
      <c r="O2022" s="5"/>
      <c r="P2022" s="5"/>
      <c r="Q2022" s="5"/>
      <c r="R2022" s="18"/>
      <c r="S2022" s="18"/>
      <c r="T2022" s="18"/>
      <c r="AA2022" s="70"/>
      <c r="AB2022" s="70"/>
      <c r="AD2022" s="70"/>
      <c r="AE2022" s="85"/>
    </row>
    <row r="2023" spans="1:31" x14ac:dyDescent="0.25">
      <c r="A2023" s="18"/>
      <c r="B2023" s="18"/>
      <c r="C2023" s="18"/>
      <c r="D2023" s="77"/>
      <c r="E2023" s="77"/>
      <c r="F2023" s="77"/>
      <c r="G2023" s="78"/>
      <c r="H2023" s="5"/>
      <c r="I2023" s="5"/>
      <c r="J2023" s="5"/>
      <c r="K2023" s="5"/>
      <c r="O2023" s="5"/>
      <c r="P2023" s="5"/>
      <c r="Q2023" s="5"/>
      <c r="R2023" s="18"/>
      <c r="S2023" s="18"/>
      <c r="T2023" s="18"/>
      <c r="AA2023" s="70"/>
      <c r="AB2023" s="70"/>
      <c r="AC2023" s="20"/>
      <c r="AD2023" s="70"/>
      <c r="AE2023" s="86"/>
    </row>
    <row r="2024" spans="1:31" x14ac:dyDescent="0.25">
      <c r="A2024" s="18"/>
      <c r="B2024" s="18"/>
      <c r="C2024" s="18"/>
      <c r="D2024" s="77"/>
      <c r="E2024" s="77"/>
      <c r="F2024" s="77"/>
      <c r="G2024" s="78"/>
      <c r="H2024" s="5"/>
      <c r="I2024" s="5"/>
      <c r="J2024" s="5"/>
      <c r="K2024" s="5"/>
      <c r="O2024" s="5"/>
      <c r="P2024" s="5"/>
      <c r="Q2024" s="5"/>
      <c r="R2024" s="18"/>
      <c r="S2024" s="18"/>
      <c r="T2024" s="18"/>
      <c r="AA2024" s="70"/>
      <c r="AB2024" s="70"/>
      <c r="AC2024" s="20"/>
      <c r="AD2024" s="70"/>
      <c r="AE2024" s="86"/>
    </row>
    <row r="2025" spans="1:31" x14ac:dyDescent="0.25">
      <c r="A2025" s="18"/>
      <c r="B2025" s="18"/>
      <c r="C2025" s="18"/>
      <c r="D2025" s="77"/>
      <c r="E2025" s="77"/>
      <c r="F2025" s="77"/>
      <c r="G2025" s="78"/>
      <c r="H2025" s="5"/>
      <c r="I2025" s="5"/>
      <c r="J2025" s="5"/>
      <c r="K2025" s="5"/>
      <c r="O2025" s="5"/>
      <c r="P2025" s="5"/>
      <c r="Q2025" s="5"/>
      <c r="R2025" s="18"/>
      <c r="S2025" s="18"/>
      <c r="T2025" s="18"/>
      <c r="AA2025" s="70"/>
      <c r="AB2025" s="70"/>
      <c r="AC2025" s="20"/>
      <c r="AD2025" s="70"/>
      <c r="AE2025" s="86"/>
    </row>
    <row r="2026" spans="1:31" x14ac:dyDescent="0.25">
      <c r="A2026" s="18"/>
      <c r="B2026" s="18"/>
      <c r="C2026" s="18"/>
      <c r="D2026" s="77"/>
      <c r="E2026" s="77"/>
      <c r="F2026" s="77"/>
      <c r="G2026" s="78"/>
      <c r="H2026" s="5"/>
      <c r="I2026" s="5"/>
      <c r="J2026" s="5"/>
      <c r="K2026" s="5"/>
      <c r="O2026" s="5"/>
      <c r="P2026" s="5"/>
      <c r="Q2026" s="5"/>
      <c r="R2026" s="18"/>
      <c r="S2026" s="18"/>
      <c r="T2026" s="18"/>
      <c r="AA2026" s="70"/>
      <c r="AB2026" s="70"/>
      <c r="AC2026" s="20"/>
      <c r="AD2026" s="70"/>
      <c r="AE2026" s="86"/>
    </row>
    <row r="2027" spans="1:31" x14ac:dyDescent="0.25">
      <c r="A2027" s="18"/>
      <c r="B2027" s="18"/>
      <c r="C2027" s="18"/>
      <c r="D2027" s="77"/>
      <c r="E2027" s="77"/>
      <c r="F2027" s="77"/>
      <c r="G2027" s="78"/>
      <c r="H2027" s="5"/>
      <c r="I2027" s="5"/>
      <c r="J2027" s="5"/>
      <c r="K2027" s="5"/>
      <c r="O2027" s="5"/>
      <c r="P2027" s="5"/>
      <c r="Q2027" s="5"/>
      <c r="R2027" s="18"/>
      <c r="S2027" s="18"/>
      <c r="T2027" s="18"/>
      <c r="AA2027" s="70"/>
      <c r="AB2027" s="70"/>
      <c r="AC2027" s="20"/>
      <c r="AD2027" s="70"/>
      <c r="AE2027" s="86"/>
    </row>
    <row r="2028" spans="1:31" x14ac:dyDescent="0.25">
      <c r="A2028" s="18"/>
      <c r="B2028" s="18"/>
      <c r="C2028" s="18"/>
      <c r="D2028" s="77"/>
      <c r="E2028" s="77"/>
      <c r="F2028" s="77"/>
      <c r="G2028" s="78"/>
      <c r="H2028" s="5"/>
      <c r="I2028" s="5"/>
      <c r="J2028" s="5"/>
      <c r="K2028" s="5"/>
      <c r="O2028" s="5"/>
      <c r="P2028" s="5"/>
      <c r="Q2028" s="5"/>
      <c r="R2028" s="18"/>
      <c r="S2028" s="18"/>
      <c r="T2028" s="18"/>
      <c r="AA2028" s="70"/>
      <c r="AB2028" s="70"/>
      <c r="AC2028" s="20"/>
      <c r="AD2028" s="70"/>
      <c r="AE2028" s="86"/>
    </row>
    <row r="2029" spans="1:31" x14ac:dyDescent="0.25">
      <c r="A2029" s="18"/>
      <c r="B2029" s="18"/>
      <c r="C2029" s="18"/>
      <c r="D2029" s="77"/>
      <c r="E2029" s="77"/>
      <c r="F2029" s="77"/>
      <c r="G2029" s="78"/>
      <c r="H2029" s="5"/>
      <c r="I2029" s="5"/>
      <c r="J2029" s="5"/>
      <c r="K2029" s="5"/>
      <c r="O2029" s="5"/>
      <c r="P2029" s="5"/>
      <c r="Q2029" s="5"/>
      <c r="R2029" s="18"/>
      <c r="S2029" s="18"/>
      <c r="T2029" s="18"/>
      <c r="AA2029" s="70"/>
      <c r="AB2029" s="70"/>
      <c r="AC2029" s="20"/>
      <c r="AD2029" s="70"/>
      <c r="AE2029" s="86"/>
    </row>
    <row r="2030" spans="1:31" x14ac:dyDescent="0.25">
      <c r="A2030" s="18"/>
      <c r="B2030" s="18"/>
      <c r="C2030" s="18"/>
      <c r="D2030" s="77"/>
      <c r="E2030" s="77"/>
      <c r="F2030" s="77"/>
      <c r="G2030" s="78"/>
      <c r="H2030" s="5"/>
      <c r="I2030" s="5"/>
      <c r="J2030" s="5"/>
      <c r="K2030" s="5"/>
      <c r="O2030" s="5"/>
      <c r="P2030" s="5"/>
      <c r="Q2030" s="5"/>
      <c r="R2030" s="18"/>
      <c r="S2030" s="18"/>
      <c r="T2030" s="18"/>
      <c r="AA2030" s="70"/>
      <c r="AB2030" s="70"/>
      <c r="AC2030" s="20"/>
      <c r="AD2030" s="70"/>
      <c r="AE2030" s="86"/>
    </row>
    <row r="2031" spans="1:31" x14ac:dyDescent="0.25">
      <c r="A2031" s="18"/>
      <c r="B2031" s="18"/>
      <c r="C2031" s="18"/>
      <c r="D2031" s="77"/>
      <c r="E2031" s="77"/>
      <c r="F2031" s="77"/>
      <c r="G2031" s="78"/>
      <c r="H2031" s="5"/>
      <c r="I2031" s="5"/>
      <c r="J2031" s="5"/>
      <c r="K2031" s="5"/>
      <c r="O2031" s="5"/>
      <c r="P2031" s="5"/>
      <c r="Q2031" s="5"/>
      <c r="R2031" s="18"/>
      <c r="S2031" s="18"/>
      <c r="T2031" s="18"/>
      <c r="AA2031" s="70"/>
      <c r="AB2031" s="70"/>
      <c r="AC2031" s="20"/>
      <c r="AD2031" s="70"/>
      <c r="AE2031" s="86"/>
    </row>
    <row r="2032" spans="1:31" x14ac:dyDescent="0.25">
      <c r="A2032" s="18"/>
      <c r="B2032" s="18"/>
      <c r="C2032" s="18"/>
      <c r="D2032" s="77"/>
      <c r="E2032" s="77"/>
      <c r="F2032" s="77"/>
      <c r="G2032" s="78"/>
      <c r="H2032" s="5"/>
      <c r="I2032" s="5"/>
      <c r="J2032" s="5"/>
      <c r="K2032" s="5"/>
      <c r="O2032" s="5"/>
      <c r="P2032" s="5"/>
      <c r="Q2032" s="5"/>
      <c r="R2032" s="18"/>
      <c r="S2032" s="18"/>
      <c r="T2032" s="18"/>
      <c r="AA2032" s="70"/>
      <c r="AB2032" s="70"/>
      <c r="AC2032" s="20"/>
      <c r="AD2032" s="70"/>
      <c r="AE2032" s="86"/>
    </row>
    <row r="2033" spans="1:31" x14ac:dyDescent="0.25">
      <c r="A2033" s="18"/>
      <c r="B2033" s="18"/>
      <c r="C2033" s="18"/>
      <c r="D2033" s="77"/>
      <c r="E2033" s="77"/>
      <c r="F2033" s="77"/>
      <c r="G2033" s="78"/>
      <c r="H2033" s="5"/>
      <c r="I2033" s="5"/>
      <c r="J2033" s="5"/>
      <c r="K2033" s="5"/>
      <c r="O2033" s="5"/>
      <c r="P2033" s="5"/>
      <c r="Q2033" s="5"/>
      <c r="R2033" s="18"/>
      <c r="S2033" s="18"/>
      <c r="T2033" s="18"/>
      <c r="AA2033" s="70"/>
      <c r="AB2033" s="70"/>
      <c r="AC2033" s="20"/>
      <c r="AD2033" s="70"/>
      <c r="AE2033" s="86"/>
    </row>
    <row r="2034" spans="1:31" x14ac:dyDescent="0.25">
      <c r="A2034" s="18"/>
      <c r="B2034" s="18"/>
      <c r="C2034" s="18"/>
      <c r="D2034" s="77"/>
      <c r="E2034" s="77"/>
      <c r="F2034" s="77"/>
      <c r="G2034" s="78"/>
      <c r="H2034" s="5"/>
      <c r="I2034" s="5"/>
      <c r="J2034" s="5"/>
      <c r="K2034" s="5"/>
      <c r="O2034" s="5"/>
      <c r="P2034" s="5"/>
      <c r="Q2034" s="5"/>
      <c r="R2034" s="18"/>
      <c r="S2034" s="18"/>
      <c r="T2034" s="18"/>
      <c r="AA2034" s="70"/>
      <c r="AB2034" s="70"/>
      <c r="AC2034" s="20"/>
      <c r="AD2034" s="70"/>
      <c r="AE2034" s="86"/>
    </row>
    <row r="2035" spans="1:31" x14ac:dyDescent="0.25">
      <c r="A2035" s="18"/>
      <c r="B2035" s="18"/>
      <c r="C2035" s="18"/>
      <c r="D2035" s="77"/>
      <c r="E2035" s="77"/>
      <c r="F2035" s="77"/>
      <c r="G2035" s="78"/>
      <c r="H2035" s="5"/>
      <c r="I2035" s="5"/>
      <c r="J2035" s="5"/>
      <c r="K2035" s="5"/>
      <c r="O2035" s="5"/>
      <c r="P2035" s="5"/>
      <c r="Q2035" s="5"/>
      <c r="R2035" s="18"/>
      <c r="S2035" s="18"/>
      <c r="T2035" s="18"/>
      <c r="AA2035" s="70"/>
      <c r="AB2035" s="70"/>
      <c r="AC2035" s="20"/>
      <c r="AD2035" s="70"/>
      <c r="AE2035" s="86"/>
    </row>
    <row r="2036" spans="1:31" x14ac:dyDescent="0.25">
      <c r="A2036" s="18"/>
      <c r="B2036" s="18"/>
      <c r="C2036" s="18"/>
      <c r="D2036" s="77"/>
      <c r="E2036" s="77"/>
      <c r="F2036" s="77"/>
      <c r="G2036" s="78"/>
      <c r="H2036" s="5"/>
      <c r="I2036" s="5"/>
      <c r="J2036" s="5"/>
      <c r="K2036" s="5"/>
      <c r="O2036" s="5"/>
      <c r="P2036" s="5"/>
      <c r="Q2036" s="5"/>
      <c r="R2036" s="18"/>
      <c r="S2036" s="18"/>
      <c r="T2036" s="18"/>
      <c r="AA2036" s="70"/>
      <c r="AB2036" s="70"/>
      <c r="AC2036" s="20"/>
      <c r="AD2036" s="70"/>
      <c r="AE2036" s="86"/>
    </row>
    <row r="2037" spans="1:31" x14ac:dyDescent="0.25">
      <c r="A2037" s="18"/>
      <c r="B2037" s="18"/>
      <c r="C2037" s="18"/>
      <c r="D2037" s="77"/>
      <c r="E2037" s="77"/>
      <c r="F2037" s="77"/>
      <c r="G2037" s="78"/>
      <c r="H2037" s="5"/>
      <c r="I2037" s="5"/>
      <c r="J2037" s="5"/>
      <c r="K2037" s="5"/>
      <c r="O2037" s="5"/>
      <c r="P2037" s="5"/>
      <c r="Q2037" s="5"/>
      <c r="R2037" s="18"/>
      <c r="S2037" s="18"/>
      <c r="T2037" s="18"/>
      <c r="AA2037" s="70"/>
      <c r="AB2037" s="70"/>
      <c r="AC2037" s="20"/>
      <c r="AD2037" s="70"/>
      <c r="AE2037" s="86"/>
    </row>
    <row r="2038" spans="1:31" x14ac:dyDescent="0.25">
      <c r="A2038" s="18"/>
      <c r="B2038" s="18"/>
      <c r="C2038" s="18"/>
      <c r="D2038" s="77"/>
      <c r="E2038" s="77"/>
      <c r="F2038" s="77"/>
      <c r="G2038" s="78"/>
      <c r="H2038" s="5"/>
      <c r="I2038" s="5"/>
      <c r="J2038" s="5"/>
      <c r="K2038" s="5"/>
      <c r="O2038" s="5"/>
      <c r="P2038" s="5"/>
      <c r="Q2038" s="5"/>
      <c r="R2038" s="18"/>
      <c r="S2038" s="18"/>
      <c r="T2038" s="18"/>
      <c r="AA2038" s="70"/>
      <c r="AB2038" s="70"/>
      <c r="AC2038" s="20"/>
      <c r="AD2038" s="70"/>
      <c r="AE2038" s="86"/>
    </row>
    <row r="2039" spans="1:31" x14ac:dyDescent="0.25">
      <c r="A2039" s="18"/>
      <c r="B2039" s="18"/>
      <c r="C2039" s="18"/>
      <c r="D2039" s="77"/>
      <c r="E2039" s="77"/>
      <c r="F2039" s="77"/>
      <c r="G2039" s="78"/>
      <c r="H2039" s="5"/>
      <c r="I2039" s="5"/>
      <c r="J2039" s="5"/>
      <c r="K2039" s="5"/>
      <c r="O2039" s="5"/>
      <c r="P2039" s="5"/>
      <c r="Q2039" s="5"/>
      <c r="R2039" s="18"/>
      <c r="S2039" s="18"/>
      <c r="T2039" s="18"/>
      <c r="AA2039" s="70"/>
      <c r="AB2039" s="70"/>
      <c r="AC2039" s="20"/>
      <c r="AD2039" s="70"/>
      <c r="AE2039" s="86"/>
    </row>
    <row r="2040" spans="1:31" x14ac:dyDescent="0.25">
      <c r="A2040" s="18"/>
      <c r="B2040" s="18"/>
      <c r="C2040" s="18"/>
      <c r="D2040" s="77"/>
      <c r="E2040" s="77"/>
      <c r="F2040" s="77"/>
      <c r="G2040" s="78"/>
      <c r="H2040" s="5"/>
      <c r="I2040" s="5"/>
      <c r="J2040" s="5"/>
      <c r="K2040" s="5"/>
      <c r="O2040" s="5"/>
      <c r="P2040" s="5"/>
      <c r="Q2040" s="5"/>
      <c r="R2040" s="18"/>
      <c r="S2040" s="18"/>
      <c r="T2040" s="18"/>
      <c r="AA2040" s="70"/>
      <c r="AB2040" s="70"/>
      <c r="AC2040" s="20"/>
      <c r="AD2040" s="70"/>
      <c r="AE2040" s="86"/>
    </row>
    <row r="2041" spans="1:31" x14ac:dyDescent="0.25">
      <c r="A2041" s="18"/>
      <c r="B2041" s="18"/>
      <c r="C2041" s="18"/>
      <c r="D2041" s="77"/>
      <c r="E2041" s="77"/>
      <c r="F2041" s="77"/>
      <c r="G2041" s="78"/>
      <c r="H2041" s="5"/>
      <c r="I2041" s="5"/>
      <c r="J2041" s="5"/>
      <c r="K2041" s="5"/>
      <c r="O2041" s="5"/>
      <c r="P2041" s="5"/>
      <c r="Q2041" s="5"/>
      <c r="R2041" s="18"/>
      <c r="S2041" s="18"/>
      <c r="T2041" s="18"/>
      <c r="AA2041" s="70"/>
      <c r="AB2041" s="70"/>
      <c r="AC2041" s="20"/>
      <c r="AD2041" s="70"/>
      <c r="AE2041" s="86"/>
    </row>
    <row r="2042" spans="1:31" x14ac:dyDescent="0.25">
      <c r="A2042" s="18"/>
      <c r="B2042" s="18"/>
      <c r="C2042" s="18"/>
      <c r="D2042" s="77"/>
      <c r="E2042" s="77"/>
      <c r="F2042" s="77"/>
      <c r="G2042" s="78"/>
      <c r="H2042" s="5"/>
      <c r="I2042" s="5"/>
      <c r="J2042" s="5"/>
      <c r="K2042" s="5"/>
      <c r="O2042" s="5"/>
      <c r="P2042" s="5"/>
      <c r="Q2042" s="5"/>
      <c r="R2042" s="18"/>
      <c r="S2042" s="18"/>
      <c r="T2042" s="18"/>
      <c r="AA2042" s="70"/>
      <c r="AB2042" s="70"/>
      <c r="AC2042" s="20"/>
      <c r="AD2042" s="70"/>
      <c r="AE2042" s="86"/>
    </row>
    <row r="2043" spans="1:31" x14ac:dyDescent="0.25">
      <c r="A2043" s="18"/>
      <c r="B2043" s="18"/>
      <c r="C2043" s="18"/>
      <c r="D2043" s="77"/>
      <c r="E2043" s="77"/>
      <c r="F2043" s="77"/>
      <c r="G2043" s="78"/>
      <c r="H2043" s="5"/>
      <c r="I2043" s="5"/>
      <c r="J2043" s="5"/>
      <c r="K2043" s="5"/>
      <c r="O2043" s="5"/>
      <c r="P2043" s="5"/>
      <c r="Q2043" s="5"/>
      <c r="R2043" s="18"/>
      <c r="S2043" s="18"/>
      <c r="T2043" s="18"/>
      <c r="AA2043" s="70"/>
      <c r="AB2043" s="70"/>
      <c r="AC2043" s="20"/>
      <c r="AD2043" s="70"/>
      <c r="AE2043" s="86"/>
    </row>
    <row r="2044" spans="1:31" x14ac:dyDescent="0.25">
      <c r="A2044" s="18"/>
      <c r="B2044" s="18"/>
      <c r="C2044" s="18"/>
      <c r="D2044" s="77"/>
      <c r="E2044" s="77"/>
      <c r="F2044" s="77"/>
      <c r="G2044" s="78"/>
      <c r="H2044" s="5"/>
      <c r="I2044" s="5"/>
      <c r="J2044" s="5"/>
      <c r="K2044" s="5"/>
      <c r="O2044" s="5"/>
      <c r="P2044" s="5"/>
      <c r="Q2044" s="5"/>
      <c r="R2044" s="18"/>
      <c r="S2044" s="18"/>
      <c r="T2044" s="18"/>
      <c r="AA2044" s="70"/>
      <c r="AB2044" s="70"/>
      <c r="AC2044" s="20"/>
      <c r="AD2044" s="70"/>
      <c r="AE2044" s="86"/>
    </row>
    <row r="2045" spans="1:31" x14ac:dyDescent="0.25">
      <c r="A2045" s="18"/>
      <c r="B2045" s="18"/>
      <c r="C2045" s="18"/>
      <c r="D2045" s="77"/>
      <c r="E2045" s="77"/>
      <c r="F2045" s="77"/>
      <c r="G2045" s="78"/>
      <c r="H2045" s="5"/>
      <c r="I2045" s="5"/>
      <c r="J2045" s="5"/>
      <c r="K2045" s="5"/>
      <c r="O2045" s="5"/>
      <c r="P2045" s="5"/>
      <c r="Q2045" s="5"/>
      <c r="R2045" s="18"/>
      <c r="S2045" s="18"/>
      <c r="T2045" s="18"/>
      <c r="AA2045" s="70"/>
      <c r="AB2045" s="70"/>
      <c r="AC2045" s="20"/>
      <c r="AD2045" s="70"/>
      <c r="AE2045" s="86"/>
    </row>
    <row r="2046" spans="1:31" x14ac:dyDescent="0.25">
      <c r="A2046" s="18"/>
      <c r="B2046" s="18"/>
      <c r="C2046" s="18"/>
      <c r="D2046" s="77"/>
      <c r="E2046" s="77"/>
      <c r="F2046" s="77"/>
      <c r="G2046" s="78"/>
      <c r="H2046" s="5"/>
      <c r="I2046" s="5"/>
      <c r="J2046" s="5"/>
      <c r="K2046" s="5"/>
      <c r="O2046" s="5"/>
      <c r="P2046" s="5"/>
      <c r="Q2046" s="5"/>
      <c r="R2046" s="18"/>
      <c r="S2046" s="18"/>
      <c r="T2046" s="18"/>
      <c r="AA2046" s="70"/>
      <c r="AB2046" s="70"/>
      <c r="AC2046" s="20"/>
      <c r="AD2046" s="70"/>
      <c r="AE2046" s="86"/>
    </row>
    <row r="2047" spans="1:31" x14ac:dyDescent="0.25">
      <c r="A2047" s="18"/>
      <c r="B2047" s="18"/>
      <c r="C2047" s="18"/>
      <c r="D2047" s="77"/>
      <c r="E2047" s="77"/>
      <c r="F2047" s="77"/>
      <c r="G2047" s="78"/>
      <c r="H2047" s="5"/>
      <c r="I2047" s="5"/>
      <c r="J2047" s="5"/>
      <c r="K2047" s="5"/>
      <c r="O2047" s="5"/>
      <c r="P2047" s="5"/>
      <c r="Q2047" s="5"/>
      <c r="R2047" s="18"/>
      <c r="S2047" s="18"/>
      <c r="T2047" s="18"/>
      <c r="AA2047" s="70"/>
      <c r="AB2047" s="70"/>
      <c r="AC2047" s="20"/>
      <c r="AD2047" s="70"/>
      <c r="AE2047" s="86"/>
    </row>
    <row r="2048" spans="1:31" x14ac:dyDescent="0.25">
      <c r="A2048" s="18"/>
      <c r="B2048" s="18"/>
      <c r="C2048" s="18"/>
      <c r="D2048" s="77"/>
      <c r="E2048" s="77"/>
      <c r="F2048" s="77"/>
      <c r="G2048" s="78"/>
      <c r="H2048" s="5"/>
      <c r="I2048" s="5"/>
      <c r="J2048" s="5"/>
      <c r="K2048" s="5"/>
      <c r="O2048" s="5"/>
      <c r="P2048" s="5"/>
      <c r="Q2048" s="5"/>
      <c r="R2048" s="18"/>
      <c r="S2048" s="18"/>
      <c r="T2048" s="18"/>
      <c r="AA2048" s="70"/>
      <c r="AB2048" s="70"/>
      <c r="AC2048" s="20"/>
      <c r="AD2048" s="70"/>
      <c r="AE2048" s="86"/>
    </row>
    <row r="2049" spans="1:31" x14ac:dyDescent="0.25">
      <c r="A2049" s="18"/>
      <c r="B2049" s="18"/>
      <c r="C2049" s="18"/>
      <c r="D2049" s="77"/>
      <c r="E2049" s="77"/>
      <c r="F2049" s="77"/>
      <c r="G2049" s="78"/>
      <c r="H2049" s="5"/>
      <c r="I2049" s="5"/>
      <c r="J2049" s="5"/>
      <c r="K2049" s="5"/>
      <c r="O2049" s="5"/>
      <c r="P2049" s="5"/>
      <c r="Q2049" s="5"/>
      <c r="R2049" s="18"/>
      <c r="S2049" s="18"/>
      <c r="T2049" s="18"/>
      <c r="AA2049" s="70"/>
      <c r="AB2049" s="70"/>
      <c r="AC2049" s="20"/>
      <c r="AD2049" s="70"/>
      <c r="AE2049" s="86"/>
    </row>
    <row r="2050" spans="1:31" x14ac:dyDescent="0.25">
      <c r="A2050" s="18"/>
      <c r="B2050" s="18"/>
      <c r="C2050" s="18"/>
      <c r="D2050" s="77"/>
      <c r="E2050" s="77"/>
      <c r="F2050" s="77"/>
      <c r="G2050" s="78"/>
      <c r="H2050" s="5"/>
      <c r="I2050" s="5"/>
      <c r="J2050" s="5"/>
      <c r="K2050" s="5"/>
      <c r="O2050" s="5"/>
      <c r="P2050" s="5"/>
      <c r="Q2050" s="5"/>
      <c r="R2050" s="18"/>
      <c r="S2050" s="18"/>
      <c r="T2050" s="18"/>
      <c r="AA2050" s="70"/>
      <c r="AB2050" s="70"/>
      <c r="AC2050" s="20"/>
      <c r="AD2050" s="70"/>
      <c r="AE2050" s="86"/>
    </row>
    <row r="2051" spans="1:31" x14ac:dyDescent="0.25">
      <c r="A2051" s="18"/>
      <c r="B2051" s="18"/>
      <c r="C2051" s="18"/>
      <c r="D2051" s="77"/>
      <c r="E2051" s="77"/>
      <c r="F2051" s="77"/>
      <c r="G2051" s="78"/>
      <c r="H2051" s="5"/>
      <c r="I2051" s="5"/>
      <c r="J2051" s="5"/>
      <c r="K2051" s="5"/>
      <c r="O2051" s="5"/>
      <c r="P2051" s="5"/>
      <c r="Q2051" s="5"/>
      <c r="R2051" s="18"/>
      <c r="S2051" s="18"/>
      <c r="T2051" s="18"/>
      <c r="AA2051" s="70"/>
      <c r="AB2051" s="70"/>
      <c r="AC2051" s="20"/>
      <c r="AD2051" s="70"/>
      <c r="AE2051" s="86"/>
    </row>
    <row r="2052" spans="1:31" x14ac:dyDescent="0.25">
      <c r="A2052" s="18"/>
      <c r="B2052" s="18"/>
      <c r="C2052" s="18"/>
      <c r="D2052" s="77"/>
      <c r="E2052" s="77"/>
      <c r="F2052" s="77"/>
      <c r="G2052" s="78"/>
      <c r="H2052" s="5"/>
      <c r="I2052" s="5"/>
      <c r="J2052" s="5"/>
      <c r="K2052" s="5"/>
      <c r="O2052" s="5"/>
      <c r="P2052" s="5"/>
      <c r="Q2052" s="5"/>
      <c r="R2052" s="18"/>
      <c r="S2052" s="18"/>
      <c r="T2052" s="18"/>
      <c r="AA2052" s="70"/>
      <c r="AB2052" s="70"/>
      <c r="AC2052" s="20"/>
      <c r="AD2052" s="70"/>
      <c r="AE2052" s="86"/>
    </row>
    <row r="2053" spans="1:31" x14ac:dyDescent="0.25">
      <c r="A2053" s="18"/>
      <c r="B2053" s="18"/>
      <c r="C2053" s="18"/>
      <c r="D2053" s="77"/>
      <c r="E2053" s="77"/>
      <c r="F2053" s="77"/>
      <c r="G2053" s="78"/>
      <c r="H2053" s="5"/>
      <c r="I2053" s="5"/>
      <c r="J2053" s="5"/>
      <c r="K2053" s="5"/>
      <c r="O2053" s="5"/>
      <c r="P2053" s="5"/>
      <c r="Q2053" s="5"/>
      <c r="R2053" s="18"/>
      <c r="S2053" s="18"/>
      <c r="T2053" s="18"/>
      <c r="AA2053" s="70"/>
      <c r="AB2053" s="70"/>
      <c r="AC2053" s="20"/>
      <c r="AD2053" s="70"/>
      <c r="AE2053" s="86"/>
    </row>
    <row r="2054" spans="1:31" x14ac:dyDescent="0.25">
      <c r="A2054" s="18"/>
      <c r="B2054" s="18"/>
      <c r="C2054" s="18"/>
      <c r="D2054" s="77"/>
      <c r="E2054" s="77"/>
      <c r="F2054" s="77"/>
      <c r="G2054" s="78"/>
      <c r="H2054" s="5"/>
      <c r="I2054" s="5"/>
      <c r="J2054" s="5"/>
      <c r="K2054" s="5"/>
      <c r="O2054" s="5"/>
      <c r="P2054" s="5"/>
      <c r="Q2054" s="5"/>
      <c r="R2054" s="18"/>
      <c r="S2054" s="18"/>
      <c r="T2054" s="18"/>
      <c r="AA2054" s="70"/>
      <c r="AB2054" s="70"/>
      <c r="AC2054" s="20"/>
      <c r="AD2054" s="70"/>
      <c r="AE2054" s="86"/>
    </row>
    <row r="2055" spans="1:31" x14ac:dyDescent="0.25">
      <c r="A2055" s="18"/>
      <c r="B2055" s="18"/>
      <c r="C2055" s="18"/>
      <c r="D2055" s="77"/>
      <c r="E2055" s="77"/>
      <c r="F2055" s="77"/>
      <c r="G2055" s="78"/>
      <c r="H2055" s="5"/>
      <c r="I2055" s="5"/>
      <c r="J2055" s="5"/>
      <c r="K2055" s="5"/>
      <c r="O2055" s="5"/>
      <c r="P2055" s="5"/>
      <c r="Q2055" s="5"/>
      <c r="R2055" s="18"/>
      <c r="S2055" s="18"/>
      <c r="T2055" s="18"/>
      <c r="AA2055" s="70"/>
      <c r="AB2055" s="70"/>
      <c r="AC2055" s="20"/>
      <c r="AD2055" s="70"/>
      <c r="AE2055" s="86"/>
    </row>
    <row r="2056" spans="1:31" x14ac:dyDescent="0.25">
      <c r="A2056" s="18"/>
      <c r="B2056" s="18"/>
      <c r="C2056" s="18"/>
      <c r="D2056" s="77"/>
      <c r="E2056" s="77"/>
      <c r="F2056" s="77"/>
      <c r="G2056" s="78"/>
      <c r="H2056" s="5"/>
      <c r="I2056" s="5"/>
      <c r="J2056" s="5"/>
      <c r="K2056" s="5"/>
      <c r="O2056" s="5"/>
      <c r="P2056" s="5"/>
      <c r="Q2056" s="5"/>
      <c r="R2056" s="18"/>
      <c r="S2056" s="18"/>
      <c r="T2056" s="18"/>
      <c r="AA2056" s="70"/>
      <c r="AB2056" s="70"/>
      <c r="AC2056" s="20"/>
      <c r="AD2056" s="70"/>
      <c r="AE2056" s="86"/>
    </row>
    <row r="2057" spans="1:31" x14ac:dyDescent="0.25">
      <c r="A2057" s="18"/>
      <c r="B2057" s="18"/>
      <c r="C2057" s="18"/>
      <c r="D2057" s="77"/>
      <c r="E2057" s="77"/>
      <c r="F2057" s="77"/>
      <c r="G2057" s="78"/>
      <c r="H2057" s="5"/>
      <c r="I2057" s="5"/>
      <c r="J2057" s="5"/>
      <c r="K2057" s="5"/>
      <c r="O2057" s="5"/>
      <c r="P2057" s="5"/>
      <c r="Q2057" s="5"/>
      <c r="R2057" s="18"/>
      <c r="S2057" s="18"/>
      <c r="T2057" s="18"/>
      <c r="AA2057" s="70"/>
      <c r="AB2057" s="70"/>
      <c r="AC2057" s="20"/>
      <c r="AD2057" s="70"/>
      <c r="AE2057" s="86"/>
    </row>
    <row r="2058" spans="1:31" x14ac:dyDescent="0.25">
      <c r="A2058" s="18"/>
      <c r="B2058" s="18"/>
      <c r="C2058" s="18"/>
      <c r="D2058" s="77"/>
      <c r="E2058" s="77"/>
      <c r="F2058" s="77"/>
      <c r="G2058" s="78"/>
      <c r="H2058" s="5"/>
      <c r="I2058" s="5"/>
      <c r="J2058" s="5"/>
      <c r="K2058" s="5"/>
      <c r="O2058" s="5"/>
      <c r="P2058" s="5"/>
      <c r="Q2058" s="5"/>
      <c r="R2058" s="18"/>
      <c r="S2058" s="18"/>
      <c r="T2058" s="18"/>
      <c r="AA2058" s="70"/>
      <c r="AB2058" s="70"/>
      <c r="AC2058" s="20"/>
      <c r="AD2058" s="70"/>
      <c r="AE2058" s="86"/>
    </row>
    <row r="2059" spans="1:31" x14ac:dyDescent="0.25">
      <c r="A2059" s="18"/>
      <c r="B2059" s="18"/>
      <c r="C2059" s="18"/>
      <c r="D2059" s="77"/>
      <c r="E2059" s="77"/>
      <c r="F2059" s="77"/>
      <c r="G2059" s="78"/>
      <c r="H2059" s="5"/>
      <c r="I2059" s="5"/>
      <c r="J2059" s="5"/>
      <c r="K2059" s="5"/>
      <c r="O2059" s="5"/>
      <c r="P2059" s="5"/>
      <c r="Q2059" s="5"/>
      <c r="R2059" s="18"/>
      <c r="S2059" s="18"/>
      <c r="T2059" s="18"/>
      <c r="AA2059" s="70"/>
      <c r="AB2059" s="70"/>
      <c r="AC2059" s="20"/>
      <c r="AD2059" s="70"/>
      <c r="AE2059" s="86"/>
    </row>
    <row r="2060" spans="1:31" x14ac:dyDescent="0.25">
      <c r="A2060" s="18"/>
      <c r="B2060" s="18"/>
      <c r="C2060" s="18"/>
      <c r="D2060" s="77"/>
      <c r="E2060" s="77"/>
      <c r="F2060" s="77"/>
      <c r="G2060" s="78"/>
      <c r="H2060" s="5"/>
      <c r="I2060" s="5"/>
      <c r="J2060" s="5"/>
      <c r="K2060" s="5"/>
      <c r="O2060" s="5"/>
      <c r="P2060" s="5"/>
      <c r="Q2060" s="5"/>
      <c r="R2060" s="18"/>
      <c r="S2060" s="18"/>
      <c r="T2060" s="18"/>
      <c r="AA2060" s="70"/>
      <c r="AB2060" s="70"/>
      <c r="AC2060" s="20"/>
      <c r="AD2060" s="70"/>
      <c r="AE2060" s="86"/>
    </row>
    <row r="2061" spans="1:31" x14ac:dyDescent="0.25">
      <c r="A2061" s="18"/>
      <c r="B2061" s="18"/>
      <c r="C2061" s="18"/>
      <c r="D2061" s="77"/>
      <c r="E2061" s="77"/>
      <c r="F2061" s="77"/>
      <c r="G2061" s="78"/>
      <c r="H2061" s="5"/>
      <c r="I2061" s="5"/>
      <c r="J2061" s="5"/>
      <c r="K2061" s="5"/>
      <c r="O2061" s="5"/>
      <c r="P2061" s="5"/>
      <c r="Q2061" s="5"/>
      <c r="R2061" s="18"/>
      <c r="S2061" s="18"/>
      <c r="T2061" s="18"/>
      <c r="AA2061" s="70"/>
      <c r="AB2061" s="70"/>
      <c r="AC2061" s="20"/>
      <c r="AD2061" s="70"/>
      <c r="AE2061" s="86"/>
    </row>
    <row r="2062" spans="1:31" x14ac:dyDescent="0.25">
      <c r="A2062" s="18"/>
      <c r="B2062" s="18"/>
      <c r="C2062" s="18"/>
      <c r="D2062" s="77"/>
      <c r="E2062" s="77"/>
      <c r="F2062" s="77"/>
      <c r="G2062" s="78"/>
      <c r="H2062" s="5"/>
      <c r="I2062" s="5"/>
      <c r="J2062" s="5"/>
      <c r="K2062" s="5"/>
      <c r="O2062" s="5"/>
      <c r="P2062" s="5"/>
      <c r="Q2062" s="5"/>
      <c r="R2062" s="18"/>
      <c r="S2062" s="18"/>
      <c r="T2062" s="18"/>
      <c r="AA2062" s="70"/>
      <c r="AB2062" s="70"/>
      <c r="AC2062" s="20"/>
      <c r="AD2062" s="70"/>
      <c r="AE2062" s="86"/>
    </row>
    <row r="2063" spans="1:31" x14ac:dyDescent="0.25">
      <c r="A2063" s="18"/>
      <c r="B2063" s="18"/>
      <c r="C2063" s="18"/>
      <c r="D2063" s="77"/>
      <c r="E2063" s="77"/>
      <c r="F2063" s="77"/>
      <c r="G2063" s="78"/>
      <c r="H2063" s="5"/>
      <c r="I2063" s="5"/>
      <c r="J2063" s="5"/>
      <c r="K2063" s="5"/>
      <c r="O2063" s="5"/>
      <c r="P2063" s="5"/>
      <c r="Q2063" s="5"/>
      <c r="R2063" s="18"/>
      <c r="S2063" s="18"/>
      <c r="T2063" s="18"/>
      <c r="AA2063" s="70"/>
      <c r="AB2063" s="70"/>
      <c r="AC2063" s="20"/>
      <c r="AD2063" s="70"/>
      <c r="AE2063" s="86"/>
    </row>
    <row r="2064" spans="1:31" x14ac:dyDescent="0.25">
      <c r="A2064" s="18"/>
      <c r="B2064" s="18"/>
      <c r="C2064" s="18"/>
      <c r="D2064" s="77"/>
      <c r="E2064" s="77"/>
      <c r="F2064" s="77"/>
      <c r="G2064" s="78"/>
      <c r="H2064" s="5"/>
      <c r="I2064" s="5"/>
      <c r="J2064" s="5"/>
      <c r="K2064" s="5"/>
      <c r="O2064" s="5"/>
      <c r="P2064" s="5"/>
      <c r="Q2064" s="5"/>
      <c r="R2064" s="18"/>
      <c r="S2064" s="18"/>
      <c r="T2064" s="18"/>
      <c r="AA2064" s="70"/>
      <c r="AB2064" s="70"/>
      <c r="AC2064" s="20"/>
      <c r="AD2064" s="70"/>
      <c r="AE2064" s="86"/>
    </row>
    <row r="2065" spans="1:31" x14ac:dyDescent="0.25">
      <c r="A2065" s="18"/>
      <c r="B2065" s="18"/>
      <c r="C2065" s="18"/>
      <c r="D2065" s="77"/>
      <c r="E2065" s="77"/>
      <c r="F2065" s="77"/>
      <c r="G2065" s="78"/>
      <c r="H2065" s="5"/>
      <c r="I2065" s="5"/>
      <c r="J2065" s="5"/>
      <c r="K2065" s="5"/>
      <c r="O2065" s="5"/>
      <c r="P2065" s="5"/>
      <c r="Q2065" s="5"/>
      <c r="R2065" s="18"/>
      <c r="S2065" s="18"/>
      <c r="T2065" s="18"/>
      <c r="AA2065" s="70"/>
      <c r="AB2065" s="70"/>
      <c r="AC2065" s="20"/>
      <c r="AD2065" s="70"/>
      <c r="AE2065" s="86"/>
    </row>
    <row r="2066" spans="1:31" x14ac:dyDescent="0.25">
      <c r="A2066" s="18"/>
      <c r="B2066" s="18"/>
      <c r="C2066" s="18"/>
      <c r="D2066" s="77"/>
      <c r="E2066" s="77"/>
      <c r="F2066" s="77"/>
      <c r="G2066" s="78"/>
      <c r="H2066" s="5"/>
      <c r="I2066" s="5"/>
      <c r="J2066" s="5"/>
      <c r="K2066" s="5"/>
      <c r="O2066" s="5"/>
      <c r="P2066" s="5"/>
      <c r="Q2066" s="5"/>
      <c r="R2066" s="18"/>
      <c r="S2066" s="18"/>
      <c r="T2066" s="18"/>
      <c r="AA2066" s="70"/>
      <c r="AB2066" s="70"/>
      <c r="AC2066" s="20"/>
      <c r="AD2066" s="70"/>
      <c r="AE2066" s="86"/>
    </row>
    <row r="2067" spans="1:31" x14ac:dyDescent="0.25">
      <c r="A2067" s="18"/>
      <c r="B2067" s="18"/>
      <c r="C2067" s="18"/>
      <c r="D2067" s="77"/>
      <c r="E2067" s="77"/>
      <c r="F2067" s="77"/>
      <c r="G2067" s="78"/>
      <c r="H2067" s="5"/>
      <c r="I2067" s="5"/>
      <c r="J2067" s="5"/>
      <c r="K2067" s="5"/>
      <c r="O2067" s="5"/>
      <c r="P2067" s="5"/>
      <c r="Q2067" s="5"/>
      <c r="R2067" s="18"/>
      <c r="S2067" s="18"/>
      <c r="T2067" s="18"/>
      <c r="AA2067" s="70"/>
      <c r="AB2067" s="70"/>
      <c r="AC2067" s="20"/>
      <c r="AD2067" s="70"/>
      <c r="AE2067" s="86"/>
    </row>
    <row r="2068" spans="1:31" x14ac:dyDescent="0.25">
      <c r="A2068" s="18"/>
      <c r="B2068" s="18"/>
      <c r="C2068" s="18"/>
      <c r="D2068" s="77"/>
      <c r="E2068" s="77"/>
      <c r="F2068" s="77"/>
      <c r="G2068" s="78"/>
      <c r="H2068" s="5"/>
      <c r="I2068" s="5"/>
      <c r="J2068" s="5"/>
      <c r="K2068" s="5"/>
      <c r="O2068" s="5"/>
      <c r="P2068" s="5"/>
      <c r="Q2068" s="5"/>
      <c r="R2068" s="18"/>
      <c r="S2068" s="18"/>
      <c r="T2068" s="18"/>
      <c r="AA2068" s="70"/>
      <c r="AB2068" s="70"/>
      <c r="AC2068" s="20"/>
      <c r="AD2068" s="70"/>
      <c r="AE2068" s="86"/>
    </row>
    <row r="2069" spans="1:31" x14ac:dyDescent="0.25">
      <c r="A2069" s="18"/>
      <c r="B2069" s="18"/>
      <c r="C2069" s="18"/>
      <c r="D2069" s="77"/>
      <c r="E2069" s="77"/>
      <c r="F2069" s="77"/>
      <c r="G2069" s="78"/>
      <c r="H2069" s="5"/>
      <c r="I2069" s="5"/>
      <c r="J2069" s="5"/>
      <c r="K2069" s="5"/>
      <c r="O2069" s="5"/>
      <c r="P2069" s="5"/>
      <c r="Q2069" s="5"/>
      <c r="R2069" s="18"/>
      <c r="S2069" s="18"/>
      <c r="T2069" s="18"/>
      <c r="AA2069" s="70"/>
      <c r="AB2069" s="70"/>
      <c r="AC2069" s="20"/>
      <c r="AD2069" s="70"/>
      <c r="AE2069" s="86"/>
    </row>
    <row r="2070" spans="1:31" x14ac:dyDescent="0.25">
      <c r="A2070" s="18"/>
      <c r="B2070" s="18"/>
      <c r="C2070" s="18"/>
      <c r="D2070" s="77"/>
      <c r="E2070" s="77"/>
      <c r="F2070" s="77"/>
      <c r="G2070" s="78"/>
      <c r="H2070" s="5"/>
      <c r="I2070" s="5"/>
      <c r="J2070" s="5"/>
      <c r="K2070" s="5"/>
      <c r="O2070" s="5"/>
      <c r="P2070" s="5"/>
      <c r="Q2070" s="5"/>
      <c r="R2070" s="18"/>
      <c r="S2070" s="18"/>
      <c r="T2070" s="18"/>
      <c r="AA2070" s="70"/>
      <c r="AB2070" s="70"/>
      <c r="AC2070" s="20"/>
      <c r="AD2070" s="70"/>
      <c r="AE2070" s="86"/>
    </row>
    <row r="2071" spans="1:31" x14ac:dyDescent="0.25">
      <c r="A2071" s="18"/>
      <c r="B2071" s="18"/>
      <c r="C2071" s="18"/>
      <c r="D2071" s="77"/>
      <c r="E2071" s="77"/>
      <c r="F2071" s="77"/>
      <c r="G2071" s="78"/>
      <c r="H2071" s="5"/>
      <c r="I2071" s="5"/>
      <c r="J2071" s="5"/>
      <c r="K2071" s="5"/>
      <c r="O2071" s="5"/>
      <c r="P2071" s="5"/>
      <c r="Q2071" s="5"/>
      <c r="R2071" s="18"/>
      <c r="S2071" s="18"/>
      <c r="T2071" s="18"/>
      <c r="AA2071" s="70"/>
      <c r="AB2071" s="70"/>
      <c r="AC2071" s="20"/>
      <c r="AD2071" s="70"/>
      <c r="AE2071" s="86"/>
    </row>
    <row r="2072" spans="1:31" x14ac:dyDescent="0.25">
      <c r="A2072" s="18"/>
      <c r="B2072" s="18"/>
      <c r="C2072" s="18"/>
      <c r="D2072" s="77"/>
      <c r="E2072" s="77"/>
      <c r="F2072" s="77"/>
      <c r="G2072" s="78"/>
      <c r="H2072" s="5"/>
      <c r="I2072" s="5"/>
      <c r="J2072" s="5"/>
      <c r="K2072" s="5"/>
      <c r="O2072" s="5"/>
      <c r="P2072" s="5"/>
      <c r="Q2072" s="5"/>
      <c r="R2072" s="18"/>
      <c r="S2072" s="18"/>
      <c r="T2072" s="18"/>
      <c r="AA2072" s="70"/>
      <c r="AB2072" s="70"/>
      <c r="AC2072" s="20"/>
      <c r="AD2072" s="70"/>
      <c r="AE2072" s="86"/>
    </row>
    <row r="2073" spans="1:31" x14ac:dyDescent="0.25">
      <c r="A2073" s="18"/>
      <c r="B2073" s="18"/>
      <c r="C2073" s="18"/>
      <c r="D2073" s="77"/>
      <c r="E2073" s="77"/>
      <c r="F2073" s="77"/>
      <c r="G2073" s="78"/>
      <c r="H2073" s="5"/>
      <c r="I2073" s="5"/>
      <c r="J2073" s="5"/>
      <c r="K2073" s="5"/>
      <c r="O2073" s="5"/>
      <c r="P2073" s="5"/>
      <c r="Q2073" s="5"/>
      <c r="R2073" s="18"/>
      <c r="S2073" s="18"/>
      <c r="T2073" s="18"/>
      <c r="AA2073" s="70"/>
      <c r="AB2073" s="70"/>
      <c r="AC2073" s="20"/>
      <c r="AD2073" s="70"/>
      <c r="AE2073" s="86"/>
    </row>
    <row r="2074" spans="1:31" x14ac:dyDescent="0.25">
      <c r="A2074" s="18"/>
      <c r="B2074" s="18"/>
      <c r="C2074" s="18"/>
      <c r="D2074" s="77"/>
      <c r="E2074" s="77"/>
      <c r="F2074" s="77"/>
      <c r="G2074" s="78"/>
      <c r="H2074" s="5"/>
      <c r="I2074" s="5"/>
      <c r="J2074" s="5"/>
      <c r="K2074" s="5"/>
      <c r="O2074" s="5"/>
      <c r="P2074" s="5"/>
      <c r="Q2074" s="5"/>
      <c r="R2074" s="18"/>
      <c r="S2074" s="18"/>
      <c r="T2074" s="18"/>
      <c r="AA2074" s="70"/>
      <c r="AB2074" s="70"/>
      <c r="AC2074" s="20"/>
      <c r="AD2074" s="70"/>
      <c r="AE2074" s="86"/>
    </row>
    <row r="2075" spans="1:31" x14ac:dyDescent="0.25">
      <c r="A2075" s="18"/>
      <c r="B2075" s="18"/>
      <c r="C2075" s="18"/>
      <c r="D2075" s="77"/>
      <c r="E2075" s="77"/>
      <c r="F2075" s="77"/>
      <c r="G2075" s="78"/>
      <c r="H2075" s="5"/>
      <c r="I2075" s="5"/>
      <c r="J2075" s="5"/>
      <c r="K2075" s="5"/>
      <c r="O2075" s="5"/>
      <c r="P2075" s="5"/>
      <c r="Q2075" s="5"/>
      <c r="R2075" s="18"/>
      <c r="S2075" s="18"/>
      <c r="T2075" s="18"/>
      <c r="AA2075" s="70"/>
      <c r="AB2075" s="70"/>
      <c r="AC2075" s="20"/>
      <c r="AD2075" s="70"/>
      <c r="AE2075" s="86"/>
    </row>
    <row r="2076" spans="1:31" x14ac:dyDescent="0.25">
      <c r="A2076" s="18"/>
      <c r="B2076" s="18"/>
      <c r="C2076" s="18"/>
      <c r="D2076" s="77"/>
      <c r="E2076" s="77"/>
      <c r="F2076" s="77"/>
      <c r="G2076" s="78"/>
      <c r="H2076" s="5"/>
      <c r="I2076" s="5"/>
      <c r="J2076" s="5"/>
      <c r="K2076" s="5"/>
      <c r="O2076" s="5"/>
      <c r="P2076" s="5"/>
      <c r="Q2076" s="5"/>
      <c r="R2076" s="18"/>
      <c r="S2076" s="18"/>
      <c r="T2076" s="18"/>
      <c r="AA2076" s="70"/>
      <c r="AB2076" s="70"/>
      <c r="AC2076" s="20"/>
      <c r="AD2076" s="70"/>
      <c r="AE2076" s="86"/>
    </row>
    <row r="2077" spans="1:31" x14ac:dyDescent="0.25">
      <c r="A2077" s="18"/>
      <c r="B2077" s="18"/>
      <c r="C2077" s="18"/>
      <c r="D2077" s="77"/>
      <c r="E2077" s="77"/>
      <c r="F2077" s="77"/>
      <c r="G2077" s="78"/>
      <c r="H2077" s="5"/>
      <c r="I2077" s="5"/>
      <c r="J2077" s="5"/>
      <c r="K2077" s="5"/>
      <c r="O2077" s="5"/>
      <c r="P2077" s="5"/>
      <c r="Q2077" s="5"/>
      <c r="R2077" s="18"/>
      <c r="S2077" s="18"/>
      <c r="T2077" s="18"/>
      <c r="AA2077" s="70"/>
      <c r="AB2077" s="70"/>
      <c r="AC2077" s="20"/>
      <c r="AD2077" s="70"/>
      <c r="AE2077" s="86"/>
    </row>
    <row r="2078" spans="1:31" x14ac:dyDescent="0.25">
      <c r="A2078" s="18"/>
      <c r="B2078" s="18"/>
      <c r="C2078" s="18"/>
      <c r="D2078" s="77"/>
      <c r="E2078" s="77"/>
      <c r="F2078" s="77"/>
      <c r="G2078" s="78"/>
      <c r="H2078" s="5"/>
      <c r="I2078" s="5"/>
      <c r="J2078" s="5"/>
      <c r="K2078" s="5"/>
      <c r="O2078" s="5"/>
      <c r="P2078" s="5"/>
      <c r="Q2078" s="5"/>
      <c r="R2078" s="18"/>
      <c r="S2078" s="18"/>
      <c r="T2078" s="18"/>
      <c r="AA2078" s="70"/>
      <c r="AB2078" s="70"/>
      <c r="AC2078" s="20"/>
      <c r="AD2078" s="70"/>
      <c r="AE2078" s="86"/>
    </row>
    <row r="2079" spans="1:31" x14ac:dyDescent="0.25">
      <c r="A2079" s="18"/>
      <c r="B2079" s="18"/>
      <c r="C2079" s="18"/>
      <c r="D2079" s="77"/>
      <c r="E2079" s="77"/>
      <c r="F2079" s="77"/>
      <c r="G2079" s="78"/>
      <c r="H2079" s="5"/>
      <c r="I2079" s="5"/>
      <c r="J2079" s="5"/>
      <c r="K2079" s="5"/>
      <c r="O2079" s="5"/>
      <c r="P2079" s="5"/>
      <c r="Q2079" s="5"/>
      <c r="R2079" s="18"/>
      <c r="S2079" s="18"/>
      <c r="T2079" s="18"/>
      <c r="AA2079" s="70"/>
      <c r="AB2079" s="70"/>
      <c r="AC2079" s="20"/>
      <c r="AD2079" s="70"/>
      <c r="AE2079" s="86"/>
    </row>
    <row r="2080" spans="1:31" x14ac:dyDescent="0.25">
      <c r="A2080" s="18"/>
      <c r="B2080" s="18"/>
      <c r="C2080" s="18"/>
      <c r="D2080" s="77"/>
      <c r="E2080" s="77"/>
      <c r="F2080" s="77"/>
      <c r="G2080" s="78"/>
      <c r="H2080" s="5"/>
      <c r="I2080" s="5"/>
      <c r="J2080" s="5"/>
      <c r="K2080" s="5"/>
      <c r="O2080" s="5"/>
      <c r="P2080" s="5"/>
      <c r="Q2080" s="5"/>
      <c r="R2080" s="18"/>
      <c r="S2080" s="18"/>
      <c r="T2080" s="18"/>
      <c r="AA2080" s="70"/>
      <c r="AB2080" s="70"/>
      <c r="AC2080" s="20"/>
      <c r="AD2080" s="70"/>
      <c r="AE2080" s="86"/>
    </row>
    <row r="2081" spans="1:31" x14ac:dyDescent="0.25">
      <c r="A2081" s="18"/>
      <c r="B2081" s="18"/>
      <c r="C2081" s="18"/>
      <c r="D2081" s="77"/>
      <c r="E2081" s="77"/>
      <c r="F2081" s="77"/>
      <c r="G2081" s="78"/>
      <c r="H2081" s="5"/>
      <c r="I2081" s="5"/>
      <c r="J2081" s="5"/>
      <c r="K2081" s="5"/>
      <c r="O2081" s="5"/>
      <c r="P2081" s="5"/>
      <c r="Q2081" s="5"/>
      <c r="R2081" s="18"/>
      <c r="S2081" s="18"/>
      <c r="T2081" s="18"/>
      <c r="AA2081" s="70"/>
      <c r="AB2081" s="70"/>
      <c r="AC2081" s="20"/>
      <c r="AD2081" s="70"/>
      <c r="AE2081" s="86"/>
    </row>
    <row r="2082" spans="1:31" x14ac:dyDescent="0.25">
      <c r="A2082" s="18"/>
      <c r="B2082" s="18"/>
      <c r="C2082" s="18"/>
      <c r="D2082" s="77"/>
      <c r="E2082" s="77"/>
      <c r="F2082" s="77"/>
      <c r="G2082" s="78"/>
      <c r="H2082" s="5"/>
      <c r="I2082" s="5"/>
      <c r="J2082" s="5"/>
      <c r="K2082" s="5"/>
      <c r="O2082" s="5"/>
      <c r="P2082" s="5"/>
      <c r="Q2082" s="5"/>
      <c r="R2082" s="18"/>
      <c r="S2082" s="18"/>
      <c r="T2082" s="18"/>
      <c r="AA2082" s="70"/>
      <c r="AB2082" s="70"/>
      <c r="AC2082" s="20"/>
      <c r="AD2082" s="70"/>
      <c r="AE2082" s="86"/>
    </row>
    <row r="2083" spans="1:31" x14ac:dyDescent="0.25">
      <c r="A2083" s="18"/>
      <c r="B2083" s="18"/>
      <c r="C2083" s="18"/>
      <c r="D2083" s="77"/>
      <c r="E2083" s="77"/>
      <c r="F2083" s="77"/>
      <c r="G2083" s="78"/>
      <c r="H2083" s="5"/>
      <c r="I2083" s="5"/>
      <c r="J2083" s="5"/>
      <c r="K2083" s="5"/>
      <c r="O2083" s="5"/>
      <c r="P2083" s="5"/>
      <c r="Q2083" s="5"/>
      <c r="R2083" s="18"/>
      <c r="S2083" s="18"/>
      <c r="T2083" s="18"/>
      <c r="AA2083" s="70"/>
      <c r="AB2083" s="70"/>
      <c r="AC2083" s="20"/>
      <c r="AD2083" s="70"/>
      <c r="AE2083" s="86"/>
    </row>
    <row r="2084" spans="1:31" x14ac:dyDescent="0.25">
      <c r="A2084" s="18"/>
      <c r="B2084" s="18"/>
      <c r="C2084" s="18"/>
      <c r="D2084" s="77"/>
      <c r="E2084" s="77"/>
      <c r="F2084" s="77"/>
      <c r="G2084" s="78"/>
      <c r="H2084" s="5"/>
      <c r="I2084" s="5"/>
      <c r="J2084" s="5"/>
      <c r="K2084" s="5"/>
      <c r="O2084" s="5"/>
      <c r="P2084" s="5"/>
      <c r="Q2084" s="5"/>
      <c r="R2084" s="18"/>
      <c r="S2084" s="18"/>
      <c r="T2084" s="18"/>
      <c r="AA2084" s="70"/>
      <c r="AB2084" s="70"/>
      <c r="AC2084" s="20"/>
      <c r="AD2084" s="70"/>
      <c r="AE2084" s="86"/>
    </row>
    <row r="2085" spans="1:31" x14ac:dyDescent="0.25">
      <c r="A2085" s="18"/>
      <c r="B2085" s="18"/>
      <c r="C2085" s="18"/>
      <c r="D2085" s="77"/>
      <c r="E2085" s="77"/>
      <c r="F2085" s="77"/>
      <c r="G2085" s="78"/>
      <c r="H2085" s="5"/>
      <c r="I2085" s="5"/>
      <c r="J2085" s="5"/>
      <c r="K2085" s="5"/>
      <c r="O2085" s="5"/>
      <c r="P2085" s="5"/>
      <c r="Q2085" s="5"/>
      <c r="R2085" s="18"/>
      <c r="S2085" s="18"/>
      <c r="T2085" s="18"/>
      <c r="AA2085" s="70"/>
      <c r="AB2085" s="70"/>
      <c r="AC2085" s="20"/>
      <c r="AD2085" s="70"/>
      <c r="AE2085" s="86"/>
    </row>
    <row r="2086" spans="1:31" x14ac:dyDescent="0.25">
      <c r="A2086" s="18"/>
      <c r="B2086" s="18"/>
      <c r="C2086" s="18"/>
      <c r="D2086" s="77"/>
      <c r="E2086" s="77"/>
      <c r="F2086" s="77"/>
      <c r="G2086" s="78"/>
      <c r="H2086" s="5"/>
      <c r="I2086" s="5"/>
      <c r="J2086" s="5"/>
      <c r="K2086" s="5"/>
      <c r="O2086" s="5"/>
      <c r="P2086" s="5"/>
      <c r="Q2086" s="5"/>
      <c r="R2086" s="18"/>
      <c r="S2086" s="18"/>
      <c r="T2086" s="18"/>
      <c r="AA2086" s="70"/>
      <c r="AB2086" s="70"/>
      <c r="AC2086" s="20"/>
      <c r="AD2086" s="70"/>
      <c r="AE2086" s="86"/>
    </row>
    <row r="2087" spans="1:31" x14ac:dyDescent="0.25">
      <c r="A2087" s="18"/>
      <c r="B2087" s="18"/>
      <c r="C2087" s="18"/>
      <c r="D2087" s="77"/>
      <c r="E2087" s="77"/>
      <c r="F2087" s="77"/>
      <c r="G2087" s="78"/>
      <c r="H2087" s="5"/>
      <c r="I2087" s="5"/>
      <c r="J2087" s="5"/>
      <c r="K2087" s="5"/>
      <c r="O2087" s="5"/>
      <c r="P2087" s="5"/>
      <c r="Q2087" s="5"/>
      <c r="R2087" s="18"/>
      <c r="S2087" s="18"/>
      <c r="T2087" s="18"/>
      <c r="AA2087" s="70"/>
      <c r="AB2087" s="70"/>
      <c r="AC2087" s="20"/>
      <c r="AD2087" s="70"/>
      <c r="AE2087" s="86"/>
    </row>
    <row r="2088" spans="1:31" x14ac:dyDescent="0.25">
      <c r="A2088" s="18"/>
      <c r="B2088" s="18"/>
      <c r="C2088" s="18"/>
      <c r="D2088" s="77"/>
      <c r="E2088" s="77"/>
      <c r="F2088" s="77"/>
      <c r="G2088" s="78"/>
      <c r="H2088" s="5"/>
      <c r="I2088" s="5"/>
      <c r="J2088" s="5"/>
      <c r="K2088" s="5"/>
      <c r="O2088" s="5"/>
      <c r="P2088" s="5"/>
      <c r="Q2088" s="5"/>
      <c r="R2088" s="18"/>
      <c r="S2088" s="18"/>
      <c r="T2088" s="18"/>
      <c r="AA2088" s="70"/>
      <c r="AB2088" s="70"/>
      <c r="AC2088" s="20"/>
      <c r="AD2088" s="70"/>
      <c r="AE2088" s="86"/>
    </row>
    <row r="2089" spans="1:31" x14ac:dyDescent="0.25">
      <c r="A2089" s="18"/>
      <c r="B2089" s="18"/>
      <c r="C2089" s="18"/>
      <c r="D2089" s="77"/>
      <c r="E2089" s="77"/>
      <c r="F2089" s="77"/>
      <c r="G2089" s="78"/>
      <c r="H2089" s="5"/>
      <c r="I2089" s="5"/>
      <c r="J2089" s="5"/>
      <c r="K2089" s="5"/>
      <c r="O2089" s="5"/>
      <c r="P2089" s="5"/>
      <c r="Q2089" s="5"/>
      <c r="R2089" s="18"/>
      <c r="S2089" s="18"/>
      <c r="T2089" s="18"/>
      <c r="AA2089" s="70"/>
      <c r="AB2089" s="70"/>
      <c r="AC2089" s="20"/>
      <c r="AD2089" s="70"/>
      <c r="AE2089" s="86"/>
    </row>
    <row r="2090" spans="1:31" x14ac:dyDescent="0.25">
      <c r="A2090" s="18"/>
      <c r="B2090" s="18"/>
      <c r="C2090" s="18"/>
      <c r="D2090" s="77"/>
      <c r="E2090" s="77"/>
      <c r="F2090" s="77"/>
      <c r="G2090" s="78"/>
      <c r="H2090" s="5"/>
      <c r="I2090" s="5"/>
      <c r="J2090" s="5"/>
      <c r="K2090" s="5"/>
      <c r="O2090" s="5"/>
      <c r="P2090" s="5"/>
      <c r="Q2090" s="5"/>
      <c r="R2090" s="18"/>
      <c r="S2090" s="18"/>
      <c r="T2090" s="18"/>
      <c r="AA2090" s="70"/>
      <c r="AB2090" s="70"/>
      <c r="AC2090" s="20"/>
      <c r="AD2090" s="70"/>
      <c r="AE2090" s="86"/>
    </row>
    <row r="2091" spans="1:31" x14ac:dyDescent="0.25">
      <c r="A2091" s="18"/>
      <c r="B2091" s="18"/>
      <c r="C2091" s="18"/>
      <c r="D2091" s="77"/>
      <c r="E2091" s="77"/>
      <c r="F2091" s="77"/>
      <c r="G2091" s="78"/>
      <c r="H2091" s="5"/>
      <c r="I2091" s="5"/>
      <c r="J2091" s="5"/>
      <c r="K2091" s="5"/>
      <c r="O2091" s="5"/>
      <c r="P2091" s="5"/>
      <c r="Q2091" s="5"/>
      <c r="R2091" s="18"/>
      <c r="S2091" s="18"/>
      <c r="T2091" s="18"/>
      <c r="AA2091" s="70"/>
      <c r="AB2091" s="70"/>
      <c r="AC2091" s="20"/>
      <c r="AD2091" s="70"/>
      <c r="AE2091" s="86"/>
    </row>
    <row r="2092" spans="1:31" x14ac:dyDescent="0.25">
      <c r="A2092" s="18"/>
      <c r="B2092" s="18"/>
      <c r="C2092" s="18"/>
      <c r="D2092" s="77"/>
      <c r="E2092" s="77"/>
      <c r="F2092" s="77"/>
      <c r="G2092" s="78"/>
      <c r="H2092" s="5"/>
      <c r="I2092" s="5"/>
      <c r="J2092" s="5"/>
      <c r="K2092" s="5"/>
      <c r="O2092" s="5"/>
      <c r="P2092" s="5"/>
      <c r="Q2092" s="5"/>
      <c r="R2092" s="18"/>
      <c r="S2092" s="18"/>
      <c r="T2092" s="18"/>
      <c r="AA2092" s="70"/>
      <c r="AB2092" s="70"/>
      <c r="AC2092" s="20"/>
      <c r="AD2092" s="70"/>
      <c r="AE2092" s="86"/>
    </row>
    <row r="2093" spans="1:31" x14ac:dyDescent="0.25">
      <c r="A2093" s="18"/>
      <c r="B2093" s="18"/>
      <c r="C2093" s="18"/>
      <c r="D2093" s="77"/>
      <c r="E2093" s="77"/>
      <c r="F2093" s="77"/>
      <c r="G2093" s="78"/>
      <c r="H2093" s="5"/>
      <c r="I2093" s="5"/>
      <c r="J2093" s="5"/>
      <c r="K2093" s="5"/>
      <c r="O2093" s="5"/>
      <c r="P2093" s="5"/>
      <c r="Q2093" s="5"/>
      <c r="R2093" s="18"/>
      <c r="S2093" s="18"/>
      <c r="T2093" s="18"/>
      <c r="AA2093" s="70"/>
      <c r="AB2093" s="70"/>
      <c r="AC2093" s="20"/>
      <c r="AD2093" s="70"/>
      <c r="AE2093" s="86"/>
    </row>
    <row r="2094" spans="1:31" x14ac:dyDescent="0.25">
      <c r="A2094" s="18"/>
      <c r="B2094" s="18"/>
      <c r="C2094" s="18"/>
      <c r="D2094" s="77"/>
      <c r="E2094" s="77"/>
      <c r="F2094" s="77"/>
      <c r="G2094" s="78"/>
      <c r="H2094" s="5"/>
      <c r="I2094" s="5"/>
      <c r="J2094" s="5"/>
      <c r="K2094" s="5"/>
      <c r="O2094" s="5"/>
      <c r="P2094" s="5"/>
      <c r="Q2094" s="5"/>
      <c r="R2094" s="18"/>
      <c r="S2094" s="18"/>
      <c r="T2094" s="18"/>
      <c r="AA2094" s="70"/>
      <c r="AB2094" s="70"/>
      <c r="AC2094" s="20"/>
      <c r="AD2094" s="70"/>
      <c r="AE2094" s="86"/>
    </row>
    <row r="2095" spans="1:31" x14ac:dyDescent="0.25">
      <c r="A2095" s="18"/>
      <c r="B2095" s="18"/>
      <c r="C2095" s="18"/>
      <c r="D2095" s="77"/>
      <c r="E2095" s="77"/>
      <c r="F2095" s="77"/>
      <c r="G2095" s="78"/>
      <c r="H2095" s="5"/>
      <c r="I2095" s="5"/>
      <c r="J2095" s="5"/>
      <c r="K2095" s="5"/>
      <c r="O2095" s="5"/>
      <c r="P2095" s="5"/>
      <c r="Q2095" s="5"/>
      <c r="R2095" s="18"/>
      <c r="S2095" s="18"/>
      <c r="T2095" s="18"/>
      <c r="AA2095" s="70"/>
      <c r="AB2095" s="70"/>
      <c r="AC2095" s="20"/>
      <c r="AD2095" s="70"/>
      <c r="AE2095" s="86"/>
    </row>
    <row r="2096" spans="1:31" x14ac:dyDescent="0.25">
      <c r="A2096" s="18"/>
      <c r="B2096" s="18"/>
      <c r="C2096" s="18"/>
      <c r="D2096" s="77"/>
      <c r="E2096" s="77"/>
      <c r="F2096" s="77"/>
      <c r="G2096" s="78"/>
      <c r="H2096" s="5"/>
      <c r="I2096" s="5"/>
      <c r="J2096" s="5"/>
      <c r="K2096" s="5"/>
      <c r="O2096" s="5"/>
      <c r="P2096" s="5"/>
      <c r="Q2096" s="5"/>
      <c r="R2096" s="18"/>
      <c r="S2096" s="18"/>
      <c r="T2096" s="18"/>
      <c r="AA2096" s="70"/>
      <c r="AB2096" s="70"/>
      <c r="AC2096" s="20"/>
      <c r="AD2096" s="70"/>
      <c r="AE2096" s="86"/>
    </row>
    <row r="2097" spans="1:31" x14ac:dyDescent="0.25">
      <c r="A2097" s="18"/>
      <c r="B2097" s="18"/>
      <c r="C2097" s="18"/>
      <c r="D2097" s="77"/>
      <c r="E2097" s="77"/>
      <c r="F2097" s="77"/>
      <c r="G2097" s="78"/>
      <c r="H2097" s="5"/>
      <c r="I2097" s="5"/>
      <c r="J2097" s="5"/>
      <c r="K2097" s="5"/>
      <c r="O2097" s="5"/>
      <c r="P2097" s="5"/>
      <c r="Q2097" s="5"/>
      <c r="R2097" s="18"/>
      <c r="S2097" s="18"/>
      <c r="T2097" s="18"/>
      <c r="AA2097" s="70"/>
      <c r="AB2097" s="70"/>
      <c r="AC2097" s="20"/>
      <c r="AD2097" s="70"/>
      <c r="AE2097" s="86"/>
    </row>
    <row r="2098" spans="1:31" x14ac:dyDescent="0.25">
      <c r="A2098" s="18"/>
      <c r="B2098" s="18"/>
      <c r="C2098" s="18"/>
      <c r="D2098" s="77"/>
      <c r="E2098" s="77"/>
      <c r="F2098" s="77"/>
      <c r="G2098" s="78"/>
      <c r="H2098" s="5"/>
      <c r="I2098" s="5"/>
      <c r="J2098" s="5"/>
      <c r="K2098" s="5"/>
      <c r="O2098" s="5"/>
      <c r="P2098" s="5"/>
      <c r="Q2098" s="5"/>
      <c r="R2098" s="18"/>
      <c r="S2098" s="18"/>
      <c r="T2098" s="18"/>
      <c r="AA2098" s="70"/>
      <c r="AB2098" s="70"/>
      <c r="AC2098" s="20"/>
      <c r="AD2098" s="70"/>
      <c r="AE2098" s="86"/>
    </row>
    <row r="2099" spans="1:31" x14ac:dyDescent="0.25">
      <c r="A2099" s="18"/>
      <c r="B2099" s="18"/>
      <c r="C2099" s="18"/>
      <c r="D2099" s="77"/>
      <c r="E2099" s="77"/>
      <c r="F2099" s="77"/>
      <c r="G2099" s="78"/>
      <c r="H2099" s="5"/>
      <c r="I2099" s="5"/>
      <c r="J2099" s="5"/>
      <c r="K2099" s="5"/>
      <c r="O2099" s="5"/>
      <c r="P2099" s="5"/>
      <c r="Q2099" s="5"/>
      <c r="R2099" s="18"/>
      <c r="S2099" s="18"/>
      <c r="T2099" s="18"/>
      <c r="AA2099" s="70"/>
      <c r="AB2099" s="70"/>
      <c r="AC2099" s="20"/>
      <c r="AD2099" s="70"/>
      <c r="AE2099" s="86"/>
    </row>
    <row r="2100" spans="1:31" x14ac:dyDescent="0.25">
      <c r="A2100" s="18"/>
      <c r="B2100" s="18"/>
      <c r="C2100" s="18"/>
      <c r="D2100" s="77"/>
      <c r="E2100" s="77"/>
      <c r="F2100" s="77"/>
      <c r="G2100" s="78"/>
      <c r="H2100" s="5"/>
      <c r="I2100" s="5"/>
      <c r="J2100" s="5"/>
      <c r="K2100" s="5"/>
      <c r="O2100" s="5"/>
      <c r="P2100" s="5"/>
      <c r="Q2100" s="5"/>
      <c r="R2100" s="18"/>
      <c r="S2100" s="18"/>
      <c r="T2100" s="18"/>
      <c r="AA2100" s="70"/>
      <c r="AB2100" s="70"/>
      <c r="AC2100" s="20"/>
      <c r="AD2100" s="70"/>
      <c r="AE2100" s="86"/>
    </row>
    <row r="2101" spans="1:31" x14ac:dyDescent="0.25">
      <c r="A2101" s="18"/>
      <c r="B2101" s="18"/>
      <c r="C2101" s="18"/>
      <c r="D2101" s="77"/>
      <c r="E2101" s="77"/>
      <c r="F2101" s="77"/>
      <c r="G2101" s="78"/>
      <c r="H2101" s="5"/>
      <c r="I2101" s="5"/>
      <c r="J2101" s="5"/>
      <c r="K2101" s="5"/>
      <c r="O2101" s="5"/>
      <c r="P2101" s="5"/>
      <c r="Q2101" s="5"/>
      <c r="R2101" s="18"/>
      <c r="S2101" s="18"/>
      <c r="T2101" s="18"/>
      <c r="AA2101" s="70"/>
      <c r="AB2101" s="70"/>
      <c r="AC2101" s="20"/>
      <c r="AD2101" s="70"/>
      <c r="AE2101" s="86"/>
    </row>
    <row r="2102" spans="1:31" x14ac:dyDescent="0.25">
      <c r="A2102" s="18"/>
      <c r="B2102" s="18"/>
      <c r="C2102" s="18"/>
      <c r="D2102" s="77"/>
      <c r="E2102" s="77"/>
      <c r="F2102" s="77"/>
      <c r="G2102" s="78"/>
      <c r="H2102" s="5"/>
      <c r="I2102" s="5"/>
      <c r="J2102" s="5"/>
      <c r="K2102" s="5"/>
      <c r="O2102" s="5"/>
      <c r="P2102" s="5"/>
      <c r="Q2102" s="5"/>
      <c r="R2102" s="18"/>
      <c r="S2102" s="18"/>
      <c r="T2102" s="18"/>
      <c r="AA2102" s="70"/>
      <c r="AB2102" s="70"/>
      <c r="AC2102" s="20"/>
      <c r="AD2102" s="70"/>
      <c r="AE2102" s="86"/>
    </row>
    <row r="2103" spans="1:31" x14ac:dyDescent="0.25">
      <c r="A2103" s="18"/>
      <c r="B2103" s="18"/>
      <c r="C2103" s="18"/>
      <c r="D2103" s="77"/>
      <c r="E2103" s="77"/>
      <c r="F2103" s="77"/>
      <c r="G2103" s="78"/>
      <c r="H2103" s="5"/>
      <c r="I2103" s="5"/>
      <c r="J2103" s="5"/>
      <c r="K2103" s="5"/>
      <c r="O2103" s="5"/>
      <c r="P2103" s="5"/>
      <c r="Q2103" s="5"/>
      <c r="R2103" s="18"/>
      <c r="S2103" s="18"/>
      <c r="T2103" s="18"/>
      <c r="AA2103" s="70"/>
      <c r="AB2103" s="70"/>
      <c r="AC2103" s="20"/>
      <c r="AD2103" s="70"/>
      <c r="AE2103" s="86"/>
    </row>
    <row r="2104" spans="1:31" x14ac:dyDescent="0.25">
      <c r="A2104" s="18"/>
      <c r="B2104" s="18"/>
      <c r="C2104" s="18"/>
      <c r="D2104" s="77"/>
      <c r="E2104" s="77"/>
      <c r="F2104" s="77"/>
      <c r="G2104" s="78"/>
      <c r="H2104" s="5"/>
      <c r="I2104" s="5"/>
      <c r="J2104" s="5"/>
      <c r="K2104" s="5"/>
      <c r="O2104" s="5"/>
      <c r="P2104" s="5"/>
      <c r="Q2104" s="5"/>
      <c r="R2104" s="18"/>
      <c r="S2104" s="18"/>
      <c r="T2104" s="18"/>
      <c r="AA2104" s="70"/>
      <c r="AB2104" s="70"/>
      <c r="AC2104" s="20"/>
      <c r="AD2104" s="70"/>
      <c r="AE2104" s="86"/>
    </row>
    <row r="2105" spans="1:31" x14ac:dyDescent="0.25">
      <c r="A2105" s="18"/>
      <c r="B2105" s="18"/>
      <c r="C2105" s="18"/>
      <c r="D2105" s="77"/>
      <c r="E2105" s="77"/>
      <c r="F2105" s="77"/>
      <c r="G2105" s="78"/>
      <c r="H2105" s="5"/>
      <c r="I2105" s="5"/>
      <c r="J2105" s="5"/>
      <c r="K2105" s="5"/>
      <c r="O2105" s="5"/>
      <c r="P2105" s="5"/>
      <c r="Q2105" s="5"/>
      <c r="R2105" s="18"/>
      <c r="S2105" s="18"/>
      <c r="T2105" s="18"/>
      <c r="AA2105" s="70"/>
      <c r="AB2105" s="70"/>
      <c r="AC2105" s="20"/>
      <c r="AD2105" s="70"/>
      <c r="AE2105" s="86"/>
    </row>
    <row r="2106" spans="1:31" x14ac:dyDescent="0.25">
      <c r="A2106" s="18"/>
      <c r="B2106" s="18"/>
      <c r="C2106" s="18"/>
      <c r="D2106" s="77"/>
      <c r="E2106" s="77"/>
      <c r="F2106" s="77"/>
      <c r="G2106" s="78"/>
      <c r="H2106" s="5"/>
      <c r="I2106" s="5"/>
      <c r="J2106" s="5"/>
      <c r="K2106" s="5"/>
      <c r="O2106" s="5"/>
      <c r="P2106" s="5"/>
      <c r="Q2106" s="5"/>
      <c r="R2106" s="18"/>
      <c r="S2106" s="18"/>
      <c r="T2106" s="18"/>
      <c r="AA2106" s="70"/>
      <c r="AB2106" s="70"/>
      <c r="AC2106" s="20"/>
      <c r="AD2106" s="70"/>
      <c r="AE2106" s="86"/>
    </row>
    <row r="2107" spans="1:31" x14ac:dyDescent="0.25">
      <c r="A2107" s="18"/>
      <c r="B2107" s="18"/>
      <c r="C2107" s="18"/>
      <c r="D2107" s="77"/>
      <c r="E2107" s="77"/>
      <c r="F2107" s="77"/>
      <c r="G2107" s="78"/>
      <c r="H2107" s="5"/>
      <c r="I2107" s="5"/>
      <c r="J2107" s="5"/>
      <c r="K2107" s="5"/>
      <c r="O2107" s="5"/>
      <c r="P2107" s="5"/>
      <c r="Q2107" s="5"/>
      <c r="R2107" s="18"/>
      <c r="S2107" s="18"/>
      <c r="T2107" s="18"/>
      <c r="AA2107" s="70"/>
      <c r="AB2107" s="70"/>
      <c r="AC2107" s="20"/>
      <c r="AD2107" s="70"/>
      <c r="AE2107" s="86"/>
    </row>
    <row r="2108" spans="1:31" x14ac:dyDescent="0.25">
      <c r="A2108" s="18"/>
      <c r="B2108" s="18"/>
      <c r="C2108" s="18"/>
      <c r="D2108" s="77"/>
      <c r="E2108" s="77"/>
      <c r="F2108" s="77"/>
      <c r="G2108" s="78"/>
      <c r="H2108" s="5"/>
      <c r="I2108" s="5"/>
      <c r="J2108" s="5"/>
      <c r="K2108" s="5"/>
      <c r="O2108" s="5"/>
      <c r="P2108" s="5"/>
      <c r="Q2108" s="5"/>
      <c r="R2108" s="18"/>
      <c r="S2108" s="18"/>
      <c r="T2108" s="18"/>
      <c r="AA2108" s="70"/>
      <c r="AB2108" s="70"/>
      <c r="AC2108" s="20"/>
      <c r="AD2108" s="70"/>
      <c r="AE2108" s="86"/>
    </row>
    <row r="2109" spans="1:31" x14ac:dyDescent="0.25">
      <c r="A2109" s="18"/>
      <c r="B2109" s="18"/>
      <c r="C2109" s="18"/>
      <c r="D2109" s="77"/>
      <c r="E2109" s="77"/>
      <c r="F2109" s="77"/>
      <c r="G2109" s="78"/>
      <c r="H2109" s="5"/>
      <c r="I2109" s="5"/>
      <c r="J2109" s="5"/>
      <c r="K2109" s="5"/>
      <c r="O2109" s="5"/>
      <c r="P2109" s="5"/>
      <c r="Q2109" s="5"/>
      <c r="R2109" s="18"/>
      <c r="S2109" s="18"/>
      <c r="T2109" s="18"/>
      <c r="AA2109" s="70"/>
      <c r="AB2109" s="70"/>
      <c r="AC2109" s="20"/>
      <c r="AD2109" s="70"/>
      <c r="AE2109" s="86"/>
    </row>
    <row r="2110" spans="1:31" x14ac:dyDescent="0.25">
      <c r="A2110" s="18"/>
      <c r="B2110" s="18"/>
      <c r="C2110" s="18"/>
      <c r="D2110" s="77"/>
      <c r="E2110" s="77"/>
      <c r="F2110" s="77"/>
      <c r="G2110" s="78"/>
      <c r="H2110" s="5"/>
      <c r="I2110" s="5"/>
      <c r="J2110" s="5"/>
      <c r="K2110" s="5"/>
      <c r="O2110" s="5"/>
      <c r="P2110" s="5"/>
      <c r="Q2110" s="5"/>
      <c r="R2110" s="18"/>
      <c r="S2110" s="18"/>
      <c r="T2110" s="18"/>
      <c r="AA2110" s="70"/>
      <c r="AB2110" s="70"/>
      <c r="AC2110" s="20"/>
      <c r="AD2110" s="70"/>
      <c r="AE2110" s="86"/>
    </row>
    <row r="2111" spans="1:31" x14ac:dyDescent="0.25">
      <c r="A2111" s="18"/>
      <c r="B2111" s="18"/>
      <c r="C2111" s="18"/>
      <c r="D2111" s="77"/>
      <c r="E2111" s="77"/>
      <c r="F2111" s="77"/>
      <c r="G2111" s="78"/>
      <c r="H2111" s="5"/>
      <c r="I2111" s="5"/>
      <c r="J2111" s="5"/>
      <c r="K2111" s="5"/>
      <c r="O2111" s="5"/>
      <c r="P2111" s="5"/>
      <c r="Q2111" s="5"/>
      <c r="R2111" s="18"/>
      <c r="S2111" s="18"/>
      <c r="T2111" s="18"/>
      <c r="AA2111" s="70"/>
      <c r="AB2111" s="70"/>
      <c r="AC2111" s="20"/>
      <c r="AD2111" s="70"/>
      <c r="AE2111" s="86"/>
    </row>
    <row r="2112" spans="1:31" x14ac:dyDescent="0.25">
      <c r="A2112" s="18"/>
      <c r="B2112" s="18"/>
      <c r="C2112" s="18"/>
      <c r="D2112" s="77"/>
      <c r="E2112" s="77"/>
      <c r="F2112" s="77"/>
      <c r="G2112" s="78"/>
      <c r="H2112" s="5"/>
      <c r="I2112" s="5"/>
      <c r="J2112" s="5"/>
      <c r="K2112" s="5"/>
      <c r="O2112" s="5"/>
      <c r="P2112" s="5"/>
      <c r="Q2112" s="5"/>
      <c r="R2112" s="18"/>
      <c r="S2112" s="18"/>
      <c r="T2112" s="18"/>
      <c r="AA2112" s="70"/>
      <c r="AB2112" s="70"/>
      <c r="AC2112" s="20"/>
      <c r="AD2112" s="70"/>
      <c r="AE2112" s="86"/>
    </row>
    <row r="2113" spans="1:31" x14ac:dyDescent="0.25">
      <c r="A2113" s="18"/>
      <c r="B2113" s="18"/>
      <c r="C2113" s="18"/>
      <c r="D2113" s="77"/>
      <c r="E2113" s="77"/>
      <c r="F2113" s="77"/>
      <c r="G2113" s="78"/>
      <c r="H2113" s="5"/>
      <c r="I2113" s="5"/>
      <c r="J2113" s="5"/>
      <c r="K2113" s="5"/>
      <c r="O2113" s="5"/>
      <c r="P2113" s="5"/>
      <c r="Q2113" s="5"/>
      <c r="R2113" s="18"/>
      <c r="S2113" s="18"/>
      <c r="T2113" s="18"/>
      <c r="AA2113" s="70"/>
      <c r="AB2113" s="70"/>
      <c r="AC2113" s="20"/>
      <c r="AD2113" s="70"/>
      <c r="AE2113" s="86"/>
    </row>
    <row r="2114" spans="1:31" x14ac:dyDescent="0.25">
      <c r="A2114" s="18"/>
      <c r="B2114" s="18"/>
      <c r="C2114" s="18"/>
      <c r="D2114" s="77"/>
      <c r="E2114" s="77"/>
      <c r="F2114" s="77"/>
      <c r="G2114" s="78"/>
      <c r="H2114" s="5"/>
      <c r="I2114" s="5"/>
      <c r="J2114" s="5"/>
      <c r="K2114" s="5"/>
      <c r="O2114" s="5"/>
      <c r="P2114" s="5"/>
      <c r="Q2114" s="5"/>
      <c r="R2114" s="18"/>
      <c r="S2114" s="18"/>
      <c r="T2114" s="18"/>
      <c r="AA2114" s="70"/>
      <c r="AB2114" s="70"/>
      <c r="AC2114" s="20"/>
      <c r="AD2114" s="70"/>
      <c r="AE2114" s="86"/>
    </row>
    <row r="2115" spans="1:31" x14ac:dyDescent="0.25">
      <c r="A2115" s="18"/>
      <c r="B2115" s="18"/>
      <c r="C2115" s="18"/>
      <c r="D2115" s="77"/>
      <c r="E2115" s="77"/>
      <c r="F2115" s="77"/>
      <c r="G2115" s="78"/>
      <c r="H2115" s="5"/>
      <c r="I2115" s="5"/>
      <c r="J2115" s="5"/>
      <c r="K2115" s="5"/>
      <c r="O2115" s="5"/>
      <c r="P2115" s="5"/>
      <c r="Q2115" s="5"/>
      <c r="R2115" s="18"/>
      <c r="S2115" s="18"/>
      <c r="T2115" s="18"/>
      <c r="AA2115" s="70"/>
      <c r="AB2115" s="70"/>
      <c r="AC2115" s="20"/>
      <c r="AD2115" s="70"/>
      <c r="AE2115" s="86"/>
    </row>
    <row r="2116" spans="1:31" x14ac:dyDescent="0.25">
      <c r="A2116" s="18"/>
      <c r="B2116" s="18"/>
      <c r="C2116" s="18"/>
      <c r="D2116" s="77"/>
      <c r="E2116" s="77"/>
      <c r="F2116" s="77"/>
      <c r="G2116" s="78"/>
      <c r="H2116" s="5"/>
      <c r="I2116" s="5"/>
      <c r="J2116" s="5"/>
      <c r="K2116" s="5"/>
      <c r="O2116" s="5"/>
      <c r="P2116" s="5"/>
      <c r="Q2116" s="5"/>
      <c r="R2116" s="18"/>
      <c r="S2116" s="18"/>
      <c r="T2116" s="18"/>
      <c r="AA2116" s="70"/>
      <c r="AB2116" s="70"/>
      <c r="AC2116" s="20"/>
      <c r="AD2116" s="70"/>
      <c r="AE2116" s="86"/>
    </row>
    <row r="2117" spans="1:31" x14ac:dyDescent="0.25">
      <c r="A2117" s="18"/>
      <c r="B2117" s="18"/>
      <c r="C2117" s="18"/>
      <c r="D2117" s="77"/>
      <c r="E2117" s="77"/>
      <c r="F2117" s="77"/>
      <c r="G2117" s="78"/>
      <c r="H2117" s="5"/>
      <c r="I2117" s="5"/>
      <c r="J2117" s="5"/>
      <c r="K2117" s="5"/>
      <c r="O2117" s="5"/>
      <c r="P2117" s="5"/>
      <c r="Q2117" s="5"/>
      <c r="R2117" s="18"/>
      <c r="S2117" s="18"/>
      <c r="T2117" s="18"/>
      <c r="AA2117" s="70"/>
      <c r="AB2117" s="70"/>
      <c r="AC2117" s="20"/>
      <c r="AD2117" s="70"/>
      <c r="AE2117" s="86"/>
    </row>
    <row r="2118" spans="1:31" x14ac:dyDescent="0.25">
      <c r="A2118" s="18"/>
      <c r="B2118" s="18"/>
      <c r="C2118" s="18"/>
      <c r="D2118" s="77"/>
      <c r="E2118" s="77"/>
      <c r="F2118" s="77"/>
      <c r="G2118" s="78"/>
      <c r="H2118" s="5"/>
      <c r="I2118" s="5"/>
      <c r="J2118" s="5"/>
      <c r="K2118" s="5"/>
      <c r="O2118" s="5"/>
      <c r="P2118" s="5"/>
      <c r="Q2118" s="5"/>
      <c r="R2118" s="18"/>
      <c r="S2118" s="18"/>
      <c r="T2118" s="18"/>
      <c r="AA2118" s="70"/>
      <c r="AB2118" s="70"/>
      <c r="AC2118" s="20"/>
      <c r="AD2118" s="70"/>
      <c r="AE2118" s="86"/>
    </row>
    <row r="2119" spans="1:31" x14ac:dyDescent="0.25">
      <c r="A2119" s="18"/>
      <c r="B2119" s="18"/>
      <c r="C2119" s="18"/>
      <c r="D2119" s="77"/>
      <c r="E2119" s="77"/>
      <c r="F2119" s="77"/>
      <c r="G2119" s="78"/>
      <c r="H2119" s="5"/>
      <c r="I2119" s="5"/>
      <c r="J2119" s="5"/>
      <c r="K2119" s="5"/>
      <c r="O2119" s="5"/>
      <c r="P2119" s="5"/>
      <c r="Q2119" s="5"/>
      <c r="R2119" s="18"/>
      <c r="S2119" s="18"/>
      <c r="T2119" s="18"/>
      <c r="AA2119" s="70"/>
      <c r="AB2119" s="70"/>
      <c r="AC2119" s="20"/>
      <c r="AD2119" s="70"/>
      <c r="AE2119" s="86"/>
    </row>
    <row r="2120" spans="1:31" x14ac:dyDescent="0.25">
      <c r="A2120" s="18"/>
      <c r="B2120" s="18"/>
      <c r="C2120" s="18"/>
      <c r="D2120" s="77"/>
      <c r="E2120" s="77"/>
      <c r="F2120" s="77"/>
      <c r="G2120" s="78"/>
      <c r="H2120" s="5"/>
      <c r="I2120" s="5"/>
      <c r="J2120" s="5"/>
      <c r="K2120" s="5"/>
      <c r="O2120" s="5"/>
      <c r="P2120" s="5"/>
      <c r="Q2120" s="5"/>
      <c r="R2120" s="18"/>
      <c r="S2120" s="18"/>
      <c r="T2120" s="18"/>
      <c r="AA2120" s="70"/>
      <c r="AB2120" s="70"/>
      <c r="AC2120" s="20"/>
      <c r="AD2120" s="70"/>
      <c r="AE2120" s="86"/>
    </row>
    <row r="2121" spans="1:31" x14ac:dyDescent="0.25">
      <c r="A2121" s="18"/>
      <c r="B2121" s="18"/>
      <c r="C2121" s="18"/>
      <c r="D2121" s="77"/>
      <c r="E2121" s="77"/>
      <c r="F2121" s="77"/>
      <c r="G2121" s="78"/>
      <c r="H2121" s="5"/>
      <c r="I2121" s="5"/>
      <c r="J2121" s="5"/>
      <c r="K2121" s="5"/>
      <c r="O2121" s="5"/>
      <c r="P2121" s="5"/>
      <c r="Q2121" s="5"/>
      <c r="R2121" s="18"/>
      <c r="S2121" s="18"/>
      <c r="T2121" s="18"/>
      <c r="AA2121" s="70"/>
      <c r="AB2121" s="70"/>
      <c r="AC2121" s="20"/>
      <c r="AD2121" s="70"/>
      <c r="AE2121" s="86"/>
    </row>
    <row r="2122" spans="1:31" x14ac:dyDescent="0.25">
      <c r="A2122" s="18"/>
      <c r="B2122" s="18"/>
      <c r="C2122" s="18"/>
      <c r="D2122" s="77"/>
      <c r="E2122" s="77"/>
      <c r="F2122" s="77"/>
      <c r="G2122" s="78"/>
      <c r="H2122" s="5"/>
      <c r="I2122" s="5"/>
      <c r="J2122" s="5"/>
      <c r="K2122" s="5"/>
      <c r="O2122" s="5"/>
      <c r="P2122" s="5"/>
      <c r="Q2122" s="5"/>
      <c r="R2122" s="18"/>
      <c r="S2122" s="18"/>
      <c r="T2122" s="18"/>
      <c r="AA2122" s="70"/>
      <c r="AB2122" s="70"/>
      <c r="AC2122" s="20"/>
      <c r="AD2122" s="70"/>
      <c r="AE2122" s="86"/>
    </row>
    <row r="2123" spans="1:31" x14ac:dyDescent="0.25">
      <c r="A2123" s="18"/>
      <c r="B2123" s="18"/>
      <c r="C2123" s="18"/>
      <c r="D2123" s="77"/>
      <c r="E2123" s="77"/>
      <c r="F2123" s="77"/>
      <c r="G2123" s="78"/>
      <c r="H2123" s="5"/>
      <c r="I2123" s="5"/>
      <c r="J2123" s="5"/>
      <c r="K2123" s="5"/>
      <c r="O2123" s="5"/>
      <c r="P2123" s="5"/>
      <c r="Q2123" s="5"/>
      <c r="R2123" s="18"/>
      <c r="S2123" s="18"/>
      <c r="T2123" s="18"/>
      <c r="AA2123" s="70"/>
      <c r="AB2123" s="70"/>
      <c r="AC2123" s="20"/>
      <c r="AD2123" s="70"/>
      <c r="AE2123" s="86"/>
    </row>
    <row r="2124" spans="1:31" x14ac:dyDescent="0.25">
      <c r="A2124" s="18"/>
      <c r="B2124" s="18"/>
      <c r="C2124" s="18"/>
      <c r="D2124" s="77"/>
      <c r="E2124" s="77"/>
      <c r="F2124" s="77"/>
      <c r="G2124" s="78"/>
      <c r="H2124" s="5"/>
      <c r="I2124" s="5"/>
      <c r="J2124" s="5"/>
      <c r="K2124" s="5"/>
      <c r="O2124" s="5"/>
      <c r="P2124" s="5"/>
      <c r="Q2124" s="5"/>
      <c r="R2124" s="18"/>
      <c r="S2124" s="18"/>
      <c r="T2124" s="18"/>
      <c r="AA2124" s="70"/>
      <c r="AB2124" s="70"/>
      <c r="AC2124" s="20"/>
      <c r="AD2124" s="70"/>
      <c r="AE2124" s="86"/>
    </row>
    <row r="2125" spans="1:31" x14ac:dyDescent="0.25">
      <c r="A2125" s="18"/>
      <c r="B2125" s="18"/>
      <c r="C2125" s="18"/>
      <c r="D2125" s="77"/>
      <c r="E2125" s="77"/>
      <c r="F2125" s="77"/>
      <c r="G2125" s="78"/>
      <c r="H2125" s="5"/>
      <c r="I2125" s="5"/>
      <c r="J2125" s="5"/>
      <c r="K2125" s="5"/>
      <c r="O2125" s="5"/>
      <c r="P2125" s="5"/>
      <c r="Q2125" s="5"/>
      <c r="R2125" s="18"/>
      <c r="S2125" s="18"/>
      <c r="T2125" s="18"/>
      <c r="AA2125" s="70"/>
      <c r="AB2125" s="70"/>
      <c r="AC2125" s="20"/>
      <c r="AD2125" s="70"/>
      <c r="AE2125" s="86"/>
    </row>
    <row r="2126" spans="1:31" x14ac:dyDescent="0.25">
      <c r="A2126" s="18"/>
      <c r="B2126" s="18"/>
      <c r="C2126" s="18"/>
      <c r="D2126" s="77"/>
      <c r="E2126" s="77"/>
      <c r="F2126" s="77"/>
      <c r="G2126" s="78"/>
      <c r="H2126" s="5"/>
      <c r="I2126" s="5"/>
      <c r="J2126" s="5"/>
      <c r="K2126" s="5"/>
      <c r="O2126" s="5"/>
      <c r="P2126" s="5"/>
      <c r="Q2126" s="5"/>
      <c r="R2126" s="18"/>
      <c r="S2126" s="18"/>
      <c r="T2126" s="18"/>
      <c r="AA2126" s="70"/>
      <c r="AB2126" s="70"/>
      <c r="AC2126" s="20"/>
      <c r="AD2126" s="70"/>
      <c r="AE2126" s="87"/>
    </row>
    <row r="2127" spans="1:31" x14ac:dyDescent="0.25">
      <c r="A2127" s="18"/>
      <c r="B2127" s="18"/>
      <c r="C2127" s="18"/>
      <c r="D2127" s="77"/>
      <c r="E2127" s="77"/>
      <c r="F2127" s="77"/>
      <c r="G2127" s="78"/>
      <c r="H2127" s="5"/>
      <c r="I2127" s="5"/>
      <c r="J2127" s="5"/>
      <c r="K2127" s="5"/>
      <c r="O2127" s="5"/>
      <c r="P2127" s="5"/>
      <c r="Q2127" s="5"/>
      <c r="R2127" s="18"/>
      <c r="S2127" s="18"/>
      <c r="T2127" s="18"/>
      <c r="AA2127" s="70"/>
      <c r="AB2127" s="70"/>
      <c r="AC2127" s="20"/>
      <c r="AD2127" s="70"/>
      <c r="AE2127" s="87"/>
    </row>
    <row r="2128" spans="1:31" x14ac:dyDescent="0.25">
      <c r="A2128" s="18"/>
      <c r="B2128" s="18"/>
      <c r="C2128" s="18"/>
      <c r="D2128" s="77"/>
      <c r="E2128" s="77"/>
      <c r="F2128" s="77"/>
      <c r="G2128" s="78"/>
      <c r="H2128" s="5"/>
      <c r="I2128" s="5"/>
      <c r="J2128" s="5"/>
      <c r="K2128" s="5"/>
      <c r="O2128" s="5"/>
      <c r="P2128" s="5"/>
      <c r="Q2128" s="5"/>
      <c r="R2128" s="18"/>
      <c r="S2128" s="18"/>
      <c r="T2128" s="18"/>
      <c r="AA2128" s="70"/>
      <c r="AB2128" s="70"/>
      <c r="AC2128" s="20"/>
      <c r="AD2128" s="70"/>
      <c r="AE2128" s="87"/>
    </row>
    <row r="2129" spans="1:31" x14ac:dyDescent="0.25">
      <c r="A2129" s="18"/>
      <c r="B2129" s="18"/>
      <c r="C2129" s="18"/>
      <c r="D2129" s="77"/>
      <c r="E2129" s="77"/>
      <c r="F2129" s="77"/>
      <c r="G2129" s="78"/>
      <c r="H2129" s="5"/>
      <c r="I2129" s="5"/>
      <c r="J2129" s="5"/>
      <c r="K2129" s="5"/>
      <c r="O2129" s="5"/>
      <c r="P2129" s="5"/>
      <c r="Q2129" s="5"/>
      <c r="R2129" s="18"/>
      <c r="S2129" s="18"/>
      <c r="T2129" s="18"/>
      <c r="AA2129" s="70"/>
      <c r="AB2129" s="70"/>
      <c r="AC2129" s="20"/>
      <c r="AD2129" s="70"/>
      <c r="AE2129" s="87"/>
    </row>
    <row r="2130" spans="1:31" x14ac:dyDescent="0.25">
      <c r="A2130" s="18"/>
      <c r="B2130" s="18"/>
      <c r="C2130" s="18"/>
      <c r="D2130" s="77"/>
      <c r="E2130" s="77"/>
      <c r="F2130" s="77"/>
      <c r="G2130" s="78"/>
      <c r="H2130" s="5"/>
      <c r="I2130" s="5"/>
      <c r="J2130" s="5"/>
      <c r="K2130" s="5"/>
      <c r="O2130" s="5"/>
      <c r="P2130" s="5"/>
      <c r="Q2130" s="5"/>
      <c r="R2130" s="18"/>
      <c r="S2130" s="18"/>
      <c r="T2130" s="18"/>
      <c r="AA2130" s="70"/>
      <c r="AB2130" s="70"/>
      <c r="AC2130" s="20"/>
      <c r="AD2130" s="70"/>
      <c r="AE2130" s="87"/>
    </row>
    <row r="2131" spans="1:31" x14ac:dyDescent="0.25">
      <c r="A2131" s="18"/>
      <c r="B2131" s="18"/>
      <c r="C2131" s="18"/>
      <c r="D2131" s="77"/>
      <c r="E2131" s="77"/>
      <c r="F2131" s="77"/>
      <c r="G2131" s="78"/>
      <c r="H2131" s="5"/>
      <c r="I2131" s="5"/>
      <c r="J2131" s="5"/>
      <c r="K2131" s="5"/>
      <c r="O2131" s="5"/>
      <c r="P2131" s="5"/>
      <c r="Q2131" s="5"/>
      <c r="R2131" s="18"/>
      <c r="S2131" s="18"/>
      <c r="T2131" s="18"/>
      <c r="AA2131" s="70"/>
      <c r="AB2131" s="70"/>
      <c r="AC2131" s="20"/>
      <c r="AD2131" s="70"/>
      <c r="AE2131" s="87"/>
    </row>
    <row r="2132" spans="1:31" x14ac:dyDescent="0.25">
      <c r="A2132" s="18"/>
      <c r="B2132" s="18"/>
      <c r="C2132" s="18"/>
      <c r="D2132" s="77"/>
      <c r="E2132" s="77"/>
      <c r="F2132" s="77"/>
      <c r="G2132" s="78"/>
      <c r="H2132" s="5"/>
      <c r="I2132" s="5"/>
      <c r="J2132" s="5"/>
      <c r="K2132" s="5"/>
      <c r="O2132" s="5"/>
      <c r="P2132" s="5"/>
      <c r="Q2132" s="5"/>
      <c r="R2132" s="18"/>
      <c r="S2132" s="18"/>
      <c r="T2132" s="18"/>
      <c r="AA2132" s="70"/>
      <c r="AB2132" s="70"/>
      <c r="AC2132" s="20"/>
      <c r="AD2132" s="70"/>
      <c r="AE2132" s="87"/>
    </row>
    <row r="2133" spans="1:31" x14ac:dyDescent="0.25">
      <c r="A2133" s="18"/>
      <c r="B2133" s="18"/>
      <c r="C2133" s="18"/>
      <c r="D2133" s="77"/>
      <c r="E2133" s="77"/>
      <c r="F2133" s="77"/>
      <c r="G2133" s="78"/>
      <c r="H2133" s="5"/>
      <c r="I2133" s="5"/>
      <c r="J2133" s="5"/>
      <c r="K2133" s="5"/>
      <c r="O2133" s="5"/>
      <c r="P2133" s="5"/>
      <c r="Q2133" s="5"/>
      <c r="R2133" s="18"/>
      <c r="S2133" s="18"/>
      <c r="T2133" s="18"/>
      <c r="AA2133" s="70"/>
      <c r="AB2133" s="70"/>
      <c r="AC2133" s="20"/>
      <c r="AD2133" s="70"/>
      <c r="AE2133" s="87"/>
    </row>
    <row r="2134" spans="1:31" x14ac:dyDescent="0.25">
      <c r="A2134" s="18"/>
      <c r="B2134" s="18"/>
      <c r="C2134" s="18"/>
      <c r="D2134" s="77"/>
      <c r="E2134" s="77"/>
      <c r="F2134" s="77"/>
      <c r="G2134" s="78"/>
      <c r="H2134" s="5"/>
      <c r="I2134" s="5"/>
      <c r="J2134" s="5"/>
      <c r="K2134" s="5"/>
      <c r="O2134" s="5"/>
      <c r="P2134" s="5"/>
      <c r="Q2134" s="5"/>
      <c r="R2134" s="18"/>
      <c r="S2134" s="18"/>
      <c r="T2134" s="18"/>
      <c r="AA2134" s="70"/>
      <c r="AB2134" s="70"/>
      <c r="AC2134" s="20"/>
      <c r="AD2134" s="70"/>
      <c r="AE2134" s="87"/>
    </row>
    <row r="2135" spans="1:31" x14ac:dyDescent="0.25">
      <c r="A2135" s="18"/>
      <c r="B2135" s="18"/>
      <c r="C2135" s="18"/>
      <c r="D2135" s="77"/>
      <c r="E2135" s="77"/>
      <c r="F2135" s="77"/>
      <c r="G2135" s="78"/>
      <c r="H2135" s="5"/>
      <c r="I2135" s="5"/>
      <c r="J2135" s="5"/>
      <c r="K2135" s="5"/>
      <c r="O2135" s="5"/>
      <c r="P2135" s="5"/>
      <c r="Q2135" s="5"/>
      <c r="R2135" s="18"/>
      <c r="S2135" s="18"/>
      <c r="T2135" s="18"/>
      <c r="AA2135" s="70"/>
      <c r="AB2135" s="70"/>
      <c r="AC2135" s="20"/>
      <c r="AD2135" s="70"/>
      <c r="AE2135" s="87"/>
    </row>
    <row r="2136" spans="1:31" x14ac:dyDescent="0.25">
      <c r="A2136" s="18"/>
      <c r="B2136" s="18"/>
      <c r="C2136" s="18"/>
      <c r="D2136" s="77"/>
      <c r="E2136" s="77"/>
      <c r="F2136" s="77"/>
      <c r="G2136" s="78"/>
      <c r="H2136" s="5"/>
      <c r="I2136" s="5"/>
      <c r="J2136" s="5"/>
      <c r="K2136" s="5"/>
      <c r="O2136" s="5"/>
      <c r="P2136" s="5"/>
      <c r="Q2136" s="5"/>
      <c r="R2136" s="18"/>
      <c r="S2136" s="18"/>
      <c r="T2136" s="18"/>
      <c r="AA2136" s="70"/>
      <c r="AB2136" s="70"/>
      <c r="AC2136" s="20"/>
      <c r="AD2136" s="70"/>
      <c r="AE2136" s="87"/>
    </row>
    <row r="2137" spans="1:31" x14ac:dyDescent="0.25">
      <c r="A2137" s="18"/>
      <c r="B2137" s="18"/>
      <c r="C2137" s="18"/>
      <c r="D2137" s="77"/>
      <c r="E2137" s="77"/>
      <c r="F2137" s="77"/>
      <c r="G2137" s="78"/>
      <c r="H2137" s="5"/>
      <c r="I2137" s="5"/>
      <c r="J2137" s="5"/>
      <c r="K2137" s="5"/>
      <c r="O2137" s="5"/>
      <c r="P2137" s="5"/>
      <c r="Q2137" s="5"/>
      <c r="R2137" s="18"/>
      <c r="S2137" s="18"/>
      <c r="T2137" s="18"/>
      <c r="AA2137" s="70"/>
      <c r="AB2137" s="70"/>
      <c r="AC2137" s="20"/>
      <c r="AD2137" s="70"/>
      <c r="AE2137" s="87"/>
    </row>
    <row r="2138" spans="1:31" x14ac:dyDescent="0.25">
      <c r="A2138" s="18"/>
      <c r="B2138" s="18"/>
      <c r="C2138" s="18"/>
      <c r="D2138" s="77"/>
      <c r="E2138" s="77"/>
      <c r="F2138" s="77"/>
      <c r="G2138" s="78"/>
      <c r="H2138" s="5"/>
      <c r="I2138" s="5"/>
      <c r="J2138" s="5"/>
      <c r="K2138" s="5"/>
      <c r="O2138" s="5"/>
      <c r="P2138" s="5"/>
      <c r="Q2138" s="5"/>
      <c r="R2138" s="18"/>
      <c r="S2138" s="18"/>
      <c r="T2138" s="18"/>
      <c r="AA2138" s="70"/>
      <c r="AB2138" s="70"/>
      <c r="AC2138" s="20"/>
      <c r="AD2138" s="70"/>
      <c r="AE2138" s="87"/>
    </row>
    <row r="2139" spans="1:31" x14ac:dyDescent="0.25">
      <c r="A2139" s="18"/>
      <c r="B2139" s="18"/>
      <c r="C2139" s="18"/>
      <c r="D2139" s="77"/>
      <c r="E2139" s="77"/>
      <c r="F2139" s="77"/>
      <c r="G2139" s="78"/>
      <c r="H2139" s="5"/>
      <c r="I2139" s="5"/>
      <c r="J2139" s="5"/>
      <c r="K2139" s="5"/>
      <c r="O2139" s="5"/>
      <c r="P2139" s="5"/>
      <c r="Q2139" s="5"/>
      <c r="R2139" s="18"/>
      <c r="S2139" s="18"/>
      <c r="T2139" s="18"/>
      <c r="AA2139" s="70"/>
      <c r="AB2139" s="70"/>
      <c r="AC2139" s="20"/>
      <c r="AD2139" s="70"/>
      <c r="AE2139" s="87"/>
    </row>
    <row r="2140" spans="1:31" x14ac:dyDescent="0.25">
      <c r="A2140" s="18"/>
      <c r="B2140" s="18"/>
      <c r="C2140" s="18"/>
      <c r="D2140" s="77"/>
      <c r="E2140" s="77"/>
      <c r="F2140" s="77"/>
      <c r="G2140" s="78"/>
      <c r="H2140" s="5"/>
      <c r="I2140" s="5"/>
      <c r="J2140" s="5"/>
      <c r="K2140" s="5"/>
      <c r="O2140" s="5"/>
      <c r="P2140" s="5"/>
      <c r="Q2140" s="5"/>
      <c r="R2140" s="18"/>
      <c r="S2140" s="18"/>
      <c r="T2140" s="18"/>
      <c r="AA2140" s="70"/>
      <c r="AB2140" s="70"/>
      <c r="AC2140" s="20"/>
      <c r="AD2140" s="70"/>
      <c r="AE2140" s="87"/>
    </row>
    <row r="2141" spans="1:31" x14ac:dyDescent="0.25">
      <c r="A2141" s="18"/>
      <c r="B2141" s="18"/>
      <c r="C2141" s="18"/>
      <c r="D2141" s="77"/>
      <c r="E2141" s="77"/>
      <c r="F2141" s="77"/>
      <c r="G2141" s="78"/>
      <c r="H2141" s="5"/>
      <c r="I2141" s="5"/>
      <c r="J2141" s="5"/>
      <c r="K2141" s="5"/>
      <c r="O2141" s="5"/>
      <c r="P2141" s="5"/>
      <c r="Q2141" s="5"/>
      <c r="R2141" s="18"/>
      <c r="S2141" s="18"/>
      <c r="T2141" s="18"/>
      <c r="AA2141" s="70"/>
      <c r="AB2141" s="70"/>
      <c r="AC2141" s="20"/>
      <c r="AD2141" s="70"/>
      <c r="AE2141" s="87"/>
    </row>
    <row r="2142" spans="1:31" x14ac:dyDescent="0.25">
      <c r="A2142" s="18"/>
      <c r="B2142" s="18"/>
      <c r="C2142" s="18"/>
      <c r="D2142" s="77"/>
      <c r="E2142" s="77"/>
      <c r="F2142" s="77"/>
      <c r="G2142" s="78"/>
      <c r="H2142" s="5"/>
      <c r="I2142" s="5"/>
      <c r="J2142" s="5"/>
      <c r="K2142" s="5"/>
      <c r="O2142" s="5"/>
      <c r="P2142" s="5"/>
      <c r="Q2142" s="5"/>
      <c r="R2142" s="18"/>
      <c r="S2142" s="18"/>
      <c r="T2142" s="18"/>
      <c r="AA2142" s="70"/>
      <c r="AB2142" s="70"/>
      <c r="AC2142" s="20"/>
      <c r="AD2142" s="70"/>
      <c r="AE2142" s="87"/>
    </row>
    <row r="2143" spans="1:31" x14ac:dyDescent="0.25">
      <c r="A2143" s="18"/>
      <c r="B2143" s="18"/>
      <c r="C2143" s="18"/>
      <c r="D2143" s="77"/>
      <c r="E2143" s="77"/>
      <c r="F2143" s="77"/>
      <c r="G2143" s="78"/>
      <c r="H2143" s="5"/>
      <c r="I2143" s="5"/>
      <c r="J2143" s="5"/>
      <c r="K2143" s="5"/>
      <c r="O2143" s="5"/>
      <c r="P2143" s="5"/>
      <c r="Q2143" s="5"/>
      <c r="R2143" s="18"/>
      <c r="S2143" s="18"/>
      <c r="T2143" s="18"/>
      <c r="AA2143" s="70"/>
      <c r="AB2143" s="70"/>
      <c r="AC2143" s="20"/>
      <c r="AD2143" s="70"/>
      <c r="AE2143" s="87"/>
    </row>
    <row r="2144" spans="1:31" x14ac:dyDescent="0.25">
      <c r="A2144" s="18"/>
      <c r="B2144" s="18"/>
      <c r="C2144" s="18"/>
      <c r="D2144" s="77"/>
      <c r="E2144" s="77"/>
      <c r="F2144" s="77"/>
      <c r="G2144" s="78"/>
      <c r="H2144" s="5"/>
      <c r="I2144" s="5"/>
      <c r="J2144" s="5"/>
      <c r="K2144" s="5"/>
      <c r="O2144" s="5"/>
      <c r="P2144" s="5"/>
      <c r="Q2144" s="5"/>
      <c r="R2144" s="18"/>
      <c r="S2144" s="18"/>
      <c r="T2144" s="18"/>
      <c r="AA2144" s="70"/>
      <c r="AB2144" s="70"/>
      <c r="AC2144" s="20"/>
      <c r="AD2144" s="70"/>
      <c r="AE2144" s="87"/>
    </row>
    <row r="2145" spans="1:31" x14ac:dyDescent="0.25">
      <c r="A2145" s="18"/>
      <c r="B2145" s="18"/>
      <c r="C2145" s="18"/>
      <c r="D2145" s="77"/>
      <c r="E2145" s="77"/>
      <c r="F2145" s="77"/>
      <c r="G2145" s="78"/>
      <c r="H2145" s="5"/>
      <c r="I2145" s="5"/>
      <c r="J2145" s="5"/>
      <c r="K2145" s="5"/>
      <c r="O2145" s="5"/>
      <c r="P2145" s="5"/>
      <c r="Q2145" s="5"/>
      <c r="R2145" s="18"/>
      <c r="S2145" s="18"/>
      <c r="T2145" s="18"/>
      <c r="AA2145" s="70"/>
      <c r="AB2145" s="70"/>
      <c r="AC2145" s="20"/>
      <c r="AD2145" s="70"/>
      <c r="AE2145" s="87"/>
    </row>
    <row r="2146" spans="1:31" x14ac:dyDescent="0.25">
      <c r="A2146" s="18"/>
      <c r="B2146" s="18"/>
      <c r="C2146" s="18"/>
      <c r="D2146" s="77"/>
      <c r="E2146" s="77"/>
      <c r="F2146" s="77"/>
      <c r="G2146" s="78"/>
      <c r="H2146" s="5"/>
      <c r="I2146" s="5"/>
      <c r="J2146" s="5"/>
      <c r="K2146" s="5"/>
      <c r="O2146" s="5"/>
      <c r="P2146" s="5"/>
      <c r="Q2146" s="5"/>
      <c r="R2146" s="18"/>
      <c r="S2146" s="18"/>
      <c r="T2146" s="18"/>
      <c r="AA2146" s="70"/>
      <c r="AB2146" s="70"/>
      <c r="AC2146" s="20"/>
      <c r="AD2146" s="70"/>
      <c r="AE2146" s="87"/>
    </row>
    <row r="2147" spans="1:31" x14ac:dyDescent="0.25">
      <c r="A2147" s="18"/>
      <c r="B2147" s="18"/>
      <c r="C2147" s="18"/>
      <c r="D2147" s="77"/>
      <c r="E2147" s="77"/>
      <c r="F2147" s="77"/>
      <c r="G2147" s="78"/>
      <c r="H2147" s="5"/>
      <c r="I2147" s="5"/>
      <c r="J2147" s="5"/>
      <c r="K2147" s="5"/>
      <c r="O2147" s="5"/>
      <c r="P2147" s="5"/>
      <c r="Q2147" s="5"/>
      <c r="R2147" s="18"/>
      <c r="S2147" s="18"/>
      <c r="T2147" s="18"/>
      <c r="AA2147" s="70"/>
      <c r="AB2147" s="70"/>
      <c r="AC2147" s="20"/>
      <c r="AD2147" s="70"/>
      <c r="AE2147" s="87"/>
    </row>
    <row r="2148" spans="1:31" x14ac:dyDescent="0.25">
      <c r="A2148" s="18"/>
      <c r="B2148" s="18"/>
      <c r="C2148" s="18"/>
      <c r="D2148" s="77"/>
      <c r="E2148" s="77"/>
      <c r="F2148" s="77"/>
      <c r="G2148" s="78"/>
      <c r="H2148" s="5"/>
      <c r="I2148" s="5"/>
      <c r="J2148" s="5"/>
      <c r="K2148" s="5"/>
      <c r="O2148" s="5"/>
      <c r="P2148" s="5"/>
      <c r="Q2148" s="5"/>
      <c r="R2148" s="18"/>
      <c r="S2148" s="18"/>
      <c r="T2148" s="18"/>
      <c r="AA2148" s="70"/>
      <c r="AB2148" s="70"/>
      <c r="AC2148" s="20"/>
      <c r="AD2148" s="70"/>
      <c r="AE2148" s="87"/>
    </row>
    <row r="2149" spans="1:31" x14ac:dyDescent="0.25">
      <c r="A2149" s="18"/>
      <c r="B2149" s="18"/>
      <c r="C2149" s="18"/>
      <c r="D2149" s="77"/>
      <c r="E2149" s="77"/>
      <c r="F2149" s="77"/>
      <c r="G2149" s="78"/>
      <c r="H2149" s="5"/>
      <c r="I2149" s="5"/>
      <c r="J2149" s="5"/>
      <c r="K2149" s="5"/>
      <c r="O2149" s="5"/>
      <c r="P2149" s="5"/>
      <c r="Q2149" s="5"/>
      <c r="R2149" s="18"/>
      <c r="S2149" s="18"/>
      <c r="T2149" s="18"/>
      <c r="AA2149" s="70"/>
      <c r="AB2149" s="70"/>
      <c r="AC2149" s="20"/>
      <c r="AD2149" s="70"/>
      <c r="AE2149" s="87"/>
    </row>
    <row r="2150" spans="1:31" x14ac:dyDescent="0.25">
      <c r="A2150" s="18"/>
      <c r="B2150" s="18"/>
      <c r="C2150" s="18"/>
      <c r="D2150" s="77"/>
      <c r="E2150" s="77"/>
      <c r="F2150" s="77"/>
      <c r="G2150" s="78"/>
      <c r="H2150" s="5"/>
      <c r="I2150" s="5"/>
      <c r="J2150" s="5"/>
      <c r="K2150" s="5"/>
      <c r="O2150" s="5"/>
      <c r="P2150" s="5"/>
      <c r="Q2150" s="5"/>
      <c r="R2150" s="18"/>
      <c r="S2150" s="18"/>
      <c r="T2150" s="18"/>
      <c r="AA2150" s="70"/>
      <c r="AB2150" s="70"/>
      <c r="AC2150" s="20"/>
      <c r="AD2150" s="70"/>
      <c r="AE2150" s="87"/>
    </row>
    <row r="2151" spans="1:31" x14ac:dyDescent="0.25">
      <c r="A2151" s="18"/>
      <c r="B2151" s="18"/>
      <c r="C2151" s="18"/>
      <c r="D2151" s="77"/>
      <c r="E2151" s="77"/>
      <c r="F2151" s="77"/>
      <c r="G2151" s="78"/>
      <c r="H2151" s="5"/>
      <c r="I2151" s="5"/>
      <c r="J2151" s="5"/>
      <c r="K2151" s="5"/>
      <c r="O2151" s="5"/>
      <c r="P2151" s="5"/>
      <c r="Q2151" s="5"/>
      <c r="R2151" s="18"/>
      <c r="S2151" s="18"/>
      <c r="T2151" s="18"/>
      <c r="AA2151" s="70"/>
      <c r="AB2151" s="70"/>
      <c r="AC2151" s="20"/>
      <c r="AD2151" s="70"/>
      <c r="AE2151" s="87"/>
    </row>
    <row r="2152" spans="1:31" x14ac:dyDescent="0.25">
      <c r="A2152" s="18"/>
      <c r="B2152" s="18"/>
      <c r="C2152" s="18"/>
      <c r="D2152" s="77"/>
      <c r="E2152" s="77"/>
      <c r="F2152" s="77"/>
      <c r="G2152" s="78"/>
      <c r="H2152" s="5"/>
      <c r="I2152" s="5"/>
      <c r="J2152" s="5"/>
      <c r="K2152" s="5"/>
      <c r="O2152" s="5"/>
      <c r="P2152" s="5"/>
      <c r="Q2152" s="5"/>
      <c r="R2152" s="18"/>
      <c r="S2152" s="18"/>
      <c r="T2152" s="18"/>
      <c r="AA2152" s="70"/>
      <c r="AB2152" s="70"/>
      <c r="AC2152" s="20"/>
      <c r="AD2152" s="70"/>
      <c r="AE2152" s="87"/>
    </row>
    <row r="2153" spans="1:31" x14ac:dyDescent="0.25">
      <c r="A2153" s="18"/>
      <c r="B2153" s="18"/>
      <c r="C2153" s="18"/>
      <c r="D2153" s="77"/>
      <c r="E2153" s="77"/>
      <c r="F2153" s="77"/>
      <c r="G2153" s="78"/>
      <c r="H2153" s="5"/>
      <c r="I2153" s="5"/>
      <c r="J2153" s="5"/>
      <c r="K2153" s="5"/>
      <c r="O2153" s="5"/>
      <c r="P2153" s="5"/>
      <c r="Q2153" s="5"/>
      <c r="R2153" s="18"/>
      <c r="S2153" s="18"/>
      <c r="T2153" s="18"/>
      <c r="AA2153" s="70"/>
      <c r="AB2153" s="70"/>
      <c r="AC2153" s="20"/>
      <c r="AD2153" s="70"/>
      <c r="AE2153" s="87"/>
    </row>
    <row r="2154" spans="1:31" x14ac:dyDescent="0.25">
      <c r="A2154" s="18"/>
      <c r="B2154" s="18"/>
      <c r="C2154" s="18"/>
      <c r="D2154" s="77"/>
      <c r="E2154" s="77"/>
      <c r="F2154" s="77"/>
      <c r="G2154" s="78"/>
      <c r="H2154" s="5"/>
      <c r="I2154" s="5"/>
      <c r="J2154" s="5"/>
      <c r="K2154" s="5"/>
      <c r="O2154" s="5"/>
      <c r="P2154" s="5"/>
      <c r="Q2154" s="5"/>
      <c r="R2154" s="18"/>
      <c r="S2154" s="18"/>
      <c r="T2154" s="18"/>
      <c r="AA2154" s="70"/>
      <c r="AB2154" s="70"/>
      <c r="AC2154" s="20"/>
      <c r="AD2154" s="70"/>
      <c r="AE2154" s="87"/>
    </row>
    <row r="2155" spans="1:31" x14ac:dyDescent="0.25">
      <c r="A2155" s="18"/>
      <c r="B2155" s="18"/>
      <c r="C2155" s="18"/>
      <c r="D2155" s="77"/>
      <c r="E2155" s="77"/>
      <c r="F2155" s="77"/>
      <c r="G2155" s="78"/>
      <c r="H2155" s="5"/>
      <c r="I2155" s="5"/>
      <c r="J2155" s="5"/>
      <c r="K2155" s="5"/>
      <c r="O2155" s="5"/>
      <c r="P2155" s="5"/>
      <c r="Q2155" s="5"/>
      <c r="R2155" s="18"/>
      <c r="S2155" s="18"/>
      <c r="T2155" s="18"/>
      <c r="AA2155" s="70"/>
      <c r="AB2155" s="70"/>
      <c r="AC2155" s="20"/>
      <c r="AD2155" s="70"/>
      <c r="AE2155" s="87"/>
    </row>
    <row r="2156" spans="1:31" x14ac:dyDescent="0.25">
      <c r="A2156" s="18"/>
      <c r="B2156" s="18"/>
      <c r="C2156" s="18"/>
      <c r="D2156" s="77"/>
      <c r="E2156" s="77"/>
      <c r="F2156" s="77"/>
      <c r="G2156" s="78"/>
      <c r="H2156" s="5"/>
      <c r="I2156" s="5"/>
      <c r="J2156" s="5"/>
      <c r="K2156" s="5"/>
      <c r="O2156" s="5"/>
      <c r="P2156" s="5"/>
      <c r="Q2156" s="5"/>
      <c r="R2156" s="18"/>
      <c r="S2156" s="18"/>
      <c r="T2156" s="18"/>
      <c r="AA2156" s="70"/>
      <c r="AB2156" s="70"/>
      <c r="AC2156" s="20"/>
      <c r="AD2156" s="70"/>
      <c r="AE2156" s="87"/>
    </row>
    <row r="2157" spans="1:31" x14ac:dyDescent="0.25">
      <c r="A2157" s="18"/>
      <c r="B2157" s="18"/>
      <c r="C2157" s="18"/>
      <c r="D2157" s="77"/>
      <c r="E2157" s="77"/>
      <c r="F2157" s="77"/>
      <c r="G2157" s="78"/>
      <c r="H2157" s="5"/>
      <c r="I2157" s="5"/>
      <c r="J2157" s="5"/>
      <c r="K2157" s="5"/>
      <c r="O2157" s="5"/>
      <c r="P2157" s="5"/>
      <c r="Q2157" s="5"/>
      <c r="R2157" s="18"/>
      <c r="S2157" s="18"/>
      <c r="T2157" s="18"/>
      <c r="AA2157" s="70"/>
      <c r="AB2157" s="70"/>
      <c r="AC2157" s="20"/>
      <c r="AD2157" s="70"/>
      <c r="AE2157" s="87"/>
    </row>
    <row r="2158" spans="1:31" x14ac:dyDescent="0.25">
      <c r="A2158" s="18"/>
      <c r="B2158" s="18"/>
      <c r="C2158" s="18"/>
      <c r="D2158" s="77"/>
      <c r="E2158" s="77"/>
      <c r="F2158" s="77"/>
      <c r="G2158" s="78"/>
      <c r="H2158" s="5"/>
      <c r="I2158" s="5"/>
      <c r="J2158" s="5"/>
      <c r="K2158" s="5"/>
      <c r="O2158" s="5"/>
      <c r="P2158" s="5"/>
      <c r="Q2158" s="5"/>
      <c r="R2158" s="18"/>
      <c r="S2158" s="18"/>
      <c r="T2158" s="18"/>
      <c r="AA2158" s="70"/>
      <c r="AB2158" s="70"/>
      <c r="AC2158" s="20"/>
      <c r="AD2158" s="70"/>
      <c r="AE2158" s="87"/>
    </row>
    <row r="2159" spans="1:31" x14ac:dyDescent="0.25">
      <c r="A2159" s="18"/>
      <c r="B2159" s="18"/>
      <c r="C2159" s="18"/>
      <c r="D2159" s="77"/>
      <c r="E2159" s="77"/>
      <c r="F2159" s="77"/>
      <c r="G2159" s="78"/>
      <c r="H2159" s="5"/>
      <c r="I2159" s="5"/>
      <c r="J2159" s="5"/>
      <c r="K2159" s="5"/>
      <c r="O2159" s="5"/>
      <c r="P2159" s="5"/>
      <c r="Q2159" s="5"/>
      <c r="R2159" s="18"/>
      <c r="S2159" s="18"/>
      <c r="T2159" s="18"/>
      <c r="AA2159" s="70"/>
      <c r="AB2159" s="70"/>
      <c r="AC2159" s="20"/>
      <c r="AD2159" s="70"/>
      <c r="AE2159" s="87"/>
    </row>
    <row r="2160" spans="1:31" x14ac:dyDescent="0.25">
      <c r="A2160" s="18"/>
      <c r="B2160" s="18"/>
      <c r="C2160" s="18"/>
      <c r="D2160" s="77"/>
      <c r="E2160" s="77"/>
      <c r="F2160" s="77"/>
      <c r="G2160" s="78"/>
      <c r="H2160" s="5"/>
      <c r="I2160" s="5"/>
      <c r="J2160" s="5"/>
      <c r="K2160" s="5"/>
      <c r="O2160" s="5"/>
      <c r="P2160" s="5"/>
      <c r="Q2160" s="5"/>
      <c r="R2160" s="18"/>
      <c r="S2160" s="18"/>
      <c r="T2160" s="18"/>
      <c r="AA2160" s="70"/>
      <c r="AB2160" s="70"/>
      <c r="AC2160" s="20"/>
      <c r="AD2160" s="70"/>
      <c r="AE2160" s="87"/>
    </row>
    <row r="2161" spans="1:31" x14ac:dyDescent="0.25">
      <c r="A2161" s="18"/>
      <c r="B2161" s="18"/>
      <c r="C2161" s="18"/>
      <c r="D2161" s="77"/>
      <c r="E2161" s="77"/>
      <c r="F2161" s="77"/>
      <c r="G2161" s="78"/>
      <c r="H2161" s="5"/>
      <c r="I2161" s="5"/>
      <c r="J2161" s="5"/>
      <c r="K2161" s="5"/>
      <c r="O2161" s="5"/>
      <c r="P2161" s="5"/>
      <c r="Q2161" s="5"/>
      <c r="R2161" s="18"/>
      <c r="S2161" s="18"/>
      <c r="T2161" s="18"/>
      <c r="AA2161" s="70"/>
      <c r="AB2161" s="70"/>
      <c r="AC2161" s="20"/>
      <c r="AD2161" s="70"/>
      <c r="AE2161" s="87"/>
    </row>
    <row r="2162" spans="1:31" x14ac:dyDescent="0.25">
      <c r="A2162" s="18"/>
      <c r="B2162" s="18"/>
      <c r="C2162" s="18"/>
      <c r="D2162" s="77"/>
      <c r="E2162" s="77"/>
      <c r="F2162" s="77"/>
      <c r="G2162" s="78"/>
      <c r="H2162" s="5"/>
      <c r="I2162" s="5"/>
      <c r="J2162" s="5"/>
      <c r="K2162" s="5"/>
      <c r="O2162" s="5"/>
      <c r="P2162" s="5"/>
      <c r="Q2162" s="5"/>
      <c r="R2162" s="18"/>
      <c r="S2162" s="18"/>
      <c r="T2162" s="18"/>
      <c r="AA2162" s="70"/>
      <c r="AB2162" s="70"/>
      <c r="AC2162" s="20"/>
      <c r="AD2162" s="70"/>
      <c r="AE2162" s="87"/>
    </row>
    <row r="2163" spans="1:31" x14ac:dyDescent="0.25">
      <c r="A2163" s="18"/>
      <c r="B2163" s="18"/>
      <c r="C2163" s="18"/>
      <c r="D2163" s="77"/>
      <c r="E2163" s="77"/>
      <c r="F2163" s="77"/>
      <c r="G2163" s="78"/>
      <c r="H2163" s="5"/>
      <c r="I2163" s="5"/>
      <c r="J2163" s="5"/>
      <c r="K2163" s="5"/>
      <c r="O2163" s="5"/>
      <c r="P2163" s="5"/>
      <c r="Q2163" s="5"/>
      <c r="R2163" s="18"/>
      <c r="S2163" s="18"/>
      <c r="T2163" s="18"/>
      <c r="AA2163" s="70"/>
      <c r="AB2163" s="70"/>
      <c r="AC2163" s="20"/>
      <c r="AD2163" s="70"/>
      <c r="AE2163" s="87"/>
    </row>
    <row r="2164" spans="1:31" x14ac:dyDescent="0.25">
      <c r="A2164" s="18"/>
      <c r="B2164" s="18"/>
      <c r="C2164" s="18"/>
      <c r="D2164" s="77"/>
      <c r="E2164" s="77"/>
      <c r="F2164" s="77"/>
      <c r="G2164" s="78"/>
      <c r="H2164" s="5"/>
      <c r="I2164" s="5"/>
      <c r="J2164" s="5"/>
      <c r="K2164" s="5"/>
      <c r="O2164" s="5"/>
      <c r="P2164" s="5"/>
      <c r="Q2164" s="5"/>
      <c r="R2164" s="18"/>
      <c r="S2164" s="18"/>
      <c r="T2164" s="18"/>
      <c r="AA2164" s="70"/>
      <c r="AB2164" s="70"/>
      <c r="AC2164" s="20"/>
      <c r="AD2164" s="70"/>
      <c r="AE2164" s="87"/>
    </row>
    <row r="2165" spans="1:31" x14ac:dyDescent="0.25">
      <c r="A2165" s="18"/>
      <c r="B2165" s="18"/>
      <c r="C2165" s="18"/>
      <c r="D2165" s="77"/>
      <c r="E2165" s="77"/>
      <c r="F2165" s="77"/>
      <c r="G2165" s="78"/>
      <c r="H2165" s="5"/>
      <c r="I2165" s="5"/>
      <c r="J2165" s="5"/>
      <c r="K2165" s="5"/>
      <c r="O2165" s="5"/>
      <c r="P2165" s="5"/>
      <c r="Q2165" s="5"/>
      <c r="R2165" s="18"/>
      <c r="S2165" s="18"/>
      <c r="T2165" s="18"/>
      <c r="AA2165" s="70"/>
      <c r="AB2165" s="70"/>
      <c r="AC2165" s="20"/>
      <c r="AD2165" s="70"/>
      <c r="AE2165" s="87"/>
    </row>
    <row r="2166" spans="1:31" x14ac:dyDescent="0.25">
      <c r="A2166" s="18"/>
      <c r="B2166" s="18"/>
      <c r="C2166" s="18"/>
      <c r="D2166" s="77"/>
      <c r="E2166" s="77"/>
      <c r="F2166" s="77"/>
      <c r="G2166" s="78"/>
      <c r="H2166" s="5"/>
      <c r="I2166" s="5"/>
      <c r="J2166" s="5"/>
      <c r="K2166" s="5"/>
      <c r="O2166" s="5"/>
      <c r="P2166" s="5"/>
      <c r="Q2166" s="5"/>
      <c r="R2166" s="18"/>
      <c r="S2166" s="18"/>
      <c r="T2166" s="18"/>
      <c r="AA2166" s="70"/>
      <c r="AB2166" s="70"/>
      <c r="AC2166" s="20"/>
      <c r="AD2166" s="70"/>
      <c r="AE2166" s="87"/>
    </row>
    <row r="2167" spans="1:31" x14ac:dyDescent="0.25">
      <c r="A2167" s="18"/>
      <c r="B2167" s="18"/>
      <c r="C2167" s="18"/>
      <c r="D2167" s="77"/>
      <c r="E2167" s="77"/>
      <c r="F2167" s="77"/>
      <c r="G2167" s="78"/>
      <c r="H2167" s="5"/>
      <c r="I2167" s="5"/>
      <c r="J2167" s="5"/>
      <c r="K2167" s="5"/>
      <c r="O2167" s="5"/>
      <c r="P2167" s="5"/>
      <c r="Q2167" s="5"/>
      <c r="R2167" s="18"/>
      <c r="S2167" s="18"/>
      <c r="T2167" s="18"/>
      <c r="AA2167" s="70"/>
      <c r="AB2167" s="70"/>
      <c r="AC2167" s="20"/>
      <c r="AD2167" s="70"/>
      <c r="AE2167" s="87"/>
    </row>
    <row r="2168" spans="1:31" x14ac:dyDescent="0.25">
      <c r="A2168" s="18"/>
      <c r="B2168" s="18"/>
      <c r="C2168" s="18"/>
      <c r="D2168" s="77"/>
      <c r="E2168" s="77"/>
      <c r="F2168" s="77"/>
      <c r="G2168" s="78"/>
      <c r="H2168" s="5"/>
      <c r="I2168" s="5"/>
      <c r="J2168" s="5"/>
      <c r="K2168" s="5"/>
      <c r="O2168" s="5"/>
      <c r="P2168" s="5"/>
      <c r="Q2168" s="5"/>
      <c r="R2168" s="18"/>
      <c r="S2168" s="18"/>
      <c r="T2168" s="18"/>
      <c r="AA2168" s="70"/>
      <c r="AB2168" s="70"/>
      <c r="AC2168" s="20"/>
      <c r="AD2168" s="70"/>
      <c r="AE2168" s="87"/>
    </row>
    <row r="2169" spans="1:31" x14ac:dyDescent="0.25">
      <c r="A2169" s="18"/>
      <c r="B2169" s="18"/>
      <c r="C2169" s="18"/>
      <c r="D2169" s="77"/>
      <c r="E2169" s="77"/>
      <c r="F2169" s="77"/>
      <c r="G2169" s="78"/>
      <c r="H2169" s="5"/>
      <c r="I2169" s="5"/>
      <c r="J2169" s="5"/>
      <c r="K2169" s="5"/>
      <c r="O2169" s="5"/>
      <c r="P2169" s="5"/>
      <c r="Q2169" s="5"/>
      <c r="R2169" s="18"/>
      <c r="S2169" s="18"/>
      <c r="T2169" s="18"/>
      <c r="AA2169" s="70"/>
      <c r="AB2169" s="70"/>
      <c r="AC2169" s="20"/>
      <c r="AD2169" s="70"/>
      <c r="AE2169" s="87"/>
    </row>
    <row r="2170" spans="1:31" x14ac:dyDescent="0.25">
      <c r="A2170" s="18"/>
      <c r="B2170" s="18"/>
      <c r="C2170" s="18"/>
      <c r="D2170" s="77"/>
      <c r="E2170" s="77"/>
      <c r="F2170" s="77"/>
      <c r="G2170" s="78"/>
      <c r="H2170" s="5"/>
      <c r="I2170" s="5"/>
      <c r="J2170" s="5"/>
      <c r="K2170" s="5"/>
      <c r="O2170" s="5"/>
      <c r="P2170" s="5"/>
      <c r="Q2170" s="5"/>
      <c r="R2170" s="18"/>
      <c r="S2170" s="18"/>
      <c r="T2170" s="18"/>
      <c r="AA2170" s="70"/>
      <c r="AB2170" s="70"/>
      <c r="AC2170" s="20"/>
      <c r="AD2170" s="70"/>
      <c r="AE2170" s="87"/>
    </row>
    <row r="2171" spans="1:31" x14ac:dyDescent="0.25">
      <c r="A2171" s="18"/>
      <c r="B2171" s="18"/>
      <c r="C2171" s="18"/>
      <c r="D2171" s="77"/>
      <c r="E2171" s="77"/>
      <c r="F2171" s="77"/>
      <c r="G2171" s="78"/>
      <c r="H2171" s="5"/>
      <c r="I2171" s="5"/>
      <c r="J2171" s="5"/>
      <c r="K2171" s="5"/>
      <c r="O2171" s="5"/>
      <c r="P2171" s="5"/>
      <c r="Q2171" s="5"/>
      <c r="R2171" s="18"/>
      <c r="S2171" s="18"/>
      <c r="T2171" s="18"/>
      <c r="AA2171" s="70"/>
      <c r="AB2171" s="70"/>
      <c r="AC2171" s="20"/>
      <c r="AD2171" s="70"/>
      <c r="AE2171" s="87"/>
    </row>
    <row r="2172" spans="1:31" x14ac:dyDescent="0.25">
      <c r="A2172" s="18"/>
      <c r="B2172" s="18"/>
      <c r="C2172" s="18"/>
      <c r="D2172" s="77"/>
      <c r="E2172" s="77"/>
      <c r="F2172" s="77"/>
      <c r="G2172" s="78"/>
      <c r="H2172" s="5"/>
      <c r="I2172" s="5"/>
      <c r="J2172" s="5"/>
      <c r="K2172" s="5"/>
      <c r="O2172" s="5"/>
      <c r="P2172" s="5"/>
      <c r="Q2172" s="5"/>
      <c r="R2172" s="18"/>
      <c r="S2172" s="18"/>
      <c r="T2172" s="18"/>
      <c r="AA2172" s="70"/>
      <c r="AB2172" s="70"/>
      <c r="AC2172" s="20"/>
      <c r="AD2172" s="70"/>
      <c r="AE2172" s="87"/>
    </row>
    <row r="2173" spans="1:31" x14ac:dyDescent="0.25">
      <c r="A2173" s="18"/>
      <c r="B2173" s="18"/>
      <c r="C2173" s="18"/>
      <c r="D2173" s="77"/>
      <c r="E2173" s="77"/>
      <c r="F2173" s="77"/>
      <c r="G2173" s="78"/>
      <c r="H2173" s="5"/>
      <c r="I2173" s="5"/>
      <c r="J2173" s="5"/>
      <c r="K2173" s="5"/>
      <c r="O2173" s="5"/>
      <c r="P2173" s="5"/>
      <c r="Q2173" s="5"/>
      <c r="R2173" s="18"/>
      <c r="S2173" s="18"/>
      <c r="T2173" s="18"/>
      <c r="AA2173" s="70"/>
      <c r="AB2173" s="70"/>
      <c r="AC2173" s="20"/>
      <c r="AD2173" s="70"/>
      <c r="AE2173" s="87"/>
    </row>
    <row r="2174" spans="1:31" x14ac:dyDescent="0.25">
      <c r="A2174" s="18"/>
      <c r="B2174" s="18"/>
      <c r="C2174" s="18"/>
      <c r="D2174" s="77"/>
      <c r="E2174" s="77"/>
      <c r="F2174" s="77"/>
      <c r="G2174" s="78"/>
      <c r="H2174" s="5"/>
      <c r="I2174" s="5"/>
      <c r="J2174" s="5"/>
      <c r="K2174" s="5"/>
      <c r="O2174" s="5"/>
      <c r="P2174" s="5"/>
      <c r="Q2174" s="5"/>
      <c r="R2174" s="18"/>
      <c r="S2174" s="18"/>
      <c r="T2174" s="18"/>
      <c r="AA2174" s="70"/>
      <c r="AB2174" s="70"/>
      <c r="AC2174" s="20"/>
      <c r="AD2174" s="70"/>
      <c r="AE2174" s="87"/>
    </row>
    <row r="2175" spans="1:31" x14ac:dyDescent="0.25">
      <c r="A2175" s="18"/>
      <c r="B2175" s="18"/>
      <c r="C2175" s="18"/>
      <c r="D2175" s="77"/>
      <c r="E2175" s="77"/>
      <c r="F2175" s="77"/>
      <c r="G2175" s="78"/>
      <c r="H2175" s="5"/>
      <c r="I2175" s="5"/>
      <c r="J2175" s="5"/>
      <c r="K2175" s="5"/>
      <c r="O2175" s="5"/>
      <c r="P2175" s="5"/>
      <c r="Q2175" s="5"/>
      <c r="R2175" s="18"/>
      <c r="S2175" s="18"/>
      <c r="T2175" s="18"/>
      <c r="AA2175" s="70"/>
      <c r="AB2175" s="70"/>
      <c r="AC2175" s="20"/>
      <c r="AD2175" s="70"/>
      <c r="AE2175" s="87"/>
    </row>
    <row r="2176" spans="1:31" x14ac:dyDescent="0.25">
      <c r="A2176" s="18"/>
      <c r="B2176" s="18"/>
      <c r="C2176" s="18"/>
      <c r="D2176" s="77"/>
      <c r="E2176" s="77"/>
      <c r="F2176" s="77"/>
      <c r="G2176" s="78"/>
      <c r="H2176" s="5"/>
      <c r="I2176" s="5"/>
      <c r="J2176" s="5"/>
      <c r="K2176" s="5"/>
      <c r="O2176" s="5"/>
      <c r="P2176" s="5"/>
      <c r="Q2176" s="5"/>
      <c r="R2176" s="18"/>
      <c r="S2176" s="18"/>
      <c r="T2176" s="18"/>
      <c r="AA2176" s="70"/>
      <c r="AB2176" s="70"/>
      <c r="AC2176" s="20"/>
      <c r="AD2176" s="70"/>
      <c r="AE2176" s="87"/>
    </row>
    <row r="2177" spans="1:31" x14ac:dyDescent="0.25">
      <c r="A2177" s="18"/>
      <c r="B2177" s="18"/>
      <c r="C2177" s="18"/>
      <c r="D2177" s="77"/>
      <c r="E2177" s="77"/>
      <c r="F2177" s="77"/>
      <c r="G2177" s="78"/>
      <c r="H2177" s="5"/>
      <c r="I2177" s="5"/>
      <c r="J2177" s="5"/>
      <c r="K2177" s="5"/>
      <c r="O2177" s="5"/>
      <c r="P2177" s="5"/>
      <c r="Q2177" s="5"/>
      <c r="R2177" s="18"/>
      <c r="S2177" s="18"/>
      <c r="T2177" s="18"/>
      <c r="AA2177" s="70"/>
      <c r="AB2177" s="70"/>
      <c r="AC2177" s="20"/>
      <c r="AD2177" s="70"/>
      <c r="AE2177" s="87"/>
    </row>
    <row r="2178" spans="1:31" x14ac:dyDescent="0.25">
      <c r="A2178" s="18"/>
      <c r="B2178" s="18"/>
      <c r="C2178" s="18"/>
      <c r="D2178" s="77"/>
      <c r="E2178" s="77"/>
      <c r="F2178" s="77"/>
      <c r="G2178" s="78"/>
      <c r="H2178" s="5"/>
      <c r="I2178" s="5"/>
      <c r="J2178" s="5"/>
      <c r="K2178" s="5"/>
      <c r="O2178" s="5"/>
      <c r="P2178" s="5"/>
      <c r="Q2178" s="5"/>
      <c r="R2178" s="18"/>
      <c r="S2178" s="18"/>
      <c r="T2178" s="18"/>
      <c r="AA2178" s="70"/>
      <c r="AB2178" s="70"/>
      <c r="AC2178" s="20"/>
      <c r="AD2178" s="70"/>
      <c r="AE2178" s="87"/>
    </row>
    <row r="2179" spans="1:31" x14ac:dyDescent="0.25">
      <c r="A2179" s="18"/>
      <c r="B2179" s="18"/>
      <c r="C2179" s="18"/>
      <c r="D2179" s="77"/>
      <c r="E2179" s="77"/>
      <c r="F2179" s="77"/>
      <c r="G2179" s="78"/>
      <c r="H2179" s="5"/>
      <c r="I2179" s="5"/>
      <c r="J2179" s="5"/>
      <c r="K2179" s="5"/>
      <c r="O2179" s="5"/>
      <c r="P2179" s="5"/>
      <c r="Q2179" s="5"/>
      <c r="R2179" s="18"/>
      <c r="S2179" s="18"/>
      <c r="T2179" s="18"/>
      <c r="AA2179" s="70"/>
      <c r="AB2179" s="70"/>
      <c r="AC2179" s="20"/>
      <c r="AD2179" s="70"/>
      <c r="AE2179" s="87"/>
    </row>
    <row r="2180" spans="1:31" x14ac:dyDescent="0.25">
      <c r="A2180" s="18"/>
      <c r="B2180" s="18"/>
      <c r="C2180" s="18"/>
      <c r="D2180" s="77"/>
      <c r="E2180" s="77"/>
      <c r="F2180" s="77"/>
      <c r="G2180" s="78"/>
      <c r="H2180" s="5"/>
      <c r="I2180" s="5"/>
      <c r="J2180" s="5"/>
      <c r="K2180" s="5"/>
      <c r="O2180" s="5"/>
      <c r="P2180" s="5"/>
      <c r="Q2180" s="5"/>
      <c r="R2180" s="18"/>
      <c r="S2180" s="18"/>
      <c r="T2180" s="18"/>
      <c r="AA2180" s="70"/>
      <c r="AB2180" s="70"/>
      <c r="AC2180" s="20"/>
      <c r="AD2180" s="70"/>
      <c r="AE2180" s="87"/>
    </row>
    <row r="2181" spans="1:31" x14ac:dyDescent="0.25">
      <c r="A2181" s="18"/>
      <c r="B2181" s="18"/>
      <c r="C2181" s="18"/>
      <c r="D2181" s="77"/>
      <c r="E2181" s="77"/>
      <c r="F2181" s="77"/>
      <c r="G2181" s="78"/>
      <c r="H2181" s="5"/>
      <c r="I2181" s="5"/>
      <c r="J2181" s="5"/>
      <c r="K2181" s="5"/>
      <c r="O2181" s="5"/>
      <c r="P2181" s="5"/>
      <c r="Q2181" s="5"/>
      <c r="R2181" s="18"/>
      <c r="S2181" s="18"/>
      <c r="T2181" s="18"/>
      <c r="AA2181" s="70"/>
      <c r="AB2181" s="70"/>
      <c r="AC2181" s="20"/>
      <c r="AD2181" s="70"/>
      <c r="AE2181" s="87"/>
    </row>
    <row r="2182" spans="1:31" x14ac:dyDescent="0.25">
      <c r="A2182" s="18"/>
      <c r="B2182" s="18"/>
      <c r="C2182" s="18"/>
      <c r="D2182" s="77"/>
      <c r="E2182" s="77"/>
      <c r="F2182" s="77"/>
      <c r="G2182" s="78"/>
      <c r="H2182" s="5"/>
      <c r="I2182" s="5"/>
      <c r="J2182" s="5"/>
      <c r="K2182" s="5"/>
      <c r="O2182" s="5"/>
      <c r="P2182" s="5"/>
      <c r="Q2182" s="5"/>
      <c r="R2182" s="18"/>
      <c r="S2182" s="18"/>
      <c r="T2182" s="18"/>
      <c r="AA2182" s="70"/>
      <c r="AB2182" s="70"/>
      <c r="AC2182" s="20"/>
      <c r="AD2182" s="70"/>
      <c r="AE2182" s="87"/>
    </row>
    <row r="2183" spans="1:31" x14ac:dyDescent="0.25">
      <c r="A2183" s="18"/>
      <c r="B2183" s="18"/>
      <c r="C2183" s="18"/>
      <c r="D2183" s="77"/>
      <c r="E2183" s="77"/>
      <c r="F2183" s="77"/>
      <c r="G2183" s="78"/>
      <c r="H2183" s="5"/>
      <c r="I2183" s="5"/>
      <c r="J2183" s="5"/>
      <c r="K2183" s="5"/>
      <c r="O2183" s="5"/>
      <c r="P2183" s="5"/>
      <c r="Q2183" s="5"/>
      <c r="R2183" s="18"/>
      <c r="S2183" s="18"/>
      <c r="T2183" s="18"/>
      <c r="AA2183" s="70"/>
      <c r="AB2183" s="70"/>
      <c r="AC2183" s="20"/>
      <c r="AD2183" s="70"/>
      <c r="AE2183" s="87"/>
    </row>
    <row r="2184" spans="1:31" x14ac:dyDescent="0.25">
      <c r="A2184" s="18"/>
      <c r="B2184" s="18"/>
      <c r="C2184" s="18"/>
      <c r="D2184" s="77"/>
      <c r="E2184" s="77"/>
      <c r="F2184" s="77"/>
      <c r="G2184" s="78"/>
      <c r="H2184" s="5"/>
      <c r="I2184" s="5"/>
      <c r="J2184" s="5"/>
      <c r="K2184" s="5"/>
      <c r="O2184" s="5"/>
      <c r="P2184" s="5"/>
      <c r="Q2184" s="5"/>
      <c r="R2184" s="18"/>
      <c r="S2184" s="18"/>
      <c r="T2184" s="18"/>
      <c r="AA2184" s="70"/>
      <c r="AB2184" s="70"/>
      <c r="AC2184" s="20"/>
      <c r="AD2184" s="70"/>
      <c r="AE2184" s="87"/>
    </row>
    <row r="2185" spans="1:31" x14ac:dyDescent="0.25">
      <c r="A2185" s="18"/>
      <c r="B2185" s="18"/>
      <c r="C2185" s="18"/>
      <c r="D2185" s="77"/>
      <c r="E2185" s="77"/>
      <c r="F2185" s="77"/>
      <c r="G2185" s="78"/>
      <c r="H2185" s="5"/>
      <c r="I2185" s="5"/>
      <c r="J2185" s="5"/>
      <c r="K2185" s="5"/>
      <c r="O2185" s="5"/>
      <c r="P2185" s="5"/>
      <c r="Q2185" s="5"/>
      <c r="R2185" s="18"/>
      <c r="S2185" s="18"/>
      <c r="T2185" s="18"/>
      <c r="AA2185" s="70"/>
      <c r="AB2185" s="70"/>
      <c r="AC2185" s="20"/>
      <c r="AD2185" s="70"/>
      <c r="AE2185" s="87"/>
    </row>
    <row r="2186" spans="1:31" x14ac:dyDescent="0.25">
      <c r="A2186" s="18"/>
      <c r="B2186" s="18"/>
      <c r="C2186" s="18"/>
      <c r="D2186" s="77"/>
      <c r="E2186" s="77"/>
      <c r="F2186" s="77"/>
      <c r="G2186" s="78"/>
      <c r="H2186" s="5"/>
      <c r="I2186" s="5"/>
      <c r="J2186" s="5"/>
      <c r="K2186" s="5"/>
      <c r="O2186" s="5"/>
      <c r="P2186" s="5"/>
      <c r="Q2186" s="5"/>
      <c r="R2186" s="18"/>
      <c r="S2186" s="18"/>
      <c r="T2186" s="18"/>
      <c r="AA2186" s="70"/>
      <c r="AB2186" s="70"/>
      <c r="AC2186" s="20"/>
      <c r="AD2186" s="70"/>
      <c r="AE2186" s="87"/>
    </row>
    <row r="2187" spans="1:31" x14ac:dyDescent="0.25">
      <c r="A2187" s="18"/>
      <c r="B2187" s="18"/>
      <c r="C2187" s="18"/>
      <c r="D2187" s="77"/>
      <c r="E2187" s="77"/>
      <c r="F2187" s="77"/>
      <c r="G2187" s="78"/>
      <c r="H2187" s="5"/>
      <c r="I2187" s="5"/>
      <c r="J2187" s="5"/>
      <c r="K2187" s="5"/>
      <c r="O2187" s="5"/>
      <c r="P2187" s="5"/>
      <c r="Q2187" s="5"/>
      <c r="R2187" s="18"/>
      <c r="S2187" s="18"/>
      <c r="T2187" s="18"/>
      <c r="AA2187" s="70"/>
      <c r="AB2187" s="70"/>
      <c r="AC2187" s="20"/>
      <c r="AD2187" s="70"/>
      <c r="AE2187" s="87"/>
    </row>
    <row r="2188" spans="1:31" x14ac:dyDescent="0.25">
      <c r="A2188" s="18"/>
      <c r="B2188" s="18"/>
      <c r="C2188" s="18"/>
      <c r="D2188" s="77"/>
      <c r="E2188" s="77"/>
      <c r="F2188" s="77"/>
      <c r="G2188" s="78"/>
      <c r="H2188" s="5"/>
      <c r="I2188" s="5"/>
      <c r="J2188" s="5"/>
      <c r="K2188" s="5"/>
      <c r="O2188" s="5"/>
      <c r="P2188" s="5"/>
      <c r="Q2188" s="5"/>
      <c r="R2188" s="18"/>
      <c r="S2188" s="18"/>
      <c r="T2188" s="18"/>
      <c r="AA2188" s="70"/>
      <c r="AB2188" s="70"/>
      <c r="AC2188" s="20"/>
      <c r="AD2188" s="70"/>
      <c r="AE2188" s="87"/>
    </row>
    <row r="2189" spans="1:31" x14ac:dyDescent="0.25">
      <c r="A2189" s="18"/>
      <c r="B2189" s="18"/>
      <c r="C2189" s="18"/>
      <c r="D2189" s="77"/>
      <c r="E2189" s="77"/>
      <c r="F2189" s="77"/>
      <c r="G2189" s="78"/>
      <c r="H2189" s="5"/>
      <c r="I2189" s="5"/>
      <c r="J2189" s="5"/>
      <c r="K2189" s="5"/>
      <c r="O2189" s="5"/>
      <c r="P2189" s="5"/>
      <c r="Q2189" s="5"/>
      <c r="R2189" s="18"/>
      <c r="S2189" s="18"/>
      <c r="T2189" s="18"/>
      <c r="AA2189" s="70"/>
      <c r="AB2189" s="70"/>
      <c r="AC2189" s="20"/>
      <c r="AD2189" s="70"/>
      <c r="AE2189" s="87"/>
    </row>
    <row r="2190" spans="1:31" x14ac:dyDescent="0.25">
      <c r="A2190" s="18"/>
      <c r="B2190" s="18"/>
      <c r="C2190" s="18"/>
      <c r="D2190" s="77"/>
      <c r="E2190" s="77"/>
      <c r="F2190" s="77"/>
      <c r="G2190" s="78"/>
      <c r="H2190" s="5"/>
      <c r="I2190" s="5"/>
      <c r="J2190" s="5"/>
      <c r="K2190" s="5"/>
      <c r="O2190" s="5"/>
      <c r="P2190" s="5"/>
      <c r="Q2190" s="5"/>
      <c r="R2190" s="18"/>
      <c r="S2190" s="18"/>
      <c r="T2190" s="18"/>
      <c r="AA2190" s="70"/>
      <c r="AB2190" s="70"/>
      <c r="AC2190" s="20"/>
      <c r="AD2190" s="70"/>
      <c r="AE2190" s="87"/>
    </row>
    <row r="2191" spans="1:31" x14ac:dyDescent="0.25">
      <c r="A2191" s="18"/>
      <c r="B2191" s="18"/>
      <c r="C2191" s="18"/>
      <c r="D2191" s="77"/>
      <c r="E2191" s="77"/>
      <c r="F2191" s="77"/>
      <c r="G2191" s="78"/>
      <c r="H2191" s="5"/>
      <c r="I2191" s="5"/>
      <c r="J2191" s="5"/>
      <c r="K2191" s="5"/>
      <c r="O2191" s="5"/>
      <c r="P2191" s="5"/>
      <c r="Q2191" s="5"/>
      <c r="R2191" s="18"/>
      <c r="S2191" s="18"/>
      <c r="T2191" s="18"/>
      <c r="AA2191" s="70"/>
      <c r="AB2191" s="70"/>
      <c r="AC2191" s="20"/>
      <c r="AD2191" s="70"/>
      <c r="AE2191" s="87"/>
    </row>
    <row r="2192" spans="1:31" x14ac:dyDescent="0.25">
      <c r="A2192" s="18"/>
      <c r="B2192" s="18"/>
      <c r="C2192" s="18"/>
      <c r="D2192" s="77"/>
      <c r="E2192" s="77"/>
      <c r="F2192" s="77"/>
      <c r="G2192" s="78"/>
      <c r="H2192" s="5"/>
      <c r="I2192" s="5"/>
      <c r="J2192" s="5"/>
      <c r="K2192" s="5"/>
      <c r="O2192" s="5"/>
      <c r="P2192" s="5"/>
      <c r="Q2192" s="5"/>
      <c r="R2192" s="18"/>
      <c r="S2192" s="18"/>
      <c r="T2192" s="18"/>
      <c r="AA2192" s="70"/>
      <c r="AB2192" s="70"/>
      <c r="AC2192" s="20"/>
      <c r="AD2192" s="70"/>
      <c r="AE2192" s="87"/>
    </row>
    <row r="2193" spans="1:31" x14ac:dyDescent="0.25">
      <c r="A2193" s="18"/>
      <c r="B2193" s="18"/>
      <c r="C2193" s="18"/>
      <c r="D2193" s="77"/>
      <c r="E2193" s="77"/>
      <c r="F2193" s="77"/>
      <c r="G2193" s="78"/>
      <c r="H2193" s="5"/>
      <c r="I2193" s="5"/>
      <c r="J2193" s="5"/>
      <c r="K2193" s="5"/>
      <c r="O2193" s="5"/>
      <c r="P2193" s="5"/>
      <c r="Q2193" s="5"/>
      <c r="R2193" s="18"/>
      <c r="S2193" s="18"/>
      <c r="T2193" s="18"/>
      <c r="AA2193" s="70"/>
      <c r="AB2193" s="70"/>
      <c r="AC2193" s="20"/>
      <c r="AD2193" s="70"/>
      <c r="AE2193" s="87"/>
    </row>
    <row r="2194" spans="1:31" x14ac:dyDescent="0.25">
      <c r="A2194" s="18"/>
      <c r="B2194" s="18"/>
      <c r="C2194" s="18"/>
      <c r="D2194" s="77"/>
      <c r="E2194" s="77"/>
      <c r="F2194" s="77"/>
      <c r="G2194" s="78"/>
      <c r="H2194" s="5"/>
      <c r="I2194" s="5"/>
      <c r="J2194" s="5"/>
      <c r="K2194" s="5"/>
      <c r="O2194" s="5"/>
      <c r="P2194" s="5"/>
      <c r="Q2194" s="5"/>
      <c r="R2194" s="18"/>
      <c r="S2194" s="18"/>
      <c r="T2194" s="18"/>
      <c r="AA2194" s="70"/>
      <c r="AB2194" s="70"/>
      <c r="AC2194" s="20"/>
      <c r="AD2194" s="70"/>
      <c r="AE2194" s="87"/>
    </row>
    <row r="2195" spans="1:31" x14ac:dyDescent="0.25">
      <c r="A2195" s="18"/>
      <c r="B2195" s="18"/>
      <c r="C2195" s="18"/>
      <c r="D2195" s="77"/>
      <c r="E2195" s="77"/>
      <c r="F2195" s="77"/>
      <c r="G2195" s="78"/>
      <c r="H2195" s="5"/>
      <c r="I2195" s="5"/>
      <c r="J2195" s="5"/>
      <c r="K2195" s="5"/>
      <c r="O2195" s="5"/>
      <c r="P2195" s="5"/>
      <c r="Q2195" s="5"/>
      <c r="R2195" s="18"/>
      <c r="S2195" s="18"/>
      <c r="T2195" s="18"/>
      <c r="AA2195" s="70"/>
      <c r="AB2195" s="70"/>
      <c r="AC2195" s="20"/>
      <c r="AD2195" s="70"/>
      <c r="AE2195" s="87"/>
    </row>
    <row r="2196" spans="1:31" x14ac:dyDescent="0.25">
      <c r="A2196" s="18"/>
      <c r="B2196" s="18"/>
      <c r="C2196" s="18"/>
      <c r="D2196" s="77"/>
      <c r="E2196" s="77"/>
      <c r="F2196" s="77"/>
      <c r="G2196" s="78"/>
      <c r="H2196" s="5"/>
      <c r="I2196" s="5"/>
      <c r="J2196" s="5"/>
      <c r="K2196" s="5"/>
      <c r="O2196" s="5"/>
      <c r="P2196" s="5"/>
      <c r="Q2196" s="5"/>
      <c r="R2196" s="18"/>
      <c r="S2196" s="18"/>
      <c r="T2196" s="18"/>
      <c r="AA2196" s="70"/>
      <c r="AB2196" s="70"/>
      <c r="AC2196" s="20"/>
      <c r="AD2196" s="70"/>
      <c r="AE2196" s="87"/>
    </row>
    <row r="2197" spans="1:31" x14ac:dyDescent="0.25">
      <c r="A2197" s="18"/>
      <c r="B2197" s="18"/>
      <c r="C2197" s="18"/>
      <c r="D2197" s="77"/>
      <c r="E2197" s="77"/>
      <c r="F2197" s="77"/>
      <c r="G2197" s="78"/>
      <c r="H2197" s="5"/>
      <c r="I2197" s="5"/>
      <c r="J2197" s="5"/>
      <c r="K2197" s="5"/>
      <c r="O2197" s="5"/>
      <c r="P2197" s="5"/>
      <c r="Q2197" s="5"/>
      <c r="R2197" s="18"/>
      <c r="S2197" s="18"/>
      <c r="T2197" s="18"/>
      <c r="AA2197" s="70"/>
      <c r="AB2197" s="70"/>
      <c r="AC2197" s="20"/>
      <c r="AD2197" s="70"/>
      <c r="AE2197" s="87"/>
    </row>
    <row r="2198" spans="1:31" x14ac:dyDescent="0.25">
      <c r="A2198" s="18"/>
      <c r="B2198" s="18"/>
      <c r="C2198" s="18"/>
      <c r="D2198" s="77"/>
      <c r="E2198" s="77"/>
      <c r="F2198" s="77"/>
      <c r="G2198" s="78"/>
      <c r="H2198" s="5"/>
      <c r="I2198" s="5"/>
      <c r="J2198" s="5"/>
      <c r="K2198" s="5"/>
      <c r="O2198" s="5"/>
      <c r="P2198" s="5"/>
      <c r="Q2198" s="5"/>
      <c r="R2198" s="18"/>
      <c r="S2198" s="18"/>
      <c r="T2198" s="18"/>
      <c r="AA2198" s="70"/>
      <c r="AB2198" s="70"/>
      <c r="AC2198" s="20"/>
      <c r="AD2198" s="70"/>
      <c r="AE2198" s="87"/>
    </row>
    <row r="2199" spans="1:31" x14ac:dyDescent="0.25">
      <c r="A2199" s="18"/>
      <c r="B2199" s="18"/>
      <c r="C2199" s="18"/>
      <c r="D2199" s="77"/>
      <c r="E2199" s="77"/>
      <c r="F2199" s="77"/>
      <c r="G2199" s="78"/>
      <c r="H2199" s="5"/>
      <c r="I2199" s="5"/>
      <c r="J2199" s="5"/>
      <c r="K2199" s="5"/>
      <c r="O2199" s="5"/>
      <c r="P2199" s="5"/>
      <c r="Q2199" s="5"/>
      <c r="R2199" s="18"/>
      <c r="S2199" s="18"/>
      <c r="T2199" s="18"/>
      <c r="AA2199" s="70"/>
      <c r="AB2199" s="70"/>
      <c r="AC2199" s="20"/>
      <c r="AD2199" s="70"/>
      <c r="AE2199" s="87"/>
    </row>
    <row r="2200" spans="1:31" x14ac:dyDescent="0.25">
      <c r="A2200" s="18"/>
      <c r="B2200" s="18"/>
      <c r="C2200" s="18"/>
      <c r="D2200" s="77"/>
      <c r="E2200" s="77"/>
      <c r="F2200" s="77"/>
      <c r="G2200" s="78"/>
      <c r="H2200" s="5"/>
      <c r="I2200" s="5"/>
      <c r="J2200" s="5"/>
      <c r="K2200" s="5"/>
      <c r="O2200" s="5"/>
      <c r="P2200" s="5"/>
      <c r="Q2200" s="5"/>
      <c r="R2200" s="18"/>
      <c r="S2200" s="18"/>
      <c r="T2200" s="18"/>
      <c r="AA2200" s="70"/>
      <c r="AB2200" s="70"/>
      <c r="AC2200" s="20"/>
      <c r="AD2200" s="70"/>
      <c r="AE2200" s="87"/>
    </row>
    <row r="2201" spans="1:31" x14ac:dyDescent="0.25">
      <c r="A2201" s="18"/>
      <c r="B2201" s="18"/>
      <c r="C2201" s="18"/>
      <c r="D2201" s="77"/>
      <c r="E2201" s="77"/>
      <c r="F2201" s="77"/>
      <c r="G2201" s="78"/>
      <c r="H2201" s="5"/>
      <c r="I2201" s="5"/>
      <c r="J2201" s="5"/>
      <c r="K2201" s="5"/>
      <c r="O2201" s="5"/>
      <c r="P2201" s="5"/>
      <c r="Q2201" s="5"/>
      <c r="R2201" s="18"/>
      <c r="S2201" s="18"/>
      <c r="T2201" s="18"/>
      <c r="AA2201" s="70"/>
      <c r="AB2201" s="70"/>
      <c r="AC2201" s="20"/>
      <c r="AD2201" s="70"/>
      <c r="AE2201" s="87"/>
    </row>
    <row r="2202" spans="1:31" x14ac:dyDescent="0.25">
      <c r="A2202" s="18"/>
      <c r="B2202" s="18"/>
      <c r="C2202" s="18"/>
      <c r="D2202" s="77"/>
      <c r="E2202" s="77"/>
      <c r="F2202" s="77"/>
      <c r="G2202" s="78"/>
      <c r="H2202" s="5"/>
      <c r="I2202" s="5"/>
      <c r="J2202" s="5"/>
      <c r="K2202" s="5"/>
      <c r="O2202" s="5"/>
      <c r="P2202" s="5"/>
      <c r="Q2202" s="5"/>
      <c r="R2202" s="18"/>
      <c r="S2202" s="18"/>
      <c r="T2202" s="18"/>
      <c r="AA2202" s="70"/>
      <c r="AB2202" s="70"/>
      <c r="AC2202" s="20"/>
      <c r="AD2202" s="70"/>
      <c r="AE2202" s="87"/>
    </row>
    <row r="2203" spans="1:31" x14ac:dyDescent="0.25">
      <c r="A2203" s="18"/>
      <c r="B2203" s="18"/>
      <c r="C2203" s="18"/>
      <c r="D2203" s="77"/>
      <c r="E2203" s="77"/>
      <c r="F2203" s="77"/>
      <c r="G2203" s="78"/>
      <c r="H2203" s="5"/>
      <c r="I2203" s="5"/>
      <c r="J2203" s="5"/>
      <c r="K2203" s="5"/>
      <c r="O2203" s="5"/>
      <c r="P2203" s="5"/>
      <c r="Q2203" s="5"/>
      <c r="R2203" s="18"/>
      <c r="S2203" s="18"/>
      <c r="T2203" s="18"/>
      <c r="AA2203" s="70"/>
      <c r="AB2203" s="70"/>
      <c r="AC2203" s="20"/>
      <c r="AD2203" s="70"/>
      <c r="AE2203" s="87"/>
    </row>
    <row r="2204" spans="1:31" x14ac:dyDescent="0.25">
      <c r="A2204" s="18"/>
      <c r="B2204" s="18"/>
      <c r="C2204" s="18"/>
      <c r="D2204" s="77"/>
      <c r="E2204" s="77"/>
      <c r="F2204" s="77"/>
      <c r="G2204" s="78"/>
      <c r="H2204" s="5"/>
      <c r="I2204" s="5"/>
      <c r="J2204" s="5"/>
      <c r="K2204" s="5"/>
      <c r="O2204" s="5"/>
      <c r="P2204" s="5"/>
      <c r="Q2204" s="5"/>
      <c r="R2204" s="18"/>
      <c r="S2204" s="18"/>
      <c r="T2204" s="18"/>
      <c r="AA2204" s="70"/>
      <c r="AB2204" s="70"/>
      <c r="AC2204" s="20"/>
      <c r="AD2204" s="70"/>
      <c r="AE2204" s="87"/>
    </row>
    <row r="2205" spans="1:31" x14ac:dyDescent="0.25">
      <c r="A2205" s="18"/>
      <c r="B2205" s="18"/>
      <c r="C2205" s="18"/>
      <c r="D2205" s="77"/>
      <c r="E2205" s="77"/>
      <c r="F2205" s="77"/>
      <c r="G2205" s="78"/>
      <c r="H2205" s="5"/>
      <c r="I2205" s="5"/>
      <c r="J2205" s="5"/>
      <c r="K2205" s="5"/>
      <c r="O2205" s="5"/>
      <c r="P2205" s="5"/>
      <c r="Q2205" s="5"/>
      <c r="R2205" s="18"/>
      <c r="S2205" s="18"/>
      <c r="T2205" s="18"/>
      <c r="AA2205" s="70"/>
      <c r="AB2205" s="70"/>
      <c r="AC2205" s="20"/>
      <c r="AD2205" s="70"/>
      <c r="AE2205" s="87"/>
    </row>
    <row r="2206" spans="1:31" x14ac:dyDescent="0.25">
      <c r="A2206" s="18"/>
      <c r="B2206" s="18"/>
      <c r="C2206" s="18"/>
      <c r="D2206" s="77"/>
      <c r="E2206" s="77"/>
      <c r="F2206" s="77"/>
      <c r="G2206" s="78"/>
      <c r="H2206" s="5"/>
      <c r="I2206" s="5"/>
      <c r="J2206" s="5"/>
      <c r="K2206" s="5"/>
      <c r="O2206" s="5"/>
      <c r="P2206" s="5"/>
      <c r="Q2206" s="5"/>
      <c r="R2206" s="18"/>
      <c r="S2206" s="18"/>
      <c r="T2206" s="18"/>
      <c r="AA2206" s="70"/>
      <c r="AB2206" s="70"/>
      <c r="AC2206" s="20"/>
      <c r="AD2206" s="70"/>
      <c r="AE2206" s="87"/>
    </row>
    <row r="2207" spans="1:31" x14ac:dyDescent="0.25">
      <c r="A2207" s="18"/>
      <c r="B2207" s="18"/>
      <c r="C2207" s="18"/>
      <c r="D2207" s="77"/>
      <c r="E2207" s="77"/>
      <c r="F2207" s="77"/>
      <c r="G2207" s="78"/>
      <c r="H2207" s="5"/>
      <c r="I2207" s="5"/>
      <c r="J2207" s="5"/>
      <c r="K2207" s="5"/>
      <c r="O2207" s="5"/>
      <c r="P2207" s="5"/>
      <c r="Q2207" s="5"/>
      <c r="R2207" s="18"/>
      <c r="S2207" s="18"/>
      <c r="T2207" s="18"/>
      <c r="AA2207" s="70"/>
      <c r="AB2207" s="70"/>
      <c r="AC2207" s="20"/>
      <c r="AD2207" s="70"/>
      <c r="AE2207" s="87"/>
    </row>
    <row r="2208" spans="1:31" x14ac:dyDescent="0.25">
      <c r="A2208" s="18"/>
      <c r="B2208" s="18"/>
      <c r="C2208" s="18"/>
      <c r="D2208" s="77"/>
      <c r="E2208" s="77"/>
      <c r="F2208" s="77"/>
      <c r="G2208" s="78"/>
      <c r="H2208" s="5"/>
      <c r="I2208" s="5"/>
      <c r="J2208" s="5"/>
      <c r="K2208" s="5"/>
      <c r="O2208" s="5"/>
      <c r="P2208" s="5"/>
      <c r="Q2208" s="5"/>
      <c r="R2208" s="18"/>
      <c r="S2208" s="18"/>
      <c r="T2208" s="18"/>
      <c r="AA2208" s="70"/>
      <c r="AB2208" s="70"/>
      <c r="AC2208" s="20"/>
      <c r="AD2208" s="70"/>
      <c r="AE2208" s="87"/>
    </row>
    <row r="2209" spans="1:31" x14ac:dyDescent="0.25">
      <c r="A2209" s="18"/>
      <c r="B2209" s="18"/>
      <c r="C2209" s="18"/>
      <c r="D2209" s="77"/>
      <c r="E2209" s="77"/>
      <c r="F2209" s="77"/>
      <c r="G2209" s="78"/>
      <c r="H2209" s="5"/>
      <c r="I2209" s="5"/>
      <c r="J2209" s="5"/>
      <c r="K2209" s="5"/>
      <c r="O2209" s="5"/>
      <c r="P2209" s="5"/>
      <c r="Q2209" s="5"/>
      <c r="R2209" s="18"/>
      <c r="S2209" s="18"/>
      <c r="T2209" s="18"/>
      <c r="AA2209" s="70"/>
      <c r="AB2209" s="70"/>
      <c r="AC2209" s="20"/>
      <c r="AD2209" s="70"/>
      <c r="AE2209" s="87"/>
    </row>
    <row r="2210" spans="1:31" x14ac:dyDescent="0.25">
      <c r="A2210" s="18"/>
      <c r="B2210" s="18"/>
      <c r="C2210" s="18"/>
      <c r="D2210" s="77"/>
      <c r="E2210" s="77"/>
      <c r="F2210" s="77"/>
      <c r="G2210" s="78"/>
      <c r="H2210" s="5"/>
      <c r="I2210" s="5"/>
      <c r="J2210" s="5"/>
      <c r="K2210" s="5"/>
      <c r="O2210" s="5"/>
      <c r="P2210" s="5"/>
      <c r="Q2210" s="5"/>
      <c r="R2210" s="18"/>
      <c r="S2210" s="18"/>
      <c r="T2210" s="18"/>
      <c r="AA2210" s="70"/>
      <c r="AB2210" s="70"/>
      <c r="AC2210" s="20"/>
      <c r="AD2210" s="70"/>
      <c r="AE2210" s="87"/>
    </row>
    <row r="2211" spans="1:31" x14ac:dyDescent="0.25">
      <c r="A2211" s="18"/>
      <c r="B2211" s="18"/>
      <c r="C2211" s="18"/>
      <c r="D2211" s="77"/>
      <c r="E2211" s="77"/>
      <c r="F2211" s="77"/>
      <c r="G2211" s="78"/>
      <c r="H2211" s="5"/>
      <c r="I2211" s="5"/>
      <c r="J2211" s="5"/>
      <c r="K2211" s="5"/>
      <c r="O2211" s="5"/>
      <c r="P2211" s="5"/>
      <c r="Q2211" s="5"/>
      <c r="R2211" s="18"/>
      <c r="S2211" s="18"/>
      <c r="T2211" s="18"/>
      <c r="AA2211" s="70"/>
      <c r="AB2211" s="70"/>
      <c r="AC2211" s="20"/>
      <c r="AD2211" s="70"/>
      <c r="AE2211" s="87"/>
    </row>
    <row r="2212" spans="1:31" x14ac:dyDescent="0.25">
      <c r="A2212" s="18"/>
      <c r="B2212" s="18"/>
      <c r="C2212" s="18"/>
      <c r="D2212" s="77"/>
      <c r="E2212" s="77"/>
      <c r="F2212" s="77"/>
      <c r="G2212" s="78"/>
      <c r="H2212" s="5"/>
      <c r="I2212" s="5"/>
      <c r="J2212" s="5"/>
      <c r="K2212" s="5"/>
      <c r="O2212" s="5"/>
      <c r="P2212" s="5"/>
      <c r="Q2212" s="5"/>
      <c r="R2212" s="18"/>
      <c r="S2212" s="18"/>
      <c r="T2212" s="18"/>
      <c r="AA2212" s="70"/>
      <c r="AB2212" s="70"/>
      <c r="AC2212" s="20"/>
      <c r="AD2212" s="70"/>
      <c r="AE2212" s="87"/>
    </row>
    <row r="2213" spans="1:31" x14ac:dyDescent="0.25">
      <c r="A2213" s="18"/>
      <c r="B2213" s="18"/>
      <c r="C2213" s="18"/>
      <c r="D2213" s="77"/>
      <c r="E2213" s="77"/>
      <c r="F2213" s="77"/>
      <c r="G2213" s="78"/>
      <c r="H2213" s="5"/>
      <c r="I2213" s="5"/>
      <c r="J2213" s="5"/>
      <c r="K2213" s="5"/>
      <c r="O2213" s="5"/>
      <c r="P2213" s="5"/>
      <c r="Q2213" s="5"/>
      <c r="R2213" s="18"/>
      <c r="S2213" s="18"/>
      <c r="T2213" s="18"/>
      <c r="AA2213" s="70"/>
      <c r="AB2213" s="70"/>
      <c r="AC2213" s="20"/>
      <c r="AD2213" s="70"/>
      <c r="AE2213" s="87"/>
    </row>
    <row r="2214" spans="1:31" x14ac:dyDescent="0.25">
      <c r="A2214" s="18"/>
      <c r="B2214" s="18"/>
      <c r="C2214" s="18"/>
      <c r="D2214" s="77"/>
      <c r="E2214" s="77"/>
      <c r="F2214" s="77"/>
      <c r="G2214" s="78"/>
      <c r="H2214" s="5"/>
      <c r="I2214" s="5"/>
      <c r="J2214" s="5"/>
      <c r="K2214" s="5"/>
      <c r="O2214" s="5"/>
      <c r="P2214" s="5"/>
      <c r="Q2214" s="5"/>
      <c r="R2214" s="18"/>
      <c r="S2214" s="18"/>
      <c r="T2214" s="18"/>
      <c r="AA2214" s="70"/>
      <c r="AB2214" s="70"/>
      <c r="AC2214" s="20"/>
      <c r="AD2214" s="70"/>
      <c r="AE2214" s="87"/>
    </row>
    <row r="2215" spans="1:31" x14ac:dyDescent="0.25">
      <c r="A2215" s="18"/>
      <c r="B2215" s="18"/>
      <c r="C2215" s="18"/>
      <c r="D2215" s="77"/>
      <c r="E2215" s="77"/>
      <c r="F2215" s="77"/>
      <c r="G2215" s="78"/>
      <c r="H2215" s="5"/>
      <c r="I2215" s="5"/>
      <c r="J2215" s="5"/>
      <c r="K2215" s="5"/>
      <c r="O2215" s="5"/>
      <c r="P2215" s="5"/>
      <c r="Q2215" s="5"/>
      <c r="R2215" s="18"/>
      <c r="S2215" s="18"/>
      <c r="T2215" s="18"/>
      <c r="AA2215" s="70"/>
      <c r="AB2215" s="70"/>
      <c r="AC2215" s="20"/>
      <c r="AD2215" s="70"/>
      <c r="AE2215" s="87"/>
    </row>
    <row r="2216" spans="1:31" x14ac:dyDescent="0.25">
      <c r="A2216" s="18"/>
      <c r="B2216" s="18"/>
      <c r="C2216" s="18"/>
      <c r="D2216" s="77"/>
      <c r="E2216" s="77"/>
      <c r="F2216" s="77"/>
      <c r="G2216" s="78"/>
      <c r="H2216" s="5"/>
      <c r="I2216" s="5"/>
      <c r="J2216" s="5"/>
      <c r="K2216" s="5"/>
      <c r="O2216" s="5"/>
      <c r="P2216" s="5"/>
      <c r="Q2216" s="5"/>
      <c r="R2216" s="18"/>
      <c r="S2216" s="18"/>
      <c r="T2216" s="18"/>
      <c r="AA2216" s="70"/>
      <c r="AB2216" s="70"/>
      <c r="AC2216" s="20"/>
      <c r="AD2216" s="70"/>
      <c r="AE2216" s="87"/>
    </row>
    <row r="2217" spans="1:31" x14ac:dyDescent="0.25">
      <c r="A2217" s="18"/>
      <c r="B2217" s="18"/>
      <c r="C2217" s="18"/>
      <c r="D2217" s="77"/>
      <c r="E2217" s="77"/>
      <c r="F2217" s="77"/>
      <c r="G2217" s="78"/>
      <c r="H2217" s="5"/>
      <c r="I2217" s="5"/>
      <c r="J2217" s="5"/>
      <c r="K2217" s="5"/>
      <c r="O2217" s="5"/>
      <c r="P2217" s="5"/>
      <c r="Q2217" s="5"/>
      <c r="R2217" s="18"/>
      <c r="S2217" s="18"/>
      <c r="T2217" s="18"/>
      <c r="AA2217" s="70"/>
      <c r="AB2217" s="70"/>
      <c r="AC2217" s="20"/>
      <c r="AD2217" s="70"/>
      <c r="AE2217" s="87"/>
    </row>
    <row r="2218" spans="1:31" x14ac:dyDescent="0.25">
      <c r="A2218" s="18"/>
      <c r="B2218" s="18"/>
      <c r="C2218" s="18"/>
      <c r="D2218" s="77"/>
      <c r="E2218" s="77"/>
      <c r="F2218" s="77"/>
      <c r="G2218" s="78"/>
      <c r="H2218" s="5"/>
      <c r="I2218" s="5"/>
      <c r="J2218" s="5"/>
      <c r="K2218" s="5"/>
      <c r="O2218" s="5"/>
      <c r="P2218" s="5"/>
      <c r="Q2218" s="5"/>
      <c r="R2218" s="18"/>
      <c r="S2218" s="18"/>
      <c r="T2218" s="18"/>
      <c r="AA2218" s="70"/>
      <c r="AB2218" s="70"/>
      <c r="AC2218" s="20"/>
      <c r="AD2218" s="70"/>
      <c r="AE2218" s="87"/>
    </row>
    <row r="2219" spans="1:31" x14ac:dyDescent="0.25">
      <c r="A2219" s="18"/>
      <c r="B2219" s="18"/>
      <c r="C2219" s="18"/>
      <c r="D2219" s="77"/>
      <c r="E2219" s="77"/>
      <c r="F2219" s="77"/>
      <c r="G2219" s="78"/>
      <c r="H2219" s="5"/>
      <c r="I2219" s="5"/>
      <c r="J2219" s="5"/>
      <c r="K2219" s="5"/>
      <c r="O2219" s="5"/>
      <c r="P2219" s="5"/>
      <c r="Q2219" s="5"/>
      <c r="R2219" s="18"/>
      <c r="S2219" s="18"/>
      <c r="T2219" s="18"/>
      <c r="AA2219" s="70"/>
      <c r="AB2219" s="70"/>
      <c r="AC2219" s="20"/>
      <c r="AD2219" s="70"/>
      <c r="AE2219" s="87"/>
    </row>
    <row r="2220" spans="1:31" x14ac:dyDescent="0.25">
      <c r="A2220" s="18"/>
      <c r="B2220" s="18"/>
      <c r="C2220" s="18"/>
      <c r="D2220" s="77"/>
      <c r="E2220" s="77"/>
      <c r="F2220" s="77"/>
      <c r="G2220" s="78"/>
      <c r="H2220" s="5"/>
      <c r="I2220" s="5"/>
      <c r="J2220" s="5"/>
      <c r="K2220" s="5"/>
      <c r="O2220" s="5"/>
      <c r="P2220" s="5"/>
      <c r="Q2220" s="5"/>
      <c r="R2220" s="18"/>
      <c r="S2220" s="18"/>
      <c r="T2220" s="18"/>
      <c r="AA2220" s="70"/>
      <c r="AB2220" s="70"/>
      <c r="AC2220" s="20"/>
      <c r="AD2220" s="70"/>
      <c r="AE2220" s="87"/>
    </row>
    <row r="2221" spans="1:31" x14ac:dyDescent="0.25">
      <c r="A2221" s="18"/>
      <c r="B2221" s="18"/>
      <c r="C2221" s="18"/>
      <c r="D2221" s="77"/>
      <c r="E2221" s="77"/>
      <c r="F2221" s="77"/>
      <c r="G2221" s="78"/>
      <c r="H2221" s="5"/>
      <c r="I2221" s="5"/>
      <c r="J2221" s="5"/>
      <c r="K2221" s="5"/>
      <c r="O2221" s="5"/>
      <c r="P2221" s="5"/>
      <c r="Q2221" s="5"/>
      <c r="R2221" s="18"/>
      <c r="S2221" s="18"/>
      <c r="T2221" s="18"/>
      <c r="AA2221" s="70"/>
      <c r="AB2221" s="70"/>
      <c r="AC2221" s="20"/>
      <c r="AD2221" s="70"/>
      <c r="AE2221" s="87"/>
    </row>
    <row r="2222" spans="1:31" x14ac:dyDescent="0.25">
      <c r="A2222" s="18"/>
      <c r="B2222" s="18"/>
      <c r="C2222" s="18"/>
      <c r="D2222" s="77"/>
      <c r="E2222" s="77"/>
      <c r="F2222" s="77"/>
      <c r="G2222" s="78"/>
      <c r="H2222" s="5"/>
      <c r="I2222" s="5"/>
      <c r="J2222" s="5"/>
      <c r="K2222" s="5"/>
      <c r="O2222" s="5"/>
      <c r="P2222" s="5"/>
      <c r="Q2222" s="5"/>
      <c r="R2222" s="18"/>
      <c r="S2222" s="18"/>
      <c r="T2222" s="18"/>
      <c r="AA2222" s="70"/>
      <c r="AB2222" s="70"/>
      <c r="AC2222" s="20"/>
      <c r="AD2222" s="70"/>
      <c r="AE2222" s="87"/>
    </row>
    <row r="2223" spans="1:31" x14ac:dyDescent="0.25">
      <c r="A2223" s="18"/>
      <c r="B2223" s="18"/>
      <c r="C2223" s="18"/>
      <c r="D2223" s="77"/>
      <c r="E2223" s="77"/>
      <c r="F2223" s="77"/>
      <c r="G2223" s="78"/>
      <c r="H2223" s="5"/>
      <c r="I2223" s="5"/>
      <c r="J2223" s="5"/>
      <c r="K2223" s="5"/>
      <c r="O2223" s="5"/>
      <c r="P2223" s="5"/>
      <c r="Q2223" s="5"/>
      <c r="R2223" s="18"/>
      <c r="S2223" s="18"/>
      <c r="T2223" s="18"/>
      <c r="AA2223" s="70"/>
      <c r="AB2223" s="70"/>
      <c r="AC2223" s="20"/>
      <c r="AD2223" s="70"/>
      <c r="AE2223" s="87"/>
    </row>
    <row r="2224" spans="1:31" x14ac:dyDescent="0.25">
      <c r="A2224" s="18"/>
      <c r="B2224" s="18"/>
      <c r="C2224" s="18"/>
      <c r="D2224" s="77"/>
      <c r="E2224" s="77"/>
      <c r="F2224" s="77"/>
      <c r="G2224" s="78"/>
      <c r="H2224" s="5"/>
      <c r="I2224" s="5"/>
      <c r="J2224" s="5"/>
      <c r="K2224" s="5"/>
      <c r="O2224" s="5"/>
      <c r="P2224" s="5"/>
      <c r="Q2224" s="5"/>
      <c r="R2224" s="18"/>
      <c r="S2224" s="18"/>
      <c r="T2224" s="18"/>
      <c r="AA2224" s="70"/>
      <c r="AB2224" s="70"/>
      <c r="AC2224" s="20"/>
      <c r="AD2224" s="70"/>
      <c r="AE2224" s="87"/>
    </row>
    <row r="2225" spans="1:31" x14ac:dyDescent="0.25">
      <c r="A2225" s="18"/>
      <c r="B2225" s="18"/>
      <c r="C2225" s="18"/>
      <c r="D2225" s="77"/>
      <c r="E2225" s="77"/>
      <c r="F2225" s="77"/>
      <c r="G2225" s="78"/>
      <c r="H2225" s="5"/>
      <c r="I2225" s="5"/>
      <c r="J2225" s="5"/>
      <c r="K2225" s="5"/>
      <c r="O2225" s="5"/>
      <c r="P2225" s="5"/>
      <c r="Q2225" s="5"/>
      <c r="R2225" s="18"/>
      <c r="S2225" s="18"/>
      <c r="T2225" s="18"/>
      <c r="AA2225" s="70"/>
      <c r="AB2225" s="70"/>
      <c r="AC2225" s="20"/>
      <c r="AD2225" s="70"/>
      <c r="AE2225" s="87"/>
    </row>
    <row r="2226" spans="1:31" x14ac:dyDescent="0.25">
      <c r="A2226" s="18"/>
      <c r="B2226" s="18"/>
      <c r="C2226" s="18"/>
      <c r="D2226" s="77"/>
      <c r="E2226" s="77"/>
      <c r="F2226" s="77"/>
      <c r="G2226" s="78"/>
      <c r="H2226" s="5"/>
      <c r="I2226" s="5"/>
      <c r="J2226" s="5"/>
      <c r="K2226" s="5"/>
      <c r="O2226" s="5"/>
      <c r="P2226" s="5"/>
      <c r="Q2226" s="5"/>
      <c r="R2226" s="18"/>
      <c r="S2226" s="18"/>
      <c r="T2226" s="18"/>
      <c r="AA2226" s="70"/>
      <c r="AB2226" s="70"/>
      <c r="AC2226" s="20"/>
      <c r="AD2226" s="70"/>
      <c r="AE2226" s="87"/>
    </row>
    <row r="2227" spans="1:31" x14ac:dyDescent="0.25">
      <c r="A2227" s="18"/>
      <c r="B2227" s="18"/>
      <c r="C2227" s="18"/>
      <c r="D2227" s="77"/>
      <c r="E2227" s="77"/>
      <c r="F2227" s="77"/>
      <c r="G2227" s="78"/>
      <c r="H2227" s="5"/>
      <c r="I2227" s="5"/>
      <c r="J2227" s="5"/>
      <c r="K2227" s="5"/>
      <c r="O2227" s="5"/>
      <c r="P2227" s="5"/>
      <c r="Q2227" s="5"/>
      <c r="R2227" s="18"/>
      <c r="S2227" s="18"/>
      <c r="T2227" s="18"/>
      <c r="AA2227" s="70"/>
      <c r="AB2227" s="70"/>
      <c r="AC2227" s="20"/>
      <c r="AD2227" s="70"/>
      <c r="AE2227" s="87"/>
    </row>
    <row r="2228" spans="1:31" x14ac:dyDescent="0.25">
      <c r="A2228" s="18"/>
      <c r="B2228" s="18"/>
      <c r="C2228" s="18"/>
      <c r="D2228" s="77"/>
      <c r="E2228" s="77"/>
      <c r="F2228" s="77"/>
      <c r="G2228" s="78"/>
      <c r="H2228" s="5"/>
      <c r="I2228" s="5"/>
      <c r="J2228" s="5"/>
      <c r="K2228" s="5"/>
      <c r="O2228" s="5"/>
      <c r="P2228" s="5"/>
      <c r="Q2228" s="5"/>
      <c r="R2228" s="18"/>
      <c r="S2228" s="18"/>
      <c r="T2228" s="18"/>
      <c r="AA2228" s="70"/>
      <c r="AB2228" s="70"/>
      <c r="AC2228" s="20"/>
      <c r="AD2228" s="70"/>
      <c r="AE2228" s="87"/>
    </row>
    <row r="2229" spans="1:31" x14ac:dyDescent="0.25">
      <c r="A2229" s="18"/>
      <c r="B2229" s="18"/>
      <c r="C2229" s="18"/>
      <c r="D2229" s="77"/>
      <c r="E2229" s="77"/>
      <c r="F2229" s="77"/>
      <c r="G2229" s="78"/>
      <c r="H2229" s="5"/>
      <c r="I2229" s="5"/>
      <c r="J2229" s="5"/>
      <c r="K2229" s="5"/>
      <c r="O2229" s="5"/>
      <c r="P2229" s="5"/>
      <c r="Q2229" s="5"/>
      <c r="R2229" s="18"/>
      <c r="S2229" s="18"/>
      <c r="T2229" s="18"/>
      <c r="AA2229" s="70"/>
      <c r="AB2229" s="70"/>
      <c r="AC2229" s="20"/>
      <c r="AD2229" s="70"/>
      <c r="AE2229" s="87"/>
    </row>
    <row r="2230" spans="1:31" x14ac:dyDescent="0.25">
      <c r="A2230" s="18"/>
      <c r="B2230" s="18"/>
      <c r="C2230" s="18"/>
      <c r="D2230" s="77"/>
      <c r="E2230" s="77"/>
      <c r="F2230" s="77"/>
      <c r="G2230" s="78"/>
      <c r="H2230" s="5"/>
      <c r="I2230" s="5"/>
      <c r="J2230" s="5"/>
      <c r="K2230" s="5"/>
      <c r="O2230" s="5"/>
      <c r="P2230" s="5"/>
      <c r="Q2230" s="5"/>
      <c r="R2230" s="18"/>
      <c r="S2230" s="18"/>
      <c r="T2230" s="18"/>
      <c r="AA2230" s="70"/>
      <c r="AB2230" s="70"/>
      <c r="AC2230" s="20"/>
      <c r="AD2230" s="70"/>
      <c r="AE2230" s="87"/>
    </row>
    <row r="2231" spans="1:31" x14ac:dyDescent="0.25">
      <c r="A2231" s="18"/>
      <c r="B2231" s="18"/>
      <c r="C2231" s="18"/>
      <c r="D2231" s="77"/>
      <c r="E2231" s="77"/>
      <c r="F2231" s="77"/>
      <c r="G2231" s="78"/>
      <c r="H2231" s="5"/>
      <c r="I2231" s="5"/>
      <c r="J2231" s="5"/>
      <c r="K2231" s="5"/>
      <c r="O2231" s="5"/>
      <c r="P2231" s="5"/>
      <c r="Q2231" s="5"/>
      <c r="R2231" s="18"/>
      <c r="S2231" s="18"/>
      <c r="T2231" s="18"/>
      <c r="AA2231" s="70"/>
      <c r="AB2231" s="70"/>
      <c r="AC2231" s="20"/>
      <c r="AD2231" s="70"/>
      <c r="AE2231" s="87"/>
    </row>
    <row r="2232" spans="1:31" x14ac:dyDescent="0.25">
      <c r="A2232" s="18"/>
      <c r="B2232" s="18"/>
      <c r="C2232" s="18"/>
      <c r="D2232" s="77"/>
      <c r="E2232" s="77"/>
      <c r="F2232" s="77"/>
      <c r="G2232" s="78"/>
      <c r="H2232" s="5"/>
      <c r="I2232" s="5"/>
      <c r="J2232" s="5"/>
      <c r="K2232" s="5"/>
      <c r="O2232" s="5"/>
      <c r="P2232" s="5"/>
      <c r="Q2232" s="5"/>
      <c r="R2232" s="18"/>
      <c r="S2232" s="18"/>
      <c r="T2232" s="18"/>
      <c r="AA2232" s="70"/>
      <c r="AB2232" s="70"/>
      <c r="AC2232" s="20"/>
      <c r="AD2232" s="70"/>
      <c r="AE2232" s="87"/>
    </row>
    <row r="2233" spans="1:31" x14ac:dyDescent="0.25">
      <c r="A2233" s="18"/>
      <c r="B2233" s="18"/>
      <c r="C2233" s="18"/>
      <c r="D2233" s="77"/>
      <c r="E2233" s="77"/>
      <c r="F2233" s="77"/>
      <c r="G2233" s="78"/>
      <c r="H2233" s="5"/>
      <c r="I2233" s="5"/>
      <c r="J2233" s="5"/>
      <c r="K2233" s="5"/>
      <c r="O2233" s="5"/>
      <c r="P2233" s="5"/>
      <c r="Q2233" s="5"/>
      <c r="R2233" s="18"/>
      <c r="S2233" s="18"/>
      <c r="T2233" s="18"/>
      <c r="AA2233" s="70"/>
      <c r="AB2233" s="70"/>
      <c r="AC2233" s="20"/>
      <c r="AD2233" s="70"/>
      <c r="AE2233" s="87"/>
    </row>
    <row r="2234" spans="1:31" x14ac:dyDescent="0.25">
      <c r="A2234" s="18"/>
      <c r="B2234" s="18"/>
      <c r="C2234" s="18"/>
      <c r="D2234" s="77"/>
      <c r="E2234" s="77"/>
      <c r="F2234" s="77"/>
      <c r="G2234" s="78"/>
      <c r="H2234" s="5"/>
      <c r="I2234" s="5"/>
      <c r="J2234" s="5"/>
      <c r="K2234" s="5"/>
      <c r="O2234" s="5"/>
      <c r="P2234" s="5"/>
      <c r="Q2234" s="5"/>
      <c r="R2234" s="18"/>
      <c r="S2234" s="18"/>
      <c r="T2234" s="18"/>
      <c r="AA2234" s="70"/>
      <c r="AB2234" s="70"/>
      <c r="AC2234" s="20"/>
      <c r="AD2234" s="70"/>
      <c r="AE2234" s="87"/>
    </row>
    <row r="2235" spans="1:31" x14ac:dyDescent="0.25">
      <c r="A2235" s="18"/>
      <c r="B2235" s="18"/>
      <c r="C2235" s="18"/>
      <c r="D2235" s="77"/>
      <c r="E2235" s="77"/>
      <c r="F2235" s="77"/>
      <c r="G2235" s="78"/>
      <c r="H2235" s="5"/>
      <c r="I2235" s="5"/>
      <c r="J2235" s="5"/>
      <c r="K2235" s="5"/>
      <c r="O2235" s="5"/>
      <c r="P2235" s="5"/>
      <c r="Q2235" s="5"/>
      <c r="R2235" s="18"/>
      <c r="S2235" s="18"/>
      <c r="T2235" s="18"/>
      <c r="AA2235" s="70"/>
      <c r="AB2235" s="70"/>
      <c r="AC2235" s="20"/>
      <c r="AD2235" s="70"/>
      <c r="AE2235" s="87"/>
    </row>
    <row r="2236" spans="1:31" x14ac:dyDescent="0.25">
      <c r="A2236" s="18"/>
      <c r="B2236" s="18"/>
      <c r="C2236" s="18"/>
      <c r="D2236" s="77"/>
      <c r="E2236" s="77"/>
      <c r="F2236" s="77"/>
      <c r="G2236" s="78"/>
      <c r="H2236" s="5"/>
      <c r="I2236" s="5"/>
      <c r="J2236" s="5"/>
      <c r="K2236" s="5"/>
      <c r="O2236" s="5"/>
      <c r="P2236" s="5"/>
      <c r="Q2236" s="5"/>
      <c r="R2236" s="18"/>
      <c r="S2236" s="18"/>
      <c r="T2236" s="18"/>
      <c r="AA2236" s="70"/>
      <c r="AB2236" s="70"/>
      <c r="AC2236" s="20"/>
      <c r="AD2236" s="70"/>
      <c r="AE2236" s="87"/>
    </row>
    <row r="2237" spans="1:31" x14ac:dyDescent="0.25">
      <c r="A2237" s="18"/>
      <c r="B2237" s="18"/>
      <c r="C2237" s="18"/>
      <c r="D2237" s="77"/>
      <c r="E2237" s="77"/>
      <c r="F2237" s="77"/>
      <c r="G2237" s="78"/>
      <c r="H2237" s="5"/>
      <c r="I2237" s="5"/>
      <c r="J2237" s="5"/>
      <c r="K2237" s="5"/>
      <c r="O2237" s="5"/>
      <c r="P2237" s="5"/>
      <c r="Q2237" s="5"/>
      <c r="R2237" s="18"/>
      <c r="S2237" s="18"/>
      <c r="T2237" s="18"/>
      <c r="AA2237" s="70"/>
      <c r="AB2237" s="70"/>
      <c r="AC2237" s="20"/>
      <c r="AD2237" s="70"/>
      <c r="AE2237" s="87"/>
    </row>
    <row r="2238" spans="1:31" x14ac:dyDescent="0.25">
      <c r="A2238" s="18"/>
      <c r="B2238" s="18"/>
      <c r="C2238" s="18"/>
      <c r="D2238" s="77"/>
      <c r="E2238" s="77"/>
      <c r="F2238" s="77"/>
      <c r="G2238" s="78"/>
      <c r="H2238" s="5"/>
      <c r="I2238" s="5"/>
      <c r="J2238" s="5"/>
      <c r="K2238" s="5"/>
      <c r="O2238" s="5"/>
      <c r="P2238" s="5"/>
      <c r="Q2238" s="5"/>
      <c r="R2238" s="18"/>
      <c r="S2238" s="18"/>
      <c r="T2238" s="18"/>
      <c r="AA2238" s="70"/>
      <c r="AB2238" s="70"/>
      <c r="AC2238" s="20"/>
      <c r="AD2238" s="70"/>
      <c r="AE2238" s="87"/>
    </row>
    <row r="2239" spans="1:31" x14ac:dyDescent="0.25">
      <c r="A2239" s="18"/>
      <c r="B2239" s="18"/>
      <c r="C2239" s="18"/>
      <c r="D2239" s="77"/>
      <c r="E2239" s="77"/>
      <c r="F2239" s="77"/>
      <c r="G2239" s="78"/>
      <c r="H2239" s="5"/>
      <c r="I2239" s="5"/>
      <c r="J2239" s="5"/>
      <c r="K2239" s="5"/>
      <c r="O2239" s="5"/>
      <c r="P2239" s="5"/>
      <c r="Q2239" s="5"/>
      <c r="R2239" s="18"/>
      <c r="S2239" s="18"/>
      <c r="T2239" s="18"/>
      <c r="AA2239" s="70"/>
      <c r="AB2239" s="70"/>
      <c r="AC2239" s="20"/>
      <c r="AD2239" s="70"/>
      <c r="AE2239" s="87"/>
    </row>
    <row r="2240" spans="1:31" x14ac:dyDescent="0.25">
      <c r="A2240" s="18"/>
      <c r="B2240" s="18"/>
      <c r="C2240" s="18"/>
      <c r="D2240" s="77"/>
      <c r="E2240" s="77"/>
      <c r="F2240" s="77"/>
      <c r="G2240" s="78"/>
      <c r="H2240" s="5"/>
      <c r="I2240" s="5"/>
      <c r="J2240" s="5"/>
      <c r="K2240" s="5"/>
      <c r="O2240" s="5"/>
      <c r="P2240" s="5"/>
      <c r="Q2240" s="5"/>
      <c r="R2240" s="18"/>
      <c r="S2240" s="18"/>
      <c r="T2240" s="18"/>
      <c r="AA2240" s="70"/>
      <c r="AB2240" s="70"/>
      <c r="AC2240" s="20"/>
      <c r="AD2240" s="70"/>
      <c r="AE2240" s="87"/>
    </row>
    <row r="2241" spans="1:31" x14ac:dyDescent="0.25">
      <c r="A2241" s="18"/>
      <c r="B2241" s="18"/>
      <c r="C2241" s="18"/>
      <c r="D2241" s="77"/>
      <c r="E2241" s="77"/>
      <c r="F2241" s="77"/>
      <c r="G2241" s="78"/>
      <c r="H2241" s="5"/>
      <c r="I2241" s="5"/>
      <c r="J2241" s="5"/>
      <c r="K2241" s="5"/>
      <c r="O2241" s="5"/>
      <c r="P2241" s="5"/>
      <c r="Q2241" s="5"/>
      <c r="R2241" s="18"/>
      <c r="S2241" s="18"/>
      <c r="T2241" s="18"/>
      <c r="AA2241" s="70"/>
      <c r="AB2241" s="70"/>
      <c r="AC2241" s="20"/>
      <c r="AD2241" s="70"/>
      <c r="AE2241" s="87"/>
    </row>
    <row r="2242" spans="1:31" x14ac:dyDescent="0.25">
      <c r="A2242" s="18"/>
      <c r="B2242" s="18"/>
      <c r="C2242" s="18"/>
      <c r="D2242" s="77"/>
      <c r="E2242" s="77"/>
      <c r="F2242" s="77"/>
      <c r="G2242" s="78"/>
      <c r="H2242" s="5"/>
      <c r="I2242" s="5"/>
      <c r="J2242" s="5"/>
      <c r="K2242" s="5"/>
      <c r="O2242" s="5"/>
      <c r="P2242" s="5"/>
      <c r="Q2242" s="5"/>
      <c r="R2242" s="18"/>
      <c r="S2242" s="18"/>
      <c r="T2242" s="18"/>
      <c r="AA2242" s="70"/>
      <c r="AB2242" s="70"/>
      <c r="AC2242" s="20"/>
      <c r="AD2242" s="70"/>
      <c r="AE2242" s="87"/>
    </row>
    <row r="2243" spans="1:31" x14ac:dyDescent="0.25">
      <c r="A2243" s="18"/>
      <c r="B2243" s="18"/>
      <c r="C2243" s="18"/>
      <c r="D2243" s="77"/>
      <c r="E2243" s="77"/>
      <c r="F2243" s="77"/>
      <c r="G2243" s="78"/>
      <c r="H2243" s="5"/>
      <c r="I2243" s="5"/>
      <c r="J2243" s="5"/>
      <c r="K2243" s="5"/>
      <c r="O2243" s="5"/>
      <c r="P2243" s="5"/>
      <c r="Q2243" s="5"/>
      <c r="R2243" s="18"/>
      <c r="S2243" s="18"/>
      <c r="T2243" s="18"/>
      <c r="AA2243" s="70"/>
      <c r="AB2243" s="70"/>
      <c r="AC2243" s="20"/>
      <c r="AD2243" s="70"/>
      <c r="AE2243" s="87"/>
    </row>
    <row r="2244" spans="1:31" x14ac:dyDescent="0.25">
      <c r="A2244" s="18"/>
      <c r="B2244" s="18"/>
      <c r="C2244" s="18"/>
      <c r="D2244" s="77"/>
      <c r="E2244" s="77"/>
      <c r="F2244" s="77"/>
      <c r="G2244" s="78"/>
      <c r="H2244" s="5"/>
      <c r="I2244" s="5"/>
      <c r="J2244" s="5"/>
      <c r="K2244" s="5"/>
      <c r="O2244" s="5"/>
      <c r="P2244" s="5"/>
      <c r="Q2244" s="5"/>
      <c r="R2244" s="18"/>
      <c r="S2244" s="18"/>
      <c r="T2244" s="18"/>
      <c r="AA2244" s="70"/>
      <c r="AB2244" s="70"/>
      <c r="AC2244" s="20"/>
      <c r="AD2244" s="70"/>
      <c r="AE2244" s="87"/>
    </row>
    <row r="2245" spans="1:31" x14ac:dyDescent="0.25">
      <c r="A2245" s="18"/>
      <c r="B2245" s="18"/>
      <c r="C2245" s="18"/>
      <c r="D2245" s="77"/>
      <c r="E2245" s="77"/>
      <c r="F2245" s="77"/>
      <c r="G2245" s="78"/>
      <c r="H2245" s="5"/>
      <c r="I2245" s="5"/>
      <c r="J2245" s="5"/>
      <c r="K2245" s="5"/>
      <c r="O2245" s="5"/>
      <c r="P2245" s="5"/>
      <c r="Q2245" s="5"/>
      <c r="R2245" s="18"/>
      <c r="S2245" s="18"/>
      <c r="T2245" s="18"/>
      <c r="AA2245" s="70"/>
      <c r="AB2245" s="70"/>
      <c r="AC2245" s="20"/>
      <c r="AD2245" s="70"/>
      <c r="AE2245" s="87"/>
    </row>
    <row r="2246" spans="1:31" x14ac:dyDescent="0.25">
      <c r="A2246" s="18"/>
      <c r="B2246" s="18"/>
      <c r="C2246" s="18"/>
      <c r="D2246" s="77"/>
      <c r="E2246" s="77"/>
      <c r="F2246" s="77"/>
      <c r="G2246" s="78"/>
      <c r="H2246" s="5"/>
      <c r="I2246" s="5"/>
      <c r="J2246" s="5"/>
      <c r="K2246" s="5"/>
      <c r="O2246" s="5"/>
      <c r="P2246" s="5"/>
      <c r="Q2246" s="5"/>
      <c r="R2246" s="18"/>
      <c r="S2246" s="18"/>
      <c r="T2246" s="18"/>
      <c r="AA2246" s="70"/>
      <c r="AB2246" s="70"/>
      <c r="AC2246" s="20"/>
      <c r="AD2246" s="70"/>
      <c r="AE2246" s="87"/>
    </row>
    <row r="2247" spans="1:31" x14ac:dyDescent="0.25">
      <c r="A2247" s="18"/>
      <c r="B2247" s="18"/>
      <c r="C2247" s="18"/>
      <c r="D2247" s="77"/>
      <c r="E2247" s="77"/>
      <c r="F2247" s="77"/>
      <c r="G2247" s="78"/>
      <c r="H2247" s="5"/>
      <c r="I2247" s="5"/>
      <c r="J2247" s="5"/>
      <c r="K2247" s="5"/>
      <c r="O2247" s="5"/>
      <c r="P2247" s="5"/>
      <c r="Q2247" s="5"/>
      <c r="R2247" s="18"/>
      <c r="S2247" s="18"/>
      <c r="T2247" s="18"/>
      <c r="AA2247" s="70"/>
      <c r="AB2247" s="70"/>
      <c r="AC2247" s="20"/>
      <c r="AD2247" s="70"/>
      <c r="AE2247" s="87"/>
    </row>
    <row r="2248" spans="1:31" x14ac:dyDescent="0.25">
      <c r="A2248" s="18"/>
      <c r="B2248" s="18"/>
      <c r="C2248" s="18"/>
      <c r="D2248" s="77"/>
      <c r="E2248" s="77"/>
      <c r="F2248" s="77"/>
      <c r="G2248" s="78"/>
      <c r="H2248" s="5"/>
      <c r="I2248" s="5"/>
      <c r="J2248" s="5"/>
      <c r="K2248" s="5"/>
      <c r="O2248" s="5"/>
      <c r="P2248" s="5"/>
      <c r="Q2248" s="5"/>
      <c r="R2248" s="18"/>
      <c r="S2248" s="18"/>
      <c r="T2248" s="18"/>
      <c r="AA2248" s="70"/>
      <c r="AB2248" s="70"/>
      <c r="AC2248" s="20"/>
      <c r="AD2248" s="70"/>
      <c r="AE2248" s="87"/>
    </row>
    <row r="2249" spans="1:31" x14ac:dyDescent="0.25">
      <c r="A2249" s="18"/>
      <c r="B2249" s="18"/>
      <c r="C2249" s="18"/>
      <c r="D2249" s="77"/>
      <c r="E2249" s="77"/>
      <c r="F2249" s="77"/>
      <c r="G2249" s="78"/>
      <c r="H2249" s="5"/>
      <c r="I2249" s="5"/>
      <c r="J2249" s="5"/>
      <c r="K2249" s="5"/>
      <c r="O2249" s="5"/>
      <c r="P2249" s="5"/>
      <c r="Q2249" s="5"/>
      <c r="R2249" s="18"/>
      <c r="S2249" s="18"/>
      <c r="T2249" s="18"/>
      <c r="AA2249" s="70"/>
      <c r="AB2249" s="70"/>
      <c r="AC2249" s="20"/>
      <c r="AD2249" s="70"/>
      <c r="AE2249" s="87"/>
    </row>
    <row r="2250" spans="1:31" x14ac:dyDescent="0.25">
      <c r="A2250" s="18"/>
      <c r="B2250" s="18"/>
      <c r="C2250" s="18"/>
      <c r="D2250" s="77"/>
      <c r="E2250" s="77"/>
      <c r="F2250" s="77"/>
      <c r="G2250" s="78"/>
      <c r="H2250" s="5"/>
      <c r="I2250" s="5"/>
      <c r="J2250" s="5"/>
      <c r="K2250" s="5"/>
      <c r="O2250" s="5"/>
      <c r="P2250" s="5"/>
      <c r="Q2250" s="5"/>
      <c r="R2250" s="18"/>
      <c r="S2250" s="18"/>
      <c r="T2250" s="18"/>
      <c r="AA2250" s="70"/>
      <c r="AB2250" s="70"/>
      <c r="AC2250" s="20"/>
      <c r="AD2250" s="70"/>
      <c r="AE2250" s="87"/>
    </row>
    <row r="2251" spans="1:31" x14ac:dyDescent="0.25">
      <c r="A2251" s="18"/>
      <c r="B2251" s="18"/>
      <c r="C2251" s="18"/>
      <c r="D2251" s="77"/>
      <c r="E2251" s="77"/>
      <c r="F2251" s="77"/>
      <c r="G2251" s="78"/>
      <c r="H2251" s="5"/>
      <c r="I2251" s="5"/>
      <c r="J2251" s="5"/>
      <c r="K2251" s="5"/>
      <c r="O2251" s="5"/>
      <c r="P2251" s="5"/>
      <c r="Q2251" s="5"/>
      <c r="R2251" s="18"/>
      <c r="S2251" s="18"/>
      <c r="T2251" s="18"/>
      <c r="AA2251" s="70"/>
      <c r="AB2251" s="70"/>
      <c r="AC2251" s="20"/>
      <c r="AD2251" s="70"/>
      <c r="AE2251" s="87"/>
    </row>
    <row r="2252" spans="1:31" x14ac:dyDescent="0.25">
      <c r="A2252" s="18"/>
      <c r="B2252" s="18"/>
      <c r="C2252" s="18"/>
      <c r="D2252" s="77"/>
      <c r="E2252" s="77"/>
      <c r="F2252" s="77"/>
      <c r="G2252" s="78"/>
      <c r="H2252" s="5"/>
      <c r="I2252" s="5"/>
      <c r="J2252" s="5"/>
      <c r="K2252" s="5"/>
      <c r="O2252" s="5"/>
      <c r="P2252" s="5"/>
      <c r="Q2252" s="5"/>
      <c r="R2252" s="18"/>
      <c r="S2252" s="18"/>
      <c r="T2252" s="18"/>
      <c r="AA2252" s="70"/>
      <c r="AB2252" s="70"/>
      <c r="AC2252" s="20"/>
      <c r="AD2252" s="70"/>
      <c r="AE2252" s="87"/>
    </row>
    <row r="2253" spans="1:31" x14ac:dyDescent="0.25">
      <c r="A2253" s="18"/>
      <c r="B2253" s="18"/>
      <c r="C2253" s="18"/>
      <c r="D2253" s="77"/>
      <c r="E2253" s="77"/>
      <c r="F2253" s="77"/>
      <c r="G2253" s="78"/>
      <c r="H2253" s="5"/>
      <c r="I2253" s="5"/>
      <c r="J2253" s="5"/>
      <c r="K2253" s="5"/>
      <c r="O2253" s="5"/>
      <c r="P2253" s="5"/>
      <c r="Q2253" s="5"/>
      <c r="R2253" s="18"/>
      <c r="S2253" s="18"/>
      <c r="T2253" s="18"/>
      <c r="AA2253" s="70"/>
      <c r="AB2253" s="70"/>
      <c r="AC2253" s="20"/>
      <c r="AD2253" s="70"/>
      <c r="AE2253" s="87"/>
    </row>
    <row r="2254" spans="1:31" x14ac:dyDescent="0.25">
      <c r="A2254" s="18"/>
      <c r="B2254" s="18"/>
      <c r="C2254" s="18"/>
      <c r="D2254" s="77"/>
      <c r="E2254" s="77"/>
      <c r="F2254" s="77"/>
      <c r="G2254" s="78"/>
      <c r="H2254" s="5"/>
      <c r="I2254" s="5"/>
      <c r="J2254" s="5"/>
      <c r="K2254" s="5"/>
      <c r="O2254" s="5"/>
      <c r="P2254" s="5"/>
      <c r="Q2254" s="5"/>
      <c r="R2254" s="18"/>
      <c r="S2254" s="18"/>
      <c r="T2254" s="18"/>
      <c r="AA2254" s="70"/>
      <c r="AB2254" s="70"/>
      <c r="AC2254" s="20"/>
      <c r="AD2254" s="70"/>
      <c r="AE2254" s="87"/>
    </row>
    <row r="2255" spans="1:31" x14ac:dyDescent="0.25">
      <c r="A2255" s="18"/>
      <c r="B2255" s="18"/>
      <c r="C2255" s="18"/>
      <c r="D2255" s="77"/>
      <c r="E2255" s="77"/>
      <c r="F2255" s="77"/>
      <c r="G2255" s="78"/>
      <c r="H2255" s="5"/>
      <c r="I2255" s="5"/>
      <c r="J2255" s="5"/>
      <c r="K2255" s="5"/>
      <c r="O2255" s="5"/>
      <c r="P2255" s="5"/>
      <c r="Q2255" s="5"/>
      <c r="R2255" s="18"/>
      <c r="S2255" s="18"/>
      <c r="T2255" s="18"/>
      <c r="AA2255" s="70"/>
      <c r="AB2255" s="70"/>
      <c r="AC2255" s="20"/>
      <c r="AD2255" s="70"/>
      <c r="AE2255" s="87"/>
    </row>
    <row r="2256" spans="1:31" x14ac:dyDescent="0.25">
      <c r="A2256" s="18"/>
      <c r="B2256" s="18"/>
      <c r="C2256" s="18"/>
      <c r="D2256" s="77"/>
      <c r="E2256" s="77"/>
      <c r="F2256" s="77"/>
      <c r="G2256" s="78"/>
      <c r="H2256" s="5"/>
      <c r="I2256" s="5"/>
      <c r="J2256" s="5"/>
      <c r="K2256" s="5"/>
      <c r="O2256" s="5"/>
      <c r="P2256" s="5"/>
      <c r="Q2256" s="5"/>
      <c r="R2256" s="18"/>
      <c r="S2256" s="18"/>
      <c r="T2256" s="18"/>
      <c r="AA2256" s="70"/>
      <c r="AB2256" s="70"/>
      <c r="AC2256" s="20"/>
      <c r="AD2256" s="70"/>
      <c r="AE2256" s="87"/>
    </row>
    <row r="2257" spans="1:31" x14ac:dyDescent="0.25">
      <c r="A2257" s="18"/>
      <c r="B2257" s="18"/>
      <c r="C2257" s="18"/>
      <c r="D2257" s="77"/>
      <c r="E2257" s="77"/>
      <c r="F2257" s="77"/>
      <c r="G2257" s="78"/>
      <c r="H2257" s="5"/>
      <c r="I2257" s="5"/>
      <c r="J2257" s="5"/>
      <c r="K2257" s="5"/>
      <c r="O2257" s="5"/>
      <c r="P2257" s="5"/>
      <c r="Q2257" s="5"/>
      <c r="R2257" s="18"/>
      <c r="S2257" s="18"/>
      <c r="T2257" s="18"/>
      <c r="AA2257" s="70"/>
      <c r="AB2257" s="70"/>
      <c r="AC2257" s="20"/>
      <c r="AD2257" s="70"/>
      <c r="AE2257" s="87"/>
    </row>
    <row r="2258" spans="1:31" x14ac:dyDescent="0.25">
      <c r="A2258" s="18"/>
      <c r="B2258" s="18"/>
      <c r="C2258" s="18"/>
      <c r="D2258" s="77"/>
      <c r="E2258" s="77"/>
      <c r="F2258" s="77"/>
      <c r="G2258" s="78"/>
      <c r="H2258" s="5"/>
      <c r="I2258" s="5"/>
      <c r="J2258" s="5"/>
      <c r="K2258" s="5"/>
      <c r="O2258" s="5"/>
      <c r="P2258" s="5"/>
      <c r="Q2258" s="5"/>
      <c r="R2258" s="18"/>
      <c r="S2258" s="18"/>
      <c r="T2258" s="18"/>
      <c r="AA2258" s="70"/>
      <c r="AB2258" s="70"/>
      <c r="AC2258" s="20"/>
      <c r="AD2258" s="70"/>
      <c r="AE2258" s="87"/>
    </row>
    <row r="2259" spans="1:31" x14ac:dyDescent="0.25">
      <c r="A2259" s="18"/>
      <c r="B2259" s="18"/>
      <c r="C2259" s="18"/>
      <c r="D2259" s="77"/>
      <c r="E2259" s="77"/>
      <c r="F2259" s="77"/>
      <c r="G2259" s="78"/>
      <c r="H2259" s="5"/>
      <c r="I2259" s="5"/>
      <c r="J2259" s="5"/>
      <c r="K2259" s="5"/>
      <c r="O2259" s="5"/>
      <c r="P2259" s="5"/>
      <c r="Q2259" s="5"/>
      <c r="R2259" s="18"/>
      <c r="S2259" s="18"/>
      <c r="T2259" s="18"/>
      <c r="AA2259" s="70"/>
      <c r="AB2259" s="70"/>
      <c r="AC2259" s="20"/>
      <c r="AD2259" s="70"/>
      <c r="AE2259" s="87"/>
    </row>
    <row r="2260" spans="1:31" x14ac:dyDescent="0.25">
      <c r="A2260" s="18"/>
      <c r="B2260" s="18"/>
      <c r="C2260" s="18"/>
      <c r="D2260" s="77"/>
      <c r="E2260" s="77"/>
      <c r="F2260" s="77"/>
      <c r="G2260" s="78"/>
      <c r="H2260" s="5"/>
      <c r="I2260" s="5"/>
      <c r="J2260" s="5"/>
      <c r="K2260" s="5"/>
      <c r="O2260" s="5"/>
      <c r="P2260" s="5"/>
      <c r="Q2260" s="5"/>
      <c r="R2260" s="18"/>
      <c r="S2260" s="18"/>
      <c r="T2260" s="18"/>
      <c r="AA2260" s="70"/>
      <c r="AB2260" s="70"/>
      <c r="AC2260" s="20"/>
      <c r="AD2260" s="70"/>
      <c r="AE2260" s="87"/>
    </row>
    <row r="2261" spans="1:31" x14ac:dyDescent="0.25">
      <c r="A2261" s="18"/>
      <c r="B2261" s="18"/>
      <c r="C2261" s="18"/>
      <c r="D2261" s="77"/>
      <c r="E2261" s="77"/>
      <c r="F2261" s="77"/>
      <c r="G2261" s="78"/>
      <c r="H2261" s="5"/>
      <c r="I2261" s="5"/>
      <c r="J2261" s="5"/>
      <c r="K2261" s="5"/>
      <c r="O2261" s="5"/>
      <c r="P2261" s="5"/>
      <c r="Q2261" s="5"/>
      <c r="R2261" s="18"/>
      <c r="S2261" s="18"/>
      <c r="T2261" s="18"/>
      <c r="AA2261" s="70"/>
      <c r="AB2261" s="70"/>
      <c r="AC2261" s="20"/>
      <c r="AD2261" s="70"/>
      <c r="AE2261" s="87"/>
    </row>
    <row r="2262" spans="1:31" x14ac:dyDescent="0.25">
      <c r="A2262" s="18"/>
      <c r="B2262" s="18"/>
      <c r="C2262" s="18"/>
      <c r="D2262" s="77"/>
      <c r="E2262" s="77"/>
      <c r="F2262" s="77"/>
      <c r="G2262" s="78"/>
      <c r="H2262" s="5"/>
      <c r="I2262" s="5"/>
      <c r="J2262" s="5"/>
      <c r="K2262" s="5"/>
      <c r="O2262" s="5"/>
      <c r="P2262" s="5"/>
      <c r="Q2262" s="5"/>
      <c r="R2262" s="18"/>
      <c r="S2262" s="18"/>
      <c r="T2262" s="18"/>
      <c r="AA2262" s="70"/>
      <c r="AB2262" s="70"/>
      <c r="AC2262" s="20"/>
      <c r="AD2262" s="70"/>
      <c r="AE2262" s="87"/>
    </row>
    <row r="2263" spans="1:31" x14ac:dyDescent="0.25">
      <c r="A2263" s="18"/>
      <c r="B2263" s="18"/>
      <c r="C2263" s="18"/>
      <c r="D2263" s="77"/>
      <c r="E2263" s="77"/>
      <c r="F2263" s="77"/>
      <c r="G2263" s="78"/>
      <c r="H2263" s="5"/>
      <c r="I2263" s="5"/>
      <c r="J2263" s="5"/>
      <c r="K2263" s="5"/>
      <c r="O2263" s="5"/>
      <c r="P2263" s="5"/>
      <c r="Q2263" s="5"/>
      <c r="R2263" s="18"/>
      <c r="S2263" s="18"/>
      <c r="T2263" s="18"/>
      <c r="AA2263" s="70"/>
      <c r="AB2263" s="70"/>
      <c r="AC2263" s="20"/>
      <c r="AD2263" s="70"/>
      <c r="AE2263" s="87"/>
    </row>
    <row r="2264" spans="1:31" x14ac:dyDescent="0.25">
      <c r="A2264" s="18"/>
      <c r="B2264" s="18"/>
      <c r="C2264" s="18"/>
      <c r="D2264" s="77"/>
      <c r="E2264" s="77"/>
      <c r="F2264" s="77"/>
      <c r="G2264" s="78"/>
      <c r="H2264" s="5"/>
      <c r="I2264" s="5"/>
      <c r="J2264" s="5"/>
      <c r="K2264" s="5"/>
      <c r="O2264" s="5"/>
      <c r="P2264" s="5"/>
      <c r="Q2264" s="5"/>
      <c r="R2264" s="18"/>
      <c r="S2264" s="18"/>
      <c r="T2264" s="18"/>
      <c r="AA2264" s="70"/>
      <c r="AB2264" s="70"/>
      <c r="AC2264" s="20"/>
      <c r="AD2264" s="70"/>
      <c r="AE2264" s="87"/>
    </row>
    <row r="2265" spans="1:31" x14ac:dyDescent="0.25">
      <c r="A2265" s="18"/>
      <c r="B2265" s="18"/>
      <c r="C2265" s="18"/>
      <c r="D2265" s="77"/>
      <c r="E2265" s="77"/>
      <c r="F2265" s="77"/>
      <c r="G2265" s="78"/>
      <c r="H2265" s="5"/>
      <c r="I2265" s="5"/>
      <c r="J2265" s="5"/>
      <c r="K2265" s="5"/>
      <c r="O2265" s="5"/>
      <c r="P2265" s="5"/>
      <c r="Q2265" s="5"/>
      <c r="R2265" s="18"/>
      <c r="S2265" s="18"/>
      <c r="T2265" s="18"/>
      <c r="AA2265" s="70"/>
      <c r="AB2265" s="70"/>
      <c r="AC2265" s="20"/>
      <c r="AD2265" s="70"/>
      <c r="AE2265" s="87"/>
    </row>
    <row r="2266" spans="1:31" x14ac:dyDescent="0.25">
      <c r="A2266" s="18"/>
      <c r="B2266" s="18"/>
      <c r="C2266" s="18"/>
      <c r="D2266" s="77"/>
      <c r="E2266" s="77"/>
      <c r="F2266" s="77"/>
      <c r="G2266" s="78"/>
      <c r="H2266" s="5"/>
      <c r="I2266" s="5"/>
      <c r="J2266" s="5"/>
      <c r="K2266" s="5"/>
      <c r="O2266" s="5"/>
      <c r="P2266" s="5"/>
      <c r="Q2266" s="5"/>
      <c r="R2266" s="18"/>
      <c r="S2266" s="18"/>
      <c r="T2266" s="18"/>
      <c r="AA2266" s="70"/>
      <c r="AB2266" s="70"/>
      <c r="AC2266" s="20"/>
      <c r="AD2266" s="70"/>
      <c r="AE2266" s="87"/>
    </row>
    <row r="2267" spans="1:31" x14ac:dyDescent="0.25">
      <c r="A2267" s="18"/>
      <c r="B2267" s="18"/>
      <c r="C2267" s="18"/>
      <c r="D2267" s="77"/>
      <c r="E2267" s="77"/>
      <c r="F2267" s="77"/>
      <c r="G2267" s="78"/>
      <c r="H2267" s="5"/>
      <c r="I2267" s="5"/>
      <c r="J2267" s="5"/>
      <c r="K2267" s="5"/>
      <c r="O2267" s="5"/>
      <c r="P2267" s="5"/>
      <c r="Q2267" s="5"/>
      <c r="R2267" s="18"/>
      <c r="S2267" s="18"/>
      <c r="T2267" s="18"/>
      <c r="AA2267" s="70"/>
      <c r="AB2267" s="70"/>
      <c r="AC2267" s="20"/>
      <c r="AD2267" s="70"/>
      <c r="AE2267" s="87"/>
    </row>
    <row r="2268" spans="1:31" x14ac:dyDescent="0.25">
      <c r="A2268" s="18"/>
      <c r="B2268" s="18"/>
      <c r="C2268" s="18"/>
      <c r="D2268" s="77"/>
      <c r="E2268" s="77"/>
      <c r="F2268" s="77"/>
      <c r="G2268" s="78"/>
      <c r="H2268" s="5"/>
      <c r="I2268" s="5"/>
      <c r="J2268" s="5"/>
      <c r="K2268" s="5"/>
      <c r="O2268" s="5"/>
      <c r="P2268" s="5"/>
      <c r="Q2268" s="5"/>
      <c r="R2268" s="18"/>
      <c r="S2268" s="18"/>
      <c r="T2268" s="18"/>
      <c r="AA2268" s="70"/>
      <c r="AB2268" s="70"/>
      <c r="AC2268" s="20"/>
      <c r="AD2268" s="70"/>
      <c r="AE2268" s="87"/>
    </row>
    <row r="2269" spans="1:31" x14ac:dyDescent="0.25">
      <c r="A2269" s="18"/>
      <c r="B2269" s="18"/>
      <c r="C2269" s="18"/>
      <c r="D2269" s="77"/>
      <c r="E2269" s="77"/>
      <c r="F2269" s="77"/>
      <c r="G2269" s="78"/>
      <c r="H2269" s="5"/>
      <c r="I2269" s="5"/>
      <c r="J2269" s="5"/>
      <c r="K2269" s="5"/>
      <c r="O2269" s="5"/>
      <c r="P2269" s="5"/>
      <c r="Q2269" s="5"/>
      <c r="R2269" s="18"/>
      <c r="S2269" s="18"/>
      <c r="T2269" s="18"/>
      <c r="AA2269" s="70"/>
      <c r="AB2269" s="70"/>
      <c r="AC2269" s="20"/>
      <c r="AD2269" s="70"/>
      <c r="AE2269" s="87"/>
    </row>
    <row r="2270" spans="1:31" x14ac:dyDescent="0.25">
      <c r="A2270" s="18"/>
      <c r="B2270" s="18"/>
      <c r="C2270" s="18"/>
      <c r="D2270" s="77"/>
      <c r="E2270" s="77"/>
      <c r="F2270" s="77"/>
      <c r="G2270" s="78"/>
      <c r="H2270" s="5"/>
      <c r="I2270" s="5"/>
      <c r="J2270" s="5"/>
      <c r="K2270" s="5"/>
      <c r="O2270" s="5"/>
      <c r="P2270" s="5"/>
      <c r="Q2270" s="5"/>
      <c r="R2270" s="18"/>
      <c r="S2270" s="18"/>
      <c r="T2270" s="18"/>
      <c r="AA2270" s="70"/>
      <c r="AB2270" s="70"/>
      <c r="AC2270" s="20"/>
      <c r="AD2270" s="70"/>
      <c r="AE2270" s="87"/>
    </row>
    <row r="2271" spans="1:31" x14ac:dyDescent="0.25">
      <c r="A2271" s="18"/>
      <c r="B2271" s="18"/>
      <c r="C2271" s="18"/>
      <c r="D2271" s="77"/>
      <c r="E2271" s="77"/>
      <c r="F2271" s="77"/>
      <c r="G2271" s="78"/>
      <c r="H2271" s="5"/>
      <c r="I2271" s="5"/>
      <c r="J2271" s="5"/>
      <c r="K2271" s="5"/>
      <c r="O2271" s="5"/>
      <c r="P2271" s="5"/>
      <c r="Q2271" s="5"/>
      <c r="R2271" s="18"/>
      <c r="S2271" s="18"/>
      <c r="T2271" s="18"/>
      <c r="AA2271" s="70"/>
      <c r="AB2271" s="70"/>
      <c r="AC2271" s="20"/>
      <c r="AD2271" s="70"/>
      <c r="AE2271" s="87"/>
    </row>
    <row r="2272" spans="1:31" x14ac:dyDescent="0.25">
      <c r="A2272" s="18"/>
      <c r="B2272" s="18"/>
      <c r="C2272" s="18"/>
      <c r="D2272" s="77"/>
      <c r="E2272" s="77"/>
      <c r="F2272" s="77"/>
      <c r="G2272" s="78"/>
      <c r="H2272" s="5"/>
      <c r="I2272" s="5"/>
      <c r="J2272" s="5"/>
      <c r="K2272" s="5"/>
      <c r="O2272" s="5"/>
      <c r="P2272" s="5"/>
      <c r="Q2272" s="5"/>
      <c r="R2272" s="18"/>
      <c r="S2272" s="18"/>
      <c r="T2272" s="18"/>
      <c r="AA2272" s="70"/>
      <c r="AB2272" s="70"/>
      <c r="AC2272" s="20"/>
      <c r="AD2272" s="70"/>
      <c r="AE2272" s="87"/>
    </row>
    <row r="2273" spans="1:31" x14ac:dyDescent="0.25">
      <c r="A2273" s="18"/>
      <c r="B2273" s="18"/>
      <c r="C2273" s="18"/>
      <c r="D2273" s="77"/>
      <c r="E2273" s="77"/>
      <c r="F2273" s="77"/>
      <c r="G2273" s="78"/>
      <c r="H2273" s="5"/>
      <c r="I2273" s="5"/>
      <c r="J2273" s="5"/>
      <c r="K2273" s="5"/>
      <c r="O2273" s="5"/>
      <c r="P2273" s="5"/>
      <c r="Q2273" s="5"/>
      <c r="R2273" s="18"/>
      <c r="S2273" s="18"/>
      <c r="T2273" s="18"/>
      <c r="AA2273" s="70"/>
      <c r="AB2273" s="70"/>
      <c r="AC2273" s="20"/>
      <c r="AD2273" s="70"/>
      <c r="AE2273" s="87"/>
    </row>
    <row r="2274" spans="1:31" x14ac:dyDescent="0.25">
      <c r="A2274" s="18"/>
      <c r="B2274" s="18"/>
      <c r="C2274" s="18"/>
      <c r="D2274" s="77"/>
      <c r="E2274" s="77"/>
      <c r="F2274" s="77"/>
      <c r="G2274" s="78"/>
      <c r="H2274" s="5"/>
      <c r="I2274" s="5"/>
      <c r="J2274" s="5"/>
      <c r="K2274" s="5"/>
      <c r="O2274" s="5"/>
      <c r="P2274" s="5"/>
      <c r="Q2274" s="5"/>
      <c r="R2274" s="18"/>
      <c r="S2274" s="18"/>
      <c r="T2274" s="18"/>
      <c r="AA2274" s="70"/>
      <c r="AB2274" s="70"/>
      <c r="AC2274" s="20"/>
      <c r="AD2274" s="70"/>
      <c r="AE2274" s="87"/>
    </row>
    <row r="2275" spans="1:31" x14ac:dyDescent="0.25">
      <c r="A2275" s="18"/>
      <c r="B2275" s="18"/>
      <c r="C2275" s="18"/>
      <c r="D2275" s="77"/>
      <c r="E2275" s="77"/>
      <c r="F2275" s="77"/>
      <c r="G2275" s="78"/>
      <c r="H2275" s="5"/>
      <c r="I2275" s="5"/>
      <c r="J2275" s="5"/>
      <c r="K2275" s="5"/>
      <c r="O2275" s="5"/>
      <c r="P2275" s="5"/>
      <c r="Q2275" s="5"/>
      <c r="R2275" s="18"/>
      <c r="S2275" s="18"/>
      <c r="T2275" s="18"/>
      <c r="AA2275" s="70"/>
      <c r="AB2275" s="70"/>
      <c r="AC2275" s="20"/>
      <c r="AD2275" s="70"/>
      <c r="AE2275" s="87"/>
    </row>
    <row r="2276" spans="1:31" x14ac:dyDescent="0.25">
      <c r="A2276" s="18"/>
      <c r="B2276" s="18"/>
      <c r="C2276" s="18"/>
      <c r="D2276" s="77"/>
      <c r="E2276" s="77"/>
      <c r="F2276" s="77"/>
      <c r="G2276" s="78"/>
      <c r="H2276" s="5"/>
      <c r="I2276" s="5"/>
      <c r="J2276" s="5"/>
      <c r="K2276" s="5"/>
      <c r="O2276" s="5"/>
      <c r="P2276" s="5"/>
      <c r="Q2276" s="5"/>
      <c r="R2276" s="18"/>
      <c r="S2276" s="18"/>
      <c r="T2276" s="18"/>
      <c r="AA2276" s="70"/>
      <c r="AB2276" s="70"/>
      <c r="AC2276" s="20"/>
      <c r="AD2276" s="70"/>
      <c r="AE2276" s="87"/>
    </row>
    <row r="2277" spans="1:31" x14ac:dyDescent="0.25">
      <c r="A2277" s="18"/>
      <c r="B2277" s="18"/>
      <c r="C2277" s="18"/>
      <c r="D2277" s="77"/>
      <c r="E2277" s="77"/>
      <c r="F2277" s="77"/>
      <c r="G2277" s="78"/>
      <c r="H2277" s="5"/>
      <c r="I2277" s="5"/>
      <c r="J2277" s="5"/>
      <c r="K2277" s="5"/>
      <c r="O2277" s="5"/>
      <c r="P2277" s="5"/>
      <c r="Q2277" s="5"/>
      <c r="R2277" s="18"/>
      <c r="S2277" s="18"/>
      <c r="T2277" s="18"/>
      <c r="AA2277" s="70"/>
      <c r="AB2277" s="70"/>
      <c r="AC2277" s="20"/>
      <c r="AD2277" s="70"/>
      <c r="AE2277" s="87"/>
    </row>
    <row r="2278" spans="1:31" x14ac:dyDescent="0.25">
      <c r="A2278" s="18"/>
      <c r="B2278" s="18"/>
      <c r="C2278" s="18"/>
      <c r="D2278" s="77"/>
      <c r="E2278" s="77"/>
      <c r="F2278" s="77"/>
      <c r="G2278" s="78"/>
      <c r="H2278" s="5"/>
      <c r="I2278" s="5"/>
      <c r="J2278" s="5"/>
      <c r="K2278" s="5"/>
      <c r="O2278" s="5"/>
      <c r="P2278" s="5"/>
      <c r="Q2278" s="5"/>
      <c r="R2278" s="18"/>
      <c r="S2278" s="18"/>
      <c r="T2278" s="18"/>
      <c r="AA2278" s="70"/>
      <c r="AB2278" s="70"/>
      <c r="AC2278" s="20"/>
      <c r="AD2278" s="70"/>
      <c r="AE2278" s="87"/>
    </row>
    <row r="2279" spans="1:31" x14ac:dyDescent="0.25">
      <c r="A2279" s="18"/>
      <c r="B2279" s="18"/>
      <c r="C2279" s="18"/>
      <c r="D2279" s="77"/>
      <c r="E2279" s="77"/>
      <c r="F2279" s="77"/>
      <c r="G2279" s="78"/>
      <c r="H2279" s="5"/>
      <c r="I2279" s="5"/>
      <c r="J2279" s="5"/>
      <c r="K2279" s="5"/>
      <c r="O2279" s="5"/>
      <c r="P2279" s="5"/>
      <c r="Q2279" s="5"/>
      <c r="R2279" s="18"/>
      <c r="S2279" s="18"/>
      <c r="T2279" s="18"/>
      <c r="AA2279" s="70"/>
      <c r="AB2279" s="70"/>
      <c r="AC2279" s="20"/>
      <c r="AD2279" s="70"/>
      <c r="AE2279" s="87"/>
    </row>
    <row r="2280" spans="1:31" x14ac:dyDescent="0.25">
      <c r="A2280" s="18"/>
      <c r="B2280" s="18"/>
      <c r="C2280" s="18"/>
      <c r="D2280" s="77"/>
      <c r="E2280" s="77"/>
      <c r="F2280" s="77"/>
      <c r="G2280" s="78"/>
      <c r="H2280" s="5"/>
      <c r="I2280" s="5"/>
      <c r="J2280" s="5"/>
      <c r="K2280" s="5"/>
      <c r="O2280" s="5"/>
      <c r="P2280" s="5"/>
      <c r="Q2280" s="5"/>
      <c r="R2280" s="18"/>
      <c r="S2280" s="18"/>
      <c r="T2280" s="18"/>
      <c r="AA2280" s="70"/>
      <c r="AB2280" s="70"/>
      <c r="AC2280" s="20"/>
      <c r="AD2280" s="70"/>
      <c r="AE2280" s="87"/>
    </row>
    <row r="2281" spans="1:31" x14ac:dyDescent="0.25">
      <c r="A2281" s="18"/>
      <c r="B2281" s="18"/>
      <c r="C2281" s="18"/>
      <c r="D2281" s="77"/>
      <c r="E2281" s="77"/>
      <c r="F2281" s="77"/>
      <c r="G2281" s="78"/>
      <c r="H2281" s="5"/>
      <c r="I2281" s="5"/>
      <c r="J2281" s="5"/>
      <c r="K2281" s="5"/>
      <c r="O2281" s="5"/>
      <c r="P2281" s="5"/>
      <c r="Q2281" s="5"/>
      <c r="R2281" s="18"/>
      <c r="S2281" s="18"/>
      <c r="T2281" s="18"/>
      <c r="AA2281" s="70"/>
      <c r="AB2281" s="70"/>
      <c r="AC2281" s="20"/>
      <c r="AD2281" s="70"/>
      <c r="AE2281" s="87"/>
    </row>
    <row r="2282" spans="1:31" x14ac:dyDescent="0.25">
      <c r="A2282" s="18"/>
      <c r="B2282" s="18"/>
      <c r="C2282" s="18"/>
      <c r="D2282" s="77"/>
      <c r="E2282" s="77"/>
      <c r="F2282" s="77"/>
      <c r="G2282" s="78"/>
      <c r="H2282" s="5"/>
      <c r="I2282" s="5"/>
      <c r="J2282" s="5"/>
      <c r="K2282" s="5"/>
      <c r="O2282" s="5"/>
      <c r="P2282" s="5"/>
      <c r="Q2282" s="5"/>
      <c r="R2282" s="18"/>
      <c r="S2282" s="18"/>
      <c r="T2282" s="18"/>
      <c r="AA2282" s="70"/>
      <c r="AB2282" s="70"/>
      <c r="AC2282" s="20"/>
      <c r="AD2282" s="70"/>
      <c r="AE2282" s="87"/>
    </row>
    <row r="2283" spans="1:31" x14ac:dyDescent="0.25">
      <c r="A2283" s="18"/>
      <c r="B2283" s="18"/>
      <c r="C2283" s="18"/>
      <c r="D2283" s="77"/>
      <c r="E2283" s="77"/>
      <c r="F2283" s="77"/>
      <c r="G2283" s="78"/>
      <c r="H2283" s="5"/>
      <c r="I2283" s="5"/>
      <c r="J2283" s="5"/>
      <c r="K2283" s="5"/>
      <c r="O2283" s="5"/>
      <c r="P2283" s="5"/>
      <c r="Q2283" s="5"/>
      <c r="R2283" s="18"/>
      <c r="S2283" s="18"/>
      <c r="T2283" s="18"/>
      <c r="AA2283" s="70"/>
      <c r="AB2283" s="70"/>
      <c r="AC2283" s="20"/>
      <c r="AD2283" s="70"/>
      <c r="AE2283" s="87"/>
    </row>
    <row r="2284" spans="1:31" x14ac:dyDescent="0.25">
      <c r="A2284" s="18"/>
      <c r="B2284" s="18"/>
      <c r="C2284" s="18"/>
      <c r="D2284" s="77"/>
      <c r="E2284" s="77"/>
      <c r="F2284" s="77"/>
      <c r="G2284" s="78"/>
      <c r="H2284" s="5"/>
      <c r="I2284" s="5"/>
      <c r="J2284" s="5"/>
      <c r="K2284" s="5"/>
      <c r="O2284" s="5"/>
      <c r="P2284" s="5"/>
      <c r="Q2284" s="5"/>
      <c r="R2284" s="18"/>
      <c r="S2284" s="18"/>
      <c r="T2284" s="18"/>
      <c r="AA2284" s="70"/>
      <c r="AB2284" s="70"/>
      <c r="AC2284" s="20"/>
      <c r="AD2284" s="70"/>
      <c r="AE2284" s="87"/>
    </row>
    <row r="2285" spans="1:31" x14ac:dyDescent="0.25">
      <c r="A2285" s="18"/>
      <c r="B2285" s="18"/>
      <c r="C2285" s="18"/>
      <c r="D2285" s="77"/>
      <c r="E2285" s="77"/>
      <c r="F2285" s="77"/>
      <c r="G2285" s="78"/>
      <c r="H2285" s="5"/>
      <c r="I2285" s="5"/>
      <c r="J2285" s="5"/>
      <c r="K2285" s="5"/>
      <c r="O2285" s="5"/>
      <c r="P2285" s="5"/>
      <c r="Q2285" s="5"/>
      <c r="R2285" s="18"/>
      <c r="S2285" s="18"/>
      <c r="T2285" s="18"/>
      <c r="AA2285" s="70"/>
      <c r="AB2285" s="70"/>
      <c r="AC2285" s="20"/>
      <c r="AD2285" s="70"/>
      <c r="AE2285" s="87"/>
    </row>
    <row r="2286" spans="1:31" x14ac:dyDescent="0.25">
      <c r="A2286" s="18"/>
      <c r="B2286" s="18"/>
      <c r="C2286" s="18"/>
      <c r="D2286" s="77"/>
      <c r="E2286" s="77"/>
      <c r="F2286" s="77"/>
      <c r="G2286" s="78"/>
      <c r="H2286" s="5"/>
      <c r="I2286" s="5"/>
      <c r="J2286" s="5"/>
      <c r="K2286" s="5"/>
      <c r="O2286" s="5"/>
      <c r="P2286" s="5"/>
      <c r="Q2286" s="5"/>
      <c r="R2286" s="18"/>
      <c r="S2286" s="18"/>
      <c r="T2286" s="18"/>
      <c r="AA2286" s="70"/>
      <c r="AB2286" s="70"/>
      <c r="AC2286" s="20"/>
      <c r="AD2286" s="70"/>
      <c r="AE2286" s="87"/>
    </row>
    <row r="2287" spans="1:31" x14ac:dyDescent="0.25">
      <c r="A2287" s="18"/>
      <c r="B2287" s="18"/>
      <c r="C2287" s="18"/>
      <c r="D2287" s="77"/>
      <c r="E2287" s="77"/>
      <c r="F2287" s="77"/>
      <c r="G2287" s="78"/>
      <c r="H2287" s="5"/>
      <c r="I2287" s="5"/>
      <c r="J2287" s="5"/>
      <c r="K2287" s="5"/>
      <c r="O2287" s="5"/>
      <c r="P2287" s="5"/>
      <c r="Q2287" s="5"/>
      <c r="R2287" s="18"/>
      <c r="S2287" s="18"/>
      <c r="T2287" s="18"/>
      <c r="AA2287" s="70"/>
      <c r="AB2287" s="70"/>
      <c r="AC2287" s="20"/>
      <c r="AD2287" s="70"/>
      <c r="AE2287" s="87"/>
    </row>
    <row r="2288" spans="1:31" x14ac:dyDescent="0.25">
      <c r="A2288" s="18"/>
      <c r="B2288" s="18"/>
      <c r="C2288" s="18"/>
      <c r="D2288" s="77"/>
      <c r="E2288" s="77"/>
      <c r="F2288" s="77"/>
      <c r="G2288" s="78"/>
      <c r="H2288" s="5"/>
      <c r="I2288" s="5"/>
      <c r="J2288" s="5"/>
      <c r="K2288" s="5"/>
      <c r="O2288" s="5"/>
      <c r="P2288" s="5"/>
      <c r="Q2288" s="5"/>
      <c r="R2288" s="18"/>
      <c r="S2288" s="18"/>
      <c r="T2288" s="18"/>
      <c r="AA2288" s="70"/>
      <c r="AB2288" s="70"/>
      <c r="AC2288" s="20"/>
      <c r="AD2288" s="70"/>
      <c r="AE2288" s="87"/>
    </row>
    <row r="2289" spans="1:31" x14ac:dyDescent="0.25">
      <c r="A2289" s="18"/>
      <c r="B2289" s="18"/>
      <c r="C2289" s="18"/>
      <c r="D2289" s="77"/>
      <c r="E2289" s="77"/>
      <c r="F2289" s="77"/>
      <c r="G2289" s="78"/>
      <c r="H2289" s="5"/>
      <c r="I2289" s="5"/>
      <c r="J2289" s="5"/>
      <c r="K2289" s="5"/>
      <c r="O2289" s="5"/>
      <c r="P2289" s="5"/>
      <c r="Q2289" s="5"/>
      <c r="R2289" s="18"/>
      <c r="S2289" s="18"/>
      <c r="T2289" s="18"/>
      <c r="AA2289" s="70"/>
      <c r="AB2289" s="70"/>
      <c r="AC2289" s="20"/>
      <c r="AD2289" s="70"/>
      <c r="AE2289" s="87"/>
    </row>
    <row r="2290" spans="1:31" x14ac:dyDescent="0.25">
      <c r="A2290" s="18"/>
      <c r="B2290" s="18"/>
      <c r="C2290" s="18"/>
      <c r="D2290" s="77"/>
      <c r="E2290" s="77"/>
      <c r="F2290" s="77"/>
      <c r="G2290" s="78"/>
      <c r="H2290" s="5"/>
      <c r="I2290" s="5"/>
      <c r="J2290" s="5"/>
      <c r="K2290" s="5"/>
      <c r="O2290" s="5"/>
      <c r="P2290" s="5"/>
      <c r="Q2290" s="5"/>
      <c r="R2290" s="18"/>
      <c r="S2290" s="18"/>
      <c r="T2290" s="18"/>
      <c r="AA2290" s="70"/>
      <c r="AB2290" s="70"/>
      <c r="AC2290" s="20"/>
      <c r="AD2290" s="70"/>
      <c r="AE2290" s="87"/>
    </row>
    <row r="2291" spans="1:31" x14ac:dyDescent="0.25">
      <c r="A2291" s="18"/>
      <c r="B2291" s="18"/>
      <c r="C2291" s="18"/>
      <c r="D2291" s="77"/>
      <c r="E2291" s="77"/>
      <c r="F2291" s="77"/>
      <c r="G2291" s="78"/>
      <c r="H2291" s="5"/>
      <c r="I2291" s="5"/>
      <c r="J2291" s="5"/>
      <c r="K2291" s="5"/>
      <c r="O2291" s="5"/>
      <c r="P2291" s="5"/>
      <c r="Q2291" s="5"/>
      <c r="R2291" s="18"/>
      <c r="S2291" s="18"/>
      <c r="T2291" s="18"/>
      <c r="AA2291" s="70"/>
      <c r="AB2291" s="70"/>
      <c r="AC2291" s="20"/>
      <c r="AD2291" s="70"/>
      <c r="AE2291" s="87"/>
    </row>
    <row r="2292" spans="1:31" x14ac:dyDescent="0.25">
      <c r="A2292" s="18"/>
      <c r="B2292" s="18"/>
      <c r="C2292" s="18"/>
      <c r="D2292" s="77"/>
      <c r="E2292" s="77"/>
      <c r="F2292" s="77"/>
      <c r="G2292" s="78"/>
      <c r="H2292" s="5"/>
      <c r="I2292" s="5"/>
      <c r="J2292" s="5"/>
      <c r="K2292" s="5"/>
      <c r="O2292" s="5"/>
      <c r="P2292" s="5"/>
      <c r="Q2292" s="5"/>
      <c r="R2292" s="18"/>
      <c r="S2292" s="18"/>
      <c r="T2292" s="18"/>
      <c r="AA2292" s="70"/>
      <c r="AB2292" s="70"/>
      <c r="AC2292" s="20"/>
      <c r="AD2292" s="70"/>
      <c r="AE2292" s="89"/>
    </row>
    <row r="2293" spans="1:31" x14ac:dyDescent="0.25">
      <c r="A2293" s="18"/>
      <c r="B2293" s="18"/>
      <c r="C2293" s="18"/>
      <c r="D2293" s="77"/>
      <c r="E2293" s="77"/>
      <c r="F2293" s="77"/>
      <c r="G2293" s="78"/>
      <c r="H2293" s="5"/>
      <c r="I2293" s="5"/>
      <c r="J2293" s="5"/>
      <c r="K2293" s="5"/>
      <c r="O2293" s="5"/>
      <c r="P2293" s="5"/>
      <c r="Q2293" s="5"/>
      <c r="R2293" s="18"/>
      <c r="S2293" s="18"/>
      <c r="T2293" s="18"/>
      <c r="AA2293" s="70"/>
      <c r="AB2293" s="70"/>
      <c r="AC2293" s="20"/>
      <c r="AD2293" s="70"/>
      <c r="AE2293" s="89"/>
    </row>
    <row r="2294" spans="1:31" x14ac:dyDescent="0.25">
      <c r="A2294" s="18"/>
      <c r="B2294" s="18"/>
      <c r="C2294" s="18"/>
      <c r="D2294" s="77"/>
      <c r="E2294" s="77"/>
      <c r="F2294" s="77"/>
      <c r="G2294" s="78"/>
      <c r="H2294" s="5"/>
      <c r="I2294" s="5"/>
      <c r="J2294" s="5"/>
      <c r="K2294" s="5"/>
      <c r="O2294" s="5"/>
      <c r="P2294" s="5"/>
      <c r="Q2294" s="5"/>
      <c r="R2294" s="18"/>
      <c r="S2294" s="18"/>
      <c r="T2294" s="18"/>
      <c r="AA2294" s="70"/>
      <c r="AB2294" s="70"/>
      <c r="AC2294" s="20"/>
      <c r="AD2294" s="70"/>
      <c r="AE2294" s="89"/>
    </row>
    <row r="2295" spans="1:31" x14ac:dyDescent="0.25">
      <c r="A2295" s="18"/>
      <c r="B2295" s="18"/>
      <c r="C2295" s="18"/>
      <c r="D2295" s="77"/>
      <c r="E2295" s="77"/>
      <c r="F2295" s="77"/>
      <c r="G2295" s="78"/>
      <c r="H2295" s="5"/>
      <c r="I2295" s="5"/>
      <c r="J2295" s="5"/>
      <c r="K2295" s="5"/>
      <c r="O2295" s="5"/>
      <c r="P2295" s="5"/>
      <c r="Q2295" s="5"/>
      <c r="R2295" s="18"/>
      <c r="S2295" s="18"/>
      <c r="T2295" s="18"/>
      <c r="AA2295" s="70"/>
      <c r="AB2295" s="70"/>
      <c r="AC2295" s="20"/>
      <c r="AD2295" s="70"/>
      <c r="AE2295" s="89"/>
    </row>
    <row r="2296" spans="1:31" x14ac:dyDescent="0.25">
      <c r="A2296" s="18"/>
      <c r="B2296" s="18"/>
      <c r="C2296" s="18"/>
      <c r="D2296" s="77"/>
      <c r="E2296" s="77"/>
      <c r="F2296" s="77"/>
      <c r="G2296" s="78"/>
      <c r="H2296" s="5"/>
      <c r="I2296" s="5"/>
      <c r="J2296" s="5"/>
      <c r="K2296" s="5"/>
      <c r="O2296" s="5"/>
      <c r="P2296" s="5"/>
      <c r="Q2296" s="5"/>
      <c r="R2296" s="18"/>
      <c r="S2296" s="18"/>
      <c r="T2296" s="18"/>
      <c r="AA2296" s="70"/>
      <c r="AB2296" s="70"/>
      <c r="AC2296" s="20"/>
      <c r="AD2296" s="70"/>
      <c r="AE2296" s="89"/>
    </row>
    <row r="2297" spans="1:31" x14ac:dyDescent="0.25">
      <c r="A2297" s="18"/>
      <c r="B2297" s="18"/>
      <c r="C2297" s="18"/>
      <c r="D2297" s="77"/>
      <c r="E2297" s="77"/>
      <c r="F2297" s="77"/>
      <c r="G2297" s="78"/>
      <c r="H2297" s="5"/>
      <c r="I2297" s="5"/>
      <c r="J2297" s="5"/>
      <c r="K2297" s="5"/>
      <c r="O2297" s="5"/>
      <c r="P2297" s="5"/>
      <c r="Q2297" s="5"/>
      <c r="R2297" s="18"/>
      <c r="S2297" s="18"/>
      <c r="T2297" s="18"/>
      <c r="AA2297" s="70"/>
      <c r="AB2297" s="70"/>
      <c r="AC2297" s="20"/>
      <c r="AD2297" s="70"/>
      <c r="AE2297" s="89"/>
    </row>
    <row r="2298" spans="1:31" x14ac:dyDescent="0.25">
      <c r="A2298" s="18"/>
      <c r="B2298" s="18"/>
      <c r="C2298" s="18"/>
      <c r="D2298" s="77"/>
      <c r="E2298" s="77"/>
      <c r="F2298" s="77"/>
      <c r="G2298" s="78"/>
      <c r="H2298" s="5"/>
      <c r="I2298" s="5"/>
      <c r="J2298" s="5"/>
      <c r="K2298" s="5"/>
      <c r="O2298" s="5"/>
      <c r="P2298" s="5"/>
      <c r="Q2298" s="5"/>
      <c r="R2298" s="18"/>
      <c r="S2298" s="18"/>
      <c r="T2298" s="18"/>
      <c r="AA2298" s="70"/>
      <c r="AB2298" s="70"/>
      <c r="AC2298" s="20"/>
      <c r="AD2298" s="70"/>
      <c r="AE2298" s="89"/>
    </row>
    <row r="2299" spans="1:31" x14ac:dyDescent="0.25">
      <c r="A2299" s="18"/>
      <c r="B2299" s="18"/>
      <c r="C2299" s="18"/>
      <c r="D2299" s="77"/>
      <c r="E2299" s="77"/>
      <c r="F2299" s="77"/>
      <c r="G2299" s="78"/>
      <c r="H2299" s="5"/>
      <c r="I2299" s="5"/>
      <c r="J2299" s="5"/>
      <c r="K2299" s="5"/>
      <c r="O2299" s="5"/>
      <c r="P2299" s="5"/>
      <c r="Q2299" s="5"/>
      <c r="R2299" s="18"/>
      <c r="S2299" s="18"/>
      <c r="T2299" s="18"/>
      <c r="AA2299" s="70"/>
      <c r="AB2299" s="70"/>
      <c r="AC2299" s="20"/>
      <c r="AD2299" s="70"/>
      <c r="AE2299" s="89"/>
    </row>
    <row r="2300" spans="1:31" x14ac:dyDescent="0.25">
      <c r="A2300" s="18"/>
      <c r="B2300" s="18"/>
      <c r="C2300" s="18"/>
      <c r="D2300" s="77"/>
      <c r="E2300" s="77"/>
      <c r="F2300" s="77"/>
      <c r="G2300" s="78"/>
      <c r="H2300" s="5"/>
      <c r="I2300" s="5"/>
      <c r="J2300" s="5"/>
      <c r="K2300" s="5"/>
      <c r="O2300" s="5"/>
      <c r="P2300" s="5"/>
      <c r="Q2300" s="5"/>
      <c r="R2300" s="18"/>
      <c r="S2300" s="18"/>
      <c r="T2300" s="18"/>
      <c r="AA2300" s="70"/>
      <c r="AB2300" s="70"/>
      <c r="AC2300" s="20"/>
      <c r="AD2300" s="70"/>
      <c r="AE2300" s="89"/>
    </row>
    <row r="2301" spans="1:31" x14ac:dyDescent="0.25">
      <c r="A2301" s="18"/>
      <c r="B2301" s="18"/>
      <c r="C2301" s="18"/>
      <c r="D2301" s="77"/>
      <c r="E2301" s="77"/>
      <c r="F2301" s="77"/>
      <c r="G2301" s="78"/>
      <c r="H2301" s="5"/>
      <c r="I2301" s="5"/>
      <c r="J2301" s="5"/>
      <c r="K2301" s="5"/>
      <c r="O2301" s="5"/>
      <c r="P2301" s="5"/>
      <c r="Q2301" s="5"/>
      <c r="R2301" s="18"/>
      <c r="S2301" s="18"/>
      <c r="T2301" s="18"/>
      <c r="AA2301" s="70"/>
      <c r="AB2301" s="70"/>
      <c r="AC2301" s="20"/>
      <c r="AD2301" s="70"/>
      <c r="AE2301" s="89"/>
    </row>
    <row r="2302" spans="1:31" x14ac:dyDescent="0.25">
      <c r="A2302" s="18"/>
      <c r="B2302" s="18"/>
      <c r="C2302" s="18"/>
      <c r="D2302" s="77"/>
      <c r="E2302" s="77"/>
      <c r="F2302" s="77"/>
      <c r="G2302" s="78"/>
      <c r="H2302" s="5"/>
      <c r="I2302" s="5"/>
      <c r="J2302" s="5"/>
      <c r="K2302" s="5"/>
      <c r="O2302" s="5"/>
      <c r="P2302" s="5"/>
      <c r="Q2302" s="5"/>
      <c r="R2302" s="18"/>
      <c r="S2302" s="18"/>
      <c r="T2302" s="18"/>
      <c r="AA2302" s="70"/>
      <c r="AB2302" s="70"/>
      <c r="AC2302" s="20"/>
      <c r="AD2302" s="70"/>
      <c r="AE2302" s="89"/>
    </row>
    <row r="2303" spans="1:31" x14ac:dyDescent="0.25">
      <c r="A2303" s="18"/>
      <c r="B2303" s="18"/>
      <c r="C2303" s="18"/>
      <c r="D2303" s="77"/>
      <c r="E2303" s="77"/>
      <c r="F2303" s="77"/>
      <c r="G2303" s="78"/>
      <c r="H2303" s="5"/>
      <c r="I2303" s="5"/>
      <c r="J2303" s="5"/>
      <c r="K2303" s="5"/>
      <c r="O2303" s="5"/>
      <c r="P2303" s="5"/>
      <c r="Q2303" s="5"/>
      <c r="R2303" s="18"/>
      <c r="S2303" s="18"/>
      <c r="T2303" s="18"/>
      <c r="AA2303" s="70"/>
      <c r="AB2303" s="70"/>
      <c r="AC2303" s="20"/>
      <c r="AD2303" s="70"/>
      <c r="AE2303" s="89"/>
    </row>
    <row r="2304" spans="1:31" x14ac:dyDescent="0.25">
      <c r="A2304" s="18"/>
      <c r="B2304" s="18"/>
      <c r="C2304" s="18"/>
      <c r="D2304" s="77"/>
      <c r="E2304" s="77"/>
      <c r="F2304" s="77"/>
      <c r="G2304" s="78"/>
      <c r="H2304" s="5"/>
      <c r="I2304" s="5"/>
      <c r="J2304" s="5"/>
      <c r="K2304" s="5"/>
      <c r="O2304" s="5"/>
      <c r="P2304" s="5"/>
      <c r="Q2304" s="5"/>
      <c r="R2304" s="18"/>
      <c r="S2304" s="18"/>
      <c r="T2304" s="18"/>
      <c r="AA2304" s="70"/>
      <c r="AB2304" s="70"/>
      <c r="AC2304" s="20"/>
      <c r="AD2304" s="70"/>
      <c r="AE2304" s="89"/>
    </row>
    <row r="2305" spans="1:31" x14ac:dyDescent="0.25">
      <c r="A2305" s="18"/>
      <c r="B2305" s="18"/>
      <c r="C2305" s="18"/>
      <c r="D2305" s="77"/>
      <c r="E2305" s="77"/>
      <c r="F2305" s="77"/>
      <c r="G2305" s="78"/>
      <c r="H2305" s="5"/>
      <c r="I2305" s="5"/>
      <c r="J2305" s="5"/>
      <c r="K2305" s="5"/>
      <c r="O2305" s="5"/>
      <c r="P2305" s="5"/>
      <c r="Q2305" s="5"/>
      <c r="R2305" s="18"/>
      <c r="S2305" s="18"/>
      <c r="T2305" s="18"/>
      <c r="AA2305" s="70"/>
      <c r="AB2305" s="70"/>
      <c r="AC2305" s="20"/>
      <c r="AD2305" s="70"/>
      <c r="AE2305" s="89"/>
    </row>
    <row r="2306" spans="1:31" x14ac:dyDescent="0.25">
      <c r="A2306" s="18"/>
      <c r="B2306" s="18"/>
      <c r="C2306" s="18"/>
      <c r="D2306" s="77"/>
      <c r="E2306" s="77"/>
      <c r="F2306" s="77"/>
      <c r="G2306" s="78"/>
      <c r="H2306" s="5"/>
      <c r="I2306" s="5"/>
      <c r="J2306" s="5"/>
      <c r="K2306" s="5"/>
      <c r="O2306" s="5"/>
      <c r="P2306" s="5"/>
      <c r="Q2306" s="5"/>
      <c r="R2306" s="18"/>
      <c r="S2306" s="18"/>
      <c r="T2306" s="18"/>
      <c r="AA2306" s="70"/>
      <c r="AB2306" s="70"/>
      <c r="AC2306" s="20"/>
      <c r="AD2306" s="70"/>
      <c r="AE2306" s="89"/>
    </row>
    <row r="2307" spans="1:31" x14ac:dyDescent="0.25">
      <c r="A2307" s="18"/>
      <c r="B2307" s="18"/>
      <c r="C2307" s="18"/>
      <c r="D2307" s="77"/>
      <c r="E2307" s="77"/>
      <c r="F2307" s="77"/>
      <c r="G2307" s="78"/>
      <c r="H2307" s="5"/>
      <c r="I2307" s="5"/>
      <c r="J2307" s="5"/>
      <c r="K2307" s="5"/>
      <c r="O2307" s="5"/>
      <c r="P2307" s="5"/>
      <c r="Q2307" s="5"/>
      <c r="R2307" s="18"/>
      <c r="S2307" s="18"/>
      <c r="T2307" s="18"/>
      <c r="AA2307" s="70"/>
      <c r="AB2307" s="70"/>
      <c r="AC2307" s="20"/>
      <c r="AD2307" s="70"/>
      <c r="AE2307" s="89"/>
    </row>
    <row r="2308" spans="1:31" x14ac:dyDescent="0.25">
      <c r="A2308" s="18"/>
      <c r="B2308" s="18"/>
      <c r="C2308" s="18"/>
      <c r="D2308" s="77"/>
      <c r="E2308" s="77"/>
      <c r="F2308" s="77"/>
      <c r="G2308" s="78"/>
      <c r="H2308" s="5"/>
      <c r="I2308" s="5"/>
      <c r="J2308" s="5"/>
      <c r="K2308" s="5"/>
      <c r="O2308" s="5"/>
      <c r="P2308" s="5"/>
      <c r="Q2308" s="5"/>
      <c r="R2308" s="18"/>
      <c r="S2308" s="18"/>
      <c r="T2308" s="18"/>
      <c r="AA2308" s="70"/>
      <c r="AB2308" s="70"/>
      <c r="AC2308" s="20"/>
      <c r="AD2308" s="70"/>
      <c r="AE2308" s="89"/>
    </row>
    <row r="2309" spans="1:31" x14ac:dyDescent="0.25">
      <c r="A2309" s="18"/>
      <c r="B2309" s="18"/>
      <c r="C2309" s="18"/>
      <c r="D2309" s="77"/>
      <c r="E2309" s="77"/>
      <c r="F2309" s="77"/>
      <c r="G2309" s="78"/>
      <c r="H2309" s="5"/>
      <c r="I2309" s="5"/>
      <c r="J2309" s="5"/>
      <c r="K2309" s="5"/>
      <c r="O2309" s="5"/>
      <c r="P2309" s="5"/>
      <c r="Q2309" s="5"/>
      <c r="R2309" s="18"/>
      <c r="S2309" s="18"/>
      <c r="T2309" s="18"/>
      <c r="AA2309" s="70"/>
      <c r="AB2309" s="70"/>
      <c r="AC2309" s="20"/>
      <c r="AD2309" s="70"/>
      <c r="AE2309" s="89"/>
    </row>
    <row r="2310" spans="1:31" x14ac:dyDescent="0.25">
      <c r="A2310" s="18"/>
      <c r="B2310" s="18"/>
      <c r="C2310" s="18"/>
      <c r="D2310" s="77"/>
      <c r="E2310" s="77"/>
      <c r="F2310" s="77"/>
      <c r="G2310" s="78"/>
      <c r="H2310" s="5"/>
      <c r="I2310" s="5"/>
      <c r="J2310" s="5"/>
      <c r="K2310" s="5"/>
      <c r="O2310" s="5"/>
      <c r="P2310" s="5"/>
      <c r="Q2310" s="5"/>
      <c r="R2310" s="18"/>
      <c r="S2310" s="18"/>
      <c r="T2310" s="18"/>
      <c r="AA2310" s="70"/>
      <c r="AB2310" s="70"/>
      <c r="AC2310" s="20"/>
      <c r="AD2310" s="70"/>
      <c r="AE2310" s="89"/>
    </row>
    <row r="2311" spans="1:31" x14ac:dyDescent="0.25">
      <c r="A2311" s="18"/>
      <c r="B2311" s="18"/>
      <c r="C2311" s="18"/>
      <c r="D2311" s="77"/>
      <c r="E2311" s="77"/>
      <c r="F2311" s="77"/>
      <c r="G2311" s="78"/>
      <c r="H2311" s="5"/>
      <c r="I2311" s="5"/>
      <c r="J2311" s="5"/>
      <c r="K2311" s="5"/>
      <c r="O2311" s="5"/>
      <c r="P2311" s="5"/>
      <c r="Q2311" s="5"/>
      <c r="R2311" s="18"/>
      <c r="S2311" s="18"/>
      <c r="T2311" s="18"/>
      <c r="AA2311" s="70"/>
      <c r="AB2311" s="70"/>
      <c r="AC2311" s="20"/>
      <c r="AD2311" s="70"/>
      <c r="AE2311" s="89"/>
    </row>
    <row r="2312" spans="1:31" x14ac:dyDescent="0.25">
      <c r="A2312" s="18"/>
      <c r="B2312" s="18"/>
      <c r="C2312" s="18"/>
      <c r="D2312" s="77"/>
      <c r="E2312" s="77"/>
      <c r="F2312" s="77"/>
      <c r="G2312" s="78"/>
      <c r="H2312" s="5"/>
      <c r="I2312" s="5"/>
      <c r="J2312" s="5"/>
      <c r="K2312" s="5"/>
      <c r="O2312" s="5"/>
      <c r="P2312" s="5"/>
      <c r="Q2312" s="5"/>
      <c r="R2312" s="18"/>
      <c r="S2312" s="18"/>
      <c r="T2312" s="18"/>
      <c r="AA2312" s="70"/>
      <c r="AB2312" s="70"/>
      <c r="AC2312" s="20"/>
      <c r="AD2312" s="70"/>
      <c r="AE2312" s="89"/>
    </row>
    <row r="2313" spans="1:31" x14ac:dyDescent="0.25">
      <c r="A2313" s="18"/>
      <c r="B2313" s="18"/>
      <c r="C2313" s="18"/>
      <c r="D2313" s="77"/>
      <c r="E2313" s="77"/>
      <c r="F2313" s="77"/>
      <c r="G2313" s="78"/>
      <c r="H2313" s="5"/>
      <c r="I2313" s="5"/>
      <c r="J2313" s="5"/>
      <c r="K2313" s="5"/>
      <c r="O2313" s="5"/>
      <c r="P2313" s="5"/>
      <c r="Q2313" s="5"/>
      <c r="R2313" s="18"/>
      <c r="S2313" s="18"/>
      <c r="T2313" s="18"/>
      <c r="AA2313" s="70"/>
      <c r="AB2313" s="70"/>
      <c r="AC2313" s="20"/>
      <c r="AD2313" s="70"/>
      <c r="AE2313" s="89"/>
    </row>
    <row r="2314" spans="1:31" x14ac:dyDescent="0.25">
      <c r="A2314" s="18"/>
      <c r="B2314" s="18"/>
      <c r="C2314" s="18"/>
      <c r="D2314" s="77"/>
      <c r="E2314" s="77"/>
      <c r="F2314" s="77"/>
      <c r="G2314" s="78"/>
      <c r="H2314" s="5"/>
      <c r="I2314" s="5"/>
      <c r="J2314" s="5"/>
      <c r="K2314" s="5"/>
      <c r="O2314" s="5"/>
      <c r="P2314" s="5"/>
      <c r="Q2314" s="5"/>
      <c r="R2314" s="18"/>
      <c r="S2314" s="18"/>
      <c r="T2314" s="18"/>
      <c r="AA2314" s="70"/>
      <c r="AB2314" s="70"/>
      <c r="AC2314" s="20"/>
      <c r="AD2314" s="70"/>
      <c r="AE2314" s="89"/>
    </row>
    <row r="2315" spans="1:31" x14ac:dyDescent="0.25">
      <c r="A2315" s="18"/>
      <c r="B2315" s="18"/>
      <c r="C2315" s="18"/>
      <c r="D2315" s="77"/>
      <c r="E2315" s="77"/>
      <c r="F2315" s="77"/>
      <c r="G2315" s="78"/>
      <c r="H2315" s="5"/>
      <c r="I2315" s="5"/>
      <c r="J2315" s="5"/>
      <c r="K2315" s="5"/>
      <c r="O2315" s="5"/>
      <c r="P2315" s="5"/>
      <c r="Q2315" s="5"/>
      <c r="R2315" s="18"/>
      <c r="S2315" s="18"/>
      <c r="T2315" s="18"/>
      <c r="AA2315" s="70"/>
      <c r="AB2315" s="70"/>
      <c r="AC2315" s="20"/>
      <c r="AD2315" s="70"/>
      <c r="AE2315" s="89"/>
    </row>
    <row r="2316" spans="1:31" x14ac:dyDescent="0.25">
      <c r="A2316" s="18"/>
      <c r="B2316" s="18"/>
      <c r="C2316" s="18"/>
      <c r="D2316" s="77"/>
      <c r="E2316" s="77"/>
      <c r="F2316" s="77"/>
      <c r="G2316" s="78"/>
      <c r="H2316" s="5"/>
      <c r="I2316" s="5"/>
      <c r="J2316" s="5"/>
      <c r="K2316" s="5"/>
      <c r="O2316" s="5"/>
      <c r="P2316" s="5"/>
      <c r="Q2316" s="5"/>
      <c r="R2316" s="18"/>
      <c r="S2316" s="18"/>
      <c r="T2316" s="18"/>
      <c r="AA2316" s="70"/>
      <c r="AB2316" s="70"/>
      <c r="AC2316" s="20"/>
      <c r="AD2316" s="70"/>
      <c r="AE2316" s="89"/>
    </row>
    <row r="2317" spans="1:31" x14ac:dyDescent="0.25">
      <c r="A2317" s="18"/>
      <c r="B2317" s="18"/>
      <c r="C2317" s="18"/>
      <c r="D2317" s="77"/>
      <c r="E2317" s="77"/>
      <c r="F2317" s="77"/>
      <c r="G2317" s="78"/>
      <c r="H2317" s="5"/>
      <c r="I2317" s="5"/>
      <c r="J2317" s="5"/>
      <c r="K2317" s="5"/>
      <c r="O2317" s="5"/>
      <c r="P2317" s="5"/>
      <c r="Q2317" s="5"/>
      <c r="R2317" s="18"/>
      <c r="S2317" s="18"/>
      <c r="T2317" s="18"/>
      <c r="AA2317" s="70"/>
      <c r="AB2317" s="70"/>
      <c r="AC2317" s="20"/>
      <c r="AD2317" s="70"/>
      <c r="AE2317" s="89"/>
    </row>
    <row r="2318" spans="1:31" x14ac:dyDescent="0.25">
      <c r="A2318" s="18"/>
      <c r="B2318" s="18"/>
      <c r="C2318" s="18"/>
      <c r="D2318" s="77"/>
      <c r="E2318" s="77"/>
      <c r="F2318" s="77"/>
      <c r="G2318" s="78"/>
      <c r="H2318" s="5"/>
      <c r="I2318" s="5"/>
      <c r="J2318" s="5"/>
      <c r="K2318" s="5"/>
      <c r="O2318" s="5"/>
      <c r="P2318" s="5"/>
      <c r="Q2318" s="5"/>
      <c r="R2318" s="18"/>
      <c r="S2318" s="18"/>
      <c r="T2318" s="18"/>
      <c r="AA2318" s="70"/>
      <c r="AB2318" s="70"/>
      <c r="AC2318" s="20"/>
      <c r="AD2318" s="70"/>
      <c r="AE2318" s="89"/>
    </row>
    <row r="2319" spans="1:31" x14ac:dyDescent="0.25">
      <c r="A2319" s="18"/>
      <c r="B2319" s="18"/>
      <c r="C2319" s="18"/>
      <c r="D2319" s="77"/>
      <c r="E2319" s="77"/>
      <c r="F2319" s="77"/>
      <c r="G2319" s="78"/>
      <c r="H2319" s="5"/>
      <c r="I2319" s="5"/>
      <c r="J2319" s="5"/>
      <c r="K2319" s="5"/>
      <c r="O2319" s="5"/>
      <c r="P2319" s="5"/>
      <c r="Q2319" s="5"/>
      <c r="R2319" s="18"/>
      <c r="S2319" s="18"/>
      <c r="T2319" s="18"/>
      <c r="AA2319" s="70"/>
      <c r="AB2319" s="70"/>
      <c r="AC2319" s="20"/>
      <c r="AD2319" s="70"/>
      <c r="AE2319" s="89"/>
    </row>
    <row r="2320" spans="1:31" x14ac:dyDescent="0.25">
      <c r="A2320" s="18"/>
      <c r="B2320" s="18"/>
      <c r="C2320" s="18"/>
      <c r="D2320" s="77"/>
      <c r="E2320" s="77"/>
      <c r="F2320" s="77"/>
      <c r="G2320" s="78"/>
      <c r="H2320" s="5"/>
      <c r="I2320" s="5"/>
      <c r="J2320" s="5"/>
      <c r="K2320" s="5"/>
      <c r="O2320" s="5"/>
      <c r="P2320" s="5"/>
      <c r="Q2320" s="5"/>
      <c r="R2320" s="18"/>
      <c r="S2320" s="18"/>
      <c r="T2320" s="18"/>
      <c r="AA2320" s="70"/>
      <c r="AB2320" s="70"/>
      <c r="AC2320" s="20"/>
      <c r="AD2320" s="70"/>
      <c r="AE2320" s="89"/>
    </row>
    <row r="2321" spans="1:31" x14ac:dyDescent="0.25">
      <c r="A2321" s="18"/>
      <c r="B2321" s="18"/>
      <c r="C2321" s="18"/>
      <c r="D2321" s="77"/>
      <c r="E2321" s="77"/>
      <c r="F2321" s="77"/>
      <c r="G2321" s="78"/>
      <c r="H2321" s="5"/>
      <c r="I2321" s="5"/>
      <c r="J2321" s="5"/>
      <c r="K2321" s="5"/>
      <c r="O2321" s="5"/>
      <c r="P2321" s="5"/>
      <c r="Q2321" s="5"/>
      <c r="R2321" s="18"/>
      <c r="S2321" s="18"/>
      <c r="T2321" s="18"/>
      <c r="AA2321" s="70"/>
      <c r="AB2321" s="70"/>
      <c r="AC2321" s="20"/>
      <c r="AD2321" s="70"/>
      <c r="AE2321" s="89"/>
    </row>
    <row r="2322" spans="1:31" x14ac:dyDescent="0.25">
      <c r="A2322" s="18"/>
      <c r="B2322" s="18"/>
      <c r="C2322" s="18"/>
      <c r="D2322" s="77"/>
      <c r="E2322" s="77"/>
      <c r="F2322" s="77"/>
      <c r="G2322" s="78"/>
      <c r="H2322" s="5"/>
      <c r="I2322" s="5"/>
      <c r="J2322" s="5"/>
      <c r="K2322" s="5"/>
      <c r="O2322" s="5"/>
      <c r="P2322" s="5"/>
      <c r="Q2322" s="5"/>
      <c r="R2322" s="18"/>
      <c r="S2322" s="18"/>
      <c r="T2322" s="18"/>
      <c r="AA2322" s="70"/>
      <c r="AB2322" s="70"/>
      <c r="AC2322" s="20"/>
      <c r="AD2322" s="70"/>
      <c r="AE2322" s="89"/>
    </row>
    <row r="2323" spans="1:31" x14ac:dyDescent="0.25">
      <c r="A2323" s="18"/>
      <c r="B2323" s="18"/>
      <c r="C2323" s="18"/>
      <c r="D2323" s="77"/>
      <c r="E2323" s="77"/>
      <c r="F2323" s="77"/>
      <c r="G2323" s="78"/>
      <c r="H2323" s="5"/>
      <c r="I2323" s="5"/>
      <c r="J2323" s="5"/>
      <c r="K2323" s="5"/>
      <c r="O2323" s="5"/>
      <c r="P2323" s="5"/>
      <c r="Q2323" s="5"/>
      <c r="R2323" s="18"/>
      <c r="S2323" s="18"/>
      <c r="T2323" s="18"/>
      <c r="AA2323" s="70"/>
      <c r="AB2323" s="70"/>
      <c r="AC2323" s="20"/>
      <c r="AD2323" s="70"/>
      <c r="AE2323" s="89"/>
    </row>
    <row r="2324" spans="1:31" x14ac:dyDescent="0.25">
      <c r="A2324" s="18"/>
      <c r="B2324" s="18"/>
      <c r="C2324" s="18"/>
      <c r="D2324" s="77"/>
      <c r="E2324" s="77"/>
      <c r="F2324" s="77"/>
      <c r="G2324" s="78"/>
      <c r="H2324" s="5"/>
      <c r="I2324" s="5"/>
      <c r="J2324" s="5"/>
      <c r="K2324" s="5"/>
      <c r="O2324" s="5"/>
      <c r="P2324" s="5"/>
      <c r="Q2324" s="5"/>
      <c r="R2324" s="18"/>
      <c r="S2324" s="18"/>
      <c r="T2324" s="18"/>
      <c r="AA2324" s="70"/>
      <c r="AB2324" s="70"/>
      <c r="AC2324" s="20"/>
      <c r="AD2324" s="70"/>
      <c r="AE2324" s="89"/>
    </row>
    <row r="2325" spans="1:31" x14ac:dyDescent="0.25">
      <c r="A2325" s="18"/>
      <c r="B2325" s="18"/>
      <c r="C2325" s="18"/>
      <c r="D2325" s="77"/>
      <c r="E2325" s="77"/>
      <c r="F2325" s="77"/>
      <c r="G2325" s="78"/>
      <c r="H2325" s="5"/>
      <c r="I2325" s="5"/>
      <c r="J2325" s="5"/>
      <c r="K2325" s="5"/>
      <c r="O2325" s="5"/>
      <c r="P2325" s="5"/>
      <c r="Q2325" s="5"/>
      <c r="R2325" s="18"/>
      <c r="S2325" s="18"/>
      <c r="T2325" s="18"/>
      <c r="AA2325" s="70"/>
      <c r="AB2325" s="70"/>
      <c r="AC2325" s="20"/>
      <c r="AD2325" s="70"/>
      <c r="AE2325" s="89"/>
    </row>
    <row r="2326" spans="1:31" x14ac:dyDescent="0.25">
      <c r="A2326" s="18"/>
      <c r="B2326" s="18"/>
      <c r="C2326" s="18"/>
      <c r="D2326" s="77"/>
      <c r="E2326" s="77"/>
      <c r="F2326" s="77"/>
      <c r="G2326" s="78"/>
      <c r="H2326" s="5"/>
      <c r="I2326" s="5"/>
      <c r="J2326" s="5"/>
      <c r="K2326" s="5"/>
      <c r="O2326" s="5"/>
      <c r="P2326" s="5"/>
      <c r="Q2326" s="5"/>
      <c r="R2326" s="18"/>
      <c r="S2326" s="18"/>
      <c r="T2326" s="18"/>
      <c r="AA2326" s="70"/>
      <c r="AB2326" s="70"/>
      <c r="AC2326" s="20"/>
      <c r="AD2326" s="70"/>
      <c r="AE2326" s="89"/>
    </row>
    <row r="2327" spans="1:31" x14ac:dyDescent="0.25">
      <c r="A2327" s="18"/>
      <c r="B2327" s="18"/>
      <c r="C2327" s="18"/>
      <c r="D2327" s="77"/>
      <c r="E2327" s="77"/>
      <c r="F2327" s="77"/>
      <c r="G2327" s="78"/>
      <c r="H2327" s="5"/>
      <c r="I2327" s="5"/>
      <c r="J2327" s="5"/>
      <c r="K2327" s="5"/>
      <c r="O2327" s="5"/>
      <c r="P2327" s="5"/>
      <c r="Q2327" s="5"/>
      <c r="R2327" s="18"/>
      <c r="S2327" s="18"/>
      <c r="T2327" s="18"/>
      <c r="AA2327" s="70"/>
      <c r="AB2327" s="70"/>
      <c r="AC2327" s="20"/>
      <c r="AD2327" s="70"/>
      <c r="AE2327" s="89"/>
    </row>
    <row r="2328" spans="1:31" x14ac:dyDescent="0.25">
      <c r="A2328" s="18"/>
      <c r="B2328" s="18"/>
      <c r="C2328" s="18"/>
      <c r="D2328" s="77"/>
      <c r="E2328" s="77"/>
      <c r="F2328" s="77"/>
      <c r="G2328" s="78"/>
      <c r="H2328" s="5"/>
      <c r="I2328" s="5"/>
      <c r="J2328" s="5"/>
      <c r="K2328" s="5"/>
      <c r="O2328" s="5"/>
      <c r="P2328" s="5"/>
      <c r="Q2328" s="5"/>
      <c r="R2328" s="18"/>
      <c r="S2328" s="18"/>
      <c r="T2328" s="18"/>
      <c r="AA2328" s="70"/>
      <c r="AB2328" s="70"/>
      <c r="AC2328" s="20"/>
      <c r="AD2328" s="70"/>
      <c r="AE2328" s="89"/>
    </row>
    <row r="2329" spans="1:31" x14ac:dyDescent="0.25">
      <c r="A2329" s="18"/>
      <c r="B2329" s="18"/>
      <c r="C2329" s="18"/>
      <c r="D2329" s="77"/>
      <c r="E2329" s="77"/>
      <c r="F2329" s="77"/>
      <c r="G2329" s="78"/>
      <c r="H2329" s="5"/>
      <c r="I2329" s="5"/>
      <c r="J2329" s="5"/>
      <c r="K2329" s="5"/>
      <c r="O2329" s="5"/>
      <c r="P2329" s="5"/>
      <c r="Q2329" s="5"/>
      <c r="R2329" s="18"/>
      <c r="S2329" s="18"/>
      <c r="T2329" s="18"/>
      <c r="AA2329" s="70"/>
      <c r="AB2329" s="70"/>
      <c r="AC2329" s="20"/>
      <c r="AD2329" s="70"/>
      <c r="AE2329" s="89"/>
    </row>
    <row r="2330" spans="1:31" x14ac:dyDescent="0.25">
      <c r="A2330" s="18"/>
      <c r="B2330" s="18"/>
      <c r="C2330" s="18"/>
      <c r="D2330" s="77"/>
      <c r="E2330" s="77"/>
      <c r="F2330" s="77"/>
      <c r="G2330" s="78"/>
      <c r="H2330" s="5"/>
      <c r="I2330" s="5"/>
      <c r="J2330" s="5"/>
      <c r="K2330" s="5"/>
      <c r="O2330" s="5"/>
      <c r="P2330" s="5"/>
      <c r="Q2330" s="5"/>
      <c r="R2330" s="18"/>
      <c r="S2330" s="18"/>
      <c r="T2330" s="18"/>
      <c r="AA2330" s="70"/>
      <c r="AB2330" s="70"/>
      <c r="AC2330" s="20"/>
      <c r="AD2330" s="70"/>
      <c r="AE2330" s="89"/>
    </row>
    <row r="2331" spans="1:31" x14ac:dyDescent="0.25">
      <c r="A2331" s="18"/>
      <c r="B2331" s="18"/>
      <c r="C2331" s="18"/>
      <c r="D2331" s="77"/>
      <c r="E2331" s="77"/>
      <c r="F2331" s="77"/>
      <c r="G2331" s="78"/>
      <c r="H2331" s="5"/>
      <c r="I2331" s="5"/>
      <c r="J2331" s="5"/>
      <c r="K2331" s="5"/>
      <c r="O2331" s="5"/>
      <c r="P2331" s="5"/>
      <c r="Q2331" s="5"/>
      <c r="R2331" s="18"/>
      <c r="S2331" s="18"/>
      <c r="T2331" s="18"/>
      <c r="AA2331" s="70"/>
      <c r="AB2331" s="70"/>
      <c r="AC2331" s="20"/>
      <c r="AD2331" s="70"/>
      <c r="AE2331" s="89"/>
    </row>
    <row r="2332" spans="1:31" x14ac:dyDescent="0.25">
      <c r="A2332" s="18"/>
      <c r="B2332" s="18"/>
      <c r="C2332" s="18"/>
      <c r="D2332" s="77"/>
      <c r="E2332" s="77"/>
      <c r="F2332" s="77"/>
      <c r="G2332" s="78"/>
      <c r="H2332" s="5"/>
      <c r="I2332" s="5"/>
      <c r="J2332" s="5"/>
      <c r="K2332" s="5"/>
      <c r="O2332" s="5"/>
      <c r="P2332" s="5"/>
      <c r="Q2332" s="5"/>
      <c r="R2332" s="18"/>
      <c r="S2332" s="18"/>
      <c r="T2332" s="18"/>
      <c r="AA2332" s="70"/>
      <c r="AB2332" s="70"/>
      <c r="AC2332" s="20"/>
      <c r="AD2332" s="70"/>
      <c r="AE2332" s="89"/>
    </row>
    <row r="2333" spans="1:31" x14ac:dyDescent="0.25">
      <c r="A2333" s="18"/>
      <c r="B2333" s="18"/>
      <c r="C2333" s="18"/>
      <c r="D2333" s="77"/>
      <c r="E2333" s="77"/>
      <c r="F2333" s="77"/>
      <c r="G2333" s="78"/>
      <c r="H2333" s="5"/>
      <c r="I2333" s="5"/>
      <c r="J2333" s="5"/>
      <c r="K2333" s="5"/>
      <c r="O2333" s="5"/>
      <c r="P2333" s="5"/>
      <c r="Q2333" s="5"/>
      <c r="R2333" s="18"/>
      <c r="S2333" s="18"/>
      <c r="T2333" s="18"/>
      <c r="AA2333" s="70"/>
      <c r="AB2333" s="70"/>
      <c r="AC2333" s="20"/>
      <c r="AD2333" s="70"/>
      <c r="AE2333" s="89"/>
    </row>
    <row r="2334" spans="1:31" x14ac:dyDescent="0.25">
      <c r="A2334" s="18"/>
      <c r="B2334" s="18"/>
      <c r="C2334" s="18"/>
      <c r="D2334" s="77"/>
      <c r="E2334" s="77"/>
      <c r="F2334" s="77"/>
      <c r="G2334" s="78"/>
      <c r="H2334" s="5"/>
      <c r="I2334" s="5"/>
      <c r="J2334" s="5"/>
      <c r="K2334" s="5"/>
      <c r="O2334" s="5"/>
      <c r="P2334" s="5"/>
      <c r="Q2334" s="5"/>
      <c r="R2334" s="18"/>
      <c r="S2334" s="18"/>
      <c r="T2334" s="18"/>
      <c r="AA2334" s="70"/>
      <c r="AB2334" s="70"/>
      <c r="AC2334" s="20"/>
      <c r="AD2334" s="70"/>
      <c r="AE2334" s="90"/>
    </row>
    <row r="2335" spans="1:31" x14ac:dyDescent="0.25">
      <c r="A2335" s="18"/>
      <c r="B2335" s="18"/>
      <c r="C2335" s="18"/>
      <c r="D2335" s="77"/>
      <c r="E2335" s="77"/>
      <c r="F2335" s="77"/>
      <c r="G2335" s="78"/>
      <c r="H2335" s="5"/>
      <c r="I2335" s="5"/>
      <c r="J2335" s="5"/>
      <c r="K2335" s="5"/>
      <c r="O2335" s="5"/>
      <c r="P2335" s="5"/>
      <c r="Q2335" s="5"/>
      <c r="R2335" s="18"/>
      <c r="S2335" s="18"/>
      <c r="T2335" s="18"/>
      <c r="AA2335" s="70"/>
      <c r="AB2335" s="70"/>
      <c r="AC2335" s="20"/>
      <c r="AD2335" s="70"/>
      <c r="AE2335" s="90"/>
    </row>
    <row r="2336" spans="1:31" x14ac:dyDescent="0.25">
      <c r="A2336" s="18"/>
      <c r="B2336" s="18"/>
      <c r="C2336" s="18"/>
      <c r="D2336" s="77"/>
      <c r="E2336" s="77"/>
      <c r="F2336" s="77"/>
      <c r="G2336" s="78"/>
      <c r="H2336" s="5"/>
      <c r="I2336" s="5"/>
      <c r="J2336" s="5"/>
      <c r="K2336" s="5"/>
      <c r="O2336" s="5"/>
      <c r="P2336" s="5"/>
      <c r="Q2336" s="5"/>
      <c r="R2336" s="18"/>
      <c r="S2336" s="18"/>
      <c r="T2336" s="18"/>
      <c r="AA2336" s="70"/>
      <c r="AB2336" s="70"/>
      <c r="AC2336" s="20"/>
      <c r="AD2336" s="70"/>
      <c r="AE2336" s="90"/>
    </row>
    <row r="2337" spans="1:31" x14ac:dyDescent="0.25">
      <c r="A2337" s="18"/>
      <c r="B2337" s="18"/>
      <c r="C2337" s="18"/>
      <c r="D2337" s="77"/>
      <c r="E2337" s="77"/>
      <c r="F2337" s="77"/>
      <c r="G2337" s="78"/>
      <c r="H2337" s="5"/>
      <c r="I2337" s="5"/>
      <c r="J2337" s="5"/>
      <c r="K2337" s="5"/>
      <c r="O2337" s="5"/>
      <c r="P2337" s="5"/>
      <c r="Q2337" s="5"/>
      <c r="R2337" s="18"/>
      <c r="S2337" s="18"/>
      <c r="T2337" s="18"/>
      <c r="AA2337" s="70"/>
      <c r="AB2337" s="70"/>
      <c r="AC2337" s="20"/>
      <c r="AD2337" s="70"/>
      <c r="AE2337" s="90"/>
    </row>
    <row r="2338" spans="1:31" x14ac:dyDescent="0.25">
      <c r="A2338" s="18"/>
      <c r="B2338" s="18"/>
      <c r="C2338" s="18"/>
      <c r="D2338" s="77"/>
      <c r="E2338" s="77"/>
      <c r="F2338" s="77"/>
      <c r="G2338" s="78"/>
      <c r="H2338" s="5"/>
      <c r="I2338" s="5"/>
      <c r="J2338" s="5"/>
      <c r="K2338" s="5"/>
      <c r="O2338" s="5"/>
      <c r="P2338" s="5"/>
      <c r="Q2338" s="5"/>
      <c r="R2338" s="18"/>
      <c r="S2338" s="18"/>
      <c r="T2338" s="18"/>
      <c r="AA2338" s="70"/>
      <c r="AB2338" s="70"/>
      <c r="AC2338" s="20"/>
      <c r="AD2338" s="70"/>
      <c r="AE2338" s="90"/>
    </row>
    <row r="2339" spans="1:31" x14ac:dyDescent="0.25">
      <c r="A2339" s="18"/>
      <c r="B2339" s="18"/>
      <c r="C2339" s="18"/>
      <c r="D2339" s="77"/>
      <c r="E2339" s="77"/>
      <c r="F2339" s="77"/>
      <c r="G2339" s="78"/>
      <c r="H2339" s="5"/>
      <c r="I2339" s="5"/>
      <c r="J2339" s="5"/>
      <c r="K2339" s="5"/>
      <c r="O2339" s="5"/>
      <c r="P2339" s="5"/>
      <c r="Q2339" s="5"/>
      <c r="R2339" s="18"/>
      <c r="S2339" s="18"/>
      <c r="T2339" s="18"/>
      <c r="AA2339" s="70"/>
      <c r="AB2339" s="70"/>
      <c r="AC2339" s="20"/>
      <c r="AD2339" s="70"/>
      <c r="AE2339" s="90"/>
    </row>
    <row r="2340" spans="1:31" x14ac:dyDescent="0.25">
      <c r="A2340" s="18"/>
      <c r="B2340" s="18"/>
      <c r="C2340" s="18"/>
      <c r="D2340" s="77"/>
      <c r="E2340" s="77"/>
      <c r="F2340" s="77"/>
      <c r="G2340" s="78"/>
      <c r="H2340" s="5"/>
      <c r="I2340" s="5"/>
      <c r="J2340" s="5"/>
      <c r="K2340" s="5"/>
      <c r="O2340" s="5"/>
      <c r="P2340" s="5"/>
      <c r="Q2340" s="5"/>
      <c r="R2340" s="18"/>
      <c r="S2340" s="18"/>
      <c r="T2340" s="18"/>
      <c r="AA2340" s="70"/>
      <c r="AB2340" s="70"/>
      <c r="AC2340" s="20"/>
      <c r="AD2340" s="70"/>
      <c r="AE2340" s="90"/>
    </row>
    <row r="2341" spans="1:31" x14ac:dyDescent="0.25">
      <c r="A2341" s="18"/>
      <c r="B2341" s="18"/>
      <c r="C2341" s="18"/>
      <c r="D2341" s="77"/>
      <c r="E2341" s="77"/>
      <c r="F2341" s="77"/>
      <c r="G2341" s="78"/>
      <c r="H2341" s="5"/>
      <c r="I2341" s="5"/>
      <c r="J2341" s="5"/>
      <c r="K2341" s="5"/>
      <c r="O2341" s="5"/>
      <c r="P2341" s="5"/>
      <c r="Q2341" s="5"/>
      <c r="R2341" s="18"/>
      <c r="S2341" s="18"/>
      <c r="T2341" s="18"/>
      <c r="AA2341" s="70"/>
      <c r="AB2341" s="70"/>
      <c r="AC2341" s="20"/>
      <c r="AD2341" s="70"/>
      <c r="AE2341" s="90"/>
    </row>
    <row r="2342" spans="1:31" x14ac:dyDescent="0.25">
      <c r="A2342" s="18"/>
      <c r="B2342" s="18"/>
      <c r="C2342" s="18"/>
      <c r="D2342" s="77"/>
      <c r="E2342" s="77"/>
      <c r="F2342" s="77"/>
      <c r="G2342" s="78"/>
      <c r="H2342" s="5"/>
      <c r="I2342" s="5"/>
      <c r="J2342" s="5"/>
      <c r="K2342" s="5"/>
      <c r="O2342" s="5"/>
      <c r="P2342" s="5"/>
      <c r="Q2342" s="5"/>
      <c r="R2342" s="18"/>
      <c r="S2342" s="18"/>
      <c r="T2342" s="18"/>
      <c r="AA2342" s="70"/>
      <c r="AB2342" s="70"/>
      <c r="AC2342" s="20"/>
      <c r="AD2342" s="70"/>
      <c r="AE2342" s="90"/>
    </row>
    <row r="2343" spans="1:31" x14ac:dyDescent="0.25">
      <c r="A2343" s="18"/>
      <c r="B2343" s="18"/>
      <c r="C2343" s="18"/>
      <c r="D2343" s="77"/>
      <c r="E2343" s="77"/>
      <c r="F2343" s="77"/>
      <c r="G2343" s="78"/>
      <c r="H2343" s="5"/>
      <c r="I2343" s="5"/>
      <c r="J2343" s="5"/>
      <c r="K2343" s="5"/>
      <c r="O2343" s="5"/>
      <c r="P2343" s="5"/>
      <c r="Q2343" s="5"/>
      <c r="R2343" s="18"/>
      <c r="S2343" s="18"/>
      <c r="T2343" s="18"/>
      <c r="AA2343" s="70"/>
      <c r="AB2343" s="70"/>
      <c r="AC2343" s="20"/>
      <c r="AD2343" s="70"/>
      <c r="AE2343" s="90"/>
    </row>
    <row r="2344" spans="1:31" x14ac:dyDescent="0.25">
      <c r="A2344" s="18"/>
      <c r="B2344" s="18"/>
      <c r="C2344" s="18"/>
      <c r="D2344" s="77"/>
      <c r="E2344" s="77"/>
      <c r="F2344" s="77"/>
      <c r="G2344" s="78"/>
      <c r="H2344" s="5"/>
      <c r="I2344" s="5"/>
      <c r="J2344" s="5"/>
      <c r="K2344" s="5"/>
      <c r="O2344" s="5"/>
      <c r="P2344" s="5"/>
      <c r="Q2344" s="5"/>
      <c r="R2344" s="18"/>
      <c r="S2344" s="18"/>
      <c r="T2344" s="18"/>
      <c r="AA2344" s="70"/>
      <c r="AB2344" s="70"/>
      <c r="AC2344" s="20"/>
      <c r="AD2344" s="70"/>
      <c r="AE2344" s="90"/>
    </row>
    <row r="2345" spans="1:31" x14ac:dyDescent="0.25">
      <c r="A2345" s="18"/>
      <c r="B2345" s="18"/>
      <c r="C2345" s="18"/>
      <c r="D2345" s="77"/>
      <c r="E2345" s="77"/>
      <c r="F2345" s="77"/>
      <c r="G2345" s="78"/>
      <c r="H2345" s="5"/>
      <c r="I2345" s="5"/>
      <c r="J2345" s="5"/>
      <c r="K2345" s="5"/>
      <c r="O2345" s="5"/>
      <c r="P2345" s="5"/>
      <c r="Q2345" s="5"/>
      <c r="R2345" s="18"/>
      <c r="S2345" s="18"/>
      <c r="T2345" s="18"/>
      <c r="AA2345" s="70"/>
      <c r="AB2345" s="70"/>
      <c r="AC2345" s="20"/>
      <c r="AD2345" s="70"/>
      <c r="AE2345" s="90"/>
    </row>
    <row r="2346" spans="1:31" x14ac:dyDescent="0.25">
      <c r="A2346" s="18"/>
      <c r="B2346" s="18"/>
      <c r="C2346" s="18"/>
      <c r="D2346" s="77"/>
      <c r="E2346" s="77"/>
      <c r="F2346" s="77"/>
      <c r="G2346" s="78"/>
      <c r="H2346" s="5"/>
      <c r="I2346" s="5"/>
      <c r="J2346" s="5"/>
      <c r="K2346" s="5"/>
      <c r="O2346" s="5"/>
      <c r="P2346" s="5"/>
      <c r="Q2346" s="5"/>
      <c r="R2346" s="18"/>
      <c r="S2346" s="18"/>
      <c r="T2346" s="18"/>
      <c r="AA2346" s="70"/>
      <c r="AB2346" s="70"/>
      <c r="AC2346" s="20"/>
      <c r="AD2346" s="70"/>
      <c r="AE2346" s="90"/>
    </row>
    <row r="2347" spans="1:31" x14ac:dyDescent="0.25">
      <c r="A2347" s="18"/>
      <c r="B2347" s="18"/>
      <c r="C2347" s="18"/>
      <c r="D2347" s="77"/>
      <c r="E2347" s="77"/>
      <c r="F2347" s="77"/>
      <c r="G2347" s="78"/>
      <c r="H2347" s="5"/>
      <c r="I2347" s="5"/>
      <c r="J2347" s="5"/>
      <c r="K2347" s="5"/>
      <c r="O2347" s="5"/>
      <c r="P2347" s="5"/>
      <c r="Q2347" s="5"/>
      <c r="R2347" s="18"/>
      <c r="S2347" s="18"/>
      <c r="T2347" s="18"/>
      <c r="AA2347" s="70"/>
      <c r="AB2347" s="70"/>
      <c r="AC2347" s="20"/>
      <c r="AD2347" s="70"/>
      <c r="AE2347" s="90"/>
    </row>
    <row r="2348" spans="1:31" x14ac:dyDescent="0.25">
      <c r="A2348" s="18"/>
      <c r="B2348" s="18"/>
      <c r="C2348" s="18"/>
      <c r="D2348" s="77"/>
      <c r="E2348" s="77"/>
      <c r="F2348" s="77"/>
      <c r="G2348" s="78"/>
      <c r="H2348" s="5"/>
      <c r="I2348" s="5"/>
      <c r="J2348" s="5"/>
      <c r="K2348" s="5"/>
      <c r="O2348" s="5"/>
      <c r="P2348" s="5"/>
      <c r="Q2348" s="5"/>
      <c r="R2348" s="18"/>
      <c r="S2348" s="18"/>
      <c r="T2348" s="18"/>
      <c r="AA2348" s="70"/>
      <c r="AB2348" s="70"/>
      <c r="AC2348" s="20"/>
      <c r="AD2348" s="70"/>
      <c r="AE2348" s="90"/>
    </row>
    <row r="2349" spans="1:31" x14ac:dyDescent="0.25">
      <c r="A2349" s="18"/>
      <c r="B2349" s="18"/>
      <c r="C2349" s="18"/>
      <c r="D2349" s="77"/>
      <c r="E2349" s="77"/>
      <c r="F2349" s="77"/>
      <c r="G2349" s="78"/>
      <c r="H2349" s="5"/>
      <c r="I2349" s="5"/>
      <c r="J2349" s="5"/>
      <c r="K2349" s="5"/>
      <c r="O2349" s="5"/>
      <c r="P2349" s="5"/>
      <c r="Q2349" s="5"/>
      <c r="R2349" s="18"/>
      <c r="S2349" s="18"/>
      <c r="T2349" s="18"/>
      <c r="AA2349" s="70"/>
      <c r="AB2349" s="70"/>
      <c r="AC2349" s="20"/>
      <c r="AD2349" s="70"/>
      <c r="AE2349" s="90"/>
    </row>
    <row r="2350" spans="1:31" x14ac:dyDescent="0.25">
      <c r="A2350" s="18"/>
      <c r="B2350" s="18"/>
      <c r="C2350" s="18"/>
      <c r="D2350" s="77"/>
      <c r="E2350" s="77"/>
      <c r="F2350" s="77"/>
      <c r="G2350" s="78"/>
      <c r="H2350" s="5"/>
      <c r="I2350" s="5"/>
      <c r="J2350" s="5"/>
      <c r="K2350" s="5"/>
      <c r="O2350" s="5"/>
      <c r="P2350" s="5"/>
      <c r="Q2350" s="5"/>
      <c r="R2350" s="18"/>
      <c r="S2350" s="18"/>
      <c r="T2350" s="18"/>
      <c r="AA2350" s="70"/>
      <c r="AB2350" s="70"/>
      <c r="AC2350" s="20"/>
      <c r="AD2350" s="70"/>
      <c r="AE2350" s="90"/>
    </row>
    <row r="2351" spans="1:31" x14ac:dyDescent="0.25">
      <c r="A2351" s="18"/>
      <c r="B2351" s="18"/>
      <c r="C2351" s="18"/>
      <c r="D2351" s="77"/>
      <c r="E2351" s="77"/>
      <c r="F2351" s="77"/>
      <c r="G2351" s="78"/>
      <c r="H2351" s="5"/>
      <c r="I2351" s="5"/>
      <c r="J2351" s="5"/>
      <c r="K2351" s="5"/>
      <c r="O2351" s="5"/>
      <c r="P2351" s="5"/>
      <c r="Q2351" s="5"/>
      <c r="R2351" s="18"/>
      <c r="S2351" s="18"/>
      <c r="T2351" s="18"/>
      <c r="AA2351" s="70"/>
      <c r="AB2351" s="70"/>
      <c r="AD2351" s="70"/>
      <c r="AE2351" s="90"/>
    </row>
    <row r="2352" spans="1:31" x14ac:dyDescent="0.25">
      <c r="A2352" s="18"/>
      <c r="B2352" s="18"/>
      <c r="C2352" s="18"/>
      <c r="D2352" s="77"/>
      <c r="E2352" s="77"/>
      <c r="F2352" s="77"/>
      <c r="G2352" s="78"/>
      <c r="H2352" s="5"/>
      <c r="I2352" s="5"/>
      <c r="J2352" s="5"/>
      <c r="K2352" s="5"/>
      <c r="O2352" s="5"/>
      <c r="P2352" s="5"/>
      <c r="Q2352" s="5"/>
      <c r="R2352" s="18"/>
      <c r="S2352" s="18"/>
      <c r="T2352" s="18"/>
      <c r="AA2352" s="70"/>
      <c r="AB2352" s="70"/>
      <c r="AD2352" s="70"/>
      <c r="AE2352" s="90"/>
    </row>
    <row r="2353" spans="1:31" x14ac:dyDescent="0.25">
      <c r="A2353" s="18"/>
      <c r="B2353" s="18"/>
      <c r="C2353" s="18"/>
      <c r="D2353" s="77"/>
      <c r="E2353" s="77"/>
      <c r="F2353" s="77"/>
      <c r="G2353" s="78"/>
      <c r="H2353" s="5"/>
      <c r="I2353" s="5"/>
      <c r="J2353" s="5"/>
      <c r="K2353" s="5"/>
      <c r="O2353" s="5"/>
      <c r="P2353" s="5"/>
      <c r="Q2353" s="5"/>
      <c r="R2353" s="18"/>
      <c r="S2353" s="18"/>
      <c r="T2353" s="18"/>
      <c r="AA2353" s="70"/>
      <c r="AB2353" s="70"/>
      <c r="AD2353" s="70"/>
      <c r="AE2353" s="90"/>
    </row>
    <row r="2354" spans="1:31" x14ac:dyDescent="0.25">
      <c r="A2354" s="18"/>
      <c r="B2354" s="18"/>
      <c r="C2354" s="18"/>
      <c r="D2354" s="77"/>
      <c r="E2354" s="77"/>
      <c r="F2354" s="77"/>
      <c r="G2354" s="78"/>
      <c r="H2354" s="5"/>
      <c r="I2354" s="5"/>
      <c r="J2354" s="5"/>
      <c r="K2354" s="5"/>
      <c r="O2354" s="5"/>
      <c r="P2354" s="5"/>
      <c r="Q2354" s="5"/>
      <c r="R2354" s="18"/>
      <c r="S2354" s="18"/>
      <c r="T2354" s="18"/>
      <c r="AA2354" s="70"/>
      <c r="AB2354" s="70"/>
      <c r="AD2354" s="70"/>
      <c r="AE2354" s="90"/>
    </row>
    <row r="2355" spans="1:31" x14ac:dyDescent="0.25">
      <c r="A2355" s="18"/>
      <c r="B2355" s="18"/>
      <c r="C2355" s="18"/>
      <c r="D2355" s="77"/>
      <c r="E2355" s="77"/>
      <c r="F2355" s="77"/>
      <c r="G2355" s="78"/>
      <c r="H2355" s="5"/>
      <c r="I2355" s="5"/>
      <c r="J2355" s="5"/>
      <c r="K2355" s="5"/>
      <c r="O2355" s="5"/>
      <c r="P2355" s="5"/>
      <c r="Q2355" s="5"/>
      <c r="R2355" s="18"/>
      <c r="S2355" s="18"/>
      <c r="T2355" s="18"/>
      <c r="AA2355" s="70"/>
      <c r="AB2355" s="70"/>
      <c r="AD2355" s="70"/>
      <c r="AE2355" s="90"/>
    </row>
    <row r="2356" spans="1:31" x14ac:dyDescent="0.25">
      <c r="A2356" s="18"/>
      <c r="B2356" s="18"/>
      <c r="C2356" s="18"/>
      <c r="D2356" s="77"/>
      <c r="E2356" s="77"/>
      <c r="F2356" s="77"/>
      <c r="G2356" s="78"/>
      <c r="H2356" s="5"/>
      <c r="I2356" s="5"/>
      <c r="J2356" s="5"/>
      <c r="K2356" s="5"/>
      <c r="O2356" s="5"/>
      <c r="P2356" s="5"/>
      <c r="Q2356" s="5"/>
      <c r="R2356" s="18"/>
      <c r="S2356" s="18"/>
      <c r="T2356" s="18"/>
      <c r="AA2356" s="70"/>
      <c r="AB2356" s="70"/>
      <c r="AD2356" s="70"/>
      <c r="AE2356" s="90"/>
    </row>
    <row r="2357" spans="1:31" x14ac:dyDescent="0.25">
      <c r="A2357" s="18"/>
      <c r="B2357" s="18"/>
      <c r="C2357" s="18"/>
      <c r="D2357" s="77"/>
      <c r="E2357" s="77"/>
      <c r="F2357" s="77"/>
      <c r="G2357" s="78"/>
      <c r="H2357" s="5"/>
      <c r="I2357" s="5"/>
      <c r="J2357" s="5"/>
      <c r="K2357" s="5"/>
      <c r="O2357" s="5"/>
      <c r="P2357" s="5"/>
      <c r="Q2357" s="5"/>
      <c r="R2357" s="18"/>
      <c r="S2357" s="18"/>
      <c r="T2357" s="18"/>
      <c r="AA2357" s="70"/>
      <c r="AB2357" s="70"/>
      <c r="AD2357" s="70"/>
      <c r="AE2357" s="90"/>
    </row>
    <row r="2358" spans="1:31" x14ac:dyDescent="0.25">
      <c r="A2358" s="18"/>
      <c r="B2358" s="18"/>
      <c r="C2358" s="18"/>
      <c r="D2358" s="77"/>
      <c r="E2358" s="77"/>
      <c r="F2358" s="77"/>
      <c r="G2358" s="78"/>
      <c r="H2358" s="5"/>
      <c r="I2358" s="5"/>
      <c r="J2358" s="5"/>
      <c r="K2358" s="5"/>
      <c r="O2358" s="5"/>
      <c r="P2358" s="5"/>
      <c r="Q2358" s="5"/>
      <c r="R2358" s="18"/>
      <c r="S2358" s="18"/>
      <c r="T2358" s="18"/>
      <c r="AA2358" s="70"/>
      <c r="AB2358" s="70"/>
      <c r="AD2358" s="70"/>
      <c r="AE2358" s="90"/>
    </row>
    <row r="2359" spans="1:31" x14ac:dyDescent="0.25">
      <c r="A2359" s="18"/>
      <c r="B2359" s="18"/>
      <c r="C2359" s="18"/>
      <c r="D2359" s="77"/>
      <c r="E2359" s="77"/>
      <c r="F2359" s="77"/>
      <c r="G2359" s="78"/>
      <c r="H2359" s="5"/>
      <c r="I2359" s="5"/>
      <c r="J2359" s="5"/>
      <c r="K2359" s="5"/>
      <c r="O2359" s="5"/>
      <c r="P2359" s="5"/>
      <c r="Q2359" s="5"/>
      <c r="R2359" s="18"/>
      <c r="S2359" s="18"/>
      <c r="T2359" s="18"/>
      <c r="AA2359" s="70"/>
      <c r="AB2359" s="70"/>
      <c r="AD2359" s="70"/>
      <c r="AE2359" s="90"/>
    </row>
    <row r="2360" spans="1:31" x14ac:dyDescent="0.25">
      <c r="A2360" s="18"/>
      <c r="B2360" s="18"/>
      <c r="C2360" s="18"/>
      <c r="D2360" s="77"/>
      <c r="E2360" s="77"/>
      <c r="F2360" s="77"/>
      <c r="G2360" s="78"/>
      <c r="H2360" s="5"/>
      <c r="I2360" s="5"/>
      <c r="J2360" s="5"/>
      <c r="K2360" s="5"/>
      <c r="O2360" s="5"/>
      <c r="P2360" s="5"/>
      <c r="Q2360" s="5"/>
      <c r="R2360" s="18"/>
      <c r="S2360" s="18"/>
      <c r="T2360" s="18"/>
      <c r="AA2360" s="70"/>
      <c r="AB2360" s="70"/>
      <c r="AD2360" s="70"/>
      <c r="AE2360" s="90"/>
    </row>
    <row r="2361" spans="1:31" x14ac:dyDescent="0.25">
      <c r="A2361" s="18"/>
      <c r="B2361" s="18"/>
      <c r="C2361" s="18"/>
      <c r="D2361" s="77"/>
      <c r="E2361" s="77"/>
      <c r="F2361" s="77"/>
      <c r="G2361" s="78"/>
      <c r="H2361" s="5"/>
      <c r="I2361" s="5"/>
      <c r="J2361" s="5"/>
      <c r="K2361" s="5"/>
      <c r="O2361" s="5"/>
      <c r="P2361" s="5"/>
      <c r="Q2361" s="5"/>
      <c r="R2361" s="18"/>
      <c r="S2361" s="18"/>
      <c r="T2361" s="18"/>
      <c r="AA2361" s="70"/>
      <c r="AB2361" s="70"/>
      <c r="AD2361" s="70"/>
      <c r="AE2361" s="90"/>
    </row>
    <row r="2362" spans="1:31" x14ac:dyDescent="0.25">
      <c r="A2362" s="18"/>
      <c r="B2362" s="18"/>
      <c r="C2362" s="18"/>
      <c r="D2362" s="77"/>
      <c r="E2362" s="77"/>
      <c r="F2362" s="77"/>
      <c r="G2362" s="78"/>
      <c r="H2362" s="5"/>
      <c r="I2362" s="5"/>
      <c r="J2362" s="5"/>
      <c r="K2362" s="5"/>
      <c r="O2362" s="5"/>
      <c r="P2362" s="5"/>
      <c r="Q2362" s="5"/>
      <c r="R2362" s="18"/>
      <c r="S2362" s="18"/>
      <c r="T2362" s="18"/>
      <c r="AA2362" s="70"/>
      <c r="AB2362" s="70"/>
      <c r="AD2362" s="70"/>
      <c r="AE2362" s="90"/>
    </row>
    <row r="2363" spans="1:31" x14ac:dyDescent="0.25">
      <c r="A2363" s="18"/>
      <c r="B2363" s="18"/>
      <c r="C2363" s="18"/>
      <c r="D2363" s="77"/>
      <c r="E2363" s="77"/>
      <c r="F2363" s="77"/>
      <c r="G2363" s="78"/>
      <c r="H2363" s="5"/>
      <c r="I2363" s="5"/>
      <c r="J2363" s="5"/>
      <c r="K2363" s="5"/>
      <c r="O2363" s="5"/>
      <c r="P2363" s="5"/>
      <c r="Q2363" s="5"/>
      <c r="R2363" s="18"/>
      <c r="S2363" s="18"/>
      <c r="T2363" s="18"/>
      <c r="AA2363" s="70"/>
      <c r="AB2363" s="70"/>
      <c r="AD2363" s="70"/>
      <c r="AE2363" s="90"/>
    </row>
    <row r="2364" spans="1:31" x14ac:dyDescent="0.25">
      <c r="A2364" s="18"/>
      <c r="B2364" s="18"/>
      <c r="C2364" s="18"/>
      <c r="D2364" s="77"/>
      <c r="E2364" s="77"/>
      <c r="F2364" s="77"/>
      <c r="G2364" s="78"/>
      <c r="H2364" s="5"/>
      <c r="I2364" s="5"/>
      <c r="J2364" s="5"/>
      <c r="K2364" s="5"/>
      <c r="O2364" s="5"/>
      <c r="P2364" s="5"/>
      <c r="Q2364" s="5"/>
      <c r="R2364" s="18"/>
      <c r="S2364" s="18"/>
      <c r="T2364" s="18"/>
      <c r="AA2364" s="70"/>
      <c r="AB2364" s="70"/>
      <c r="AD2364" s="70"/>
      <c r="AE2364" s="90"/>
    </row>
    <row r="2365" spans="1:31" x14ac:dyDescent="0.25">
      <c r="A2365" s="18"/>
      <c r="B2365" s="18"/>
      <c r="C2365" s="18"/>
      <c r="D2365" s="77"/>
      <c r="E2365" s="77"/>
      <c r="F2365" s="77"/>
      <c r="G2365" s="78"/>
      <c r="H2365" s="5"/>
      <c r="I2365" s="5"/>
      <c r="J2365" s="5"/>
      <c r="K2365" s="5"/>
      <c r="O2365" s="5"/>
      <c r="P2365" s="5"/>
      <c r="Q2365" s="5"/>
      <c r="R2365" s="18"/>
      <c r="S2365" s="18"/>
      <c r="T2365" s="18"/>
      <c r="AA2365" s="70"/>
      <c r="AB2365" s="70"/>
      <c r="AD2365" s="70"/>
      <c r="AE2365" s="90"/>
    </row>
    <row r="2366" spans="1:31" x14ac:dyDescent="0.25">
      <c r="A2366" s="18"/>
      <c r="B2366" s="18"/>
      <c r="C2366" s="18"/>
      <c r="D2366" s="77"/>
      <c r="E2366" s="77"/>
      <c r="F2366" s="77"/>
      <c r="G2366" s="78"/>
      <c r="H2366" s="5"/>
      <c r="I2366" s="5"/>
      <c r="J2366" s="5"/>
      <c r="K2366" s="5"/>
      <c r="O2366" s="5"/>
      <c r="P2366" s="5"/>
      <c r="Q2366" s="5"/>
      <c r="R2366" s="18"/>
      <c r="S2366" s="18"/>
      <c r="T2366" s="18"/>
      <c r="AA2366" s="70"/>
      <c r="AB2366" s="70"/>
      <c r="AD2366" s="70"/>
      <c r="AE2366" s="90"/>
    </row>
    <row r="2367" spans="1:31" x14ac:dyDescent="0.25">
      <c r="A2367" s="18"/>
      <c r="B2367" s="18"/>
      <c r="C2367" s="18"/>
      <c r="D2367" s="77"/>
      <c r="E2367" s="77"/>
      <c r="F2367" s="77"/>
      <c r="G2367" s="78"/>
      <c r="H2367" s="5"/>
      <c r="I2367" s="5"/>
      <c r="J2367" s="5"/>
      <c r="K2367" s="5"/>
      <c r="O2367" s="5"/>
      <c r="P2367" s="5"/>
      <c r="Q2367" s="5"/>
      <c r="R2367" s="18"/>
      <c r="S2367" s="18"/>
      <c r="T2367" s="18"/>
      <c r="AA2367" s="70"/>
      <c r="AB2367" s="70"/>
      <c r="AD2367" s="70"/>
      <c r="AE2367" s="90"/>
    </row>
    <row r="2368" spans="1:31" x14ac:dyDescent="0.25">
      <c r="A2368" s="18"/>
      <c r="B2368" s="18"/>
      <c r="C2368" s="18"/>
      <c r="D2368" s="77"/>
      <c r="E2368" s="77"/>
      <c r="F2368" s="77"/>
      <c r="G2368" s="78"/>
      <c r="H2368" s="5"/>
      <c r="I2368" s="5"/>
      <c r="J2368" s="5"/>
      <c r="K2368" s="5"/>
      <c r="O2368" s="5"/>
      <c r="P2368" s="5"/>
      <c r="Q2368" s="5"/>
      <c r="R2368" s="18"/>
      <c r="S2368" s="18"/>
      <c r="T2368" s="18"/>
      <c r="AA2368" s="70"/>
      <c r="AB2368" s="70"/>
      <c r="AD2368" s="70"/>
      <c r="AE2368" s="90"/>
    </row>
    <row r="2369" spans="1:31" x14ac:dyDescent="0.25">
      <c r="A2369" s="18"/>
      <c r="B2369" s="18"/>
      <c r="C2369" s="18"/>
      <c r="D2369" s="77"/>
      <c r="E2369" s="77"/>
      <c r="F2369" s="77"/>
      <c r="G2369" s="78"/>
      <c r="H2369" s="5"/>
      <c r="I2369" s="5"/>
      <c r="J2369" s="5"/>
      <c r="K2369" s="5"/>
      <c r="O2369" s="5"/>
      <c r="P2369" s="5"/>
      <c r="Q2369" s="5"/>
      <c r="R2369" s="18"/>
      <c r="S2369" s="18"/>
      <c r="T2369" s="18"/>
      <c r="AA2369" s="70"/>
      <c r="AB2369" s="70"/>
      <c r="AD2369" s="70"/>
      <c r="AE2369" s="90"/>
    </row>
    <row r="2370" spans="1:31" x14ac:dyDescent="0.25">
      <c r="A2370" s="18"/>
      <c r="B2370" s="18"/>
      <c r="C2370" s="18"/>
      <c r="D2370" s="77"/>
      <c r="E2370" s="77"/>
      <c r="F2370" s="77"/>
      <c r="G2370" s="78"/>
      <c r="H2370" s="5"/>
      <c r="I2370" s="5"/>
      <c r="J2370" s="5"/>
      <c r="K2370" s="5"/>
      <c r="O2370" s="5"/>
      <c r="P2370" s="5"/>
      <c r="Q2370" s="5"/>
      <c r="R2370" s="18"/>
      <c r="S2370" s="18"/>
      <c r="T2370" s="18"/>
      <c r="AA2370" s="70"/>
      <c r="AB2370" s="70"/>
      <c r="AD2370" s="70"/>
      <c r="AE2370" s="90"/>
    </row>
    <row r="2371" spans="1:31" x14ac:dyDescent="0.25">
      <c r="A2371" s="18"/>
      <c r="B2371" s="18"/>
      <c r="C2371" s="18"/>
      <c r="D2371" s="77"/>
      <c r="E2371" s="77"/>
      <c r="F2371" s="77"/>
      <c r="G2371" s="78"/>
      <c r="H2371" s="5"/>
      <c r="I2371" s="5"/>
      <c r="J2371" s="5"/>
      <c r="K2371" s="5"/>
      <c r="O2371" s="5"/>
      <c r="P2371" s="5"/>
      <c r="Q2371" s="5"/>
      <c r="R2371" s="18"/>
      <c r="S2371" s="18"/>
      <c r="T2371" s="18"/>
      <c r="AA2371" s="70"/>
      <c r="AB2371" s="70"/>
      <c r="AD2371" s="70"/>
      <c r="AE2371" s="90"/>
    </row>
    <row r="2372" spans="1:31" x14ac:dyDescent="0.25">
      <c r="A2372" s="18"/>
      <c r="B2372" s="18"/>
      <c r="C2372" s="18"/>
      <c r="D2372" s="77"/>
      <c r="E2372" s="77"/>
      <c r="F2372" s="77"/>
      <c r="G2372" s="78"/>
      <c r="H2372" s="5"/>
      <c r="I2372" s="5"/>
      <c r="J2372" s="5"/>
      <c r="K2372" s="5"/>
      <c r="O2372" s="5"/>
      <c r="P2372" s="5"/>
      <c r="Q2372" s="5"/>
      <c r="R2372" s="18"/>
      <c r="S2372" s="18"/>
      <c r="T2372" s="18"/>
      <c r="AA2372" s="70"/>
      <c r="AB2372" s="70"/>
      <c r="AD2372" s="70"/>
      <c r="AE2372" s="90"/>
    </row>
    <row r="2373" spans="1:31" x14ac:dyDescent="0.25">
      <c r="A2373" s="18"/>
      <c r="B2373" s="18"/>
      <c r="C2373" s="18"/>
      <c r="D2373" s="77"/>
      <c r="E2373" s="77"/>
      <c r="F2373" s="77"/>
      <c r="G2373" s="78"/>
      <c r="H2373" s="5"/>
      <c r="I2373" s="5"/>
      <c r="J2373" s="5"/>
      <c r="K2373" s="5"/>
      <c r="O2373" s="5"/>
      <c r="P2373" s="5"/>
      <c r="Q2373" s="5"/>
      <c r="R2373" s="18"/>
      <c r="S2373" s="18"/>
      <c r="T2373" s="18"/>
      <c r="AA2373" s="70"/>
      <c r="AB2373" s="70"/>
      <c r="AD2373" s="70"/>
      <c r="AE2373" s="90"/>
    </row>
    <row r="2374" spans="1:31" x14ac:dyDescent="0.25">
      <c r="A2374" s="18"/>
      <c r="B2374" s="18"/>
      <c r="C2374" s="18"/>
      <c r="D2374" s="77"/>
      <c r="E2374" s="77"/>
      <c r="F2374" s="77"/>
      <c r="G2374" s="78"/>
      <c r="H2374" s="5"/>
      <c r="I2374" s="5"/>
      <c r="J2374" s="5"/>
      <c r="K2374" s="5"/>
      <c r="O2374" s="5"/>
      <c r="P2374" s="5"/>
      <c r="Q2374" s="5"/>
      <c r="R2374" s="18"/>
      <c r="S2374" s="18"/>
      <c r="T2374" s="18"/>
      <c r="AA2374" s="70"/>
      <c r="AB2374" s="70"/>
      <c r="AD2374" s="70"/>
      <c r="AE2374" s="90"/>
    </row>
    <row r="2375" spans="1:31" x14ac:dyDescent="0.25">
      <c r="A2375" s="18"/>
      <c r="B2375" s="18"/>
      <c r="C2375" s="18"/>
      <c r="D2375" s="77"/>
      <c r="E2375" s="77"/>
      <c r="F2375" s="77"/>
      <c r="G2375" s="78"/>
      <c r="H2375" s="5"/>
      <c r="I2375" s="5"/>
      <c r="J2375" s="5"/>
      <c r="K2375" s="5"/>
      <c r="O2375" s="5"/>
      <c r="P2375" s="5"/>
      <c r="Q2375" s="5"/>
      <c r="R2375" s="18"/>
      <c r="S2375" s="18"/>
      <c r="T2375" s="18"/>
      <c r="AA2375" s="70"/>
      <c r="AB2375" s="70"/>
      <c r="AD2375" s="70"/>
      <c r="AE2375" s="90"/>
    </row>
    <row r="2376" spans="1:31" x14ac:dyDescent="0.25">
      <c r="A2376" s="18"/>
      <c r="B2376" s="18"/>
      <c r="C2376" s="18"/>
      <c r="D2376" s="77"/>
      <c r="E2376" s="77"/>
      <c r="F2376" s="77"/>
      <c r="G2376" s="78"/>
      <c r="H2376" s="5"/>
      <c r="I2376" s="5"/>
      <c r="J2376" s="5"/>
      <c r="K2376" s="5"/>
      <c r="O2376" s="5"/>
      <c r="P2376" s="5"/>
      <c r="Q2376" s="5"/>
      <c r="R2376" s="18"/>
      <c r="S2376" s="18"/>
      <c r="T2376" s="18"/>
      <c r="AA2376" s="70"/>
      <c r="AB2376" s="70"/>
      <c r="AD2376" s="70"/>
      <c r="AE2376" s="90"/>
    </row>
    <row r="2377" spans="1:31" x14ac:dyDescent="0.25">
      <c r="A2377" s="18"/>
      <c r="B2377" s="18"/>
      <c r="C2377" s="18"/>
      <c r="D2377" s="77"/>
      <c r="E2377" s="77"/>
      <c r="F2377" s="77"/>
      <c r="G2377" s="78"/>
      <c r="H2377" s="5"/>
      <c r="I2377" s="5"/>
      <c r="J2377" s="5"/>
      <c r="K2377" s="5"/>
      <c r="O2377" s="5"/>
      <c r="P2377" s="5"/>
      <c r="Q2377" s="5"/>
      <c r="R2377" s="18"/>
      <c r="S2377" s="18"/>
      <c r="T2377" s="18"/>
      <c r="AA2377" s="70"/>
      <c r="AB2377" s="70"/>
      <c r="AD2377" s="70"/>
      <c r="AE2377" s="90"/>
    </row>
    <row r="2378" spans="1:31" x14ac:dyDescent="0.25">
      <c r="A2378" s="18"/>
      <c r="B2378" s="18"/>
      <c r="C2378" s="18"/>
      <c r="D2378" s="77"/>
      <c r="E2378" s="77"/>
      <c r="F2378" s="77"/>
      <c r="G2378" s="78"/>
      <c r="H2378" s="5"/>
      <c r="I2378" s="5"/>
      <c r="J2378" s="5"/>
      <c r="K2378" s="5"/>
      <c r="O2378" s="5"/>
      <c r="P2378" s="5"/>
      <c r="Q2378" s="5"/>
      <c r="R2378" s="18"/>
      <c r="S2378" s="18"/>
      <c r="T2378" s="18"/>
      <c r="AA2378" s="70"/>
      <c r="AB2378" s="70"/>
      <c r="AD2378" s="70"/>
      <c r="AE2378" s="90"/>
    </row>
    <row r="2379" spans="1:31" x14ac:dyDescent="0.25">
      <c r="A2379" s="18"/>
      <c r="B2379" s="18"/>
      <c r="C2379" s="18"/>
      <c r="D2379" s="77"/>
      <c r="E2379" s="77"/>
      <c r="F2379" s="77"/>
      <c r="G2379" s="78"/>
      <c r="H2379" s="5"/>
      <c r="I2379" s="5"/>
      <c r="J2379" s="5"/>
      <c r="K2379" s="5"/>
      <c r="O2379" s="5"/>
      <c r="P2379" s="5"/>
      <c r="Q2379" s="5"/>
      <c r="R2379" s="18"/>
      <c r="S2379" s="18"/>
      <c r="T2379" s="18"/>
      <c r="AA2379" s="70"/>
      <c r="AB2379" s="70"/>
      <c r="AD2379" s="70"/>
      <c r="AE2379" s="90"/>
    </row>
    <row r="2380" spans="1:31" x14ac:dyDescent="0.25">
      <c r="A2380" s="18"/>
      <c r="B2380" s="18"/>
      <c r="C2380" s="18"/>
      <c r="D2380" s="77"/>
      <c r="E2380" s="77"/>
      <c r="F2380" s="77"/>
      <c r="G2380" s="78"/>
      <c r="H2380" s="5"/>
      <c r="I2380" s="5"/>
      <c r="J2380" s="5"/>
      <c r="K2380" s="5"/>
      <c r="O2380" s="5"/>
      <c r="P2380" s="5"/>
      <c r="Q2380" s="5"/>
      <c r="R2380" s="18"/>
      <c r="S2380" s="18"/>
      <c r="T2380" s="18"/>
      <c r="AA2380" s="70"/>
      <c r="AB2380" s="70"/>
      <c r="AD2380" s="70"/>
      <c r="AE2380" s="90"/>
    </row>
    <row r="2381" spans="1:31" x14ac:dyDescent="0.25">
      <c r="A2381" s="18"/>
      <c r="B2381" s="18"/>
      <c r="C2381" s="18"/>
      <c r="D2381" s="77"/>
      <c r="E2381" s="77"/>
      <c r="F2381" s="77"/>
      <c r="G2381" s="78"/>
      <c r="H2381" s="5"/>
      <c r="I2381" s="5"/>
      <c r="J2381" s="5"/>
      <c r="K2381" s="5"/>
      <c r="O2381" s="5"/>
      <c r="P2381" s="5"/>
      <c r="Q2381" s="5"/>
      <c r="R2381" s="18"/>
      <c r="S2381" s="18"/>
      <c r="T2381" s="18"/>
      <c r="AA2381" s="70"/>
      <c r="AB2381" s="70"/>
      <c r="AD2381" s="70"/>
      <c r="AE2381" s="90"/>
    </row>
    <row r="2382" spans="1:31" x14ac:dyDescent="0.25">
      <c r="A2382" s="18"/>
      <c r="B2382" s="18"/>
      <c r="C2382" s="18"/>
      <c r="D2382" s="77"/>
      <c r="E2382" s="77"/>
      <c r="F2382" s="77"/>
      <c r="G2382" s="78"/>
      <c r="H2382" s="5"/>
      <c r="I2382" s="5"/>
      <c r="J2382" s="5"/>
      <c r="K2382" s="5"/>
      <c r="O2382" s="5"/>
      <c r="P2382" s="5"/>
      <c r="Q2382" s="5"/>
      <c r="R2382" s="18"/>
      <c r="S2382" s="18"/>
      <c r="T2382" s="18"/>
      <c r="AA2382" s="70"/>
      <c r="AB2382" s="70"/>
      <c r="AD2382" s="70"/>
      <c r="AE2382" s="90"/>
    </row>
    <row r="2383" spans="1:31" x14ac:dyDescent="0.25">
      <c r="A2383" s="18"/>
      <c r="B2383" s="18"/>
      <c r="C2383" s="18"/>
      <c r="D2383" s="77"/>
      <c r="E2383" s="77"/>
      <c r="F2383" s="77"/>
      <c r="G2383" s="78"/>
      <c r="H2383" s="5"/>
      <c r="I2383" s="5"/>
      <c r="J2383" s="5"/>
      <c r="K2383" s="5"/>
      <c r="O2383" s="5"/>
      <c r="P2383" s="5"/>
      <c r="Q2383" s="5"/>
      <c r="R2383" s="18"/>
      <c r="S2383" s="18"/>
      <c r="T2383" s="18"/>
      <c r="AA2383" s="70"/>
      <c r="AB2383" s="70"/>
      <c r="AD2383" s="70"/>
      <c r="AE2383" s="90"/>
    </row>
    <row r="2384" spans="1:31" x14ac:dyDescent="0.25">
      <c r="A2384" s="18"/>
      <c r="B2384" s="18"/>
      <c r="C2384" s="18"/>
      <c r="D2384" s="77"/>
      <c r="E2384" s="77"/>
      <c r="F2384" s="77"/>
      <c r="G2384" s="78"/>
      <c r="H2384" s="5"/>
      <c r="I2384" s="5"/>
      <c r="J2384" s="5"/>
      <c r="K2384" s="5"/>
      <c r="O2384" s="5"/>
      <c r="P2384" s="5"/>
      <c r="Q2384" s="5"/>
      <c r="R2384" s="18"/>
      <c r="S2384" s="18"/>
      <c r="T2384" s="18"/>
      <c r="AA2384" s="70"/>
      <c r="AB2384" s="70"/>
      <c r="AD2384" s="70"/>
      <c r="AE2384" s="90"/>
    </row>
    <row r="2385" spans="1:31" x14ac:dyDescent="0.25">
      <c r="A2385" s="18"/>
      <c r="B2385" s="18"/>
      <c r="C2385" s="18"/>
      <c r="D2385" s="77"/>
      <c r="E2385" s="77"/>
      <c r="F2385" s="77"/>
      <c r="G2385" s="78"/>
      <c r="H2385" s="5"/>
      <c r="I2385" s="5"/>
      <c r="J2385" s="5"/>
      <c r="K2385" s="5"/>
      <c r="O2385" s="5"/>
      <c r="P2385" s="5"/>
      <c r="Q2385" s="5"/>
      <c r="R2385" s="18"/>
      <c r="S2385" s="18"/>
      <c r="T2385" s="18"/>
      <c r="AA2385" s="70"/>
      <c r="AB2385" s="70"/>
      <c r="AD2385" s="70"/>
      <c r="AE2385" s="90"/>
    </row>
    <row r="2386" spans="1:31" x14ac:dyDescent="0.25">
      <c r="A2386" s="18"/>
      <c r="B2386" s="18"/>
      <c r="C2386" s="18"/>
      <c r="D2386" s="77"/>
      <c r="E2386" s="77"/>
      <c r="F2386" s="77"/>
      <c r="G2386" s="78"/>
      <c r="H2386" s="5"/>
      <c r="I2386" s="5"/>
      <c r="J2386" s="5"/>
      <c r="K2386" s="5"/>
      <c r="O2386" s="5"/>
      <c r="P2386" s="5"/>
      <c r="Q2386" s="5"/>
      <c r="R2386" s="18"/>
      <c r="S2386" s="18"/>
      <c r="T2386" s="18"/>
      <c r="AA2386" s="70"/>
      <c r="AB2386" s="70"/>
      <c r="AD2386" s="70"/>
      <c r="AE2386" s="90"/>
    </row>
    <row r="2387" spans="1:31" x14ac:dyDescent="0.25">
      <c r="A2387" s="18"/>
      <c r="B2387" s="18"/>
      <c r="C2387" s="18"/>
      <c r="D2387" s="77"/>
      <c r="E2387" s="77"/>
      <c r="F2387" s="77"/>
      <c r="G2387" s="78"/>
      <c r="H2387" s="5"/>
      <c r="I2387" s="5"/>
      <c r="J2387" s="5"/>
      <c r="K2387" s="5"/>
      <c r="O2387" s="5"/>
      <c r="P2387" s="5"/>
      <c r="Q2387" s="5"/>
      <c r="R2387" s="18"/>
      <c r="S2387" s="18"/>
      <c r="T2387" s="18"/>
      <c r="AA2387" s="70"/>
      <c r="AB2387" s="70"/>
      <c r="AD2387" s="70"/>
      <c r="AE2387" s="90"/>
    </row>
    <row r="2388" spans="1:31" x14ac:dyDescent="0.25">
      <c r="A2388" s="18"/>
      <c r="B2388" s="18"/>
      <c r="C2388" s="18"/>
      <c r="D2388" s="77"/>
      <c r="E2388" s="77"/>
      <c r="F2388" s="77"/>
      <c r="G2388" s="78"/>
      <c r="H2388" s="5"/>
      <c r="I2388" s="5"/>
      <c r="J2388" s="5"/>
      <c r="K2388" s="5"/>
      <c r="O2388" s="5"/>
      <c r="P2388" s="5"/>
      <c r="Q2388" s="5"/>
      <c r="R2388" s="18"/>
      <c r="S2388" s="18"/>
      <c r="T2388" s="18"/>
      <c r="AA2388" s="70"/>
      <c r="AB2388" s="70"/>
      <c r="AD2388" s="70"/>
      <c r="AE2388" s="90"/>
    </row>
    <row r="2389" spans="1:31" x14ac:dyDescent="0.25">
      <c r="A2389" s="18"/>
      <c r="B2389" s="18"/>
      <c r="C2389" s="18"/>
      <c r="D2389" s="77"/>
      <c r="E2389" s="77"/>
      <c r="F2389" s="77"/>
      <c r="G2389" s="78"/>
      <c r="H2389" s="5"/>
      <c r="I2389" s="5"/>
      <c r="J2389" s="5"/>
      <c r="K2389" s="5"/>
      <c r="O2389" s="5"/>
      <c r="P2389" s="5"/>
      <c r="Q2389" s="5"/>
      <c r="R2389" s="18"/>
      <c r="S2389" s="18"/>
      <c r="T2389" s="18"/>
      <c r="AA2389" s="70"/>
      <c r="AB2389" s="70"/>
      <c r="AD2389" s="70"/>
      <c r="AE2389" s="90"/>
    </row>
    <row r="2390" spans="1:31" x14ac:dyDescent="0.25">
      <c r="A2390" s="18"/>
      <c r="B2390" s="18"/>
      <c r="C2390" s="18"/>
      <c r="D2390" s="77"/>
      <c r="E2390" s="77"/>
      <c r="F2390" s="77"/>
      <c r="G2390" s="78"/>
      <c r="H2390" s="5"/>
      <c r="I2390" s="5"/>
      <c r="J2390" s="5"/>
      <c r="K2390" s="5"/>
      <c r="O2390" s="5"/>
      <c r="P2390" s="5"/>
      <c r="Q2390" s="5"/>
      <c r="R2390" s="18"/>
      <c r="S2390" s="18"/>
      <c r="T2390" s="18"/>
      <c r="AA2390" s="70"/>
      <c r="AB2390" s="70"/>
      <c r="AD2390" s="70"/>
      <c r="AE2390" s="90"/>
    </row>
    <row r="2391" spans="1:31" x14ac:dyDescent="0.25">
      <c r="A2391" s="18"/>
      <c r="B2391" s="18"/>
      <c r="C2391" s="18"/>
      <c r="D2391" s="77"/>
      <c r="E2391" s="77"/>
      <c r="F2391" s="77"/>
      <c r="G2391" s="78"/>
      <c r="H2391" s="5"/>
      <c r="I2391" s="5"/>
      <c r="J2391" s="5"/>
      <c r="K2391" s="5"/>
      <c r="O2391" s="5"/>
      <c r="P2391" s="5"/>
      <c r="Q2391" s="5"/>
      <c r="R2391" s="18"/>
      <c r="S2391" s="18"/>
      <c r="T2391" s="18"/>
      <c r="AA2391" s="70"/>
      <c r="AB2391" s="70"/>
      <c r="AD2391" s="70"/>
      <c r="AE2391" s="90"/>
    </row>
    <row r="2392" spans="1:31" x14ac:dyDescent="0.25">
      <c r="A2392" s="18"/>
      <c r="B2392" s="18"/>
      <c r="C2392" s="18"/>
      <c r="D2392" s="77"/>
      <c r="E2392" s="77"/>
      <c r="F2392" s="77"/>
      <c r="G2392" s="78"/>
      <c r="H2392" s="5"/>
      <c r="I2392" s="5"/>
      <c r="J2392" s="5"/>
      <c r="K2392" s="5"/>
      <c r="O2392" s="5"/>
      <c r="P2392" s="5"/>
      <c r="Q2392" s="5"/>
      <c r="R2392" s="18"/>
      <c r="S2392" s="18"/>
      <c r="T2392" s="18"/>
      <c r="AA2392" s="70"/>
      <c r="AB2392" s="70"/>
      <c r="AD2392" s="70"/>
      <c r="AE2392" s="90"/>
    </row>
    <row r="2393" spans="1:31" x14ac:dyDescent="0.25">
      <c r="A2393" s="18"/>
      <c r="B2393" s="18"/>
      <c r="C2393" s="18"/>
      <c r="D2393" s="77"/>
      <c r="E2393" s="77"/>
      <c r="F2393" s="77"/>
      <c r="G2393" s="78"/>
      <c r="H2393" s="5"/>
      <c r="I2393" s="5"/>
      <c r="J2393" s="5"/>
      <c r="K2393" s="5"/>
      <c r="O2393" s="5"/>
      <c r="P2393" s="5"/>
      <c r="Q2393" s="5"/>
      <c r="R2393" s="18"/>
      <c r="S2393" s="18"/>
      <c r="T2393" s="18"/>
      <c r="AA2393" s="70"/>
      <c r="AB2393" s="70"/>
      <c r="AD2393" s="70"/>
      <c r="AE2393" s="90"/>
    </row>
    <row r="2394" spans="1:31" x14ac:dyDescent="0.25">
      <c r="A2394" s="18"/>
      <c r="B2394" s="18"/>
      <c r="C2394" s="18"/>
      <c r="D2394" s="77"/>
      <c r="E2394" s="77"/>
      <c r="F2394" s="77"/>
      <c r="G2394" s="78"/>
      <c r="H2394" s="5"/>
      <c r="I2394" s="5"/>
      <c r="J2394" s="5"/>
      <c r="K2394" s="5"/>
      <c r="O2394" s="5"/>
      <c r="P2394" s="5"/>
      <c r="Q2394" s="5"/>
      <c r="R2394" s="18"/>
      <c r="S2394" s="18"/>
      <c r="T2394" s="18"/>
      <c r="AA2394" s="70"/>
      <c r="AB2394" s="70"/>
      <c r="AD2394" s="70"/>
      <c r="AE2394" s="90"/>
    </row>
    <row r="2395" spans="1:31" x14ac:dyDescent="0.25">
      <c r="A2395" s="18"/>
      <c r="B2395" s="18"/>
      <c r="C2395" s="18"/>
      <c r="D2395" s="77"/>
      <c r="E2395" s="77"/>
      <c r="F2395" s="77"/>
      <c r="G2395" s="78"/>
      <c r="H2395" s="5"/>
      <c r="I2395" s="5"/>
      <c r="J2395" s="5"/>
      <c r="K2395" s="5"/>
      <c r="O2395" s="5"/>
      <c r="P2395" s="5"/>
      <c r="Q2395" s="5"/>
      <c r="R2395" s="18"/>
      <c r="S2395" s="18"/>
      <c r="T2395" s="18"/>
      <c r="AA2395" s="70"/>
      <c r="AB2395" s="70"/>
      <c r="AD2395" s="70"/>
      <c r="AE2395" s="90"/>
    </row>
    <row r="2396" spans="1:31" x14ac:dyDescent="0.25">
      <c r="A2396" s="18"/>
      <c r="B2396" s="18"/>
      <c r="C2396" s="18"/>
      <c r="D2396" s="77"/>
      <c r="E2396" s="77"/>
      <c r="F2396" s="77"/>
      <c r="G2396" s="78"/>
      <c r="H2396" s="5"/>
      <c r="I2396" s="5"/>
      <c r="J2396" s="5"/>
      <c r="K2396" s="5"/>
      <c r="O2396" s="5"/>
      <c r="P2396" s="5"/>
      <c r="Q2396" s="5"/>
      <c r="R2396" s="18"/>
      <c r="S2396" s="18"/>
      <c r="T2396" s="18"/>
      <c r="AA2396" s="70"/>
      <c r="AB2396" s="70"/>
      <c r="AD2396" s="70"/>
      <c r="AE2396" s="90"/>
    </row>
    <row r="2397" spans="1:31" x14ac:dyDescent="0.25">
      <c r="A2397" s="18"/>
      <c r="B2397" s="18"/>
      <c r="C2397" s="18"/>
      <c r="D2397" s="77"/>
      <c r="E2397" s="77"/>
      <c r="F2397" s="77"/>
      <c r="G2397" s="78"/>
      <c r="H2397" s="5"/>
      <c r="I2397" s="5"/>
      <c r="J2397" s="5"/>
      <c r="K2397" s="5"/>
      <c r="O2397" s="5"/>
      <c r="P2397" s="5"/>
      <c r="Q2397" s="5"/>
      <c r="R2397" s="18"/>
      <c r="S2397" s="18"/>
      <c r="T2397" s="18"/>
      <c r="AA2397" s="70"/>
      <c r="AB2397" s="70"/>
      <c r="AD2397" s="70"/>
      <c r="AE2397" s="90"/>
    </row>
    <row r="2398" spans="1:31" x14ac:dyDescent="0.25">
      <c r="A2398" s="18"/>
      <c r="B2398" s="18"/>
      <c r="C2398" s="18"/>
      <c r="D2398" s="77"/>
      <c r="E2398" s="77"/>
      <c r="F2398" s="77"/>
      <c r="G2398" s="78"/>
      <c r="H2398" s="5"/>
      <c r="I2398" s="5"/>
      <c r="J2398" s="5"/>
      <c r="K2398" s="5"/>
      <c r="O2398" s="5"/>
      <c r="P2398" s="5"/>
      <c r="Q2398" s="5"/>
      <c r="R2398" s="18"/>
      <c r="S2398" s="18"/>
      <c r="T2398" s="18"/>
      <c r="AA2398" s="70"/>
      <c r="AB2398" s="70"/>
      <c r="AD2398" s="70"/>
      <c r="AE2398" s="90"/>
    </row>
    <row r="2399" spans="1:31" x14ac:dyDescent="0.25">
      <c r="A2399" s="18"/>
      <c r="B2399" s="18"/>
      <c r="C2399" s="18"/>
      <c r="D2399" s="77"/>
      <c r="E2399" s="77"/>
      <c r="F2399" s="77"/>
      <c r="G2399" s="78"/>
      <c r="H2399" s="5"/>
      <c r="I2399" s="5"/>
      <c r="J2399" s="5"/>
      <c r="K2399" s="5"/>
      <c r="O2399" s="5"/>
      <c r="P2399" s="5"/>
      <c r="Q2399" s="5"/>
      <c r="R2399" s="18"/>
      <c r="S2399" s="18"/>
      <c r="T2399" s="18"/>
      <c r="AA2399" s="70"/>
      <c r="AB2399" s="70"/>
      <c r="AD2399" s="70"/>
      <c r="AE2399" s="90"/>
    </row>
    <row r="2400" spans="1:31" x14ac:dyDescent="0.25">
      <c r="A2400" s="18"/>
      <c r="B2400" s="18"/>
      <c r="C2400" s="18"/>
      <c r="D2400" s="77"/>
      <c r="E2400" s="77"/>
      <c r="F2400" s="77"/>
      <c r="G2400" s="78"/>
      <c r="H2400" s="5"/>
      <c r="I2400" s="5"/>
      <c r="J2400" s="5"/>
      <c r="K2400" s="5"/>
      <c r="O2400" s="5"/>
      <c r="P2400" s="5"/>
      <c r="Q2400" s="5"/>
      <c r="R2400" s="18"/>
      <c r="S2400" s="18"/>
      <c r="T2400" s="18"/>
      <c r="AA2400" s="70"/>
      <c r="AB2400" s="70"/>
      <c r="AD2400" s="70"/>
      <c r="AE2400" s="90"/>
    </row>
    <row r="2401" spans="1:31" x14ac:dyDescent="0.25">
      <c r="A2401" s="18"/>
      <c r="B2401" s="18"/>
      <c r="C2401" s="18"/>
      <c r="D2401" s="77"/>
      <c r="E2401" s="77"/>
      <c r="F2401" s="77"/>
      <c r="G2401" s="78"/>
      <c r="H2401" s="5"/>
      <c r="I2401" s="5"/>
      <c r="J2401" s="5"/>
      <c r="K2401" s="5"/>
      <c r="O2401" s="5"/>
      <c r="P2401" s="5"/>
      <c r="Q2401" s="5"/>
      <c r="R2401" s="18"/>
      <c r="S2401" s="18"/>
      <c r="T2401" s="18"/>
      <c r="AA2401" s="70"/>
      <c r="AB2401" s="70"/>
      <c r="AD2401" s="70"/>
      <c r="AE2401" s="90"/>
    </row>
    <row r="2402" spans="1:31" x14ac:dyDescent="0.25">
      <c r="A2402" s="18"/>
      <c r="B2402" s="18"/>
      <c r="C2402" s="18"/>
      <c r="D2402" s="77"/>
      <c r="E2402" s="77"/>
      <c r="F2402" s="77"/>
      <c r="G2402" s="78"/>
      <c r="H2402" s="5"/>
      <c r="I2402" s="5"/>
      <c r="J2402" s="5"/>
      <c r="K2402" s="5"/>
      <c r="O2402" s="5"/>
      <c r="P2402" s="5"/>
      <c r="Q2402" s="5"/>
      <c r="R2402" s="18"/>
      <c r="S2402" s="18"/>
      <c r="T2402" s="18"/>
      <c r="AA2402" s="70"/>
      <c r="AB2402" s="70"/>
      <c r="AD2402" s="70"/>
      <c r="AE2402" s="90"/>
    </row>
    <row r="2403" spans="1:31" x14ac:dyDescent="0.25">
      <c r="A2403" s="18"/>
      <c r="B2403" s="18"/>
      <c r="C2403" s="18"/>
      <c r="D2403" s="77"/>
      <c r="E2403" s="77"/>
      <c r="F2403" s="77"/>
      <c r="G2403" s="78"/>
      <c r="H2403" s="5"/>
      <c r="I2403" s="5"/>
      <c r="J2403" s="5"/>
      <c r="K2403" s="5"/>
      <c r="O2403" s="5"/>
      <c r="P2403" s="5"/>
      <c r="Q2403" s="5"/>
      <c r="R2403" s="18"/>
      <c r="S2403" s="18"/>
      <c r="T2403" s="18"/>
      <c r="AA2403" s="70"/>
      <c r="AB2403" s="70"/>
      <c r="AD2403" s="70"/>
      <c r="AE2403" s="90"/>
    </row>
    <row r="2404" spans="1:31" x14ac:dyDescent="0.25">
      <c r="A2404" s="18"/>
      <c r="B2404" s="18"/>
      <c r="C2404" s="18"/>
      <c r="D2404" s="77"/>
      <c r="E2404" s="77"/>
      <c r="F2404" s="77"/>
      <c r="G2404" s="78"/>
      <c r="H2404" s="5"/>
      <c r="I2404" s="5"/>
      <c r="J2404" s="5"/>
      <c r="K2404" s="5"/>
      <c r="O2404" s="5"/>
      <c r="P2404" s="5"/>
      <c r="Q2404" s="5"/>
      <c r="R2404" s="18"/>
      <c r="S2404" s="18"/>
      <c r="T2404" s="18"/>
      <c r="AA2404" s="70"/>
      <c r="AB2404" s="70"/>
      <c r="AD2404" s="70"/>
      <c r="AE2404" s="90"/>
    </row>
    <row r="2405" spans="1:31" x14ac:dyDescent="0.25">
      <c r="A2405" s="18"/>
      <c r="B2405" s="18"/>
      <c r="C2405" s="18"/>
      <c r="D2405" s="77"/>
      <c r="E2405" s="77"/>
      <c r="F2405" s="77"/>
      <c r="G2405" s="78"/>
      <c r="H2405" s="5"/>
      <c r="I2405" s="5"/>
      <c r="J2405" s="5"/>
      <c r="K2405" s="5"/>
      <c r="O2405" s="5"/>
      <c r="P2405" s="5"/>
      <c r="Q2405" s="5"/>
      <c r="R2405" s="18"/>
      <c r="S2405" s="18"/>
      <c r="T2405" s="18"/>
      <c r="AA2405" s="70"/>
      <c r="AB2405" s="70"/>
      <c r="AD2405" s="70"/>
      <c r="AE2405" s="90"/>
    </row>
    <row r="2406" spans="1:31" x14ac:dyDescent="0.25">
      <c r="A2406" s="18"/>
      <c r="B2406" s="18"/>
      <c r="C2406" s="18"/>
      <c r="D2406" s="77"/>
      <c r="E2406" s="77"/>
      <c r="F2406" s="77"/>
      <c r="G2406" s="78"/>
      <c r="H2406" s="5"/>
      <c r="I2406" s="5"/>
      <c r="J2406" s="5"/>
      <c r="K2406" s="5"/>
      <c r="O2406" s="5"/>
      <c r="P2406" s="5"/>
      <c r="Q2406" s="5"/>
      <c r="R2406" s="18"/>
      <c r="S2406" s="18"/>
      <c r="T2406" s="18"/>
      <c r="AA2406" s="70"/>
      <c r="AB2406" s="70"/>
      <c r="AD2406" s="70"/>
      <c r="AE2406" s="90"/>
    </row>
    <row r="2407" spans="1:31" x14ac:dyDescent="0.25">
      <c r="A2407" s="18"/>
      <c r="B2407" s="18"/>
      <c r="C2407" s="18"/>
      <c r="D2407" s="77"/>
      <c r="E2407" s="77"/>
      <c r="F2407" s="77"/>
      <c r="G2407" s="78"/>
      <c r="H2407" s="5"/>
      <c r="I2407" s="5"/>
      <c r="J2407" s="5"/>
      <c r="K2407" s="5"/>
      <c r="O2407" s="5"/>
      <c r="P2407" s="5"/>
      <c r="Q2407" s="5"/>
      <c r="R2407" s="18"/>
      <c r="S2407" s="18"/>
      <c r="T2407" s="18"/>
      <c r="AA2407" s="70"/>
      <c r="AB2407" s="70"/>
      <c r="AD2407" s="70"/>
      <c r="AE2407" s="90"/>
    </row>
    <row r="2408" spans="1:31" x14ac:dyDescent="0.25">
      <c r="A2408" s="18"/>
      <c r="B2408" s="18"/>
      <c r="C2408" s="18"/>
      <c r="D2408" s="77"/>
      <c r="E2408" s="77"/>
      <c r="F2408" s="77"/>
      <c r="G2408" s="78"/>
      <c r="H2408" s="5"/>
      <c r="I2408" s="5"/>
      <c r="J2408" s="5"/>
      <c r="K2408" s="5"/>
      <c r="O2408" s="5"/>
      <c r="P2408" s="5"/>
      <c r="Q2408" s="5"/>
      <c r="R2408" s="18"/>
      <c r="S2408" s="18"/>
      <c r="T2408" s="18"/>
      <c r="AA2408" s="70"/>
      <c r="AB2408" s="70"/>
      <c r="AD2408" s="70"/>
      <c r="AE2408" s="90"/>
    </row>
    <row r="2409" spans="1:31" x14ac:dyDescent="0.25">
      <c r="A2409" s="18"/>
      <c r="B2409" s="18"/>
      <c r="C2409" s="18"/>
      <c r="D2409" s="77"/>
      <c r="E2409" s="77"/>
      <c r="F2409" s="77"/>
      <c r="G2409" s="78"/>
      <c r="H2409" s="5"/>
      <c r="I2409" s="5"/>
      <c r="J2409" s="5"/>
      <c r="K2409" s="5"/>
      <c r="O2409" s="5"/>
      <c r="P2409" s="5"/>
      <c r="Q2409" s="5"/>
      <c r="R2409" s="18"/>
      <c r="S2409" s="18"/>
      <c r="T2409" s="18"/>
      <c r="AA2409" s="70"/>
      <c r="AB2409" s="70"/>
      <c r="AD2409" s="70"/>
      <c r="AE2409" s="90"/>
    </row>
    <row r="2410" spans="1:31" x14ac:dyDescent="0.25">
      <c r="A2410" s="18"/>
      <c r="B2410" s="18"/>
      <c r="C2410" s="18"/>
      <c r="D2410" s="77"/>
      <c r="E2410" s="77"/>
      <c r="F2410" s="77"/>
      <c r="G2410" s="78"/>
      <c r="H2410" s="5"/>
      <c r="I2410" s="5"/>
      <c r="J2410" s="5"/>
      <c r="K2410" s="5"/>
      <c r="O2410" s="5"/>
      <c r="P2410" s="5"/>
      <c r="Q2410" s="5"/>
      <c r="R2410" s="18"/>
      <c r="S2410" s="18"/>
      <c r="T2410" s="18"/>
      <c r="AA2410" s="70"/>
      <c r="AB2410" s="70"/>
      <c r="AD2410" s="70"/>
      <c r="AE2410" s="90"/>
    </row>
    <row r="2411" spans="1:31" x14ac:dyDescent="0.25">
      <c r="A2411" s="18"/>
      <c r="B2411" s="18"/>
      <c r="C2411" s="18"/>
      <c r="D2411" s="77"/>
      <c r="E2411" s="77"/>
      <c r="F2411" s="77"/>
      <c r="G2411" s="78"/>
      <c r="H2411" s="5"/>
      <c r="I2411" s="5"/>
      <c r="J2411" s="5"/>
      <c r="K2411" s="5"/>
      <c r="O2411" s="5"/>
      <c r="P2411" s="5"/>
      <c r="Q2411" s="5"/>
      <c r="R2411" s="18"/>
      <c r="S2411" s="18"/>
      <c r="T2411" s="18"/>
      <c r="AA2411" s="70"/>
      <c r="AB2411" s="70"/>
      <c r="AD2411" s="70"/>
      <c r="AE2411" s="90"/>
    </row>
    <row r="2412" spans="1:31" x14ac:dyDescent="0.25">
      <c r="A2412" s="18"/>
      <c r="B2412" s="18"/>
      <c r="C2412" s="18"/>
      <c r="D2412" s="77"/>
      <c r="E2412" s="77"/>
      <c r="F2412" s="77"/>
      <c r="G2412" s="78"/>
      <c r="H2412" s="5"/>
      <c r="I2412" s="5"/>
      <c r="J2412" s="5"/>
      <c r="K2412" s="5"/>
      <c r="O2412" s="5"/>
      <c r="P2412" s="5"/>
      <c r="Q2412" s="5"/>
      <c r="R2412" s="18"/>
      <c r="S2412" s="18"/>
      <c r="T2412" s="18"/>
      <c r="AA2412" s="70"/>
      <c r="AB2412" s="70"/>
      <c r="AD2412" s="70"/>
      <c r="AE2412" s="90"/>
    </row>
    <row r="2413" spans="1:31" x14ac:dyDescent="0.25">
      <c r="A2413" s="18"/>
      <c r="B2413" s="18"/>
      <c r="C2413" s="18"/>
      <c r="D2413" s="77"/>
      <c r="E2413" s="77"/>
      <c r="F2413" s="77"/>
      <c r="G2413" s="78"/>
      <c r="H2413" s="5"/>
      <c r="I2413" s="5"/>
      <c r="J2413" s="5"/>
      <c r="K2413" s="5"/>
      <c r="O2413" s="5"/>
      <c r="P2413" s="5"/>
      <c r="Q2413" s="5"/>
      <c r="R2413" s="18"/>
      <c r="S2413" s="18"/>
      <c r="T2413" s="18"/>
      <c r="AA2413" s="70"/>
      <c r="AB2413" s="70"/>
      <c r="AD2413" s="70"/>
      <c r="AE2413" s="90"/>
    </row>
    <row r="2414" spans="1:31" x14ac:dyDescent="0.25">
      <c r="A2414" s="18"/>
      <c r="B2414" s="18"/>
      <c r="C2414" s="18"/>
      <c r="D2414" s="77"/>
      <c r="E2414" s="77"/>
      <c r="F2414" s="77"/>
      <c r="G2414" s="78"/>
      <c r="H2414" s="5"/>
      <c r="I2414" s="5"/>
      <c r="J2414" s="5"/>
      <c r="K2414" s="5"/>
      <c r="O2414" s="5"/>
      <c r="P2414" s="5"/>
      <c r="Q2414" s="5"/>
      <c r="R2414" s="18"/>
      <c r="S2414" s="18"/>
      <c r="T2414" s="18"/>
      <c r="AA2414" s="70"/>
      <c r="AB2414" s="70"/>
      <c r="AD2414" s="70"/>
      <c r="AE2414" s="90"/>
    </row>
    <row r="2415" spans="1:31" x14ac:dyDescent="0.25">
      <c r="A2415" s="18"/>
      <c r="B2415" s="18"/>
      <c r="C2415" s="18"/>
      <c r="D2415" s="77"/>
      <c r="E2415" s="77"/>
      <c r="F2415" s="77"/>
      <c r="G2415" s="78"/>
      <c r="H2415" s="5"/>
      <c r="I2415" s="5"/>
      <c r="J2415" s="5"/>
      <c r="K2415" s="5"/>
      <c r="O2415" s="5"/>
      <c r="P2415" s="5"/>
      <c r="Q2415" s="5"/>
      <c r="R2415" s="18"/>
      <c r="S2415" s="18"/>
      <c r="T2415" s="18"/>
      <c r="AA2415" s="70"/>
      <c r="AB2415" s="70"/>
      <c r="AD2415" s="70"/>
      <c r="AE2415" s="90"/>
    </row>
    <row r="2416" spans="1:31" x14ac:dyDescent="0.25">
      <c r="A2416" s="18"/>
      <c r="B2416" s="18"/>
      <c r="C2416" s="18"/>
      <c r="D2416" s="77"/>
      <c r="E2416" s="77"/>
      <c r="F2416" s="77"/>
      <c r="G2416" s="78"/>
      <c r="H2416" s="5"/>
      <c r="I2416" s="5"/>
      <c r="J2416" s="5"/>
      <c r="K2416" s="5"/>
      <c r="O2416" s="5"/>
      <c r="P2416" s="5"/>
      <c r="Q2416" s="5"/>
      <c r="R2416" s="18"/>
      <c r="S2416" s="18"/>
      <c r="T2416" s="18"/>
      <c r="AA2416" s="70"/>
      <c r="AB2416" s="70"/>
      <c r="AD2416" s="70"/>
      <c r="AE2416" s="90"/>
    </row>
    <row r="2417" spans="1:31" x14ac:dyDescent="0.25">
      <c r="A2417" s="18"/>
      <c r="B2417" s="18"/>
      <c r="C2417" s="18"/>
      <c r="D2417" s="77"/>
      <c r="E2417" s="77"/>
      <c r="F2417" s="77"/>
      <c r="G2417" s="78"/>
      <c r="H2417" s="5"/>
      <c r="I2417" s="5"/>
      <c r="J2417" s="5"/>
      <c r="K2417" s="5"/>
      <c r="O2417" s="5"/>
      <c r="P2417" s="5"/>
      <c r="Q2417" s="5"/>
      <c r="R2417" s="18"/>
      <c r="S2417" s="18"/>
      <c r="T2417" s="18"/>
      <c r="AA2417" s="70"/>
      <c r="AB2417" s="70"/>
      <c r="AD2417" s="70"/>
      <c r="AE2417" s="90"/>
    </row>
    <row r="2418" spans="1:31" x14ac:dyDescent="0.25">
      <c r="A2418" s="18"/>
      <c r="B2418" s="18"/>
      <c r="C2418" s="18"/>
      <c r="D2418" s="77"/>
      <c r="E2418" s="77"/>
      <c r="F2418" s="77"/>
      <c r="G2418" s="78"/>
      <c r="H2418" s="5"/>
      <c r="I2418" s="5"/>
      <c r="J2418" s="5"/>
      <c r="K2418" s="5"/>
      <c r="O2418" s="5"/>
      <c r="P2418" s="5"/>
      <c r="Q2418" s="5"/>
      <c r="R2418" s="18"/>
      <c r="S2418" s="18"/>
      <c r="T2418" s="18"/>
      <c r="AA2418" s="70"/>
      <c r="AB2418" s="70"/>
      <c r="AD2418" s="70"/>
      <c r="AE2418" s="90"/>
    </row>
    <row r="2419" spans="1:31" x14ac:dyDescent="0.25">
      <c r="A2419" s="18"/>
      <c r="B2419" s="18"/>
      <c r="C2419" s="18"/>
      <c r="D2419" s="77"/>
      <c r="E2419" s="77"/>
      <c r="F2419" s="77"/>
      <c r="G2419" s="78"/>
      <c r="H2419" s="5"/>
      <c r="I2419" s="5"/>
      <c r="J2419" s="5"/>
      <c r="K2419" s="5"/>
      <c r="O2419" s="5"/>
      <c r="P2419" s="5"/>
      <c r="Q2419" s="5"/>
      <c r="R2419" s="18"/>
      <c r="S2419" s="18"/>
      <c r="T2419" s="18"/>
      <c r="AA2419" s="70"/>
      <c r="AB2419" s="70"/>
      <c r="AD2419" s="70"/>
      <c r="AE2419" s="90"/>
    </row>
    <row r="2420" spans="1:31" x14ac:dyDescent="0.25">
      <c r="A2420" s="18"/>
      <c r="B2420" s="18"/>
      <c r="C2420" s="18"/>
      <c r="D2420" s="77"/>
      <c r="E2420" s="77"/>
      <c r="F2420" s="77"/>
      <c r="G2420" s="78"/>
      <c r="H2420" s="5"/>
      <c r="I2420" s="5"/>
      <c r="J2420" s="5"/>
      <c r="K2420" s="5"/>
      <c r="O2420" s="5"/>
      <c r="P2420" s="5"/>
      <c r="Q2420" s="5"/>
      <c r="R2420" s="18"/>
      <c r="S2420" s="18"/>
      <c r="T2420" s="18"/>
      <c r="AA2420" s="70"/>
      <c r="AB2420" s="70"/>
      <c r="AD2420" s="70"/>
      <c r="AE2420" s="90"/>
    </row>
    <row r="2421" spans="1:31" x14ac:dyDescent="0.25">
      <c r="A2421" s="18"/>
      <c r="B2421" s="18"/>
      <c r="C2421" s="18"/>
      <c r="D2421" s="77"/>
      <c r="E2421" s="77"/>
      <c r="F2421" s="77"/>
      <c r="G2421" s="78"/>
      <c r="H2421" s="5"/>
      <c r="I2421" s="5"/>
      <c r="J2421" s="5"/>
      <c r="K2421" s="5"/>
      <c r="O2421" s="5"/>
      <c r="P2421" s="5"/>
      <c r="Q2421" s="5"/>
      <c r="R2421" s="18"/>
      <c r="S2421" s="18"/>
      <c r="T2421" s="18"/>
      <c r="AA2421" s="70"/>
      <c r="AB2421" s="70"/>
      <c r="AD2421" s="70"/>
      <c r="AE2421" s="90"/>
    </row>
    <row r="2422" spans="1:31" x14ac:dyDescent="0.25">
      <c r="A2422" s="18"/>
      <c r="B2422" s="18"/>
      <c r="C2422" s="18"/>
      <c r="D2422" s="77"/>
      <c r="E2422" s="77"/>
      <c r="F2422" s="77"/>
      <c r="G2422" s="78"/>
      <c r="H2422" s="5"/>
      <c r="I2422" s="5"/>
      <c r="J2422" s="5"/>
      <c r="K2422" s="5"/>
      <c r="O2422" s="5"/>
      <c r="P2422" s="5"/>
      <c r="Q2422" s="5"/>
      <c r="R2422" s="18"/>
      <c r="S2422" s="18"/>
      <c r="T2422" s="18"/>
      <c r="AA2422" s="70"/>
      <c r="AB2422" s="70"/>
      <c r="AD2422" s="70"/>
      <c r="AE2422" s="90"/>
    </row>
    <row r="2423" spans="1:31" x14ac:dyDescent="0.25">
      <c r="A2423" s="18"/>
      <c r="B2423" s="18"/>
      <c r="C2423" s="18"/>
      <c r="D2423" s="77"/>
      <c r="E2423" s="77"/>
      <c r="F2423" s="77"/>
      <c r="G2423" s="78"/>
      <c r="H2423" s="5"/>
      <c r="I2423" s="5"/>
      <c r="J2423" s="5"/>
      <c r="K2423" s="5"/>
      <c r="O2423" s="5"/>
      <c r="P2423" s="5"/>
      <c r="Q2423" s="5"/>
      <c r="R2423" s="18"/>
      <c r="S2423" s="18"/>
      <c r="T2423" s="18"/>
      <c r="AA2423" s="70"/>
      <c r="AB2423" s="70"/>
      <c r="AD2423" s="70"/>
      <c r="AE2423" s="90"/>
    </row>
    <row r="2424" spans="1:31" x14ac:dyDescent="0.25">
      <c r="A2424" s="18"/>
      <c r="B2424" s="18"/>
      <c r="C2424" s="18"/>
      <c r="D2424" s="77"/>
      <c r="E2424" s="77"/>
      <c r="F2424" s="77"/>
      <c r="G2424" s="78"/>
      <c r="H2424" s="5"/>
      <c r="I2424" s="5"/>
      <c r="J2424" s="5"/>
      <c r="K2424" s="5"/>
      <c r="O2424" s="5"/>
      <c r="P2424" s="5"/>
      <c r="Q2424" s="5"/>
      <c r="R2424" s="18"/>
      <c r="S2424" s="18"/>
      <c r="T2424" s="18"/>
      <c r="AA2424" s="70"/>
      <c r="AB2424" s="70"/>
      <c r="AD2424" s="70"/>
      <c r="AE2424" s="90"/>
    </row>
    <row r="2425" spans="1:31" x14ac:dyDescent="0.25">
      <c r="A2425" s="18"/>
      <c r="B2425" s="18"/>
      <c r="C2425" s="18"/>
      <c r="D2425" s="77"/>
      <c r="E2425" s="77"/>
      <c r="F2425" s="77"/>
      <c r="G2425" s="78"/>
      <c r="H2425" s="5"/>
      <c r="I2425" s="5"/>
      <c r="J2425" s="5"/>
      <c r="K2425" s="5"/>
      <c r="O2425" s="5"/>
      <c r="P2425" s="5"/>
      <c r="Q2425" s="5"/>
      <c r="R2425" s="18"/>
      <c r="S2425" s="18"/>
      <c r="T2425" s="18"/>
      <c r="AA2425" s="70"/>
      <c r="AB2425" s="70"/>
      <c r="AD2425" s="70"/>
      <c r="AE2425" s="90"/>
    </row>
    <row r="2426" spans="1:31" x14ac:dyDescent="0.25">
      <c r="A2426" s="18"/>
      <c r="B2426" s="18"/>
      <c r="C2426" s="18"/>
      <c r="D2426" s="77"/>
      <c r="E2426" s="77"/>
      <c r="F2426" s="77"/>
      <c r="G2426" s="78"/>
      <c r="H2426" s="5"/>
      <c r="I2426" s="5"/>
      <c r="J2426" s="5"/>
      <c r="K2426" s="5"/>
      <c r="O2426" s="5"/>
      <c r="P2426" s="5"/>
      <c r="Q2426" s="5"/>
      <c r="R2426" s="18"/>
      <c r="S2426" s="18"/>
      <c r="T2426" s="18"/>
      <c r="AA2426" s="70"/>
      <c r="AB2426" s="70"/>
      <c r="AD2426" s="70"/>
      <c r="AE2426" s="90"/>
    </row>
    <row r="2427" spans="1:31" x14ac:dyDescent="0.25">
      <c r="A2427" s="18"/>
      <c r="B2427" s="18"/>
      <c r="C2427" s="18"/>
      <c r="D2427" s="77"/>
      <c r="E2427" s="77"/>
      <c r="F2427" s="77"/>
      <c r="G2427" s="78"/>
      <c r="H2427" s="5"/>
      <c r="I2427" s="5"/>
      <c r="J2427" s="5"/>
      <c r="K2427" s="5"/>
      <c r="O2427" s="5"/>
      <c r="P2427" s="5"/>
      <c r="Q2427" s="5"/>
      <c r="R2427" s="18"/>
      <c r="S2427" s="18"/>
      <c r="T2427" s="18"/>
      <c r="AA2427" s="70"/>
      <c r="AB2427" s="70"/>
      <c r="AD2427" s="70"/>
      <c r="AE2427" s="90"/>
    </row>
    <row r="2428" spans="1:31" x14ac:dyDescent="0.25">
      <c r="A2428" s="18"/>
      <c r="B2428" s="18"/>
      <c r="C2428" s="18"/>
      <c r="D2428" s="77"/>
      <c r="E2428" s="77"/>
      <c r="F2428" s="77"/>
      <c r="G2428" s="78"/>
      <c r="H2428" s="5"/>
      <c r="I2428" s="5"/>
      <c r="J2428" s="5"/>
      <c r="K2428" s="5"/>
      <c r="O2428" s="5"/>
      <c r="P2428" s="5"/>
      <c r="Q2428" s="5"/>
      <c r="R2428" s="18"/>
      <c r="S2428" s="18"/>
      <c r="T2428" s="18"/>
      <c r="AA2428" s="70"/>
      <c r="AB2428" s="70"/>
      <c r="AD2428" s="70"/>
      <c r="AE2428" s="90"/>
    </row>
    <row r="2429" spans="1:31" x14ac:dyDescent="0.25">
      <c r="A2429" s="18"/>
      <c r="B2429" s="18"/>
      <c r="C2429" s="18"/>
      <c r="D2429" s="77"/>
      <c r="E2429" s="77"/>
      <c r="F2429" s="77"/>
      <c r="G2429" s="78"/>
      <c r="H2429" s="5"/>
      <c r="I2429" s="5"/>
      <c r="J2429" s="5"/>
      <c r="K2429" s="5"/>
      <c r="O2429" s="5"/>
      <c r="P2429" s="5"/>
      <c r="Q2429" s="5"/>
      <c r="R2429" s="18"/>
      <c r="S2429" s="18"/>
      <c r="T2429" s="18"/>
      <c r="AA2429" s="70"/>
      <c r="AB2429" s="70"/>
      <c r="AD2429" s="70"/>
      <c r="AE2429" s="90"/>
    </row>
    <row r="2430" spans="1:31" x14ac:dyDescent="0.25">
      <c r="A2430" s="18"/>
      <c r="B2430" s="18"/>
      <c r="C2430" s="18"/>
      <c r="D2430" s="77"/>
      <c r="E2430" s="77"/>
      <c r="F2430" s="77"/>
      <c r="G2430" s="78"/>
      <c r="H2430" s="5"/>
      <c r="I2430" s="5"/>
      <c r="J2430" s="5"/>
      <c r="K2430" s="5"/>
      <c r="O2430" s="5"/>
      <c r="P2430" s="5"/>
      <c r="Q2430" s="5"/>
      <c r="R2430" s="18"/>
      <c r="S2430" s="18"/>
      <c r="T2430" s="18"/>
      <c r="AA2430" s="70"/>
      <c r="AB2430" s="70"/>
      <c r="AD2430" s="70"/>
      <c r="AE2430" s="90"/>
    </row>
    <row r="2431" spans="1:31" x14ac:dyDescent="0.25">
      <c r="A2431" s="18"/>
      <c r="B2431" s="18"/>
      <c r="C2431" s="18"/>
      <c r="D2431" s="77"/>
      <c r="E2431" s="77"/>
      <c r="F2431" s="77"/>
      <c r="G2431" s="78"/>
      <c r="H2431" s="5"/>
      <c r="I2431" s="5"/>
      <c r="J2431" s="5"/>
      <c r="K2431" s="5"/>
      <c r="O2431" s="5"/>
      <c r="P2431" s="5"/>
      <c r="Q2431" s="5"/>
      <c r="R2431" s="18"/>
      <c r="S2431" s="18"/>
      <c r="T2431" s="18"/>
      <c r="AA2431" s="70"/>
      <c r="AB2431" s="70"/>
      <c r="AD2431" s="70"/>
      <c r="AE2431" s="90"/>
    </row>
    <row r="2432" spans="1:31" x14ac:dyDescent="0.25">
      <c r="A2432" s="18"/>
      <c r="B2432" s="18"/>
      <c r="C2432" s="18"/>
      <c r="D2432" s="77"/>
      <c r="E2432" s="77"/>
      <c r="F2432" s="77"/>
      <c r="G2432" s="78"/>
      <c r="H2432" s="5"/>
      <c r="I2432" s="5"/>
      <c r="J2432" s="5"/>
      <c r="K2432" s="5"/>
      <c r="O2432" s="5"/>
      <c r="P2432" s="5"/>
      <c r="Q2432" s="5"/>
      <c r="R2432" s="18"/>
      <c r="S2432" s="18"/>
      <c r="T2432" s="18"/>
      <c r="AA2432" s="70"/>
      <c r="AB2432" s="70"/>
      <c r="AD2432" s="70"/>
      <c r="AE2432" s="90"/>
    </row>
    <row r="2433" spans="1:31" x14ac:dyDescent="0.25">
      <c r="A2433" s="18"/>
      <c r="B2433" s="18"/>
      <c r="C2433" s="18"/>
      <c r="D2433" s="77"/>
      <c r="E2433" s="77"/>
      <c r="F2433" s="77"/>
      <c r="G2433" s="78"/>
      <c r="H2433" s="5"/>
      <c r="I2433" s="5"/>
      <c r="J2433" s="5"/>
      <c r="K2433" s="5"/>
      <c r="O2433" s="5"/>
      <c r="P2433" s="5"/>
      <c r="Q2433" s="5"/>
      <c r="R2433" s="18"/>
      <c r="S2433" s="18"/>
      <c r="T2433" s="18"/>
      <c r="AA2433" s="70"/>
      <c r="AB2433" s="70"/>
      <c r="AD2433" s="70"/>
      <c r="AE2433" s="90"/>
    </row>
    <row r="2434" spans="1:31" x14ac:dyDescent="0.25">
      <c r="A2434" s="18"/>
      <c r="B2434" s="18"/>
      <c r="C2434" s="18"/>
      <c r="D2434" s="77"/>
      <c r="E2434" s="77"/>
      <c r="F2434" s="77"/>
      <c r="G2434" s="78"/>
      <c r="H2434" s="5"/>
      <c r="I2434" s="5"/>
      <c r="J2434" s="5"/>
      <c r="K2434" s="5"/>
      <c r="O2434" s="5"/>
      <c r="P2434" s="5"/>
      <c r="Q2434" s="5"/>
      <c r="R2434" s="18"/>
      <c r="S2434" s="18"/>
      <c r="T2434" s="18"/>
      <c r="AA2434" s="70"/>
      <c r="AB2434" s="70"/>
      <c r="AD2434" s="70"/>
      <c r="AE2434" s="90"/>
    </row>
    <row r="2435" spans="1:31" x14ac:dyDescent="0.25">
      <c r="A2435" s="18"/>
      <c r="B2435" s="18"/>
      <c r="C2435" s="18"/>
      <c r="D2435" s="77"/>
      <c r="E2435" s="77"/>
      <c r="F2435" s="77"/>
      <c r="G2435" s="78"/>
      <c r="H2435" s="5"/>
      <c r="I2435" s="5"/>
      <c r="J2435" s="5"/>
      <c r="K2435" s="5"/>
      <c r="O2435" s="5"/>
      <c r="P2435" s="5"/>
      <c r="Q2435" s="5"/>
      <c r="R2435" s="18"/>
      <c r="S2435" s="18"/>
      <c r="T2435" s="18"/>
      <c r="AA2435" s="70"/>
      <c r="AB2435" s="70"/>
      <c r="AD2435" s="70"/>
      <c r="AE2435" s="90"/>
    </row>
    <row r="2436" spans="1:31" x14ac:dyDescent="0.25">
      <c r="A2436" s="18"/>
      <c r="B2436" s="18"/>
      <c r="C2436" s="18"/>
      <c r="D2436" s="77"/>
      <c r="E2436" s="77"/>
      <c r="F2436" s="77"/>
      <c r="G2436" s="78"/>
      <c r="H2436" s="5"/>
      <c r="I2436" s="5"/>
      <c r="J2436" s="5"/>
      <c r="K2436" s="5"/>
      <c r="O2436" s="5"/>
      <c r="P2436" s="5"/>
      <c r="Q2436" s="5"/>
      <c r="R2436" s="18"/>
      <c r="S2436" s="18"/>
      <c r="T2436" s="18"/>
      <c r="AA2436" s="70"/>
      <c r="AB2436" s="70"/>
      <c r="AD2436" s="70"/>
      <c r="AE2436" s="90"/>
    </row>
    <row r="2437" spans="1:31" x14ac:dyDescent="0.25">
      <c r="A2437" s="18"/>
      <c r="B2437" s="18"/>
      <c r="C2437" s="18"/>
      <c r="D2437" s="77"/>
      <c r="E2437" s="77"/>
      <c r="F2437" s="77"/>
      <c r="G2437" s="78"/>
      <c r="H2437" s="5"/>
      <c r="I2437" s="5"/>
      <c r="J2437" s="5"/>
      <c r="K2437" s="5"/>
      <c r="O2437" s="5"/>
      <c r="P2437" s="5"/>
      <c r="Q2437" s="5"/>
      <c r="R2437" s="18"/>
      <c r="S2437" s="18"/>
      <c r="T2437" s="18"/>
      <c r="AA2437" s="70"/>
      <c r="AB2437" s="70"/>
      <c r="AD2437" s="70"/>
      <c r="AE2437" s="90"/>
    </row>
    <row r="2438" spans="1:31" x14ac:dyDescent="0.25">
      <c r="A2438" s="18"/>
      <c r="B2438" s="18"/>
      <c r="C2438" s="18"/>
      <c r="D2438" s="77"/>
      <c r="E2438" s="77"/>
      <c r="F2438" s="77"/>
      <c r="G2438" s="78"/>
      <c r="H2438" s="5"/>
      <c r="I2438" s="5"/>
      <c r="J2438" s="5"/>
      <c r="K2438" s="5"/>
      <c r="O2438" s="5"/>
      <c r="P2438" s="5"/>
      <c r="Q2438" s="5"/>
      <c r="R2438" s="18"/>
      <c r="S2438" s="18"/>
      <c r="T2438" s="18"/>
      <c r="AA2438" s="70"/>
      <c r="AB2438" s="70"/>
      <c r="AD2438" s="70"/>
      <c r="AE2438" s="90"/>
    </row>
    <row r="2439" spans="1:31" x14ac:dyDescent="0.25">
      <c r="A2439" s="18"/>
      <c r="B2439" s="18"/>
      <c r="C2439" s="18"/>
      <c r="D2439" s="77"/>
      <c r="E2439" s="77"/>
      <c r="F2439" s="77"/>
      <c r="G2439" s="78"/>
      <c r="H2439" s="5"/>
      <c r="I2439" s="5"/>
      <c r="J2439" s="5"/>
      <c r="K2439" s="5"/>
      <c r="O2439" s="5"/>
      <c r="P2439" s="5"/>
      <c r="Q2439" s="5"/>
      <c r="R2439" s="18"/>
      <c r="S2439" s="18"/>
      <c r="T2439" s="18"/>
      <c r="AA2439" s="70"/>
      <c r="AB2439" s="70"/>
      <c r="AD2439" s="70"/>
      <c r="AE2439" s="90"/>
    </row>
    <row r="2440" spans="1:31" x14ac:dyDescent="0.25">
      <c r="A2440" s="18"/>
      <c r="B2440" s="18"/>
      <c r="C2440" s="18"/>
      <c r="D2440" s="77"/>
      <c r="E2440" s="77"/>
      <c r="F2440" s="77"/>
      <c r="G2440" s="78"/>
      <c r="H2440" s="5"/>
      <c r="I2440" s="5"/>
      <c r="J2440" s="5"/>
      <c r="K2440" s="5"/>
      <c r="O2440" s="5"/>
      <c r="P2440" s="5"/>
      <c r="Q2440" s="5"/>
      <c r="R2440" s="18"/>
      <c r="S2440" s="18"/>
      <c r="T2440" s="18"/>
      <c r="AA2440" s="70"/>
      <c r="AB2440" s="70"/>
      <c r="AD2440" s="70"/>
      <c r="AE2440" s="90"/>
    </row>
    <row r="2441" spans="1:31" x14ac:dyDescent="0.25">
      <c r="A2441" s="18"/>
      <c r="B2441" s="18"/>
      <c r="C2441" s="18"/>
      <c r="D2441" s="77"/>
      <c r="E2441" s="77"/>
      <c r="F2441" s="77"/>
      <c r="G2441" s="78"/>
      <c r="H2441" s="5"/>
      <c r="I2441" s="5"/>
      <c r="J2441" s="5"/>
      <c r="K2441" s="5"/>
      <c r="O2441" s="5"/>
      <c r="P2441" s="5"/>
      <c r="Q2441" s="5"/>
      <c r="R2441" s="18"/>
      <c r="S2441" s="18"/>
      <c r="T2441" s="18"/>
      <c r="AA2441" s="70"/>
      <c r="AB2441" s="70"/>
      <c r="AD2441" s="70"/>
      <c r="AE2441" s="90"/>
    </row>
    <row r="2442" spans="1:31" x14ac:dyDescent="0.25">
      <c r="A2442" s="18"/>
      <c r="B2442" s="18"/>
      <c r="C2442" s="18"/>
      <c r="D2442" s="77"/>
      <c r="E2442" s="77"/>
      <c r="F2442" s="77"/>
      <c r="G2442" s="78"/>
      <c r="H2442" s="5"/>
      <c r="I2442" s="5"/>
      <c r="J2442" s="5"/>
      <c r="K2442" s="5"/>
      <c r="O2442" s="5"/>
      <c r="P2442" s="5"/>
      <c r="Q2442" s="5"/>
      <c r="R2442" s="18"/>
      <c r="S2442" s="18"/>
      <c r="T2442" s="18"/>
      <c r="AA2442" s="70"/>
      <c r="AB2442" s="70"/>
      <c r="AD2442" s="70"/>
      <c r="AE2442" s="90"/>
    </row>
    <row r="2443" spans="1:31" x14ac:dyDescent="0.25">
      <c r="A2443" s="18"/>
      <c r="B2443" s="18"/>
      <c r="C2443" s="18"/>
      <c r="D2443" s="77"/>
      <c r="E2443" s="77"/>
      <c r="F2443" s="77"/>
      <c r="G2443" s="78"/>
      <c r="H2443" s="5"/>
      <c r="I2443" s="5"/>
      <c r="J2443" s="5"/>
      <c r="K2443" s="5"/>
      <c r="O2443" s="5"/>
      <c r="P2443" s="5"/>
      <c r="Q2443" s="5"/>
      <c r="R2443" s="18"/>
      <c r="S2443" s="18"/>
      <c r="T2443" s="18"/>
      <c r="AA2443" s="70"/>
      <c r="AB2443" s="70"/>
      <c r="AD2443" s="70"/>
      <c r="AE2443" s="90"/>
    </row>
    <row r="2444" spans="1:31" x14ac:dyDescent="0.25">
      <c r="A2444" s="18"/>
      <c r="B2444" s="18"/>
      <c r="C2444" s="18"/>
      <c r="D2444" s="77"/>
      <c r="E2444" s="77"/>
      <c r="F2444" s="77"/>
      <c r="G2444" s="78"/>
      <c r="H2444" s="5"/>
      <c r="I2444" s="5"/>
      <c r="J2444" s="5"/>
      <c r="K2444" s="5"/>
      <c r="O2444" s="5"/>
      <c r="P2444" s="5"/>
      <c r="Q2444" s="5"/>
      <c r="R2444" s="18"/>
      <c r="S2444" s="18"/>
      <c r="T2444" s="18"/>
      <c r="AA2444" s="70"/>
      <c r="AB2444" s="70"/>
      <c r="AD2444" s="70"/>
      <c r="AE2444" s="90"/>
    </row>
    <row r="2445" spans="1:31" x14ac:dyDescent="0.25">
      <c r="A2445" s="18"/>
      <c r="B2445" s="18"/>
      <c r="C2445" s="18"/>
      <c r="D2445" s="77"/>
      <c r="E2445" s="77"/>
      <c r="F2445" s="77"/>
      <c r="G2445" s="78"/>
      <c r="H2445" s="5"/>
      <c r="I2445" s="5"/>
      <c r="J2445" s="5"/>
      <c r="K2445" s="5"/>
      <c r="O2445" s="5"/>
      <c r="P2445" s="5"/>
      <c r="Q2445" s="5"/>
      <c r="R2445" s="18"/>
      <c r="S2445" s="18"/>
      <c r="T2445" s="18"/>
      <c r="AA2445" s="70"/>
      <c r="AB2445" s="70"/>
      <c r="AD2445" s="70"/>
      <c r="AE2445" s="90"/>
    </row>
    <row r="2446" spans="1:31" x14ac:dyDescent="0.25">
      <c r="A2446" s="18"/>
      <c r="B2446" s="18"/>
      <c r="C2446" s="18"/>
      <c r="D2446" s="77"/>
      <c r="E2446" s="77"/>
      <c r="F2446" s="77"/>
      <c r="G2446" s="78"/>
      <c r="H2446" s="5"/>
      <c r="I2446" s="5"/>
      <c r="J2446" s="5"/>
      <c r="K2446" s="5"/>
      <c r="O2446" s="5"/>
      <c r="P2446" s="5"/>
      <c r="Q2446" s="5"/>
      <c r="R2446" s="18"/>
      <c r="S2446" s="18"/>
      <c r="T2446" s="18"/>
      <c r="AA2446" s="70"/>
      <c r="AB2446" s="70"/>
      <c r="AD2446" s="70"/>
      <c r="AE2446" s="90"/>
    </row>
    <row r="2447" spans="1:31" x14ac:dyDescent="0.25">
      <c r="A2447" s="18"/>
      <c r="B2447" s="18"/>
      <c r="C2447" s="18"/>
      <c r="D2447" s="77"/>
      <c r="E2447" s="77"/>
      <c r="F2447" s="77"/>
      <c r="G2447" s="78"/>
      <c r="H2447" s="5"/>
      <c r="I2447" s="5"/>
      <c r="J2447" s="5"/>
      <c r="K2447" s="5"/>
      <c r="O2447" s="5"/>
      <c r="P2447" s="5"/>
      <c r="Q2447" s="5"/>
      <c r="R2447" s="18"/>
      <c r="S2447" s="18"/>
      <c r="T2447" s="18"/>
      <c r="AA2447" s="70"/>
      <c r="AB2447" s="70"/>
      <c r="AD2447" s="70"/>
      <c r="AE2447" s="90"/>
    </row>
    <row r="2448" spans="1:31" x14ac:dyDescent="0.25">
      <c r="A2448" s="18"/>
      <c r="B2448" s="18"/>
      <c r="C2448" s="18"/>
      <c r="D2448" s="77"/>
      <c r="E2448" s="77"/>
      <c r="F2448" s="77"/>
      <c r="G2448" s="78"/>
      <c r="H2448" s="5"/>
      <c r="I2448" s="5"/>
      <c r="J2448" s="5"/>
      <c r="K2448" s="5"/>
      <c r="O2448" s="5"/>
      <c r="P2448" s="5"/>
      <c r="Q2448" s="5"/>
      <c r="R2448" s="18"/>
      <c r="S2448" s="18"/>
      <c r="T2448" s="18"/>
      <c r="AA2448" s="70"/>
      <c r="AB2448" s="70"/>
      <c r="AD2448" s="70"/>
      <c r="AE2448" s="90"/>
    </row>
    <row r="2449" spans="1:31" x14ac:dyDescent="0.25">
      <c r="A2449" s="18"/>
      <c r="B2449" s="18"/>
      <c r="C2449" s="18"/>
      <c r="D2449" s="77"/>
      <c r="E2449" s="77"/>
      <c r="F2449" s="77"/>
      <c r="G2449" s="78"/>
      <c r="H2449" s="5"/>
      <c r="I2449" s="5"/>
      <c r="J2449" s="5"/>
      <c r="K2449" s="5"/>
      <c r="O2449" s="5"/>
      <c r="P2449" s="5"/>
      <c r="Q2449" s="5"/>
      <c r="R2449" s="18"/>
      <c r="S2449" s="18"/>
      <c r="T2449" s="18"/>
      <c r="AA2449" s="70"/>
      <c r="AB2449" s="70"/>
      <c r="AD2449" s="70"/>
      <c r="AE2449" s="90"/>
    </row>
    <row r="2450" spans="1:31" x14ac:dyDescent="0.25">
      <c r="A2450" s="18"/>
      <c r="B2450" s="18"/>
      <c r="C2450" s="18"/>
      <c r="D2450" s="77"/>
      <c r="E2450" s="77"/>
      <c r="F2450" s="77"/>
      <c r="G2450" s="78"/>
      <c r="H2450" s="5"/>
      <c r="I2450" s="5"/>
      <c r="J2450" s="5"/>
      <c r="K2450" s="5"/>
      <c r="O2450" s="5"/>
      <c r="P2450" s="5"/>
      <c r="Q2450" s="5"/>
      <c r="R2450" s="18"/>
      <c r="S2450" s="18"/>
      <c r="T2450" s="18"/>
      <c r="AA2450" s="70"/>
      <c r="AB2450" s="70"/>
      <c r="AD2450" s="70"/>
      <c r="AE2450" s="90"/>
    </row>
    <row r="2451" spans="1:31" x14ac:dyDescent="0.25">
      <c r="A2451" s="18"/>
      <c r="B2451" s="18"/>
      <c r="C2451" s="18"/>
      <c r="D2451" s="77"/>
      <c r="E2451" s="77"/>
      <c r="F2451" s="77"/>
      <c r="G2451" s="78"/>
      <c r="H2451" s="5"/>
      <c r="I2451" s="5"/>
      <c r="J2451" s="5"/>
      <c r="K2451" s="5"/>
      <c r="O2451" s="5"/>
      <c r="P2451" s="5"/>
      <c r="Q2451" s="5"/>
      <c r="R2451" s="18"/>
      <c r="S2451" s="18"/>
      <c r="T2451" s="18"/>
      <c r="AA2451" s="70"/>
      <c r="AB2451" s="70"/>
      <c r="AD2451" s="70"/>
      <c r="AE2451" s="90"/>
    </row>
    <row r="2452" spans="1:31" x14ac:dyDescent="0.25">
      <c r="A2452" s="18"/>
      <c r="B2452" s="18"/>
      <c r="C2452" s="18"/>
      <c r="D2452" s="77"/>
      <c r="E2452" s="77"/>
      <c r="F2452" s="77"/>
      <c r="G2452" s="78"/>
      <c r="H2452" s="5"/>
      <c r="I2452" s="5"/>
      <c r="J2452" s="5"/>
      <c r="K2452" s="5"/>
      <c r="O2452" s="5"/>
      <c r="P2452" s="5"/>
      <c r="Q2452" s="5"/>
      <c r="R2452" s="18"/>
      <c r="S2452" s="18"/>
      <c r="T2452" s="18"/>
      <c r="AA2452" s="70"/>
      <c r="AB2452" s="70"/>
      <c r="AD2452" s="70"/>
      <c r="AE2452" s="90"/>
    </row>
    <row r="2453" spans="1:31" x14ac:dyDescent="0.25">
      <c r="A2453" s="18"/>
      <c r="B2453" s="18"/>
      <c r="C2453" s="18"/>
      <c r="D2453" s="77"/>
      <c r="E2453" s="77"/>
      <c r="F2453" s="77"/>
      <c r="G2453" s="78"/>
      <c r="H2453" s="5"/>
      <c r="I2453" s="5"/>
      <c r="J2453" s="5"/>
      <c r="K2453" s="5"/>
      <c r="O2453" s="5"/>
      <c r="P2453" s="5"/>
      <c r="Q2453" s="5"/>
      <c r="R2453" s="18"/>
      <c r="S2453" s="18"/>
      <c r="T2453" s="18"/>
      <c r="AA2453" s="70"/>
      <c r="AB2453" s="70"/>
      <c r="AD2453" s="70"/>
      <c r="AE2453" s="90"/>
    </row>
    <row r="2454" spans="1:31" x14ac:dyDescent="0.25">
      <c r="A2454" s="18"/>
      <c r="B2454" s="18"/>
      <c r="C2454" s="18"/>
      <c r="D2454" s="77"/>
      <c r="E2454" s="77"/>
      <c r="F2454" s="77"/>
      <c r="G2454" s="78"/>
      <c r="H2454" s="5"/>
      <c r="I2454" s="5"/>
      <c r="J2454" s="5"/>
      <c r="K2454" s="5"/>
      <c r="O2454" s="5"/>
      <c r="P2454" s="5"/>
      <c r="Q2454" s="5"/>
      <c r="R2454" s="18"/>
      <c r="S2454" s="18"/>
      <c r="T2454" s="18"/>
      <c r="AA2454" s="70"/>
      <c r="AB2454" s="70"/>
      <c r="AD2454" s="70"/>
      <c r="AE2454" s="90"/>
    </row>
    <row r="2455" spans="1:31" x14ac:dyDescent="0.25">
      <c r="A2455" s="18"/>
      <c r="B2455" s="18"/>
      <c r="C2455" s="18"/>
      <c r="D2455" s="77"/>
      <c r="E2455" s="77"/>
      <c r="F2455" s="77"/>
      <c r="G2455" s="78"/>
      <c r="H2455" s="5"/>
      <c r="I2455" s="5"/>
      <c r="J2455" s="5"/>
      <c r="K2455" s="5"/>
      <c r="O2455" s="5"/>
      <c r="P2455" s="5"/>
      <c r="Q2455" s="5"/>
      <c r="R2455" s="18"/>
      <c r="S2455" s="18"/>
      <c r="T2455" s="18"/>
      <c r="AA2455" s="70"/>
      <c r="AB2455" s="70"/>
      <c r="AD2455" s="70"/>
      <c r="AE2455" s="90"/>
    </row>
    <row r="2456" spans="1:31" x14ac:dyDescent="0.25">
      <c r="A2456" s="18"/>
      <c r="B2456" s="18"/>
      <c r="C2456" s="18"/>
      <c r="D2456" s="77"/>
      <c r="E2456" s="77"/>
      <c r="F2456" s="77"/>
      <c r="G2456" s="78"/>
      <c r="H2456" s="5"/>
      <c r="I2456" s="5"/>
      <c r="J2456" s="5"/>
      <c r="K2456" s="5"/>
      <c r="O2456" s="5"/>
      <c r="P2456" s="5"/>
      <c r="Q2456" s="5"/>
      <c r="R2456" s="18"/>
      <c r="S2456" s="18"/>
      <c r="T2456" s="18"/>
      <c r="AA2456" s="70"/>
      <c r="AB2456" s="70"/>
      <c r="AD2456" s="70"/>
      <c r="AE2456" s="90"/>
    </row>
    <row r="2457" spans="1:31" x14ac:dyDescent="0.25">
      <c r="A2457" s="18"/>
      <c r="B2457" s="18"/>
      <c r="C2457" s="18"/>
      <c r="D2457" s="77"/>
      <c r="E2457" s="77"/>
      <c r="F2457" s="77"/>
      <c r="G2457" s="78"/>
      <c r="H2457" s="5"/>
      <c r="I2457" s="5"/>
      <c r="J2457" s="5"/>
      <c r="K2457" s="5"/>
      <c r="O2457" s="5"/>
      <c r="P2457" s="5"/>
      <c r="Q2457" s="5"/>
      <c r="R2457" s="18"/>
      <c r="S2457" s="18"/>
      <c r="T2457" s="18"/>
      <c r="AA2457" s="70"/>
      <c r="AB2457" s="70"/>
      <c r="AD2457" s="70"/>
      <c r="AE2457" s="90"/>
    </row>
    <row r="2458" spans="1:31" x14ac:dyDescent="0.25">
      <c r="A2458" s="18"/>
      <c r="B2458" s="18"/>
      <c r="C2458" s="18"/>
      <c r="D2458" s="77"/>
      <c r="E2458" s="77"/>
      <c r="F2458" s="77"/>
      <c r="G2458" s="78"/>
      <c r="H2458" s="5"/>
      <c r="I2458" s="5"/>
      <c r="J2458" s="5"/>
      <c r="K2458" s="5"/>
      <c r="O2458" s="5"/>
      <c r="P2458" s="5"/>
      <c r="Q2458" s="5"/>
      <c r="R2458" s="18"/>
      <c r="S2458" s="18"/>
      <c r="T2458" s="18"/>
      <c r="AA2458" s="70"/>
      <c r="AB2458" s="70"/>
      <c r="AD2458" s="70"/>
      <c r="AE2458" s="90"/>
    </row>
    <row r="2459" spans="1:31" x14ac:dyDescent="0.25">
      <c r="A2459" s="18"/>
      <c r="B2459" s="18"/>
      <c r="C2459" s="18"/>
      <c r="D2459" s="77"/>
      <c r="E2459" s="77"/>
      <c r="F2459" s="77"/>
      <c r="G2459" s="78"/>
      <c r="H2459" s="5"/>
      <c r="I2459" s="5"/>
      <c r="J2459" s="5"/>
      <c r="K2459" s="5"/>
      <c r="O2459" s="5"/>
      <c r="P2459" s="5"/>
      <c r="Q2459" s="5"/>
      <c r="R2459" s="18"/>
      <c r="S2459" s="18"/>
      <c r="T2459" s="18"/>
      <c r="AA2459" s="70"/>
      <c r="AB2459" s="70"/>
      <c r="AD2459" s="70"/>
      <c r="AE2459" s="90"/>
    </row>
    <row r="2460" spans="1:31" x14ac:dyDescent="0.25">
      <c r="A2460" s="18"/>
      <c r="B2460" s="18"/>
      <c r="C2460" s="18"/>
      <c r="D2460" s="77"/>
      <c r="E2460" s="77"/>
      <c r="F2460" s="77"/>
      <c r="G2460" s="78"/>
      <c r="H2460" s="5"/>
      <c r="I2460" s="5"/>
      <c r="J2460" s="5"/>
      <c r="K2460" s="5"/>
      <c r="O2460" s="5"/>
      <c r="P2460" s="5"/>
      <c r="Q2460" s="5"/>
      <c r="R2460" s="18"/>
      <c r="S2460" s="18"/>
      <c r="T2460" s="18"/>
      <c r="AA2460" s="70"/>
      <c r="AB2460" s="70"/>
      <c r="AD2460" s="70"/>
      <c r="AE2460" s="90"/>
    </row>
    <row r="2461" spans="1:31" x14ac:dyDescent="0.25">
      <c r="A2461" s="18"/>
      <c r="B2461" s="18"/>
      <c r="C2461" s="18"/>
      <c r="D2461" s="77"/>
      <c r="E2461" s="77"/>
      <c r="F2461" s="77"/>
      <c r="G2461" s="78"/>
      <c r="H2461" s="5"/>
      <c r="I2461" s="5"/>
      <c r="J2461" s="5"/>
      <c r="K2461" s="5"/>
      <c r="O2461" s="5"/>
      <c r="P2461" s="5"/>
      <c r="Q2461" s="5"/>
      <c r="R2461" s="18"/>
      <c r="S2461" s="18"/>
      <c r="T2461" s="18"/>
      <c r="AA2461" s="70"/>
      <c r="AB2461" s="70"/>
      <c r="AD2461" s="70"/>
      <c r="AE2461" s="90"/>
    </row>
    <row r="2462" spans="1:31" x14ac:dyDescent="0.25">
      <c r="A2462" s="18"/>
      <c r="B2462" s="18"/>
      <c r="C2462" s="18"/>
      <c r="D2462" s="77"/>
      <c r="E2462" s="77"/>
      <c r="F2462" s="77"/>
      <c r="G2462" s="78"/>
      <c r="H2462" s="5"/>
      <c r="I2462" s="5"/>
      <c r="J2462" s="5"/>
      <c r="K2462" s="5"/>
      <c r="O2462" s="5"/>
      <c r="P2462" s="5"/>
      <c r="Q2462" s="5"/>
      <c r="R2462" s="18"/>
      <c r="S2462" s="18"/>
      <c r="T2462" s="18"/>
      <c r="AA2462" s="70"/>
      <c r="AB2462" s="70"/>
      <c r="AD2462" s="70"/>
      <c r="AE2462" s="90"/>
    </row>
    <row r="2463" spans="1:31" x14ac:dyDescent="0.25">
      <c r="A2463" s="18"/>
      <c r="B2463" s="18"/>
      <c r="C2463" s="18"/>
      <c r="D2463" s="77"/>
      <c r="E2463" s="77"/>
      <c r="F2463" s="77"/>
      <c r="G2463" s="78"/>
      <c r="H2463" s="5"/>
      <c r="I2463" s="5"/>
      <c r="J2463" s="5"/>
      <c r="K2463" s="5"/>
      <c r="O2463" s="5"/>
      <c r="P2463" s="5"/>
      <c r="Q2463" s="5"/>
      <c r="R2463" s="18"/>
      <c r="S2463" s="18"/>
      <c r="T2463" s="18"/>
      <c r="AA2463" s="70"/>
      <c r="AB2463" s="70"/>
      <c r="AD2463" s="70"/>
      <c r="AE2463" s="90"/>
    </row>
    <row r="2464" spans="1:31" x14ac:dyDescent="0.25">
      <c r="A2464" s="18"/>
      <c r="B2464" s="18"/>
      <c r="C2464" s="18"/>
      <c r="D2464" s="77"/>
      <c r="E2464" s="77"/>
      <c r="F2464" s="77"/>
      <c r="G2464" s="78"/>
      <c r="H2464" s="5"/>
      <c r="I2464" s="5"/>
      <c r="J2464" s="5"/>
      <c r="K2464" s="5"/>
      <c r="O2464" s="5"/>
      <c r="P2464" s="5"/>
      <c r="Q2464" s="5"/>
      <c r="R2464" s="18"/>
      <c r="S2464" s="18"/>
      <c r="T2464" s="18"/>
      <c r="AA2464" s="70"/>
      <c r="AB2464" s="70"/>
      <c r="AD2464" s="70"/>
      <c r="AE2464" s="90"/>
    </row>
    <row r="2465" spans="1:31" x14ac:dyDescent="0.25">
      <c r="A2465" s="18"/>
      <c r="B2465" s="18"/>
      <c r="C2465" s="18"/>
      <c r="D2465" s="77"/>
      <c r="E2465" s="77"/>
      <c r="F2465" s="77"/>
      <c r="G2465" s="78"/>
      <c r="H2465" s="5"/>
      <c r="I2465" s="5"/>
      <c r="J2465" s="5"/>
      <c r="K2465" s="5"/>
      <c r="O2465" s="5"/>
      <c r="P2465" s="5"/>
      <c r="Q2465" s="5"/>
      <c r="R2465" s="18"/>
      <c r="S2465" s="18"/>
      <c r="T2465" s="18"/>
      <c r="AA2465" s="70"/>
      <c r="AB2465" s="70"/>
      <c r="AD2465" s="70"/>
      <c r="AE2465" s="90"/>
    </row>
    <row r="2466" spans="1:31" x14ac:dyDescent="0.25">
      <c r="A2466" s="18"/>
      <c r="B2466" s="18"/>
      <c r="C2466" s="18"/>
      <c r="D2466" s="77"/>
      <c r="E2466" s="77"/>
      <c r="F2466" s="77"/>
      <c r="G2466" s="78"/>
      <c r="H2466" s="5"/>
      <c r="I2466" s="5"/>
      <c r="J2466" s="5"/>
      <c r="K2466" s="5"/>
      <c r="O2466" s="5"/>
      <c r="P2466" s="5"/>
      <c r="Q2466" s="5"/>
      <c r="R2466" s="18"/>
      <c r="S2466" s="18"/>
      <c r="T2466" s="18"/>
      <c r="AA2466" s="70"/>
      <c r="AB2466" s="70"/>
      <c r="AD2466" s="70"/>
      <c r="AE2466" s="90"/>
    </row>
    <row r="2467" spans="1:31" x14ac:dyDescent="0.25">
      <c r="A2467" s="18"/>
      <c r="B2467" s="18"/>
      <c r="C2467" s="18"/>
      <c r="D2467" s="77"/>
      <c r="E2467" s="77"/>
      <c r="F2467" s="77"/>
      <c r="G2467" s="78"/>
      <c r="H2467" s="5"/>
      <c r="I2467" s="5"/>
      <c r="J2467" s="5"/>
      <c r="K2467" s="5"/>
      <c r="O2467" s="5"/>
      <c r="P2467" s="5"/>
      <c r="Q2467" s="5"/>
      <c r="R2467" s="18"/>
      <c r="S2467" s="18"/>
      <c r="T2467" s="18"/>
      <c r="AA2467" s="70"/>
      <c r="AB2467" s="70"/>
      <c r="AD2467" s="70"/>
      <c r="AE2467" s="90"/>
    </row>
    <row r="2468" spans="1:31" x14ac:dyDescent="0.25">
      <c r="A2468" s="18"/>
      <c r="B2468" s="18"/>
      <c r="C2468" s="18"/>
      <c r="D2468" s="77"/>
      <c r="E2468" s="77"/>
      <c r="F2468" s="77"/>
      <c r="G2468" s="78"/>
      <c r="H2468" s="5"/>
      <c r="I2468" s="5"/>
      <c r="J2468" s="5"/>
      <c r="K2468" s="5"/>
      <c r="O2468" s="5"/>
      <c r="P2468" s="5"/>
      <c r="Q2468" s="5"/>
      <c r="R2468" s="18"/>
      <c r="S2468" s="18"/>
      <c r="T2468" s="18"/>
      <c r="AA2468" s="70"/>
      <c r="AB2468" s="70"/>
      <c r="AD2468" s="70"/>
      <c r="AE2468" s="90"/>
    </row>
    <row r="2469" spans="1:31" x14ac:dyDescent="0.25">
      <c r="A2469" s="18"/>
      <c r="B2469" s="18"/>
      <c r="C2469" s="18"/>
      <c r="D2469" s="77"/>
      <c r="E2469" s="77"/>
      <c r="F2469" s="77"/>
      <c r="G2469" s="78"/>
      <c r="H2469" s="5"/>
      <c r="I2469" s="5"/>
      <c r="J2469" s="5"/>
      <c r="K2469" s="5"/>
      <c r="O2469" s="5"/>
      <c r="P2469" s="5"/>
      <c r="Q2469" s="5"/>
      <c r="R2469" s="18"/>
      <c r="S2469" s="18"/>
      <c r="T2469" s="18"/>
      <c r="AA2469" s="70"/>
      <c r="AB2469" s="70"/>
      <c r="AD2469" s="70"/>
      <c r="AE2469" s="90"/>
    </row>
    <row r="2470" spans="1:31" x14ac:dyDescent="0.25">
      <c r="A2470" s="18"/>
      <c r="B2470" s="18"/>
      <c r="C2470" s="18"/>
      <c r="D2470" s="77"/>
      <c r="E2470" s="77"/>
      <c r="F2470" s="77"/>
      <c r="G2470" s="78"/>
      <c r="H2470" s="5"/>
      <c r="I2470" s="5"/>
      <c r="J2470" s="5"/>
      <c r="K2470" s="5"/>
      <c r="O2470" s="5"/>
      <c r="P2470" s="5"/>
      <c r="Q2470" s="5"/>
      <c r="R2470" s="18"/>
      <c r="S2470" s="18"/>
      <c r="T2470" s="18"/>
      <c r="AA2470" s="70"/>
      <c r="AB2470" s="70"/>
      <c r="AD2470" s="70"/>
      <c r="AE2470" s="90"/>
    </row>
    <row r="2471" spans="1:31" x14ac:dyDescent="0.25">
      <c r="A2471" s="18"/>
      <c r="B2471" s="18"/>
      <c r="C2471" s="18"/>
      <c r="D2471" s="77"/>
      <c r="E2471" s="77"/>
      <c r="F2471" s="77"/>
      <c r="G2471" s="78"/>
      <c r="H2471" s="5"/>
      <c r="I2471" s="5"/>
      <c r="J2471" s="5"/>
      <c r="K2471" s="5"/>
      <c r="O2471" s="5"/>
      <c r="P2471" s="5"/>
      <c r="Q2471" s="5"/>
      <c r="R2471" s="18"/>
      <c r="S2471" s="18"/>
      <c r="T2471" s="18"/>
      <c r="AA2471" s="70"/>
      <c r="AB2471" s="70"/>
      <c r="AD2471" s="70"/>
      <c r="AE2471" s="90"/>
    </row>
    <row r="2472" spans="1:31" x14ac:dyDescent="0.25">
      <c r="A2472" s="18"/>
      <c r="B2472" s="18"/>
      <c r="C2472" s="18"/>
      <c r="D2472" s="77"/>
      <c r="E2472" s="77"/>
      <c r="F2472" s="77"/>
      <c r="G2472" s="78"/>
      <c r="H2472" s="5"/>
      <c r="I2472" s="5"/>
      <c r="J2472" s="5"/>
      <c r="K2472" s="5"/>
      <c r="O2472" s="5"/>
      <c r="P2472" s="5"/>
      <c r="Q2472" s="5"/>
      <c r="R2472" s="18"/>
      <c r="S2472" s="18"/>
      <c r="T2472" s="18"/>
      <c r="AA2472" s="70"/>
      <c r="AB2472" s="70"/>
      <c r="AD2472" s="70"/>
      <c r="AE2472" s="90"/>
    </row>
    <row r="2473" spans="1:31" x14ac:dyDescent="0.25">
      <c r="A2473" s="18"/>
      <c r="B2473" s="18"/>
      <c r="C2473" s="18"/>
      <c r="D2473" s="77"/>
      <c r="E2473" s="77"/>
      <c r="F2473" s="77"/>
      <c r="G2473" s="78"/>
      <c r="H2473" s="5"/>
      <c r="I2473" s="5"/>
      <c r="J2473" s="5"/>
      <c r="K2473" s="5"/>
      <c r="O2473" s="5"/>
      <c r="P2473" s="5"/>
      <c r="Q2473" s="5"/>
      <c r="R2473" s="18"/>
      <c r="S2473" s="18"/>
      <c r="T2473" s="18"/>
      <c r="AA2473" s="70"/>
      <c r="AB2473" s="70"/>
      <c r="AD2473" s="70"/>
      <c r="AE2473" s="90"/>
    </row>
    <row r="2474" spans="1:31" x14ac:dyDescent="0.25">
      <c r="A2474" s="18"/>
      <c r="B2474" s="18"/>
      <c r="C2474" s="18"/>
      <c r="D2474" s="77"/>
      <c r="E2474" s="77"/>
      <c r="F2474" s="77"/>
      <c r="G2474" s="78"/>
      <c r="H2474" s="5"/>
      <c r="I2474" s="5"/>
      <c r="J2474" s="5"/>
      <c r="K2474" s="5"/>
      <c r="O2474" s="5"/>
      <c r="P2474" s="5"/>
      <c r="Q2474" s="5"/>
      <c r="R2474" s="18"/>
      <c r="S2474" s="18"/>
      <c r="T2474" s="18"/>
      <c r="AA2474" s="70"/>
      <c r="AB2474" s="70"/>
      <c r="AD2474" s="70"/>
      <c r="AE2474" s="90"/>
    </row>
    <row r="2475" spans="1:31" x14ac:dyDescent="0.25">
      <c r="A2475" s="18"/>
      <c r="B2475" s="18"/>
      <c r="C2475" s="18"/>
      <c r="D2475" s="77"/>
      <c r="E2475" s="77"/>
      <c r="F2475" s="77"/>
      <c r="G2475" s="78"/>
      <c r="H2475" s="5"/>
      <c r="I2475" s="5"/>
      <c r="J2475" s="5"/>
      <c r="K2475" s="5"/>
      <c r="O2475" s="5"/>
      <c r="P2475" s="5"/>
      <c r="Q2475" s="5"/>
      <c r="R2475" s="18"/>
      <c r="S2475" s="18"/>
      <c r="T2475" s="18"/>
      <c r="AA2475" s="70"/>
      <c r="AB2475" s="70"/>
      <c r="AD2475" s="70"/>
      <c r="AE2475" s="90"/>
    </row>
    <row r="2476" spans="1:31" x14ac:dyDescent="0.25">
      <c r="A2476" s="18"/>
      <c r="B2476" s="18"/>
      <c r="C2476" s="18"/>
      <c r="D2476" s="77"/>
      <c r="E2476" s="77"/>
      <c r="F2476" s="77"/>
      <c r="G2476" s="78"/>
      <c r="H2476" s="5"/>
      <c r="I2476" s="5"/>
      <c r="J2476" s="5"/>
      <c r="K2476" s="5"/>
      <c r="O2476" s="5"/>
      <c r="P2476" s="5"/>
      <c r="Q2476" s="5"/>
      <c r="R2476" s="18"/>
      <c r="S2476" s="18"/>
      <c r="T2476" s="18"/>
      <c r="AA2476" s="70"/>
      <c r="AB2476" s="70"/>
      <c r="AD2476" s="70"/>
      <c r="AE2476" s="90"/>
    </row>
    <row r="2477" spans="1:31" x14ac:dyDescent="0.25">
      <c r="A2477" s="18"/>
      <c r="B2477" s="18"/>
      <c r="C2477" s="18"/>
      <c r="D2477" s="77"/>
      <c r="E2477" s="77"/>
      <c r="F2477" s="77"/>
      <c r="G2477" s="78"/>
      <c r="H2477" s="5"/>
      <c r="I2477" s="5"/>
      <c r="J2477" s="5"/>
      <c r="K2477" s="5"/>
      <c r="O2477" s="5"/>
      <c r="P2477" s="5"/>
      <c r="Q2477" s="5"/>
      <c r="R2477" s="18"/>
      <c r="S2477" s="18"/>
      <c r="T2477" s="18"/>
      <c r="AA2477" s="70"/>
      <c r="AB2477" s="70"/>
      <c r="AD2477" s="70"/>
      <c r="AE2477" s="90"/>
    </row>
    <row r="2478" spans="1:31" x14ac:dyDescent="0.25">
      <c r="A2478" s="18"/>
      <c r="B2478" s="18"/>
      <c r="C2478" s="18"/>
      <c r="D2478" s="77"/>
      <c r="E2478" s="77"/>
      <c r="F2478" s="77"/>
      <c r="G2478" s="78"/>
      <c r="H2478" s="5"/>
      <c r="I2478" s="5"/>
      <c r="J2478" s="5"/>
      <c r="K2478" s="5"/>
      <c r="O2478" s="5"/>
      <c r="P2478" s="5"/>
      <c r="Q2478" s="5"/>
      <c r="R2478" s="18"/>
      <c r="S2478" s="18"/>
      <c r="T2478" s="18"/>
      <c r="AA2478" s="70"/>
      <c r="AB2478" s="70"/>
      <c r="AD2478" s="70"/>
      <c r="AE2478" s="90"/>
    </row>
    <row r="2479" spans="1:31" x14ac:dyDescent="0.25">
      <c r="A2479" s="18"/>
      <c r="B2479" s="18"/>
      <c r="C2479" s="18"/>
      <c r="D2479" s="77"/>
      <c r="E2479" s="77"/>
      <c r="F2479" s="77"/>
      <c r="G2479" s="78"/>
      <c r="H2479" s="5"/>
      <c r="I2479" s="5"/>
      <c r="J2479" s="5"/>
      <c r="K2479" s="5"/>
      <c r="O2479" s="5"/>
      <c r="P2479" s="5"/>
      <c r="Q2479" s="5"/>
      <c r="R2479" s="18"/>
      <c r="S2479" s="18"/>
      <c r="T2479" s="18"/>
      <c r="AA2479" s="70"/>
      <c r="AB2479" s="70"/>
      <c r="AD2479" s="70"/>
      <c r="AE2479" s="90"/>
    </row>
    <row r="2480" spans="1:31" x14ac:dyDescent="0.25">
      <c r="A2480" s="18"/>
      <c r="B2480" s="18"/>
      <c r="C2480" s="18"/>
      <c r="D2480" s="77"/>
      <c r="E2480" s="77"/>
      <c r="F2480" s="77"/>
      <c r="G2480" s="78"/>
      <c r="H2480" s="5"/>
      <c r="I2480" s="5"/>
      <c r="J2480" s="5"/>
      <c r="K2480" s="5"/>
      <c r="O2480" s="5"/>
      <c r="P2480" s="5"/>
      <c r="Q2480" s="5"/>
      <c r="R2480" s="18"/>
      <c r="S2480" s="18"/>
      <c r="T2480" s="18"/>
      <c r="AA2480" s="70"/>
      <c r="AB2480" s="70"/>
      <c r="AD2480" s="70"/>
      <c r="AE2480" s="90"/>
    </row>
    <row r="2481" spans="1:31" x14ac:dyDescent="0.25">
      <c r="A2481" s="18"/>
      <c r="B2481" s="18"/>
      <c r="C2481" s="18"/>
      <c r="D2481" s="77"/>
      <c r="E2481" s="77"/>
      <c r="F2481" s="77"/>
      <c r="G2481" s="78"/>
      <c r="H2481" s="5"/>
      <c r="I2481" s="5"/>
      <c r="J2481" s="5"/>
      <c r="K2481" s="5"/>
      <c r="O2481" s="5"/>
      <c r="P2481" s="5"/>
      <c r="Q2481" s="5"/>
      <c r="R2481" s="18"/>
      <c r="S2481" s="18"/>
      <c r="T2481" s="18"/>
      <c r="AA2481" s="70"/>
      <c r="AB2481" s="70"/>
      <c r="AD2481" s="70"/>
      <c r="AE2481" s="90"/>
    </row>
    <row r="2482" spans="1:31" x14ac:dyDescent="0.25">
      <c r="A2482" s="18"/>
      <c r="B2482" s="18"/>
      <c r="C2482" s="18"/>
      <c r="D2482" s="77"/>
      <c r="E2482" s="77"/>
      <c r="F2482" s="77"/>
      <c r="G2482" s="78"/>
      <c r="H2482" s="5"/>
      <c r="I2482" s="5"/>
      <c r="J2482" s="5"/>
      <c r="K2482" s="5"/>
      <c r="O2482" s="5"/>
      <c r="P2482" s="5"/>
      <c r="Q2482" s="5"/>
      <c r="R2482" s="18"/>
      <c r="S2482" s="18"/>
      <c r="T2482" s="18"/>
      <c r="AA2482" s="70"/>
      <c r="AB2482" s="70"/>
      <c r="AD2482" s="70"/>
      <c r="AE2482" s="90"/>
    </row>
    <row r="2483" spans="1:31" x14ac:dyDescent="0.25">
      <c r="A2483" s="18"/>
      <c r="B2483" s="18"/>
      <c r="C2483" s="18"/>
      <c r="D2483" s="77"/>
      <c r="E2483" s="77"/>
      <c r="F2483" s="77"/>
      <c r="G2483" s="78"/>
      <c r="H2483" s="5"/>
      <c r="I2483" s="5"/>
      <c r="J2483" s="5"/>
      <c r="K2483" s="5"/>
      <c r="O2483" s="5"/>
      <c r="P2483" s="5"/>
      <c r="Q2483" s="5"/>
      <c r="R2483" s="18"/>
      <c r="S2483" s="18"/>
      <c r="T2483" s="18"/>
      <c r="AA2483" s="70"/>
      <c r="AB2483" s="70"/>
      <c r="AD2483" s="70"/>
      <c r="AE2483" s="90"/>
    </row>
    <row r="2484" spans="1:31" x14ac:dyDescent="0.25">
      <c r="A2484" s="18"/>
      <c r="B2484" s="18"/>
      <c r="C2484" s="18"/>
      <c r="D2484" s="77"/>
      <c r="E2484" s="77"/>
      <c r="F2484" s="77"/>
      <c r="G2484" s="78"/>
      <c r="H2484" s="5"/>
      <c r="I2484" s="5"/>
      <c r="J2484" s="5"/>
      <c r="K2484" s="5"/>
      <c r="O2484" s="5"/>
      <c r="P2484" s="5"/>
      <c r="Q2484" s="5"/>
      <c r="R2484" s="18"/>
      <c r="S2484" s="18"/>
      <c r="T2484" s="18"/>
      <c r="AA2484" s="70"/>
      <c r="AB2484" s="70"/>
      <c r="AD2484" s="70"/>
      <c r="AE2484" s="90"/>
    </row>
    <row r="2485" spans="1:31" x14ac:dyDescent="0.25">
      <c r="A2485" s="18"/>
      <c r="B2485" s="18"/>
      <c r="C2485" s="18"/>
      <c r="D2485" s="77"/>
      <c r="E2485" s="77"/>
      <c r="F2485" s="77"/>
      <c r="G2485" s="78"/>
      <c r="H2485" s="5"/>
      <c r="I2485" s="5"/>
      <c r="J2485" s="5"/>
      <c r="K2485" s="5"/>
      <c r="O2485" s="5"/>
      <c r="P2485" s="5"/>
      <c r="Q2485" s="5"/>
      <c r="R2485" s="18"/>
      <c r="S2485" s="18"/>
      <c r="T2485" s="18"/>
      <c r="AA2485" s="70"/>
      <c r="AB2485" s="70"/>
      <c r="AD2485" s="70"/>
      <c r="AE2485" s="90"/>
    </row>
    <row r="2486" spans="1:31" x14ac:dyDescent="0.25">
      <c r="A2486" s="18"/>
      <c r="B2486" s="18"/>
      <c r="C2486" s="18"/>
      <c r="D2486" s="77"/>
      <c r="E2486" s="77"/>
      <c r="F2486" s="77"/>
      <c r="G2486" s="78"/>
      <c r="H2486" s="5"/>
      <c r="I2486" s="5"/>
      <c r="J2486" s="5"/>
      <c r="K2486" s="5"/>
      <c r="O2486" s="5"/>
      <c r="P2486" s="5"/>
      <c r="Q2486" s="5"/>
      <c r="R2486" s="18"/>
      <c r="S2486" s="18"/>
      <c r="T2486" s="18"/>
      <c r="AA2486" s="70"/>
      <c r="AB2486" s="70"/>
      <c r="AD2486" s="70"/>
      <c r="AE2486" s="90"/>
    </row>
    <row r="2487" spans="1:31" x14ac:dyDescent="0.25">
      <c r="A2487" s="18"/>
      <c r="B2487" s="18"/>
      <c r="C2487" s="18"/>
      <c r="D2487" s="77"/>
      <c r="E2487" s="77"/>
      <c r="F2487" s="77"/>
      <c r="G2487" s="78"/>
      <c r="H2487" s="5"/>
      <c r="I2487" s="5"/>
      <c r="J2487" s="5"/>
      <c r="K2487" s="5"/>
      <c r="O2487" s="5"/>
      <c r="P2487" s="5"/>
      <c r="Q2487" s="5"/>
      <c r="R2487" s="18"/>
      <c r="S2487" s="18"/>
      <c r="T2487" s="18"/>
      <c r="AA2487" s="70"/>
      <c r="AB2487" s="70"/>
      <c r="AD2487" s="70"/>
      <c r="AE2487" s="90"/>
    </row>
    <row r="2488" spans="1:31" x14ac:dyDescent="0.25">
      <c r="A2488" s="18"/>
      <c r="B2488" s="18"/>
      <c r="C2488" s="18"/>
      <c r="D2488" s="77"/>
      <c r="E2488" s="77"/>
      <c r="F2488" s="77"/>
      <c r="G2488" s="78"/>
      <c r="H2488" s="5"/>
      <c r="I2488" s="5"/>
      <c r="J2488" s="5"/>
      <c r="K2488" s="5"/>
      <c r="O2488" s="5"/>
      <c r="P2488" s="5"/>
      <c r="Q2488" s="5"/>
      <c r="R2488" s="18"/>
      <c r="S2488" s="18"/>
      <c r="T2488" s="18"/>
      <c r="AA2488" s="70"/>
      <c r="AB2488" s="70"/>
      <c r="AD2488" s="70"/>
      <c r="AE2488" s="90"/>
    </row>
    <row r="2489" spans="1:31" x14ac:dyDescent="0.25">
      <c r="A2489" s="18"/>
      <c r="B2489" s="18"/>
      <c r="C2489" s="18"/>
      <c r="D2489" s="77"/>
      <c r="E2489" s="77"/>
      <c r="F2489" s="77"/>
      <c r="G2489" s="78"/>
      <c r="H2489" s="5"/>
      <c r="I2489" s="5"/>
      <c r="J2489" s="5"/>
      <c r="K2489" s="5"/>
      <c r="O2489" s="5"/>
      <c r="P2489" s="5"/>
      <c r="Q2489" s="5"/>
      <c r="R2489" s="18"/>
      <c r="S2489" s="18"/>
      <c r="T2489" s="18"/>
      <c r="AA2489" s="70"/>
      <c r="AB2489" s="70"/>
      <c r="AD2489" s="70"/>
      <c r="AE2489" s="90"/>
    </row>
    <row r="2490" spans="1:31" x14ac:dyDescent="0.25">
      <c r="A2490" s="18"/>
      <c r="B2490" s="18"/>
      <c r="C2490" s="18"/>
      <c r="D2490" s="77"/>
      <c r="E2490" s="77"/>
      <c r="F2490" s="77"/>
      <c r="G2490" s="78"/>
      <c r="H2490" s="5"/>
      <c r="I2490" s="5"/>
      <c r="J2490" s="5"/>
      <c r="K2490" s="5"/>
      <c r="O2490" s="5"/>
      <c r="P2490" s="5"/>
      <c r="Q2490" s="5"/>
      <c r="R2490" s="18"/>
      <c r="S2490" s="18"/>
      <c r="T2490" s="18"/>
      <c r="AA2490" s="70"/>
      <c r="AB2490" s="70"/>
      <c r="AD2490" s="70"/>
      <c r="AE2490" s="90"/>
    </row>
    <row r="2491" spans="1:31" x14ac:dyDescent="0.25">
      <c r="A2491" s="18"/>
      <c r="B2491" s="18"/>
      <c r="C2491" s="18"/>
      <c r="D2491" s="77"/>
      <c r="E2491" s="77"/>
      <c r="F2491" s="77"/>
      <c r="G2491" s="78"/>
      <c r="H2491" s="5"/>
      <c r="I2491" s="5"/>
      <c r="J2491" s="5"/>
      <c r="K2491" s="5"/>
      <c r="O2491" s="5"/>
      <c r="P2491" s="5"/>
      <c r="Q2491" s="5"/>
      <c r="R2491" s="18"/>
      <c r="S2491" s="18"/>
      <c r="T2491" s="18"/>
      <c r="AA2491" s="70"/>
      <c r="AB2491" s="70"/>
      <c r="AD2491" s="70"/>
      <c r="AE2491" s="90"/>
    </row>
    <row r="2492" spans="1:31" x14ac:dyDescent="0.25">
      <c r="A2492" s="18"/>
      <c r="B2492" s="18"/>
      <c r="C2492" s="18"/>
      <c r="D2492" s="77"/>
      <c r="E2492" s="77"/>
      <c r="F2492" s="77"/>
      <c r="G2492" s="78"/>
      <c r="H2492" s="5"/>
      <c r="I2492" s="5"/>
      <c r="J2492" s="5"/>
      <c r="K2492" s="5"/>
      <c r="O2492" s="5"/>
      <c r="P2492" s="5"/>
      <c r="Q2492" s="5"/>
      <c r="R2492" s="18"/>
      <c r="S2492" s="18"/>
      <c r="T2492" s="18"/>
      <c r="AA2492" s="70"/>
      <c r="AB2492" s="70"/>
      <c r="AD2492" s="70"/>
      <c r="AE2492" s="90"/>
    </row>
    <row r="2493" spans="1:31" x14ac:dyDescent="0.25">
      <c r="A2493" s="18"/>
      <c r="B2493" s="18"/>
      <c r="C2493" s="18"/>
      <c r="D2493" s="77"/>
      <c r="E2493" s="77"/>
      <c r="F2493" s="77"/>
      <c r="G2493" s="78"/>
      <c r="H2493" s="5"/>
      <c r="I2493" s="5"/>
      <c r="J2493" s="5"/>
      <c r="K2493" s="5"/>
      <c r="O2493" s="5"/>
      <c r="P2493" s="5"/>
      <c r="Q2493" s="5"/>
      <c r="R2493" s="18"/>
      <c r="S2493" s="18"/>
      <c r="T2493" s="18"/>
      <c r="AA2493" s="70"/>
      <c r="AB2493" s="70"/>
      <c r="AD2493" s="70"/>
      <c r="AE2493" s="90"/>
    </row>
    <row r="2494" spans="1:31" x14ac:dyDescent="0.25">
      <c r="A2494" s="18"/>
      <c r="B2494" s="18"/>
      <c r="C2494" s="18"/>
      <c r="D2494" s="77"/>
      <c r="E2494" s="77"/>
      <c r="F2494" s="77"/>
      <c r="G2494" s="78"/>
      <c r="H2494" s="5"/>
      <c r="I2494" s="5"/>
      <c r="J2494" s="5"/>
      <c r="K2494" s="5"/>
      <c r="O2494" s="5"/>
      <c r="P2494" s="5"/>
      <c r="Q2494" s="5"/>
      <c r="R2494" s="18"/>
      <c r="S2494" s="18"/>
      <c r="T2494" s="18"/>
      <c r="AA2494" s="70"/>
      <c r="AB2494" s="70"/>
      <c r="AD2494" s="70"/>
      <c r="AE2494" s="90"/>
    </row>
    <row r="2495" spans="1:31" x14ac:dyDescent="0.25">
      <c r="A2495" s="18"/>
      <c r="B2495" s="18"/>
      <c r="C2495" s="18"/>
      <c r="D2495" s="77"/>
      <c r="E2495" s="77"/>
      <c r="F2495" s="77"/>
      <c r="G2495" s="78"/>
      <c r="H2495" s="5"/>
      <c r="I2495" s="5"/>
      <c r="J2495" s="5"/>
      <c r="K2495" s="5"/>
      <c r="O2495" s="5"/>
      <c r="P2495" s="5"/>
      <c r="Q2495" s="5"/>
      <c r="R2495" s="18"/>
      <c r="S2495" s="18"/>
      <c r="T2495" s="18"/>
      <c r="AA2495" s="70"/>
      <c r="AB2495" s="70"/>
      <c r="AD2495" s="70"/>
      <c r="AE2495" s="90"/>
    </row>
    <row r="2496" spans="1:31" x14ac:dyDescent="0.25">
      <c r="A2496" s="18"/>
      <c r="B2496" s="18"/>
      <c r="C2496" s="18"/>
      <c r="D2496" s="77"/>
      <c r="E2496" s="77"/>
      <c r="F2496" s="77"/>
      <c r="G2496" s="78"/>
      <c r="H2496" s="5"/>
      <c r="I2496" s="5"/>
      <c r="J2496" s="5"/>
      <c r="K2496" s="5"/>
      <c r="O2496" s="5"/>
      <c r="P2496" s="5"/>
      <c r="Q2496" s="5"/>
      <c r="R2496" s="18"/>
      <c r="S2496" s="18"/>
      <c r="T2496" s="18"/>
      <c r="AA2496" s="70"/>
      <c r="AB2496" s="70"/>
      <c r="AD2496" s="70"/>
      <c r="AE2496" s="90"/>
    </row>
    <row r="2497" spans="1:31" x14ac:dyDescent="0.25">
      <c r="A2497" s="18"/>
      <c r="B2497" s="18"/>
      <c r="C2497" s="18"/>
      <c r="D2497" s="77"/>
      <c r="E2497" s="77"/>
      <c r="F2497" s="77"/>
      <c r="G2497" s="78"/>
      <c r="H2497" s="5"/>
      <c r="I2497" s="5"/>
      <c r="J2497" s="5"/>
      <c r="K2497" s="5"/>
      <c r="O2497" s="5"/>
      <c r="P2497" s="5"/>
      <c r="Q2497" s="5"/>
      <c r="R2497" s="18"/>
      <c r="S2497" s="18"/>
      <c r="T2497" s="18"/>
      <c r="AA2497" s="70"/>
      <c r="AB2497" s="70"/>
      <c r="AD2497" s="70"/>
      <c r="AE2497" s="90"/>
    </row>
    <row r="2498" spans="1:31" x14ac:dyDescent="0.25">
      <c r="A2498" s="18"/>
      <c r="B2498" s="18"/>
      <c r="C2498" s="18"/>
      <c r="D2498" s="77"/>
      <c r="E2498" s="77"/>
      <c r="F2498" s="77"/>
      <c r="G2498" s="78"/>
      <c r="H2498" s="5"/>
      <c r="I2498" s="5"/>
      <c r="J2498" s="5"/>
      <c r="K2498" s="5"/>
      <c r="O2498" s="5"/>
      <c r="P2498" s="5"/>
      <c r="Q2498" s="5"/>
      <c r="R2498" s="18"/>
      <c r="S2498" s="18"/>
      <c r="T2498" s="18"/>
      <c r="AA2498" s="70"/>
      <c r="AB2498" s="70"/>
      <c r="AD2498" s="70"/>
      <c r="AE2498" s="90"/>
    </row>
    <row r="2499" spans="1:31" x14ac:dyDescent="0.25">
      <c r="A2499" s="18"/>
      <c r="B2499" s="18"/>
      <c r="C2499" s="18"/>
      <c r="D2499" s="77"/>
      <c r="E2499" s="77"/>
      <c r="F2499" s="77"/>
      <c r="G2499" s="78"/>
      <c r="H2499" s="5"/>
      <c r="I2499" s="5"/>
      <c r="J2499" s="5"/>
      <c r="K2499" s="5"/>
      <c r="O2499" s="5"/>
      <c r="P2499" s="5"/>
      <c r="Q2499" s="5"/>
      <c r="R2499" s="18"/>
      <c r="S2499" s="18"/>
      <c r="T2499" s="18"/>
      <c r="AA2499" s="70"/>
      <c r="AB2499" s="70"/>
      <c r="AD2499" s="70"/>
      <c r="AE2499" s="90"/>
    </row>
    <row r="2500" spans="1:31" x14ac:dyDescent="0.25">
      <c r="A2500" s="18"/>
      <c r="B2500" s="18"/>
      <c r="C2500" s="18"/>
      <c r="D2500" s="77"/>
      <c r="E2500" s="77"/>
      <c r="F2500" s="77"/>
      <c r="G2500" s="78"/>
      <c r="H2500" s="5"/>
      <c r="I2500" s="5"/>
      <c r="J2500" s="5"/>
      <c r="K2500" s="5"/>
      <c r="O2500" s="5"/>
      <c r="P2500" s="5"/>
      <c r="Q2500" s="5"/>
      <c r="R2500" s="18"/>
      <c r="S2500" s="18"/>
      <c r="T2500" s="18"/>
      <c r="AA2500" s="70"/>
      <c r="AB2500" s="70"/>
      <c r="AD2500" s="70"/>
      <c r="AE2500" s="90"/>
    </row>
    <row r="2501" spans="1:31" x14ac:dyDescent="0.25">
      <c r="A2501" s="18"/>
      <c r="B2501" s="18"/>
      <c r="C2501" s="18"/>
      <c r="D2501" s="77"/>
      <c r="E2501" s="77"/>
      <c r="F2501" s="77"/>
      <c r="G2501" s="78"/>
      <c r="H2501" s="5"/>
      <c r="I2501" s="5"/>
      <c r="J2501" s="5"/>
      <c r="K2501" s="5"/>
      <c r="O2501" s="5"/>
      <c r="P2501" s="5"/>
      <c r="Q2501" s="5"/>
      <c r="R2501" s="18"/>
      <c r="S2501" s="18"/>
      <c r="T2501" s="18"/>
      <c r="AA2501" s="70"/>
      <c r="AB2501" s="70"/>
      <c r="AD2501" s="70"/>
      <c r="AE2501" s="90"/>
    </row>
    <row r="2502" spans="1:31" x14ac:dyDescent="0.25">
      <c r="A2502" s="18"/>
      <c r="B2502" s="18"/>
      <c r="C2502" s="18"/>
      <c r="D2502" s="77"/>
      <c r="E2502" s="77"/>
      <c r="F2502" s="77"/>
      <c r="G2502" s="78"/>
      <c r="H2502" s="5"/>
      <c r="I2502" s="5"/>
      <c r="J2502" s="5"/>
      <c r="K2502" s="5"/>
      <c r="O2502" s="5"/>
      <c r="P2502" s="5"/>
      <c r="Q2502" s="5"/>
      <c r="R2502" s="18"/>
      <c r="S2502" s="18"/>
      <c r="T2502" s="18"/>
      <c r="AA2502" s="70"/>
      <c r="AB2502" s="70"/>
      <c r="AD2502" s="70"/>
      <c r="AE2502" s="90"/>
    </row>
    <row r="2503" spans="1:31" x14ac:dyDescent="0.25">
      <c r="A2503" s="18"/>
      <c r="B2503" s="18"/>
      <c r="C2503" s="18"/>
      <c r="D2503" s="77"/>
      <c r="E2503" s="77"/>
      <c r="F2503" s="77"/>
      <c r="G2503" s="78"/>
      <c r="H2503" s="5"/>
      <c r="I2503" s="5"/>
      <c r="J2503" s="5"/>
      <c r="K2503" s="5"/>
      <c r="O2503" s="5"/>
      <c r="P2503" s="5"/>
      <c r="Q2503" s="5"/>
      <c r="R2503" s="18"/>
      <c r="S2503" s="18"/>
      <c r="T2503" s="18"/>
      <c r="AA2503" s="70"/>
      <c r="AB2503" s="70"/>
      <c r="AD2503" s="70"/>
      <c r="AE2503" s="90"/>
    </row>
    <row r="2504" spans="1:31" x14ac:dyDescent="0.25">
      <c r="A2504" s="18"/>
      <c r="B2504" s="18"/>
      <c r="C2504" s="18"/>
      <c r="D2504" s="77"/>
      <c r="E2504" s="77"/>
      <c r="F2504" s="77"/>
      <c r="G2504" s="78"/>
      <c r="H2504" s="5"/>
      <c r="I2504" s="5"/>
      <c r="J2504" s="5"/>
      <c r="K2504" s="5"/>
      <c r="O2504" s="5"/>
      <c r="P2504" s="5"/>
      <c r="Q2504" s="5"/>
      <c r="R2504" s="18"/>
      <c r="S2504" s="18"/>
      <c r="T2504" s="18"/>
      <c r="AA2504" s="70"/>
      <c r="AB2504" s="70"/>
      <c r="AD2504" s="70"/>
      <c r="AE2504" s="91"/>
    </row>
    <row r="2505" spans="1:31" x14ac:dyDescent="0.25">
      <c r="A2505" s="18"/>
      <c r="B2505" s="18"/>
      <c r="C2505" s="18"/>
      <c r="D2505" s="77"/>
      <c r="E2505" s="77"/>
      <c r="F2505" s="77"/>
      <c r="G2505" s="78"/>
      <c r="H2505" s="5"/>
      <c r="I2505" s="5"/>
      <c r="J2505" s="5"/>
      <c r="K2505" s="5"/>
      <c r="O2505" s="5"/>
      <c r="P2505" s="5"/>
      <c r="Q2505" s="5"/>
      <c r="R2505" s="18"/>
      <c r="S2505" s="18"/>
      <c r="T2505" s="18"/>
      <c r="AA2505" s="70"/>
      <c r="AB2505" s="70"/>
      <c r="AD2505" s="70"/>
      <c r="AE2505" s="91"/>
    </row>
    <row r="2506" spans="1:31" x14ac:dyDescent="0.25">
      <c r="A2506" s="18"/>
      <c r="B2506" s="18"/>
      <c r="C2506" s="18"/>
      <c r="D2506" s="77"/>
      <c r="E2506" s="77"/>
      <c r="F2506" s="77"/>
      <c r="G2506" s="78"/>
      <c r="H2506" s="5"/>
      <c r="I2506" s="5"/>
      <c r="J2506" s="5"/>
      <c r="K2506" s="5"/>
      <c r="O2506" s="5"/>
      <c r="P2506" s="5"/>
      <c r="Q2506" s="5"/>
      <c r="R2506" s="18"/>
      <c r="S2506" s="18"/>
      <c r="T2506" s="18"/>
      <c r="AA2506" s="70"/>
      <c r="AB2506" s="70"/>
      <c r="AD2506" s="70"/>
      <c r="AE2506" s="91"/>
    </row>
    <row r="2507" spans="1:31" x14ac:dyDescent="0.25">
      <c r="A2507" s="18"/>
      <c r="B2507" s="18"/>
      <c r="C2507" s="18"/>
      <c r="D2507" s="77"/>
      <c r="E2507" s="77"/>
      <c r="F2507" s="77"/>
      <c r="G2507" s="78"/>
      <c r="H2507" s="5"/>
      <c r="I2507" s="5"/>
      <c r="J2507" s="5"/>
      <c r="K2507" s="5"/>
      <c r="O2507" s="5"/>
      <c r="P2507" s="5"/>
      <c r="Q2507" s="5"/>
      <c r="R2507" s="18"/>
      <c r="S2507" s="18"/>
      <c r="T2507" s="18"/>
      <c r="AA2507" s="70"/>
      <c r="AB2507" s="70"/>
      <c r="AD2507" s="70"/>
      <c r="AE2507" s="91"/>
    </row>
    <row r="2508" spans="1:31" x14ac:dyDescent="0.25">
      <c r="A2508" s="18"/>
      <c r="B2508" s="18"/>
      <c r="C2508" s="18"/>
      <c r="D2508" s="77"/>
      <c r="E2508" s="77"/>
      <c r="F2508" s="77"/>
      <c r="G2508" s="78"/>
      <c r="H2508" s="5"/>
      <c r="I2508" s="5"/>
      <c r="J2508" s="5"/>
      <c r="K2508" s="5"/>
      <c r="O2508" s="5"/>
      <c r="P2508" s="5"/>
      <c r="Q2508" s="5"/>
      <c r="R2508" s="18"/>
      <c r="S2508" s="18"/>
      <c r="T2508" s="18"/>
      <c r="AA2508" s="70"/>
      <c r="AB2508" s="70"/>
      <c r="AD2508" s="70"/>
      <c r="AE2508" s="91"/>
    </row>
    <row r="2509" spans="1:31" x14ac:dyDescent="0.25">
      <c r="A2509" s="18"/>
      <c r="B2509" s="18"/>
      <c r="C2509" s="18"/>
      <c r="D2509" s="77"/>
      <c r="E2509" s="77"/>
      <c r="F2509" s="77"/>
      <c r="G2509" s="78"/>
      <c r="H2509" s="5"/>
      <c r="I2509" s="5"/>
      <c r="J2509" s="5"/>
      <c r="K2509" s="5"/>
      <c r="O2509" s="5"/>
      <c r="P2509" s="5"/>
      <c r="Q2509" s="5"/>
      <c r="R2509" s="18"/>
      <c r="S2509" s="18"/>
      <c r="T2509" s="18"/>
      <c r="AA2509" s="70"/>
      <c r="AB2509" s="70"/>
      <c r="AD2509" s="70"/>
      <c r="AE2509" s="91"/>
    </row>
    <row r="2510" spans="1:31" x14ac:dyDescent="0.25">
      <c r="A2510" s="18"/>
      <c r="B2510" s="18"/>
      <c r="C2510" s="18"/>
      <c r="D2510" s="77"/>
      <c r="E2510" s="77"/>
      <c r="F2510" s="77"/>
      <c r="G2510" s="78"/>
      <c r="H2510" s="5"/>
      <c r="I2510" s="5"/>
      <c r="J2510" s="5"/>
      <c r="K2510" s="5"/>
      <c r="O2510" s="5"/>
      <c r="P2510" s="5"/>
      <c r="Q2510" s="5"/>
      <c r="R2510" s="18"/>
      <c r="S2510" s="18"/>
      <c r="T2510" s="18"/>
      <c r="AA2510" s="70"/>
      <c r="AB2510" s="70"/>
      <c r="AD2510" s="70"/>
      <c r="AE2510" s="91"/>
    </row>
    <row r="2511" spans="1:31" x14ac:dyDescent="0.25">
      <c r="A2511" s="18"/>
      <c r="B2511" s="18"/>
      <c r="C2511" s="18"/>
      <c r="D2511" s="77"/>
      <c r="E2511" s="77"/>
      <c r="F2511" s="77"/>
      <c r="G2511" s="78"/>
      <c r="H2511" s="5"/>
      <c r="I2511" s="5"/>
      <c r="J2511" s="5"/>
      <c r="K2511" s="5"/>
      <c r="O2511" s="5"/>
      <c r="P2511" s="5"/>
      <c r="Q2511" s="5"/>
      <c r="R2511" s="18"/>
      <c r="S2511" s="18"/>
      <c r="T2511" s="18"/>
      <c r="AA2511" s="70"/>
      <c r="AB2511" s="70"/>
      <c r="AD2511" s="70"/>
      <c r="AE2511" s="91"/>
    </row>
    <row r="2512" spans="1:31" x14ac:dyDescent="0.25">
      <c r="A2512" s="18"/>
      <c r="B2512" s="18"/>
      <c r="C2512" s="18"/>
      <c r="D2512" s="77"/>
      <c r="E2512" s="77"/>
      <c r="F2512" s="77"/>
      <c r="G2512" s="78"/>
      <c r="H2512" s="5"/>
      <c r="I2512" s="5"/>
      <c r="J2512" s="5"/>
      <c r="K2512" s="5"/>
      <c r="O2512" s="5"/>
      <c r="P2512" s="5"/>
      <c r="Q2512" s="5"/>
      <c r="R2512" s="18"/>
      <c r="S2512" s="18"/>
      <c r="T2512" s="18"/>
      <c r="AA2512" s="70"/>
      <c r="AB2512" s="70"/>
      <c r="AD2512" s="70"/>
      <c r="AE2512" s="91"/>
    </row>
    <row r="2513" spans="1:31" x14ac:dyDescent="0.25">
      <c r="A2513" s="18"/>
      <c r="B2513" s="18"/>
      <c r="C2513" s="18"/>
      <c r="D2513" s="77"/>
      <c r="E2513" s="77"/>
      <c r="F2513" s="77"/>
      <c r="G2513" s="78"/>
      <c r="H2513" s="5"/>
      <c r="I2513" s="5"/>
      <c r="J2513" s="5"/>
      <c r="K2513" s="5"/>
      <c r="O2513" s="5"/>
      <c r="P2513" s="5"/>
      <c r="Q2513" s="5"/>
      <c r="R2513" s="18"/>
      <c r="S2513" s="18"/>
      <c r="T2513" s="18"/>
      <c r="AA2513" s="70"/>
      <c r="AB2513" s="70"/>
      <c r="AD2513" s="70"/>
      <c r="AE2513" s="91"/>
    </row>
    <row r="2514" spans="1:31" x14ac:dyDescent="0.25">
      <c r="A2514" s="18"/>
      <c r="B2514" s="18"/>
      <c r="C2514" s="18"/>
      <c r="D2514" s="77"/>
      <c r="E2514" s="77"/>
      <c r="F2514" s="77"/>
      <c r="G2514" s="78"/>
      <c r="H2514" s="5"/>
      <c r="I2514" s="5"/>
      <c r="J2514" s="5"/>
      <c r="K2514" s="5"/>
      <c r="O2514" s="5"/>
      <c r="P2514" s="5"/>
      <c r="Q2514" s="5"/>
      <c r="R2514" s="18"/>
      <c r="S2514" s="18"/>
      <c r="T2514" s="18"/>
      <c r="AA2514" s="70"/>
      <c r="AB2514" s="70"/>
      <c r="AD2514" s="70"/>
      <c r="AE2514" s="91"/>
    </row>
    <row r="2515" spans="1:31" x14ac:dyDescent="0.25">
      <c r="A2515" s="18"/>
      <c r="B2515" s="18"/>
      <c r="C2515" s="18"/>
      <c r="D2515" s="77"/>
      <c r="E2515" s="77"/>
      <c r="F2515" s="77"/>
      <c r="G2515" s="78"/>
      <c r="H2515" s="5"/>
      <c r="I2515" s="5"/>
      <c r="J2515" s="5"/>
      <c r="K2515" s="5"/>
      <c r="O2515" s="5"/>
      <c r="P2515" s="5"/>
      <c r="Q2515" s="5"/>
      <c r="R2515" s="18"/>
      <c r="S2515" s="18"/>
      <c r="T2515" s="18"/>
      <c r="AA2515" s="70"/>
      <c r="AB2515" s="70"/>
      <c r="AD2515" s="70"/>
      <c r="AE2515" s="91"/>
    </row>
    <row r="2516" spans="1:31" x14ac:dyDescent="0.25">
      <c r="A2516" s="18"/>
      <c r="B2516" s="18"/>
      <c r="C2516" s="18"/>
      <c r="D2516" s="77"/>
      <c r="E2516" s="77"/>
      <c r="F2516" s="77"/>
      <c r="G2516" s="78"/>
      <c r="H2516" s="5"/>
      <c r="I2516" s="5"/>
      <c r="J2516" s="5"/>
      <c r="K2516" s="5"/>
      <c r="O2516" s="5"/>
      <c r="P2516" s="5"/>
      <c r="Q2516" s="5"/>
      <c r="R2516" s="18"/>
      <c r="S2516" s="18"/>
      <c r="T2516" s="18"/>
      <c r="AA2516" s="70"/>
      <c r="AB2516" s="70"/>
      <c r="AD2516" s="70"/>
      <c r="AE2516" s="91"/>
    </row>
    <row r="2517" spans="1:31" x14ac:dyDescent="0.25">
      <c r="A2517" s="18"/>
      <c r="B2517" s="18"/>
      <c r="C2517" s="18"/>
      <c r="D2517" s="77"/>
      <c r="E2517" s="77"/>
      <c r="F2517" s="77"/>
      <c r="G2517" s="78"/>
      <c r="H2517" s="5"/>
      <c r="I2517" s="5"/>
      <c r="J2517" s="5"/>
      <c r="K2517" s="5"/>
      <c r="O2517" s="5"/>
      <c r="P2517" s="5"/>
      <c r="Q2517" s="5"/>
      <c r="R2517" s="18"/>
      <c r="S2517" s="18"/>
      <c r="T2517" s="18"/>
      <c r="AA2517" s="70"/>
      <c r="AB2517" s="70"/>
      <c r="AD2517" s="70"/>
      <c r="AE2517" s="91"/>
    </row>
    <row r="2518" spans="1:31" x14ac:dyDescent="0.25">
      <c r="A2518" s="18"/>
      <c r="B2518" s="18"/>
      <c r="C2518" s="18"/>
      <c r="D2518" s="77"/>
      <c r="E2518" s="77"/>
      <c r="F2518" s="77"/>
      <c r="G2518" s="78"/>
      <c r="H2518" s="5"/>
      <c r="I2518" s="5"/>
      <c r="J2518" s="5"/>
      <c r="K2518" s="5"/>
      <c r="O2518" s="5"/>
      <c r="P2518" s="5"/>
      <c r="Q2518" s="5"/>
      <c r="R2518" s="18"/>
      <c r="S2518" s="18"/>
      <c r="T2518" s="18"/>
      <c r="AA2518" s="70"/>
      <c r="AB2518" s="70"/>
      <c r="AD2518" s="70"/>
      <c r="AE2518" s="91"/>
    </row>
    <row r="2519" spans="1:31" x14ac:dyDescent="0.25">
      <c r="A2519" s="18"/>
      <c r="B2519" s="18"/>
      <c r="C2519" s="18"/>
      <c r="D2519" s="77"/>
      <c r="E2519" s="77"/>
      <c r="F2519" s="77"/>
      <c r="G2519" s="78"/>
      <c r="H2519" s="5"/>
      <c r="I2519" s="5"/>
      <c r="J2519" s="5"/>
      <c r="K2519" s="5"/>
      <c r="O2519" s="5"/>
      <c r="P2519" s="5"/>
      <c r="Q2519" s="5"/>
      <c r="R2519" s="18"/>
      <c r="S2519" s="18"/>
      <c r="T2519" s="18"/>
      <c r="AA2519" s="70"/>
      <c r="AB2519" s="70"/>
      <c r="AD2519" s="70"/>
      <c r="AE2519" s="91"/>
    </row>
    <row r="2520" spans="1:31" x14ac:dyDescent="0.25">
      <c r="A2520" s="18"/>
      <c r="B2520" s="18"/>
      <c r="C2520" s="18"/>
      <c r="D2520" s="77"/>
      <c r="E2520" s="77"/>
      <c r="F2520" s="77"/>
      <c r="G2520" s="78"/>
      <c r="H2520" s="5"/>
      <c r="I2520" s="5"/>
      <c r="J2520" s="5"/>
      <c r="K2520" s="5"/>
      <c r="O2520" s="5"/>
      <c r="P2520" s="5"/>
      <c r="Q2520" s="5"/>
      <c r="R2520" s="18"/>
      <c r="S2520" s="18"/>
      <c r="T2520" s="18"/>
      <c r="AA2520" s="70"/>
      <c r="AB2520" s="70"/>
      <c r="AD2520" s="70"/>
      <c r="AE2520" s="91"/>
    </row>
    <row r="2521" spans="1:31" x14ac:dyDescent="0.25">
      <c r="A2521" s="18"/>
      <c r="B2521" s="18"/>
      <c r="C2521" s="18"/>
      <c r="D2521" s="77"/>
      <c r="E2521" s="77"/>
      <c r="F2521" s="77"/>
      <c r="G2521" s="78"/>
      <c r="H2521" s="5"/>
      <c r="I2521" s="5"/>
      <c r="J2521" s="5"/>
      <c r="K2521" s="5"/>
      <c r="O2521" s="5"/>
      <c r="P2521" s="5"/>
      <c r="Q2521" s="5"/>
      <c r="R2521" s="18"/>
      <c r="S2521" s="18"/>
      <c r="T2521" s="18"/>
      <c r="AA2521" s="70"/>
      <c r="AB2521" s="70"/>
      <c r="AD2521" s="70"/>
      <c r="AE2521" s="91"/>
    </row>
    <row r="2522" spans="1:31" x14ac:dyDescent="0.25">
      <c r="A2522" s="18"/>
      <c r="B2522" s="18"/>
      <c r="C2522" s="18"/>
      <c r="D2522" s="77"/>
      <c r="E2522" s="77"/>
      <c r="F2522" s="77"/>
      <c r="G2522" s="78"/>
      <c r="H2522" s="5"/>
      <c r="I2522" s="5"/>
      <c r="J2522" s="5"/>
      <c r="K2522" s="5"/>
      <c r="O2522" s="5"/>
      <c r="P2522" s="5"/>
      <c r="Q2522" s="5"/>
      <c r="R2522" s="18"/>
      <c r="S2522" s="18"/>
      <c r="T2522" s="18"/>
      <c r="AA2522" s="70"/>
      <c r="AB2522" s="70"/>
      <c r="AD2522" s="70"/>
      <c r="AE2522" s="91"/>
    </row>
    <row r="2523" spans="1:31" x14ac:dyDescent="0.25">
      <c r="A2523" s="18"/>
      <c r="B2523" s="18"/>
      <c r="C2523" s="18"/>
      <c r="D2523" s="77"/>
      <c r="E2523" s="77"/>
      <c r="F2523" s="77"/>
      <c r="G2523" s="78"/>
      <c r="H2523" s="5"/>
      <c r="I2523" s="5"/>
      <c r="J2523" s="5"/>
      <c r="K2523" s="5"/>
      <c r="O2523" s="5"/>
      <c r="P2523" s="5"/>
      <c r="Q2523" s="5"/>
      <c r="R2523" s="18"/>
      <c r="S2523" s="18"/>
      <c r="T2523" s="18"/>
      <c r="AA2523" s="70"/>
      <c r="AB2523" s="70"/>
      <c r="AD2523" s="70"/>
      <c r="AE2523" s="91"/>
    </row>
    <row r="2524" spans="1:31" x14ac:dyDescent="0.25">
      <c r="A2524" s="18"/>
      <c r="B2524" s="18"/>
      <c r="C2524" s="18"/>
      <c r="D2524" s="77"/>
      <c r="E2524" s="77"/>
      <c r="F2524" s="77"/>
      <c r="G2524" s="78"/>
      <c r="H2524" s="5"/>
      <c r="I2524" s="5"/>
      <c r="J2524" s="5"/>
      <c r="K2524" s="5"/>
      <c r="O2524" s="5"/>
      <c r="P2524" s="5"/>
      <c r="Q2524" s="5"/>
      <c r="R2524" s="18"/>
      <c r="S2524" s="18"/>
      <c r="T2524" s="18"/>
      <c r="AA2524" s="70"/>
      <c r="AB2524" s="70"/>
      <c r="AD2524" s="70"/>
      <c r="AE2524" s="91"/>
    </row>
    <row r="2525" spans="1:31" x14ac:dyDescent="0.25">
      <c r="A2525" s="18"/>
      <c r="B2525" s="18"/>
      <c r="C2525" s="18"/>
      <c r="D2525" s="77"/>
      <c r="E2525" s="77"/>
      <c r="F2525" s="77"/>
      <c r="G2525" s="78"/>
      <c r="H2525" s="5"/>
      <c r="I2525" s="5"/>
      <c r="J2525" s="5"/>
      <c r="K2525" s="5"/>
      <c r="O2525" s="5"/>
      <c r="P2525" s="5"/>
      <c r="Q2525" s="5"/>
      <c r="R2525" s="18"/>
      <c r="S2525" s="18"/>
      <c r="T2525" s="18"/>
      <c r="AA2525" s="70"/>
      <c r="AB2525" s="70"/>
      <c r="AD2525" s="70"/>
      <c r="AE2525" s="91"/>
    </row>
    <row r="2526" spans="1:31" x14ac:dyDescent="0.25">
      <c r="A2526" s="18"/>
      <c r="B2526" s="18"/>
      <c r="C2526" s="18"/>
      <c r="D2526" s="77"/>
      <c r="E2526" s="77"/>
      <c r="F2526" s="77"/>
      <c r="G2526" s="78"/>
      <c r="H2526" s="5"/>
      <c r="I2526" s="5"/>
      <c r="J2526" s="5"/>
      <c r="K2526" s="5"/>
      <c r="O2526" s="5"/>
      <c r="P2526" s="5"/>
      <c r="Q2526" s="5"/>
      <c r="R2526" s="18"/>
      <c r="S2526" s="18"/>
      <c r="T2526" s="18"/>
      <c r="AA2526" s="70"/>
      <c r="AB2526" s="70"/>
      <c r="AD2526" s="70"/>
      <c r="AE2526" s="91"/>
    </row>
    <row r="2527" spans="1:31" x14ac:dyDescent="0.25">
      <c r="A2527" s="18"/>
      <c r="B2527" s="18"/>
      <c r="C2527" s="18"/>
      <c r="D2527" s="77"/>
      <c r="E2527" s="77"/>
      <c r="F2527" s="77"/>
      <c r="G2527" s="78"/>
      <c r="H2527" s="5"/>
      <c r="I2527" s="5"/>
      <c r="J2527" s="5"/>
      <c r="K2527" s="5"/>
      <c r="O2527" s="5"/>
      <c r="P2527" s="5"/>
      <c r="Q2527" s="5"/>
      <c r="R2527" s="18"/>
      <c r="S2527" s="18"/>
      <c r="T2527" s="18"/>
      <c r="AA2527" s="70"/>
      <c r="AB2527" s="70"/>
      <c r="AD2527" s="70"/>
      <c r="AE2527" s="91"/>
    </row>
    <row r="2528" spans="1:31" x14ac:dyDescent="0.25">
      <c r="A2528" s="18"/>
      <c r="B2528" s="18"/>
      <c r="C2528" s="18"/>
      <c r="D2528" s="77"/>
      <c r="E2528" s="77"/>
      <c r="F2528" s="77"/>
      <c r="G2528" s="78"/>
      <c r="H2528" s="5"/>
      <c r="I2528" s="5"/>
      <c r="J2528" s="5"/>
      <c r="K2528" s="5"/>
      <c r="O2528" s="5"/>
      <c r="P2528" s="5"/>
      <c r="Q2528" s="5"/>
      <c r="R2528" s="18"/>
      <c r="S2528" s="18"/>
      <c r="T2528" s="18"/>
      <c r="AA2528" s="70"/>
      <c r="AB2528" s="70"/>
      <c r="AD2528" s="70"/>
      <c r="AE2528" s="91"/>
    </row>
    <row r="2529" spans="1:31" x14ac:dyDescent="0.25">
      <c r="A2529" s="18"/>
      <c r="B2529" s="18"/>
      <c r="C2529" s="18"/>
      <c r="D2529" s="77"/>
      <c r="E2529" s="77"/>
      <c r="F2529" s="77"/>
      <c r="G2529" s="78"/>
      <c r="H2529" s="5"/>
      <c r="I2529" s="5"/>
      <c r="J2529" s="5"/>
      <c r="K2529" s="5"/>
      <c r="O2529" s="5"/>
      <c r="P2529" s="5"/>
      <c r="Q2529" s="5"/>
      <c r="R2529" s="18"/>
      <c r="S2529" s="18"/>
      <c r="T2529" s="18"/>
      <c r="AA2529" s="70"/>
      <c r="AB2529" s="70"/>
      <c r="AD2529" s="70"/>
      <c r="AE2529" s="91"/>
    </row>
    <row r="2530" spans="1:31" x14ac:dyDescent="0.25">
      <c r="A2530" s="18"/>
      <c r="B2530" s="18"/>
      <c r="C2530" s="18"/>
      <c r="D2530" s="77"/>
      <c r="E2530" s="77"/>
      <c r="F2530" s="77"/>
      <c r="G2530" s="78"/>
      <c r="H2530" s="5"/>
      <c r="I2530" s="5"/>
      <c r="J2530" s="5"/>
      <c r="K2530" s="5"/>
      <c r="O2530" s="5"/>
      <c r="P2530" s="5"/>
      <c r="Q2530" s="5"/>
      <c r="R2530" s="18"/>
      <c r="S2530" s="18"/>
      <c r="T2530" s="18"/>
      <c r="AA2530" s="70"/>
      <c r="AB2530" s="70"/>
      <c r="AD2530" s="70"/>
      <c r="AE2530" s="91"/>
    </row>
    <row r="2531" spans="1:31" x14ac:dyDescent="0.25">
      <c r="A2531" s="18"/>
      <c r="B2531" s="18"/>
      <c r="C2531" s="18"/>
      <c r="D2531" s="77"/>
      <c r="E2531" s="77"/>
      <c r="F2531" s="77"/>
      <c r="G2531" s="78"/>
      <c r="H2531" s="5"/>
      <c r="I2531" s="5"/>
      <c r="J2531" s="5"/>
      <c r="K2531" s="5"/>
      <c r="O2531" s="5"/>
      <c r="P2531" s="5"/>
      <c r="Q2531" s="5"/>
      <c r="R2531" s="18"/>
      <c r="S2531" s="18"/>
      <c r="T2531" s="18"/>
      <c r="AA2531" s="70"/>
      <c r="AB2531" s="70"/>
      <c r="AD2531" s="70"/>
      <c r="AE2531" s="91"/>
    </row>
    <row r="2532" spans="1:31" x14ac:dyDescent="0.25">
      <c r="A2532" s="18"/>
      <c r="B2532" s="18"/>
      <c r="C2532" s="18"/>
      <c r="D2532" s="77"/>
      <c r="E2532" s="77"/>
      <c r="F2532" s="77"/>
      <c r="G2532" s="78"/>
      <c r="H2532" s="5"/>
      <c r="I2532" s="5"/>
      <c r="J2532" s="5"/>
      <c r="K2532" s="5"/>
      <c r="O2532" s="5"/>
      <c r="P2532" s="5"/>
      <c r="Q2532" s="5"/>
      <c r="R2532" s="18"/>
      <c r="S2532" s="18"/>
      <c r="T2532" s="18"/>
      <c r="AA2532" s="70"/>
      <c r="AB2532" s="70"/>
      <c r="AD2532" s="70"/>
      <c r="AE2532" s="91"/>
    </row>
    <row r="2533" spans="1:31" x14ac:dyDescent="0.25">
      <c r="A2533" s="18"/>
      <c r="B2533" s="18"/>
      <c r="C2533" s="18"/>
      <c r="D2533" s="77"/>
      <c r="E2533" s="77"/>
      <c r="F2533" s="77"/>
      <c r="G2533" s="78"/>
      <c r="H2533" s="5"/>
      <c r="I2533" s="5"/>
      <c r="J2533" s="5"/>
      <c r="K2533" s="5"/>
      <c r="O2533" s="5"/>
      <c r="P2533" s="5"/>
      <c r="Q2533" s="5"/>
      <c r="R2533" s="18"/>
      <c r="S2533" s="18"/>
      <c r="T2533" s="18"/>
      <c r="AA2533" s="70"/>
      <c r="AB2533" s="70"/>
      <c r="AD2533" s="70"/>
      <c r="AE2533" s="91"/>
    </row>
    <row r="2534" spans="1:31" x14ac:dyDescent="0.25">
      <c r="A2534" s="18"/>
      <c r="B2534" s="18"/>
      <c r="C2534" s="18"/>
      <c r="D2534" s="77"/>
      <c r="E2534" s="77"/>
      <c r="F2534" s="77"/>
      <c r="G2534" s="78"/>
      <c r="H2534" s="5"/>
      <c r="I2534" s="5"/>
      <c r="J2534" s="5"/>
      <c r="K2534" s="5"/>
      <c r="O2534" s="5"/>
      <c r="P2534" s="5"/>
      <c r="Q2534" s="5"/>
      <c r="R2534" s="18"/>
      <c r="S2534" s="18"/>
      <c r="T2534" s="18"/>
      <c r="AA2534" s="70"/>
      <c r="AB2534" s="70"/>
      <c r="AD2534" s="70"/>
      <c r="AE2534" s="91"/>
    </row>
    <row r="2535" spans="1:31" x14ac:dyDescent="0.25">
      <c r="A2535" s="18"/>
      <c r="B2535" s="18"/>
      <c r="C2535" s="18"/>
      <c r="D2535" s="77"/>
      <c r="E2535" s="77"/>
      <c r="F2535" s="77"/>
      <c r="G2535" s="78"/>
      <c r="H2535" s="5"/>
      <c r="I2535" s="5"/>
      <c r="J2535" s="5"/>
      <c r="K2535" s="5"/>
      <c r="O2535" s="5"/>
      <c r="P2535" s="5"/>
      <c r="Q2535" s="5"/>
      <c r="R2535" s="18"/>
      <c r="S2535" s="18"/>
      <c r="T2535" s="18"/>
      <c r="AA2535" s="70"/>
      <c r="AB2535" s="70"/>
      <c r="AD2535" s="70"/>
      <c r="AE2535" s="91"/>
    </row>
    <row r="2536" spans="1:31" x14ac:dyDescent="0.25">
      <c r="A2536" s="18"/>
      <c r="B2536" s="18"/>
      <c r="C2536" s="18"/>
      <c r="D2536" s="77"/>
      <c r="E2536" s="77"/>
      <c r="F2536" s="77"/>
      <c r="G2536" s="78"/>
      <c r="H2536" s="5"/>
      <c r="I2536" s="5"/>
      <c r="J2536" s="5"/>
      <c r="K2536" s="5"/>
      <c r="O2536" s="5"/>
      <c r="P2536" s="5"/>
      <c r="Q2536" s="5"/>
      <c r="R2536" s="18"/>
      <c r="S2536" s="18"/>
      <c r="T2536" s="18"/>
      <c r="AA2536" s="70"/>
      <c r="AB2536" s="70"/>
      <c r="AD2536" s="70"/>
      <c r="AE2536" s="91"/>
    </row>
    <row r="2537" spans="1:31" x14ac:dyDescent="0.25">
      <c r="A2537" s="18"/>
      <c r="B2537" s="18"/>
      <c r="C2537" s="18"/>
      <c r="D2537" s="77"/>
      <c r="E2537" s="77"/>
      <c r="F2537" s="77"/>
      <c r="G2537" s="78"/>
      <c r="H2537" s="5"/>
      <c r="I2537" s="5"/>
      <c r="J2537" s="5"/>
      <c r="K2537" s="5"/>
      <c r="O2537" s="5"/>
      <c r="P2537" s="5"/>
      <c r="Q2537" s="5"/>
      <c r="R2537" s="18"/>
      <c r="S2537" s="18"/>
      <c r="T2537" s="18"/>
      <c r="AA2537" s="70"/>
      <c r="AB2537" s="70"/>
      <c r="AD2537" s="70"/>
      <c r="AE2537" s="91"/>
    </row>
    <row r="2538" spans="1:31" x14ac:dyDescent="0.25">
      <c r="A2538" s="18"/>
      <c r="B2538" s="18"/>
      <c r="C2538" s="18"/>
      <c r="D2538" s="77"/>
      <c r="E2538" s="77"/>
      <c r="F2538" s="77"/>
      <c r="G2538" s="78"/>
      <c r="H2538" s="5"/>
      <c r="I2538" s="5"/>
      <c r="J2538" s="5"/>
      <c r="K2538" s="5"/>
      <c r="O2538" s="5"/>
      <c r="P2538" s="5"/>
      <c r="Q2538" s="5"/>
      <c r="R2538" s="18"/>
      <c r="S2538" s="18"/>
      <c r="T2538" s="18"/>
      <c r="AA2538" s="70"/>
      <c r="AB2538" s="70"/>
      <c r="AD2538" s="70"/>
      <c r="AE2538" s="91"/>
    </row>
    <row r="2539" spans="1:31" x14ac:dyDescent="0.25">
      <c r="A2539" s="18"/>
      <c r="B2539" s="18"/>
      <c r="C2539" s="18"/>
      <c r="D2539" s="77"/>
      <c r="E2539" s="77"/>
      <c r="F2539" s="77"/>
      <c r="G2539" s="78"/>
      <c r="H2539" s="5"/>
      <c r="I2539" s="5"/>
      <c r="J2539" s="5"/>
      <c r="K2539" s="5"/>
      <c r="O2539" s="5"/>
      <c r="P2539" s="5"/>
      <c r="Q2539" s="5"/>
      <c r="R2539" s="18"/>
      <c r="S2539" s="18"/>
      <c r="T2539" s="18"/>
      <c r="AA2539" s="70"/>
      <c r="AB2539" s="70"/>
      <c r="AD2539" s="70"/>
      <c r="AE2539" s="91"/>
    </row>
    <row r="2540" spans="1:31" x14ac:dyDescent="0.25">
      <c r="A2540" s="18"/>
      <c r="B2540" s="18"/>
      <c r="C2540" s="18"/>
      <c r="D2540" s="77"/>
      <c r="E2540" s="77"/>
      <c r="F2540" s="77"/>
      <c r="G2540" s="78"/>
      <c r="H2540" s="5"/>
      <c r="I2540" s="5"/>
      <c r="J2540" s="5"/>
      <c r="K2540" s="5"/>
      <c r="O2540" s="5"/>
      <c r="P2540" s="5"/>
      <c r="Q2540" s="5"/>
      <c r="R2540" s="18"/>
      <c r="S2540" s="18"/>
      <c r="T2540" s="18"/>
      <c r="AA2540" s="70"/>
      <c r="AB2540" s="70"/>
      <c r="AD2540" s="70"/>
      <c r="AE2540" s="91"/>
    </row>
    <row r="2541" spans="1:31" x14ac:dyDescent="0.25">
      <c r="A2541" s="18"/>
      <c r="B2541" s="18"/>
      <c r="C2541" s="18"/>
      <c r="D2541" s="77"/>
      <c r="E2541" s="77"/>
      <c r="F2541" s="77"/>
      <c r="G2541" s="78"/>
      <c r="H2541" s="5"/>
      <c r="I2541" s="5"/>
      <c r="J2541" s="5"/>
      <c r="K2541" s="5"/>
      <c r="O2541" s="5"/>
      <c r="P2541" s="5"/>
      <c r="Q2541" s="5"/>
      <c r="R2541" s="18"/>
      <c r="S2541" s="18"/>
      <c r="T2541" s="18"/>
      <c r="AA2541" s="70"/>
      <c r="AB2541" s="70"/>
      <c r="AD2541" s="70"/>
      <c r="AE2541" s="91"/>
    </row>
    <row r="2542" spans="1:31" x14ac:dyDescent="0.25">
      <c r="A2542" s="18"/>
      <c r="B2542" s="18"/>
      <c r="C2542" s="18"/>
      <c r="D2542" s="77"/>
      <c r="E2542" s="77"/>
      <c r="F2542" s="77"/>
      <c r="G2542" s="78"/>
      <c r="H2542" s="5"/>
      <c r="I2542" s="5"/>
      <c r="J2542" s="5"/>
      <c r="K2542" s="5"/>
      <c r="O2542" s="5"/>
      <c r="P2542" s="5"/>
      <c r="Q2542" s="5"/>
      <c r="R2542" s="18"/>
      <c r="S2542" s="18"/>
      <c r="T2542" s="18"/>
      <c r="AA2542" s="70"/>
      <c r="AB2542" s="70"/>
      <c r="AD2542" s="70"/>
      <c r="AE2542" s="91"/>
    </row>
    <row r="2543" spans="1:31" x14ac:dyDescent="0.25">
      <c r="A2543" s="18"/>
      <c r="B2543" s="18"/>
      <c r="C2543" s="18"/>
      <c r="D2543" s="77"/>
      <c r="E2543" s="77"/>
      <c r="F2543" s="77"/>
      <c r="G2543" s="78"/>
      <c r="H2543" s="5"/>
      <c r="I2543" s="5"/>
      <c r="J2543" s="5"/>
      <c r="K2543" s="5"/>
      <c r="O2543" s="5"/>
      <c r="P2543" s="5"/>
      <c r="Q2543" s="5"/>
      <c r="R2543" s="18"/>
      <c r="S2543" s="18"/>
      <c r="T2543" s="18"/>
      <c r="AA2543" s="70"/>
      <c r="AB2543" s="70"/>
      <c r="AD2543" s="70"/>
      <c r="AE2543" s="91"/>
    </row>
    <row r="2544" spans="1:31" x14ac:dyDescent="0.25">
      <c r="A2544" s="18"/>
      <c r="B2544" s="18"/>
      <c r="C2544" s="18"/>
      <c r="D2544" s="77"/>
      <c r="E2544" s="77"/>
      <c r="F2544" s="77"/>
      <c r="G2544" s="78"/>
      <c r="H2544" s="5"/>
      <c r="I2544" s="5"/>
      <c r="J2544" s="5"/>
      <c r="K2544" s="5"/>
      <c r="O2544" s="5"/>
      <c r="P2544" s="5"/>
      <c r="Q2544" s="5"/>
      <c r="R2544" s="18"/>
      <c r="S2544" s="18"/>
      <c r="T2544" s="18"/>
      <c r="AA2544" s="70"/>
      <c r="AB2544" s="70"/>
      <c r="AD2544" s="70"/>
      <c r="AE2544" s="91"/>
    </row>
    <row r="2545" spans="1:31" x14ac:dyDescent="0.25">
      <c r="A2545" s="18"/>
      <c r="B2545" s="18"/>
      <c r="C2545" s="18"/>
      <c r="D2545" s="77"/>
      <c r="E2545" s="77"/>
      <c r="F2545" s="77"/>
      <c r="G2545" s="78"/>
      <c r="H2545" s="5"/>
      <c r="I2545" s="5"/>
      <c r="J2545" s="5"/>
      <c r="K2545" s="5"/>
      <c r="O2545" s="5"/>
      <c r="P2545" s="5"/>
      <c r="Q2545" s="5"/>
      <c r="R2545" s="18"/>
      <c r="S2545" s="18"/>
      <c r="T2545" s="18"/>
      <c r="AA2545" s="70"/>
      <c r="AB2545" s="70"/>
      <c r="AD2545" s="70"/>
      <c r="AE2545" s="91"/>
    </row>
    <row r="2546" spans="1:31" x14ac:dyDescent="0.25">
      <c r="A2546" s="18"/>
      <c r="B2546" s="18"/>
      <c r="C2546" s="18"/>
      <c r="D2546" s="77"/>
      <c r="E2546" s="77"/>
      <c r="F2546" s="77"/>
      <c r="G2546" s="78"/>
      <c r="H2546" s="5"/>
      <c r="I2546" s="5"/>
      <c r="J2546" s="5"/>
      <c r="K2546" s="5"/>
      <c r="O2546" s="5"/>
      <c r="P2546" s="5"/>
      <c r="Q2546" s="5"/>
      <c r="R2546" s="18"/>
      <c r="S2546" s="18"/>
      <c r="T2546" s="18"/>
      <c r="AA2546" s="70"/>
      <c r="AB2546" s="70"/>
      <c r="AD2546" s="70"/>
      <c r="AE2546" s="91"/>
    </row>
    <row r="2547" spans="1:31" x14ac:dyDescent="0.25">
      <c r="A2547" s="18"/>
      <c r="B2547" s="18"/>
      <c r="C2547" s="18"/>
      <c r="D2547" s="77"/>
      <c r="E2547" s="77"/>
      <c r="F2547" s="77"/>
      <c r="G2547" s="78"/>
      <c r="H2547" s="5"/>
      <c r="I2547" s="5"/>
      <c r="J2547" s="5"/>
      <c r="K2547" s="5"/>
      <c r="O2547" s="5"/>
      <c r="P2547" s="5"/>
      <c r="Q2547" s="5"/>
      <c r="R2547" s="18"/>
      <c r="S2547" s="18"/>
      <c r="T2547" s="18"/>
      <c r="AA2547" s="70"/>
      <c r="AB2547" s="70"/>
      <c r="AD2547" s="70"/>
      <c r="AE2547" s="91"/>
    </row>
    <row r="2548" spans="1:31" x14ac:dyDescent="0.25">
      <c r="A2548" s="18"/>
      <c r="B2548" s="18"/>
      <c r="C2548" s="18"/>
      <c r="D2548" s="77"/>
      <c r="E2548" s="77"/>
      <c r="F2548" s="77"/>
      <c r="G2548" s="78"/>
      <c r="H2548" s="5"/>
      <c r="I2548" s="5"/>
      <c r="J2548" s="5"/>
      <c r="K2548" s="5"/>
      <c r="O2548" s="5"/>
      <c r="P2548" s="5"/>
      <c r="Q2548" s="5"/>
      <c r="R2548" s="18"/>
      <c r="S2548" s="18"/>
      <c r="T2548" s="18"/>
      <c r="AA2548" s="70"/>
      <c r="AB2548" s="70"/>
      <c r="AD2548" s="70"/>
      <c r="AE2548" s="91"/>
    </row>
    <row r="2549" spans="1:31" x14ac:dyDescent="0.25">
      <c r="A2549" s="18"/>
      <c r="B2549" s="18"/>
      <c r="C2549" s="18"/>
      <c r="D2549" s="77"/>
      <c r="E2549" s="77"/>
      <c r="F2549" s="77"/>
      <c r="G2549" s="78"/>
      <c r="H2549" s="5"/>
      <c r="I2549" s="5"/>
      <c r="J2549" s="5"/>
      <c r="K2549" s="5"/>
      <c r="O2549" s="5"/>
      <c r="P2549" s="5"/>
      <c r="Q2549" s="5"/>
      <c r="R2549" s="18"/>
      <c r="S2549" s="18"/>
      <c r="T2549" s="18"/>
      <c r="AA2549" s="70"/>
      <c r="AB2549" s="70"/>
      <c r="AD2549" s="70"/>
      <c r="AE2549" s="91"/>
    </row>
    <row r="2550" spans="1:31" x14ac:dyDescent="0.25">
      <c r="A2550" s="18"/>
      <c r="B2550" s="18"/>
      <c r="C2550" s="18"/>
      <c r="D2550" s="77"/>
      <c r="E2550" s="77"/>
      <c r="F2550" s="77"/>
      <c r="G2550" s="78"/>
      <c r="H2550" s="5"/>
      <c r="I2550" s="5"/>
      <c r="J2550" s="5"/>
      <c r="K2550" s="5"/>
      <c r="O2550" s="5"/>
      <c r="P2550" s="5"/>
      <c r="Q2550" s="5"/>
      <c r="R2550" s="18"/>
      <c r="S2550" s="18"/>
      <c r="T2550" s="18"/>
      <c r="AA2550" s="70"/>
      <c r="AB2550" s="70"/>
      <c r="AD2550" s="70"/>
      <c r="AE2550" s="91"/>
    </row>
    <row r="2551" spans="1:31" x14ac:dyDescent="0.25">
      <c r="A2551" s="18"/>
      <c r="B2551" s="18"/>
      <c r="C2551" s="18"/>
      <c r="D2551" s="77"/>
      <c r="E2551" s="77"/>
      <c r="F2551" s="77"/>
      <c r="G2551" s="78"/>
      <c r="H2551" s="5"/>
      <c r="I2551" s="5"/>
      <c r="J2551" s="5"/>
      <c r="K2551" s="5"/>
      <c r="O2551" s="5"/>
      <c r="P2551" s="5"/>
      <c r="Q2551" s="5"/>
      <c r="R2551" s="18"/>
      <c r="S2551" s="18"/>
      <c r="T2551" s="18"/>
      <c r="AA2551" s="70"/>
      <c r="AB2551" s="70"/>
      <c r="AD2551" s="70"/>
      <c r="AE2551" s="91"/>
    </row>
    <row r="2552" spans="1:31" x14ac:dyDescent="0.25">
      <c r="A2552" s="18"/>
      <c r="B2552" s="18"/>
      <c r="C2552" s="18"/>
      <c r="D2552" s="77"/>
      <c r="E2552" s="77"/>
      <c r="F2552" s="77"/>
      <c r="G2552" s="78"/>
      <c r="H2552" s="5"/>
      <c r="I2552" s="5"/>
      <c r="J2552" s="5"/>
      <c r="K2552" s="5"/>
      <c r="O2552" s="5"/>
      <c r="P2552" s="5"/>
      <c r="Q2552" s="5"/>
      <c r="R2552" s="18"/>
      <c r="S2552" s="18"/>
      <c r="T2552" s="18"/>
      <c r="AA2552" s="70"/>
      <c r="AB2552" s="70"/>
      <c r="AD2552" s="70"/>
      <c r="AE2552" s="91"/>
    </row>
    <row r="2553" spans="1:31" x14ac:dyDescent="0.25">
      <c r="A2553" s="18"/>
      <c r="B2553" s="18"/>
      <c r="C2553" s="18"/>
      <c r="D2553" s="77"/>
      <c r="E2553" s="77"/>
      <c r="F2553" s="77"/>
      <c r="G2553" s="78"/>
      <c r="H2553" s="5"/>
      <c r="I2553" s="5"/>
      <c r="J2553" s="5"/>
      <c r="K2553" s="5"/>
      <c r="O2553" s="5"/>
      <c r="P2553" s="5"/>
      <c r="Q2553" s="5"/>
      <c r="R2553" s="18"/>
      <c r="S2553" s="18"/>
      <c r="T2553" s="18"/>
      <c r="AA2553" s="70"/>
      <c r="AB2553" s="70"/>
      <c r="AD2553" s="70"/>
      <c r="AE2553" s="91"/>
    </row>
    <row r="2554" spans="1:31" x14ac:dyDescent="0.25">
      <c r="A2554" s="18"/>
      <c r="B2554" s="18"/>
      <c r="C2554" s="18"/>
      <c r="D2554" s="77"/>
      <c r="E2554" s="77"/>
      <c r="F2554" s="77"/>
      <c r="G2554" s="78"/>
      <c r="H2554" s="5"/>
      <c r="I2554" s="5"/>
      <c r="J2554" s="5"/>
      <c r="K2554" s="5"/>
      <c r="O2554" s="5"/>
      <c r="P2554" s="5"/>
      <c r="Q2554" s="5"/>
      <c r="R2554" s="18"/>
      <c r="S2554" s="18"/>
      <c r="T2554" s="18"/>
      <c r="AA2554" s="70"/>
      <c r="AB2554" s="70"/>
      <c r="AD2554" s="70"/>
      <c r="AE2554" s="91"/>
    </row>
    <row r="2555" spans="1:31" x14ac:dyDescent="0.25">
      <c r="A2555" s="18"/>
      <c r="B2555" s="18"/>
      <c r="C2555" s="18"/>
      <c r="D2555" s="77"/>
      <c r="E2555" s="77"/>
      <c r="F2555" s="77"/>
      <c r="G2555" s="78"/>
      <c r="H2555" s="5"/>
      <c r="I2555" s="5"/>
      <c r="J2555" s="5"/>
      <c r="K2555" s="5"/>
      <c r="O2555" s="5"/>
      <c r="P2555" s="5"/>
      <c r="Q2555" s="5"/>
      <c r="R2555" s="18"/>
      <c r="S2555" s="18"/>
      <c r="T2555" s="18"/>
      <c r="AA2555" s="70"/>
      <c r="AB2555" s="70"/>
      <c r="AD2555" s="70"/>
      <c r="AE2555" s="91"/>
    </row>
    <row r="2556" spans="1:31" x14ac:dyDescent="0.25">
      <c r="A2556" s="18"/>
      <c r="B2556" s="18"/>
      <c r="C2556" s="18"/>
      <c r="D2556" s="77"/>
      <c r="E2556" s="77"/>
      <c r="F2556" s="77"/>
      <c r="G2556" s="78"/>
      <c r="H2556" s="5"/>
      <c r="I2556" s="5"/>
      <c r="J2556" s="5"/>
      <c r="K2556" s="5"/>
      <c r="O2556" s="5"/>
      <c r="P2556" s="5"/>
      <c r="Q2556" s="5"/>
      <c r="R2556" s="18"/>
      <c r="S2556" s="18"/>
      <c r="T2556" s="18"/>
      <c r="AA2556" s="70"/>
      <c r="AB2556" s="70"/>
      <c r="AD2556" s="70"/>
      <c r="AE2556" s="92"/>
    </row>
    <row r="2557" spans="1:31" x14ac:dyDescent="0.25">
      <c r="A2557" s="18"/>
      <c r="B2557" s="18"/>
      <c r="C2557" s="18"/>
      <c r="D2557" s="77"/>
      <c r="E2557" s="77"/>
      <c r="F2557" s="77"/>
      <c r="G2557" s="78"/>
      <c r="H2557" s="5"/>
      <c r="I2557" s="5"/>
      <c r="J2557" s="5"/>
      <c r="K2557" s="5"/>
      <c r="O2557" s="5"/>
      <c r="P2557" s="5"/>
      <c r="Q2557" s="5"/>
      <c r="R2557" s="18"/>
      <c r="S2557" s="18"/>
      <c r="T2557" s="18"/>
      <c r="AA2557" s="70"/>
      <c r="AB2557" s="70"/>
      <c r="AD2557" s="70"/>
      <c r="AE2557" s="92"/>
    </row>
    <row r="2558" spans="1:31" x14ac:dyDescent="0.25">
      <c r="A2558" s="18"/>
      <c r="B2558" s="18"/>
      <c r="C2558" s="18"/>
      <c r="D2558" s="77"/>
      <c r="E2558" s="77"/>
      <c r="F2558" s="77"/>
      <c r="G2558" s="78"/>
      <c r="H2558" s="5"/>
      <c r="I2558" s="5"/>
      <c r="J2558" s="5"/>
      <c r="K2558" s="5"/>
      <c r="O2558" s="5"/>
      <c r="P2558" s="5"/>
      <c r="Q2558" s="5"/>
      <c r="R2558" s="18"/>
      <c r="S2558" s="18"/>
      <c r="T2558" s="18"/>
      <c r="AA2558" s="70"/>
      <c r="AB2558" s="70"/>
      <c r="AD2558" s="70"/>
      <c r="AE2558" s="92"/>
    </row>
    <row r="2559" spans="1:31" x14ac:dyDescent="0.25">
      <c r="A2559" s="18"/>
      <c r="B2559" s="18"/>
      <c r="C2559" s="18"/>
      <c r="D2559" s="77"/>
      <c r="E2559" s="77"/>
      <c r="F2559" s="77"/>
      <c r="G2559" s="78"/>
      <c r="H2559" s="5"/>
      <c r="I2559" s="5"/>
      <c r="J2559" s="5"/>
      <c r="K2559" s="5"/>
      <c r="O2559" s="5"/>
      <c r="P2559" s="5"/>
      <c r="Q2559" s="5"/>
      <c r="R2559" s="18"/>
      <c r="S2559" s="18"/>
      <c r="T2559" s="18"/>
      <c r="AA2559" s="70"/>
      <c r="AB2559" s="70"/>
      <c r="AD2559" s="70"/>
      <c r="AE2559" s="92"/>
    </row>
    <row r="2560" spans="1:31" x14ac:dyDescent="0.25">
      <c r="A2560" s="18"/>
      <c r="B2560" s="18"/>
      <c r="C2560" s="18"/>
      <c r="D2560" s="77"/>
      <c r="E2560" s="77"/>
      <c r="F2560" s="77"/>
      <c r="G2560" s="78"/>
      <c r="H2560" s="5"/>
      <c r="I2560" s="5"/>
      <c r="J2560" s="5"/>
      <c r="K2560" s="5"/>
      <c r="O2560" s="5"/>
      <c r="P2560" s="5"/>
      <c r="Q2560" s="5"/>
      <c r="R2560" s="18"/>
      <c r="S2560" s="18"/>
      <c r="T2560" s="18"/>
      <c r="AA2560" s="70"/>
      <c r="AB2560" s="70"/>
      <c r="AD2560" s="70"/>
      <c r="AE2560" s="92"/>
    </row>
    <row r="2561" spans="1:31" x14ac:dyDescent="0.25">
      <c r="A2561" s="18"/>
      <c r="B2561" s="18"/>
      <c r="C2561" s="18"/>
      <c r="D2561" s="77"/>
      <c r="E2561" s="77"/>
      <c r="F2561" s="77"/>
      <c r="G2561" s="78"/>
      <c r="H2561" s="5"/>
      <c r="I2561" s="5"/>
      <c r="J2561" s="5"/>
      <c r="K2561" s="5"/>
      <c r="O2561" s="5"/>
      <c r="P2561" s="5"/>
      <c r="Q2561" s="5"/>
      <c r="R2561" s="18"/>
      <c r="S2561" s="18"/>
      <c r="T2561" s="18"/>
      <c r="AA2561" s="70"/>
      <c r="AB2561" s="70"/>
      <c r="AD2561" s="70"/>
      <c r="AE2561" s="92"/>
    </row>
    <row r="2562" spans="1:31" x14ac:dyDescent="0.25">
      <c r="A2562" s="18"/>
      <c r="B2562" s="18"/>
      <c r="C2562" s="18"/>
      <c r="D2562" s="77"/>
      <c r="E2562" s="77"/>
      <c r="F2562" s="77"/>
      <c r="G2562" s="78"/>
      <c r="H2562" s="5"/>
      <c r="I2562" s="5"/>
      <c r="J2562" s="5"/>
      <c r="K2562" s="5"/>
      <c r="O2562" s="5"/>
      <c r="P2562" s="5"/>
      <c r="Q2562" s="5"/>
      <c r="R2562" s="18"/>
      <c r="S2562" s="18"/>
      <c r="T2562" s="18"/>
      <c r="AA2562" s="70"/>
      <c r="AB2562" s="92"/>
      <c r="AD2562" s="70"/>
      <c r="AE2562" s="92"/>
    </row>
    <row r="2563" spans="1:31" x14ac:dyDescent="0.25">
      <c r="A2563" s="18"/>
      <c r="B2563" s="18"/>
      <c r="C2563" s="18"/>
      <c r="D2563" s="77"/>
      <c r="E2563" s="77"/>
      <c r="F2563" s="77"/>
      <c r="G2563" s="78"/>
      <c r="H2563" s="5"/>
      <c r="I2563" s="5"/>
      <c r="J2563" s="5"/>
      <c r="K2563" s="5"/>
      <c r="O2563" s="5"/>
      <c r="P2563" s="5"/>
      <c r="Q2563" s="5"/>
      <c r="R2563" s="18"/>
      <c r="S2563" s="18"/>
      <c r="T2563" s="18"/>
      <c r="AA2563" s="70"/>
      <c r="AB2563" s="92"/>
      <c r="AD2563" s="70"/>
      <c r="AE2563" s="92"/>
    </row>
    <row r="2564" spans="1:31" x14ac:dyDescent="0.25">
      <c r="A2564" s="18"/>
      <c r="B2564" s="18"/>
      <c r="C2564" s="18"/>
      <c r="D2564" s="77"/>
      <c r="E2564" s="77"/>
      <c r="F2564" s="77"/>
      <c r="G2564" s="78"/>
      <c r="H2564" s="5"/>
      <c r="I2564" s="5"/>
      <c r="J2564" s="5"/>
      <c r="K2564" s="5"/>
      <c r="O2564" s="5"/>
      <c r="P2564" s="5"/>
      <c r="Q2564" s="5"/>
      <c r="R2564" s="18"/>
      <c r="S2564" s="18"/>
      <c r="T2564" s="18"/>
      <c r="AA2564" s="70"/>
      <c r="AB2564" s="92"/>
      <c r="AD2564" s="70"/>
      <c r="AE2564" s="92"/>
    </row>
    <row r="2565" spans="1:31" x14ac:dyDescent="0.25">
      <c r="A2565" s="18"/>
      <c r="B2565" s="18"/>
      <c r="C2565" s="18"/>
      <c r="D2565" s="77"/>
      <c r="E2565" s="77"/>
      <c r="F2565" s="77"/>
      <c r="G2565" s="78"/>
      <c r="H2565" s="5"/>
      <c r="I2565" s="5"/>
      <c r="J2565" s="5"/>
      <c r="K2565" s="5"/>
      <c r="O2565" s="5"/>
      <c r="P2565" s="5"/>
      <c r="Q2565" s="5"/>
      <c r="R2565" s="18"/>
      <c r="S2565" s="18"/>
      <c r="T2565" s="18"/>
      <c r="AA2565" s="70"/>
      <c r="AB2565" s="92"/>
      <c r="AD2565" s="70"/>
      <c r="AE2565" s="92"/>
    </row>
    <row r="2566" spans="1:31" x14ac:dyDescent="0.25">
      <c r="A2566" s="18"/>
      <c r="B2566" s="18"/>
      <c r="C2566" s="18"/>
      <c r="D2566" s="77"/>
      <c r="E2566" s="77"/>
      <c r="F2566" s="77"/>
      <c r="G2566" s="78"/>
      <c r="H2566" s="5"/>
      <c r="I2566" s="5"/>
      <c r="J2566" s="5"/>
      <c r="K2566" s="5"/>
      <c r="O2566" s="5"/>
      <c r="P2566" s="5"/>
      <c r="Q2566" s="5"/>
      <c r="R2566" s="18"/>
      <c r="S2566" s="18"/>
      <c r="T2566" s="18"/>
      <c r="AA2566" s="70"/>
      <c r="AB2566" s="92"/>
      <c r="AD2566" s="70"/>
      <c r="AE2566" s="92"/>
    </row>
    <row r="2567" spans="1:31" x14ac:dyDescent="0.25">
      <c r="A2567" s="18"/>
      <c r="B2567" s="18"/>
      <c r="C2567" s="18"/>
      <c r="D2567" s="77"/>
      <c r="E2567" s="77"/>
      <c r="F2567" s="77"/>
      <c r="G2567" s="78"/>
      <c r="H2567" s="5"/>
      <c r="I2567" s="5"/>
      <c r="J2567" s="5"/>
      <c r="K2567" s="5"/>
      <c r="O2567" s="5"/>
      <c r="P2567" s="5"/>
      <c r="Q2567" s="5"/>
      <c r="R2567" s="18"/>
      <c r="S2567" s="18"/>
      <c r="T2567" s="18"/>
      <c r="AA2567" s="70"/>
      <c r="AB2567" s="92"/>
      <c r="AD2567" s="70"/>
      <c r="AE2567" s="92"/>
    </row>
    <row r="2568" spans="1:31" x14ac:dyDescent="0.25">
      <c r="A2568" s="18"/>
      <c r="B2568" s="18"/>
      <c r="C2568" s="18"/>
      <c r="D2568" s="77"/>
      <c r="E2568" s="77"/>
      <c r="F2568" s="77"/>
      <c r="G2568" s="78"/>
      <c r="H2568" s="5"/>
      <c r="I2568" s="5"/>
      <c r="J2568" s="5"/>
      <c r="K2568" s="5"/>
      <c r="O2568" s="5"/>
      <c r="P2568" s="5"/>
      <c r="Q2568" s="5"/>
      <c r="R2568" s="18"/>
      <c r="S2568" s="18"/>
      <c r="T2568" s="18"/>
      <c r="AA2568" s="70"/>
      <c r="AB2568" s="92"/>
      <c r="AD2568" s="70"/>
      <c r="AE2568" s="92"/>
    </row>
    <row r="2569" spans="1:31" x14ac:dyDescent="0.25">
      <c r="A2569" s="18"/>
      <c r="B2569" s="18"/>
      <c r="C2569" s="18"/>
      <c r="D2569" s="77"/>
      <c r="E2569" s="77"/>
      <c r="F2569" s="77"/>
      <c r="G2569" s="78"/>
      <c r="H2569" s="5"/>
      <c r="I2569" s="5"/>
      <c r="J2569" s="5"/>
      <c r="K2569" s="5"/>
      <c r="O2569" s="5"/>
      <c r="P2569" s="5"/>
      <c r="Q2569" s="5"/>
      <c r="R2569" s="18"/>
      <c r="S2569" s="18"/>
      <c r="T2569" s="18"/>
      <c r="AA2569" s="70"/>
      <c r="AB2569" s="92"/>
      <c r="AD2569" s="70"/>
      <c r="AE2569" s="92"/>
    </row>
    <row r="2570" spans="1:31" x14ac:dyDescent="0.25">
      <c r="A2570" s="18"/>
      <c r="B2570" s="18"/>
      <c r="C2570" s="18"/>
      <c r="D2570" s="77"/>
      <c r="E2570" s="77"/>
      <c r="F2570" s="77"/>
      <c r="G2570" s="78"/>
      <c r="H2570" s="5"/>
      <c r="I2570" s="5"/>
      <c r="J2570" s="5"/>
      <c r="K2570" s="5"/>
      <c r="O2570" s="5"/>
      <c r="P2570" s="5"/>
      <c r="Q2570" s="5"/>
      <c r="R2570" s="18"/>
      <c r="S2570" s="18"/>
      <c r="T2570" s="18"/>
      <c r="AA2570" s="70"/>
      <c r="AB2570" s="92"/>
      <c r="AD2570" s="70"/>
      <c r="AE2570" s="92"/>
    </row>
    <row r="2571" spans="1:31" x14ac:dyDescent="0.25">
      <c r="A2571" s="18"/>
      <c r="B2571" s="18"/>
      <c r="C2571" s="18"/>
      <c r="D2571" s="77"/>
      <c r="E2571" s="77"/>
      <c r="F2571" s="77"/>
      <c r="G2571" s="78"/>
      <c r="H2571" s="5"/>
      <c r="I2571" s="5"/>
      <c r="J2571" s="5"/>
      <c r="K2571" s="5"/>
      <c r="O2571" s="5"/>
      <c r="P2571" s="5"/>
      <c r="Q2571" s="5"/>
      <c r="R2571" s="18"/>
      <c r="S2571" s="18"/>
      <c r="T2571" s="18"/>
      <c r="AA2571" s="70"/>
      <c r="AB2571" s="92"/>
      <c r="AD2571" s="70"/>
      <c r="AE2571" s="92"/>
    </row>
    <row r="2572" spans="1:31" x14ac:dyDescent="0.25">
      <c r="A2572" s="18"/>
      <c r="B2572" s="18"/>
      <c r="C2572" s="18"/>
      <c r="D2572" s="77"/>
      <c r="E2572" s="77"/>
      <c r="F2572" s="77"/>
      <c r="G2572" s="78"/>
      <c r="H2572" s="5"/>
      <c r="I2572" s="5"/>
      <c r="J2572" s="5"/>
      <c r="K2572" s="5"/>
      <c r="O2572" s="5"/>
      <c r="P2572" s="5"/>
      <c r="Q2572" s="5"/>
      <c r="R2572" s="18"/>
      <c r="S2572" s="18"/>
      <c r="T2572" s="18"/>
      <c r="AA2572" s="70"/>
      <c r="AB2572" s="92"/>
      <c r="AD2572" s="70"/>
      <c r="AE2572" s="92"/>
    </row>
    <row r="2573" spans="1:31" x14ac:dyDescent="0.25">
      <c r="A2573" s="18"/>
      <c r="B2573" s="18"/>
      <c r="C2573" s="18"/>
      <c r="D2573" s="77"/>
      <c r="E2573" s="77"/>
      <c r="F2573" s="77"/>
      <c r="G2573" s="78"/>
      <c r="H2573" s="5"/>
      <c r="I2573" s="5"/>
      <c r="J2573" s="5"/>
      <c r="K2573" s="5"/>
      <c r="O2573" s="5"/>
      <c r="P2573" s="5"/>
      <c r="Q2573" s="5"/>
      <c r="R2573" s="18"/>
      <c r="S2573" s="18"/>
      <c r="T2573" s="18"/>
      <c r="AA2573" s="70"/>
      <c r="AB2573" s="92"/>
      <c r="AD2573" s="70"/>
      <c r="AE2573" s="92"/>
    </row>
    <row r="2574" spans="1:31" x14ac:dyDescent="0.25">
      <c r="A2574" s="18"/>
      <c r="B2574" s="18"/>
      <c r="C2574" s="18"/>
      <c r="D2574" s="77"/>
      <c r="E2574" s="77"/>
      <c r="F2574" s="77"/>
      <c r="G2574" s="78"/>
      <c r="H2574" s="5"/>
      <c r="I2574" s="5"/>
      <c r="J2574" s="5"/>
      <c r="K2574" s="5"/>
      <c r="O2574" s="5"/>
      <c r="P2574" s="5"/>
      <c r="Q2574" s="5"/>
      <c r="R2574" s="18"/>
      <c r="S2574" s="18"/>
      <c r="T2574" s="18"/>
      <c r="AA2574" s="70"/>
      <c r="AB2574" s="92"/>
      <c r="AD2574" s="70"/>
      <c r="AE2574" s="92"/>
    </row>
    <row r="2575" spans="1:31" x14ac:dyDescent="0.25">
      <c r="A2575" s="18"/>
      <c r="B2575" s="18"/>
      <c r="C2575" s="18"/>
      <c r="D2575" s="77"/>
      <c r="E2575" s="77"/>
      <c r="F2575" s="77"/>
      <c r="G2575" s="78"/>
      <c r="H2575" s="5"/>
      <c r="I2575" s="5"/>
      <c r="J2575" s="5"/>
      <c r="K2575" s="5"/>
      <c r="O2575" s="5"/>
      <c r="P2575" s="5"/>
      <c r="Q2575" s="5"/>
      <c r="R2575" s="18"/>
      <c r="S2575" s="18"/>
      <c r="T2575" s="18"/>
      <c r="AA2575" s="70"/>
      <c r="AB2575" s="92"/>
      <c r="AD2575" s="70"/>
      <c r="AE2575" s="92"/>
    </row>
    <row r="2576" spans="1:31" x14ac:dyDescent="0.25">
      <c r="A2576" s="18"/>
      <c r="B2576" s="18"/>
      <c r="C2576" s="18"/>
      <c r="D2576" s="77"/>
      <c r="E2576" s="77"/>
      <c r="F2576" s="77"/>
      <c r="G2576" s="78"/>
      <c r="H2576" s="5"/>
      <c r="I2576" s="5"/>
      <c r="J2576" s="5"/>
      <c r="K2576" s="5"/>
      <c r="O2576" s="5"/>
      <c r="P2576" s="5"/>
      <c r="Q2576" s="5"/>
      <c r="R2576" s="18"/>
      <c r="S2576" s="18"/>
      <c r="T2576" s="18"/>
      <c r="AA2576" s="70"/>
      <c r="AB2576" s="92"/>
      <c r="AD2576" s="70"/>
      <c r="AE2576" s="92"/>
    </row>
    <row r="2577" spans="1:31" x14ac:dyDescent="0.25">
      <c r="A2577" s="18"/>
      <c r="B2577" s="18"/>
      <c r="C2577" s="18"/>
      <c r="D2577" s="77"/>
      <c r="E2577" s="77"/>
      <c r="F2577" s="77"/>
      <c r="G2577" s="78"/>
      <c r="H2577" s="5"/>
      <c r="I2577" s="5"/>
      <c r="J2577" s="5"/>
      <c r="K2577" s="5"/>
      <c r="O2577" s="5"/>
      <c r="P2577" s="5"/>
      <c r="Q2577" s="5"/>
      <c r="R2577" s="18"/>
      <c r="S2577" s="18"/>
      <c r="T2577" s="18"/>
      <c r="AA2577" s="70"/>
      <c r="AB2577" s="92"/>
      <c r="AD2577" s="70"/>
      <c r="AE2577" s="92"/>
    </row>
    <row r="2578" spans="1:31" x14ac:dyDescent="0.25">
      <c r="A2578" s="18"/>
      <c r="B2578" s="18"/>
      <c r="C2578" s="18"/>
      <c r="D2578" s="77"/>
      <c r="E2578" s="77"/>
      <c r="F2578" s="77"/>
      <c r="G2578" s="78"/>
      <c r="H2578" s="5"/>
      <c r="I2578" s="5"/>
      <c r="J2578" s="5"/>
      <c r="K2578" s="5"/>
      <c r="O2578" s="5"/>
      <c r="P2578" s="5"/>
      <c r="Q2578" s="5"/>
      <c r="R2578" s="18"/>
      <c r="S2578" s="18"/>
      <c r="T2578" s="18"/>
      <c r="AA2578" s="70"/>
      <c r="AB2578" s="92"/>
      <c r="AD2578" s="70"/>
      <c r="AE2578" s="92"/>
    </row>
    <row r="2579" spans="1:31" x14ac:dyDescent="0.25">
      <c r="A2579" s="18"/>
      <c r="B2579" s="18"/>
      <c r="C2579" s="18"/>
      <c r="D2579" s="77"/>
      <c r="E2579" s="77"/>
      <c r="F2579" s="77"/>
      <c r="G2579" s="78"/>
      <c r="H2579" s="5"/>
      <c r="I2579" s="5"/>
      <c r="J2579" s="5"/>
      <c r="K2579" s="5"/>
      <c r="O2579" s="5"/>
      <c r="P2579" s="5"/>
      <c r="Q2579" s="5"/>
      <c r="R2579" s="18"/>
      <c r="S2579" s="18"/>
      <c r="T2579" s="18"/>
      <c r="AA2579" s="70"/>
      <c r="AB2579" s="92"/>
      <c r="AD2579" s="70"/>
      <c r="AE2579" s="92"/>
    </row>
    <row r="2580" spans="1:31" x14ac:dyDescent="0.25">
      <c r="A2580" s="18"/>
      <c r="B2580" s="18"/>
      <c r="C2580" s="18"/>
      <c r="D2580" s="77"/>
      <c r="E2580" s="77"/>
      <c r="F2580" s="77"/>
      <c r="G2580" s="78"/>
      <c r="H2580" s="5"/>
      <c r="I2580" s="5"/>
      <c r="J2580" s="5"/>
      <c r="K2580" s="5"/>
      <c r="O2580" s="5"/>
      <c r="P2580" s="5"/>
      <c r="Q2580" s="5"/>
      <c r="R2580" s="18"/>
      <c r="S2580" s="18"/>
      <c r="T2580" s="18"/>
      <c r="AA2580" s="70"/>
      <c r="AB2580" s="92"/>
      <c r="AD2580" s="70"/>
      <c r="AE2580" s="92"/>
    </row>
    <row r="2581" spans="1:31" x14ac:dyDescent="0.25">
      <c r="A2581" s="18"/>
      <c r="B2581" s="18"/>
      <c r="C2581" s="18"/>
      <c r="D2581" s="77"/>
      <c r="E2581" s="77"/>
      <c r="F2581" s="77"/>
      <c r="G2581" s="78"/>
      <c r="H2581" s="5"/>
      <c r="I2581" s="5"/>
      <c r="J2581" s="5"/>
      <c r="K2581" s="5"/>
      <c r="O2581" s="5"/>
      <c r="P2581" s="5"/>
      <c r="Q2581" s="5"/>
      <c r="R2581" s="18"/>
      <c r="S2581" s="18"/>
      <c r="T2581" s="18"/>
      <c r="AA2581" s="70"/>
      <c r="AB2581" s="92"/>
      <c r="AD2581" s="70"/>
      <c r="AE2581" s="92"/>
    </row>
    <row r="2582" spans="1:31" x14ac:dyDescent="0.25">
      <c r="A2582" s="18"/>
      <c r="B2582" s="18"/>
      <c r="C2582" s="18"/>
      <c r="D2582" s="77"/>
      <c r="E2582" s="77"/>
      <c r="F2582" s="77"/>
      <c r="G2582" s="78"/>
      <c r="H2582" s="5"/>
      <c r="I2582" s="5"/>
      <c r="J2582" s="5"/>
      <c r="K2582" s="5"/>
      <c r="O2582" s="5"/>
      <c r="P2582" s="5"/>
      <c r="Q2582" s="5"/>
      <c r="R2582" s="18"/>
      <c r="S2582" s="18"/>
      <c r="T2582" s="18"/>
      <c r="AA2582" s="70"/>
      <c r="AB2582" s="92"/>
      <c r="AD2582" s="70"/>
      <c r="AE2582" s="92"/>
    </row>
    <row r="2583" spans="1:31" x14ac:dyDescent="0.25">
      <c r="A2583" s="18"/>
      <c r="B2583" s="18"/>
      <c r="C2583" s="18"/>
      <c r="D2583" s="77"/>
      <c r="E2583" s="77"/>
      <c r="F2583" s="77"/>
      <c r="G2583" s="78"/>
      <c r="H2583" s="5"/>
      <c r="I2583" s="5"/>
      <c r="J2583" s="5"/>
      <c r="K2583" s="5"/>
      <c r="O2583" s="5"/>
      <c r="P2583" s="5"/>
      <c r="Q2583" s="5"/>
      <c r="R2583" s="18"/>
      <c r="S2583" s="18"/>
      <c r="T2583" s="18"/>
      <c r="AA2583" s="70"/>
      <c r="AB2583" s="92"/>
      <c r="AD2583" s="70"/>
      <c r="AE2583" s="92"/>
    </row>
    <row r="2584" spans="1:31" x14ac:dyDescent="0.25">
      <c r="A2584" s="18"/>
      <c r="B2584" s="18"/>
      <c r="C2584" s="18"/>
      <c r="D2584" s="77"/>
      <c r="E2584" s="77"/>
      <c r="F2584" s="77"/>
      <c r="G2584" s="78"/>
      <c r="H2584" s="5"/>
      <c r="I2584" s="5"/>
      <c r="J2584" s="5"/>
      <c r="K2584" s="5"/>
      <c r="O2584" s="5"/>
      <c r="P2584" s="5"/>
      <c r="Q2584" s="5"/>
      <c r="R2584" s="18"/>
      <c r="S2584" s="18"/>
      <c r="T2584" s="18"/>
      <c r="AA2584" s="70"/>
      <c r="AB2584" s="92"/>
      <c r="AD2584" s="70"/>
      <c r="AE2584" s="92"/>
    </row>
    <row r="2585" spans="1:31" x14ac:dyDescent="0.25">
      <c r="A2585" s="18"/>
      <c r="B2585" s="18"/>
      <c r="C2585" s="18"/>
      <c r="D2585" s="77"/>
      <c r="E2585" s="77"/>
      <c r="F2585" s="77"/>
      <c r="G2585" s="78"/>
      <c r="H2585" s="5"/>
      <c r="I2585" s="5"/>
      <c r="J2585" s="5"/>
      <c r="K2585" s="5"/>
      <c r="O2585" s="5"/>
      <c r="P2585" s="5"/>
      <c r="Q2585" s="5"/>
      <c r="R2585" s="18"/>
      <c r="S2585" s="18"/>
      <c r="T2585" s="18"/>
      <c r="AA2585" s="70"/>
      <c r="AB2585" s="92"/>
      <c r="AD2585" s="70"/>
      <c r="AE2585" s="92"/>
    </row>
    <row r="2586" spans="1:31" x14ac:dyDescent="0.25">
      <c r="A2586" s="18"/>
      <c r="B2586" s="18"/>
      <c r="C2586" s="18"/>
      <c r="D2586" s="77"/>
      <c r="E2586" s="77"/>
      <c r="F2586" s="77"/>
      <c r="G2586" s="78"/>
      <c r="H2586" s="5"/>
      <c r="I2586" s="5"/>
      <c r="J2586" s="5"/>
      <c r="K2586" s="5"/>
      <c r="O2586" s="5"/>
      <c r="P2586" s="5"/>
      <c r="Q2586" s="5"/>
      <c r="R2586" s="18"/>
      <c r="S2586" s="18"/>
      <c r="T2586" s="18"/>
      <c r="AA2586" s="70"/>
      <c r="AB2586" s="92"/>
      <c r="AD2586" s="70"/>
      <c r="AE2586" s="92"/>
    </row>
    <row r="2587" spans="1:31" x14ac:dyDescent="0.25">
      <c r="A2587" s="18"/>
      <c r="B2587" s="18"/>
      <c r="C2587" s="18"/>
      <c r="D2587" s="77"/>
      <c r="E2587" s="77"/>
      <c r="F2587" s="77"/>
      <c r="G2587" s="78"/>
      <c r="H2587" s="5"/>
      <c r="I2587" s="5"/>
      <c r="J2587" s="5"/>
      <c r="K2587" s="5"/>
      <c r="O2587" s="5"/>
      <c r="P2587" s="5"/>
      <c r="Q2587" s="5"/>
      <c r="R2587" s="18"/>
      <c r="S2587" s="18"/>
      <c r="T2587" s="18"/>
      <c r="AA2587" s="70"/>
      <c r="AB2587" s="92"/>
      <c r="AD2587" s="70"/>
      <c r="AE2587" s="92"/>
    </row>
    <row r="2588" spans="1:31" x14ac:dyDescent="0.25">
      <c r="A2588" s="18"/>
      <c r="B2588" s="18"/>
      <c r="C2588" s="18"/>
      <c r="D2588" s="77"/>
      <c r="E2588" s="77"/>
      <c r="F2588" s="77"/>
      <c r="G2588" s="78"/>
      <c r="H2588" s="5"/>
      <c r="I2588" s="5"/>
      <c r="J2588" s="5"/>
      <c r="K2588" s="5"/>
      <c r="O2588" s="5"/>
      <c r="P2588" s="5"/>
      <c r="Q2588" s="5"/>
      <c r="R2588" s="18"/>
      <c r="S2588" s="18"/>
      <c r="T2588" s="18"/>
      <c r="AA2588" s="70"/>
      <c r="AB2588" s="92"/>
      <c r="AD2588" s="70"/>
      <c r="AE2588" s="92"/>
    </row>
    <row r="2589" spans="1:31" x14ac:dyDescent="0.25">
      <c r="A2589" s="18"/>
      <c r="B2589" s="18"/>
      <c r="C2589" s="18"/>
      <c r="D2589" s="77"/>
      <c r="E2589" s="77"/>
      <c r="F2589" s="77"/>
      <c r="G2589" s="78"/>
      <c r="H2589" s="5"/>
      <c r="I2589" s="5"/>
      <c r="J2589" s="5"/>
      <c r="K2589" s="5"/>
      <c r="O2589" s="5"/>
      <c r="P2589" s="5"/>
      <c r="Q2589" s="5"/>
      <c r="R2589" s="18"/>
      <c r="S2589" s="18"/>
      <c r="T2589" s="18"/>
      <c r="AA2589" s="70"/>
      <c r="AB2589" s="92"/>
      <c r="AD2589" s="70"/>
      <c r="AE2589" s="92"/>
    </row>
    <row r="2590" spans="1:31" x14ac:dyDescent="0.25">
      <c r="A2590" s="18"/>
      <c r="B2590" s="18"/>
      <c r="C2590" s="18"/>
      <c r="D2590" s="77"/>
      <c r="E2590" s="77"/>
      <c r="F2590" s="77"/>
      <c r="G2590" s="78"/>
      <c r="H2590" s="5"/>
      <c r="I2590" s="5"/>
      <c r="J2590" s="5"/>
      <c r="K2590" s="5"/>
      <c r="O2590" s="5"/>
      <c r="P2590" s="5"/>
      <c r="Q2590" s="5"/>
      <c r="R2590" s="18"/>
      <c r="S2590" s="18"/>
      <c r="T2590" s="18"/>
      <c r="AA2590" s="70"/>
      <c r="AB2590" s="92"/>
      <c r="AD2590" s="70"/>
      <c r="AE2590" s="92"/>
    </row>
    <row r="2591" spans="1:31" x14ac:dyDescent="0.25">
      <c r="A2591" s="18"/>
      <c r="B2591" s="18"/>
      <c r="C2591" s="18"/>
      <c r="D2591" s="77"/>
      <c r="E2591" s="77"/>
      <c r="F2591" s="77"/>
      <c r="G2591" s="78"/>
      <c r="H2591" s="5"/>
      <c r="I2591" s="5"/>
      <c r="J2591" s="5"/>
      <c r="K2591" s="5"/>
      <c r="O2591" s="5"/>
      <c r="P2591" s="5"/>
      <c r="Q2591" s="5"/>
      <c r="R2591" s="18"/>
      <c r="S2591" s="18"/>
      <c r="T2591" s="18"/>
      <c r="AA2591" s="70"/>
      <c r="AB2591" s="92"/>
      <c r="AD2591" s="70"/>
      <c r="AE2591" s="92"/>
    </row>
    <row r="2592" spans="1:31" x14ac:dyDescent="0.25">
      <c r="A2592" s="18"/>
      <c r="B2592" s="18"/>
      <c r="C2592" s="18"/>
      <c r="D2592" s="77"/>
      <c r="E2592" s="77"/>
      <c r="F2592" s="77"/>
      <c r="G2592" s="78"/>
      <c r="H2592" s="5"/>
      <c r="I2592" s="5"/>
      <c r="J2592" s="5"/>
      <c r="K2592" s="5"/>
      <c r="O2592" s="5"/>
      <c r="P2592" s="5"/>
      <c r="Q2592" s="5"/>
      <c r="R2592" s="18"/>
      <c r="S2592" s="18"/>
      <c r="T2592" s="18"/>
      <c r="AA2592" s="70"/>
      <c r="AB2592" s="92"/>
      <c r="AD2592" s="70"/>
      <c r="AE2592" s="92"/>
    </row>
    <row r="2593" spans="1:31" x14ac:dyDescent="0.25">
      <c r="A2593" s="18"/>
      <c r="B2593" s="18"/>
      <c r="C2593" s="18"/>
      <c r="D2593" s="77"/>
      <c r="E2593" s="77"/>
      <c r="F2593" s="77"/>
      <c r="G2593" s="78"/>
      <c r="H2593" s="5"/>
      <c r="I2593" s="5"/>
      <c r="J2593" s="5"/>
      <c r="K2593" s="5"/>
      <c r="O2593" s="5"/>
      <c r="P2593" s="5"/>
      <c r="Q2593" s="5"/>
      <c r="R2593" s="18"/>
      <c r="S2593" s="18"/>
      <c r="T2593" s="18"/>
      <c r="AA2593" s="70"/>
      <c r="AB2593" s="92"/>
      <c r="AD2593" s="70"/>
      <c r="AE2593" s="92"/>
    </row>
    <row r="2594" spans="1:31" x14ac:dyDescent="0.25">
      <c r="A2594" s="18"/>
      <c r="B2594" s="18"/>
      <c r="C2594" s="18"/>
      <c r="D2594" s="77"/>
      <c r="E2594" s="77"/>
      <c r="F2594" s="77"/>
      <c r="G2594" s="78"/>
      <c r="H2594" s="5"/>
      <c r="I2594" s="5"/>
      <c r="J2594" s="5"/>
      <c r="K2594" s="5"/>
      <c r="O2594" s="5"/>
      <c r="P2594" s="5"/>
      <c r="Q2594" s="5"/>
      <c r="R2594" s="18"/>
      <c r="S2594" s="18"/>
      <c r="T2594" s="18"/>
      <c r="AA2594" s="70"/>
      <c r="AB2594" s="92"/>
      <c r="AD2594" s="70"/>
      <c r="AE2594" s="92"/>
    </row>
    <row r="2595" spans="1:31" x14ac:dyDescent="0.25">
      <c r="A2595" s="18"/>
      <c r="B2595" s="18"/>
      <c r="C2595" s="18"/>
      <c r="D2595" s="77"/>
      <c r="E2595" s="77"/>
      <c r="F2595" s="77"/>
      <c r="G2595" s="78"/>
      <c r="H2595" s="5"/>
      <c r="I2595" s="5"/>
      <c r="J2595" s="5"/>
      <c r="K2595" s="5"/>
      <c r="O2595" s="5"/>
      <c r="P2595" s="5"/>
      <c r="Q2595" s="5"/>
      <c r="R2595" s="18"/>
      <c r="S2595" s="18"/>
      <c r="T2595" s="18"/>
      <c r="AA2595" s="70"/>
      <c r="AB2595" s="92"/>
      <c r="AD2595" s="70"/>
      <c r="AE2595" s="92"/>
    </row>
    <row r="2596" spans="1:31" x14ac:dyDescent="0.25">
      <c r="A2596" s="18"/>
      <c r="B2596" s="18"/>
      <c r="C2596" s="18"/>
      <c r="D2596" s="77"/>
      <c r="E2596" s="77"/>
      <c r="F2596" s="77"/>
      <c r="G2596" s="78"/>
      <c r="H2596" s="5"/>
      <c r="I2596" s="5"/>
      <c r="J2596" s="5"/>
      <c r="K2596" s="5"/>
      <c r="O2596" s="5"/>
      <c r="P2596" s="5"/>
      <c r="Q2596" s="5"/>
      <c r="R2596" s="18"/>
      <c r="S2596" s="18"/>
      <c r="T2596" s="18"/>
      <c r="AA2596" s="70"/>
      <c r="AB2596" s="92"/>
      <c r="AD2596" s="70"/>
      <c r="AE2596" s="92"/>
    </row>
    <row r="2597" spans="1:31" x14ac:dyDescent="0.25">
      <c r="A2597" s="18"/>
      <c r="B2597" s="18"/>
      <c r="C2597" s="18"/>
      <c r="D2597" s="77"/>
      <c r="E2597" s="77"/>
      <c r="F2597" s="77"/>
      <c r="G2597" s="78"/>
      <c r="H2597" s="5"/>
      <c r="I2597" s="5"/>
      <c r="J2597" s="5"/>
      <c r="K2597" s="5"/>
      <c r="O2597" s="5"/>
      <c r="P2597" s="5"/>
      <c r="Q2597" s="5"/>
      <c r="R2597" s="18"/>
      <c r="S2597" s="18"/>
      <c r="T2597" s="18"/>
      <c r="AA2597" s="70"/>
      <c r="AB2597" s="92"/>
      <c r="AD2597" s="70"/>
      <c r="AE2597" s="92"/>
    </row>
    <row r="2598" spans="1:31" x14ac:dyDescent="0.25">
      <c r="A2598" s="18"/>
      <c r="B2598" s="18"/>
      <c r="C2598" s="18"/>
      <c r="D2598" s="77"/>
      <c r="E2598" s="77"/>
      <c r="F2598" s="77"/>
      <c r="G2598" s="78"/>
      <c r="H2598" s="5"/>
      <c r="I2598" s="5"/>
      <c r="J2598" s="5"/>
      <c r="K2598" s="5"/>
      <c r="O2598" s="5"/>
      <c r="P2598" s="5"/>
      <c r="Q2598" s="5"/>
      <c r="R2598" s="18"/>
      <c r="S2598" s="18"/>
      <c r="T2598" s="18"/>
      <c r="AA2598" s="70"/>
      <c r="AB2598" s="92"/>
      <c r="AD2598" s="70"/>
      <c r="AE2598" s="92"/>
    </row>
    <row r="2599" spans="1:31" x14ac:dyDescent="0.25">
      <c r="A2599" s="18"/>
      <c r="B2599" s="18"/>
      <c r="C2599" s="18"/>
      <c r="D2599" s="77"/>
      <c r="E2599" s="77"/>
      <c r="F2599" s="77"/>
      <c r="G2599" s="78"/>
      <c r="H2599" s="5"/>
      <c r="I2599" s="5"/>
      <c r="J2599" s="5"/>
      <c r="K2599" s="5"/>
      <c r="O2599" s="5"/>
      <c r="P2599" s="5"/>
      <c r="Q2599" s="5"/>
      <c r="R2599" s="18"/>
      <c r="S2599" s="18"/>
      <c r="T2599" s="18"/>
      <c r="AA2599" s="70"/>
      <c r="AB2599" s="92"/>
      <c r="AD2599" s="70"/>
      <c r="AE2599" s="92"/>
    </row>
    <row r="2600" spans="1:31" x14ac:dyDescent="0.25">
      <c r="A2600" s="18"/>
      <c r="B2600" s="18"/>
      <c r="C2600" s="18"/>
      <c r="D2600" s="77"/>
      <c r="E2600" s="77"/>
      <c r="F2600" s="77"/>
      <c r="G2600" s="78"/>
      <c r="H2600" s="5"/>
      <c r="I2600" s="5"/>
      <c r="J2600" s="5"/>
      <c r="K2600" s="5"/>
      <c r="O2600" s="5"/>
      <c r="P2600" s="5"/>
      <c r="Q2600" s="5"/>
      <c r="R2600" s="18"/>
      <c r="S2600" s="18"/>
      <c r="T2600" s="18"/>
      <c r="AA2600" s="70"/>
      <c r="AB2600" s="92"/>
      <c r="AD2600" s="70"/>
      <c r="AE2600" s="92"/>
    </row>
    <row r="2601" spans="1:31" x14ac:dyDescent="0.25">
      <c r="A2601" s="18"/>
      <c r="B2601" s="18"/>
      <c r="C2601" s="18"/>
      <c r="D2601" s="77"/>
      <c r="E2601" s="77"/>
      <c r="F2601" s="77"/>
      <c r="G2601" s="78"/>
      <c r="H2601" s="5"/>
      <c r="I2601" s="5"/>
      <c r="J2601" s="5"/>
      <c r="K2601" s="5"/>
      <c r="O2601" s="5"/>
      <c r="P2601" s="5"/>
      <c r="Q2601" s="5"/>
      <c r="R2601" s="18"/>
      <c r="S2601" s="18"/>
      <c r="T2601" s="18"/>
      <c r="AA2601" s="70"/>
      <c r="AB2601" s="92"/>
      <c r="AD2601" s="70"/>
      <c r="AE2601" s="92"/>
    </row>
    <row r="2602" spans="1:31" x14ac:dyDescent="0.25">
      <c r="A2602" s="18"/>
      <c r="B2602" s="18"/>
      <c r="C2602" s="18"/>
      <c r="D2602" s="77"/>
      <c r="E2602" s="77"/>
      <c r="F2602" s="77"/>
      <c r="G2602" s="78"/>
      <c r="H2602" s="5"/>
      <c r="I2602" s="5"/>
      <c r="J2602" s="5"/>
      <c r="K2602" s="5"/>
      <c r="O2602" s="5"/>
      <c r="P2602" s="5"/>
      <c r="Q2602" s="5"/>
      <c r="R2602" s="18"/>
      <c r="S2602" s="18"/>
      <c r="T2602" s="18"/>
      <c r="AA2602" s="70"/>
      <c r="AB2602" s="92"/>
      <c r="AD2602" s="70"/>
      <c r="AE2602" s="92"/>
    </row>
    <row r="2603" spans="1:31" x14ac:dyDescent="0.25">
      <c r="A2603" s="18"/>
      <c r="B2603" s="18"/>
      <c r="C2603" s="18"/>
      <c r="D2603" s="77"/>
      <c r="E2603" s="77"/>
      <c r="F2603" s="77"/>
      <c r="G2603" s="78"/>
      <c r="H2603" s="5"/>
      <c r="I2603" s="5"/>
      <c r="J2603" s="5"/>
      <c r="K2603" s="5"/>
      <c r="O2603" s="5"/>
      <c r="P2603" s="5"/>
      <c r="Q2603" s="5"/>
      <c r="R2603" s="18"/>
      <c r="S2603" s="18"/>
      <c r="T2603" s="18"/>
      <c r="AA2603" s="70"/>
      <c r="AB2603" s="92"/>
      <c r="AD2603" s="70"/>
      <c r="AE2603" s="92"/>
    </row>
    <row r="2604" spans="1:31" x14ac:dyDescent="0.25">
      <c r="A2604" s="18"/>
      <c r="B2604" s="18"/>
      <c r="C2604" s="18"/>
      <c r="D2604" s="77"/>
      <c r="E2604" s="77"/>
      <c r="F2604" s="77"/>
      <c r="G2604" s="78"/>
      <c r="H2604" s="5"/>
      <c r="I2604" s="5"/>
      <c r="J2604" s="5"/>
      <c r="K2604" s="5"/>
      <c r="O2604" s="5"/>
      <c r="P2604" s="5"/>
      <c r="Q2604" s="5"/>
      <c r="R2604" s="18"/>
      <c r="S2604" s="18"/>
      <c r="T2604" s="18"/>
      <c r="AA2604" s="70"/>
      <c r="AB2604" s="92"/>
      <c r="AD2604" s="70"/>
      <c r="AE2604" s="92"/>
    </row>
    <row r="2605" spans="1:31" x14ac:dyDescent="0.25">
      <c r="A2605" s="18"/>
      <c r="B2605" s="18"/>
      <c r="C2605" s="18"/>
      <c r="D2605" s="77"/>
      <c r="E2605" s="77"/>
      <c r="F2605" s="77"/>
      <c r="G2605" s="78"/>
      <c r="H2605" s="5"/>
      <c r="I2605" s="5"/>
      <c r="J2605" s="5"/>
      <c r="K2605" s="5"/>
      <c r="O2605" s="5"/>
      <c r="P2605" s="5"/>
      <c r="Q2605" s="5"/>
      <c r="R2605" s="18"/>
      <c r="S2605" s="18"/>
      <c r="T2605" s="18"/>
      <c r="AA2605" s="70"/>
      <c r="AB2605" s="92"/>
      <c r="AD2605" s="70"/>
      <c r="AE2605" s="92"/>
    </row>
    <row r="2606" spans="1:31" x14ac:dyDescent="0.25">
      <c r="A2606" s="18"/>
      <c r="B2606" s="18"/>
      <c r="C2606" s="18"/>
      <c r="D2606" s="77"/>
      <c r="E2606" s="77"/>
      <c r="F2606" s="77"/>
      <c r="G2606" s="78"/>
      <c r="H2606" s="5"/>
      <c r="I2606" s="5"/>
      <c r="J2606" s="5"/>
      <c r="K2606" s="5"/>
      <c r="O2606" s="5"/>
      <c r="P2606" s="5"/>
      <c r="Q2606" s="5"/>
      <c r="R2606" s="18"/>
      <c r="S2606" s="18"/>
      <c r="T2606" s="18"/>
      <c r="AA2606" s="70"/>
      <c r="AB2606" s="92"/>
      <c r="AD2606" s="70"/>
      <c r="AE2606" s="92"/>
    </row>
    <row r="2607" spans="1:31" x14ac:dyDescent="0.25">
      <c r="A2607" s="18"/>
      <c r="B2607" s="18"/>
      <c r="C2607" s="18"/>
      <c r="D2607" s="77"/>
      <c r="E2607" s="77"/>
      <c r="F2607" s="77"/>
      <c r="G2607" s="78"/>
      <c r="H2607" s="5"/>
      <c r="I2607" s="5"/>
      <c r="J2607" s="5"/>
      <c r="K2607" s="5"/>
      <c r="O2607" s="5"/>
      <c r="P2607" s="5"/>
      <c r="Q2607" s="5"/>
      <c r="R2607" s="18"/>
      <c r="S2607" s="18"/>
      <c r="T2607" s="18"/>
      <c r="AA2607" s="70"/>
      <c r="AB2607" s="92"/>
      <c r="AD2607" s="70"/>
      <c r="AE2607" s="92"/>
    </row>
    <row r="2608" spans="1:31" x14ac:dyDescent="0.25">
      <c r="A2608" s="18"/>
      <c r="B2608" s="18"/>
      <c r="C2608" s="18"/>
      <c r="D2608" s="77"/>
      <c r="E2608" s="77"/>
      <c r="F2608" s="77"/>
      <c r="G2608" s="78"/>
      <c r="H2608" s="5"/>
      <c r="I2608" s="5"/>
      <c r="J2608" s="5"/>
      <c r="K2608" s="5"/>
      <c r="O2608" s="5"/>
      <c r="P2608" s="5"/>
      <c r="Q2608" s="5"/>
      <c r="R2608" s="18"/>
      <c r="S2608" s="18"/>
      <c r="T2608" s="18"/>
      <c r="AA2608" s="70"/>
      <c r="AB2608" s="92"/>
      <c r="AD2608" s="70"/>
      <c r="AE2608" s="92"/>
    </row>
    <row r="2609" spans="1:31" x14ac:dyDescent="0.25">
      <c r="A2609" s="18"/>
      <c r="B2609" s="18"/>
      <c r="C2609" s="18"/>
      <c r="D2609" s="77"/>
      <c r="E2609" s="77"/>
      <c r="F2609" s="77"/>
      <c r="G2609" s="78"/>
      <c r="H2609" s="5"/>
      <c r="I2609" s="5"/>
      <c r="J2609" s="5"/>
      <c r="K2609" s="5"/>
      <c r="O2609" s="5"/>
      <c r="P2609" s="5"/>
      <c r="Q2609" s="5"/>
      <c r="R2609" s="18"/>
      <c r="S2609" s="18"/>
      <c r="T2609" s="18"/>
      <c r="AA2609" s="70"/>
      <c r="AB2609" s="92"/>
      <c r="AD2609" s="70"/>
      <c r="AE2609" s="92"/>
    </row>
    <row r="2610" spans="1:31" x14ac:dyDescent="0.25">
      <c r="A2610" s="18"/>
      <c r="B2610" s="18"/>
      <c r="C2610" s="18"/>
      <c r="D2610" s="77"/>
      <c r="E2610" s="77"/>
      <c r="F2610" s="77"/>
      <c r="G2610" s="78"/>
      <c r="H2610" s="5"/>
      <c r="I2610" s="5"/>
      <c r="J2610" s="5"/>
      <c r="K2610" s="5"/>
      <c r="O2610" s="5"/>
      <c r="P2610" s="5"/>
      <c r="Q2610" s="5"/>
      <c r="R2610" s="18"/>
      <c r="S2610" s="18"/>
      <c r="T2610" s="18"/>
      <c r="AA2610" s="70"/>
      <c r="AB2610" s="92"/>
      <c r="AD2610" s="70"/>
      <c r="AE2610" s="92"/>
    </row>
    <row r="2611" spans="1:31" x14ac:dyDescent="0.25">
      <c r="A2611" s="18"/>
      <c r="B2611" s="18"/>
      <c r="C2611" s="18"/>
      <c r="D2611" s="77"/>
      <c r="E2611" s="77"/>
      <c r="F2611" s="77"/>
      <c r="G2611" s="78"/>
      <c r="H2611" s="5"/>
      <c r="I2611" s="5"/>
      <c r="J2611" s="5"/>
      <c r="K2611" s="5"/>
      <c r="O2611" s="5"/>
      <c r="P2611" s="5"/>
      <c r="Q2611" s="5"/>
      <c r="R2611" s="18"/>
      <c r="S2611" s="18"/>
      <c r="T2611" s="18"/>
      <c r="AA2611" s="70"/>
      <c r="AB2611" s="92"/>
      <c r="AD2611" s="70"/>
      <c r="AE2611" s="92"/>
    </row>
    <row r="2612" spans="1:31" x14ac:dyDescent="0.25">
      <c r="A2612" s="18"/>
      <c r="B2612" s="18"/>
      <c r="C2612" s="18"/>
      <c r="D2612" s="77"/>
      <c r="E2612" s="77"/>
      <c r="F2612" s="77"/>
      <c r="G2612" s="78"/>
      <c r="H2612" s="5"/>
      <c r="I2612" s="5"/>
      <c r="J2612" s="5"/>
      <c r="K2612" s="5"/>
      <c r="O2612" s="5"/>
      <c r="P2612" s="5"/>
      <c r="Q2612" s="5"/>
      <c r="R2612" s="18"/>
      <c r="S2612" s="18"/>
      <c r="T2612" s="18"/>
      <c r="AA2612" s="70"/>
      <c r="AB2612" s="92"/>
      <c r="AD2612" s="70"/>
      <c r="AE2612" s="92"/>
    </row>
    <row r="2613" spans="1:31" x14ac:dyDescent="0.25">
      <c r="A2613" s="18"/>
      <c r="B2613" s="18"/>
      <c r="C2613" s="18"/>
      <c r="D2613" s="77"/>
      <c r="E2613" s="77"/>
      <c r="F2613" s="77"/>
      <c r="G2613" s="78"/>
      <c r="H2613" s="5"/>
      <c r="I2613" s="5"/>
      <c r="J2613" s="5"/>
      <c r="K2613" s="5"/>
      <c r="O2613" s="5"/>
      <c r="P2613" s="5"/>
      <c r="Q2613" s="5"/>
      <c r="R2613" s="18"/>
      <c r="S2613" s="18"/>
      <c r="T2613" s="18"/>
      <c r="AA2613" s="70"/>
      <c r="AB2613" s="92"/>
      <c r="AD2613" s="70"/>
      <c r="AE2613" s="92"/>
    </row>
    <row r="2614" spans="1:31" x14ac:dyDescent="0.25">
      <c r="A2614" s="18"/>
      <c r="B2614" s="18"/>
      <c r="C2614" s="18"/>
      <c r="D2614" s="77"/>
      <c r="E2614" s="77"/>
      <c r="F2614" s="77"/>
      <c r="G2614" s="78"/>
      <c r="H2614" s="5"/>
      <c r="I2614" s="5"/>
      <c r="J2614" s="5"/>
      <c r="K2614" s="5"/>
      <c r="O2614" s="5"/>
      <c r="P2614" s="5"/>
      <c r="Q2614" s="5"/>
      <c r="R2614" s="18"/>
      <c r="S2614" s="18"/>
      <c r="T2614" s="18"/>
      <c r="AA2614" s="70"/>
      <c r="AB2614" s="92"/>
      <c r="AD2614" s="70"/>
      <c r="AE2614" s="92"/>
    </row>
    <row r="2615" spans="1:31" x14ac:dyDescent="0.25">
      <c r="A2615" s="18"/>
      <c r="B2615" s="18"/>
      <c r="C2615" s="18"/>
      <c r="D2615" s="77"/>
      <c r="E2615" s="77"/>
      <c r="F2615" s="77"/>
      <c r="G2615" s="78"/>
      <c r="H2615" s="5"/>
      <c r="I2615" s="5"/>
      <c r="J2615" s="5"/>
      <c r="K2615" s="5"/>
      <c r="O2615" s="5"/>
      <c r="P2615" s="5"/>
      <c r="Q2615" s="5"/>
      <c r="R2615" s="18"/>
      <c r="S2615" s="18"/>
      <c r="T2615" s="18"/>
      <c r="AA2615" s="70"/>
      <c r="AB2615" s="92"/>
      <c r="AD2615" s="70"/>
      <c r="AE2615" s="92"/>
    </row>
    <row r="2616" spans="1:31" x14ac:dyDescent="0.25">
      <c r="A2616" s="18"/>
      <c r="B2616" s="18"/>
      <c r="C2616" s="18"/>
      <c r="D2616" s="77"/>
      <c r="E2616" s="77"/>
      <c r="F2616" s="77"/>
      <c r="G2616" s="78"/>
      <c r="H2616" s="5"/>
      <c r="I2616" s="5"/>
      <c r="J2616" s="5"/>
      <c r="K2616" s="5"/>
      <c r="O2616" s="5"/>
      <c r="P2616" s="5"/>
      <c r="Q2616" s="5"/>
      <c r="R2616" s="18"/>
      <c r="S2616" s="18"/>
      <c r="T2616" s="18"/>
      <c r="AA2616" s="70"/>
      <c r="AB2616" s="92"/>
      <c r="AD2616" s="70"/>
      <c r="AE2616" s="92"/>
    </row>
    <row r="2617" spans="1:31" x14ac:dyDescent="0.25">
      <c r="A2617" s="18"/>
      <c r="B2617" s="18"/>
      <c r="C2617" s="18"/>
      <c r="D2617" s="77"/>
      <c r="E2617" s="77"/>
      <c r="F2617" s="77"/>
      <c r="G2617" s="78"/>
      <c r="H2617" s="5"/>
      <c r="I2617" s="5"/>
      <c r="J2617" s="5"/>
      <c r="K2617" s="5"/>
      <c r="O2617" s="5"/>
      <c r="P2617" s="5"/>
      <c r="Q2617" s="5"/>
      <c r="R2617" s="18"/>
      <c r="S2617" s="18"/>
      <c r="T2617" s="18"/>
      <c r="AA2617" s="70"/>
      <c r="AB2617" s="92"/>
      <c r="AD2617" s="70"/>
      <c r="AE2617" s="92"/>
    </row>
    <row r="2618" spans="1:31" x14ac:dyDescent="0.25">
      <c r="A2618" s="18"/>
      <c r="B2618" s="18"/>
      <c r="C2618" s="18"/>
      <c r="D2618" s="77"/>
      <c r="E2618" s="77"/>
      <c r="F2618" s="77"/>
      <c r="G2618" s="78"/>
      <c r="H2618" s="5"/>
      <c r="I2618" s="5"/>
      <c r="J2618" s="5"/>
      <c r="K2618" s="5"/>
      <c r="O2618" s="5"/>
      <c r="P2618" s="5"/>
      <c r="Q2618" s="5"/>
      <c r="R2618" s="18"/>
      <c r="S2618" s="18"/>
      <c r="T2618" s="18"/>
      <c r="AA2618" s="70"/>
      <c r="AB2618" s="92"/>
      <c r="AD2618" s="70"/>
      <c r="AE2618" s="92"/>
    </row>
    <row r="2619" spans="1:31" x14ac:dyDescent="0.25">
      <c r="A2619" s="18"/>
      <c r="B2619" s="18"/>
      <c r="C2619" s="18"/>
      <c r="D2619" s="77"/>
      <c r="E2619" s="77"/>
      <c r="F2619" s="77"/>
      <c r="G2619" s="78"/>
      <c r="H2619" s="5"/>
      <c r="I2619" s="5"/>
      <c r="J2619" s="5"/>
      <c r="K2619" s="5"/>
      <c r="O2619" s="5"/>
      <c r="P2619" s="5"/>
      <c r="Q2619" s="5"/>
      <c r="R2619" s="18"/>
      <c r="S2619" s="18"/>
      <c r="T2619" s="18"/>
      <c r="AA2619" s="70"/>
      <c r="AB2619" s="92"/>
      <c r="AD2619" s="70"/>
      <c r="AE2619" s="92"/>
    </row>
    <row r="2620" spans="1:31" x14ac:dyDescent="0.25">
      <c r="A2620" s="18"/>
      <c r="B2620" s="18"/>
      <c r="C2620" s="18"/>
      <c r="D2620" s="77"/>
      <c r="E2620" s="77"/>
      <c r="F2620" s="77"/>
      <c r="G2620" s="78"/>
      <c r="H2620" s="5"/>
      <c r="I2620" s="5"/>
      <c r="J2620" s="5"/>
      <c r="K2620" s="5"/>
      <c r="L2620" s="77"/>
      <c r="M2620" s="77"/>
      <c r="N2620" s="77"/>
      <c r="O2620" s="5"/>
      <c r="P2620" s="5"/>
      <c r="Q2620" s="5"/>
      <c r="R2620" s="18"/>
      <c r="S2620" s="18"/>
      <c r="T2620" s="18"/>
      <c r="AA2620" s="70"/>
      <c r="AB2620" s="92"/>
      <c r="AD2620" s="70"/>
      <c r="AE2620" s="92"/>
    </row>
    <row r="2621" spans="1:31" x14ac:dyDescent="0.25">
      <c r="A2621" s="18"/>
      <c r="B2621" s="18"/>
      <c r="C2621" s="18"/>
      <c r="D2621" s="77"/>
      <c r="E2621" s="77"/>
      <c r="F2621" s="77"/>
      <c r="G2621" s="78"/>
      <c r="H2621" s="5"/>
      <c r="I2621" s="5"/>
      <c r="J2621" s="5"/>
      <c r="K2621" s="5"/>
      <c r="O2621" s="5"/>
      <c r="P2621" s="5"/>
      <c r="Q2621" s="5"/>
      <c r="R2621" s="18"/>
      <c r="S2621" s="18"/>
      <c r="T2621" s="18"/>
      <c r="AA2621" s="70"/>
      <c r="AB2621" s="92"/>
      <c r="AD2621" s="70"/>
      <c r="AE2621" s="92"/>
    </row>
    <row r="2622" spans="1:31" x14ac:dyDescent="0.25">
      <c r="A2622" s="18"/>
      <c r="B2622" s="18"/>
      <c r="C2622" s="18"/>
      <c r="D2622" s="77"/>
      <c r="E2622" s="77"/>
      <c r="F2622" s="77"/>
      <c r="G2622" s="78"/>
      <c r="H2622" s="5"/>
      <c r="I2622" s="5"/>
      <c r="J2622" s="5"/>
      <c r="K2622" s="5"/>
      <c r="O2622" s="5"/>
      <c r="P2622" s="5"/>
      <c r="Q2622" s="5"/>
      <c r="R2622" s="18"/>
      <c r="S2622" s="18"/>
      <c r="T2622" s="18"/>
      <c r="AA2622" s="70"/>
      <c r="AB2622" s="92"/>
      <c r="AD2622" s="70"/>
      <c r="AE2622" s="92"/>
    </row>
    <row r="2623" spans="1:31" x14ac:dyDescent="0.25">
      <c r="A2623" s="18"/>
      <c r="B2623" s="18"/>
      <c r="C2623" s="18"/>
      <c r="D2623" s="77"/>
      <c r="E2623" s="77"/>
      <c r="F2623" s="77"/>
      <c r="G2623" s="78"/>
      <c r="H2623" s="5"/>
      <c r="I2623" s="5"/>
      <c r="J2623" s="5"/>
      <c r="K2623" s="5"/>
      <c r="O2623" s="5"/>
      <c r="P2623" s="5"/>
      <c r="Q2623" s="5"/>
      <c r="R2623" s="18"/>
      <c r="S2623" s="18"/>
      <c r="T2623" s="18"/>
      <c r="AA2623" s="70"/>
      <c r="AB2623" s="92"/>
      <c r="AD2623" s="70"/>
      <c r="AE2623" s="92"/>
    </row>
    <row r="2624" spans="1:31" x14ac:dyDescent="0.25">
      <c r="A2624" s="18"/>
      <c r="B2624" s="18"/>
      <c r="C2624" s="18"/>
      <c r="D2624" s="77"/>
      <c r="E2624" s="77"/>
      <c r="F2624" s="77"/>
      <c r="G2624" s="78"/>
      <c r="H2624" s="5"/>
      <c r="I2624" s="5"/>
      <c r="J2624" s="5"/>
      <c r="K2624" s="5"/>
      <c r="O2624" s="5"/>
      <c r="P2624" s="5"/>
      <c r="Q2624" s="5"/>
      <c r="R2624" s="18"/>
      <c r="S2624" s="18"/>
      <c r="T2624" s="18"/>
      <c r="AA2624" s="70"/>
      <c r="AB2624" s="92"/>
      <c r="AD2624" s="70"/>
      <c r="AE2624" s="92"/>
    </row>
    <row r="2625" spans="1:31" x14ac:dyDescent="0.25">
      <c r="A2625" s="18"/>
      <c r="B2625" s="18"/>
      <c r="C2625" s="18"/>
      <c r="D2625" s="77"/>
      <c r="E2625" s="77"/>
      <c r="F2625" s="77"/>
      <c r="G2625" s="78"/>
      <c r="H2625" s="5"/>
      <c r="I2625" s="5"/>
      <c r="J2625" s="5"/>
      <c r="K2625" s="5"/>
      <c r="O2625" s="5"/>
      <c r="P2625" s="5"/>
      <c r="Q2625" s="5"/>
      <c r="R2625" s="18"/>
      <c r="S2625" s="18"/>
      <c r="T2625" s="18"/>
      <c r="AA2625" s="70"/>
      <c r="AB2625" s="92"/>
      <c r="AD2625" s="70"/>
      <c r="AE2625" s="92"/>
    </row>
    <row r="2626" spans="1:31" x14ac:dyDescent="0.25">
      <c r="A2626" s="18"/>
      <c r="B2626" s="18"/>
      <c r="C2626" s="18"/>
      <c r="D2626" s="77"/>
      <c r="E2626" s="77"/>
      <c r="F2626" s="77"/>
      <c r="G2626" s="78"/>
      <c r="H2626" s="5"/>
      <c r="I2626" s="5"/>
      <c r="J2626" s="5"/>
      <c r="K2626" s="5"/>
      <c r="O2626" s="5"/>
      <c r="P2626" s="5"/>
      <c r="Q2626" s="5"/>
      <c r="R2626" s="18"/>
      <c r="S2626" s="18"/>
      <c r="T2626" s="18"/>
      <c r="AA2626" s="70"/>
      <c r="AB2626" s="92"/>
      <c r="AD2626" s="70"/>
      <c r="AE2626" s="92"/>
    </row>
    <row r="2627" spans="1:31" x14ac:dyDescent="0.25">
      <c r="A2627" s="18"/>
      <c r="B2627" s="18"/>
      <c r="C2627" s="18"/>
      <c r="D2627" s="77"/>
      <c r="E2627" s="77"/>
      <c r="F2627" s="77"/>
      <c r="G2627" s="78"/>
      <c r="H2627" s="5"/>
      <c r="I2627" s="5"/>
      <c r="J2627" s="5"/>
      <c r="K2627" s="5"/>
      <c r="L2627" s="77"/>
      <c r="M2627" s="77"/>
      <c r="N2627" s="77"/>
      <c r="O2627" s="5"/>
      <c r="P2627" s="5"/>
      <c r="Q2627" s="5"/>
      <c r="R2627" s="18"/>
      <c r="S2627" s="18"/>
      <c r="T2627" s="18"/>
      <c r="AA2627" s="70"/>
      <c r="AB2627" s="92"/>
      <c r="AD2627" s="70"/>
      <c r="AE2627" s="92"/>
    </row>
    <row r="2628" spans="1:31" x14ac:dyDescent="0.25">
      <c r="A2628" s="18"/>
      <c r="B2628" s="18"/>
      <c r="C2628" s="18"/>
      <c r="D2628" s="77"/>
      <c r="E2628" s="77"/>
      <c r="F2628" s="77"/>
      <c r="G2628" s="78"/>
      <c r="H2628" s="5"/>
      <c r="I2628" s="5"/>
      <c r="J2628" s="5"/>
      <c r="K2628" s="5"/>
      <c r="O2628" s="5"/>
      <c r="P2628" s="5"/>
      <c r="Q2628" s="5"/>
      <c r="R2628" s="18"/>
      <c r="S2628" s="18"/>
      <c r="T2628" s="18"/>
      <c r="AA2628" s="70"/>
      <c r="AB2628" s="92"/>
      <c r="AD2628" s="70"/>
      <c r="AE2628" s="92"/>
    </row>
    <row r="2629" spans="1:31" x14ac:dyDescent="0.25">
      <c r="A2629" s="18"/>
      <c r="B2629" s="18"/>
      <c r="C2629" s="18"/>
      <c r="D2629" s="77"/>
      <c r="E2629" s="77"/>
      <c r="F2629" s="77"/>
      <c r="G2629" s="78"/>
      <c r="H2629" s="5"/>
      <c r="I2629" s="5"/>
      <c r="J2629" s="5"/>
      <c r="K2629" s="5"/>
      <c r="O2629" s="5"/>
      <c r="P2629" s="5"/>
      <c r="Q2629" s="5"/>
      <c r="R2629" s="18"/>
      <c r="S2629" s="18"/>
      <c r="T2629" s="18"/>
      <c r="AA2629" s="70"/>
      <c r="AB2629" s="92"/>
      <c r="AD2629" s="70"/>
      <c r="AE2629" s="92"/>
    </row>
    <row r="2630" spans="1:31" x14ac:dyDescent="0.25">
      <c r="A2630" s="18"/>
      <c r="B2630" s="18"/>
      <c r="C2630" s="18"/>
      <c r="D2630" s="77"/>
      <c r="E2630" s="77"/>
      <c r="F2630" s="77"/>
      <c r="G2630" s="78"/>
      <c r="H2630" s="5"/>
      <c r="I2630" s="5"/>
      <c r="J2630" s="5"/>
      <c r="K2630" s="5"/>
      <c r="O2630" s="5"/>
      <c r="P2630" s="5"/>
      <c r="Q2630" s="5"/>
      <c r="R2630" s="18"/>
      <c r="S2630" s="18"/>
      <c r="T2630" s="18"/>
      <c r="AA2630" s="70"/>
      <c r="AB2630" s="92"/>
      <c r="AD2630" s="70"/>
      <c r="AE2630" s="92"/>
    </row>
    <row r="2631" spans="1:31" x14ac:dyDescent="0.25">
      <c r="A2631" s="18"/>
      <c r="B2631" s="18"/>
      <c r="C2631" s="18"/>
      <c r="D2631" s="77"/>
      <c r="E2631" s="77"/>
      <c r="F2631" s="77"/>
      <c r="G2631" s="78"/>
      <c r="H2631" s="5"/>
      <c r="I2631" s="5"/>
      <c r="J2631" s="5"/>
      <c r="K2631" s="5"/>
      <c r="O2631" s="5"/>
      <c r="P2631" s="5"/>
      <c r="Q2631" s="5"/>
      <c r="R2631" s="18"/>
      <c r="S2631" s="18"/>
      <c r="T2631" s="18"/>
      <c r="AA2631" s="70"/>
      <c r="AB2631" s="92"/>
      <c r="AD2631" s="70"/>
      <c r="AE2631" s="92"/>
    </row>
    <row r="2632" spans="1:31" x14ac:dyDescent="0.25">
      <c r="A2632" s="18"/>
      <c r="B2632" s="18"/>
      <c r="C2632" s="18"/>
      <c r="D2632" s="77"/>
      <c r="E2632" s="77"/>
      <c r="F2632" s="77"/>
      <c r="G2632" s="78"/>
      <c r="H2632" s="5"/>
      <c r="I2632" s="5"/>
      <c r="J2632" s="5"/>
      <c r="K2632" s="5"/>
      <c r="O2632" s="5"/>
      <c r="P2632" s="5"/>
      <c r="Q2632" s="5"/>
      <c r="R2632" s="18"/>
      <c r="S2632" s="18"/>
      <c r="T2632" s="18"/>
      <c r="AA2632" s="70"/>
      <c r="AB2632" s="92"/>
      <c r="AD2632" s="70"/>
      <c r="AE2632" s="92"/>
    </row>
    <row r="2633" spans="1:31" x14ac:dyDescent="0.25">
      <c r="A2633" s="18"/>
      <c r="B2633" s="18"/>
      <c r="C2633" s="18"/>
      <c r="D2633" s="77"/>
      <c r="E2633" s="77"/>
      <c r="F2633" s="77"/>
      <c r="G2633" s="78"/>
      <c r="H2633" s="5"/>
      <c r="I2633" s="5"/>
      <c r="J2633" s="5"/>
      <c r="K2633" s="5"/>
      <c r="O2633" s="5"/>
      <c r="P2633" s="5"/>
      <c r="Q2633" s="5"/>
      <c r="R2633" s="18"/>
      <c r="S2633" s="18"/>
      <c r="T2633" s="18"/>
      <c r="AA2633" s="70"/>
      <c r="AB2633" s="92"/>
      <c r="AD2633" s="70"/>
      <c r="AE2633" s="92"/>
    </row>
    <row r="2634" spans="1:31" x14ac:dyDescent="0.25">
      <c r="A2634" s="18"/>
      <c r="B2634" s="18"/>
      <c r="C2634" s="18"/>
      <c r="D2634" s="77"/>
      <c r="E2634" s="77"/>
      <c r="F2634" s="77"/>
      <c r="G2634" s="78"/>
      <c r="H2634" s="5"/>
      <c r="I2634" s="5"/>
      <c r="J2634" s="5"/>
      <c r="K2634" s="5"/>
      <c r="O2634" s="5"/>
      <c r="P2634" s="5"/>
      <c r="Q2634" s="5"/>
      <c r="R2634" s="18"/>
      <c r="S2634" s="18"/>
      <c r="T2634" s="18"/>
      <c r="AA2634" s="70"/>
      <c r="AB2634" s="92"/>
      <c r="AD2634" s="70"/>
      <c r="AE2634" s="92"/>
    </row>
    <row r="2635" spans="1:31" x14ac:dyDescent="0.25">
      <c r="A2635" s="18"/>
      <c r="B2635" s="18"/>
      <c r="C2635" s="18"/>
      <c r="D2635" s="77"/>
      <c r="E2635" s="77"/>
      <c r="F2635" s="77"/>
      <c r="G2635" s="78"/>
      <c r="H2635" s="5"/>
      <c r="I2635" s="5"/>
      <c r="J2635" s="5"/>
      <c r="K2635" s="5"/>
      <c r="O2635" s="5"/>
      <c r="P2635" s="5"/>
      <c r="Q2635" s="5"/>
      <c r="R2635" s="18"/>
      <c r="S2635" s="18"/>
      <c r="T2635" s="18"/>
      <c r="AA2635" s="70"/>
      <c r="AB2635" s="92"/>
      <c r="AD2635" s="70"/>
      <c r="AE2635" s="92"/>
    </row>
    <row r="2636" spans="1:31" x14ac:dyDescent="0.25">
      <c r="A2636" s="18"/>
      <c r="B2636" s="18"/>
      <c r="C2636" s="18"/>
      <c r="D2636" s="77"/>
      <c r="E2636" s="77"/>
      <c r="F2636" s="77"/>
      <c r="G2636" s="78"/>
      <c r="H2636" s="5"/>
      <c r="I2636" s="5"/>
      <c r="J2636" s="5"/>
      <c r="K2636" s="5"/>
      <c r="O2636" s="5"/>
      <c r="P2636" s="5"/>
      <c r="Q2636" s="5"/>
      <c r="R2636" s="18"/>
      <c r="S2636" s="18"/>
      <c r="T2636" s="18"/>
      <c r="AA2636" s="70"/>
      <c r="AB2636" s="92"/>
      <c r="AD2636" s="70"/>
      <c r="AE2636" s="92"/>
    </row>
    <row r="2637" spans="1:31" x14ac:dyDescent="0.25">
      <c r="A2637" s="18"/>
      <c r="B2637" s="18"/>
      <c r="C2637" s="18"/>
      <c r="D2637" s="77"/>
      <c r="E2637" s="77"/>
      <c r="F2637" s="77"/>
      <c r="G2637" s="78"/>
      <c r="H2637" s="5"/>
      <c r="I2637" s="5"/>
      <c r="J2637" s="5"/>
      <c r="K2637" s="5"/>
      <c r="O2637" s="5"/>
      <c r="P2637" s="5"/>
      <c r="Q2637" s="5"/>
      <c r="R2637" s="18"/>
      <c r="S2637" s="18"/>
      <c r="T2637" s="18"/>
      <c r="AA2637" s="70"/>
      <c r="AB2637" s="92"/>
      <c r="AD2637" s="70"/>
      <c r="AE2637" s="92"/>
    </row>
    <row r="2638" spans="1:31" x14ac:dyDescent="0.25">
      <c r="A2638" s="18"/>
      <c r="B2638" s="18"/>
      <c r="C2638" s="18"/>
      <c r="D2638" s="77"/>
      <c r="E2638" s="77"/>
      <c r="F2638" s="77"/>
      <c r="G2638" s="78"/>
      <c r="H2638" s="5"/>
      <c r="I2638" s="5"/>
      <c r="J2638" s="5"/>
      <c r="K2638" s="5"/>
      <c r="O2638" s="5"/>
      <c r="P2638" s="5"/>
      <c r="Q2638" s="5"/>
      <c r="R2638" s="18"/>
      <c r="S2638" s="18"/>
      <c r="T2638" s="18"/>
      <c r="AA2638" s="70"/>
      <c r="AB2638" s="92"/>
      <c r="AD2638" s="70"/>
      <c r="AE2638" s="92"/>
    </row>
    <row r="2639" spans="1:31" x14ac:dyDescent="0.25">
      <c r="A2639" s="18"/>
      <c r="B2639" s="18"/>
      <c r="C2639" s="18"/>
      <c r="D2639" s="77"/>
      <c r="E2639" s="77"/>
      <c r="F2639" s="77"/>
      <c r="G2639" s="78"/>
      <c r="H2639" s="5"/>
      <c r="I2639" s="5"/>
      <c r="J2639" s="5"/>
      <c r="K2639" s="5"/>
      <c r="O2639" s="5"/>
      <c r="P2639" s="5"/>
      <c r="Q2639" s="5"/>
      <c r="R2639" s="18"/>
      <c r="S2639" s="18"/>
      <c r="T2639" s="18"/>
      <c r="AA2639" s="70"/>
      <c r="AB2639" s="92"/>
      <c r="AD2639" s="70"/>
      <c r="AE2639" s="92"/>
    </row>
    <row r="2640" spans="1:31" x14ac:dyDescent="0.25">
      <c r="A2640" s="18"/>
      <c r="B2640" s="18"/>
      <c r="C2640" s="18"/>
      <c r="D2640" s="77"/>
      <c r="E2640" s="77"/>
      <c r="F2640" s="77"/>
      <c r="G2640" s="78"/>
      <c r="H2640" s="5"/>
      <c r="I2640" s="5"/>
      <c r="J2640" s="5"/>
      <c r="K2640" s="5"/>
      <c r="O2640" s="5"/>
      <c r="P2640" s="5"/>
      <c r="Q2640" s="5"/>
      <c r="R2640" s="18"/>
      <c r="S2640" s="18"/>
      <c r="T2640" s="18"/>
      <c r="AA2640" s="70"/>
      <c r="AB2640" s="92"/>
      <c r="AD2640" s="70"/>
      <c r="AE2640" s="92"/>
    </row>
    <row r="2641" spans="1:31" x14ac:dyDescent="0.25">
      <c r="A2641" s="18"/>
      <c r="B2641" s="18"/>
      <c r="C2641" s="18"/>
      <c r="D2641" s="77"/>
      <c r="E2641" s="77"/>
      <c r="F2641" s="77"/>
      <c r="G2641" s="78"/>
      <c r="H2641" s="5"/>
      <c r="I2641" s="5"/>
      <c r="J2641" s="5"/>
      <c r="K2641" s="5"/>
      <c r="O2641" s="5"/>
      <c r="P2641" s="5"/>
      <c r="Q2641" s="5"/>
      <c r="R2641" s="18"/>
      <c r="S2641" s="18"/>
      <c r="T2641" s="18"/>
      <c r="AA2641" s="70"/>
      <c r="AB2641" s="92"/>
      <c r="AD2641" s="70"/>
      <c r="AE2641" s="92"/>
    </row>
    <row r="2642" spans="1:31" x14ac:dyDescent="0.25">
      <c r="A2642" s="18"/>
      <c r="B2642" s="18"/>
      <c r="C2642" s="18"/>
      <c r="D2642" s="77"/>
      <c r="E2642" s="77"/>
      <c r="F2642" s="77"/>
      <c r="G2642" s="78"/>
      <c r="H2642" s="5"/>
      <c r="I2642" s="5"/>
      <c r="J2642" s="5"/>
      <c r="K2642" s="5"/>
      <c r="O2642" s="5"/>
      <c r="P2642" s="5"/>
      <c r="Q2642" s="5"/>
      <c r="R2642" s="18"/>
      <c r="S2642" s="18"/>
      <c r="T2642" s="18"/>
      <c r="AA2642" s="70"/>
      <c r="AB2642" s="92"/>
      <c r="AD2642" s="70"/>
      <c r="AE2642" s="92"/>
    </row>
    <row r="2643" spans="1:31" x14ac:dyDescent="0.25">
      <c r="A2643" s="18"/>
      <c r="B2643" s="18"/>
      <c r="C2643" s="18"/>
      <c r="D2643" s="77"/>
      <c r="E2643" s="77"/>
      <c r="F2643" s="77"/>
      <c r="G2643" s="78"/>
      <c r="H2643" s="5"/>
      <c r="I2643" s="5"/>
      <c r="J2643" s="5"/>
      <c r="K2643" s="5"/>
      <c r="O2643" s="5"/>
      <c r="P2643" s="5"/>
      <c r="Q2643" s="5"/>
      <c r="R2643" s="18"/>
      <c r="S2643" s="18"/>
      <c r="T2643" s="18"/>
      <c r="AA2643" s="70"/>
      <c r="AB2643" s="92"/>
      <c r="AD2643" s="70"/>
      <c r="AE2643" s="92"/>
    </row>
    <row r="2644" spans="1:31" x14ac:dyDescent="0.25">
      <c r="A2644" s="18"/>
      <c r="B2644" s="18"/>
      <c r="C2644" s="18"/>
      <c r="D2644" s="77"/>
      <c r="E2644" s="77"/>
      <c r="F2644" s="77"/>
      <c r="G2644" s="78"/>
      <c r="H2644" s="5"/>
      <c r="I2644" s="5"/>
      <c r="J2644" s="5"/>
      <c r="K2644" s="5"/>
      <c r="O2644" s="5"/>
      <c r="P2644" s="5"/>
      <c r="Q2644" s="5"/>
      <c r="R2644" s="18"/>
      <c r="S2644" s="18"/>
      <c r="T2644" s="18"/>
      <c r="AA2644" s="70"/>
      <c r="AB2644" s="92"/>
      <c r="AD2644" s="70"/>
      <c r="AE2644" s="92"/>
    </row>
    <row r="2645" spans="1:31" x14ac:dyDescent="0.25">
      <c r="A2645" s="18"/>
      <c r="B2645" s="18"/>
      <c r="C2645" s="18"/>
      <c r="D2645" s="77"/>
      <c r="E2645" s="77"/>
      <c r="F2645" s="77"/>
      <c r="G2645" s="78"/>
      <c r="H2645" s="5"/>
      <c r="I2645" s="5"/>
      <c r="J2645" s="5"/>
      <c r="K2645" s="5"/>
      <c r="O2645" s="5"/>
      <c r="P2645" s="5"/>
      <c r="Q2645" s="5"/>
      <c r="R2645" s="18"/>
      <c r="S2645" s="18"/>
      <c r="T2645" s="18"/>
      <c r="AA2645" s="70"/>
      <c r="AB2645" s="92"/>
      <c r="AD2645" s="70"/>
      <c r="AE2645" s="92"/>
    </row>
    <row r="2646" spans="1:31" x14ac:dyDescent="0.25">
      <c r="A2646" s="18"/>
      <c r="B2646" s="18"/>
      <c r="C2646" s="18"/>
      <c r="D2646" s="77"/>
      <c r="E2646" s="77"/>
      <c r="F2646" s="77"/>
      <c r="G2646" s="78"/>
      <c r="H2646" s="5"/>
      <c r="I2646" s="5"/>
      <c r="J2646" s="5"/>
      <c r="K2646" s="5"/>
      <c r="O2646" s="5"/>
      <c r="P2646" s="5"/>
      <c r="Q2646" s="5"/>
      <c r="R2646" s="18"/>
      <c r="S2646" s="18"/>
      <c r="T2646" s="18"/>
      <c r="AA2646" s="70"/>
      <c r="AB2646" s="92"/>
      <c r="AD2646" s="70"/>
      <c r="AE2646" s="92"/>
    </row>
    <row r="2647" spans="1:31" x14ac:dyDescent="0.25">
      <c r="A2647" s="18"/>
      <c r="B2647" s="18"/>
      <c r="C2647" s="18"/>
      <c r="D2647" s="77"/>
      <c r="E2647" s="77"/>
      <c r="F2647" s="77"/>
      <c r="G2647" s="78"/>
      <c r="H2647" s="5"/>
      <c r="I2647" s="5"/>
      <c r="J2647" s="5"/>
      <c r="K2647" s="5"/>
      <c r="O2647" s="5"/>
      <c r="P2647" s="5"/>
      <c r="Q2647" s="5"/>
      <c r="R2647" s="18"/>
      <c r="S2647" s="18"/>
      <c r="T2647" s="18"/>
      <c r="AA2647" s="70"/>
      <c r="AB2647" s="92"/>
      <c r="AD2647" s="70"/>
      <c r="AE2647" s="92"/>
    </row>
    <row r="2648" spans="1:31" x14ac:dyDescent="0.25">
      <c r="A2648" s="18"/>
      <c r="B2648" s="18"/>
      <c r="C2648" s="18"/>
      <c r="D2648" s="77"/>
      <c r="E2648" s="77"/>
      <c r="F2648" s="77"/>
      <c r="G2648" s="78"/>
      <c r="H2648" s="5"/>
      <c r="I2648" s="5"/>
      <c r="J2648" s="5"/>
      <c r="K2648" s="5"/>
      <c r="O2648" s="5"/>
      <c r="P2648" s="5"/>
      <c r="Q2648" s="5"/>
      <c r="R2648" s="18"/>
      <c r="S2648" s="18"/>
      <c r="T2648" s="18"/>
      <c r="AA2648" s="70"/>
      <c r="AB2648" s="92"/>
      <c r="AD2648" s="70"/>
      <c r="AE2648" s="92"/>
    </row>
    <row r="2649" spans="1:31" x14ac:dyDescent="0.25">
      <c r="A2649" s="18"/>
      <c r="B2649" s="18"/>
      <c r="C2649" s="18"/>
      <c r="D2649" s="77"/>
      <c r="E2649" s="77"/>
      <c r="F2649" s="77"/>
      <c r="G2649" s="78"/>
      <c r="H2649" s="5"/>
      <c r="I2649" s="5"/>
      <c r="J2649" s="5"/>
      <c r="K2649" s="5"/>
      <c r="O2649" s="5"/>
      <c r="P2649" s="5"/>
      <c r="Q2649" s="5"/>
      <c r="R2649" s="18"/>
      <c r="S2649" s="18"/>
      <c r="T2649" s="18"/>
      <c r="AA2649" s="70"/>
      <c r="AB2649" s="92"/>
      <c r="AD2649" s="70"/>
      <c r="AE2649" s="92"/>
    </row>
    <row r="2650" spans="1:31" x14ac:dyDescent="0.25">
      <c r="A2650" s="18"/>
      <c r="B2650" s="18"/>
      <c r="C2650" s="18"/>
      <c r="D2650" s="77"/>
      <c r="E2650" s="77"/>
      <c r="F2650" s="77"/>
      <c r="G2650" s="78"/>
      <c r="H2650" s="5"/>
      <c r="I2650" s="5"/>
      <c r="J2650" s="5"/>
      <c r="K2650" s="5"/>
      <c r="O2650" s="5"/>
      <c r="P2650" s="5"/>
      <c r="Q2650" s="5"/>
      <c r="R2650" s="18"/>
      <c r="S2650" s="18"/>
      <c r="T2650" s="18"/>
      <c r="AA2650" s="70"/>
      <c r="AB2650" s="92"/>
      <c r="AD2650" s="70"/>
      <c r="AE2650" s="92"/>
    </row>
    <row r="2651" spans="1:31" x14ac:dyDescent="0.25">
      <c r="A2651" s="18"/>
      <c r="B2651" s="18"/>
      <c r="C2651" s="18"/>
      <c r="D2651" s="77"/>
      <c r="E2651" s="77"/>
      <c r="F2651" s="77"/>
      <c r="G2651" s="78"/>
      <c r="H2651" s="5"/>
      <c r="I2651" s="5"/>
      <c r="J2651" s="5"/>
      <c r="K2651" s="5"/>
      <c r="O2651" s="5"/>
      <c r="P2651" s="5"/>
      <c r="Q2651" s="5"/>
      <c r="R2651" s="18"/>
      <c r="S2651" s="18"/>
      <c r="T2651" s="18"/>
      <c r="AA2651" s="70"/>
      <c r="AB2651" s="92"/>
      <c r="AD2651" s="70"/>
      <c r="AE2651" s="92"/>
    </row>
    <row r="2652" spans="1:31" x14ac:dyDescent="0.25">
      <c r="A2652" s="18"/>
      <c r="B2652" s="18"/>
      <c r="C2652" s="18"/>
      <c r="D2652" s="77"/>
      <c r="E2652" s="77"/>
      <c r="F2652" s="77"/>
      <c r="G2652" s="78"/>
      <c r="H2652" s="5"/>
      <c r="I2652" s="5"/>
      <c r="J2652" s="5"/>
      <c r="K2652" s="5"/>
      <c r="O2652" s="5"/>
      <c r="P2652" s="5"/>
      <c r="Q2652" s="5"/>
      <c r="R2652" s="18"/>
      <c r="S2652" s="18"/>
      <c r="T2652" s="18"/>
      <c r="AA2652" s="70"/>
      <c r="AB2652" s="92"/>
      <c r="AD2652" s="70"/>
      <c r="AE2652" s="92"/>
    </row>
    <row r="2653" spans="1:31" x14ac:dyDescent="0.25">
      <c r="A2653" s="18"/>
      <c r="B2653" s="18"/>
      <c r="C2653" s="18"/>
      <c r="D2653" s="77"/>
      <c r="E2653" s="77"/>
      <c r="F2653" s="77"/>
      <c r="G2653" s="78"/>
      <c r="H2653" s="5"/>
      <c r="I2653" s="5"/>
      <c r="J2653" s="5"/>
      <c r="K2653" s="5"/>
      <c r="O2653" s="5"/>
      <c r="P2653" s="5"/>
      <c r="Q2653" s="5"/>
      <c r="R2653" s="18"/>
      <c r="S2653" s="18"/>
      <c r="T2653" s="18"/>
      <c r="AA2653" s="70"/>
      <c r="AB2653" s="92"/>
      <c r="AD2653" s="70"/>
      <c r="AE2653" s="92"/>
    </row>
    <row r="2654" spans="1:31" x14ac:dyDescent="0.25">
      <c r="A2654" s="18"/>
      <c r="B2654" s="18"/>
      <c r="C2654" s="18"/>
      <c r="D2654" s="77"/>
      <c r="E2654" s="77"/>
      <c r="F2654" s="77"/>
      <c r="G2654" s="78"/>
      <c r="H2654" s="5"/>
      <c r="I2654" s="5"/>
      <c r="J2654" s="5"/>
      <c r="K2654" s="5"/>
      <c r="O2654" s="5"/>
      <c r="P2654" s="5"/>
      <c r="Q2654" s="5"/>
      <c r="R2654" s="18"/>
      <c r="S2654" s="18"/>
      <c r="T2654" s="18"/>
      <c r="AA2654" s="70"/>
      <c r="AB2654" s="92"/>
      <c r="AD2654" s="70"/>
      <c r="AE2654" s="92"/>
    </row>
    <row r="2655" spans="1:31" x14ac:dyDescent="0.25">
      <c r="A2655" s="18"/>
      <c r="B2655" s="18"/>
      <c r="C2655" s="18"/>
      <c r="D2655" s="77"/>
      <c r="E2655" s="77"/>
      <c r="F2655" s="77"/>
      <c r="G2655" s="78"/>
      <c r="H2655" s="5"/>
      <c r="I2655" s="5"/>
      <c r="J2655" s="5"/>
      <c r="K2655" s="5"/>
      <c r="O2655" s="5"/>
      <c r="P2655" s="5"/>
      <c r="Q2655" s="5"/>
      <c r="R2655" s="18"/>
      <c r="S2655" s="18"/>
      <c r="T2655" s="18"/>
      <c r="AA2655" s="70"/>
      <c r="AB2655" s="92"/>
      <c r="AD2655" s="70"/>
      <c r="AE2655" s="92"/>
    </row>
    <row r="2656" spans="1:31" x14ac:dyDescent="0.25">
      <c r="A2656" s="18"/>
      <c r="B2656" s="18"/>
      <c r="C2656" s="18"/>
      <c r="D2656" s="77"/>
      <c r="E2656" s="77"/>
      <c r="F2656" s="77"/>
      <c r="G2656" s="78"/>
      <c r="H2656" s="5"/>
      <c r="I2656" s="5"/>
      <c r="J2656" s="5"/>
      <c r="K2656" s="5"/>
      <c r="O2656" s="5"/>
      <c r="P2656" s="5"/>
      <c r="Q2656" s="5"/>
      <c r="R2656" s="18"/>
      <c r="S2656" s="18"/>
      <c r="T2656" s="18"/>
      <c r="AA2656" s="70"/>
      <c r="AB2656" s="92"/>
      <c r="AD2656" s="70"/>
      <c r="AE2656" s="92"/>
    </row>
    <row r="2657" spans="1:31" x14ac:dyDescent="0.25">
      <c r="A2657" s="18"/>
      <c r="B2657" s="18"/>
      <c r="C2657" s="18"/>
      <c r="D2657" s="77"/>
      <c r="E2657" s="77"/>
      <c r="F2657" s="77"/>
      <c r="G2657" s="78"/>
      <c r="H2657" s="5"/>
      <c r="I2657" s="5"/>
      <c r="J2657" s="5"/>
      <c r="K2657" s="5"/>
      <c r="O2657" s="5"/>
      <c r="P2657" s="5"/>
      <c r="Q2657" s="5"/>
      <c r="R2657" s="18"/>
      <c r="S2657" s="18"/>
      <c r="T2657" s="18"/>
      <c r="AA2657" s="70"/>
      <c r="AB2657" s="92"/>
      <c r="AD2657" s="70"/>
      <c r="AE2657" s="92"/>
    </row>
    <row r="2658" spans="1:31" x14ac:dyDescent="0.25">
      <c r="A2658" s="18"/>
      <c r="B2658" s="18"/>
      <c r="C2658" s="18"/>
      <c r="D2658" s="77"/>
      <c r="E2658" s="77"/>
      <c r="F2658" s="77"/>
      <c r="G2658" s="78"/>
      <c r="H2658" s="5"/>
      <c r="I2658" s="5"/>
      <c r="J2658" s="5"/>
      <c r="K2658" s="5"/>
      <c r="O2658" s="5"/>
      <c r="P2658" s="5"/>
      <c r="Q2658" s="5"/>
      <c r="R2658" s="18"/>
      <c r="S2658" s="18"/>
      <c r="T2658" s="18"/>
      <c r="AA2658" s="70"/>
      <c r="AB2658" s="92"/>
      <c r="AD2658" s="70"/>
      <c r="AE2658" s="92"/>
    </row>
    <row r="2659" spans="1:31" x14ac:dyDescent="0.25">
      <c r="A2659" s="18"/>
      <c r="B2659" s="18"/>
      <c r="C2659" s="18"/>
      <c r="D2659" s="77"/>
      <c r="E2659" s="77"/>
      <c r="F2659" s="77"/>
      <c r="G2659" s="78"/>
      <c r="H2659" s="5"/>
      <c r="I2659" s="5"/>
      <c r="J2659" s="5"/>
      <c r="K2659" s="5"/>
      <c r="O2659" s="5"/>
      <c r="P2659" s="5"/>
      <c r="Q2659" s="5"/>
      <c r="R2659" s="18"/>
      <c r="S2659" s="18"/>
      <c r="T2659" s="18"/>
      <c r="AA2659" s="70"/>
      <c r="AB2659" s="92"/>
      <c r="AD2659" s="70"/>
      <c r="AE2659" s="92"/>
    </row>
    <row r="2660" spans="1:31" x14ac:dyDescent="0.25">
      <c r="A2660" s="18"/>
      <c r="B2660" s="18"/>
      <c r="C2660" s="18"/>
      <c r="D2660" s="77"/>
      <c r="E2660" s="77"/>
      <c r="F2660" s="77"/>
      <c r="G2660" s="78"/>
      <c r="H2660" s="5"/>
      <c r="I2660" s="5"/>
      <c r="J2660" s="5"/>
      <c r="K2660" s="5"/>
      <c r="O2660" s="5"/>
      <c r="P2660" s="5"/>
      <c r="Q2660" s="5"/>
      <c r="R2660" s="18"/>
      <c r="S2660" s="18"/>
      <c r="T2660" s="18"/>
      <c r="AA2660" s="70"/>
      <c r="AB2660" s="92"/>
      <c r="AD2660" s="70"/>
      <c r="AE2660" s="92"/>
    </row>
    <row r="2661" spans="1:31" x14ac:dyDescent="0.25">
      <c r="A2661" s="18"/>
      <c r="B2661" s="18"/>
      <c r="C2661" s="18"/>
      <c r="D2661" s="77"/>
      <c r="E2661" s="77"/>
      <c r="F2661" s="77"/>
      <c r="G2661" s="78"/>
      <c r="H2661" s="5"/>
      <c r="I2661" s="5"/>
      <c r="J2661" s="5"/>
      <c r="K2661" s="5"/>
      <c r="O2661" s="5"/>
      <c r="P2661" s="5"/>
      <c r="Q2661" s="5"/>
      <c r="R2661" s="18"/>
      <c r="S2661" s="18"/>
      <c r="T2661" s="18"/>
      <c r="AA2661" s="70"/>
      <c r="AB2661" s="92"/>
      <c r="AD2661" s="70"/>
      <c r="AE2661" s="92"/>
    </row>
    <row r="2662" spans="1:31" x14ac:dyDescent="0.25">
      <c r="A2662" s="18"/>
      <c r="B2662" s="18"/>
      <c r="C2662" s="18"/>
      <c r="D2662" s="77"/>
      <c r="E2662" s="77"/>
      <c r="F2662" s="77"/>
      <c r="G2662" s="78"/>
      <c r="H2662" s="5"/>
      <c r="I2662" s="5"/>
      <c r="J2662" s="5"/>
      <c r="K2662" s="5"/>
      <c r="O2662" s="5"/>
      <c r="P2662" s="5"/>
      <c r="Q2662" s="5"/>
      <c r="R2662" s="18"/>
      <c r="S2662" s="18"/>
      <c r="T2662" s="18"/>
      <c r="AA2662" s="70"/>
      <c r="AB2662" s="92"/>
      <c r="AD2662" s="70"/>
      <c r="AE2662" s="92"/>
    </row>
    <row r="2663" spans="1:31" x14ac:dyDescent="0.25">
      <c r="A2663" s="18"/>
      <c r="B2663" s="18"/>
      <c r="C2663" s="18"/>
      <c r="D2663" s="77"/>
      <c r="E2663" s="77"/>
      <c r="F2663" s="77"/>
      <c r="G2663" s="78"/>
      <c r="H2663" s="5"/>
      <c r="I2663" s="5"/>
      <c r="J2663" s="5"/>
      <c r="K2663" s="5"/>
      <c r="O2663" s="5"/>
      <c r="P2663" s="5"/>
      <c r="Q2663" s="5"/>
      <c r="R2663" s="18"/>
      <c r="S2663" s="18"/>
      <c r="T2663" s="18"/>
      <c r="AA2663" s="70"/>
      <c r="AB2663" s="92"/>
      <c r="AD2663" s="70"/>
      <c r="AE2663" s="92"/>
    </row>
    <row r="2664" spans="1:31" x14ac:dyDescent="0.25">
      <c r="A2664" s="18"/>
      <c r="B2664" s="18"/>
      <c r="C2664" s="18"/>
      <c r="D2664" s="77"/>
      <c r="E2664" s="77"/>
      <c r="F2664" s="77"/>
      <c r="G2664" s="78"/>
      <c r="H2664" s="5"/>
      <c r="I2664" s="5"/>
      <c r="J2664" s="5"/>
      <c r="K2664" s="5"/>
      <c r="O2664" s="5"/>
      <c r="P2664" s="5"/>
      <c r="Q2664" s="5"/>
      <c r="R2664" s="18"/>
      <c r="S2664" s="18"/>
      <c r="T2664" s="18"/>
      <c r="AA2664" s="70"/>
      <c r="AB2664" s="92"/>
      <c r="AD2664" s="70"/>
      <c r="AE2664" s="92"/>
    </row>
    <row r="2665" spans="1:31" x14ac:dyDescent="0.25">
      <c r="A2665" s="18"/>
      <c r="B2665" s="18"/>
      <c r="C2665" s="18"/>
      <c r="D2665" s="77"/>
      <c r="E2665" s="77"/>
      <c r="F2665" s="77"/>
      <c r="G2665" s="78"/>
      <c r="H2665" s="5"/>
      <c r="I2665" s="5"/>
      <c r="J2665" s="5"/>
      <c r="K2665" s="5"/>
      <c r="O2665" s="5"/>
      <c r="P2665" s="5"/>
      <c r="Q2665" s="5"/>
      <c r="R2665" s="18"/>
      <c r="S2665" s="18"/>
      <c r="T2665" s="18"/>
      <c r="AA2665" s="70"/>
      <c r="AB2665" s="92"/>
      <c r="AD2665" s="70"/>
      <c r="AE2665" s="92"/>
    </row>
    <row r="2666" spans="1:31" x14ac:dyDescent="0.25">
      <c r="A2666" s="18"/>
      <c r="B2666" s="18"/>
      <c r="C2666" s="18"/>
      <c r="D2666" s="77"/>
      <c r="E2666" s="77"/>
      <c r="F2666" s="77"/>
      <c r="G2666" s="78"/>
      <c r="H2666" s="5"/>
      <c r="I2666" s="5"/>
      <c r="J2666" s="5"/>
      <c r="K2666" s="5"/>
      <c r="O2666" s="5"/>
      <c r="P2666" s="5"/>
      <c r="Q2666" s="5"/>
      <c r="R2666" s="18"/>
      <c r="S2666" s="18"/>
      <c r="T2666" s="18"/>
      <c r="AA2666" s="70"/>
      <c r="AB2666" s="92"/>
      <c r="AD2666" s="70"/>
      <c r="AE2666" s="92"/>
    </row>
    <row r="2667" spans="1:31" x14ac:dyDescent="0.25">
      <c r="A2667" s="18"/>
      <c r="B2667" s="18"/>
      <c r="C2667" s="18"/>
      <c r="D2667" s="77"/>
      <c r="E2667" s="77"/>
      <c r="F2667" s="77"/>
      <c r="G2667" s="78"/>
      <c r="H2667" s="5"/>
      <c r="I2667" s="5"/>
      <c r="J2667" s="5"/>
      <c r="K2667" s="5"/>
      <c r="O2667" s="5"/>
      <c r="P2667" s="5"/>
      <c r="Q2667" s="5"/>
      <c r="R2667" s="18"/>
      <c r="S2667" s="18"/>
      <c r="T2667" s="18"/>
      <c r="AA2667" s="70"/>
      <c r="AB2667" s="92"/>
      <c r="AD2667" s="70"/>
      <c r="AE2667" s="92"/>
    </row>
    <row r="2668" spans="1:31" x14ac:dyDescent="0.25">
      <c r="A2668" s="18"/>
      <c r="B2668" s="18"/>
      <c r="C2668" s="18"/>
      <c r="D2668" s="77"/>
      <c r="E2668" s="77"/>
      <c r="F2668" s="77"/>
      <c r="G2668" s="78"/>
      <c r="H2668" s="5"/>
      <c r="I2668" s="5"/>
      <c r="J2668" s="5"/>
      <c r="K2668" s="5"/>
      <c r="O2668" s="5"/>
      <c r="P2668" s="5"/>
      <c r="Q2668" s="5"/>
      <c r="R2668" s="18"/>
      <c r="S2668" s="18"/>
      <c r="T2668" s="18"/>
      <c r="AA2668" s="70"/>
      <c r="AB2668" s="92"/>
      <c r="AD2668" s="70"/>
      <c r="AE2668" s="92"/>
    </row>
    <row r="2669" spans="1:31" x14ac:dyDescent="0.25">
      <c r="A2669" s="18"/>
      <c r="B2669" s="18"/>
      <c r="C2669" s="18"/>
      <c r="D2669" s="77"/>
      <c r="E2669" s="77"/>
      <c r="F2669" s="77"/>
      <c r="G2669" s="78"/>
      <c r="H2669" s="5"/>
      <c r="I2669" s="5"/>
      <c r="J2669" s="5"/>
      <c r="K2669" s="5"/>
      <c r="O2669" s="5"/>
      <c r="P2669" s="5"/>
      <c r="Q2669" s="5"/>
      <c r="R2669" s="18"/>
      <c r="S2669" s="18"/>
      <c r="T2669" s="18"/>
      <c r="AA2669" s="70"/>
      <c r="AB2669" s="92"/>
      <c r="AD2669" s="70"/>
      <c r="AE2669" s="92"/>
    </row>
    <row r="2670" spans="1:31" x14ac:dyDescent="0.25">
      <c r="A2670" s="18"/>
      <c r="B2670" s="18"/>
      <c r="C2670" s="18"/>
      <c r="D2670" s="77"/>
      <c r="E2670" s="77"/>
      <c r="F2670" s="77"/>
      <c r="G2670" s="78"/>
      <c r="H2670" s="5"/>
      <c r="I2670" s="5"/>
      <c r="J2670" s="5"/>
      <c r="K2670" s="5"/>
      <c r="O2670" s="5"/>
      <c r="P2670" s="5"/>
      <c r="Q2670" s="5"/>
      <c r="R2670" s="18"/>
      <c r="S2670" s="18"/>
      <c r="T2670" s="18"/>
      <c r="AA2670" s="70"/>
      <c r="AB2670" s="92"/>
      <c r="AD2670" s="70"/>
      <c r="AE2670" s="92"/>
    </row>
    <row r="2671" spans="1:31" x14ac:dyDescent="0.25">
      <c r="A2671" s="18"/>
      <c r="B2671" s="18"/>
      <c r="C2671" s="18"/>
      <c r="D2671" s="77"/>
      <c r="E2671" s="77"/>
      <c r="F2671" s="77"/>
      <c r="G2671" s="78"/>
      <c r="H2671" s="5"/>
      <c r="I2671" s="5"/>
      <c r="J2671" s="5"/>
      <c r="K2671" s="5"/>
      <c r="O2671" s="5"/>
      <c r="P2671" s="5"/>
      <c r="Q2671" s="5"/>
      <c r="R2671" s="18"/>
      <c r="S2671" s="18"/>
      <c r="T2671" s="18"/>
      <c r="AA2671" s="70"/>
      <c r="AB2671" s="92"/>
      <c r="AD2671" s="70"/>
      <c r="AE2671" s="92"/>
    </row>
    <row r="2672" spans="1:31" x14ac:dyDescent="0.25">
      <c r="A2672" s="18"/>
      <c r="B2672" s="18"/>
      <c r="C2672" s="18"/>
      <c r="D2672" s="77"/>
      <c r="E2672" s="77"/>
      <c r="F2672" s="77"/>
      <c r="G2672" s="78"/>
      <c r="H2672" s="5"/>
      <c r="I2672" s="5"/>
      <c r="J2672" s="5"/>
      <c r="K2672" s="5"/>
      <c r="O2672" s="5"/>
      <c r="P2672" s="5"/>
      <c r="Q2672" s="5"/>
      <c r="R2672" s="18"/>
      <c r="S2672" s="18"/>
      <c r="T2672" s="18"/>
      <c r="AA2672" s="70"/>
      <c r="AB2672" s="92"/>
      <c r="AD2672" s="70"/>
      <c r="AE2672" s="92"/>
    </row>
    <row r="2673" spans="1:31" x14ac:dyDescent="0.25">
      <c r="A2673" s="18"/>
      <c r="B2673" s="18"/>
      <c r="C2673" s="18"/>
      <c r="D2673" s="77"/>
      <c r="E2673" s="77"/>
      <c r="F2673" s="77"/>
      <c r="G2673" s="78"/>
      <c r="H2673" s="5"/>
      <c r="I2673" s="5"/>
      <c r="J2673" s="5"/>
      <c r="K2673" s="5"/>
      <c r="O2673" s="5"/>
      <c r="P2673" s="5"/>
      <c r="Q2673" s="5"/>
      <c r="R2673" s="18"/>
      <c r="S2673" s="18"/>
      <c r="T2673" s="18"/>
      <c r="AA2673" s="70"/>
      <c r="AB2673" s="92"/>
      <c r="AD2673" s="70"/>
      <c r="AE2673" s="92"/>
    </row>
    <row r="2674" spans="1:31" x14ac:dyDescent="0.25">
      <c r="A2674" s="18"/>
      <c r="B2674" s="18"/>
      <c r="C2674" s="18"/>
      <c r="D2674" s="77"/>
      <c r="E2674" s="77"/>
      <c r="F2674" s="77"/>
      <c r="G2674" s="78"/>
      <c r="H2674" s="5"/>
      <c r="I2674" s="5"/>
      <c r="J2674" s="5"/>
      <c r="K2674" s="5"/>
      <c r="O2674" s="5"/>
      <c r="P2674" s="5"/>
      <c r="Q2674" s="5"/>
      <c r="R2674" s="18"/>
      <c r="S2674" s="18"/>
      <c r="T2674" s="18"/>
      <c r="AA2674" s="70"/>
      <c r="AB2674" s="92"/>
      <c r="AD2674" s="70"/>
      <c r="AE2674" s="92"/>
    </row>
    <row r="2675" spans="1:31" x14ac:dyDescent="0.25">
      <c r="A2675" s="18"/>
      <c r="B2675" s="18"/>
      <c r="C2675" s="18"/>
      <c r="D2675" s="77"/>
      <c r="E2675" s="77"/>
      <c r="F2675" s="77"/>
      <c r="G2675" s="78"/>
      <c r="H2675" s="5"/>
      <c r="I2675" s="5"/>
      <c r="J2675" s="5"/>
      <c r="K2675" s="5"/>
      <c r="O2675" s="5"/>
      <c r="P2675" s="5"/>
      <c r="Q2675" s="5"/>
      <c r="R2675" s="18"/>
      <c r="S2675" s="18"/>
      <c r="T2675" s="18"/>
      <c r="AA2675" s="70"/>
      <c r="AB2675" s="92"/>
      <c r="AD2675" s="70"/>
      <c r="AE2675" s="92"/>
    </row>
    <row r="2676" spans="1:31" x14ac:dyDescent="0.25">
      <c r="A2676" s="18"/>
      <c r="B2676" s="18"/>
      <c r="C2676" s="18"/>
      <c r="D2676" s="77"/>
      <c r="E2676" s="77"/>
      <c r="F2676" s="77"/>
      <c r="G2676" s="78"/>
      <c r="H2676" s="5"/>
      <c r="I2676" s="5"/>
      <c r="J2676" s="5"/>
      <c r="K2676" s="5"/>
      <c r="O2676" s="5"/>
      <c r="P2676" s="5"/>
      <c r="Q2676" s="5"/>
      <c r="R2676" s="18"/>
      <c r="S2676" s="18"/>
      <c r="T2676" s="18"/>
      <c r="AA2676" s="70"/>
      <c r="AB2676" s="92"/>
      <c r="AD2676" s="70"/>
      <c r="AE2676" s="92"/>
    </row>
    <row r="2677" spans="1:31" x14ac:dyDescent="0.25">
      <c r="A2677" s="18"/>
      <c r="B2677" s="18"/>
      <c r="C2677" s="18"/>
      <c r="D2677" s="77"/>
      <c r="E2677" s="77"/>
      <c r="F2677" s="77"/>
      <c r="G2677" s="78"/>
      <c r="H2677" s="5"/>
      <c r="I2677" s="5"/>
      <c r="J2677" s="5"/>
      <c r="K2677" s="5"/>
      <c r="O2677" s="5"/>
      <c r="P2677" s="5"/>
      <c r="Q2677" s="5"/>
      <c r="R2677" s="18"/>
      <c r="S2677" s="18"/>
      <c r="T2677" s="18"/>
      <c r="AA2677" s="70"/>
      <c r="AB2677" s="92"/>
      <c r="AD2677" s="70"/>
      <c r="AE2677" s="92"/>
    </row>
    <row r="2678" spans="1:31" x14ac:dyDescent="0.25">
      <c r="A2678" s="18"/>
      <c r="B2678" s="18"/>
      <c r="C2678" s="18"/>
      <c r="D2678" s="77"/>
      <c r="E2678" s="77"/>
      <c r="F2678" s="77"/>
      <c r="G2678" s="78"/>
      <c r="H2678" s="5"/>
      <c r="I2678" s="5"/>
      <c r="J2678" s="5"/>
      <c r="K2678" s="5"/>
      <c r="O2678" s="5"/>
      <c r="P2678" s="5"/>
      <c r="Q2678" s="5"/>
      <c r="R2678" s="18"/>
      <c r="S2678" s="18"/>
      <c r="T2678" s="18"/>
      <c r="AA2678" s="70"/>
      <c r="AB2678" s="92"/>
      <c r="AD2678" s="70"/>
      <c r="AE2678" s="92"/>
    </row>
    <row r="2679" spans="1:31" x14ac:dyDescent="0.25">
      <c r="A2679" s="18"/>
      <c r="B2679" s="18"/>
      <c r="C2679" s="18"/>
      <c r="D2679" s="77"/>
      <c r="E2679" s="77"/>
      <c r="F2679" s="77"/>
      <c r="G2679" s="78"/>
      <c r="H2679" s="5"/>
      <c r="I2679" s="5"/>
      <c r="J2679" s="5"/>
      <c r="K2679" s="5"/>
      <c r="O2679" s="5"/>
      <c r="P2679" s="5"/>
      <c r="Q2679" s="5"/>
      <c r="R2679" s="18"/>
      <c r="S2679" s="18"/>
      <c r="T2679" s="18"/>
      <c r="AA2679" s="70"/>
      <c r="AB2679" s="92"/>
      <c r="AD2679" s="70"/>
      <c r="AE2679" s="92"/>
    </row>
    <row r="2680" spans="1:31" x14ac:dyDescent="0.25">
      <c r="A2680" s="18"/>
      <c r="B2680" s="18"/>
      <c r="C2680" s="18"/>
      <c r="D2680" s="77"/>
      <c r="E2680" s="77"/>
      <c r="F2680" s="77"/>
      <c r="G2680" s="78"/>
      <c r="H2680" s="5"/>
      <c r="I2680" s="5"/>
      <c r="J2680" s="5"/>
      <c r="K2680" s="5"/>
      <c r="O2680" s="5"/>
      <c r="P2680" s="5"/>
      <c r="Q2680" s="5"/>
      <c r="R2680" s="18"/>
      <c r="S2680" s="18"/>
      <c r="T2680" s="18"/>
      <c r="AA2680" s="70"/>
      <c r="AB2680" s="92"/>
      <c r="AD2680" s="70"/>
      <c r="AE2680" s="92"/>
    </row>
    <row r="2681" spans="1:31" x14ac:dyDescent="0.25">
      <c r="A2681" s="18"/>
      <c r="B2681" s="18"/>
      <c r="C2681" s="18"/>
      <c r="D2681" s="77"/>
      <c r="E2681" s="77"/>
      <c r="F2681" s="77"/>
      <c r="G2681" s="78"/>
      <c r="H2681" s="5"/>
      <c r="I2681" s="5"/>
      <c r="J2681" s="5"/>
      <c r="K2681" s="5"/>
      <c r="O2681" s="5"/>
      <c r="P2681" s="5"/>
      <c r="Q2681" s="5"/>
      <c r="R2681" s="18"/>
      <c r="S2681" s="18"/>
      <c r="T2681" s="18"/>
      <c r="AA2681" s="70"/>
      <c r="AB2681" s="92"/>
      <c r="AD2681" s="70"/>
      <c r="AE2681" s="92"/>
    </row>
    <row r="2682" spans="1:31" x14ac:dyDescent="0.25">
      <c r="A2682" s="18"/>
      <c r="B2682" s="18"/>
      <c r="C2682" s="18"/>
      <c r="D2682" s="77"/>
      <c r="E2682" s="77"/>
      <c r="F2682" s="77"/>
      <c r="G2682" s="78"/>
      <c r="H2682" s="5"/>
      <c r="I2682" s="5"/>
      <c r="J2682" s="5"/>
      <c r="K2682" s="5"/>
      <c r="O2682" s="5"/>
      <c r="P2682" s="5"/>
      <c r="Q2682" s="5"/>
      <c r="R2682" s="18"/>
      <c r="S2682" s="18"/>
      <c r="T2682" s="18"/>
      <c r="AA2682" s="70"/>
      <c r="AB2682" s="92"/>
      <c r="AD2682" s="70"/>
      <c r="AE2682" s="92"/>
    </row>
    <row r="2683" spans="1:31" x14ac:dyDescent="0.25">
      <c r="A2683" s="18"/>
      <c r="B2683" s="18"/>
      <c r="C2683" s="18"/>
      <c r="D2683" s="77"/>
      <c r="E2683" s="77"/>
      <c r="F2683" s="77"/>
      <c r="G2683" s="78"/>
      <c r="H2683" s="5"/>
      <c r="I2683" s="5"/>
      <c r="J2683" s="5"/>
      <c r="K2683" s="5"/>
      <c r="O2683" s="5"/>
      <c r="P2683" s="5"/>
      <c r="Q2683" s="5"/>
      <c r="R2683" s="18"/>
      <c r="S2683" s="18"/>
      <c r="T2683" s="18"/>
      <c r="AA2683" s="70"/>
      <c r="AB2683" s="92"/>
      <c r="AD2683" s="70"/>
      <c r="AE2683" s="92"/>
    </row>
    <row r="2684" spans="1:31" x14ac:dyDescent="0.25">
      <c r="A2684" s="18"/>
      <c r="B2684" s="18"/>
      <c r="C2684" s="18"/>
      <c r="D2684" s="77"/>
      <c r="E2684" s="77"/>
      <c r="F2684" s="77"/>
      <c r="G2684" s="78"/>
      <c r="H2684" s="5"/>
      <c r="I2684" s="5"/>
      <c r="J2684" s="5"/>
      <c r="K2684" s="5"/>
      <c r="O2684" s="5"/>
      <c r="P2684" s="5"/>
      <c r="Q2684" s="5"/>
      <c r="R2684" s="18"/>
      <c r="S2684" s="18"/>
      <c r="T2684" s="18"/>
      <c r="AA2684" s="70"/>
      <c r="AB2684" s="92"/>
      <c r="AD2684" s="70"/>
      <c r="AE2684" s="92"/>
    </row>
    <row r="2685" spans="1:31" x14ac:dyDescent="0.25">
      <c r="A2685" s="18"/>
      <c r="B2685" s="18"/>
      <c r="C2685" s="18"/>
      <c r="D2685" s="77"/>
      <c r="E2685" s="77"/>
      <c r="F2685" s="77"/>
      <c r="G2685" s="78"/>
      <c r="H2685" s="5"/>
      <c r="I2685" s="5"/>
      <c r="J2685" s="5"/>
      <c r="K2685" s="5"/>
      <c r="O2685" s="5"/>
      <c r="P2685" s="5"/>
      <c r="Q2685" s="5"/>
      <c r="R2685" s="18"/>
      <c r="S2685" s="18"/>
      <c r="T2685" s="18"/>
      <c r="AA2685" s="70"/>
      <c r="AB2685" s="92"/>
      <c r="AD2685" s="70"/>
      <c r="AE2685" s="92"/>
    </row>
    <row r="2686" spans="1:31" x14ac:dyDescent="0.25">
      <c r="A2686" s="18"/>
      <c r="B2686" s="18"/>
      <c r="C2686" s="18"/>
      <c r="D2686" s="77"/>
      <c r="E2686" s="77"/>
      <c r="F2686" s="77"/>
      <c r="G2686" s="78"/>
      <c r="H2686" s="5"/>
      <c r="I2686" s="5"/>
      <c r="J2686" s="5"/>
      <c r="K2686" s="5"/>
      <c r="O2686" s="5"/>
      <c r="P2686" s="5"/>
      <c r="Q2686" s="5"/>
      <c r="R2686" s="18"/>
      <c r="S2686" s="18"/>
      <c r="T2686" s="18"/>
      <c r="AA2686" s="70"/>
      <c r="AB2686" s="92"/>
      <c r="AD2686" s="70"/>
      <c r="AE2686" s="92"/>
    </row>
    <row r="2687" spans="1:31" x14ac:dyDescent="0.25">
      <c r="A2687" s="18"/>
      <c r="B2687" s="18"/>
      <c r="C2687" s="18"/>
      <c r="D2687" s="77"/>
      <c r="E2687" s="77"/>
      <c r="F2687" s="77"/>
      <c r="G2687" s="78"/>
      <c r="H2687" s="5"/>
      <c r="I2687" s="5"/>
      <c r="J2687" s="5"/>
      <c r="K2687" s="5"/>
      <c r="O2687" s="5"/>
      <c r="P2687" s="5"/>
      <c r="Q2687" s="5"/>
      <c r="R2687" s="18"/>
      <c r="S2687" s="18"/>
      <c r="T2687" s="18"/>
      <c r="AA2687" s="70"/>
      <c r="AB2687" s="92"/>
      <c r="AD2687" s="70"/>
      <c r="AE2687" s="92"/>
    </row>
    <row r="2688" spans="1:31" x14ac:dyDescent="0.25">
      <c r="A2688" s="18"/>
      <c r="B2688" s="18"/>
      <c r="C2688" s="18"/>
      <c r="D2688" s="77"/>
      <c r="E2688" s="77"/>
      <c r="F2688" s="77"/>
      <c r="G2688" s="78"/>
      <c r="H2688" s="5"/>
      <c r="I2688" s="5"/>
      <c r="J2688" s="5"/>
      <c r="K2688" s="5"/>
      <c r="O2688" s="5"/>
      <c r="P2688" s="5"/>
      <c r="Q2688" s="5"/>
      <c r="R2688" s="18"/>
      <c r="S2688" s="18"/>
      <c r="T2688" s="18"/>
      <c r="AA2688" s="70"/>
      <c r="AB2688" s="92"/>
      <c r="AD2688" s="70"/>
      <c r="AE2688" s="92"/>
    </row>
    <row r="2689" spans="1:31" x14ac:dyDescent="0.25">
      <c r="A2689" s="18"/>
      <c r="B2689" s="18"/>
      <c r="C2689" s="18"/>
      <c r="D2689" s="77"/>
      <c r="E2689" s="77"/>
      <c r="F2689" s="77"/>
      <c r="G2689" s="78"/>
      <c r="H2689" s="5"/>
      <c r="I2689" s="5"/>
      <c r="J2689" s="5"/>
      <c r="K2689" s="5"/>
      <c r="O2689" s="5"/>
      <c r="P2689" s="5"/>
      <c r="Q2689" s="5"/>
      <c r="R2689" s="18"/>
      <c r="S2689" s="18"/>
      <c r="T2689" s="18"/>
      <c r="AA2689" s="70"/>
      <c r="AB2689" s="92"/>
      <c r="AD2689" s="70"/>
      <c r="AE2689" s="92"/>
    </row>
    <row r="2690" spans="1:31" x14ac:dyDescent="0.25">
      <c r="A2690" s="18"/>
      <c r="B2690" s="18"/>
      <c r="C2690" s="18"/>
      <c r="D2690" s="77"/>
      <c r="E2690" s="77"/>
      <c r="F2690" s="77"/>
      <c r="G2690" s="78"/>
      <c r="H2690" s="5"/>
      <c r="I2690" s="5"/>
      <c r="J2690" s="5"/>
      <c r="K2690" s="5"/>
      <c r="O2690" s="5"/>
      <c r="P2690" s="5"/>
      <c r="Q2690" s="5"/>
      <c r="R2690" s="18"/>
      <c r="S2690" s="18"/>
      <c r="T2690" s="18"/>
      <c r="AA2690" s="70"/>
      <c r="AB2690" s="92"/>
      <c r="AD2690" s="70"/>
      <c r="AE2690" s="92"/>
    </row>
    <row r="2691" spans="1:31" x14ac:dyDescent="0.25">
      <c r="A2691" s="18"/>
      <c r="B2691" s="18"/>
      <c r="C2691" s="18"/>
      <c r="D2691" s="77"/>
      <c r="E2691" s="77"/>
      <c r="F2691" s="77"/>
      <c r="G2691" s="78"/>
      <c r="H2691" s="5"/>
      <c r="I2691" s="5"/>
      <c r="J2691" s="5"/>
      <c r="K2691" s="5"/>
      <c r="O2691" s="5"/>
      <c r="P2691" s="5"/>
      <c r="Q2691" s="5"/>
      <c r="R2691" s="18"/>
      <c r="S2691" s="18"/>
      <c r="T2691" s="18"/>
      <c r="AA2691" s="70"/>
      <c r="AB2691" s="92"/>
      <c r="AD2691" s="70"/>
      <c r="AE2691" s="92"/>
    </row>
    <row r="2692" spans="1:31" x14ac:dyDescent="0.25">
      <c r="A2692" s="18"/>
      <c r="B2692" s="18"/>
      <c r="C2692" s="18"/>
      <c r="D2692" s="77"/>
      <c r="E2692" s="77"/>
      <c r="F2692" s="77"/>
      <c r="G2692" s="78"/>
      <c r="H2692" s="5"/>
      <c r="I2692" s="5"/>
      <c r="J2692" s="5"/>
      <c r="K2692" s="5"/>
      <c r="O2692" s="5"/>
      <c r="P2692" s="5"/>
      <c r="Q2692" s="5"/>
      <c r="R2692" s="18"/>
      <c r="S2692" s="18"/>
      <c r="T2692" s="18"/>
      <c r="AA2692" s="70"/>
      <c r="AB2692" s="92"/>
      <c r="AD2692" s="70"/>
      <c r="AE2692" s="92"/>
    </row>
    <row r="2693" spans="1:31" x14ac:dyDescent="0.25">
      <c r="A2693" s="18"/>
      <c r="B2693" s="18"/>
      <c r="C2693" s="18"/>
      <c r="D2693" s="77"/>
      <c r="E2693" s="77"/>
      <c r="F2693" s="77"/>
      <c r="G2693" s="78"/>
      <c r="H2693" s="5"/>
      <c r="I2693" s="5"/>
      <c r="J2693" s="5"/>
      <c r="K2693" s="5"/>
      <c r="O2693" s="5"/>
      <c r="P2693" s="5"/>
      <c r="Q2693" s="5"/>
      <c r="R2693" s="18"/>
      <c r="S2693" s="18"/>
      <c r="T2693" s="18"/>
      <c r="AA2693" s="70"/>
      <c r="AB2693" s="92"/>
      <c r="AD2693" s="70"/>
      <c r="AE2693" s="92"/>
    </row>
    <row r="2694" spans="1:31" x14ac:dyDescent="0.25">
      <c r="A2694" s="18"/>
      <c r="B2694" s="18"/>
      <c r="C2694" s="18"/>
      <c r="D2694" s="77"/>
      <c r="E2694" s="77"/>
      <c r="F2694" s="77"/>
      <c r="G2694" s="78"/>
      <c r="H2694" s="5"/>
      <c r="I2694" s="5"/>
      <c r="J2694" s="5"/>
      <c r="K2694" s="5"/>
      <c r="O2694" s="5"/>
      <c r="P2694" s="5"/>
      <c r="Q2694" s="5"/>
      <c r="R2694" s="18"/>
      <c r="S2694" s="18"/>
      <c r="T2694" s="18"/>
      <c r="AA2694" s="70"/>
      <c r="AB2694" s="92"/>
      <c r="AD2694" s="70"/>
      <c r="AE2694" s="92"/>
    </row>
    <row r="2695" spans="1:31" x14ac:dyDescent="0.25">
      <c r="A2695" s="18"/>
      <c r="B2695" s="18"/>
      <c r="C2695" s="18"/>
      <c r="D2695" s="77"/>
      <c r="E2695" s="77"/>
      <c r="F2695" s="77"/>
      <c r="G2695" s="78"/>
      <c r="H2695" s="5"/>
      <c r="I2695" s="5"/>
      <c r="J2695" s="5"/>
      <c r="K2695" s="5"/>
      <c r="O2695" s="5"/>
      <c r="P2695" s="5"/>
      <c r="Q2695" s="5"/>
      <c r="R2695" s="18"/>
      <c r="S2695" s="18"/>
      <c r="T2695" s="18"/>
      <c r="AA2695" s="70"/>
      <c r="AB2695" s="92"/>
      <c r="AD2695" s="70"/>
      <c r="AE2695" s="92"/>
    </row>
    <row r="2696" spans="1:31" x14ac:dyDescent="0.25">
      <c r="A2696" s="18"/>
      <c r="B2696" s="18"/>
      <c r="C2696" s="18"/>
      <c r="D2696" s="77"/>
      <c r="E2696" s="77"/>
      <c r="F2696" s="77"/>
      <c r="G2696" s="78"/>
      <c r="H2696" s="5"/>
      <c r="I2696" s="5"/>
      <c r="J2696" s="5"/>
      <c r="K2696" s="5"/>
      <c r="O2696" s="5"/>
      <c r="P2696" s="5"/>
      <c r="Q2696" s="5"/>
      <c r="R2696" s="18"/>
      <c r="S2696" s="18"/>
      <c r="T2696" s="18"/>
      <c r="AA2696" s="70"/>
      <c r="AB2696" s="92"/>
      <c r="AD2696" s="70"/>
      <c r="AE2696" s="92"/>
    </row>
    <row r="2697" spans="1:31" x14ac:dyDescent="0.25">
      <c r="A2697" s="18"/>
      <c r="B2697" s="18"/>
      <c r="C2697" s="18"/>
      <c r="D2697" s="77"/>
      <c r="E2697" s="77"/>
      <c r="F2697" s="77"/>
      <c r="G2697" s="78"/>
      <c r="H2697" s="5"/>
      <c r="I2697" s="5"/>
      <c r="J2697" s="5"/>
      <c r="K2697" s="5"/>
      <c r="O2697" s="5"/>
      <c r="P2697" s="5"/>
      <c r="Q2697" s="5"/>
      <c r="R2697" s="18"/>
      <c r="S2697" s="18"/>
      <c r="T2697" s="18"/>
      <c r="AA2697" s="70"/>
      <c r="AB2697" s="92"/>
      <c r="AD2697" s="70"/>
      <c r="AE2697" s="92"/>
    </row>
    <row r="2698" spans="1:31" x14ac:dyDescent="0.25">
      <c r="A2698" s="18"/>
      <c r="B2698" s="18"/>
      <c r="C2698" s="18"/>
      <c r="D2698" s="77"/>
      <c r="E2698" s="77"/>
      <c r="F2698" s="77"/>
      <c r="G2698" s="78"/>
      <c r="H2698" s="5"/>
      <c r="I2698" s="5"/>
      <c r="J2698" s="5"/>
      <c r="K2698" s="5"/>
      <c r="O2698" s="5"/>
      <c r="P2698" s="5"/>
      <c r="Q2698" s="5"/>
      <c r="R2698" s="18"/>
      <c r="S2698" s="18"/>
      <c r="T2698" s="18"/>
      <c r="AA2698" s="70"/>
      <c r="AB2698" s="92"/>
      <c r="AD2698" s="70"/>
      <c r="AE2698" s="92"/>
    </row>
    <row r="2699" spans="1:31" x14ac:dyDescent="0.25">
      <c r="A2699" s="18"/>
      <c r="B2699" s="18"/>
      <c r="C2699" s="18"/>
      <c r="D2699" s="77"/>
      <c r="E2699" s="77"/>
      <c r="F2699" s="77"/>
      <c r="G2699" s="78"/>
      <c r="H2699" s="5"/>
      <c r="I2699" s="5"/>
      <c r="J2699" s="5"/>
      <c r="K2699" s="5"/>
      <c r="O2699" s="5"/>
      <c r="P2699" s="5"/>
      <c r="Q2699" s="5"/>
      <c r="R2699" s="18"/>
      <c r="S2699" s="18"/>
      <c r="T2699" s="18"/>
      <c r="AA2699" s="70"/>
      <c r="AB2699" s="92"/>
      <c r="AD2699" s="70"/>
      <c r="AE2699" s="92"/>
    </row>
    <row r="2700" spans="1:31" x14ac:dyDescent="0.25">
      <c r="A2700" s="18"/>
      <c r="B2700" s="18"/>
      <c r="C2700" s="18"/>
      <c r="D2700" s="77"/>
      <c r="E2700" s="77"/>
      <c r="F2700" s="77"/>
      <c r="G2700" s="78"/>
      <c r="H2700" s="5"/>
      <c r="I2700" s="5"/>
      <c r="J2700" s="5"/>
      <c r="K2700" s="5"/>
      <c r="O2700" s="5"/>
      <c r="P2700" s="5"/>
      <c r="Q2700" s="5"/>
      <c r="R2700" s="18"/>
      <c r="S2700" s="18"/>
      <c r="T2700" s="18"/>
      <c r="AA2700" s="70"/>
      <c r="AB2700" s="92"/>
      <c r="AD2700" s="70"/>
      <c r="AE2700" s="92"/>
    </row>
    <row r="2701" spans="1:31" x14ac:dyDescent="0.25">
      <c r="A2701" s="18"/>
      <c r="B2701" s="18"/>
      <c r="C2701" s="18"/>
      <c r="D2701" s="77"/>
      <c r="E2701" s="77"/>
      <c r="F2701" s="77"/>
      <c r="G2701" s="78"/>
      <c r="H2701" s="5"/>
      <c r="I2701" s="5"/>
      <c r="J2701" s="5"/>
      <c r="K2701" s="5"/>
      <c r="O2701" s="5"/>
      <c r="P2701" s="5"/>
      <c r="Q2701" s="5"/>
      <c r="R2701" s="18"/>
      <c r="S2701" s="18"/>
      <c r="T2701" s="18"/>
      <c r="AA2701" s="70"/>
      <c r="AB2701" s="92"/>
      <c r="AD2701" s="70"/>
      <c r="AE2701" s="92"/>
    </row>
    <row r="2702" spans="1:31" x14ac:dyDescent="0.25">
      <c r="A2702" s="18"/>
      <c r="B2702" s="18"/>
      <c r="C2702" s="18"/>
      <c r="D2702" s="77"/>
      <c r="E2702" s="77"/>
      <c r="F2702" s="77"/>
      <c r="G2702" s="78"/>
      <c r="H2702" s="5"/>
      <c r="I2702" s="5"/>
      <c r="J2702" s="5"/>
      <c r="K2702" s="5"/>
      <c r="O2702" s="5"/>
      <c r="P2702" s="5"/>
      <c r="Q2702" s="5"/>
      <c r="R2702" s="18"/>
      <c r="S2702" s="18"/>
      <c r="T2702" s="18"/>
      <c r="AA2702" s="70"/>
      <c r="AB2702" s="92"/>
      <c r="AD2702" s="70"/>
      <c r="AE2702" s="92"/>
    </row>
    <row r="2703" spans="1:31" x14ac:dyDescent="0.25">
      <c r="A2703" s="18"/>
      <c r="B2703" s="18"/>
      <c r="C2703" s="18"/>
      <c r="D2703" s="77"/>
      <c r="E2703" s="77"/>
      <c r="F2703" s="77"/>
      <c r="G2703" s="78"/>
      <c r="H2703" s="5"/>
      <c r="I2703" s="5"/>
      <c r="J2703" s="5"/>
      <c r="K2703" s="5"/>
      <c r="O2703" s="5"/>
      <c r="P2703" s="5"/>
      <c r="Q2703" s="5"/>
      <c r="R2703" s="18"/>
      <c r="S2703" s="18"/>
      <c r="T2703" s="18"/>
      <c r="AA2703" s="70"/>
      <c r="AB2703" s="92"/>
      <c r="AD2703" s="70"/>
      <c r="AE2703" s="92"/>
    </row>
    <row r="2704" spans="1:31" x14ac:dyDescent="0.25">
      <c r="A2704" s="18"/>
      <c r="B2704" s="18"/>
      <c r="C2704" s="18"/>
      <c r="D2704" s="77"/>
      <c r="E2704" s="77"/>
      <c r="F2704" s="77"/>
      <c r="G2704" s="78"/>
      <c r="H2704" s="5"/>
      <c r="I2704" s="5"/>
      <c r="J2704" s="5"/>
      <c r="K2704" s="5"/>
      <c r="O2704" s="5"/>
      <c r="P2704" s="5"/>
      <c r="Q2704" s="5"/>
      <c r="R2704" s="18"/>
      <c r="S2704" s="18"/>
      <c r="T2704" s="18"/>
      <c r="AA2704" s="70"/>
      <c r="AB2704" s="92"/>
      <c r="AD2704" s="70"/>
      <c r="AE2704" s="92"/>
    </row>
    <row r="2705" spans="1:31" x14ac:dyDescent="0.25">
      <c r="A2705" s="18"/>
      <c r="B2705" s="18"/>
      <c r="C2705" s="18"/>
      <c r="D2705" s="77"/>
      <c r="E2705" s="77"/>
      <c r="F2705" s="77"/>
      <c r="G2705" s="78"/>
      <c r="H2705" s="5"/>
      <c r="I2705" s="5"/>
      <c r="J2705" s="5"/>
      <c r="K2705" s="5"/>
      <c r="O2705" s="5"/>
      <c r="P2705" s="5"/>
      <c r="Q2705" s="5"/>
      <c r="R2705" s="18"/>
      <c r="S2705" s="18"/>
      <c r="T2705" s="18"/>
      <c r="AA2705" s="70"/>
      <c r="AB2705" s="92"/>
      <c r="AD2705" s="70"/>
      <c r="AE2705" s="92"/>
    </row>
    <row r="2706" spans="1:31" x14ac:dyDescent="0.25">
      <c r="A2706" s="18"/>
      <c r="B2706" s="18"/>
      <c r="C2706" s="18"/>
      <c r="D2706" s="77"/>
      <c r="E2706" s="77"/>
      <c r="F2706" s="77"/>
      <c r="G2706" s="78"/>
      <c r="H2706" s="5"/>
      <c r="I2706" s="5"/>
      <c r="J2706" s="5"/>
      <c r="K2706" s="5"/>
      <c r="O2706" s="5"/>
      <c r="P2706" s="5"/>
      <c r="Q2706" s="5"/>
      <c r="R2706" s="18"/>
      <c r="S2706" s="18"/>
      <c r="T2706" s="18"/>
      <c r="AA2706" s="70"/>
      <c r="AB2706" s="92"/>
      <c r="AD2706" s="70"/>
      <c r="AE2706" s="92"/>
    </row>
    <row r="2707" spans="1:31" x14ac:dyDescent="0.25">
      <c r="A2707" s="18"/>
      <c r="B2707" s="18"/>
      <c r="C2707" s="18"/>
      <c r="D2707" s="77"/>
      <c r="E2707" s="77"/>
      <c r="F2707" s="77"/>
      <c r="G2707" s="78"/>
      <c r="H2707" s="5"/>
      <c r="I2707" s="5"/>
      <c r="J2707" s="5"/>
      <c r="K2707" s="5"/>
      <c r="O2707" s="5"/>
      <c r="P2707" s="5"/>
      <c r="Q2707" s="5"/>
      <c r="R2707" s="18"/>
      <c r="S2707" s="18"/>
      <c r="T2707" s="18"/>
      <c r="AA2707" s="70"/>
      <c r="AB2707" s="92"/>
      <c r="AD2707" s="70"/>
      <c r="AE2707" s="92"/>
    </row>
    <row r="2708" spans="1:31" x14ac:dyDescent="0.25">
      <c r="A2708" s="18"/>
      <c r="B2708" s="18"/>
      <c r="C2708" s="18"/>
      <c r="D2708" s="77"/>
      <c r="E2708" s="77"/>
      <c r="F2708" s="77"/>
      <c r="G2708" s="78"/>
      <c r="H2708" s="5"/>
      <c r="I2708" s="5"/>
      <c r="J2708" s="5"/>
      <c r="K2708" s="5"/>
      <c r="O2708" s="5"/>
      <c r="P2708" s="5"/>
      <c r="Q2708" s="5"/>
      <c r="R2708" s="18"/>
      <c r="S2708" s="18"/>
      <c r="T2708" s="18"/>
      <c r="AA2708" s="70"/>
      <c r="AB2708" s="92"/>
      <c r="AD2708" s="70"/>
      <c r="AE2708" s="92"/>
    </row>
    <row r="2709" spans="1:31" x14ac:dyDescent="0.25">
      <c r="A2709" s="18"/>
      <c r="B2709" s="18"/>
      <c r="C2709" s="18"/>
      <c r="D2709" s="77"/>
      <c r="E2709" s="77"/>
      <c r="F2709" s="77"/>
      <c r="G2709" s="78"/>
      <c r="H2709" s="5"/>
      <c r="I2709" s="5"/>
      <c r="J2709" s="5"/>
      <c r="K2709" s="5"/>
      <c r="O2709" s="5"/>
      <c r="P2709" s="5"/>
      <c r="Q2709" s="5"/>
      <c r="R2709" s="18"/>
      <c r="S2709" s="18"/>
      <c r="T2709" s="18"/>
      <c r="AA2709" s="70"/>
      <c r="AB2709" s="92"/>
      <c r="AD2709" s="70"/>
      <c r="AE2709" s="92"/>
    </row>
    <row r="2710" spans="1:31" x14ac:dyDescent="0.25">
      <c r="A2710" s="18"/>
      <c r="B2710" s="18"/>
      <c r="C2710" s="18"/>
      <c r="D2710" s="77"/>
      <c r="E2710" s="77"/>
      <c r="F2710" s="77"/>
      <c r="G2710" s="78"/>
      <c r="H2710" s="5"/>
      <c r="I2710" s="5"/>
      <c r="J2710" s="5"/>
      <c r="K2710" s="5"/>
      <c r="O2710" s="5"/>
      <c r="P2710" s="5"/>
      <c r="Q2710" s="5"/>
      <c r="R2710" s="18"/>
      <c r="S2710" s="18"/>
      <c r="T2710" s="18"/>
      <c r="AA2710" s="70"/>
      <c r="AB2710" s="92"/>
      <c r="AD2710" s="70"/>
      <c r="AE2710" s="92"/>
    </row>
    <row r="2711" spans="1:31" x14ac:dyDescent="0.25">
      <c r="A2711" s="18"/>
      <c r="B2711" s="18"/>
      <c r="C2711" s="18"/>
      <c r="D2711" s="77"/>
      <c r="E2711" s="77"/>
      <c r="F2711" s="77"/>
      <c r="G2711" s="78"/>
      <c r="H2711" s="5"/>
      <c r="I2711" s="5"/>
      <c r="J2711" s="5"/>
      <c r="K2711" s="5"/>
      <c r="O2711" s="5"/>
      <c r="P2711" s="5"/>
      <c r="Q2711" s="5"/>
      <c r="R2711" s="18"/>
      <c r="S2711" s="18"/>
      <c r="T2711" s="18"/>
      <c r="AA2711" s="70"/>
      <c r="AB2711" s="92"/>
      <c r="AD2711" s="70"/>
      <c r="AE2711" s="92"/>
    </row>
    <row r="2712" spans="1:31" x14ac:dyDescent="0.25">
      <c r="A2712" s="18"/>
      <c r="B2712" s="18"/>
      <c r="C2712" s="18"/>
      <c r="D2712" s="77"/>
      <c r="E2712" s="77"/>
      <c r="F2712" s="77"/>
      <c r="G2712" s="78"/>
      <c r="H2712" s="5"/>
      <c r="I2712" s="5"/>
      <c r="J2712" s="5"/>
      <c r="K2712" s="5"/>
      <c r="O2712" s="5"/>
      <c r="P2712" s="5"/>
      <c r="Q2712" s="5"/>
      <c r="R2712" s="18"/>
      <c r="S2712" s="18"/>
      <c r="T2712" s="18"/>
      <c r="AA2712" s="70"/>
      <c r="AB2712" s="92"/>
      <c r="AD2712" s="70"/>
      <c r="AE2712" s="92"/>
    </row>
    <row r="2713" spans="1:31" x14ac:dyDescent="0.25">
      <c r="A2713" s="18"/>
      <c r="B2713" s="18"/>
      <c r="C2713" s="18"/>
      <c r="D2713" s="77"/>
      <c r="E2713" s="77"/>
      <c r="F2713" s="77"/>
      <c r="G2713" s="78"/>
      <c r="H2713" s="5"/>
      <c r="I2713" s="5"/>
      <c r="J2713" s="5"/>
      <c r="K2713" s="5"/>
      <c r="O2713" s="5"/>
      <c r="P2713" s="5"/>
      <c r="Q2713" s="5"/>
      <c r="R2713" s="18"/>
      <c r="S2713" s="18"/>
      <c r="T2713" s="18"/>
      <c r="AA2713" s="70"/>
      <c r="AB2713" s="92"/>
      <c r="AD2713" s="70"/>
      <c r="AE2713" s="92"/>
    </row>
    <row r="2714" spans="1:31" x14ac:dyDescent="0.25">
      <c r="A2714" s="18"/>
      <c r="B2714" s="18"/>
      <c r="C2714" s="18"/>
      <c r="D2714" s="77"/>
      <c r="E2714" s="77"/>
      <c r="F2714" s="77"/>
      <c r="G2714" s="78"/>
      <c r="H2714" s="5"/>
      <c r="I2714" s="5"/>
      <c r="J2714" s="5"/>
      <c r="K2714" s="5"/>
      <c r="O2714" s="5"/>
      <c r="P2714" s="5"/>
      <c r="Q2714" s="5"/>
      <c r="R2714" s="18"/>
      <c r="S2714" s="18"/>
      <c r="T2714" s="18"/>
      <c r="AA2714" s="70"/>
      <c r="AB2714" s="92"/>
      <c r="AD2714" s="70"/>
      <c r="AE2714" s="92"/>
    </row>
    <row r="2715" spans="1:31" x14ac:dyDescent="0.25">
      <c r="A2715" s="18"/>
      <c r="B2715" s="18"/>
      <c r="C2715" s="18"/>
      <c r="D2715" s="77"/>
      <c r="E2715" s="77"/>
      <c r="F2715" s="77"/>
      <c r="G2715" s="78"/>
      <c r="H2715" s="5"/>
      <c r="I2715" s="5"/>
      <c r="J2715" s="5"/>
      <c r="K2715" s="5"/>
      <c r="O2715" s="5"/>
      <c r="P2715" s="5"/>
      <c r="Q2715" s="5"/>
      <c r="R2715" s="18"/>
      <c r="S2715" s="18"/>
      <c r="T2715" s="18"/>
      <c r="AA2715" s="70"/>
      <c r="AB2715" s="92"/>
      <c r="AD2715" s="70"/>
      <c r="AE2715" s="92"/>
    </row>
    <row r="2716" spans="1:31" x14ac:dyDescent="0.25">
      <c r="A2716" s="18"/>
      <c r="B2716" s="18"/>
      <c r="C2716" s="18"/>
      <c r="D2716" s="77"/>
      <c r="E2716" s="77"/>
      <c r="F2716" s="77"/>
      <c r="G2716" s="78"/>
      <c r="H2716" s="5"/>
      <c r="I2716" s="5"/>
      <c r="J2716" s="5"/>
      <c r="K2716" s="5"/>
      <c r="O2716" s="5"/>
      <c r="P2716" s="5"/>
      <c r="Q2716" s="5"/>
      <c r="R2716" s="18"/>
      <c r="S2716" s="18"/>
      <c r="T2716" s="18"/>
      <c r="AA2716" s="70"/>
      <c r="AB2716" s="92"/>
      <c r="AD2716" s="70"/>
      <c r="AE2716" s="92"/>
    </row>
    <row r="2717" spans="1:31" x14ac:dyDescent="0.25">
      <c r="A2717" s="18"/>
      <c r="B2717" s="18"/>
      <c r="C2717" s="18"/>
      <c r="D2717" s="77"/>
      <c r="E2717" s="77"/>
      <c r="F2717" s="77"/>
      <c r="G2717" s="78"/>
      <c r="H2717" s="5"/>
      <c r="I2717" s="5"/>
      <c r="J2717" s="5"/>
      <c r="K2717" s="5"/>
      <c r="O2717" s="5"/>
      <c r="P2717" s="5"/>
      <c r="Q2717" s="5"/>
      <c r="R2717" s="18"/>
      <c r="S2717" s="18"/>
      <c r="T2717" s="18"/>
      <c r="AA2717" s="70"/>
      <c r="AB2717" s="92"/>
      <c r="AD2717" s="70"/>
      <c r="AE2717" s="92"/>
    </row>
    <row r="2718" spans="1:31" x14ac:dyDescent="0.25">
      <c r="A2718" s="18"/>
      <c r="B2718" s="18"/>
      <c r="C2718" s="18"/>
      <c r="D2718" s="77"/>
      <c r="E2718" s="77"/>
      <c r="F2718" s="77"/>
      <c r="G2718" s="78"/>
      <c r="H2718" s="5"/>
      <c r="I2718" s="5"/>
      <c r="J2718" s="5"/>
      <c r="K2718" s="5"/>
      <c r="O2718" s="5"/>
      <c r="P2718" s="5"/>
      <c r="Q2718" s="5"/>
      <c r="R2718" s="18"/>
      <c r="S2718" s="18"/>
      <c r="T2718" s="18"/>
      <c r="AA2718" s="70"/>
      <c r="AB2718" s="92"/>
      <c r="AD2718" s="70"/>
      <c r="AE2718" s="92"/>
    </row>
    <row r="2719" spans="1:31" x14ac:dyDescent="0.25">
      <c r="A2719" s="18"/>
      <c r="B2719" s="18"/>
      <c r="C2719" s="18"/>
      <c r="D2719" s="77"/>
      <c r="E2719" s="77"/>
      <c r="F2719" s="77"/>
      <c r="G2719" s="78"/>
      <c r="H2719" s="5"/>
      <c r="I2719" s="5"/>
      <c r="J2719" s="5"/>
      <c r="K2719" s="5"/>
      <c r="O2719" s="5"/>
      <c r="P2719" s="5"/>
      <c r="Q2719" s="5"/>
      <c r="R2719" s="18"/>
      <c r="S2719" s="18"/>
      <c r="T2719" s="18"/>
      <c r="AA2719" s="70"/>
      <c r="AB2719" s="92"/>
      <c r="AD2719" s="70"/>
      <c r="AE2719" s="92"/>
    </row>
    <row r="2720" spans="1:31" x14ac:dyDescent="0.25">
      <c r="A2720" s="18"/>
      <c r="B2720" s="18"/>
      <c r="C2720" s="18"/>
      <c r="D2720" s="77"/>
      <c r="E2720" s="77"/>
      <c r="F2720" s="77"/>
      <c r="G2720" s="78"/>
      <c r="H2720" s="5"/>
      <c r="I2720" s="5"/>
      <c r="J2720" s="5"/>
      <c r="K2720" s="5"/>
      <c r="O2720" s="5"/>
      <c r="P2720" s="5"/>
      <c r="Q2720" s="5"/>
      <c r="R2720" s="18"/>
      <c r="S2720" s="18"/>
      <c r="T2720" s="18"/>
      <c r="AA2720" s="70"/>
      <c r="AB2720" s="92"/>
      <c r="AD2720" s="70"/>
      <c r="AE2720" s="92"/>
    </row>
    <row r="2721" spans="1:31" x14ac:dyDescent="0.25">
      <c r="A2721" s="18"/>
      <c r="B2721" s="18"/>
      <c r="C2721" s="18"/>
      <c r="D2721" s="77"/>
      <c r="E2721" s="77"/>
      <c r="F2721" s="77"/>
      <c r="G2721" s="78"/>
      <c r="H2721" s="5"/>
      <c r="I2721" s="5"/>
      <c r="J2721" s="5"/>
      <c r="K2721" s="5"/>
      <c r="O2721" s="5"/>
      <c r="P2721" s="5"/>
      <c r="Q2721" s="5"/>
      <c r="R2721" s="18"/>
      <c r="S2721" s="18"/>
      <c r="T2721" s="18"/>
      <c r="AA2721" s="70"/>
      <c r="AB2721" s="92"/>
      <c r="AD2721" s="70"/>
      <c r="AE2721" s="92"/>
    </row>
    <row r="2722" spans="1:31" x14ac:dyDescent="0.25">
      <c r="A2722" s="18"/>
      <c r="B2722" s="18"/>
      <c r="C2722" s="18"/>
      <c r="D2722" s="77"/>
      <c r="E2722" s="77"/>
      <c r="F2722" s="77"/>
      <c r="G2722" s="78"/>
      <c r="H2722" s="5"/>
      <c r="I2722" s="5"/>
      <c r="J2722" s="5"/>
      <c r="K2722" s="5"/>
      <c r="O2722" s="5"/>
      <c r="P2722" s="5"/>
      <c r="Q2722" s="5"/>
      <c r="R2722" s="18"/>
      <c r="S2722" s="18"/>
      <c r="T2722" s="18"/>
      <c r="AA2722" s="70"/>
      <c r="AB2722" s="92"/>
      <c r="AD2722" s="70"/>
      <c r="AE2722" s="92"/>
    </row>
    <row r="2723" spans="1:31" x14ac:dyDescent="0.25">
      <c r="A2723" s="18"/>
      <c r="B2723" s="18"/>
      <c r="C2723" s="18"/>
      <c r="D2723" s="77"/>
      <c r="E2723" s="77"/>
      <c r="F2723" s="77"/>
      <c r="G2723" s="78"/>
      <c r="H2723" s="5"/>
      <c r="I2723" s="5"/>
      <c r="J2723" s="5"/>
      <c r="K2723" s="5"/>
      <c r="O2723" s="5"/>
      <c r="P2723" s="5"/>
      <c r="Q2723" s="5"/>
      <c r="R2723" s="18"/>
      <c r="S2723" s="18"/>
      <c r="T2723" s="18"/>
      <c r="AA2723" s="70"/>
      <c r="AB2723" s="92"/>
      <c r="AD2723" s="70"/>
      <c r="AE2723" s="92"/>
    </row>
    <row r="2724" spans="1:31" x14ac:dyDescent="0.25">
      <c r="A2724" s="18"/>
      <c r="B2724" s="18"/>
      <c r="C2724" s="18"/>
      <c r="D2724" s="77"/>
      <c r="E2724" s="77"/>
      <c r="F2724" s="77"/>
      <c r="G2724" s="78"/>
      <c r="H2724" s="5"/>
      <c r="I2724" s="5"/>
      <c r="J2724" s="5"/>
      <c r="K2724" s="5"/>
      <c r="O2724" s="5"/>
      <c r="P2724" s="5"/>
      <c r="Q2724" s="5"/>
      <c r="R2724" s="18"/>
      <c r="S2724" s="18"/>
      <c r="T2724" s="18"/>
      <c r="AA2724" s="70"/>
      <c r="AB2724" s="92"/>
      <c r="AD2724" s="70"/>
      <c r="AE2724" s="92"/>
    </row>
    <row r="2725" spans="1:31" x14ac:dyDescent="0.25">
      <c r="A2725" s="18"/>
      <c r="B2725" s="18"/>
      <c r="C2725" s="18"/>
      <c r="D2725" s="77"/>
      <c r="E2725" s="77"/>
      <c r="F2725" s="77"/>
      <c r="G2725" s="78"/>
      <c r="H2725" s="5"/>
      <c r="I2725" s="5"/>
      <c r="J2725" s="5"/>
      <c r="K2725" s="5"/>
      <c r="O2725" s="5"/>
      <c r="P2725" s="5"/>
      <c r="Q2725" s="5"/>
      <c r="R2725" s="18"/>
      <c r="S2725" s="18"/>
      <c r="T2725" s="18"/>
      <c r="AA2725" s="70"/>
      <c r="AB2725" s="92"/>
      <c r="AD2725" s="70"/>
      <c r="AE2725" s="92"/>
    </row>
    <row r="2726" spans="1:31" x14ac:dyDescent="0.25">
      <c r="A2726" s="18"/>
      <c r="B2726" s="18"/>
      <c r="C2726" s="18"/>
      <c r="D2726" s="77"/>
      <c r="E2726" s="77"/>
      <c r="F2726" s="77"/>
      <c r="G2726" s="78"/>
      <c r="H2726" s="5"/>
      <c r="I2726" s="5"/>
      <c r="J2726" s="5"/>
      <c r="K2726" s="5"/>
      <c r="O2726" s="5"/>
      <c r="P2726" s="5"/>
      <c r="Q2726" s="5"/>
      <c r="R2726" s="18"/>
      <c r="S2726" s="18"/>
      <c r="T2726" s="18"/>
      <c r="AA2726" s="70"/>
      <c r="AB2726" s="92"/>
      <c r="AD2726" s="70"/>
      <c r="AE2726" s="92"/>
    </row>
    <row r="2727" spans="1:31" x14ac:dyDescent="0.25">
      <c r="A2727" s="18"/>
      <c r="B2727" s="18"/>
      <c r="C2727" s="18"/>
      <c r="D2727" s="77"/>
      <c r="E2727" s="77"/>
      <c r="F2727" s="77"/>
      <c r="G2727" s="78"/>
      <c r="H2727" s="5"/>
      <c r="I2727" s="5"/>
      <c r="J2727" s="5"/>
      <c r="K2727" s="5"/>
      <c r="O2727" s="5"/>
      <c r="P2727" s="5"/>
      <c r="Q2727" s="5"/>
      <c r="R2727" s="18"/>
      <c r="S2727" s="18"/>
      <c r="T2727" s="18"/>
      <c r="AA2727" s="70"/>
      <c r="AB2727" s="92"/>
      <c r="AD2727" s="70"/>
      <c r="AE2727" s="92"/>
    </row>
    <row r="2728" spans="1:31" x14ac:dyDescent="0.25">
      <c r="A2728" s="18"/>
      <c r="B2728" s="18"/>
      <c r="C2728" s="18"/>
      <c r="D2728" s="77"/>
      <c r="E2728" s="77"/>
      <c r="F2728" s="77"/>
      <c r="G2728" s="78"/>
      <c r="H2728" s="5"/>
      <c r="I2728" s="5"/>
      <c r="J2728" s="5"/>
      <c r="K2728" s="5"/>
      <c r="O2728" s="5"/>
      <c r="P2728" s="5"/>
      <c r="Q2728" s="5"/>
      <c r="R2728" s="18"/>
      <c r="S2728" s="18"/>
      <c r="T2728" s="18"/>
      <c r="AA2728" s="70"/>
      <c r="AB2728" s="92"/>
      <c r="AD2728" s="70"/>
      <c r="AE2728" s="92"/>
    </row>
    <row r="2729" spans="1:31" x14ac:dyDescent="0.25">
      <c r="A2729" s="18"/>
      <c r="B2729" s="18"/>
      <c r="C2729" s="18"/>
      <c r="D2729" s="77"/>
      <c r="E2729" s="77"/>
      <c r="F2729" s="77"/>
      <c r="G2729" s="78"/>
      <c r="H2729" s="5"/>
      <c r="I2729" s="5"/>
      <c r="J2729" s="5"/>
      <c r="K2729" s="5"/>
      <c r="O2729" s="5"/>
      <c r="P2729" s="5"/>
      <c r="Q2729" s="5"/>
      <c r="R2729" s="18"/>
      <c r="S2729" s="18"/>
      <c r="T2729" s="18"/>
      <c r="AA2729" s="70"/>
      <c r="AB2729" s="92"/>
      <c r="AD2729" s="70"/>
      <c r="AE2729" s="92"/>
    </row>
    <row r="2730" spans="1:31" x14ac:dyDescent="0.25">
      <c r="A2730" s="18"/>
      <c r="B2730" s="18"/>
      <c r="C2730" s="18"/>
      <c r="D2730" s="77"/>
      <c r="E2730" s="77"/>
      <c r="F2730" s="77"/>
      <c r="G2730" s="78"/>
      <c r="H2730" s="5"/>
      <c r="I2730" s="5"/>
      <c r="J2730" s="5"/>
      <c r="K2730" s="5"/>
      <c r="O2730" s="5"/>
      <c r="P2730" s="5"/>
      <c r="Q2730" s="5"/>
      <c r="R2730" s="18"/>
      <c r="S2730" s="18"/>
      <c r="T2730" s="18"/>
      <c r="AA2730" s="70"/>
      <c r="AB2730" s="92"/>
      <c r="AD2730" s="70"/>
      <c r="AE2730" s="92"/>
    </row>
    <row r="2731" spans="1:31" x14ac:dyDescent="0.25">
      <c r="A2731" s="18"/>
      <c r="B2731" s="18"/>
      <c r="C2731" s="18"/>
      <c r="D2731" s="77"/>
      <c r="E2731" s="77"/>
      <c r="F2731" s="77"/>
      <c r="G2731" s="78"/>
      <c r="H2731" s="5"/>
      <c r="I2731" s="5"/>
      <c r="J2731" s="5"/>
      <c r="K2731" s="5"/>
      <c r="O2731" s="5"/>
      <c r="P2731" s="5"/>
      <c r="Q2731" s="5"/>
      <c r="R2731" s="18"/>
      <c r="S2731" s="18"/>
      <c r="T2731" s="18"/>
      <c r="AA2731" s="70"/>
      <c r="AB2731" s="92"/>
      <c r="AD2731" s="70"/>
      <c r="AE2731" s="92"/>
    </row>
    <row r="2732" spans="1:31" x14ac:dyDescent="0.25">
      <c r="A2732" s="18"/>
      <c r="B2732" s="18"/>
      <c r="C2732" s="18"/>
      <c r="D2732" s="77"/>
      <c r="E2732" s="77"/>
      <c r="F2732" s="77"/>
      <c r="G2732" s="78"/>
      <c r="H2732" s="5"/>
      <c r="I2732" s="5"/>
      <c r="J2732" s="5"/>
      <c r="K2732" s="5"/>
      <c r="O2732" s="5"/>
      <c r="P2732" s="5"/>
      <c r="Q2732" s="5"/>
      <c r="R2732" s="18"/>
      <c r="S2732" s="18"/>
      <c r="T2732" s="18"/>
      <c r="AA2732" s="70"/>
      <c r="AB2732" s="92"/>
      <c r="AD2732" s="70"/>
      <c r="AE2732" s="92"/>
    </row>
    <row r="2733" spans="1:31" x14ac:dyDescent="0.25">
      <c r="A2733" s="18"/>
      <c r="B2733" s="18"/>
      <c r="C2733" s="18"/>
      <c r="D2733" s="77"/>
      <c r="E2733" s="77"/>
      <c r="F2733" s="77"/>
      <c r="G2733" s="78"/>
      <c r="H2733" s="5"/>
      <c r="I2733" s="5"/>
      <c r="J2733" s="5"/>
      <c r="K2733" s="5"/>
      <c r="O2733" s="5"/>
      <c r="P2733" s="5"/>
      <c r="Q2733" s="5"/>
      <c r="R2733" s="18"/>
      <c r="S2733" s="18"/>
      <c r="T2733" s="18"/>
      <c r="AA2733" s="70"/>
      <c r="AB2733" s="92"/>
      <c r="AD2733" s="70"/>
      <c r="AE2733" s="92"/>
    </row>
    <row r="2734" spans="1:31" x14ac:dyDescent="0.25">
      <c r="A2734" s="18"/>
      <c r="B2734" s="18"/>
      <c r="C2734" s="18"/>
      <c r="D2734" s="77"/>
      <c r="E2734" s="77"/>
      <c r="F2734" s="77"/>
      <c r="G2734" s="78"/>
      <c r="H2734" s="5"/>
      <c r="I2734" s="5"/>
      <c r="J2734" s="5"/>
      <c r="K2734" s="5"/>
      <c r="O2734" s="5"/>
      <c r="P2734" s="5"/>
      <c r="Q2734" s="5"/>
      <c r="R2734" s="18"/>
      <c r="S2734" s="18"/>
      <c r="T2734" s="18"/>
      <c r="AA2734" s="70"/>
      <c r="AB2734" s="92"/>
      <c r="AD2734" s="70"/>
      <c r="AE2734" s="92"/>
    </row>
    <row r="2735" spans="1:31" x14ac:dyDescent="0.25">
      <c r="A2735" s="18"/>
      <c r="B2735" s="18"/>
      <c r="C2735" s="18"/>
      <c r="D2735" s="77"/>
      <c r="E2735" s="77"/>
      <c r="F2735" s="77"/>
      <c r="G2735" s="78"/>
      <c r="H2735" s="5"/>
      <c r="I2735" s="5"/>
      <c r="J2735" s="5"/>
      <c r="K2735" s="5"/>
      <c r="O2735" s="5"/>
      <c r="P2735" s="5"/>
      <c r="Q2735" s="5"/>
      <c r="R2735" s="18"/>
      <c r="S2735" s="18"/>
      <c r="T2735" s="18"/>
      <c r="AA2735" s="70"/>
      <c r="AB2735" s="92"/>
      <c r="AD2735" s="70"/>
      <c r="AE2735" s="92"/>
    </row>
    <row r="2736" spans="1:31" x14ac:dyDescent="0.25">
      <c r="A2736" s="18"/>
      <c r="B2736" s="18"/>
      <c r="C2736" s="18"/>
      <c r="D2736" s="77"/>
      <c r="E2736" s="77"/>
      <c r="F2736" s="77"/>
      <c r="G2736" s="78"/>
      <c r="H2736" s="5"/>
      <c r="I2736" s="5"/>
      <c r="J2736" s="5"/>
      <c r="K2736" s="5"/>
      <c r="O2736" s="5"/>
      <c r="P2736" s="5"/>
      <c r="Q2736" s="5"/>
      <c r="R2736" s="18"/>
      <c r="S2736" s="18"/>
      <c r="T2736" s="18"/>
      <c r="AA2736" s="70"/>
      <c r="AB2736" s="92"/>
      <c r="AD2736" s="70"/>
      <c r="AE2736" s="92"/>
    </row>
    <row r="2737" spans="1:31" x14ac:dyDescent="0.25">
      <c r="A2737" s="18"/>
      <c r="B2737" s="18"/>
      <c r="C2737" s="18"/>
      <c r="D2737" s="77"/>
      <c r="E2737" s="77"/>
      <c r="F2737" s="77"/>
      <c r="G2737" s="78"/>
      <c r="H2737" s="5"/>
      <c r="I2737" s="5"/>
      <c r="J2737" s="5"/>
      <c r="K2737" s="5"/>
      <c r="O2737" s="5"/>
      <c r="P2737" s="5"/>
      <c r="Q2737" s="5"/>
      <c r="R2737" s="18"/>
      <c r="S2737" s="18"/>
      <c r="T2737" s="18"/>
      <c r="AA2737" s="70"/>
      <c r="AB2737" s="92"/>
      <c r="AD2737" s="70"/>
      <c r="AE2737" s="92"/>
    </row>
    <row r="2738" spans="1:31" x14ac:dyDescent="0.25">
      <c r="A2738" s="18"/>
      <c r="B2738" s="18"/>
      <c r="C2738" s="18"/>
      <c r="D2738" s="77"/>
      <c r="E2738" s="77"/>
      <c r="F2738" s="77"/>
      <c r="G2738" s="78"/>
      <c r="H2738" s="5"/>
      <c r="I2738" s="5"/>
      <c r="J2738" s="5"/>
      <c r="K2738" s="5"/>
      <c r="O2738" s="5"/>
      <c r="P2738" s="5"/>
      <c r="Q2738" s="5"/>
      <c r="R2738" s="18"/>
      <c r="S2738" s="18"/>
      <c r="T2738" s="18"/>
      <c r="AA2738" s="70"/>
      <c r="AB2738" s="92"/>
      <c r="AD2738" s="70"/>
      <c r="AE2738" s="92"/>
    </row>
    <row r="2739" spans="1:31" x14ac:dyDescent="0.25">
      <c r="A2739" s="18"/>
      <c r="B2739" s="18"/>
      <c r="C2739" s="18"/>
      <c r="D2739" s="77"/>
      <c r="E2739" s="77"/>
      <c r="F2739" s="77"/>
      <c r="G2739" s="78"/>
      <c r="H2739" s="5"/>
      <c r="I2739" s="5"/>
      <c r="J2739" s="5"/>
      <c r="K2739" s="5"/>
      <c r="O2739" s="5"/>
      <c r="P2739" s="5"/>
      <c r="Q2739" s="5"/>
      <c r="R2739" s="18"/>
      <c r="S2739" s="18"/>
      <c r="T2739" s="18"/>
      <c r="AA2739" s="70"/>
      <c r="AB2739" s="92"/>
      <c r="AD2739" s="70"/>
      <c r="AE2739" s="92"/>
    </row>
    <row r="2740" spans="1:31" x14ac:dyDescent="0.25">
      <c r="A2740" s="18"/>
      <c r="B2740" s="18"/>
      <c r="C2740" s="18"/>
      <c r="D2740" s="77"/>
      <c r="E2740" s="77"/>
      <c r="F2740" s="77"/>
      <c r="G2740" s="78"/>
      <c r="H2740" s="5"/>
      <c r="I2740" s="5"/>
      <c r="J2740" s="5"/>
      <c r="K2740" s="5"/>
      <c r="O2740" s="5"/>
      <c r="P2740" s="5"/>
      <c r="Q2740" s="5"/>
      <c r="R2740" s="18"/>
      <c r="S2740" s="18"/>
      <c r="T2740" s="18"/>
      <c r="AA2740" s="70"/>
      <c r="AB2740" s="92"/>
      <c r="AD2740" s="70"/>
      <c r="AE2740" s="92"/>
    </row>
    <row r="2741" spans="1:31" x14ac:dyDescent="0.25">
      <c r="A2741" s="18"/>
      <c r="B2741" s="18"/>
      <c r="C2741" s="18"/>
      <c r="D2741" s="77"/>
      <c r="E2741" s="77"/>
      <c r="F2741" s="77"/>
      <c r="G2741" s="78"/>
      <c r="H2741" s="5"/>
      <c r="I2741" s="5"/>
      <c r="J2741" s="5"/>
      <c r="K2741" s="5"/>
      <c r="O2741" s="5"/>
      <c r="P2741" s="5"/>
      <c r="Q2741" s="5"/>
      <c r="R2741" s="18"/>
      <c r="S2741" s="18"/>
      <c r="T2741" s="18"/>
      <c r="AA2741" s="70"/>
      <c r="AB2741" s="92"/>
      <c r="AD2741" s="70"/>
      <c r="AE2741" s="92"/>
    </row>
    <row r="2742" spans="1:31" x14ac:dyDescent="0.25">
      <c r="A2742" s="18"/>
      <c r="B2742" s="18"/>
      <c r="C2742" s="18"/>
      <c r="D2742" s="77"/>
      <c r="E2742" s="77"/>
      <c r="F2742" s="77"/>
      <c r="G2742" s="78"/>
      <c r="H2742" s="5"/>
      <c r="I2742" s="5"/>
      <c r="J2742" s="5"/>
      <c r="K2742" s="5"/>
      <c r="O2742" s="5"/>
      <c r="P2742" s="5"/>
      <c r="Q2742" s="5"/>
      <c r="R2742" s="18"/>
      <c r="S2742" s="18"/>
      <c r="T2742" s="18"/>
      <c r="AA2742" s="70"/>
      <c r="AB2742" s="92"/>
      <c r="AD2742" s="70"/>
      <c r="AE2742" s="92"/>
    </row>
    <row r="2743" spans="1:31" x14ac:dyDescent="0.25">
      <c r="A2743" s="18"/>
      <c r="B2743" s="18"/>
      <c r="C2743" s="18"/>
      <c r="D2743" s="77"/>
      <c r="E2743" s="77"/>
      <c r="F2743" s="77"/>
      <c r="G2743" s="78"/>
      <c r="H2743" s="5"/>
      <c r="I2743" s="5"/>
      <c r="J2743" s="5"/>
      <c r="K2743" s="5"/>
      <c r="O2743" s="5"/>
      <c r="P2743" s="5"/>
      <c r="Q2743" s="5"/>
      <c r="R2743" s="18"/>
      <c r="S2743" s="18"/>
      <c r="T2743" s="18"/>
      <c r="AA2743" s="70"/>
      <c r="AB2743" s="92"/>
      <c r="AD2743" s="70"/>
      <c r="AE2743" s="92"/>
    </row>
    <row r="2744" spans="1:31" x14ac:dyDescent="0.25">
      <c r="A2744" s="18"/>
      <c r="B2744" s="18"/>
      <c r="C2744" s="18"/>
      <c r="D2744" s="77"/>
      <c r="E2744" s="77"/>
      <c r="F2744" s="77"/>
      <c r="G2744" s="78"/>
      <c r="H2744" s="5"/>
      <c r="I2744" s="5"/>
      <c r="J2744" s="5"/>
      <c r="K2744" s="5"/>
      <c r="O2744" s="5"/>
      <c r="P2744" s="5"/>
      <c r="Q2744" s="5"/>
      <c r="R2744" s="18"/>
      <c r="S2744" s="18"/>
      <c r="T2744" s="18"/>
      <c r="AA2744" s="70"/>
      <c r="AB2744" s="92"/>
      <c r="AD2744" s="70"/>
      <c r="AE2744" s="92"/>
    </row>
    <row r="2745" spans="1:31" x14ac:dyDescent="0.25">
      <c r="A2745" s="18"/>
      <c r="B2745" s="18"/>
      <c r="C2745" s="18"/>
      <c r="D2745" s="77"/>
      <c r="E2745" s="77"/>
      <c r="F2745" s="77"/>
      <c r="G2745" s="78"/>
      <c r="H2745" s="5"/>
      <c r="I2745" s="5"/>
      <c r="J2745" s="5"/>
      <c r="K2745" s="5"/>
      <c r="O2745" s="5"/>
      <c r="P2745" s="5"/>
      <c r="Q2745" s="5"/>
      <c r="R2745" s="18"/>
      <c r="S2745" s="18"/>
      <c r="T2745" s="18"/>
      <c r="AA2745" s="70"/>
      <c r="AB2745" s="92"/>
      <c r="AD2745" s="70"/>
      <c r="AE2745" s="92"/>
    </row>
    <row r="2746" spans="1:31" x14ac:dyDescent="0.25">
      <c r="A2746" s="18"/>
      <c r="B2746" s="18"/>
      <c r="C2746" s="18"/>
      <c r="D2746" s="77"/>
      <c r="E2746" s="77"/>
      <c r="F2746" s="77"/>
      <c r="G2746" s="78"/>
      <c r="H2746" s="5"/>
      <c r="I2746" s="5"/>
      <c r="J2746" s="5"/>
      <c r="K2746" s="5"/>
      <c r="O2746" s="5"/>
      <c r="P2746" s="5"/>
      <c r="Q2746" s="5"/>
      <c r="R2746" s="18"/>
      <c r="S2746" s="18"/>
      <c r="T2746" s="18"/>
      <c r="AA2746" s="70"/>
      <c r="AB2746" s="93"/>
      <c r="AD2746" s="70"/>
      <c r="AE2746" s="93"/>
    </row>
    <row r="2747" spans="1:31" x14ac:dyDescent="0.25">
      <c r="A2747" s="18"/>
      <c r="B2747" s="18"/>
      <c r="C2747" s="18"/>
      <c r="D2747" s="77"/>
      <c r="E2747" s="77"/>
      <c r="F2747" s="77"/>
      <c r="G2747" s="78"/>
      <c r="H2747" s="5"/>
      <c r="I2747" s="5"/>
      <c r="J2747" s="5"/>
      <c r="K2747" s="5"/>
      <c r="O2747" s="5"/>
      <c r="P2747" s="5"/>
      <c r="Q2747" s="5"/>
      <c r="R2747" s="18"/>
      <c r="S2747" s="18"/>
      <c r="T2747" s="18"/>
      <c r="AA2747" s="70"/>
      <c r="AB2747" s="93"/>
      <c r="AD2747" s="70"/>
      <c r="AE2747" s="93"/>
    </row>
    <row r="2748" spans="1:31" x14ac:dyDescent="0.25">
      <c r="A2748" s="18"/>
      <c r="B2748" s="18"/>
      <c r="C2748" s="18"/>
      <c r="D2748" s="77"/>
      <c r="E2748" s="77"/>
      <c r="F2748" s="77"/>
      <c r="G2748" s="78"/>
      <c r="H2748" s="5"/>
      <c r="I2748" s="5"/>
      <c r="J2748" s="5"/>
      <c r="K2748" s="5"/>
      <c r="O2748" s="5"/>
      <c r="P2748" s="5"/>
      <c r="Q2748" s="5"/>
      <c r="R2748" s="18"/>
      <c r="S2748" s="18"/>
      <c r="T2748" s="18"/>
      <c r="AA2748" s="70"/>
      <c r="AB2748" s="93"/>
      <c r="AD2748" s="70"/>
      <c r="AE2748" s="93"/>
    </row>
    <row r="2749" spans="1:31" x14ac:dyDescent="0.25">
      <c r="A2749" s="18"/>
      <c r="B2749" s="18"/>
      <c r="C2749" s="18"/>
      <c r="D2749" s="77"/>
      <c r="E2749" s="77"/>
      <c r="F2749" s="77"/>
      <c r="G2749" s="78"/>
      <c r="H2749" s="5"/>
      <c r="I2749" s="5"/>
      <c r="J2749" s="5"/>
      <c r="K2749" s="5"/>
      <c r="O2749" s="5"/>
      <c r="P2749" s="5"/>
      <c r="Q2749" s="5"/>
      <c r="R2749" s="18"/>
      <c r="S2749" s="18"/>
      <c r="T2749" s="18"/>
      <c r="AA2749" s="70"/>
      <c r="AB2749" s="93"/>
      <c r="AD2749" s="70"/>
      <c r="AE2749" s="93"/>
    </row>
    <row r="2750" spans="1:31" x14ac:dyDescent="0.25">
      <c r="A2750" s="18"/>
      <c r="B2750" s="18"/>
      <c r="C2750" s="18"/>
      <c r="D2750" s="77"/>
      <c r="E2750" s="77"/>
      <c r="F2750" s="77"/>
      <c r="G2750" s="78"/>
      <c r="H2750" s="5"/>
      <c r="I2750" s="5"/>
      <c r="J2750" s="5"/>
      <c r="K2750" s="5"/>
      <c r="O2750" s="5"/>
      <c r="P2750" s="5"/>
      <c r="Q2750" s="5"/>
      <c r="R2750" s="18"/>
      <c r="S2750" s="18"/>
      <c r="T2750" s="18"/>
      <c r="AA2750" s="70"/>
      <c r="AB2750" s="93"/>
      <c r="AD2750" s="70"/>
      <c r="AE2750" s="93"/>
    </row>
    <row r="2751" spans="1:31" x14ac:dyDescent="0.25">
      <c r="A2751" s="18"/>
      <c r="B2751" s="18"/>
      <c r="C2751" s="18"/>
      <c r="D2751" s="77"/>
      <c r="E2751" s="77"/>
      <c r="F2751" s="77"/>
      <c r="G2751" s="78"/>
      <c r="H2751" s="5"/>
      <c r="I2751" s="5"/>
      <c r="J2751" s="5"/>
      <c r="K2751" s="5"/>
      <c r="O2751" s="5"/>
      <c r="P2751" s="5"/>
      <c r="Q2751" s="5"/>
      <c r="R2751" s="18"/>
      <c r="S2751" s="18"/>
      <c r="T2751" s="18"/>
      <c r="AA2751" s="70"/>
      <c r="AB2751" s="93"/>
      <c r="AD2751" s="70"/>
      <c r="AE2751" s="93"/>
    </row>
    <row r="2752" spans="1:31" x14ac:dyDescent="0.25">
      <c r="A2752" s="18"/>
      <c r="B2752" s="18"/>
      <c r="C2752" s="18"/>
      <c r="D2752" s="77"/>
      <c r="E2752" s="77"/>
      <c r="F2752" s="77"/>
      <c r="G2752" s="78"/>
      <c r="H2752" s="5"/>
      <c r="I2752" s="5"/>
      <c r="J2752" s="5"/>
      <c r="K2752" s="5"/>
      <c r="O2752" s="5"/>
      <c r="P2752" s="5"/>
      <c r="Q2752" s="5"/>
      <c r="R2752" s="18"/>
      <c r="S2752" s="18"/>
      <c r="T2752" s="18"/>
      <c r="AA2752" s="70"/>
      <c r="AB2752" s="93"/>
      <c r="AD2752" s="70"/>
      <c r="AE2752" s="93"/>
    </row>
    <row r="2753" spans="1:31" x14ac:dyDescent="0.25">
      <c r="A2753" s="18"/>
      <c r="B2753" s="18"/>
      <c r="C2753" s="18"/>
      <c r="D2753" s="77"/>
      <c r="E2753" s="77"/>
      <c r="F2753" s="77"/>
      <c r="G2753" s="78"/>
      <c r="H2753" s="5"/>
      <c r="I2753" s="5"/>
      <c r="J2753" s="5"/>
      <c r="K2753" s="5"/>
      <c r="O2753" s="5"/>
      <c r="P2753" s="5"/>
      <c r="Q2753" s="5"/>
      <c r="R2753" s="18"/>
      <c r="S2753" s="18"/>
      <c r="T2753" s="18"/>
      <c r="AA2753" s="70"/>
      <c r="AB2753" s="93"/>
      <c r="AD2753" s="70"/>
      <c r="AE2753" s="93"/>
    </row>
    <row r="2754" spans="1:31" x14ac:dyDescent="0.25">
      <c r="A2754" s="18"/>
      <c r="B2754" s="18"/>
      <c r="C2754" s="18"/>
      <c r="D2754" s="77"/>
      <c r="E2754" s="77"/>
      <c r="F2754" s="77"/>
      <c r="G2754" s="78"/>
      <c r="H2754" s="5"/>
      <c r="I2754" s="5"/>
      <c r="J2754" s="5"/>
      <c r="K2754" s="5"/>
      <c r="O2754" s="5"/>
      <c r="P2754" s="5"/>
      <c r="Q2754" s="5"/>
      <c r="R2754" s="18"/>
      <c r="S2754" s="18"/>
      <c r="T2754" s="18"/>
      <c r="AA2754" s="70"/>
      <c r="AB2754" s="93"/>
      <c r="AD2754" s="70"/>
      <c r="AE2754" s="93"/>
    </row>
    <row r="2755" spans="1:31" x14ac:dyDescent="0.25">
      <c r="A2755" s="18"/>
      <c r="B2755" s="18"/>
      <c r="C2755" s="18"/>
      <c r="D2755" s="77"/>
      <c r="E2755" s="77"/>
      <c r="F2755" s="77"/>
      <c r="G2755" s="78"/>
      <c r="H2755" s="5"/>
      <c r="I2755" s="5"/>
      <c r="J2755" s="5"/>
      <c r="K2755" s="5"/>
      <c r="O2755" s="5"/>
      <c r="P2755" s="5"/>
      <c r="Q2755" s="5"/>
      <c r="R2755" s="18"/>
      <c r="S2755" s="18"/>
      <c r="T2755" s="18"/>
      <c r="AA2755" s="70"/>
      <c r="AB2755" s="93"/>
      <c r="AD2755" s="70"/>
      <c r="AE2755" s="93"/>
    </row>
    <row r="2756" spans="1:31" x14ac:dyDescent="0.25">
      <c r="A2756" s="18"/>
      <c r="B2756" s="18"/>
      <c r="C2756" s="18"/>
      <c r="D2756" s="77"/>
      <c r="E2756" s="77"/>
      <c r="F2756" s="77"/>
      <c r="G2756" s="78"/>
      <c r="H2756" s="5"/>
      <c r="I2756" s="5"/>
      <c r="J2756" s="5"/>
      <c r="K2756" s="5"/>
      <c r="O2756" s="5"/>
      <c r="P2756" s="5"/>
      <c r="Q2756" s="5"/>
      <c r="R2756" s="18"/>
      <c r="S2756" s="18"/>
      <c r="T2756" s="18"/>
      <c r="AA2756" s="70"/>
      <c r="AB2756" s="93"/>
      <c r="AD2756" s="70"/>
      <c r="AE2756" s="93"/>
    </row>
    <row r="2757" spans="1:31" x14ac:dyDescent="0.25">
      <c r="A2757" s="18"/>
      <c r="B2757" s="18"/>
      <c r="C2757" s="18"/>
      <c r="D2757" s="77"/>
      <c r="E2757" s="77"/>
      <c r="F2757" s="77"/>
      <c r="G2757" s="78"/>
      <c r="H2757" s="5"/>
      <c r="I2757" s="5"/>
      <c r="J2757" s="5"/>
      <c r="K2757" s="5"/>
      <c r="O2757" s="5"/>
      <c r="P2757" s="5"/>
      <c r="Q2757" s="5"/>
      <c r="R2757" s="18"/>
      <c r="S2757" s="18"/>
      <c r="T2757" s="18"/>
      <c r="AA2757" s="70"/>
      <c r="AB2757" s="93"/>
      <c r="AD2757" s="70"/>
      <c r="AE2757" s="93"/>
    </row>
    <row r="2758" spans="1:31" x14ac:dyDescent="0.25">
      <c r="A2758" s="18"/>
      <c r="B2758" s="18"/>
      <c r="C2758" s="18"/>
      <c r="D2758" s="77"/>
      <c r="E2758" s="77"/>
      <c r="F2758" s="77"/>
      <c r="G2758" s="78"/>
      <c r="H2758" s="5"/>
      <c r="I2758" s="5"/>
      <c r="J2758" s="5"/>
      <c r="K2758" s="5"/>
      <c r="O2758" s="5"/>
      <c r="P2758" s="5"/>
      <c r="Q2758" s="5"/>
      <c r="R2758" s="18"/>
      <c r="S2758" s="18"/>
      <c r="T2758" s="18"/>
      <c r="AA2758" s="70"/>
      <c r="AB2758" s="93"/>
      <c r="AD2758" s="70"/>
      <c r="AE2758" s="93"/>
    </row>
    <row r="2759" spans="1:31" x14ac:dyDescent="0.25">
      <c r="A2759" s="18"/>
      <c r="B2759" s="18"/>
      <c r="C2759" s="18"/>
      <c r="D2759" s="77"/>
      <c r="E2759" s="77"/>
      <c r="F2759" s="77"/>
      <c r="G2759" s="78"/>
      <c r="H2759" s="5"/>
      <c r="I2759" s="5"/>
      <c r="J2759" s="5"/>
      <c r="K2759" s="5"/>
      <c r="O2759" s="5"/>
      <c r="P2759" s="5"/>
      <c r="Q2759" s="5"/>
      <c r="R2759" s="18"/>
      <c r="S2759" s="18"/>
      <c r="T2759" s="18"/>
      <c r="AA2759" s="70"/>
      <c r="AB2759" s="93"/>
      <c r="AD2759" s="70"/>
      <c r="AE2759" s="93"/>
    </row>
    <row r="2760" spans="1:31" x14ac:dyDescent="0.25">
      <c r="A2760" s="18"/>
      <c r="B2760" s="18"/>
      <c r="C2760" s="18"/>
      <c r="D2760" s="77"/>
      <c r="E2760" s="77"/>
      <c r="F2760" s="77"/>
      <c r="G2760" s="78"/>
      <c r="H2760" s="5"/>
      <c r="I2760" s="5"/>
      <c r="J2760" s="5"/>
      <c r="K2760" s="5"/>
      <c r="O2760" s="5"/>
      <c r="P2760" s="5"/>
      <c r="Q2760" s="5"/>
      <c r="R2760" s="18"/>
      <c r="S2760" s="18"/>
      <c r="T2760" s="18"/>
      <c r="AA2760" s="70"/>
      <c r="AB2760" s="93"/>
      <c r="AD2760" s="70"/>
      <c r="AE2760" s="93"/>
    </row>
    <row r="2761" spans="1:31" x14ac:dyDescent="0.25">
      <c r="A2761" s="18"/>
      <c r="B2761" s="18"/>
      <c r="C2761" s="18"/>
      <c r="D2761" s="77"/>
      <c r="E2761" s="77"/>
      <c r="F2761" s="77"/>
      <c r="G2761" s="78"/>
      <c r="H2761" s="5"/>
      <c r="I2761" s="5"/>
      <c r="J2761" s="5"/>
      <c r="K2761" s="5"/>
      <c r="O2761" s="5"/>
      <c r="P2761" s="5"/>
      <c r="Q2761" s="5"/>
      <c r="R2761" s="18"/>
      <c r="S2761" s="18"/>
      <c r="T2761" s="18"/>
      <c r="AA2761" s="70"/>
      <c r="AB2761" s="93"/>
      <c r="AD2761" s="70"/>
      <c r="AE2761" s="93"/>
    </row>
    <row r="2762" spans="1:31" x14ac:dyDescent="0.25">
      <c r="A2762" s="18"/>
      <c r="B2762" s="18"/>
      <c r="C2762" s="18"/>
      <c r="D2762" s="77"/>
      <c r="E2762" s="77"/>
      <c r="F2762" s="77"/>
      <c r="G2762" s="78"/>
      <c r="H2762" s="5"/>
      <c r="I2762" s="5"/>
      <c r="J2762" s="5"/>
      <c r="K2762" s="5"/>
      <c r="O2762" s="5"/>
      <c r="P2762" s="5"/>
      <c r="Q2762" s="5"/>
      <c r="R2762" s="18"/>
      <c r="S2762" s="18"/>
      <c r="T2762" s="18"/>
      <c r="AA2762" s="70"/>
      <c r="AB2762" s="70"/>
      <c r="AD2762" s="70"/>
      <c r="AE2762" s="93"/>
    </row>
    <row r="2763" spans="1:31" x14ac:dyDescent="0.25">
      <c r="A2763" s="18"/>
      <c r="B2763" s="18"/>
      <c r="C2763" s="18"/>
      <c r="D2763" s="77"/>
      <c r="E2763" s="77"/>
      <c r="F2763" s="77"/>
      <c r="G2763" s="78"/>
      <c r="H2763" s="5"/>
      <c r="I2763" s="5"/>
      <c r="J2763" s="5"/>
      <c r="K2763" s="5"/>
      <c r="O2763" s="5"/>
      <c r="P2763" s="5"/>
      <c r="Q2763" s="5"/>
      <c r="R2763" s="18"/>
      <c r="S2763" s="18"/>
      <c r="T2763" s="18"/>
      <c r="AA2763" s="70"/>
      <c r="AB2763" s="70"/>
      <c r="AD2763" s="70"/>
      <c r="AE2763" s="93"/>
    </row>
    <row r="2764" spans="1:31" x14ac:dyDescent="0.25">
      <c r="A2764" s="18"/>
      <c r="B2764" s="18"/>
      <c r="C2764" s="18"/>
      <c r="D2764" s="77"/>
      <c r="E2764" s="77"/>
      <c r="F2764" s="77"/>
      <c r="G2764" s="78"/>
      <c r="H2764" s="5"/>
      <c r="I2764" s="5"/>
      <c r="J2764" s="5"/>
      <c r="K2764" s="5"/>
      <c r="O2764" s="5"/>
      <c r="P2764" s="5"/>
      <c r="Q2764" s="5"/>
      <c r="R2764" s="18"/>
      <c r="S2764" s="18"/>
      <c r="T2764" s="18"/>
      <c r="AA2764" s="70"/>
      <c r="AB2764" s="70"/>
      <c r="AD2764" s="70"/>
      <c r="AE2764" s="93"/>
    </row>
    <row r="2765" spans="1:31" x14ac:dyDescent="0.25">
      <c r="A2765" s="18"/>
      <c r="B2765" s="18"/>
      <c r="C2765" s="18"/>
      <c r="D2765" s="77"/>
      <c r="E2765" s="77"/>
      <c r="F2765" s="77"/>
      <c r="G2765" s="78"/>
      <c r="H2765" s="5"/>
      <c r="I2765" s="5"/>
      <c r="J2765" s="5"/>
      <c r="K2765" s="5"/>
      <c r="O2765" s="5"/>
      <c r="P2765" s="5"/>
      <c r="Q2765" s="5"/>
      <c r="R2765" s="18"/>
      <c r="S2765" s="18"/>
      <c r="T2765" s="18"/>
      <c r="AA2765" s="70"/>
      <c r="AB2765" s="70"/>
      <c r="AD2765" s="70"/>
      <c r="AE2765" s="93"/>
    </row>
    <row r="2766" spans="1:31" x14ac:dyDescent="0.25">
      <c r="A2766" s="18"/>
      <c r="B2766" s="18"/>
      <c r="C2766" s="18"/>
      <c r="D2766" s="77"/>
      <c r="E2766" s="77"/>
      <c r="F2766" s="77"/>
      <c r="G2766" s="78"/>
      <c r="H2766" s="5"/>
      <c r="I2766" s="5"/>
      <c r="J2766" s="5"/>
      <c r="K2766" s="5"/>
      <c r="O2766" s="5"/>
      <c r="P2766" s="5"/>
      <c r="Q2766" s="5"/>
      <c r="R2766" s="18"/>
      <c r="S2766" s="18"/>
      <c r="T2766" s="18"/>
      <c r="AA2766" s="70"/>
      <c r="AB2766" s="70"/>
      <c r="AD2766" s="70"/>
      <c r="AE2766" s="93"/>
    </row>
    <row r="2767" spans="1:31" x14ac:dyDescent="0.25">
      <c r="A2767" s="18"/>
      <c r="B2767" s="18"/>
      <c r="C2767" s="18"/>
      <c r="D2767" s="77"/>
      <c r="E2767" s="77"/>
      <c r="F2767" s="77"/>
      <c r="G2767" s="78"/>
      <c r="H2767" s="5"/>
      <c r="I2767" s="5"/>
      <c r="J2767" s="5"/>
      <c r="K2767" s="5"/>
      <c r="O2767" s="5"/>
      <c r="P2767" s="5"/>
      <c r="Q2767" s="5"/>
      <c r="R2767" s="18"/>
      <c r="S2767" s="18"/>
      <c r="T2767" s="18"/>
      <c r="AA2767" s="70"/>
      <c r="AB2767" s="70"/>
      <c r="AC2767" s="20"/>
      <c r="AD2767" s="70"/>
      <c r="AE2767" s="93"/>
    </row>
    <row r="2768" spans="1:31" x14ac:dyDescent="0.25">
      <c r="A2768" s="18"/>
      <c r="B2768" s="18"/>
      <c r="C2768" s="18"/>
      <c r="D2768" s="77"/>
      <c r="E2768" s="77"/>
      <c r="F2768" s="77"/>
      <c r="G2768" s="78"/>
      <c r="H2768" s="5"/>
      <c r="I2768" s="5"/>
      <c r="J2768" s="5"/>
      <c r="K2768" s="5"/>
      <c r="O2768" s="5"/>
      <c r="P2768" s="5"/>
      <c r="Q2768" s="5"/>
      <c r="R2768" s="18"/>
      <c r="S2768" s="18"/>
      <c r="T2768" s="18"/>
      <c r="AA2768" s="70"/>
      <c r="AB2768" s="70"/>
      <c r="AC2768" s="20"/>
      <c r="AD2768" s="70"/>
      <c r="AE2768" s="93"/>
    </row>
    <row r="2769" spans="1:31" x14ac:dyDescent="0.25">
      <c r="A2769" s="18"/>
      <c r="B2769" s="18"/>
      <c r="C2769" s="18"/>
      <c r="D2769" s="77"/>
      <c r="E2769" s="77"/>
      <c r="F2769" s="77"/>
      <c r="G2769" s="78"/>
      <c r="H2769" s="5"/>
      <c r="I2769" s="5"/>
      <c r="J2769" s="5"/>
      <c r="K2769" s="5"/>
      <c r="O2769" s="5"/>
      <c r="P2769" s="5"/>
      <c r="Q2769" s="5"/>
      <c r="R2769" s="18"/>
      <c r="S2769" s="18"/>
      <c r="T2769" s="18"/>
      <c r="AA2769" s="70"/>
      <c r="AB2769" s="70"/>
      <c r="AC2769" s="20"/>
      <c r="AD2769" s="70"/>
      <c r="AE2769" s="93"/>
    </row>
    <row r="2770" spans="1:31" x14ac:dyDescent="0.25">
      <c r="A2770" s="18"/>
      <c r="B2770" s="18"/>
      <c r="C2770" s="18"/>
      <c r="D2770" s="77"/>
      <c r="E2770" s="77"/>
      <c r="F2770" s="77"/>
      <c r="G2770" s="78"/>
      <c r="H2770" s="5"/>
      <c r="I2770" s="5"/>
      <c r="J2770" s="5"/>
      <c r="K2770" s="5"/>
      <c r="O2770" s="5"/>
      <c r="P2770" s="5"/>
      <c r="Q2770" s="5"/>
      <c r="R2770" s="18"/>
      <c r="S2770" s="18"/>
      <c r="T2770" s="18"/>
      <c r="AA2770" s="70"/>
      <c r="AB2770" s="70"/>
      <c r="AC2770" s="20"/>
      <c r="AD2770" s="70"/>
      <c r="AE2770" s="93"/>
    </row>
    <row r="2771" spans="1:31" x14ac:dyDescent="0.25">
      <c r="A2771" s="18"/>
      <c r="B2771" s="18"/>
      <c r="C2771" s="18"/>
      <c r="D2771" s="77"/>
      <c r="E2771" s="77"/>
      <c r="F2771" s="77"/>
      <c r="G2771" s="78"/>
      <c r="H2771" s="5"/>
      <c r="I2771" s="5"/>
      <c r="J2771" s="5"/>
      <c r="K2771" s="5"/>
      <c r="O2771" s="5"/>
      <c r="P2771" s="5"/>
      <c r="Q2771" s="5"/>
      <c r="R2771" s="18"/>
      <c r="S2771" s="18"/>
      <c r="T2771" s="18"/>
      <c r="AA2771" s="70"/>
      <c r="AB2771" s="70"/>
      <c r="AC2771" s="20"/>
      <c r="AD2771" s="70"/>
      <c r="AE2771" s="93"/>
    </row>
    <row r="2772" spans="1:31" x14ac:dyDescent="0.25">
      <c r="A2772" s="18"/>
      <c r="B2772" s="18"/>
      <c r="C2772" s="18"/>
      <c r="D2772" s="77"/>
      <c r="E2772" s="77"/>
      <c r="F2772" s="77"/>
      <c r="G2772" s="78"/>
      <c r="H2772" s="5"/>
      <c r="I2772" s="5"/>
      <c r="J2772" s="5"/>
      <c r="K2772" s="5"/>
      <c r="O2772" s="5"/>
      <c r="P2772" s="5"/>
      <c r="Q2772" s="5"/>
      <c r="R2772" s="18"/>
      <c r="S2772" s="18"/>
      <c r="T2772" s="18"/>
      <c r="AA2772" s="70"/>
      <c r="AB2772" s="70"/>
      <c r="AC2772" s="20"/>
      <c r="AD2772" s="70"/>
      <c r="AE2772" s="93"/>
    </row>
    <row r="2773" spans="1:31" x14ac:dyDescent="0.25">
      <c r="A2773" s="18"/>
      <c r="B2773" s="18"/>
      <c r="C2773" s="18"/>
      <c r="D2773" s="77"/>
      <c r="E2773" s="77"/>
      <c r="F2773" s="77"/>
      <c r="G2773" s="78"/>
      <c r="H2773" s="5"/>
      <c r="I2773" s="5"/>
      <c r="J2773" s="5"/>
      <c r="K2773" s="5"/>
      <c r="O2773" s="5"/>
      <c r="P2773" s="5"/>
      <c r="Q2773" s="5"/>
      <c r="R2773" s="18"/>
      <c r="S2773" s="18"/>
      <c r="T2773" s="18"/>
      <c r="AA2773" s="70"/>
      <c r="AB2773" s="70"/>
      <c r="AC2773" s="20"/>
      <c r="AD2773" s="70"/>
      <c r="AE2773" s="93"/>
    </row>
    <row r="2774" spans="1:31" x14ac:dyDescent="0.25">
      <c r="A2774" s="18"/>
      <c r="B2774" s="18"/>
      <c r="C2774" s="18"/>
      <c r="D2774" s="77"/>
      <c r="E2774" s="77"/>
      <c r="F2774" s="77"/>
      <c r="G2774" s="78"/>
      <c r="H2774" s="5"/>
      <c r="I2774" s="5"/>
      <c r="J2774" s="5"/>
      <c r="K2774" s="5"/>
      <c r="O2774" s="5"/>
      <c r="P2774" s="5"/>
      <c r="Q2774" s="5"/>
      <c r="R2774" s="18"/>
      <c r="S2774" s="18"/>
      <c r="T2774" s="18"/>
      <c r="AA2774" s="70"/>
      <c r="AB2774" s="70"/>
      <c r="AC2774" s="20"/>
      <c r="AD2774" s="70"/>
      <c r="AE2774" s="93"/>
    </row>
    <row r="2775" spans="1:31" x14ac:dyDescent="0.25">
      <c r="A2775" s="18"/>
      <c r="B2775" s="18"/>
      <c r="C2775" s="18"/>
      <c r="D2775" s="77"/>
      <c r="E2775" s="77"/>
      <c r="F2775" s="77"/>
      <c r="G2775" s="78"/>
      <c r="H2775" s="5"/>
      <c r="I2775" s="5"/>
      <c r="J2775" s="5"/>
      <c r="K2775" s="5"/>
      <c r="O2775" s="5"/>
      <c r="P2775" s="5"/>
      <c r="Q2775" s="5"/>
      <c r="R2775" s="18"/>
      <c r="S2775" s="18"/>
      <c r="T2775" s="18"/>
      <c r="AA2775" s="70"/>
      <c r="AB2775" s="70"/>
      <c r="AC2775" s="20"/>
      <c r="AD2775" s="70"/>
      <c r="AE2775" s="93"/>
    </row>
    <row r="2776" spans="1:31" x14ac:dyDescent="0.25">
      <c r="A2776" s="18"/>
      <c r="B2776" s="18"/>
      <c r="C2776" s="18"/>
      <c r="D2776" s="77"/>
      <c r="E2776" s="77"/>
      <c r="F2776" s="77"/>
      <c r="G2776" s="78"/>
      <c r="H2776" s="5"/>
      <c r="I2776" s="5"/>
      <c r="J2776" s="5"/>
      <c r="K2776" s="5"/>
      <c r="O2776" s="5"/>
      <c r="P2776" s="5"/>
      <c r="Q2776" s="5"/>
      <c r="R2776" s="18"/>
      <c r="S2776" s="18"/>
      <c r="T2776" s="18"/>
      <c r="AA2776" s="70"/>
      <c r="AB2776" s="70"/>
      <c r="AC2776" s="20"/>
      <c r="AD2776" s="70"/>
      <c r="AE2776" s="93"/>
    </row>
    <row r="2777" spans="1:31" x14ac:dyDescent="0.25">
      <c r="A2777" s="18"/>
      <c r="B2777" s="18"/>
      <c r="C2777" s="18"/>
      <c r="D2777" s="77"/>
      <c r="E2777" s="77"/>
      <c r="F2777" s="77"/>
      <c r="G2777" s="78"/>
      <c r="H2777" s="5"/>
      <c r="I2777" s="5"/>
      <c r="J2777" s="5"/>
      <c r="K2777" s="5"/>
      <c r="O2777" s="5"/>
      <c r="P2777" s="5"/>
      <c r="Q2777" s="5"/>
      <c r="R2777" s="18"/>
      <c r="S2777" s="18"/>
      <c r="T2777" s="18"/>
      <c r="AA2777" s="70"/>
      <c r="AB2777" s="70"/>
      <c r="AC2777" s="20"/>
      <c r="AD2777" s="70"/>
      <c r="AE2777" s="93"/>
    </row>
    <row r="2778" spans="1:31" x14ac:dyDescent="0.25">
      <c r="A2778" s="18"/>
      <c r="B2778" s="18"/>
      <c r="C2778" s="18"/>
      <c r="D2778" s="77"/>
      <c r="E2778" s="77"/>
      <c r="F2778" s="77"/>
      <c r="G2778" s="78"/>
      <c r="H2778" s="5"/>
      <c r="I2778" s="5"/>
      <c r="J2778" s="5"/>
      <c r="K2778" s="5"/>
      <c r="O2778" s="5"/>
      <c r="P2778" s="5"/>
      <c r="Q2778" s="5"/>
      <c r="R2778" s="18"/>
      <c r="S2778" s="18"/>
      <c r="T2778" s="18"/>
      <c r="AA2778" s="70"/>
      <c r="AB2778" s="70"/>
      <c r="AC2778" s="20"/>
      <c r="AD2778" s="70"/>
      <c r="AE2778" s="93"/>
    </row>
    <row r="2779" spans="1:31" x14ac:dyDescent="0.25">
      <c r="A2779" s="18"/>
      <c r="B2779" s="18"/>
      <c r="C2779" s="18"/>
      <c r="D2779" s="77"/>
      <c r="E2779" s="77"/>
      <c r="F2779" s="77"/>
      <c r="G2779" s="78"/>
      <c r="H2779" s="5"/>
      <c r="I2779" s="5"/>
      <c r="J2779" s="5"/>
      <c r="K2779" s="5"/>
      <c r="O2779" s="5"/>
      <c r="P2779" s="5"/>
      <c r="Q2779" s="5"/>
      <c r="R2779" s="18"/>
      <c r="S2779" s="18"/>
      <c r="T2779" s="18"/>
      <c r="AA2779" s="70"/>
      <c r="AB2779" s="70"/>
      <c r="AC2779" s="20"/>
      <c r="AD2779" s="70"/>
      <c r="AE2779" s="93"/>
    </row>
    <row r="2780" spans="1:31" x14ac:dyDescent="0.25">
      <c r="A2780" s="18"/>
      <c r="B2780" s="18"/>
      <c r="C2780" s="18"/>
      <c r="D2780" s="77"/>
      <c r="E2780" s="77"/>
      <c r="F2780" s="77"/>
      <c r="G2780" s="78"/>
      <c r="H2780" s="5"/>
      <c r="I2780" s="5"/>
      <c r="J2780" s="5"/>
      <c r="K2780" s="5"/>
      <c r="O2780" s="5"/>
      <c r="P2780" s="5"/>
      <c r="Q2780" s="5"/>
      <c r="R2780" s="18"/>
      <c r="S2780" s="18"/>
      <c r="T2780" s="18"/>
      <c r="AA2780" s="70"/>
      <c r="AB2780" s="70"/>
      <c r="AC2780" s="20"/>
      <c r="AD2780" s="70"/>
      <c r="AE2780" s="93"/>
    </row>
    <row r="2781" spans="1:31" x14ac:dyDescent="0.25">
      <c r="A2781" s="18"/>
      <c r="B2781" s="18"/>
      <c r="C2781" s="18"/>
      <c r="D2781" s="77"/>
      <c r="E2781" s="77"/>
      <c r="F2781" s="77"/>
      <c r="G2781" s="78"/>
      <c r="H2781" s="5"/>
      <c r="I2781" s="5"/>
      <c r="J2781" s="5"/>
      <c r="K2781" s="5"/>
      <c r="O2781" s="5"/>
      <c r="P2781" s="5"/>
      <c r="Q2781" s="5"/>
      <c r="R2781" s="18"/>
      <c r="S2781" s="18"/>
      <c r="T2781" s="18"/>
      <c r="AA2781" s="70"/>
      <c r="AB2781" s="70"/>
      <c r="AC2781" s="20"/>
      <c r="AD2781" s="70"/>
      <c r="AE2781" s="93"/>
    </row>
    <row r="2782" spans="1:31" x14ac:dyDescent="0.25">
      <c r="A2782" s="18"/>
      <c r="B2782" s="18"/>
      <c r="C2782" s="18"/>
      <c r="D2782" s="77"/>
      <c r="E2782" s="77"/>
      <c r="F2782" s="77"/>
      <c r="G2782" s="78"/>
      <c r="H2782" s="5"/>
      <c r="I2782" s="5"/>
      <c r="J2782" s="5"/>
      <c r="K2782" s="5"/>
      <c r="O2782" s="5"/>
      <c r="P2782" s="5"/>
      <c r="Q2782" s="5"/>
      <c r="R2782" s="18"/>
      <c r="S2782" s="18"/>
      <c r="T2782" s="18"/>
      <c r="AA2782" s="70"/>
      <c r="AB2782" s="70"/>
      <c r="AC2782" s="20"/>
      <c r="AD2782" s="70"/>
      <c r="AE2782" s="93"/>
    </row>
    <row r="2783" spans="1:31" x14ac:dyDescent="0.25">
      <c r="A2783" s="18"/>
      <c r="B2783" s="18"/>
      <c r="C2783" s="18"/>
      <c r="D2783" s="77"/>
      <c r="E2783" s="77"/>
      <c r="F2783" s="77"/>
      <c r="G2783" s="78"/>
      <c r="H2783" s="5"/>
      <c r="I2783" s="5"/>
      <c r="J2783" s="5"/>
      <c r="K2783" s="5"/>
      <c r="O2783" s="5"/>
      <c r="P2783" s="5"/>
      <c r="Q2783" s="5"/>
      <c r="R2783" s="18"/>
      <c r="S2783" s="18"/>
      <c r="T2783" s="18"/>
      <c r="AA2783" s="70"/>
      <c r="AB2783" s="70"/>
      <c r="AC2783" s="20"/>
      <c r="AD2783" s="70"/>
      <c r="AE2783" s="93"/>
    </row>
    <row r="2784" spans="1:31" x14ac:dyDescent="0.25">
      <c r="A2784" s="18"/>
      <c r="B2784" s="18"/>
      <c r="C2784" s="18"/>
      <c r="D2784" s="77"/>
      <c r="E2784" s="77"/>
      <c r="F2784" s="77"/>
      <c r="G2784" s="78"/>
      <c r="H2784" s="5"/>
      <c r="I2784" s="5"/>
      <c r="J2784" s="5"/>
      <c r="K2784" s="5"/>
      <c r="O2784" s="5"/>
      <c r="P2784" s="5"/>
      <c r="Q2784" s="5"/>
      <c r="R2784" s="18"/>
      <c r="S2784" s="18"/>
      <c r="T2784" s="18"/>
      <c r="AA2784" s="70"/>
      <c r="AB2784" s="70"/>
      <c r="AC2784" s="20"/>
      <c r="AD2784" s="70"/>
      <c r="AE2784" s="93"/>
    </row>
    <row r="2785" spans="1:31" x14ac:dyDescent="0.25">
      <c r="A2785" s="18"/>
      <c r="B2785" s="18"/>
      <c r="C2785" s="18"/>
      <c r="D2785" s="77"/>
      <c r="E2785" s="77"/>
      <c r="F2785" s="77"/>
      <c r="G2785" s="78"/>
      <c r="H2785" s="5"/>
      <c r="I2785" s="5"/>
      <c r="J2785" s="5"/>
      <c r="K2785" s="5"/>
      <c r="O2785" s="5"/>
      <c r="P2785" s="5"/>
      <c r="Q2785" s="5"/>
      <c r="R2785" s="18"/>
      <c r="S2785" s="18"/>
      <c r="T2785" s="18"/>
      <c r="AA2785" s="70"/>
      <c r="AB2785" s="70"/>
      <c r="AC2785" s="20"/>
      <c r="AD2785" s="70"/>
      <c r="AE2785" s="93"/>
    </row>
    <row r="2786" spans="1:31" x14ac:dyDescent="0.25">
      <c r="A2786" s="18"/>
      <c r="B2786" s="18"/>
      <c r="C2786" s="18"/>
      <c r="D2786" s="77"/>
      <c r="E2786" s="77"/>
      <c r="F2786" s="77"/>
      <c r="G2786" s="78"/>
      <c r="H2786" s="5"/>
      <c r="I2786" s="5"/>
      <c r="J2786" s="5"/>
      <c r="K2786" s="5"/>
      <c r="O2786" s="5"/>
      <c r="P2786" s="5"/>
      <c r="Q2786" s="5"/>
      <c r="R2786" s="18"/>
      <c r="S2786" s="18"/>
      <c r="T2786" s="18"/>
      <c r="AA2786" s="70"/>
      <c r="AB2786" s="70"/>
      <c r="AC2786" s="20"/>
      <c r="AD2786" s="70"/>
      <c r="AE2786" s="93"/>
    </row>
    <row r="2787" spans="1:31" x14ac:dyDescent="0.25">
      <c r="A2787" s="18"/>
      <c r="B2787" s="18"/>
      <c r="C2787" s="18"/>
      <c r="D2787" s="77"/>
      <c r="E2787" s="77"/>
      <c r="F2787" s="77"/>
      <c r="G2787" s="78"/>
      <c r="H2787" s="5"/>
      <c r="I2787" s="5"/>
      <c r="J2787" s="5"/>
      <c r="K2787" s="5"/>
      <c r="O2787" s="5"/>
      <c r="P2787" s="5"/>
      <c r="Q2787" s="5"/>
      <c r="R2787" s="18"/>
      <c r="S2787" s="18"/>
      <c r="T2787" s="18"/>
      <c r="AA2787" s="70"/>
      <c r="AB2787" s="70"/>
      <c r="AC2787" s="20"/>
      <c r="AD2787" s="70"/>
      <c r="AE2787" s="93"/>
    </row>
    <row r="2788" spans="1:31" x14ac:dyDescent="0.25">
      <c r="A2788" s="18"/>
      <c r="B2788" s="18"/>
      <c r="C2788" s="18"/>
      <c r="D2788" s="77"/>
      <c r="E2788" s="77"/>
      <c r="F2788" s="77"/>
      <c r="G2788" s="78"/>
      <c r="H2788" s="5"/>
      <c r="I2788" s="5"/>
      <c r="J2788" s="5"/>
      <c r="K2788" s="5"/>
      <c r="O2788" s="5"/>
      <c r="P2788" s="5"/>
      <c r="Q2788" s="5"/>
      <c r="R2788" s="18"/>
      <c r="S2788" s="18"/>
      <c r="T2788" s="18"/>
      <c r="AA2788" s="70"/>
      <c r="AB2788" s="70"/>
      <c r="AC2788" s="20"/>
      <c r="AD2788" s="70"/>
      <c r="AE2788" s="93"/>
    </row>
    <row r="2789" spans="1:31" x14ac:dyDescent="0.25">
      <c r="A2789" s="18"/>
      <c r="B2789" s="18"/>
      <c r="C2789" s="18"/>
      <c r="D2789" s="77"/>
      <c r="E2789" s="77"/>
      <c r="F2789" s="77"/>
      <c r="G2789" s="78"/>
      <c r="H2789" s="5"/>
      <c r="I2789" s="5"/>
      <c r="J2789" s="5"/>
      <c r="K2789" s="5"/>
      <c r="O2789" s="5"/>
      <c r="P2789" s="5"/>
      <c r="Q2789" s="5"/>
      <c r="R2789" s="18"/>
      <c r="S2789" s="18"/>
      <c r="T2789" s="18"/>
      <c r="AA2789" s="70"/>
      <c r="AB2789" s="70"/>
      <c r="AC2789" s="20"/>
      <c r="AD2789" s="70"/>
      <c r="AE2789" s="93"/>
    </row>
    <row r="2790" spans="1:31" x14ac:dyDescent="0.25">
      <c r="A2790" s="18"/>
      <c r="B2790" s="18"/>
      <c r="C2790" s="18"/>
      <c r="D2790" s="77"/>
      <c r="E2790" s="77"/>
      <c r="F2790" s="77"/>
      <c r="G2790" s="78"/>
      <c r="H2790" s="5"/>
      <c r="I2790" s="5"/>
      <c r="J2790" s="5"/>
      <c r="K2790" s="5"/>
      <c r="O2790" s="5"/>
      <c r="P2790" s="5"/>
      <c r="Q2790" s="5"/>
      <c r="R2790" s="18"/>
      <c r="S2790" s="18"/>
      <c r="T2790" s="18"/>
      <c r="AA2790" s="70"/>
      <c r="AB2790" s="70"/>
      <c r="AC2790" s="20"/>
      <c r="AD2790" s="70"/>
      <c r="AE2790" s="93"/>
    </row>
    <row r="2791" spans="1:31" x14ac:dyDescent="0.25">
      <c r="A2791" s="18"/>
      <c r="B2791" s="18"/>
      <c r="C2791" s="18"/>
      <c r="D2791" s="77"/>
      <c r="E2791" s="77"/>
      <c r="F2791" s="77"/>
      <c r="G2791" s="78"/>
      <c r="H2791" s="5"/>
      <c r="I2791" s="5"/>
      <c r="J2791" s="5"/>
      <c r="K2791" s="5"/>
      <c r="O2791" s="5"/>
      <c r="P2791" s="5"/>
      <c r="Q2791" s="5"/>
      <c r="R2791" s="18"/>
      <c r="S2791" s="18"/>
      <c r="T2791" s="18"/>
      <c r="AA2791" s="70"/>
      <c r="AB2791" s="70"/>
      <c r="AC2791" s="20"/>
      <c r="AD2791" s="70"/>
      <c r="AE2791" s="93"/>
    </row>
    <row r="2792" spans="1:31" x14ac:dyDescent="0.25">
      <c r="A2792" s="18"/>
      <c r="B2792" s="18"/>
      <c r="C2792" s="18"/>
      <c r="D2792" s="77"/>
      <c r="E2792" s="77"/>
      <c r="F2792" s="77"/>
      <c r="G2792" s="78"/>
      <c r="H2792" s="5"/>
      <c r="I2792" s="5"/>
      <c r="J2792" s="5"/>
      <c r="K2792" s="5"/>
      <c r="O2792" s="5"/>
      <c r="P2792" s="5"/>
      <c r="Q2792" s="5"/>
      <c r="R2792" s="18"/>
      <c r="S2792" s="18"/>
      <c r="T2792" s="18"/>
      <c r="AA2792" s="70"/>
      <c r="AB2792" s="70"/>
      <c r="AC2792" s="20"/>
      <c r="AD2792" s="70"/>
      <c r="AE2792" s="93"/>
    </row>
    <row r="2793" spans="1:31" x14ac:dyDescent="0.25">
      <c r="A2793" s="18"/>
      <c r="B2793" s="18"/>
      <c r="C2793" s="18"/>
      <c r="D2793" s="77"/>
      <c r="E2793" s="77"/>
      <c r="F2793" s="77"/>
      <c r="G2793" s="78"/>
      <c r="H2793" s="5"/>
      <c r="I2793" s="5"/>
      <c r="J2793" s="5"/>
      <c r="K2793" s="5"/>
      <c r="O2793" s="5"/>
      <c r="P2793" s="5"/>
      <c r="Q2793" s="5"/>
      <c r="R2793" s="18"/>
      <c r="S2793" s="18"/>
      <c r="T2793" s="18"/>
      <c r="AA2793" s="70"/>
      <c r="AB2793" s="70"/>
      <c r="AC2793" s="20"/>
      <c r="AD2793" s="70"/>
      <c r="AE2793" s="93"/>
    </row>
    <row r="2794" spans="1:31" x14ac:dyDescent="0.25">
      <c r="A2794" s="18"/>
      <c r="B2794" s="18"/>
      <c r="C2794" s="18"/>
      <c r="D2794" s="77"/>
      <c r="E2794" s="77"/>
      <c r="F2794" s="77"/>
      <c r="G2794" s="78"/>
      <c r="H2794" s="5"/>
      <c r="I2794" s="5"/>
      <c r="J2794" s="5"/>
      <c r="K2794" s="5"/>
      <c r="O2794" s="5"/>
      <c r="P2794" s="5"/>
      <c r="Q2794" s="5"/>
      <c r="R2794" s="18"/>
      <c r="S2794" s="18"/>
      <c r="T2794" s="18"/>
      <c r="AA2794" s="70"/>
      <c r="AB2794" s="70"/>
      <c r="AC2794" s="20"/>
      <c r="AD2794" s="70"/>
      <c r="AE2794" s="93"/>
    </row>
    <row r="2795" spans="1:31" x14ac:dyDescent="0.25">
      <c r="A2795" s="18"/>
      <c r="B2795" s="18"/>
      <c r="C2795" s="18"/>
      <c r="D2795" s="77"/>
      <c r="E2795" s="77"/>
      <c r="F2795" s="77"/>
      <c r="G2795" s="78"/>
      <c r="H2795" s="5"/>
      <c r="I2795" s="5"/>
      <c r="J2795" s="5"/>
      <c r="K2795" s="5"/>
      <c r="O2795" s="5"/>
      <c r="P2795" s="5"/>
      <c r="Q2795" s="5"/>
      <c r="R2795" s="18"/>
      <c r="S2795" s="18"/>
      <c r="T2795" s="18"/>
      <c r="AA2795" s="70"/>
      <c r="AB2795" s="70"/>
      <c r="AC2795" s="20"/>
      <c r="AD2795" s="70"/>
      <c r="AE2795" s="93"/>
    </row>
    <row r="2796" spans="1:31" x14ac:dyDescent="0.25">
      <c r="A2796" s="18"/>
      <c r="B2796" s="18"/>
      <c r="C2796" s="18"/>
      <c r="D2796" s="77"/>
      <c r="E2796" s="77"/>
      <c r="F2796" s="77"/>
      <c r="G2796" s="78"/>
      <c r="H2796" s="5"/>
      <c r="I2796" s="5"/>
      <c r="J2796" s="5"/>
      <c r="K2796" s="5"/>
      <c r="O2796" s="5"/>
      <c r="P2796" s="5"/>
      <c r="Q2796" s="5"/>
      <c r="R2796" s="18"/>
      <c r="S2796" s="18"/>
      <c r="T2796" s="18"/>
      <c r="AA2796" s="70"/>
      <c r="AB2796" s="70"/>
      <c r="AC2796" s="20"/>
      <c r="AD2796" s="70"/>
      <c r="AE2796" s="93"/>
    </row>
    <row r="2797" spans="1:31" x14ac:dyDescent="0.25">
      <c r="A2797" s="18"/>
      <c r="B2797" s="18"/>
      <c r="C2797" s="18"/>
      <c r="D2797" s="77"/>
      <c r="E2797" s="77"/>
      <c r="F2797" s="77"/>
      <c r="G2797" s="78"/>
      <c r="H2797" s="5"/>
      <c r="I2797" s="5"/>
      <c r="J2797" s="5"/>
      <c r="K2797" s="5"/>
      <c r="O2797" s="5"/>
      <c r="P2797" s="5"/>
      <c r="Q2797" s="5"/>
      <c r="R2797" s="18"/>
      <c r="S2797" s="18"/>
      <c r="T2797" s="18"/>
      <c r="AA2797" s="70"/>
      <c r="AB2797" s="70"/>
      <c r="AC2797" s="20"/>
      <c r="AD2797" s="70"/>
      <c r="AE2797" s="93"/>
    </row>
    <row r="2798" spans="1:31" x14ac:dyDescent="0.25">
      <c r="A2798" s="18"/>
      <c r="B2798" s="18"/>
      <c r="C2798" s="18"/>
      <c r="D2798" s="77"/>
      <c r="E2798" s="77"/>
      <c r="F2798" s="77"/>
      <c r="G2798" s="78"/>
      <c r="H2798" s="5"/>
      <c r="I2798" s="5"/>
      <c r="J2798" s="5"/>
      <c r="K2798" s="5"/>
      <c r="O2798" s="5"/>
      <c r="P2798" s="5"/>
      <c r="Q2798" s="5"/>
      <c r="R2798" s="18"/>
      <c r="S2798" s="18"/>
      <c r="T2798" s="18"/>
      <c r="AA2798" s="70"/>
      <c r="AB2798" s="70"/>
      <c r="AC2798" s="20"/>
      <c r="AD2798" s="70"/>
      <c r="AE2798" s="93"/>
    </row>
    <row r="2799" spans="1:31" x14ac:dyDescent="0.25">
      <c r="A2799" s="18"/>
      <c r="B2799" s="18"/>
      <c r="C2799" s="18"/>
      <c r="D2799" s="77"/>
      <c r="E2799" s="77"/>
      <c r="F2799" s="77"/>
      <c r="G2799" s="78"/>
      <c r="H2799" s="5"/>
      <c r="I2799" s="5"/>
      <c r="J2799" s="5"/>
      <c r="K2799" s="5"/>
      <c r="O2799" s="5"/>
      <c r="P2799" s="5"/>
      <c r="Q2799" s="5"/>
      <c r="R2799" s="18"/>
      <c r="S2799" s="18"/>
      <c r="T2799" s="18"/>
      <c r="AA2799" s="70"/>
      <c r="AB2799" s="70"/>
      <c r="AC2799" s="20"/>
      <c r="AD2799" s="70"/>
      <c r="AE2799" s="93"/>
    </row>
    <row r="2800" spans="1:31" x14ac:dyDescent="0.25">
      <c r="A2800" s="18"/>
      <c r="B2800" s="18"/>
      <c r="C2800" s="18"/>
      <c r="D2800" s="77"/>
      <c r="E2800" s="77"/>
      <c r="F2800" s="77"/>
      <c r="G2800" s="78"/>
      <c r="H2800" s="5"/>
      <c r="I2800" s="5"/>
      <c r="J2800" s="5"/>
      <c r="K2800" s="5"/>
      <c r="O2800" s="5"/>
      <c r="P2800" s="5"/>
      <c r="Q2800" s="5"/>
      <c r="R2800" s="18"/>
      <c r="S2800" s="18"/>
      <c r="T2800" s="18"/>
      <c r="AA2800" s="70"/>
      <c r="AB2800" s="70"/>
      <c r="AC2800" s="20"/>
      <c r="AD2800" s="70"/>
      <c r="AE2800" s="93"/>
    </row>
    <row r="2801" spans="1:31" x14ac:dyDescent="0.25">
      <c r="A2801" s="18"/>
      <c r="B2801" s="18"/>
      <c r="C2801" s="18"/>
      <c r="D2801" s="77"/>
      <c r="E2801" s="77"/>
      <c r="F2801" s="77"/>
      <c r="G2801" s="78"/>
      <c r="H2801" s="5"/>
      <c r="I2801" s="5"/>
      <c r="J2801" s="5"/>
      <c r="K2801" s="5"/>
      <c r="O2801" s="5"/>
      <c r="P2801" s="5"/>
      <c r="Q2801" s="5"/>
      <c r="R2801" s="18"/>
      <c r="S2801" s="18"/>
      <c r="T2801" s="18"/>
      <c r="AA2801" s="70"/>
      <c r="AB2801" s="70"/>
      <c r="AC2801" s="20"/>
      <c r="AD2801" s="70"/>
      <c r="AE2801" s="93"/>
    </row>
    <row r="2802" spans="1:31" x14ac:dyDescent="0.25">
      <c r="A2802" s="18"/>
      <c r="B2802" s="18"/>
      <c r="C2802" s="18"/>
      <c r="D2802" s="77"/>
      <c r="E2802" s="77"/>
      <c r="F2802" s="77"/>
      <c r="G2802" s="78"/>
      <c r="H2802" s="5"/>
      <c r="I2802" s="5"/>
      <c r="J2802" s="5"/>
      <c r="K2802" s="5"/>
      <c r="O2802" s="5"/>
      <c r="P2802" s="5"/>
      <c r="Q2802" s="5"/>
      <c r="R2802" s="18"/>
      <c r="S2802" s="18"/>
      <c r="T2802" s="18"/>
      <c r="AA2802" s="70"/>
      <c r="AB2802" s="70"/>
      <c r="AC2802" s="20"/>
      <c r="AD2802" s="70"/>
      <c r="AE2802" s="93"/>
    </row>
    <row r="2803" spans="1:31" x14ac:dyDescent="0.25">
      <c r="A2803" s="18"/>
      <c r="B2803" s="18"/>
      <c r="C2803" s="18"/>
      <c r="D2803" s="77"/>
      <c r="E2803" s="77"/>
      <c r="F2803" s="77"/>
      <c r="G2803" s="78"/>
      <c r="H2803" s="5"/>
      <c r="I2803" s="5"/>
      <c r="J2803" s="5"/>
      <c r="K2803" s="5"/>
      <c r="O2803" s="5"/>
      <c r="P2803" s="5"/>
      <c r="Q2803" s="5"/>
      <c r="R2803" s="18"/>
      <c r="S2803" s="18"/>
      <c r="T2803" s="18"/>
      <c r="AA2803" s="70"/>
      <c r="AB2803" s="70"/>
      <c r="AC2803" s="20"/>
      <c r="AD2803" s="70"/>
      <c r="AE2803" s="93"/>
    </row>
    <row r="2804" spans="1:31" x14ac:dyDescent="0.25">
      <c r="A2804" s="18"/>
      <c r="B2804" s="18"/>
      <c r="C2804" s="18"/>
      <c r="D2804" s="77"/>
      <c r="E2804" s="77"/>
      <c r="F2804" s="77"/>
      <c r="G2804" s="78"/>
      <c r="H2804" s="5"/>
      <c r="I2804" s="5"/>
      <c r="J2804" s="5"/>
      <c r="K2804" s="5"/>
      <c r="O2804" s="5"/>
      <c r="P2804" s="5"/>
      <c r="Q2804" s="5"/>
      <c r="R2804" s="18"/>
      <c r="S2804" s="18"/>
      <c r="T2804" s="18"/>
      <c r="AA2804" s="70"/>
      <c r="AB2804" s="70"/>
      <c r="AC2804" s="20"/>
      <c r="AD2804" s="70"/>
      <c r="AE2804" s="93"/>
    </row>
    <row r="2805" spans="1:31" x14ac:dyDescent="0.25">
      <c r="A2805" s="18"/>
      <c r="B2805" s="18"/>
      <c r="C2805" s="18"/>
      <c r="D2805" s="77"/>
      <c r="E2805" s="77"/>
      <c r="F2805" s="77"/>
      <c r="G2805" s="78"/>
      <c r="H2805" s="5"/>
      <c r="I2805" s="5"/>
      <c r="J2805" s="5"/>
      <c r="K2805" s="5"/>
      <c r="O2805" s="5"/>
      <c r="P2805" s="5"/>
      <c r="Q2805" s="5"/>
      <c r="R2805" s="18"/>
      <c r="S2805" s="18"/>
      <c r="T2805" s="18"/>
      <c r="AA2805" s="70"/>
      <c r="AB2805" s="70"/>
      <c r="AC2805" s="20"/>
      <c r="AD2805" s="70"/>
      <c r="AE2805" s="93"/>
    </row>
    <row r="2806" spans="1:31" x14ac:dyDescent="0.25">
      <c r="A2806" s="18"/>
      <c r="B2806" s="18"/>
      <c r="C2806" s="18"/>
      <c r="D2806" s="77"/>
      <c r="E2806" s="77"/>
      <c r="F2806" s="77"/>
      <c r="G2806" s="78"/>
      <c r="H2806" s="5"/>
      <c r="I2806" s="5"/>
      <c r="J2806" s="5"/>
      <c r="K2806" s="5"/>
      <c r="O2806" s="5"/>
      <c r="P2806" s="5"/>
      <c r="Q2806" s="5"/>
      <c r="R2806" s="18"/>
      <c r="S2806" s="18"/>
      <c r="T2806" s="18"/>
      <c r="AA2806" s="70"/>
      <c r="AB2806" s="70"/>
      <c r="AC2806" s="20"/>
      <c r="AD2806" s="70"/>
      <c r="AE2806" s="93"/>
    </row>
    <row r="2807" spans="1:31" x14ac:dyDescent="0.25">
      <c r="A2807" s="18"/>
      <c r="B2807" s="18"/>
      <c r="C2807" s="18"/>
      <c r="D2807" s="77"/>
      <c r="E2807" s="77"/>
      <c r="F2807" s="77"/>
      <c r="G2807" s="78"/>
      <c r="H2807" s="5"/>
      <c r="I2807" s="5"/>
      <c r="J2807" s="5"/>
      <c r="K2807" s="5"/>
      <c r="O2807" s="5"/>
      <c r="P2807" s="5"/>
      <c r="Q2807" s="5"/>
      <c r="R2807" s="18"/>
      <c r="S2807" s="18"/>
      <c r="T2807" s="18"/>
      <c r="AA2807" s="70"/>
      <c r="AB2807" s="70"/>
      <c r="AC2807" s="20"/>
      <c r="AD2807" s="70"/>
      <c r="AE2807" s="93"/>
    </row>
    <row r="2808" spans="1:31" x14ac:dyDescent="0.25">
      <c r="A2808" s="18"/>
      <c r="B2808" s="18"/>
      <c r="C2808" s="18"/>
      <c r="D2808" s="77"/>
      <c r="E2808" s="77"/>
      <c r="F2808" s="77"/>
      <c r="G2808" s="78"/>
      <c r="H2808" s="5"/>
      <c r="I2808" s="5"/>
      <c r="J2808" s="5"/>
      <c r="K2808" s="5"/>
      <c r="O2808" s="5"/>
      <c r="P2808" s="5"/>
      <c r="Q2808" s="5"/>
      <c r="R2808" s="18"/>
      <c r="S2808" s="18"/>
      <c r="T2808" s="18"/>
      <c r="AA2808" s="70"/>
      <c r="AB2808" s="70"/>
      <c r="AC2808" s="20"/>
      <c r="AD2808" s="70"/>
      <c r="AE2808" s="93"/>
    </row>
    <row r="2809" spans="1:31" x14ac:dyDescent="0.25">
      <c r="A2809" s="18"/>
      <c r="B2809" s="18"/>
      <c r="C2809" s="18"/>
      <c r="D2809" s="77"/>
      <c r="E2809" s="77"/>
      <c r="F2809" s="77"/>
      <c r="G2809" s="78"/>
      <c r="H2809" s="5"/>
      <c r="I2809" s="5"/>
      <c r="J2809" s="5"/>
      <c r="K2809" s="5"/>
      <c r="O2809" s="5"/>
      <c r="P2809" s="5"/>
      <c r="Q2809" s="5"/>
      <c r="R2809" s="18"/>
      <c r="S2809" s="18"/>
      <c r="T2809" s="18"/>
      <c r="AA2809" s="70"/>
      <c r="AB2809" s="70"/>
      <c r="AC2809" s="20"/>
      <c r="AD2809" s="70"/>
      <c r="AE2809" s="93"/>
    </row>
    <row r="2810" spans="1:31" x14ac:dyDescent="0.25">
      <c r="A2810" s="18"/>
      <c r="B2810" s="18"/>
      <c r="C2810" s="18"/>
      <c r="D2810" s="77"/>
      <c r="E2810" s="77"/>
      <c r="F2810" s="77"/>
      <c r="G2810" s="78"/>
      <c r="H2810" s="5"/>
      <c r="I2810" s="5"/>
      <c r="J2810" s="5"/>
      <c r="K2810" s="5"/>
      <c r="O2810" s="5"/>
      <c r="P2810" s="5"/>
      <c r="Q2810" s="5"/>
      <c r="R2810" s="18"/>
      <c r="S2810" s="18"/>
      <c r="T2810" s="18"/>
      <c r="AA2810" s="70"/>
      <c r="AB2810" s="70"/>
      <c r="AC2810" s="20"/>
      <c r="AD2810" s="70"/>
      <c r="AE2810" s="93"/>
    </row>
    <row r="2811" spans="1:31" x14ac:dyDescent="0.25">
      <c r="A2811" s="18"/>
      <c r="B2811" s="18"/>
      <c r="C2811" s="18"/>
      <c r="D2811" s="77"/>
      <c r="E2811" s="77"/>
      <c r="F2811" s="77"/>
      <c r="G2811" s="78"/>
      <c r="H2811" s="5"/>
      <c r="I2811" s="5"/>
      <c r="J2811" s="5"/>
      <c r="K2811" s="5"/>
      <c r="O2811" s="5"/>
      <c r="P2811" s="5"/>
      <c r="Q2811" s="5"/>
      <c r="R2811" s="18"/>
      <c r="S2811" s="18"/>
      <c r="T2811" s="18"/>
      <c r="AA2811" s="70"/>
      <c r="AB2811" s="70"/>
      <c r="AC2811" s="20"/>
      <c r="AD2811" s="70"/>
      <c r="AE2811" s="93"/>
    </row>
    <row r="2812" spans="1:31" x14ac:dyDescent="0.25">
      <c r="A2812" s="18"/>
      <c r="B2812" s="18"/>
      <c r="C2812" s="18"/>
      <c r="D2812" s="77"/>
      <c r="E2812" s="77"/>
      <c r="F2812" s="77"/>
      <c r="G2812" s="78"/>
      <c r="H2812" s="5"/>
      <c r="I2812" s="5"/>
      <c r="J2812" s="5"/>
      <c r="K2812" s="5"/>
      <c r="O2812" s="5"/>
      <c r="P2812" s="5"/>
      <c r="Q2812" s="5"/>
      <c r="R2812" s="18"/>
      <c r="S2812" s="18"/>
      <c r="T2812" s="18"/>
      <c r="AA2812" s="70"/>
      <c r="AB2812" s="70"/>
      <c r="AC2812" s="20"/>
      <c r="AD2812" s="70"/>
      <c r="AE2812" s="93"/>
    </row>
    <row r="2813" spans="1:31" x14ac:dyDescent="0.25">
      <c r="A2813" s="18"/>
      <c r="B2813" s="18"/>
      <c r="C2813" s="18"/>
      <c r="D2813" s="77"/>
      <c r="E2813" s="77"/>
      <c r="F2813" s="77"/>
      <c r="G2813" s="78"/>
      <c r="H2813" s="5"/>
      <c r="I2813" s="5"/>
      <c r="J2813" s="5"/>
      <c r="K2813" s="5"/>
      <c r="O2813" s="5"/>
      <c r="P2813" s="5"/>
      <c r="Q2813" s="5"/>
      <c r="R2813" s="18"/>
      <c r="S2813" s="18"/>
      <c r="T2813" s="18"/>
      <c r="AA2813" s="70"/>
      <c r="AB2813" s="70"/>
      <c r="AC2813" s="20"/>
      <c r="AD2813" s="70"/>
      <c r="AE2813" s="93"/>
    </row>
    <row r="2814" spans="1:31" x14ac:dyDescent="0.25">
      <c r="A2814" s="18"/>
      <c r="B2814" s="18"/>
      <c r="C2814" s="18"/>
      <c r="D2814" s="77"/>
      <c r="E2814" s="77"/>
      <c r="F2814" s="77"/>
      <c r="G2814" s="78"/>
      <c r="H2814" s="5"/>
      <c r="I2814" s="5"/>
      <c r="J2814" s="5"/>
      <c r="K2814" s="5"/>
      <c r="O2814" s="5"/>
      <c r="P2814" s="5"/>
      <c r="Q2814" s="5"/>
      <c r="R2814" s="18"/>
      <c r="S2814" s="18"/>
      <c r="T2814" s="18"/>
      <c r="AA2814" s="70"/>
      <c r="AB2814" s="70"/>
      <c r="AC2814" s="20"/>
      <c r="AD2814" s="70"/>
      <c r="AE2814" s="93"/>
    </row>
    <row r="2815" spans="1:31" x14ac:dyDescent="0.25">
      <c r="A2815" s="18"/>
      <c r="B2815" s="18"/>
      <c r="C2815" s="18"/>
      <c r="D2815" s="77"/>
      <c r="E2815" s="77"/>
      <c r="F2815" s="77"/>
      <c r="G2815" s="78"/>
      <c r="H2815" s="5"/>
      <c r="I2815" s="5"/>
      <c r="J2815" s="5"/>
      <c r="K2815" s="5"/>
      <c r="O2815" s="5"/>
      <c r="P2815" s="5"/>
      <c r="Q2815" s="5"/>
      <c r="R2815" s="18"/>
      <c r="S2815" s="18"/>
      <c r="T2815" s="18"/>
      <c r="AA2815" s="70"/>
      <c r="AB2815" s="70"/>
      <c r="AC2815" s="20"/>
      <c r="AD2815" s="70"/>
      <c r="AE2815" s="93"/>
    </row>
    <row r="2816" spans="1:31" x14ac:dyDescent="0.25">
      <c r="A2816" s="18"/>
      <c r="B2816" s="18"/>
      <c r="C2816" s="18"/>
      <c r="D2816" s="77"/>
      <c r="E2816" s="77"/>
      <c r="F2816" s="77"/>
      <c r="G2816" s="78"/>
      <c r="H2816" s="5"/>
      <c r="I2816" s="5"/>
      <c r="J2816" s="5"/>
      <c r="K2816" s="5"/>
      <c r="O2816" s="5"/>
      <c r="P2816" s="5"/>
      <c r="Q2816" s="5"/>
      <c r="R2816" s="18"/>
      <c r="S2816" s="18"/>
      <c r="T2816" s="18"/>
      <c r="AA2816" s="70"/>
      <c r="AB2816" s="70"/>
      <c r="AC2816" s="20"/>
      <c r="AD2816" s="70"/>
      <c r="AE2816" s="93"/>
    </row>
    <row r="2817" spans="1:31" x14ac:dyDescent="0.25">
      <c r="A2817" s="18"/>
      <c r="B2817" s="18"/>
      <c r="C2817" s="18"/>
      <c r="D2817" s="77"/>
      <c r="E2817" s="77"/>
      <c r="F2817" s="77"/>
      <c r="G2817" s="78"/>
      <c r="H2817" s="5"/>
      <c r="I2817" s="5"/>
      <c r="J2817" s="5"/>
      <c r="K2817" s="5"/>
      <c r="O2817" s="5"/>
      <c r="P2817" s="5"/>
      <c r="Q2817" s="5"/>
      <c r="R2817" s="18"/>
      <c r="S2817" s="18"/>
      <c r="T2817" s="18"/>
      <c r="AA2817" s="70"/>
      <c r="AB2817" s="70"/>
      <c r="AC2817" s="20"/>
      <c r="AD2817" s="70"/>
      <c r="AE2817" s="93"/>
    </row>
    <row r="2818" spans="1:31" x14ac:dyDescent="0.25">
      <c r="A2818" s="18"/>
      <c r="B2818" s="18"/>
      <c r="C2818" s="18"/>
      <c r="D2818" s="77"/>
      <c r="E2818" s="77"/>
      <c r="F2818" s="77"/>
      <c r="G2818" s="78"/>
      <c r="H2818" s="5"/>
      <c r="I2818" s="5"/>
      <c r="J2818" s="5"/>
      <c r="K2818" s="5"/>
      <c r="O2818" s="5"/>
      <c r="P2818" s="5"/>
      <c r="Q2818" s="5"/>
      <c r="R2818" s="18"/>
      <c r="S2818" s="18"/>
      <c r="T2818" s="18"/>
      <c r="AA2818" s="70"/>
      <c r="AB2818" s="70"/>
      <c r="AC2818" s="20"/>
      <c r="AD2818" s="70"/>
      <c r="AE2818" s="93"/>
    </row>
    <row r="2819" spans="1:31" x14ac:dyDescent="0.25">
      <c r="A2819" s="18"/>
      <c r="B2819" s="18"/>
      <c r="C2819" s="18"/>
      <c r="D2819" s="77"/>
      <c r="E2819" s="77"/>
      <c r="F2819" s="77"/>
      <c r="G2819" s="78"/>
      <c r="H2819" s="5"/>
      <c r="I2819" s="5"/>
      <c r="J2819" s="5"/>
      <c r="K2819" s="5"/>
      <c r="O2819" s="5"/>
      <c r="P2819" s="5"/>
      <c r="Q2819" s="5"/>
      <c r="R2819" s="18"/>
      <c r="S2819" s="18"/>
      <c r="T2819" s="18"/>
      <c r="AA2819" s="70"/>
      <c r="AB2819" s="70"/>
      <c r="AC2819" s="20"/>
      <c r="AD2819" s="70"/>
      <c r="AE2819" s="93"/>
    </row>
    <row r="2820" spans="1:31" x14ac:dyDescent="0.25">
      <c r="A2820" s="18"/>
      <c r="B2820" s="18"/>
      <c r="C2820" s="18"/>
      <c r="D2820" s="77"/>
      <c r="E2820" s="77"/>
      <c r="F2820" s="77"/>
      <c r="G2820" s="78"/>
      <c r="H2820" s="5"/>
      <c r="I2820" s="5"/>
      <c r="J2820" s="5"/>
      <c r="K2820" s="5"/>
      <c r="O2820" s="5"/>
      <c r="P2820" s="5"/>
      <c r="Q2820" s="5"/>
      <c r="R2820" s="18"/>
      <c r="S2820" s="18"/>
      <c r="T2820" s="18"/>
      <c r="AA2820" s="70"/>
      <c r="AB2820" s="70"/>
      <c r="AC2820" s="20"/>
      <c r="AD2820" s="70"/>
      <c r="AE2820" s="93"/>
    </row>
    <row r="2821" spans="1:31" x14ac:dyDescent="0.25">
      <c r="A2821" s="18"/>
      <c r="B2821" s="18"/>
      <c r="C2821" s="18"/>
      <c r="D2821" s="77"/>
      <c r="E2821" s="77"/>
      <c r="F2821" s="77"/>
      <c r="G2821" s="78"/>
      <c r="H2821" s="5"/>
      <c r="I2821" s="5"/>
      <c r="J2821" s="5"/>
      <c r="K2821" s="5"/>
      <c r="O2821" s="5"/>
      <c r="P2821" s="5"/>
      <c r="Q2821" s="5"/>
      <c r="R2821" s="18"/>
      <c r="S2821" s="18"/>
      <c r="T2821" s="18"/>
      <c r="AA2821" s="70"/>
      <c r="AB2821" s="70"/>
      <c r="AC2821" s="20"/>
      <c r="AD2821" s="70"/>
      <c r="AE2821" s="93"/>
    </row>
    <row r="2822" spans="1:31" x14ac:dyDescent="0.25">
      <c r="A2822" s="18"/>
      <c r="B2822" s="18"/>
      <c r="C2822" s="18"/>
      <c r="D2822" s="77"/>
      <c r="E2822" s="77"/>
      <c r="F2822" s="77"/>
      <c r="G2822" s="78"/>
      <c r="H2822" s="5"/>
      <c r="I2822" s="5"/>
      <c r="J2822" s="5"/>
      <c r="K2822" s="5"/>
      <c r="O2822" s="5"/>
      <c r="P2822" s="5"/>
      <c r="Q2822" s="5"/>
      <c r="R2822" s="18"/>
      <c r="S2822" s="18"/>
      <c r="T2822" s="18"/>
      <c r="AA2822" s="70"/>
      <c r="AB2822" s="70"/>
      <c r="AC2822" s="20"/>
      <c r="AD2822" s="70"/>
      <c r="AE2822" s="94"/>
    </row>
    <row r="2823" spans="1:31" x14ac:dyDescent="0.25">
      <c r="A2823" s="18"/>
      <c r="B2823" s="18"/>
      <c r="C2823" s="18"/>
      <c r="D2823" s="77"/>
      <c r="E2823" s="77"/>
      <c r="F2823" s="77"/>
      <c r="G2823" s="78"/>
      <c r="H2823" s="5"/>
      <c r="I2823" s="5"/>
      <c r="J2823" s="5"/>
      <c r="K2823" s="5"/>
      <c r="O2823" s="5"/>
      <c r="P2823" s="5"/>
      <c r="Q2823" s="5"/>
      <c r="R2823" s="18"/>
      <c r="S2823" s="18"/>
      <c r="T2823" s="18"/>
      <c r="AA2823" s="70"/>
      <c r="AB2823" s="70"/>
      <c r="AC2823" s="20"/>
      <c r="AD2823" s="70"/>
      <c r="AE2823" s="94"/>
    </row>
    <row r="2824" spans="1:31" x14ac:dyDescent="0.25">
      <c r="A2824" s="18"/>
      <c r="B2824" s="18"/>
      <c r="C2824" s="18"/>
      <c r="D2824" s="77"/>
      <c r="E2824" s="77"/>
      <c r="F2824" s="77"/>
      <c r="G2824" s="78"/>
      <c r="H2824" s="5"/>
      <c r="I2824" s="5"/>
      <c r="J2824" s="5"/>
      <c r="K2824" s="5"/>
      <c r="O2824" s="5"/>
      <c r="P2824" s="5"/>
      <c r="Q2824" s="5"/>
      <c r="R2824" s="18"/>
      <c r="S2824" s="18"/>
      <c r="T2824" s="18"/>
      <c r="AA2824" s="70"/>
      <c r="AB2824" s="70"/>
      <c r="AC2824" s="20"/>
      <c r="AD2824" s="70"/>
      <c r="AE2824" s="94"/>
    </row>
    <row r="2825" spans="1:31" x14ac:dyDescent="0.25">
      <c r="A2825" s="18"/>
      <c r="B2825" s="18"/>
      <c r="C2825" s="18"/>
      <c r="D2825" s="77"/>
      <c r="E2825" s="77"/>
      <c r="F2825" s="77"/>
      <c r="G2825" s="78"/>
      <c r="H2825" s="5"/>
      <c r="I2825" s="5"/>
      <c r="J2825" s="5"/>
      <c r="K2825" s="5"/>
      <c r="O2825" s="5"/>
      <c r="P2825" s="5"/>
      <c r="Q2825" s="5"/>
      <c r="R2825" s="18"/>
      <c r="S2825" s="18"/>
      <c r="T2825" s="18"/>
      <c r="AA2825" s="70"/>
      <c r="AB2825" s="70"/>
      <c r="AC2825" s="20"/>
      <c r="AD2825" s="70"/>
      <c r="AE2825" s="94"/>
    </row>
    <row r="2826" spans="1:31" x14ac:dyDescent="0.25">
      <c r="A2826" s="18"/>
      <c r="B2826" s="18"/>
      <c r="C2826" s="18"/>
      <c r="D2826" s="77"/>
      <c r="E2826" s="77"/>
      <c r="F2826" s="77"/>
      <c r="G2826" s="78"/>
      <c r="H2826" s="5"/>
      <c r="I2826" s="5"/>
      <c r="J2826" s="5"/>
      <c r="K2826" s="5"/>
      <c r="O2826" s="5"/>
      <c r="P2826" s="5"/>
      <c r="Q2826" s="5"/>
      <c r="R2826" s="18"/>
      <c r="S2826" s="18"/>
      <c r="T2826" s="18"/>
      <c r="AA2826" s="70"/>
      <c r="AB2826" s="70"/>
      <c r="AC2826" s="20"/>
      <c r="AD2826" s="70"/>
      <c r="AE2826" s="94"/>
    </row>
    <row r="2827" spans="1:31" x14ac:dyDescent="0.25">
      <c r="A2827" s="18"/>
      <c r="B2827" s="18"/>
      <c r="C2827" s="18"/>
      <c r="D2827" s="77"/>
      <c r="E2827" s="77"/>
      <c r="F2827" s="77"/>
      <c r="G2827" s="78"/>
      <c r="H2827" s="5"/>
      <c r="I2827" s="5"/>
      <c r="J2827" s="5"/>
      <c r="K2827" s="5"/>
      <c r="O2827" s="5"/>
      <c r="P2827" s="5"/>
      <c r="Q2827" s="5"/>
      <c r="R2827" s="18"/>
      <c r="S2827" s="18"/>
      <c r="T2827" s="18"/>
      <c r="AA2827" s="70"/>
      <c r="AB2827" s="70"/>
      <c r="AC2827" s="20"/>
      <c r="AD2827" s="70"/>
      <c r="AE2827" s="94"/>
    </row>
    <row r="2828" spans="1:31" x14ac:dyDescent="0.25">
      <c r="A2828" s="18"/>
      <c r="B2828" s="18"/>
      <c r="C2828" s="18"/>
      <c r="D2828" s="77"/>
      <c r="E2828" s="77"/>
      <c r="F2828" s="77"/>
      <c r="G2828" s="78"/>
      <c r="H2828" s="5"/>
      <c r="I2828" s="5"/>
      <c r="J2828" s="5"/>
      <c r="K2828" s="5"/>
      <c r="O2828" s="5"/>
      <c r="P2828" s="5"/>
      <c r="Q2828" s="5"/>
      <c r="R2828" s="18"/>
      <c r="S2828" s="18"/>
      <c r="T2828" s="18"/>
      <c r="AA2828" s="70"/>
      <c r="AB2828" s="70"/>
      <c r="AC2828" s="20"/>
      <c r="AD2828" s="70"/>
      <c r="AE2828" s="94"/>
    </row>
    <row r="2829" spans="1:31" x14ac:dyDescent="0.25">
      <c r="A2829" s="18"/>
      <c r="B2829" s="18"/>
      <c r="C2829" s="18"/>
      <c r="D2829" s="77"/>
      <c r="E2829" s="77"/>
      <c r="F2829" s="77"/>
      <c r="G2829" s="78"/>
      <c r="H2829" s="5"/>
      <c r="I2829" s="5"/>
      <c r="J2829" s="5"/>
      <c r="K2829" s="5"/>
      <c r="O2829" s="5"/>
      <c r="P2829" s="5"/>
      <c r="Q2829" s="5"/>
      <c r="R2829" s="18"/>
      <c r="S2829" s="18"/>
      <c r="T2829" s="18"/>
      <c r="AA2829" s="70"/>
      <c r="AB2829" s="70"/>
      <c r="AC2829" s="20"/>
      <c r="AD2829" s="70"/>
      <c r="AE2829" s="94"/>
    </row>
    <row r="2830" spans="1:31" x14ac:dyDescent="0.25">
      <c r="A2830" s="18"/>
      <c r="B2830" s="18"/>
      <c r="C2830" s="18"/>
      <c r="D2830" s="77"/>
      <c r="E2830" s="77"/>
      <c r="F2830" s="77"/>
      <c r="G2830" s="78"/>
      <c r="H2830" s="5"/>
      <c r="I2830" s="5"/>
      <c r="J2830" s="5"/>
      <c r="K2830" s="5"/>
      <c r="O2830" s="5"/>
      <c r="P2830" s="5"/>
      <c r="Q2830" s="5"/>
      <c r="R2830" s="18"/>
      <c r="S2830" s="18"/>
      <c r="T2830" s="18"/>
      <c r="AA2830" s="70"/>
      <c r="AB2830" s="70"/>
      <c r="AC2830" s="20"/>
      <c r="AD2830" s="70"/>
      <c r="AE2830" s="94"/>
    </row>
    <row r="2831" spans="1:31" x14ac:dyDescent="0.25">
      <c r="A2831" s="18"/>
      <c r="B2831" s="18"/>
      <c r="C2831" s="18"/>
      <c r="D2831" s="77"/>
      <c r="E2831" s="77"/>
      <c r="F2831" s="77"/>
      <c r="G2831" s="78"/>
      <c r="H2831" s="5"/>
      <c r="I2831" s="5"/>
      <c r="J2831" s="5"/>
      <c r="K2831" s="5"/>
      <c r="O2831" s="5"/>
      <c r="P2831" s="5"/>
      <c r="Q2831" s="5"/>
      <c r="R2831" s="18"/>
      <c r="S2831" s="18"/>
      <c r="T2831" s="18"/>
      <c r="AA2831" s="70"/>
      <c r="AB2831" s="70"/>
      <c r="AC2831" s="20"/>
      <c r="AD2831" s="70"/>
      <c r="AE2831" s="94"/>
    </row>
    <row r="2832" spans="1:31" x14ac:dyDescent="0.25">
      <c r="A2832" s="18"/>
      <c r="B2832" s="18"/>
      <c r="C2832" s="18"/>
      <c r="D2832" s="77"/>
      <c r="E2832" s="77"/>
      <c r="F2832" s="77"/>
      <c r="G2832" s="78"/>
      <c r="H2832" s="5"/>
      <c r="I2832" s="5"/>
      <c r="J2832" s="5"/>
      <c r="K2832" s="5"/>
      <c r="O2832" s="5"/>
      <c r="P2832" s="5"/>
      <c r="Q2832" s="5"/>
      <c r="R2832" s="18"/>
      <c r="S2832" s="18"/>
      <c r="T2832" s="18"/>
      <c r="AA2832" s="70"/>
      <c r="AB2832" s="70"/>
      <c r="AC2832" s="20"/>
      <c r="AD2832" s="70"/>
      <c r="AE2832" s="94"/>
    </row>
    <row r="2833" spans="1:31" x14ac:dyDescent="0.25">
      <c r="A2833" s="18"/>
      <c r="B2833" s="18"/>
      <c r="C2833" s="18"/>
      <c r="D2833" s="77"/>
      <c r="E2833" s="77"/>
      <c r="F2833" s="77"/>
      <c r="G2833" s="78"/>
      <c r="H2833" s="5"/>
      <c r="I2833" s="5"/>
      <c r="J2833" s="5"/>
      <c r="K2833" s="5"/>
      <c r="O2833" s="5"/>
      <c r="P2833" s="5"/>
      <c r="Q2833" s="5"/>
      <c r="R2833" s="18"/>
      <c r="S2833" s="18"/>
      <c r="T2833" s="18"/>
      <c r="AA2833" s="70"/>
      <c r="AB2833" s="70"/>
      <c r="AC2833" s="20"/>
      <c r="AD2833" s="70"/>
      <c r="AE2833" s="94"/>
    </row>
    <row r="2834" spans="1:31" x14ac:dyDescent="0.25">
      <c r="A2834" s="18"/>
      <c r="B2834" s="18"/>
      <c r="C2834" s="18"/>
      <c r="D2834" s="77"/>
      <c r="E2834" s="77"/>
      <c r="F2834" s="77"/>
      <c r="G2834" s="78"/>
      <c r="H2834" s="5"/>
      <c r="I2834" s="5"/>
      <c r="J2834" s="5"/>
      <c r="K2834" s="5"/>
      <c r="O2834" s="5"/>
      <c r="P2834" s="5"/>
      <c r="Q2834" s="5"/>
      <c r="R2834" s="18"/>
      <c r="S2834" s="18"/>
      <c r="T2834" s="18"/>
      <c r="AA2834" s="70"/>
      <c r="AB2834" s="70"/>
      <c r="AC2834" s="20"/>
      <c r="AD2834" s="70"/>
      <c r="AE2834" s="94"/>
    </row>
    <row r="2835" spans="1:31" x14ac:dyDescent="0.25">
      <c r="A2835" s="18"/>
      <c r="B2835" s="18"/>
      <c r="C2835" s="18"/>
      <c r="D2835" s="77"/>
      <c r="E2835" s="77"/>
      <c r="F2835" s="77"/>
      <c r="G2835" s="78"/>
      <c r="H2835" s="5"/>
      <c r="I2835" s="5"/>
      <c r="J2835" s="5"/>
      <c r="K2835" s="5"/>
      <c r="O2835" s="5"/>
      <c r="P2835" s="5"/>
      <c r="Q2835" s="5"/>
      <c r="R2835" s="18"/>
      <c r="S2835" s="18"/>
      <c r="T2835" s="18"/>
      <c r="AA2835" s="70"/>
      <c r="AB2835" s="70"/>
      <c r="AC2835" s="20"/>
      <c r="AD2835" s="70"/>
      <c r="AE2835" s="94"/>
    </row>
    <row r="2836" spans="1:31" x14ac:dyDescent="0.25">
      <c r="A2836" s="18"/>
      <c r="B2836" s="18"/>
      <c r="C2836" s="18"/>
      <c r="D2836" s="77"/>
      <c r="E2836" s="77"/>
      <c r="F2836" s="77"/>
      <c r="G2836" s="78"/>
      <c r="H2836" s="5"/>
      <c r="I2836" s="5"/>
      <c r="J2836" s="5"/>
      <c r="K2836" s="5"/>
      <c r="O2836" s="5"/>
      <c r="P2836" s="5"/>
      <c r="Q2836" s="5"/>
      <c r="R2836" s="18"/>
      <c r="S2836" s="18"/>
      <c r="T2836" s="18"/>
      <c r="AA2836" s="70"/>
      <c r="AB2836" s="70"/>
      <c r="AC2836" s="20"/>
      <c r="AD2836" s="70"/>
      <c r="AE2836" s="94"/>
    </row>
    <row r="2837" spans="1:31" x14ac:dyDescent="0.25">
      <c r="A2837" s="18"/>
      <c r="B2837" s="18"/>
      <c r="C2837" s="18"/>
      <c r="D2837" s="77"/>
      <c r="E2837" s="77"/>
      <c r="F2837" s="77"/>
      <c r="G2837" s="78"/>
      <c r="H2837" s="5"/>
      <c r="I2837" s="5"/>
      <c r="J2837" s="5"/>
      <c r="K2837" s="5"/>
      <c r="O2837" s="5"/>
      <c r="P2837" s="5"/>
      <c r="Q2837" s="5"/>
      <c r="R2837" s="18"/>
      <c r="S2837" s="18"/>
      <c r="T2837" s="18"/>
      <c r="AA2837" s="70"/>
      <c r="AB2837" s="70"/>
      <c r="AC2837" s="20"/>
      <c r="AD2837" s="70"/>
      <c r="AE2837" s="94"/>
    </row>
    <row r="2838" spans="1:31" x14ac:dyDescent="0.25">
      <c r="A2838" s="18"/>
      <c r="B2838" s="18"/>
      <c r="C2838" s="18"/>
      <c r="D2838" s="77"/>
      <c r="E2838" s="77"/>
      <c r="F2838" s="77"/>
      <c r="G2838" s="78"/>
      <c r="H2838" s="5"/>
      <c r="I2838" s="5"/>
      <c r="J2838" s="5"/>
      <c r="K2838" s="5"/>
      <c r="O2838" s="5"/>
      <c r="P2838" s="5"/>
      <c r="Q2838" s="5"/>
      <c r="R2838" s="18"/>
      <c r="S2838" s="18"/>
      <c r="T2838" s="18"/>
      <c r="AA2838" s="70"/>
      <c r="AB2838" s="70"/>
      <c r="AC2838" s="20"/>
      <c r="AD2838" s="70"/>
      <c r="AE2838" s="94"/>
    </row>
    <row r="2839" spans="1:31" x14ac:dyDescent="0.25">
      <c r="A2839" s="18"/>
      <c r="B2839" s="18"/>
      <c r="C2839" s="18"/>
      <c r="D2839" s="77"/>
      <c r="E2839" s="77"/>
      <c r="F2839" s="77"/>
      <c r="G2839" s="78"/>
      <c r="H2839" s="5"/>
      <c r="I2839" s="5"/>
      <c r="J2839" s="5"/>
      <c r="K2839" s="5"/>
      <c r="O2839" s="5"/>
      <c r="P2839" s="5"/>
      <c r="Q2839" s="5"/>
      <c r="R2839" s="18"/>
      <c r="S2839" s="18"/>
      <c r="T2839" s="18"/>
      <c r="AA2839" s="70"/>
      <c r="AB2839" s="70"/>
      <c r="AC2839" s="20"/>
      <c r="AD2839" s="70"/>
      <c r="AE2839" s="94"/>
    </row>
    <row r="2840" spans="1:31" x14ac:dyDescent="0.25">
      <c r="A2840" s="18"/>
      <c r="B2840" s="18"/>
      <c r="C2840" s="18"/>
      <c r="D2840" s="77"/>
      <c r="E2840" s="77"/>
      <c r="F2840" s="77"/>
      <c r="G2840" s="78"/>
      <c r="H2840" s="5"/>
      <c r="I2840" s="5"/>
      <c r="J2840" s="5"/>
      <c r="K2840" s="5"/>
      <c r="O2840" s="5"/>
      <c r="P2840" s="5"/>
      <c r="Q2840" s="5"/>
      <c r="R2840" s="18"/>
      <c r="S2840" s="18"/>
      <c r="T2840" s="18"/>
      <c r="AA2840" s="70"/>
      <c r="AB2840" s="70"/>
      <c r="AC2840" s="20"/>
      <c r="AD2840" s="70"/>
      <c r="AE2840" s="94"/>
    </row>
    <row r="2841" spans="1:31" x14ac:dyDescent="0.25">
      <c r="A2841" s="18"/>
      <c r="B2841" s="18"/>
      <c r="C2841" s="18"/>
      <c r="D2841" s="77"/>
      <c r="E2841" s="77"/>
      <c r="F2841" s="77"/>
      <c r="G2841" s="78"/>
      <c r="H2841" s="5"/>
      <c r="I2841" s="5"/>
      <c r="J2841" s="5"/>
      <c r="K2841" s="5"/>
      <c r="O2841" s="5"/>
      <c r="P2841" s="5"/>
      <c r="Q2841" s="5"/>
      <c r="R2841" s="18"/>
      <c r="S2841" s="18"/>
      <c r="T2841" s="18"/>
      <c r="AA2841" s="70"/>
      <c r="AB2841" s="70"/>
      <c r="AC2841" s="20"/>
      <c r="AD2841" s="70"/>
      <c r="AE2841" s="94"/>
    </row>
    <row r="2842" spans="1:31" x14ac:dyDescent="0.25">
      <c r="A2842" s="18"/>
      <c r="B2842" s="18"/>
      <c r="C2842" s="18"/>
      <c r="D2842" s="77"/>
      <c r="E2842" s="77"/>
      <c r="F2842" s="77"/>
      <c r="G2842" s="78"/>
      <c r="H2842" s="5"/>
      <c r="I2842" s="5"/>
      <c r="J2842" s="5"/>
      <c r="K2842" s="5"/>
      <c r="O2842" s="5"/>
      <c r="P2842" s="5"/>
      <c r="Q2842" s="5"/>
      <c r="R2842" s="18"/>
      <c r="S2842" s="18"/>
      <c r="T2842" s="18"/>
      <c r="AA2842" s="70"/>
      <c r="AB2842" s="70"/>
      <c r="AC2842" s="20"/>
      <c r="AD2842" s="70"/>
      <c r="AE2842" s="94"/>
    </row>
    <row r="2843" spans="1:31" x14ac:dyDescent="0.25">
      <c r="A2843" s="18"/>
      <c r="B2843" s="18"/>
      <c r="C2843" s="18"/>
      <c r="D2843" s="77"/>
      <c r="E2843" s="77"/>
      <c r="F2843" s="77"/>
      <c r="G2843" s="78"/>
      <c r="H2843" s="5"/>
      <c r="I2843" s="5"/>
      <c r="J2843" s="5"/>
      <c r="K2843" s="5"/>
      <c r="O2843" s="5"/>
      <c r="P2843" s="5"/>
      <c r="Q2843" s="5"/>
      <c r="R2843" s="18"/>
      <c r="S2843" s="18"/>
      <c r="T2843" s="18"/>
      <c r="AA2843" s="70"/>
      <c r="AB2843" s="70"/>
      <c r="AC2843" s="20"/>
      <c r="AD2843" s="70"/>
      <c r="AE2843" s="94"/>
    </row>
    <row r="2844" spans="1:31" x14ac:dyDescent="0.25">
      <c r="A2844" s="18"/>
      <c r="B2844" s="18"/>
      <c r="C2844" s="18"/>
      <c r="D2844" s="77"/>
      <c r="E2844" s="77"/>
      <c r="F2844" s="77"/>
      <c r="G2844" s="78"/>
      <c r="H2844" s="5"/>
      <c r="I2844" s="5"/>
      <c r="J2844" s="5"/>
      <c r="K2844" s="5"/>
      <c r="O2844" s="5"/>
      <c r="P2844" s="5"/>
      <c r="Q2844" s="5"/>
      <c r="R2844" s="18"/>
      <c r="S2844" s="18"/>
      <c r="T2844" s="18"/>
      <c r="AA2844" s="70"/>
      <c r="AB2844" s="70"/>
      <c r="AC2844" s="20"/>
      <c r="AD2844" s="70"/>
      <c r="AE2844" s="94"/>
    </row>
    <row r="2845" spans="1:31" x14ac:dyDescent="0.25">
      <c r="A2845" s="18"/>
      <c r="B2845" s="18"/>
      <c r="C2845" s="18"/>
      <c r="D2845" s="77"/>
      <c r="E2845" s="77"/>
      <c r="F2845" s="77"/>
      <c r="G2845" s="78"/>
      <c r="H2845" s="5"/>
      <c r="I2845" s="5"/>
      <c r="J2845" s="5"/>
      <c r="K2845" s="5"/>
      <c r="O2845" s="5"/>
      <c r="P2845" s="5"/>
      <c r="Q2845" s="5"/>
      <c r="R2845" s="18"/>
      <c r="S2845" s="18"/>
      <c r="T2845" s="18"/>
      <c r="AA2845" s="70"/>
      <c r="AB2845" s="70"/>
      <c r="AC2845" s="20"/>
      <c r="AD2845" s="70"/>
      <c r="AE2845" s="104"/>
    </row>
    <row r="2846" spans="1:31" x14ac:dyDescent="0.25">
      <c r="A2846" s="18"/>
      <c r="B2846" s="18"/>
      <c r="C2846" s="18"/>
      <c r="D2846" s="77"/>
      <c r="E2846" s="77"/>
      <c r="F2846" s="77"/>
      <c r="G2846" s="78"/>
      <c r="H2846" s="5"/>
      <c r="I2846" s="5"/>
      <c r="J2846" s="5"/>
      <c r="K2846" s="5"/>
      <c r="O2846" s="5"/>
      <c r="P2846" s="5"/>
      <c r="Q2846" s="5"/>
      <c r="R2846" s="18"/>
      <c r="S2846" s="18"/>
      <c r="T2846" s="18"/>
      <c r="AA2846" s="70"/>
      <c r="AB2846" s="70"/>
      <c r="AC2846" s="20"/>
      <c r="AD2846" s="70"/>
      <c r="AE2846" s="104"/>
    </row>
    <row r="2847" spans="1:31" x14ac:dyDescent="0.25">
      <c r="A2847" s="18"/>
      <c r="B2847" s="18"/>
      <c r="C2847" s="18"/>
      <c r="D2847" s="77"/>
      <c r="E2847" s="77"/>
      <c r="F2847" s="77"/>
      <c r="G2847" s="78"/>
      <c r="H2847" s="5"/>
      <c r="I2847" s="5"/>
      <c r="J2847" s="5"/>
      <c r="K2847" s="5"/>
      <c r="O2847" s="5"/>
      <c r="P2847" s="5"/>
      <c r="Q2847" s="5"/>
      <c r="R2847" s="18"/>
      <c r="S2847" s="18"/>
      <c r="T2847" s="18"/>
      <c r="AA2847" s="70"/>
      <c r="AB2847" s="70"/>
      <c r="AC2847" s="20"/>
      <c r="AD2847" s="70"/>
      <c r="AE2847" s="104"/>
    </row>
    <row r="2848" spans="1:31" x14ac:dyDescent="0.25">
      <c r="A2848" s="18"/>
      <c r="B2848" s="18"/>
      <c r="C2848" s="18"/>
      <c r="D2848" s="77"/>
      <c r="E2848" s="77"/>
      <c r="F2848" s="77"/>
      <c r="G2848" s="78"/>
      <c r="H2848" s="5"/>
      <c r="I2848" s="5"/>
      <c r="J2848" s="5"/>
      <c r="K2848" s="5"/>
      <c r="O2848" s="5"/>
      <c r="P2848" s="5"/>
      <c r="Q2848" s="5"/>
      <c r="R2848" s="18"/>
      <c r="S2848" s="18"/>
      <c r="T2848" s="18"/>
      <c r="AA2848" s="70"/>
      <c r="AB2848" s="70"/>
      <c r="AC2848" s="20"/>
      <c r="AD2848" s="70"/>
      <c r="AE2848" s="104"/>
    </row>
    <row r="2849" spans="1:31" x14ac:dyDescent="0.25">
      <c r="A2849" s="18"/>
      <c r="B2849" s="18"/>
      <c r="C2849" s="18"/>
      <c r="D2849" s="77"/>
      <c r="E2849" s="77"/>
      <c r="F2849" s="77"/>
      <c r="G2849" s="78"/>
      <c r="H2849" s="5"/>
      <c r="I2849" s="5"/>
      <c r="J2849" s="5"/>
      <c r="K2849" s="5"/>
      <c r="O2849" s="5"/>
      <c r="P2849" s="5"/>
      <c r="Q2849" s="5"/>
      <c r="R2849" s="18"/>
      <c r="S2849" s="18"/>
      <c r="T2849" s="18"/>
      <c r="AA2849" s="70"/>
      <c r="AB2849" s="70"/>
      <c r="AC2849" s="20"/>
      <c r="AD2849" s="70"/>
      <c r="AE2849" s="104"/>
    </row>
    <row r="2850" spans="1:31" x14ac:dyDescent="0.25">
      <c r="A2850" s="18"/>
      <c r="B2850" s="18"/>
      <c r="C2850" s="18"/>
      <c r="D2850" s="77"/>
      <c r="E2850" s="77"/>
      <c r="F2850" s="77"/>
      <c r="G2850" s="78"/>
      <c r="H2850" s="5"/>
      <c r="I2850" s="5"/>
      <c r="J2850" s="5"/>
      <c r="K2850" s="5"/>
      <c r="O2850" s="5"/>
      <c r="P2850" s="5"/>
      <c r="Q2850" s="5"/>
      <c r="R2850" s="18"/>
      <c r="S2850" s="18"/>
      <c r="T2850" s="18"/>
      <c r="AA2850" s="70"/>
      <c r="AB2850" s="70"/>
      <c r="AC2850" s="20"/>
      <c r="AD2850" s="70"/>
      <c r="AE2850" s="104"/>
    </row>
    <row r="2851" spans="1:31" x14ac:dyDescent="0.25">
      <c r="A2851" s="18"/>
      <c r="B2851" s="18"/>
      <c r="C2851" s="18"/>
      <c r="D2851" s="77"/>
      <c r="E2851" s="77"/>
      <c r="F2851" s="77"/>
      <c r="G2851" s="78"/>
      <c r="H2851" s="5"/>
      <c r="I2851" s="5"/>
      <c r="J2851" s="5"/>
      <c r="K2851" s="5"/>
      <c r="O2851" s="5"/>
      <c r="P2851" s="5"/>
      <c r="Q2851" s="5"/>
      <c r="R2851" s="18"/>
      <c r="S2851" s="18"/>
      <c r="T2851" s="18"/>
      <c r="AA2851" s="70"/>
      <c r="AB2851" s="70"/>
      <c r="AC2851" s="20"/>
      <c r="AD2851" s="70"/>
      <c r="AE2851" s="104"/>
    </row>
    <row r="2852" spans="1:31" x14ac:dyDescent="0.25">
      <c r="A2852" s="18"/>
      <c r="B2852" s="18"/>
      <c r="C2852" s="18"/>
      <c r="D2852" s="77"/>
      <c r="E2852" s="77"/>
      <c r="F2852" s="77"/>
      <c r="G2852" s="78"/>
      <c r="H2852" s="5"/>
      <c r="I2852" s="5"/>
      <c r="J2852" s="5"/>
      <c r="K2852" s="5"/>
      <c r="O2852" s="5"/>
      <c r="P2852" s="5"/>
      <c r="Q2852" s="5"/>
      <c r="R2852" s="18"/>
      <c r="S2852" s="18"/>
      <c r="T2852" s="18"/>
      <c r="AA2852" s="70"/>
      <c r="AB2852" s="70"/>
      <c r="AC2852" s="20"/>
      <c r="AD2852" s="70"/>
      <c r="AE2852" s="104"/>
    </row>
    <row r="2853" spans="1:31" x14ac:dyDescent="0.25">
      <c r="A2853" s="18"/>
      <c r="B2853" s="18"/>
      <c r="C2853" s="18"/>
      <c r="D2853" s="77"/>
      <c r="E2853" s="77"/>
      <c r="F2853" s="77"/>
      <c r="G2853" s="78"/>
      <c r="H2853" s="5"/>
      <c r="I2853" s="5"/>
      <c r="J2853" s="5"/>
      <c r="K2853" s="5"/>
      <c r="O2853" s="5"/>
      <c r="P2853" s="5"/>
      <c r="Q2853" s="5"/>
      <c r="R2853" s="18"/>
      <c r="S2853" s="18"/>
      <c r="T2853" s="18"/>
      <c r="AA2853" s="70"/>
      <c r="AB2853" s="70"/>
      <c r="AC2853" s="20"/>
      <c r="AD2853" s="70"/>
      <c r="AE2853" s="104"/>
    </row>
    <row r="2854" spans="1:31" x14ac:dyDescent="0.25">
      <c r="A2854" s="18"/>
      <c r="B2854" s="18"/>
      <c r="C2854" s="18"/>
      <c r="D2854" s="77"/>
      <c r="E2854" s="77"/>
      <c r="F2854" s="77"/>
      <c r="G2854" s="78"/>
      <c r="H2854" s="5"/>
      <c r="I2854" s="5"/>
      <c r="J2854" s="5"/>
      <c r="K2854" s="5"/>
      <c r="O2854" s="5"/>
      <c r="P2854" s="5"/>
      <c r="Q2854" s="5"/>
      <c r="R2854" s="18"/>
      <c r="S2854" s="18"/>
      <c r="T2854" s="18"/>
      <c r="AA2854" s="70"/>
      <c r="AB2854" s="70"/>
      <c r="AC2854" s="20"/>
      <c r="AD2854" s="70"/>
      <c r="AE2854" s="104"/>
    </row>
    <row r="2855" spans="1:31" x14ac:dyDescent="0.25">
      <c r="A2855" s="18"/>
      <c r="B2855" s="18"/>
      <c r="C2855" s="18"/>
      <c r="D2855" s="77"/>
      <c r="E2855" s="77"/>
      <c r="F2855" s="77"/>
      <c r="G2855" s="78"/>
      <c r="H2855" s="5"/>
      <c r="I2855" s="5"/>
      <c r="J2855" s="5"/>
      <c r="K2855" s="5"/>
      <c r="O2855" s="5"/>
      <c r="P2855" s="5"/>
      <c r="Q2855" s="5"/>
      <c r="R2855" s="18"/>
      <c r="S2855" s="18"/>
      <c r="T2855" s="18"/>
      <c r="AA2855" s="70"/>
      <c r="AB2855" s="70"/>
      <c r="AC2855" s="20"/>
      <c r="AD2855" s="70"/>
      <c r="AE2855" s="104"/>
    </row>
    <row r="2856" spans="1:31" x14ac:dyDescent="0.25">
      <c r="A2856" s="18"/>
      <c r="B2856" s="18"/>
      <c r="C2856" s="18"/>
      <c r="D2856" s="77"/>
      <c r="E2856" s="77"/>
      <c r="F2856" s="77"/>
      <c r="G2856" s="78"/>
      <c r="H2856" s="5"/>
      <c r="I2856" s="5"/>
      <c r="J2856" s="5"/>
      <c r="K2856" s="5"/>
      <c r="O2856" s="5"/>
      <c r="P2856" s="5"/>
      <c r="Q2856" s="5"/>
      <c r="R2856" s="18"/>
      <c r="S2856" s="18"/>
      <c r="T2856" s="18"/>
      <c r="AA2856" s="70"/>
      <c r="AB2856" s="70"/>
      <c r="AC2856" s="20"/>
      <c r="AD2856" s="70"/>
      <c r="AE2856" s="104"/>
    </row>
    <row r="2857" spans="1:31" x14ac:dyDescent="0.25">
      <c r="A2857" s="18"/>
      <c r="B2857" s="18"/>
      <c r="C2857" s="18"/>
      <c r="D2857" s="77"/>
      <c r="E2857" s="77"/>
      <c r="F2857" s="77"/>
      <c r="G2857" s="78"/>
      <c r="H2857" s="5"/>
      <c r="I2857" s="5"/>
      <c r="J2857" s="5"/>
      <c r="K2857" s="5"/>
      <c r="O2857" s="5"/>
      <c r="P2857" s="5"/>
      <c r="Q2857" s="5"/>
      <c r="R2857" s="18"/>
      <c r="S2857" s="18"/>
      <c r="T2857" s="18"/>
      <c r="AA2857" s="70"/>
      <c r="AB2857" s="70"/>
      <c r="AC2857" s="20"/>
      <c r="AD2857" s="70"/>
      <c r="AE2857" s="104"/>
    </row>
    <row r="2858" spans="1:31" x14ac:dyDescent="0.25">
      <c r="A2858" s="18"/>
      <c r="B2858" s="18"/>
      <c r="C2858" s="18"/>
      <c r="D2858" s="77"/>
      <c r="E2858" s="77"/>
      <c r="F2858" s="77"/>
      <c r="G2858" s="78"/>
      <c r="H2858" s="5"/>
      <c r="I2858" s="5"/>
      <c r="J2858" s="5"/>
      <c r="K2858" s="5"/>
      <c r="O2858" s="5"/>
      <c r="P2858" s="5"/>
      <c r="Q2858" s="5"/>
      <c r="R2858" s="18"/>
      <c r="S2858" s="18"/>
      <c r="T2858" s="18"/>
      <c r="AA2858" s="70"/>
      <c r="AB2858" s="70"/>
      <c r="AC2858" s="20"/>
      <c r="AD2858" s="70"/>
      <c r="AE2858" s="104"/>
    </row>
    <row r="2859" spans="1:31" x14ac:dyDescent="0.25">
      <c r="A2859" s="18"/>
      <c r="B2859" s="18"/>
      <c r="C2859" s="18"/>
      <c r="D2859" s="77"/>
      <c r="E2859" s="77"/>
      <c r="F2859" s="77"/>
      <c r="G2859" s="78"/>
      <c r="H2859" s="5"/>
      <c r="I2859" s="5"/>
      <c r="J2859" s="5"/>
      <c r="K2859" s="5"/>
      <c r="O2859" s="5"/>
      <c r="P2859" s="5"/>
      <c r="Q2859" s="5"/>
      <c r="R2859" s="18"/>
      <c r="S2859" s="18"/>
      <c r="T2859" s="18"/>
      <c r="AA2859" s="70"/>
      <c r="AB2859" s="70"/>
      <c r="AC2859" s="20"/>
      <c r="AD2859" s="70"/>
      <c r="AE2859" s="104"/>
    </row>
    <row r="2860" spans="1:31" x14ac:dyDescent="0.25">
      <c r="A2860" s="18"/>
      <c r="B2860" s="18"/>
      <c r="C2860" s="18"/>
      <c r="D2860" s="77"/>
      <c r="E2860" s="77"/>
      <c r="F2860" s="77"/>
      <c r="G2860" s="78"/>
      <c r="H2860" s="5"/>
      <c r="I2860" s="5"/>
      <c r="J2860" s="5"/>
      <c r="K2860" s="5"/>
      <c r="O2860" s="5"/>
      <c r="P2860" s="5"/>
      <c r="Q2860" s="5"/>
      <c r="R2860" s="18"/>
      <c r="S2860" s="18"/>
      <c r="T2860" s="18"/>
      <c r="AA2860" s="70"/>
      <c r="AB2860" s="70"/>
      <c r="AC2860" s="20"/>
      <c r="AD2860" s="70"/>
      <c r="AE2860" s="104"/>
    </row>
    <row r="2861" spans="1:31" x14ac:dyDescent="0.25">
      <c r="A2861" s="18"/>
      <c r="B2861" s="18"/>
      <c r="C2861" s="18"/>
      <c r="D2861" s="77"/>
      <c r="E2861" s="77"/>
      <c r="F2861" s="77"/>
      <c r="G2861" s="78"/>
      <c r="H2861" s="5"/>
      <c r="I2861" s="5"/>
      <c r="J2861" s="5"/>
      <c r="K2861" s="5"/>
      <c r="O2861" s="5"/>
      <c r="P2861" s="5"/>
      <c r="Q2861" s="5"/>
      <c r="R2861" s="18"/>
      <c r="S2861" s="18"/>
      <c r="T2861" s="18"/>
      <c r="AA2861" s="70"/>
      <c r="AB2861" s="70"/>
      <c r="AC2861" s="20"/>
      <c r="AD2861" s="70"/>
      <c r="AE2861" s="104"/>
    </row>
    <row r="2862" spans="1:31" x14ac:dyDescent="0.25">
      <c r="A2862" s="18"/>
      <c r="B2862" s="18"/>
      <c r="C2862" s="18"/>
      <c r="D2862" s="77"/>
      <c r="E2862" s="77"/>
      <c r="F2862" s="77"/>
      <c r="G2862" s="78"/>
      <c r="H2862" s="5"/>
      <c r="I2862" s="5"/>
      <c r="J2862" s="5"/>
      <c r="K2862" s="5"/>
      <c r="O2862" s="5"/>
      <c r="P2862" s="5"/>
      <c r="Q2862" s="5"/>
      <c r="R2862" s="18"/>
      <c r="S2862" s="18"/>
      <c r="T2862" s="18"/>
      <c r="AA2862" s="70"/>
      <c r="AB2862" s="70"/>
      <c r="AC2862" s="20"/>
      <c r="AD2862" s="70"/>
      <c r="AE2862" s="104"/>
    </row>
    <row r="2863" spans="1:31" x14ac:dyDescent="0.25">
      <c r="A2863" s="18"/>
      <c r="B2863" s="18"/>
      <c r="C2863" s="18"/>
      <c r="D2863" s="77"/>
      <c r="E2863" s="77"/>
      <c r="F2863" s="77"/>
      <c r="G2863" s="78"/>
      <c r="H2863" s="5"/>
      <c r="I2863" s="5"/>
      <c r="J2863" s="5"/>
      <c r="K2863" s="5"/>
      <c r="O2863" s="5"/>
      <c r="P2863" s="5"/>
      <c r="Q2863" s="5"/>
      <c r="R2863" s="18"/>
      <c r="S2863" s="18"/>
      <c r="T2863" s="18"/>
      <c r="AA2863" s="70"/>
      <c r="AB2863" s="70"/>
      <c r="AC2863" s="20"/>
      <c r="AD2863" s="70"/>
      <c r="AE2863" s="104"/>
    </row>
    <row r="2864" spans="1:31" x14ac:dyDescent="0.25">
      <c r="A2864" s="18"/>
      <c r="B2864" s="18"/>
      <c r="C2864" s="18"/>
      <c r="D2864" s="77"/>
      <c r="E2864" s="77"/>
      <c r="F2864" s="77"/>
      <c r="G2864" s="78"/>
      <c r="H2864" s="5"/>
      <c r="I2864" s="5"/>
      <c r="J2864" s="5"/>
      <c r="K2864" s="5"/>
      <c r="O2864" s="5"/>
      <c r="P2864" s="5"/>
      <c r="Q2864" s="5"/>
      <c r="R2864" s="18"/>
      <c r="S2864" s="18"/>
      <c r="T2864" s="18"/>
      <c r="AA2864" s="70"/>
      <c r="AB2864" s="70"/>
      <c r="AC2864" s="20"/>
      <c r="AD2864" s="70"/>
      <c r="AE2864" s="104"/>
    </row>
    <row r="2865" spans="1:31" x14ac:dyDescent="0.25">
      <c r="A2865" s="18"/>
      <c r="B2865" s="18"/>
      <c r="C2865" s="18"/>
      <c r="D2865" s="77"/>
      <c r="E2865" s="77"/>
      <c r="F2865" s="77"/>
      <c r="G2865" s="78"/>
      <c r="H2865" s="5"/>
      <c r="I2865" s="5"/>
      <c r="J2865" s="5"/>
      <c r="K2865" s="5"/>
      <c r="O2865" s="5"/>
      <c r="P2865" s="5"/>
      <c r="Q2865" s="5"/>
      <c r="R2865" s="18"/>
      <c r="S2865" s="18"/>
      <c r="T2865" s="18"/>
      <c r="AA2865" s="70"/>
      <c r="AB2865" s="70"/>
      <c r="AC2865" s="20"/>
      <c r="AD2865" s="70"/>
      <c r="AE2865" s="104"/>
    </row>
    <row r="2866" spans="1:31" x14ac:dyDescent="0.25">
      <c r="A2866" s="18"/>
      <c r="B2866" s="18"/>
      <c r="C2866" s="18"/>
      <c r="D2866" s="77"/>
      <c r="E2866" s="77"/>
      <c r="F2866" s="77"/>
      <c r="G2866" s="78"/>
      <c r="H2866" s="5"/>
      <c r="I2866" s="5"/>
      <c r="J2866" s="5"/>
      <c r="K2866" s="5"/>
      <c r="O2866" s="5"/>
      <c r="P2866" s="5"/>
      <c r="Q2866" s="5"/>
      <c r="R2866" s="18"/>
      <c r="S2866" s="18"/>
      <c r="T2866" s="18"/>
      <c r="AA2866" s="70"/>
      <c r="AB2866" s="70"/>
      <c r="AC2866" s="20"/>
      <c r="AD2866" s="70"/>
      <c r="AE2866" s="104"/>
    </row>
    <row r="2867" spans="1:31" x14ac:dyDescent="0.25">
      <c r="A2867" s="18"/>
      <c r="B2867" s="18"/>
      <c r="C2867" s="18"/>
      <c r="D2867" s="77"/>
      <c r="E2867" s="77"/>
      <c r="F2867" s="77"/>
      <c r="G2867" s="78"/>
      <c r="H2867" s="5"/>
      <c r="I2867" s="5"/>
      <c r="J2867" s="5"/>
      <c r="K2867" s="5"/>
      <c r="O2867" s="5"/>
      <c r="P2867" s="5"/>
      <c r="Q2867" s="5"/>
      <c r="R2867" s="18"/>
      <c r="S2867" s="18"/>
      <c r="T2867" s="18"/>
      <c r="AA2867" s="70"/>
      <c r="AB2867" s="70"/>
      <c r="AC2867" s="20"/>
      <c r="AD2867" s="70"/>
      <c r="AE2867" s="104"/>
    </row>
    <row r="2868" spans="1:31" x14ac:dyDescent="0.25">
      <c r="A2868" s="18"/>
      <c r="B2868" s="18"/>
      <c r="C2868" s="18"/>
      <c r="D2868" s="77"/>
      <c r="E2868" s="77"/>
      <c r="F2868" s="77"/>
      <c r="G2868" s="78"/>
      <c r="H2868" s="5"/>
      <c r="I2868" s="5"/>
      <c r="J2868" s="5"/>
      <c r="K2868" s="5"/>
      <c r="O2868" s="5"/>
      <c r="P2868" s="5"/>
      <c r="Q2868" s="5"/>
      <c r="R2868" s="18"/>
      <c r="S2868" s="18"/>
      <c r="T2868" s="18"/>
      <c r="AA2868" s="70"/>
      <c r="AB2868" s="70"/>
      <c r="AC2868" s="20"/>
      <c r="AD2868" s="70"/>
      <c r="AE2868" s="104"/>
    </row>
    <row r="2869" spans="1:31" x14ac:dyDescent="0.25">
      <c r="A2869" s="18"/>
      <c r="B2869" s="18"/>
      <c r="C2869" s="18"/>
      <c r="D2869" s="77"/>
      <c r="E2869" s="77"/>
      <c r="F2869" s="77"/>
      <c r="G2869" s="78"/>
      <c r="H2869" s="5"/>
      <c r="I2869" s="5"/>
      <c r="J2869" s="5"/>
      <c r="K2869" s="5"/>
      <c r="O2869" s="5"/>
      <c r="P2869" s="5"/>
      <c r="Q2869" s="5"/>
      <c r="R2869" s="18"/>
      <c r="S2869" s="18"/>
      <c r="T2869" s="18"/>
      <c r="AA2869" s="70"/>
      <c r="AB2869" s="70"/>
      <c r="AC2869" s="20"/>
      <c r="AD2869" s="70"/>
      <c r="AE2869" s="104"/>
    </row>
    <row r="2870" spans="1:31" x14ac:dyDescent="0.25">
      <c r="A2870" s="18"/>
      <c r="B2870" s="18"/>
      <c r="C2870" s="18"/>
      <c r="D2870" s="77"/>
      <c r="E2870" s="77"/>
      <c r="F2870" s="77"/>
      <c r="G2870" s="78"/>
      <c r="H2870" s="5"/>
      <c r="I2870" s="5"/>
      <c r="J2870" s="5"/>
      <c r="K2870" s="5"/>
      <c r="O2870" s="5"/>
      <c r="P2870" s="5"/>
      <c r="Q2870" s="5"/>
      <c r="R2870" s="18"/>
      <c r="S2870" s="18"/>
      <c r="T2870" s="18"/>
      <c r="AA2870" s="70"/>
      <c r="AB2870" s="70"/>
      <c r="AC2870" s="20"/>
      <c r="AD2870" s="70"/>
      <c r="AE2870" s="104"/>
    </row>
    <row r="2871" spans="1:31" x14ac:dyDescent="0.25">
      <c r="A2871" s="18"/>
      <c r="B2871" s="18"/>
      <c r="C2871" s="18"/>
      <c r="D2871" s="77"/>
      <c r="E2871" s="77"/>
      <c r="F2871" s="77"/>
      <c r="G2871" s="78"/>
      <c r="H2871" s="5"/>
      <c r="I2871" s="5"/>
      <c r="J2871" s="5"/>
      <c r="K2871" s="5"/>
      <c r="O2871" s="5"/>
      <c r="P2871" s="5"/>
      <c r="Q2871" s="5"/>
      <c r="R2871" s="18"/>
      <c r="S2871" s="18"/>
      <c r="T2871" s="18"/>
      <c r="AA2871" s="70"/>
      <c r="AB2871" s="70"/>
      <c r="AC2871" s="20"/>
      <c r="AD2871" s="70"/>
      <c r="AE2871" s="104"/>
    </row>
    <row r="2872" spans="1:31" x14ac:dyDescent="0.25">
      <c r="A2872" s="18"/>
      <c r="B2872" s="18"/>
      <c r="C2872" s="18"/>
      <c r="D2872" s="77"/>
      <c r="E2872" s="77"/>
      <c r="F2872" s="77"/>
      <c r="G2872" s="78"/>
      <c r="H2872" s="5"/>
      <c r="I2872" s="5"/>
      <c r="J2872" s="5"/>
      <c r="K2872" s="5"/>
      <c r="O2872" s="5"/>
      <c r="P2872" s="5"/>
      <c r="Q2872" s="5"/>
      <c r="R2872" s="18"/>
      <c r="S2872" s="18"/>
      <c r="T2872" s="18"/>
      <c r="AA2872" s="70"/>
      <c r="AB2872" s="70"/>
      <c r="AC2872" s="20"/>
      <c r="AD2872" s="70"/>
      <c r="AE2872" s="104"/>
    </row>
    <row r="2873" spans="1:31" x14ac:dyDescent="0.25">
      <c r="A2873" s="18"/>
      <c r="B2873" s="18"/>
      <c r="C2873" s="18"/>
      <c r="D2873" s="77"/>
      <c r="E2873" s="77"/>
      <c r="F2873" s="77"/>
      <c r="G2873" s="78"/>
      <c r="H2873" s="5"/>
      <c r="I2873" s="5"/>
      <c r="J2873" s="5"/>
      <c r="K2873" s="5"/>
      <c r="O2873" s="5"/>
      <c r="P2873" s="5"/>
      <c r="Q2873" s="5"/>
      <c r="R2873" s="18"/>
      <c r="S2873" s="18"/>
      <c r="T2873" s="18"/>
      <c r="AA2873" s="70"/>
      <c r="AB2873" s="70"/>
      <c r="AC2873" s="20"/>
      <c r="AD2873" s="70"/>
      <c r="AE2873" s="104"/>
    </row>
    <row r="2874" spans="1:31" x14ac:dyDescent="0.25">
      <c r="A2874" s="18"/>
      <c r="B2874" s="18"/>
      <c r="C2874" s="18"/>
      <c r="D2874" s="77"/>
      <c r="E2874" s="77"/>
      <c r="F2874" s="77"/>
      <c r="G2874" s="78"/>
      <c r="H2874" s="5"/>
      <c r="I2874" s="5"/>
      <c r="J2874" s="5"/>
      <c r="K2874" s="5"/>
      <c r="O2874" s="5"/>
      <c r="P2874" s="5"/>
      <c r="Q2874" s="5"/>
      <c r="R2874" s="18"/>
      <c r="S2874" s="18"/>
      <c r="T2874" s="18"/>
      <c r="AA2874" s="70"/>
      <c r="AB2874" s="70"/>
      <c r="AC2874" s="20"/>
      <c r="AD2874" s="70"/>
      <c r="AE2874" s="104"/>
    </row>
    <row r="2875" spans="1:31" x14ac:dyDescent="0.25">
      <c r="A2875" s="18"/>
      <c r="B2875" s="18"/>
      <c r="C2875" s="18"/>
      <c r="D2875" s="77"/>
      <c r="E2875" s="77"/>
      <c r="F2875" s="77"/>
      <c r="G2875" s="78"/>
      <c r="H2875" s="5"/>
      <c r="I2875" s="5"/>
      <c r="J2875" s="5"/>
      <c r="K2875" s="5"/>
      <c r="O2875" s="5"/>
      <c r="P2875" s="5"/>
      <c r="Q2875" s="5"/>
      <c r="R2875" s="18"/>
      <c r="S2875" s="18"/>
      <c r="T2875" s="18"/>
      <c r="AA2875" s="70"/>
      <c r="AB2875" s="70"/>
      <c r="AC2875" s="20"/>
      <c r="AD2875" s="70"/>
      <c r="AE2875" s="104"/>
    </row>
    <row r="2876" spans="1:31" x14ac:dyDescent="0.25">
      <c r="A2876" s="18"/>
      <c r="B2876" s="18"/>
      <c r="C2876" s="18"/>
      <c r="D2876" s="77"/>
      <c r="E2876" s="77"/>
      <c r="F2876" s="77"/>
      <c r="G2876" s="78"/>
      <c r="H2876" s="5"/>
      <c r="I2876" s="5"/>
      <c r="J2876" s="5"/>
      <c r="K2876" s="5"/>
      <c r="O2876" s="5"/>
      <c r="P2876" s="5"/>
      <c r="Q2876" s="5"/>
      <c r="R2876" s="18"/>
      <c r="S2876" s="18"/>
      <c r="T2876" s="18"/>
      <c r="AA2876" s="70"/>
      <c r="AB2876" s="70"/>
      <c r="AC2876" s="20"/>
      <c r="AD2876" s="70"/>
      <c r="AE2876" s="104"/>
    </row>
    <row r="2877" spans="1:31" x14ac:dyDescent="0.25">
      <c r="A2877" s="18"/>
      <c r="B2877" s="18"/>
      <c r="C2877" s="18"/>
      <c r="D2877" s="77"/>
      <c r="E2877" s="77"/>
      <c r="F2877" s="77"/>
      <c r="G2877" s="78"/>
      <c r="H2877" s="5"/>
      <c r="I2877" s="5"/>
      <c r="J2877" s="5"/>
      <c r="K2877" s="5"/>
      <c r="O2877" s="5"/>
      <c r="P2877" s="5"/>
      <c r="Q2877" s="5"/>
      <c r="R2877" s="18"/>
      <c r="S2877" s="18"/>
      <c r="T2877" s="18"/>
      <c r="AA2877" s="70"/>
      <c r="AB2877" s="70"/>
      <c r="AC2877" s="20"/>
      <c r="AD2877" s="70"/>
      <c r="AE2877" s="104"/>
    </row>
    <row r="2878" spans="1:31" x14ac:dyDescent="0.25">
      <c r="A2878" s="18"/>
      <c r="B2878" s="18"/>
      <c r="C2878" s="18"/>
      <c r="D2878" s="77"/>
      <c r="E2878" s="77"/>
      <c r="F2878" s="77"/>
      <c r="G2878" s="78"/>
      <c r="H2878" s="5"/>
      <c r="I2878" s="5"/>
      <c r="J2878" s="5"/>
      <c r="K2878" s="5"/>
      <c r="O2878" s="5"/>
      <c r="P2878" s="5"/>
      <c r="Q2878" s="5"/>
      <c r="R2878" s="18"/>
      <c r="S2878" s="18"/>
      <c r="T2878" s="18"/>
      <c r="AA2878" s="70"/>
      <c r="AB2878" s="70"/>
      <c r="AC2878" s="20"/>
      <c r="AD2878" s="70"/>
      <c r="AE2878" s="104"/>
    </row>
    <row r="2879" spans="1:31" x14ac:dyDescent="0.25">
      <c r="A2879" s="18"/>
      <c r="B2879" s="18"/>
      <c r="C2879" s="18"/>
      <c r="D2879" s="77"/>
      <c r="E2879" s="77"/>
      <c r="F2879" s="77"/>
      <c r="G2879" s="78"/>
      <c r="H2879" s="5"/>
      <c r="I2879" s="5"/>
      <c r="J2879" s="5"/>
      <c r="K2879" s="5"/>
      <c r="O2879" s="5"/>
      <c r="P2879" s="5"/>
      <c r="Q2879" s="5"/>
      <c r="R2879" s="18"/>
      <c r="S2879" s="18"/>
      <c r="T2879" s="18"/>
      <c r="AA2879" s="70"/>
      <c r="AB2879" s="70"/>
      <c r="AC2879" s="20"/>
      <c r="AD2879" s="70"/>
      <c r="AE2879" s="104"/>
    </row>
    <row r="2880" spans="1:31" x14ac:dyDescent="0.25">
      <c r="A2880" s="18"/>
      <c r="B2880" s="18"/>
      <c r="C2880" s="18"/>
      <c r="D2880" s="77"/>
      <c r="E2880" s="77"/>
      <c r="F2880" s="77"/>
      <c r="G2880" s="78"/>
      <c r="H2880" s="5"/>
      <c r="I2880" s="5"/>
      <c r="J2880" s="5"/>
      <c r="K2880" s="5"/>
      <c r="O2880" s="5"/>
      <c r="P2880" s="5"/>
      <c r="Q2880" s="5"/>
      <c r="R2880" s="18"/>
      <c r="S2880" s="18"/>
      <c r="T2880" s="18"/>
      <c r="AA2880" s="70"/>
      <c r="AB2880" s="70"/>
      <c r="AC2880" s="20"/>
      <c r="AD2880" s="70"/>
      <c r="AE2880" s="104"/>
    </row>
    <row r="2881" spans="1:31" x14ac:dyDescent="0.25">
      <c r="A2881" s="18"/>
      <c r="B2881" s="18"/>
      <c r="C2881" s="18"/>
      <c r="D2881" s="77"/>
      <c r="E2881" s="77"/>
      <c r="F2881" s="77"/>
      <c r="G2881" s="78"/>
      <c r="H2881" s="5"/>
      <c r="I2881" s="5"/>
      <c r="J2881" s="5"/>
      <c r="K2881" s="5"/>
      <c r="O2881" s="5"/>
      <c r="P2881" s="5"/>
      <c r="Q2881" s="5"/>
      <c r="R2881" s="18"/>
      <c r="S2881" s="18"/>
      <c r="T2881" s="18"/>
      <c r="AA2881" s="70"/>
      <c r="AB2881" s="70"/>
      <c r="AC2881" s="20"/>
      <c r="AD2881" s="70"/>
      <c r="AE2881" s="104"/>
    </row>
    <row r="2882" spans="1:31" x14ac:dyDescent="0.25">
      <c r="A2882" s="18"/>
      <c r="B2882" s="18"/>
      <c r="C2882" s="18"/>
      <c r="D2882" s="77"/>
      <c r="E2882" s="77"/>
      <c r="F2882" s="77"/>
      <c r="G2882" s="78"/>
      <c r="H2882" s="5"/>
      <c r="I2882" s="5"/>
      <c r="J2882" s="5"/>
      <c r="K2882" s="5"/>
      <c r="O2882" s="5"/>
      <c r="P2882" s="5"/>
      <c r="Q2882" s="5"/>
      <c r="R2882" s="18"/>
      <c r="S2882" s="18"/>
      <c r="T2882" s="18"/>
      <c r="AA2882" s="70"/>
      <c r="AB2882" s="70"/>
      <c r="AC2882" s="20"/>
      <c r="AD2882" s="70"/>
      <c r="AE2882" s="104"/>
    </row>
    <row r="2883" spans="1:31" x14ac:dyDescent="0.25">
      <c r="A2883" s="18"/>
      <c r="B2883" s="18"/>
      <c r="C2883" s="18"/>
      <c r="D2883" s="77"/>
      <c r="E2883" s="77"/>
      <c r="F2883" s="77"/>
      <c r="G2883" s="78"/>
      <c r="H2883" s="5"/>
      <c r="I2883" s="5"/>
      <c r="J2883" s="5"/>
      <c r="K2883" s="5"/>
      <c r="O2883" s="5"/>
      <c r="P2883" s="5"/>
      <c r="Q2883" s="5"/>
      <c r="R2883" s="18"/>
      <c r="S2883" s="18"/>
      <c r="T2883" s="18"/>
      <c r="AA2883" s="70"/>
      <c r="AB2883" s="70"/>
      <c r="AC2883" s="20"/>
      <c r="AD2883" s="70"/>
      <c r="AE2883" s="104"/>
    </row>
    <row r="2884" spans="1:31" x14ac:dyDescent="0.25">
      <c r="A2884" s="18"/>
      <c r="B2884" s="18"/>
      <c r="C2884" s="18"/>
      <c r="D2884" s="77"/>
      <c r="E2884" s="77"/>
      <c r="F2884" s="77"/>
      <c r="G2884" s="78"/>
      <c r="H2884" s="5"/>
      <c r="I2884" s="5"/>
      <c r="J2884" s="5"/>
      <c r="K2884" s="5"/>
      <c r="O2884" s="5"/>
      <c r="P2884" s="5"/>
      <c r="Q2884" s="5"/>
      <c r="R2884" s="18"/>
      <c r="S2884" s="18"/>
      <c r="T2884" s="18"/>
      <c r="AA2884" s="70"/>
      <c r="AB2884" s="70"/>
      <c r="AC2884" s="20"/>
      <c r="AD2884" s="70"/>
      <c r="AE2884" s="104"/>
    </row>
    <row r="2885" spans="1:31" x14ac:dyDescent="0.25">
      <c r="A2885" s="18"/>
      <c r="B2885" s="18"/>
      <c r="C2885" s="18"/>
      <c r="D2885" s="77"/>
      <c r="E2885" s="77"/>
      <c r="F2885" s="77"/>
      <c r="G2885" s="78"/>
      <c r="H2885" s="5"/>
      <c r="I2885" s="5"/>
      <c r="J2885" s="5"/>
      <c r="K2885" s="5"/>
      <c r="O2885" s="5"/>
      <c r="P2885" s="5"/>
      <c r="Q2885" s="5"/>
      <c r="R2885" s="18"/>
      <c r="S2885" s="18"/>
      <c r="T2885" s="18"/>
      <c r="AA2885" s="70"/>
      <c r="AB2885" s="70"/>
      <c r="AC2885" s="20"/>
      <c r="AD2885" s="70"/>
      <c r="AE2885" s="104"/>
    </row>
    <row r="2886" spans="1:31" x14ac:dyDescent="0.25">
      <c r="A2886" s="18"/>
      <c r="B2886" s="18"/>
      <c r="C2886" s="18"/>
      <c r="D2886" s="77"/>
      <c r="E2886" s="77"/>
      <c r="F2886" s="77"/>
      <c r="G2886" s="78"/>
      <c r="H2886" s="5"/>
      <c r="I2886" s="5"/>
      <c r="J2886" s="5"/>
      <c r="K2886" s="5"/>
      <c r="O2886" s="5"/>
      <c r="P2886" s="5"/>
      <c r="Q2886" s="5"/>
      <c r="R2886" s="18"/>
      <c r="S2886" s="18"/>
      <c r="T2886" s="18"/>
      <c r="AA2886" s="70"/>
      <c r="AB2886" s="70"/>
      <c r="AC2886" s="20"/>
      <c r="AD2886" s="70"/>
      <c r="AE2886" s="104"/>
    </row>
    <row r="2887" spans="1:31" x14ac:dyDescent="0.25">
      <c r="A2887" s="18"/>
      <c r="B2887" s="18"/>
      <c r="C2887" s="18"/>
      <c r="D2887" s="77"/>
      <c r="E2887" s="77"/>
      <c r="F2887" s="77"/>
      <c r="G2887" s="78"/>
      <c r="H2887" s="5"/>
      <c r="I2887" s="5"/>
      <c r="J2887" s="5"/>
      <c r="K2887" s="5"/>
      <c r="O2887" s="5"/>
      <c r="P2887" s="5"/>
      <c r="Q2887" s="5"/>
      <c r="R2887" s="18"/>
      <c r="S2887" s="18"/>
      <c r="T2887" s="18"/>
      <c r="AA2887" s="70"/>
      <c r="AB2887" s="70"/>
      <c r="AC2887" s="20"/>
      <c r="AD2887" s="70"/>
      <c r="AE2887" s="104"/>
    </row>
    <row r="2888" spans="1:31" x14ac:dyDescent="0.25">
      <c r="A2888" s="18"/>
      <c r="B2888" s="18"/>
      <c r="C2888" s="18"/>
      <c r="D2888" s="77"/>
      <c r="E2888" s="77"/>
      <c r="F2888" s="77"/>
      <c r="G2888" s="78"/>
      <c r="H2888" s="5"/>
      <c r="I2888" s="5"/>
      <c r="J2888" s="5"/>
      <c r="K2888" s="5"/>
      <c r="O2888" s="5"/>
      <c r="P2888" s="5"/>
      <c r="Q2888" s="5"/>
      <c r="R2888" s="18"/>
      <c r="S2888" s="18"/>
      <c r="T2888" s="18"/>
      <c r="AA2888" s="70"/>
      <c r="AB2888" s="70"/>
      <c r="AC2888" s="20"/>
      <c r="AD2888" s="70"/>
      <c r="AE2888" s="104"/>
    </row>
    <row r="2889" spans="1:31" x14ac:dyDescent="0.25">
      <c r="A2889" s="18"/>
      <c r="B2889" s="18"/>
      <c r="C2889" s="18"/>
      <c r="D2889" s="77"/>
      <c r="E2889" s="77"/>
      <c r="F2889" s="77"/>
      <c r="G2889" s="78"/>
      <c r="H2889" s="5"/>
      <c r="I2889" s="5"/>
      <c r="J2889" s="5"/>
      <c r="K2889" s="5"/>
      <c r="O2889" s="5"/>
      <c r="P2889" s="5"/>
      <c r="Q2889" s="5"/>
      <c r="R2889" s="18"/>
      <c r="S2889" s="18"/>
      <c r="T2889" s="18"/>
      <c r="AA2889" s="70"/>
      <c r="AB2889" s="70"/>
      <c r="AC2889" s="20"/>
      <c r="AD2889" s="70"/>
      <c r="AE2889" s="104"/>
    </row>
    <row r="2890" spans="1:31" x14ac:dyDescent="0.25">
      <c r="A2890" s="18"/>
      <c r="B2890" s="18"/>
      <c r="C2890" s="18"/>
      <c r="D2890" s="77"/>
      <c r="E2890" s="77"/>
      <c r="F2890" s="77"/>
      <c r="G2890" s="78"/>
      <c r="H2890" s="5"/>
      <c r="I2890" s="5"/>
      <c r="J2890" s="5"/>
      <c r="K2890" s="5"/>
      <c r="O2890" s="5"/>
      <c r="P2890" s="5"/>
      <c r="Q2890" s="5"/>
      <c r="R2890" s="18"/>
      <c r="S2890" s="18"/>
      <c r="T2890" s="18"/>
      <c r="AA2890" s="70"/>
      <c r="AB2890" s="70"/>
      <c r="AC2890" s="20"/>
      <c r="AD2890" s="70"/>
      <c r="AE2890" s="104"/>
    </row>
    <row r="2891" spans="1:31" x14ac:dyDescent="0.25">
      <c r="A2891" s="18"/>
      <c r="B2891" s="18"/>
      <c r="C2891" s="18"/>
      <c r="D2891" s="77"/>
      <c r="E2891" s="77"/>
      <c r="F2891" s="77"/>
      <c r="G2891" s="78"/>
      <c r="H2891" s="5"/>
      <c r="I2891" s="5"/>
      <c r="J2891" s="5"/>
      <c r="K2891" s="5"/>
      <c r="O2891" s="5"/>
      <c r="P2891" s="5"/>
      <c r="Q2891" s="5"/>
      <c r="R2891" s="18"/>
      <c r="S2891" s="18"/>
      <c r="T2891" s="18"/>
      <c r="AA2891" s="70"/>
      <c r="AB2891" s="70"/>
      <c r="AC2891" s="20"/>
      <c r="AD2891" s="70"/>
      <c r="AE2891" s="104"/>
    </row>
    <row r="2892" spans="1:31" x14ac:dyDescent="0.25">
      <c r="A2892" s="18"/>
      <c r="B2892" s="18"/>
      <c r="C2892" s="18"/>
      <c r="D2892" s="77"/>
      <c r="E2892" s="77"/>
      <c r="F2892" s="77"/>
      <c r="G2892" s="78"/>
      <c r="H2892" s="5"/>
      <c r="I2892" s="5"/>
      <c r="J2892" s="5"/>
      <c r="K2892" s="5"/>
      <c r="O2892" s="5"/>
      <c r="P2892" s="5"/>
      <c r="Q2892" s="5"/>
      <c r="R2892" s="18"/>
      <c r="S2892" s="18"/>
      <c r="T2892" s="18"/>
      <c r="AA2892" s="70"/>
      <c r="AB2892" s="70"/>
      <c r="AC2892" s="20"/>
      <c r="AD2892" s="70"/>
      <c r="AE2892" s="104"/>
    </row>
    <row r="2893" spans="1:31" x14ac:dyDescent="0.25">
      <c r="A2893" s="18"/>
      <c r="B2893" s="18"/>
      <c r="C2893" s="18"/>
      <c r="D2893" s="77"/>
      <c r="E2893" s="77"/>
      <c r="F2893" s="77"/>
      <c r="G2893" s="78"/>
      <c r="H2893" s="5"/>
      <c r="I2893" s="5"/>
      <c r="J2893" s="5"/>
      <c r="K2893" s="5"/>
      <c r="O2893" s="5"/>
      <c r="P2893" s="5"/>
      <c r="Q2893" s="5"/>
      <c r="R2893" s="18"/>
      <c r="S2893" s="18"/>
      <c r="T2893" s="18"/>
      <c r="AA2893" s="70"/>
      <c r="AB2893" s="70"/>
      <c r="AC2893" s="20"/>
      <c r="AD2893" s="70"/>
      <c r="AE2893" s="104"/>
    </row>
    <row r="2894" spans="1:31" x14ac:dyDescent="0.25">
      <c r="A2894" s="18"/>
      <c r="B2894" s="18"/>
      <c r="C2894" s="18"/>
      <c r="D2894" s="77"/>
      <c r="E2894" s="77"/>
      <c r="F2894" s="77"/>
      <c r="G2894" s="78"/>
      <c r="H2894" s="5"/>
      <c r="I2894" s="5"/>
      <c r="J2894" s="5"/>
      <c r="K2894" s="5"/>
      <c r="O2894" s="5"/>
      <c r="P2894" s="5"/>
      <c r="Q2894" s="5"/>
      <c r="R2894" s="18"/>
      <c r="S2894" s="18"/>
      <c r="T2894" s="18"/>
      <c r="AA2894" s="70"/>
      <c r="AB2894" s="70"/>
      <c r="AC2894" s="20"/>
      <c r="AD2894" s="70"/>
      <c r="AE2894" s="104"/>
    </row>
    <row r="2895" spans="1:31" x14ac:dyDescent="0.25">
      <c r="A2895" s="18"/>
      <c r="B2895" s="18"/>
      <c r="C2895" s="18"/>
      <c r="D2895" s="77"/>
      <c r="E2895" s="77"/>
      <c r="F2895" s="77"/>
      <c r="G2895" s="78"/>
      <c r="H2895" s="5"/>
      <c r="I2895" s="5"/>
      <c r="J2895" s="5"/>
      <c r="K2895" s="5"/>
      <c r="O2895" s="5"/>
      <c r="P2895" s="5"/>
      <c r="Q2895" s="5"/>
      <c r="R2895" s="18"/>
      <c r="S2895" s="18"/>
      <c r="T2895" s="18"/>
      <c r="AA2895" s="70"/>
      <c r="AB2895" s="70"/>
      <c r="AC2895" s="20"/>
      <c r="AD2895" s="70"/>
      <c r="AE2895" s="104"/>
    </row>
    <row r="2896" spans="1:31" x14ac:dyDescent="0.25">
      <c r="A2896" s="18"/>
      <c r="B2896" s="18"/>
      <c r="C2896" s="18"/>
      <c r="D2896" s="77"/>
      <c r="E2896" s="77"/>
      <c r="F2896" s="77"/>
      <c r="G2896" s="78"/>
      <c r="H2896" s="5"/>
      <c r="I2896" s="5"/>
      <c r="J2896" s="5"/>
      <c r="K2896" s="5"/>
      <c r="O2896" s="5"/>
      <c r="P2896" s="5"/>
      <c r="Q2896" s="5"/>
      <c r="R2896" s="18"/>
      <c r="S2896" s="18"/>
      <c r="T2896" s="18"/>
      <c r="AA2896" s="70"/>
      <c r="AB2896" s="70"/>
      <c r="AC2896" s="20"/>
      <c r="AD2896" s="70"/>
      <c r="AE2896" s="104"/>
    </row>
    <row r="2897" spans="1:31" x14ac:dyDescent="0.25">
      <c r="A2897" s="18"/>
      <c r="B2897" s="18"/>
      <c r="C2897" s="18"/>
      <c r="D2897" s="77"/>
      <c r="E2897" s="77"/>
      <c r="F2897" s="77"/>
      <c r="G2897" s="78"/>
      <c r="H2897" s="5"/>
      <c r="I2897" s="5"/>
      <c r="J2897" s="5"/>
      <c r="K2897" s="5"/>
      <c r="O2897" s="5"/>
      <c r="P2897" s="5"/>
      <c r="Q2897" s="5"/>
      <c r="R2897" s="18"/>
      <c r="S2897" s="18"/>
      <c r="T2897" s="18"/>
      <c r="AA2897" s="70"/>
      <c r="AB2897" s="70"/>
      <c r="AC2897" s="20"/>
      <c r="AD2897" s="70"/>
      <c r="AE2897" s="104"/>
    </row>
    <row r="2898" spans="1:31" x14ac:dyDescent="0.25">
      <c r="A2898" s="18"/>
      <c r="B2898" s="18"/>
      <c r="C2898" s="18"/>
      <c r="D2898" s="77"/>
      <c r="E2898" s="77"/>
      <c r="F2898" s="77"/>
      <c r="G2898" s="78"/>
      <c r="H2898" s="5"/>
      <c r="I2898" s="5"/>
      <c r="J2898" s="5"/>
      <c r="K2898" s="5"/>
      <c r="O2898" s="5"/>
      <c r="P2898" s="5"/>
      <c r="Q2898" s="5"/>
      <c r="R2898" s="18"/>
      <c r="S2898" s="18"/>
      <c r="T2898" s="18"/>
      <c r="AA2898" s="70"/>
      <c r="AB2898" s="70"/>
      <c r="AC2898" s="20"/>
      <c r="AD2898" s="70"/>
      <c r="AE2898" s="104"/>
    </row>
    <row r="2899" spans="1:31" x14ac:dyDescent="0.25">
      <c r="A2899" s="18"/>
      <c r="B2899" s="18"/>
      <c r="C2899" s="18"/>
      <c r="D2899" s="77"/>
      <c r="E2899" s="77"/>
      <c r="F2899" s="77"/>
      <c r="G2899" s="78"/>
      <c r="H2899" s="5"/>
      <c r="I2899" s="5"/>
      <c r="J2899" s="5"/>
      <c r="K2899" s="5"/>
      <c r="O2899" s="5"/>
      <c r="P2899" s="5"/>
      <c r="Q2899" s="5"/>
      <c r="R2899" s="18"/>
      <c r="S2899" s="18"/>
      <c r="T2899" s="18"/>
      <c r="AA2899" s="70"/>
      <c r="AB2899" s="70"/>
      <c r="AC2899" s="20"/>
      <c r="AD2899" s="70"/>
      <c r="AE2899" s="104"/>
    </row>
    <row r="2900" spans="1:31" x14ac:dyDescent="0.25">
      <c r="A2900" s="18"/>
      <c r="B2900" s="18"/>
      <c r="C2900" s="18"/>
      <c r="D2900" s="77"/>
      <c r="E2900" s="77"/>
      <c r="F2900" s="77"/>
      <c r="G2900" s="78"/>
      <c r="H2900" s="5"/>
      <c r="I2900" s="5"/>
      <c r="J2900" s="5"/>
      <c r="K2900" s="5"/>
      <c r="O2900" s="5"/>
      <c r="P2900" s="5"/>
      <c r="Q2900" s="5"/>
      <c r="R2900" s="18"/>
      <c r="S2900" s="18"/>
      <c r="T2900" s="18"/>
      <c r="AA2900" s="70"/>
      <c r="AB2900" s="70"/>
      <c r="AC2900" s="20"/>
      <c r="AD2900" s="70"/>
      <c r="AE2900" s="104"/>
    </row>
    <row r="2901" spans="1:31" x14ac:dyDescent="0.25">
      <c r="A2901" s="18"/>
      <c r="B2901" s="18"/>
      <c r="C2901" s="18"/>
      <c r="D2901" s="77"/>
      <c r="E2901" s="77"/>
      <c r="F2901" s="77"/>
      <c r="G2901" s="78"/>
      <c r="H2901" s="5"/>
      <c r="I2901" s="5"/>
      <c r="J2901" s="5"/>
      <c r="K2901" s="5"/>
      <c r="O2901" s="5"/>
      <c r="P2901" s="5"/>
      <c r="Q2901" s="5"/>
      <c r="R2901" s="18"/>
      <c r="S2901" s="18"/>
      <c r="T2901" s="18"/>
      <c r="AA2901" s="70"/>
      <c r="AB2901" s="70"/>
      <c r="AC2901" s="20"/>
      <c r="AD2901" s="70"/>
      <c r="AE2901" s="104"/>
    </row>
    <row r="2902" spans="1:31" x14ac:dyDescent="0.25">
      <c r="A2902" s="18"/>
      <c r="B2902" s="18"/>
      <c r="C2902" s="18"/>
      <c r="D2902" s="77"/>
      <c r="E2902" s="77"/>
      <c r="F2902" s="77"/>
      <c r="G2902" s="78"/>
      <c r="H2902" s="5"/>
      <c r="I2902" s="5"/>
      <c r="J2902" s="5"/>
      <c r="K2902" s="5"/>
      <c r="O2902" s="5"/>
      <c r="P2902" s="5"/>
      <c r="Q2902" s="5"/>
      <c r="R2902" s="18"/>
      <c r="S2902" s="18"/>
      <c r="T2902" s="18"/>
      <c r="AA2902" s="70"/>
      <c r="AB2902" s="70"/>
      <c r="AC2902" s="20"/>
      <c r="AD2902" s="70"/>
      <c r="AE2902" s="104"/>
    </row>
    <row r="2903" spans="1:31" x14ac:dyDescent="0.25">
      <c r="A2903" s="18"/>
      <c r="B2903" s="18"/>
      <c r="C2903" s="18"/>
      <c r="D2903" s="77"/>
      <c r="E2903" s="77"/>
      <c r="F2903" s="77"/>
      <c r="G2903" s="78"/>
      <c r="H2903" s="5"/>
      <c r="I2903" s="5"/>
      <c r="J2903" s="5"/>
      <c r="K2903" s="5"/>
      <c r="O2903" s="5"/>
      <c r="P2903" s="5"/>
      <c r="Q2903" s="5"/>
      <c r="R2903" s="18"/>
      <c r="S2903" s="18"/>
      <c r="T2903" s="18"/>
      <c r="AA2903" s="70"/>
      <c r="AB2903" s="70"/>
      <c r="AC2903" s="20"/>
      <c r="AD2903" s="70"/>
      <c r="AE2903" s="104"/>
    </row>
    <row r="2904" spans="1:31" x14ac:dyDescent="0.25">
      <c r="A2904" s="18"/>
      <c r="B2904" s="18"/>
      <c r="C2904" s="18"/>
      <c r="D2904" s="77"/>
      <c r="E2904" s="77"/>
      <c r="F2904" s="77"/>
      <c r="G2904" s="78"/>
      <c r="H2904" s="5"/>
      <c r="I2904" s="5"/>
      <c r="J2904" s="5"/>
      <c r="K2904" s="5"/>
      <c r="O2904" s="5"/>
      <c r="P2904" s="5"/>
      <c r="Q2904" s="5"/>
      <c r="R2904" s="18"/>
      <c r="S2904" s="18"/>
      <c r="T2904" s="18"/>
      <c r="AA2904" s="70"/>
      <c r="AB2904" s="70"/>
      <c r="AC2904" s="20"/>
      <c r="AD2904" s="70"/>
      <c r="AE2904" s="104"/>
    </row>
    <row r="2905" spans="1:31" x14ac:dyDescent="0.25">
      <c r="A2905" s="18"/>
      <c r="B2905" s="18"/>
      <c r="C2905" s="18"/>
      <c r="D2905" s="77"/>
      <c r="E2905" s="77"/>
      <c r="F2905" s="77"/>
      <c r="G2905" s="78"/>
      <c r="H2905" s="5"/>
      <c r="I2905" s="5"/>
      <c r="J2905" s="5"/>
      <c r="K2905" s="5"/>
      <c r="O2905" s="5"/>
      <c r="P2905" s="5"/>
      <c r="Q2905" s="5"/>
      <c r="R2905" s="18"/>
      <c r="S2905" s="18"/>
      <c r="T2905" s="18"/>
      <c r="AA2905" s="70"/>
      <c r="AB2905" s="70"/>
      <c r="AC2905" s="20"/>
      <c r="AD2905" s="70"/>
      <c r="AE2905" s="104"/>
    </row>
    <row r="2906" spans="1:31" x14ac:dyDescent="0.25">
      <c r="A2906" s="18"/>
      <c r="B2906" s="18"/>
      <c r="C2906" s="18"/>
      <c r="D2906" s="77"/>
      <c r="E2906" s="77"/>
      <c r="F2906" s="77"/>
      <c r="G2906" s="78"/>
      <c r="H2906" s="5"/>
      <c r="I2906" s="5"/>
      <c r="J2906" s="5"/>
      <c r="K2906" s="5"/>
      <c r="O2906" s="5"/>
      <c r="P2906" s="5"/>
      <c r="Q2906" s="5"/>
      <c r="R2906" s="18"/>
      <c r="S2906" s="18"/>
      <c r="T2906" s="18"/>
      <c r="AA2906" s="70"/>
      <c r="AB2906" s="70"/>
      <c r="AC2906" s="20"/>
      <c r="AD2906" s="70"/>
      <c r="AE2906" s="104"/>
    </row>
    <row r="2907" spans="1:31" x14ac:dyDescent="0.25">
      <c r="A2907" s="18"/>
      <c r="B2907" s="18"/>
      <c r="C2907" s="18"/>
      <c r="D2907" s="77"/>
      <c r="E2907" s="77"/>
      <c r="F2907" s="77"/>
      <c r="G2907" s="78"/>
      <c r="H2907" s="5"/>
      <c r="I2907" s="5"/>
      <c r="J2907" s="5"/>
      <c r="K2907" s="5"/>
      <c r="O2907" s="5"/>
      <c r="P2907" s="5"/>
      <c r="Q2907" s="5"/>
      <c r="R2907" s="18"/>
      <c r="S2907" s="18"/>
      <c r="T2907" s="18"/>
      <c r="AA2907" s="70"/>
      <c r="AB2907" s="70"/>
      <c r="AC2907" s="20"/>
      <c r="AD2907" s="70"/>
      <c r="AE2907" s="104"/>
    </row>
    <row r="2908" spans="1:31" x14ac:dyDescent="0.25">
      <c r="A2908" s="18"/>
      <c r="B2908" s="18"/>
      <c r="C2908" s="18"/>
      <c r="D2908" s="77"/>
      <c r="E2908" s="77"/>
      <c r="F2908" s="77"/>
      <c r="G2908" s="78"/>
      <c r="H2908" s="5"/>
      <c r="I2908" s="5"/>
      <c r="J2908" s="5"/>
      <c r="K2908" s="5"/>
      <c r="O2908" s="5"/>
      <c r="P2908" s="5"/>
      <c r="Q2908" s="5"/>
      <c r="R2908" s="18"/>
      <c r="S2908" s="18"/>
      <c r="T2908" s="18"/>
      <c r="AA2908" s="70"/>
      <c r="AB2908" s="70"/>
      <c r="AC2908" s="20"/>
      <c r="AD2908" s="70"/>
      <c r="AE2908" s="104"/>
    </row>
    <row r="2909" spans="1:31" x14ac:dyDescent="0.25">
      <c r="A2909" s="18"/>
      <c r="B2909" s="18"/>
      <c r="C2909" s="18"/>
      <c r="D2909" s="77"/>
      <c r="E2909" s="77"/>
      <c r="F2909" s="77"/>
      <c r="G2909" s="78"/>
      <c r="H2909" s="5"/>
      <c r="I2909" s="5"/>
      <c r="J2909" s="5"/>
      <c r="K2909" s="5"/>
      <c r="O2909" s="5"/>
      <c r="P2909" s="5"/>
      <c r="Q2909" s="5"/>
      <c r="R2909" s="18"/>
      <c r="S2909" s="18"/>
      <c r="T2909" s="18"/>
      <c r="AA2909" s="70"/>
      <c r="AB2909" s="70"/>
      <c r="AC2909" s="20"/>
      <c r="AD2909" s="70"/>
      <c r="AE2909" s="104"/>
    </row>
    <row r="2910" spans="1:31" x14ac:dyDescent="0.25">
      <c r="A2910" s="18"/>
      <c r="B2910" s="18"/>
      <c r="C2910" s="18"/>
      <c r="D2910" s="77"/>
      <c r="E2910" s="77"/>
      <c r="F2910" s="77"/>
      <c r="G2910" s="78"/>
      <c r="H2910" s="5"/>
      <c r="I2910" s="5"/>
      <c r="J2910" s="5"/>
      <c r="K2910" s="5"/>
      <c r="O2910" s="5"/>
      <c r="P2910" s="5"/>
      <c r="Q2910" s="5"/>
      <c r="R2910" s="18"/>
      <c r="S2910" s="18"/>
      <c r="T2910" s="18"/>
      <c r="AA2910" s="70"/>
      <c r="AB2910" s="70"/>
      <c r="AC2910" s="20"/>
      <c r="AD2910" s="70"/>
      <c r="AE2910" s="104"/>
    </row>
    <row r="2911" spans="1:31" x14ac:dyDescent="0.25">
      <c r="A2911" s="18"/>
      <c r="B2911" s="18"/>
      <c r="C2911" s="18"/>
      <c r="D2911" s="77"/>
      <c r="E2911" s="77"/>
      <c r="F2911" s="77"/>
      <c r="G2911" s="78"/>
      <c r="H2911" s="5"/>
      <c r="I2911" s="5"/>
      <c r="J2911" s="5"/>
      <c r="K2911" s="5"/>
      <c r="O2911" s="5"/>
      <c r="P2911" s="5"/>
      <c r="Q2911" s="5"/>
      <c r="R2911" s="18"/>
      <c r="S2911" s="18"/>
      <c r="T2911" s="18"/>
      <c r="AA2911" s="70"/>
      <c r="AB2911" s="70"/>
      <c r="AC2911" s="20"/>
      <c r="AD2911" s="70"/>
      <c r="AE2911" s="104"/>
    </row>
    <row r="2912" spans="1:31" x14ac:dyDescent="0.25">
      <c r="A2912" s="18"/>
      <c r="B2912" s="18"/>
      <c r="C2912" s="18"/>
      <c r="D2912" s="77"/>
      <c r="E2912" s="77"/>
      <c r="F2912" s="77"/>
      <c r="G2912" s="78"/>
      <c r="H2912" s="5"/>
      <c r="I2912" s="5"/>
      <c r="J2912" s="5"/>
      <c r="K2912" s="5"/>
      <c r="O2912" s="5"/>
      <c r="P2912" s="5"/>
      <c r="Q2912" s="5"/>
      <c r="R2912" s="18"/>
      <c r="S2912" s="18"/>
      <c r="T2912" s="18"/>
      <c r="AA2912" s="70"/>
      <c r="AB2912" s="70"/>
      <c r="AC2912" s="20"/>
      <c r="AD2912" s="70"/>
      <c r="AE2912" s="104"/>
    </row>
    <row r="2913" spans="1:31" x14ac:dyDescent="0.25">
      <c r="A2913" s="18"/>
      <c r="B2913" s="18"/>
      <c r="C2913" s="18"/>
      <c r="D2913" s="77"/>
      <c r="E2913" s="77"/>
      <c r="F2913" s="77"/>
      <c r="G2913" s="78"/>
      <c r="H2913" s="5"/>
      <c r="I2913" s="5"/>
      <c r="J2913" s="5"/>
      <c r="K2913" s="5"/>
      <c r="O2913" s="5"/>
      <c r="P2913" s="5"/>
      <c r="Q2913" s="5"/>
      <c r="R2913" s="18"/>
      <c r="S2913" s="18"/>
      <c r="T2913" s="18"/>
      <c r="AA2913" s="70"/>
      <c r="AB2913" s="70"/>
      <c r="AC2913" s="20"/>
      <c r="AD2913" s="70"/>
      <c r="AE2913" s="104"/>
    </row>
    <row r="2914" spans="1:31" x14ac:dyDescent="0.25">
      <c r="A2914" s="18"/>
      <c r="B2914" s="18"/>
      <c r="C2914" s="18"/>
      <c r="D2914" s="77"/>
      <c r="E2914" s="77"/>
      <c r="F2914" s="77"/>
      <c r="G2914" s="78"/>
      <c r="H2914" s="5"/>
      <c r="I2914" s="5"/>
      <c r="J2914" s="5"/>
      <c r="K2914" s="5"/>
      <c r="O2914" s="5"/>
      <c r="P2914" s="5"/>
      <c r="Q2914" s="5"/>
      <c r="R2914" s="18"/>
      <c r="S2914" s="18"/>
      <c r="T2914" s="18"/>
      <c r="AA2914" s="70"/>
      <c r="AB2914" s="70"/>
      <c r="AC2914" s="20"/>
      <c r="AD2914" s="70"/>
      <c r="AE2914" s="104"/>
    </row>
    <row r="2915" spans="1:31" x14ac:dyDescent="0.25">
      <c r="A2915" s="18"/>
      <c r="B2915" s="18"/>
      <c r="C2915" s="18"/>
      <c r="D2915" s="77"/>
      <c r="E2915" s="77"/>
      <c r="F2915" s="77"/>
      <c r="G2915" s="78"/>
      <c r="H2915" s="5"/>
      <c r="I2915" s="5"/>
      <c r="J2915" s="5"/>
      <c r="K2915" s="5"/>
      <c r="O2915" s="5"/>
      <c r="P2915" s="5"/>
      <c r="Q2915" s="5"/>
      <c r="R2915" s="18"/>
      <c r="S2915" s="18"/>
      <c r="T2915" s="18"/>
      <c r="AA2915" s="70"/>
      <c r="AB2915" s="70"/>
      <c r="AC2915" s="20"/>
      <c r="AD2915" s="70"/>
      <c r="AE2915" s="104"/>
    </row>
    <row r="2916" spans="1:31" x14ac:dyDescent="0.25">
      <c r="A2916" s="18"/>
      <c r="B2916" s="18"/>
      <c r="C2916" s="18"/>
      <c r="D2916" s="77"/>
      <c r="E2916" s="77"/>
      <c r="F2916" s="77"/>
      <c r="G2916" s="78"/>
      <c r="H2916" s="5"/>
      <c r="I2916" s="5"/>
      <c r="J2916" s="5"/>
      <c r="K2916" s="5"/>
      <c r="O2916" s="5"/>
      <c r="P2916" s="5"/>
      <c r="Q2916" s="5"/>
      <c r="R2916" s="18"/>
      <c r="S2916" s="18"/>
      <c r="T2916" s="18"/>
      <c r="AA2916" s="70"/>
      <c r="AB2916" s="70"/>
      <c r="AC2916" s="20"/>
      <c r="AD2916" s="70"/>
      <c r="AE2916" s="104"/>
    </row>
    <row r="2917" spans="1:31" x14ac:dyDescent="0.25">
      <c r="A2917" s="18"/>
      <c r="B2917" s="18"/>
      <c r="C2917" s="18"/>
      <c r="D2917" s="77"/>
      <c r="E2917" s="77"/>
      <c r="F2917" s="77"/>
      <c r="G2917" s="78"/>
      <c r="H2917" s="5"/>
      <c r="I2917" s="5"/>
      <c r="J2917" s="5"/>
      <c r="K2917" s="5"/>
      <c r="O2917" s="5"/>
      <c r="P2917" s="5"/>
      <c r="Q2917" s="5"/>
      <c r="R2917" s="18"/>
      <c r="S2917" s="18"/>
      <c r="T2917" s="18"/>
      <c r="AA2917" s="70"/>
      <c r="AB2917" s="70"/>
      <c r="AC2917" s="20"/>
      <c r="AD2917" s="70"/>
      <c r="AE2917" s="104"/>
    </row>
    <row r="2918" spans="1:31" x14ac:dyDescent="0.25">
      <c r="A2918" s="18"/>
      <c r="B2918" s="18"/>
      <c r="C2918" s="18"/>
      <c r="D2918" s="77"/>
      <c r="E2918" s="77"/>
      <c r="F2918" s="77"/>
      <c r="G2918" s="78"/>
      <c r="H2918" s="5"/>
      <c r="I2918" s="5"/>
      <c r="J2918" s="5"/>
      <c r="K2918" s="5"/>
      <c r="O2918" s="5"/>
      <c r="P2918" s="5"/>
      <c r="Q2918" s="5"/>
      <c r="R2918" s="18"/>
      <c r="S2918" s="18"/>
      <c r="T2918" s="18"/>
      <c r="AA2918" s="70"/>
      <c r="AB2918" s="70"/>
      <c r="AC2918" s="20"/>
      <c r="AD2918" s="70"/>
      <c r="AE2918" s="104"/>
    </row>
    <row r="2919" spans="1:31" x14ac:dyDescent="0.25">
      <c r="A2919" s="18"/>
      <c r="B2919" s="18"/>
      <c r="C2919" s="18"/>
      <c r="D2919" s="77"/>
      <c r="E2919" s="77"/>
      <c r="F2919" s="77"/>
      <c r="G2919" s="78"/>
      <c r="H2919" s="5"/>
      <c r="I2919" s="5"/>
      <c r="J2919" s="5"/>
      <c r="K2919" s="5"/>
      <c r="O2919" s="5"/>
      <c r="P2919" s="5"/>
      <c r="Q2919" s="5"/>
      <c r="R2919" s="18"/>
      <c r="S2919" s="18"/>
      <c r="T2919" s="18"/>
      <c r="AA2919" s="70"/>
      <c r="AB2919" s="70"/>
      <c r="AC2919" s="20"/>
      <c r="AD2919" s="70"/>
      <c r="AE2919" s="104"/>
    </row>
    <row r="2920" spans="1:31" x14ac:dyDescent="0.25">
      <c r="A2920" s="18"/>
      <c r="B2920" s="18"/>
      <c r="C2920" s="18"/>
      <c r="D2920" s="77"/>
      <c r="E2920" s="77"/>
      <c r="F2920" s="77"/>
      <c r="G2920" s="78"/>
      <c r="H2920" s="5"/>
      <c r="I2920" s="5"/>
      <c r="J2920" s="5"/>
      <c r="K2920" s="5"/>
      <c r="O2920" s="5"/>
      <c r="P2920" s="5"/>
      <c r="Q2920" s="5"/>
      <c r="R2920" s="18"/>
      <c r="S2920" s="18"/>
      <c r="T2920" s="18"/>
      <c r="AA2920" s="70"/>
      <c r="AB2920" s="70"/>
      <c r="AC2920" s="20"/>
      <c r="AD2920" s="70"/>
      <c r="AE2920" s="104"/>
    </row>
    <row r="2921" spans="1:31" x14ac:dyDescent="0.25">
      <c r="A2921" s="18"/>
      <c r="B2921" s="18"/>
      <c r="C2921" s="18"/>
      <c r="D2921" s="77"/>
      <c r="E2921" s="77"/>
      <c r="F2921" s="77"/>
      <c r="G2921" s="78"/>
      <c r="H2921" s="5"/>
      <c r="I2921" s="5"/>
      <c r="J2921" s="5"/>
      <c r="K2921" s="5"/>
      <c r="O2921" s="5"/>
      <c r="P2921" s="5"/>
      <c r="Q2921" s="5"/>
      <c r="R2921" s="18"/>
      <c r="S2921" s="18"/>
      <c r="T2921" s="18"/>
      <c r="AA2921" s="70"/>
      <c r="AB2921" s="70"/>
      <c r="AC2921" s="20"/>
      <c r="AD2921" s="70"/>
      <c r="AE2921" s="104"/>
    </row>
    <row r="2922" spans="1:31" x14ac:dyDescent="0.25">
      <c r="A2922" s="18"/>
      <c r="B2922" s="18"/>
      <c r="C2922" s="18"/>
      <c r="D2922" s="77"/>
      <c r="E2922" s="77"/>
      <c r="F2922" s="77"/>
      <c r="G2922" s="78"/>
      <c r="H2922" s="5"/>
      <c r="I2922" s="5"/>
      <c r="J2922" s="5"/>
      <c r="K2922" s="5"/>
      <c r="O2922" s="5"/>
      <c r="P2922" s="5"/>
      <c r="Q2922" s="5"/>
      <c r="R2922" s="18"/>
      <c r="S2922" s="18"/>
      <c r="T2922" s="18"/>
      <c r="AA2922" s="70"/>
      <c r="AB2922" s="70"/>
      <c r="AC2922" s="20"/>
      <c r="AD2922" s="70"/>
      <c r="AE2922" s="104"/>
    </row>
    <row r="2923" spans="1:31" x14ac:dyDescent="0.25">
      <c r="A2923" s="18"/>
      <c r="B2923" s="18"/>
      <c r="C2923" s="18"/>
      <c r="D2923" s="77"/>
      <c r="E2923" s="77"/>
      <c r="F2923" s="77"/>
      <c r="G2923" s="78"/>
      <c r="H2923" s="5"/>
      <c r="I2923" s="5"/>
      <c r="J2923" s="5"/>
      <c r="K2923" s="5"/>
      <c r="O2923" s="5"/>
      <c r="P2923" s="5"/>
      <c r="Q2923" s="5"/>
      <c r="R2923" s="18"/>
      <c r="S2923" s="18"/>
      <c r="T2923" s="18"/>
      <c r="AA2923" s="70"/>
      <c r="AB2923" s="70"/>
      <c r="AC2923" s="20"/>
      <c r="AD2923" s="70"/>
      <c r="AE2923" s="104"/>
    </row>
    <row r="2924" spans="1:31" x14ac:dyDescent="0.25">
      <c r="A2924" s="18"/>
      <c r="B2924" s="18"/>
      <c r="C2924" s="18"/>
      <c r="D2924" s="77"/>
      <c r="E2924" s="77"/>
      <c r="F2924" s="77"/>
      <c r="G2924" s="78"/>
      <c r="H2924" s="5"/>
      <c r="I2924" s="5"/>
      <c r="J2924" s="5"/>
      <c r="K2924" s="5"/>
      <c r="O2924" s="5"/>
      <c r="P2924" s="5"/>
      <c r="Q2924" s="5"/>
      <c r="R2924" s="18"/>
      <c r="S2924" s="18"/>
      <c r="T2924" s="18"/>
      <c r="AA2924" s="70"/>
      <c r="AB2924" s="70"/>
      <c r="AC2924" s="20"/>
      <c r="AD2924" s="70"/>
      <c r="AE2924" s="104"/>
    </row>
    <row r="2925" spans="1:31" x14ac:dyDescent="0.25">
      <c r="A2925" s="18"/>
      <c r="B2925" s="18"/>
      <c r="C2925" s="18"/>
      <c r="D2925" s="77"/>
      <c r="E2925" s="77"/>
      <c r="F2925" s="77"/>
      <c r="G2925" s="78"/>
      <c r="H2925" s="5"/>
      <c r="I2925" s="5"/>
      <c r="J2925" s="5"/>
      <c r="K2925" s="5"/>
      <c r="O2925" s="5"/>
      <c r="P2925" s="5"/>
      <c r="Q2925" s="5"/>
      <c r="R2925" s="18"/>
      <c r="S2925" s="18"/>
      <c r="T2925" s="18"/>
      <c r="AA2925" s="70"/>
      <c r="AB2925" s="70"/>
      <c r="AC2925" s="20"/>
      <c r="AD2925" s="70"/>
      <c r="AE2925" s="104"/>
    </row>
    <row r="2926" spans="1:31" x14ac:dyDescent="0.25">
      <c r="A2926" s="18"/>
      <c r="B2926" s="18"/>
      <c r="C2926" s="18"/>
      <c r="D2926" s="77"/>
      <c r="E2926" s="77"/>
      <c r="F2926" s="77"/>
      <c r="G2926" s="78"/>
      <c r="H2926" s="5"/>
      <c r="I2926" s="5"/>
      <c r="J2926" s="5"/>
      <c r="K2926" s="5"/>
      <c r="O2926" s="5"/>
      <c r="P2926" s="5"/>
      <c r="Q2926" s="5"/>
      <c r="R2926" s="18"/>
      <c r="S2926" s="18"/>
      <c r="T2926" s="18"/>
      <c r="AA2926" s="70"/>
      <c r="AB2926" s="70"/>
      <c r="AC2926" s="20"/>
      <c r="AD2926" s="70"/>
      <c r="AE2926" s="104"/>
    </row>
    <row r="2927" spans="1:31" x14ac:dyDescent="0.25">
      <c r="A2927" s="18"/>
      <c r="B2927" s="18"/>
      <c r="C2927" s="18"/>
      <c r="D2927" s="77"/>
      <c r="E2927" s="77"/>
      <c r="F2927" s="77"/>
      <c r="G2927" s="78"/>
      <c r="H2927" s="5"/>
      <c r="I2927" s="5"/>
      <c r="J2927" s="5"/>
      <c r="K2927" s="5"/>
      <c r="O2927" s="5"/>
      <c r="P2927" s="5"/>
      <c r="Q2927" s="5"/>
      <c r="R2927" s="18"/>
      <c r="S2927" s="18"/>
      <c r="T2927" s="18"/>
      <c r="AA2927" s="70"/>
      <c r="AB2927" s="70"/>
      <c r="AC2927" s="20"/>
      <c r="AD2927" s="70"/>
      <c r="AE2927" s="104"/>
    </row>
    <row r="2928" spans="1:31" x14ac:dyDescent="0.25">
      <c r="A2928" s="18"/>
      <c r="B2928" s="18"/>
      <c r="C2928" s="18"/>
      <c r="D2928" s="77"/>
      <c r="E2928" s="77"/>
      <c r="F2928" s="77"/>
      <c r="G2928" s="78"/>
      <c r="H2928" s="5"/>
      <c r="I2928" s="5"/>
      <c r="J2928" s="5"/>
      <c r="K2928" s="5"/>
      <c r="O2928" s="5"/>
      <c r="P2928" s="5"/>
      <c r="Q2928" s="5"/>
      <c r="R2928" s="18"/>
      <c r="S2928" s="18"/>
      <c r="T2928" s="18"/>
      <c r="AA2928" s="70"/>
      <c r="AB2928" s="70"/>
      <c r="AC2928" s="20"/>
      <c r="AD2928" s="70"/>
      <c r="AE2928" s="104"/>
    </row>
    <row r="2929" spans="1:31" x14ac:dyDescent="0.25">
      <c r="A2929" s="18"/>
      <c r="B2929" s="18"/>
      <c r="C2929" s="18"/>
      <c r="D2929" s="77"/>
      <c r="E2929" s="77"/>
      <c r="F2929" s="77"/>
      <c r="G2929" s="78"/>
      <c r="H2929" s="5"/>
      <c r="I2929" s="5"/>
      <c r="J2929" s="5"/>
      <c r="K2929" s="5"/>
      <c r="O2929" s="5"/>
      <c r="P2929" s="5"/>
      <c r="Q2929" s="5"/>
      <c r="R2929" s="18"/>
      <c r="S2929" s="18"/>
      <c r="T2929" s="18"/>
      <c r="AA2929" s="70"/>
      <c r="AB2929" s="70"/>
      <c r="AC2929" s="20"/>
      <c r="AD2929" s="70"/>
      <c r="AE2929" s="104"/>
    </row>
    <row r="2930" spans="1:31" x14ac:dyDescent="0.25">
      <c r="A2930" s="18"/>
      <c r="B2930" s="18"/>
      <c r="C2930" s="18"/>
      <c r="D2930" s="77"/>
      <c r="E2930" s="77"/>
      <c r="F2930" s="77"/>
      <c r="G2930" s="78"/>
      <c r="H2930" s="5"/>
      <c r="I2930" s="5"/>
      <c r="J2930" s="5"/>
      <c r="K2930" s="5"/>
      <c r="O2930" s="5"/>
      <c r="P2930" s="5"/>
      <c r="Q2930" s="5"/>
      <c r="R2930" s="18"/>
      <c r="S2930" s="18"/>
      <c r="T2930" s="18"/>
      <c r="AA2930" s="70"/>
      <c r="AB2930" s="70"/>
      <c r="AC2930" s="20"/>
      <c r="AD2930" s="70"/>
      <c r="AE2930" s="104"/>
    </row>
    <row r="2931" spans="1:31" x14ac:dyDescent="0.25">
      <c r="A2931" s="18"/>
      <c r="B2931" s="18"/>
      <c r="C2931" s="18"/>
      <c r="D2931" s="77"/>
      <c r="E2931" s="77"/>
      <c r="F2931" s="77"/>
      <c r="G2931" s="78"/>
      <c r="H2931" s="5"/>
      <c r="I2931" s="5"/>
      <c r="J2931" s="5"/>
      <c r="K2931" s="5"/>
      <c r="O2931" s="5"/>
      <c r="P2931" s="5"/>
      <c r="Q2931" s="5"/>
      <c r="R2931" s="18"/>
      <c r="S2931" s="18"/>
      <c r="T2931" s="18"/>
      <c r="AA2931" s="70"/>
      <c r="AB2931" s="70"/>
      <c r="AC2931" s="20"/>
      <c r="AD2931" s="70"/>
      <c r="AE2931" s="104"/>
    </row>
    <row r="2932" spans="1:31" x14ac:dyDescent="0.25">
      <c r="A2932" s="18"/>
      <c r="B2932" s="18"/>
      <c r="C2932" s="18"/>
      <c r="D2932" s="77"/>
      <c r="E2932" s="77"/>
      <c r="F2932" s="77"/>
      <c r="G2932" s="78"/>
      <c r="H2932" s="5"/>
      <c r="I2932" s="5"/>
      <c r="J2932" s="5"/>
      <c r="K2932" s="5"/>
      <c r="O2932" s="5"/>
      <c r="P2932" s="5"/>
      <c r="Q2932" s="5"/>
      <c r="R2932" s="18"/>
      <c r="S2932" s="18"/>
      <c r="T2932" s="18"/>
      <c r="AA2932" s="70"/>
      <c r="AB2932" s="70"/>
      <c r="AC2932" s="20"/>
      <c r="AD2932" s="70"/>
      <c r="AE2932" s="104"/>
    </row>
    <row r="2933" spans="1:31" x14ac:dyDescent="0.25">
      <c r="A2933" s="18"/>
      <c r="B2933" s="18"/>
      <c r="C2933" s="18"/>
      <c r="D2933" s="77"/>
      <c r="E2933" s="77"/>
      <c r="F2933" s="77"/>
      <c r="G2933" s="78"/>
      <c r="H2933" s="5"/>
      <c r="I2933" s="5"/>
      <c r="J2933" s="5"/>
      <c r="K2933" s="5"/>
      <c r="O2933" s="5"/>
      <c r="P2933" s="5"/>
      <c r="Q2933" s="5"/>
      <c r="R2933" s="18"/>
      <c r="S2933" s="18"/>
      <c r="T2933" s="18"/>
      <c r="AA2933" s="70"/>
      <c r="AB2933" s="70"/>
      <c r="AC2933" s="20"/>
      <c r="AD2933" s="70"/>
      <c r="AE2933" s="104"/>
    </row>
    <row r="2934" spans="1:31" x14ac:dyDescent="0.25">
      <c r="A2934" s="18"/>
      <c r="B2934" s="18"/>
      <c r="C2934" s="18"/>
      <c r="D2934" s="77"/>
      <c r="E2934" s="77"/>
      <c r="F2934" s="77"/>
      <c r="G2934" s="78"/>
      <c r="H2934" s="5"/>
      <c r="I2934" s="5"/>
      <c r="J2934" s="5"/>
      <c r="K2934" s="5"/>
      <c r="O2934" s="5"/>
      <c r="P2934" s="5"/>
      <c r="Q2934" s="5"/>
      <c r="R2934" s="18"/>
      <c r="S2934" s="18"/>
      <c r="T2934" s="18"/>
      <c r="AA2934" s="70"/>
      <c r="AB2934" s="70"/>
      <c r="AC2934" s="20"/>
      <c r="AD2934" s="70"/>
      <c r="AE2934" s="104"/>
    </row>
    <row r="2935" spans="1:31" x14ac:dyDescent="0.25">
      <c r="A2935" s="18"/>
      <c r="B2935" s="18"/>
      <c r="C2935" s="18"/>
      <c r="D2935" s="77"/>
      <c r="E2935" s="77"/>
      <c r="F2935" s="77"/>
      <c r="G2935" s="78"/>
      <c r="H2935" s="5"/>
      <c r="I2935" s="5"/>
      <c r="J2935" s="5"/>
      <c r="K2935" s="5"/>
      <c r="O2935" s="5"/>
      <c r="P2935" s="5"/>
      <c r="Q2935" s="5"/>
      <c r="R2935" s="18"/>
      <c r="S2935" s="18"/>
      <c r="T2935" s="18"/>
      <c r="AA2935" s="70"/>
      <c r="AB2935" s="70"/>
      <c r="AC2935" s="20"/>
      <c r="AD2935" s="70"/>
      <c r="AE2935" s="104"/>
    </row>
    <row r="2936" spans="1:31" x14ac:dyDescent="0.25">
      <c r="A2936" s="18"/>
      <c r="B2936" s="18"/>
      <c r="C2936" s="18"/>
      <c r="D2936" s="77"/>
      <c r="E2936" s="77"/>
      <c r="F2936" s="77"/>
      <c r="G2936" s="78"/>
      <c r="H2936" s="5"/>
      <c r="I2936" s="5"/>
      <c r="J2936" s="5"/>
      <c r="K2936" s="5"/>
      <c r="O2936" s="5"/>
      <c r="P2936" s="5"/>
      <c r="Q2936" s="5"/>
      <c r="R2936" s="18"/>
      <c r="S2936" s="18"/>
      <c r="T2936" s="18"/>
      <c r="AA2936" s="70"/>
      <c r="AB2936" s="70"/>
      <c r="AC2936" s="20"/>
      <c r="AD2936" s="70"/>
      <c r="AE2936" s="104"/>
    </row>
    <row r="2937" spans="1:31" x14ac:dyDescent="0.25">
      <c r="A2937" s="18"/>
      <c r="B2937" s="18"/>
      <c r="C2937" s="18"/>
      <c r="D2937" s="77"/>
      <c r="E2937" s="77"/>
      <c r="F2937" s="77"/>
      <c r="G2937" s="78"/>
      <c r="H2937" s="5"/>
      <c r="I2937" s="5"/>
      <c r="J2937" s="5"/>
      <c r="K2937" s="5"/>
      <c r="O2937" s="5"/>
      <c r="P2937" s="5"/>
      <c r="Q2937" s="5"/>
      <c r="R2937" s="18"/>
      <c r="S2937" s="18"/>
      <c r="T2937" s="18"/>
      <c r="AA2937" s="70"/>
      <c r="AB2937" s="70"/>
      <c r="AC2937" s="20"/>
      <c r="AD2937" s="70"/>
      <c r="AE2937" s="104"/>
    </row>
    <row r="2938" spans="1:31" x14ac:dyDescent="0.25">
      <c r="A2938" s="18"/>
      <c r="B2938" s="18"/>
      <c r="C2938" s="18"/>
      <c r="D2938" s="77"/>
      <c r="E2938" s="77"/>
      <c r="F2938" s="77"/>
      <c r="G2938" s="78"/>
      <c r="H2938" s="5"/>
      <c r="I2938" s="5"/>
      <c r="J2938" s="5"/>
      <c r="K2938" s="5"/>
      <c r="O2938" s="5"/>
      <c r="P2938" s="5"/>
      <c r="Q2938" s="5"/>
      <c r="R2938" s="18"/>
      <c r="S2938" s="18"/>
      <c r="T2938" s="18"/>
      <c r="AA2938" s="70"/>
      <c r="AB2938" s="70"/>
      <c r="AC2938" s="20"/>
      <c r="AD2938" s="70"/>
      <c r="AE2938" s="104"/>
    </row>
    <row r="2939" spans="1:31" x14ac:dyDescent="0.25">
      <c r="A2939" s="18"/>
      <c r="B2939" s="18"/>
      <c r="C2939" s="18"/>
      <c r="D2939" s="77"/>
      <c r="E2939" s="77"/>
      <c r="F2939" s="77"/>
      <c r="G2939" s="78"/>
      <c r="H2939" s="5"/>
      <c r="I2939" s="5"/>
      <c r="J2939" s="5"/>
      <c r="K2939" s="5"/>
      <c r="O2939" s="5"/>
      <c r="P2939" s="5"/>
      <c r="Q2939" s="5"/>
      <c r="R2939" s="18"/>
      <c r="S2939" s="18"/>
      <c r="T2939" s="18"/>
      <c r="AA2939" s="70"/>
      <c r="AB2939" s="70"/>
      <c r="AC2939" s="20"/>
      <c r="AD2939" s="70"/>
      <c r="AE2939" s="104"/>
    </row>
    <row r="2940" spans="1:31" x14ac:dyDescent="0.25">
      <c r="A2940" s="18"/>
      <c r="B2940" s="18"/>
      <c r="C2940" s="18"/>
      <c r="D2940" s="77"/>
      <c r="E2940" s="77"/>
      <c r="F2940" s="77"/>
      <c r="G2940" s="78"/>
      <c r="H2940" s="5"/>
      <c r="I2940" s="5"/>
      <c r="J2940" s="5"/>
      <c r="K2940" s="5"/>
      <c r="O2940" s="5"/>
      <c r="P2940" s="5"/>
      <c r="Q2940" s="5"/>
      <c r="R2940" s="18"/>
      <c r="S2940" s="18"/>
      <c r="T2940" s="18"/>
      <c r="AA2940" s="70"/>
      <c r="AB2940" s="70"/>
      <c r="AC2940" s="20"/>
      <c r="AD2940" s="70"/>
      <c r="AE2940" s="104"/>
    </row>
    <row r="2941" spans="1:31" x14ac:dyDescent="0.25">
      <c r="A2941" s="18"/>
      <c r="B2941" s="18"/>
      <c r="C2941" s="18"/>
      <c r="D2941" s="77"/>
      <c r="E2941" s="77"/>
      <c r="F2941" s="77"/>
      <c r="G2941" s="78"/>
      <c r="H2941" s="5"/>
      <c r="I2941" s="5"/>
      <c r="J2941" s="5"/>
      <c r="K2941" s="5"/>
      <c r="O2941" s="5"/>
      <c r="P2941" s="5"/>
      <c r="Q2941" s="5"/>
      <c r="R2941" s="18"/>
      <c r="S2941" s="18"/>
      <c r="T2941" s="18"/>
      <c r="AA2941" s="70"/>
      <c r="AB2941" s="70"/>
      <c r="AC2941" s="20"/>
      <c r="AD2941" s="70"/>
      <c r="AE2941" s="104"/>
    </row>
    <row r="2942" spans="1:31" x14ac:dyDescent="0.25">
      <c r="A2942" s="18"/>
      <c r="B2942" s="18"/>
      <c r="C2942" s="18"/>
      <c r="D2942" s="77"/>
      <c r="E2942" s="77"/>
      <c r="F2942" s="77"/>
      <c r="G2942" s="78"/>
      <c r="H2942" s="5"/>
      <c r="I2942" s="5"/>
      <c r="J2942" s="5"/>
      <c r="K2942" s="5"/>
      <c r="O2942" s="5"/>
      <c r="P2942" s="5"/>
      <c r="Q2942" s="5"/>
      <c r="R2942" s="18"/>
      <c r="S2942" s="18"/>
      <c r="T2942" s="18"/>
      <c r="AA2942" s="70"/>
      <c r="AB2942" s="70"/>
      <c r="AC2942" s="20"/>
      <c r="AD2942" s="70"/>
      <c r="AE2942" s="104"/>
    </row>
    <row r="2943" spans="1:31" x14ac:dyDescent="0.25">
      <c r="A2943" s="18"/>
      <c r="B2943" s="18"/>
      <c r="C2943" s="18"/>
      <c r="D2943" s="77"/>
      <c r="E2943" s="77"/>
      <c r="F2943" s="77"/>
      <c r="G2943" s="78"/>
      <c r="H2943" s="5"/>
      <c r="I2943" s="5"/>
      <c r="J2943" s="5"/>
      <c r="K2943" s="5"/>
      <c r="O2943" s="5"/>
      <c r="P2943" s="5"/>
      <c r="Q2943" s="5"/>
      <c r="R2943" s="18"/>
      <c r="S2943" s="18"/>
      <c r="T2943" s="18"/>
      <c r="AA2943" s="70"/>
      <c r="AB2943" s="70"/>
      <c r="AC2943" s="20"/>
      <c r="AD2943" s="70"/>
      <c r="AE2943" s="104"/>
    </row>
    <row r="2944" spans="1:31" x14ac:dyDescent="0.25">
      <c r="A2944" s="18"/>
      <c r="B2944" s="18"/>
      <c r="C2944" s="18"/>
      <c r="D2944" s="77"/>
      <c r="E2944" s="77"/>
      <c r="F2944" s="77"/>
      <c r="G2944" s="78"/>
      <c r="H2944" s="5"/>
      <c r="I2944" s="5"/>
      <c r="J2944" s="5"/>
      <c r="K2944" s="5"/>
      <c r="O2944" s="5"/>
      <c r="P2944" s="5"/>
      <c r="Q2944" s="5"/>
      <c r="R2944" s="18"/>
      <c r="S2944" s="18"/>
      <c r="T2944" s="18"/>
      <c r="AA2944" s="70"/>
      <c r="AB2944" s="70"/>
      <c r="AC2944" s="20"/>
      <c r="AD2944" s="70"/>
      <c r="AE2944" s="104"/>
    </row>
    <row r="2945" spans="1:31" x14ac:dyDescent="0.25">
      <c r="A2945" s="18"/>
      <c r="B2945" s="18"/>
      <c r="C2945" s="18"/>
      <c r="D2945" s="77"/>
      <c r="E2945" s="77"/>
      <c r="F2945" s="77"/>
      <c r="G2945" s="78"/>
      <c r="H2945" s="5"/>
      <c r="I2945" s="5"/>
      <c r="J2945" s="5"/>
      <c r="K2945" s="5"/>
      <c r="O2945" s="5"/>
      <c r="P2945" s="5"/>
      <c r="Q2945" s="5"/>
      <c r="R2945" s="18"/>
      <c r="S2945" s="18"/>
      <c r="T2945" s="18"/>
      <c r="AA2945" s="70"/>
      <c r="AB2945" s="70"/>
      <c r="AC2945" s="20"/>
      <c r="AD2945" s="70"/>
      <c r="AE2945" s="104"/>
    </row>
    <row r="2946" spans="1:31" x14ac:dyDescent="0.25">
      <c r="A2946" s="18"/>
      <c r="B2946" s="18"/>
      <c r="C2946" s="18"/>
      <c r="D2946" s="77"/>
      <c r="E2946" s="77"/>
      <c r="F2946" s="77"/>
      <c r="G2946" s="78"/>
      <c r="H2946" s="5"/>
      <c r="I2946" s="5"/>
      <c r="J2946" s="5"/>
      <c r="K2946" s="5"/>
      <c r="O2946" s="5"/>
      <c r="P2946" s="5"/>
      <c r="Q2946" s="5"/>
      <c r="R2946" s="18"/>
      <c r="S2946" s="18"/>
      <c r="T2946" s="18"/>
      <c r="AA2946" s="70"/>
      <c r="AB2946" s="70"/>
      <c r="AC2946" s="20"/>
      <c r="AD2946" s="70"/>
      <c r="AE2946" s="104"/>
    </row>
    <row r="2947" spans="1:31" x14ac:dyDescent="0.25">
      <c r="A2947" s="18"/>
      <c r="B2947" s="18"/>
      <c r="C2947" s="18"/>
      <c r="D2947" s="77"/>
      <c r="E2947" s="77"/>
      <c r="F2947" s="77"/>
      <c r="G2947" s="78"/>
      <c r="H2947" s="5"/>
      <c r="I2947" s="5"/>
      <c r="J2947" s="5"/>
      <c r="K2947" s="5"/>
      <c r="O2947" s="5"/>
      <c r="P2947" s="5"/>
      <c r="Q2947" s="5"/>
      <c r="R2947" s="18"/>
      <c r="S2947" s="18"/>
      <c r="T2947" s="18"/>
      <c r="AA2947" s="70"/>
      <c r="AB2947" s="70"/>
      <c r="AC2947" s="20"/>
      <c r="AD2947" s="70"/>
      <c r="AE2947" s="104"/>
    </row>
    <row r="2948" spans="1:31" x14ac:dyDescent="0.25">
      <c r="A2948" s="18"/>
      <c r="B2948" s="18"/>
      <c r="C2948" s="18"/>
      <c r="D2948" s="77"/>
      <c r="E2948" s="77"/>
      <c r="F2948" s="77"/>
      <c r="G2948" s="78"/>
      <c r="H2948" s="5"/>
      <c r="I2948" s="5"/>
      <c r="J2948" s="5"/>
      <c r="K2948" s="5"/>
      <c r="O2948" s="5"/>
      <c r="P2948" s="5"/>
      <c r="Q2948" s="5"/>
      <c r="R2948" s="18"/>
      <c r="S2948" s="18"/>
      <c r="T2948" s="18"/>
      <c r="AA2948" s="70"/>
      <c r="AB2948" s="70"/>
      <c r="AC2948" s="20"/>
      <c r="AD2948" s="70"/>
      <c r="AE2948" s="104"/>
    </row>
    <row r="2949" spans="1:31" x14ac:dyDescent="0.25">
      <c r="A2949" s="18"/>
      <c r="B2949" s="18"/>
      <c r="C2949" s="18"/>
      <c r="D2949" s="77"/>
      <c r="E2949" s="77"/>
      <c r="F2949" s="77"/>
      <c r="G2949" s="78"/>
      <c r="H2949" s="5"/>
      <c r="I2949" s="5"/>
      <c r="J2949" s="5"/>
      <c r="K2949" s="5"/>
      <c r="O2949" s="5"/>
      <c r="P2949" s="5"/>
      <c r="Q2949" s="5"/>
      <c r="R2949" s="18"/>
      <c r="S2949" s="18"/>
      <c r="T2949" s="18"/>
      <c r="AA2949" s="70"/>
      <c r="AB2949" s="70"/>
      <c r="AC2949" s="20"/>
      <c r="AD2949" s="70"/>
      <c r="AE2949" s="104"/>
    </row>
    <row r="2950" spans="1:31" x14ac:dyDescent="0.25">
      <c r="A2950" s="18"/>
      <c r="B2950" s="18"/>
      <c r="C2950" s="18"/>
      <c r="D2950" s="77"/>
      <c r="E2950" s="77"/>
      <c r="F2950" s="77"/>
      <c r="G2950" s="78"/>
      <c r="H2950" s="5"/>
      <c r="I2950" s="5"/>
      <c r="J2950" s="5"/>
      <c r="K2950" s="5"/>
      <c r="O2950" s="5"/>
      <c r="P2950" s="5"/>
      <c r="Q2950" s="5"/>
      <c r="R2950" s="18"/>
      <c r="S2950" s="18"/>
      <c r="T2950" s="18"/>
      <c r="AA2950" s="70"/>
      <c r="AB2950" s="70"/>
      <c r="AC2950" s="20"/>
      <c r="AD2950" s="70"/>
      <c r="AE2950" s="104"/>
    </row>
    <row r="2951" spans="1:31" x14ac:dyDescent="0.25">
      <c r="A2951" s="18"/>
      <c r="B2951" s="18"/>
      <c r="C2951" s="18"/>
      <c r="D2951" s="77"/>
      <c r="E2951" s="77"/>
      <c r="F2951" s="77"/>
      <c r="G2951" s="78"/>
      <c r="H2951" s="5"/>
      <c r="I2951" s="5"/>
      <c r="J2951" s="5"/>
      <c r="K2951" s="5"/>
      <c r="O2951" s="5"/>
      <c r="P2951" s="5"/>
      <c r="Q2951" s="5"/>
      <c r="R2951" s="18"/>
      <c r="S2951" s="18"/>
      <c r="T2951" s="18"/>
      <c r="AA2951" s="70"/>
      <c r="AB2951" s="70"/>
      <c r="AC2951" s="20"/>
      <c r="AD2951" s="70"/>
      <c r="AE2951" s="104"/>
    </row>
    <row r="2952" spans="1:31" x14ac:dyDescent="0.25">
      <c r="A2952" s="18"/>
      <c r="B2952" s="18"/>
      <c r="C2952" s="18"/>
      <c r="D2952" s="77"/>
      <c r="E2952" s="77"/>
      <c r="F2952" s="77"/>
      <c r="G2952" s="78"/>
      <c r="H2952" s="5"/>
      <c r="I2952" s="5"/>
      <c r="J2952" s="5"/>
      <c r="K2952" s="5"/>
      <c r="O2952" s="5"/>
      <c r="P2952" s="5"/>
      <c r="Q2952" s="5"/>
      <c r="R2952" s="18"/>
      <c r="S2952" s="18"/>
      <c r="T2952" s="18"/>
      <c r="AA2952" s="70"/>
      <c r="AB2952" s="70"/>
      <c r="AC2952" s="20"/>
      <c r="AD2952" s="70"/>
      <c r="AE2952" s="104"/>
    </row>
    <row r="2953" spans="1:31" x14ac:dyDescent="0.25">
      <c r="A2953" s="18"/>
      <c r="B2953" s="18"/>
      <c r="C2953" s="18"/>
      <c r="D2953" s="77"/>
      <c r="E2953" s="77"/>
      <c r="F2953" s="77"/>
      <c r="G2953" s="78"/>
      <c r="H2953" s="5"/>
      <c r="I2953" s="5"/>
      <c r="J2953" s="5"/>
      <c r="K2953" s="5"/>
      <c r="O2953" s="5"/>
      <c r="P2953" s="5"/>
      <c r="Q2953" s="5"/>
      <c r="R2953" s="18"/>
      <c r="S2953" s="18"/>
      <c r="T2953" s="18"/>
      <c r="AA2953" s="70"/>
      <c r="AB2953" s="70"/>
      <c r="AC2953" s="20"/>
      <c r="AD2953" s="70"/>
      <c r="AE2953" s="104"/>
    </row>
    <row r="2954" spans="1:31" x14ac:dyDescent="0.25">
      <c r="A2954" s="18"/>
      <c r="B2954" s="18"/>
      <c r="C2954" s="18"/>
      <c r="D2954" s="77"/>
      <c r="E2954" s="77"/>
      <c r="F2954" s="77"/>
      <c r="G2954" s="78"/>
      <c r="H2954" s="5"/>
      <c r="I2954" s="5"/>
      <c r="J2954" s="5"/>
      <c r="K2954" s="5"/>
      <c r="O2954" s="5"/>
      <c r="P2954" s="5"/>
      <c r="Q2954" s="5"/>
      <c r="R2954" s="18"/>
      <c r="S2954" s="18"/>
      <c r="T2954" s="18"/>
      <c r="AA2954" s="70"/>
      <c r="AB2954" s="70"/>
      <c r="AC2954" s="20"/>
      <c r="AD2954" s="70"/>
      <c r="AE2954" s="104"/>
    </row>
    <row r="2955" spans="1:31" x14ac:dyDescent="0.25">
      <c r="A2955" s="18"/>
      <c r="B2955" s="18"/>
      <c r="C2955" s="18"/>
      <c r="D2955" s="77"/>
      <c r="E2955" s="77"/>
      <c r="F2955" s="77"/>
      <c r="G2955" s="78"/>
      <c r="H2955" s="5"/>
      <c r="I2955" s="5"/>
      <c r="J2955" s="5"/>
      <c r="K2955" s="5"/>
      <c r="O2955" s="5"/>
      <c r="P2955" s="5"/>
      <c r="Q2955" s="5"/>
      <c r="R2955" s="18"/>
      <c r="S2955" s="18"/>
      <c r="T2955" s="18"/>
      <c r="AA2955" s="70"/>
      <c r="AB2955" s="70"/>
      <c r="AC2955" s="20"/>
      <c r="AD2955" s="70"/>
      <c r="AE2955" s="104"/>
    </row>
    <row r="2956" spans="1:31" x14ac:dyDescent="0.25">
      <c r="A2956" s="18"/>
      <c r="B2956" s="18"/>
      <c r="C2956" s="18"/>
      <c r="D2956" s="77"/>
      <c r="E2956" s="77"/>
      <c r="F2956" s="77"/>
      <c r="G2956" s="78"/>
      <c r="H2956" s="5"/>
      <c r="I2956" s="5"/>
      <c r="J2956" s="5"/>
      <c r="K2956" s="5"/>
      <c r="O2956" s="5"/>
      <c r="P2956" s="5"/>
      <c r="Q2956" s="5"/>
      <c r="R2956" s="18"/>
      <c r="S2956" s="18"/>
      <c r="T2956" s="18"/>
      <c r="AA2956" s="70"/>
      <c r="AB2956" s="70"/>
      <c r="AC2956" s="20"/>
      <c r="AD2956" s="70"/>
      <c r="AE2956" s="104"/>
    </row>
    <row r="2957" spans="1:31" x14ac:dyDescent="0.25">
      <c r="A2957" s="18"/>
      <c r="B2957" s="18"/>
      <c r="C2957" s="18"/>
      <c r="D2957" s="77"/>
      <c r="E2957" s="77"/>
      <c r="F2957" s="77"/>
      <c r="G2957" s="78"/>
      <c r="H2957" s="5"/>
      <c r="I2957" s="5"/>
      <c r="J2957" s="5"/>
      <c r="K2957" s="5"/>
      <c r="O2957" s="5"/>
      <c r="P2957" s="5"/>
      <c r="Q2957" s="5"/>
      <c r="R2957" s="18"/>
      <c r="S2957" s="18"/>
      <c r="T2957" s="18"/>
      <c r="AA2957" s="70"/>
      <c r="AB2957" s="70"/>
      <c r="AC2957" s="20"/>
      <c r="AD2957" s="70"/>
      <c r="AE2957" s="104"/>
    </row>
    <row r="2958" spans="1:31" x14ac:dyDescent="0.25">
      <c r="A2958" s="18"/>
      <c r="B2958" s="18"/>
      <c r="C2958" s="18"/>
      <c r="D2958" s="77"/>
      <c r="E2958" s="77"/>
      <c r="F2958" s="77"/>
      <c r="G2958" s="78"/>
      <c r="H2958" s="5"/>
      <c r="I2958" s="5"/>
      <c r="J2958" s="5"/>
      <c r="K2958" s="5"/>
      <c r="O2958" s="5"/>
      <c r="P2958" s="5"/>
      <c r="Q2958" s="5"/>
      <c r="R2958" s="18"/>
      <c r="S2958" s="18"/>
      <c r="T2958" s="18"/>
      <c r="AA2958" s="70"/>
      <c r="AB2958" s="70"/>
      <c r="AC2958" s="20"/>
      <c r="AD2958" s="70"/>
      <c r="AE2958" s="104"/>
    </row>
    <row r="2959" spans="1:31" x14ac:dyDescent="0.25">
      <c r="A2959" s="18"/>
      <c r="B2959" s="18"/>
      <c r="C2959" s="18"/>
      <c r="D2959" s="77"/>
      <c r="E2959" s="77"/>
      <c r="F2959" s="77"/>
      <c r="G2959" s="78"/>
      <c r="H2959" s="5"/>
      <c r="I2959" s="5"/>
      <c r="J2959" s="5"/>
      <c r="K2959" s="5"/>
      <c r="O2959" s="5"/>
      <c r="P2959" s="5"/>
      <c r="Q2959" s="5"/>
      <c r="R2959" s="18"/>
      <c r="S2959" s="18"/>
      <c r="T2959" s="18"/>
      <c r="AA2959" s="70"/>
      <c r="AB2959" s="70"/>
      <c r="AC2959" s="20"/>
      <c r="AD2959" s="70"/>
      <c r="AE2959" s="104"/>
    </row>
    <row r="2960" spans="1:31" x14ac:dyDescent="0.25">
      <c r="A2960" s="18"/>
      <c r="B2960" s="18"/>
      <c r="C2960" s="18"/>
      <c r="D2960" s="77"/>
      <c r="E2960" s="77"/>
      <c r="F2960" s="77"/>
      <c r="G2960" s="78"/>
      <c r="H2960" s="5"/>
      <c r="I2960" s="5"/>
      <c r="J2960" s="5"/>
      <c r="K2960" s="5"/>
      <c r="O2960" s="5"/>
      <c r="P2960" s="5"/>
      <c r="Q2960" s="5"/>
      <c r="R2960" s="18"/>
      <c r="S2960" s="18"/>
      <c r="T2960" s="18"/>
      <c r="AA2960" s="70"/>
      <c r="AB2960" s="70"/>
      <c r="AC2960" s="20"/>
      <c r="AD2960" s="70"/>
      <c r="AE2960" s="104"/>
    </row>
    <row r="2961" spans="1:31" x14ac:dyDescent="0.25">
      <c r="A2961" s="18"/>
      <c r="B2961" s="18"/>
      <c r="C2961" s="18"/>
      <c r="D2961" s="77"/>
      <c r="E2961" s="77"/>
      <c r="F2961" s="77"/>
      <c r="G2961" s="78"/>
      <c r="H2961" s="5"/>
      <c r="I2961" s="5"/>
      <c r="J2961" s="5"/>
      <c r="K2961" s="5"/>
      <c r="O2961" s="5"/>
      <c r="P2961" s="5"/>
      <c r="Q2961" s="5"/>
      <c r="R2961" s="18"/>
      <c r="S2961" s="18"/>
      <c r="T2961" s="18"/>
      <c r="AA2961" s="70"/>
      <c r="AB2961" s="70"/>
      <c r="AC2961" s="20"/>
      <c r="AD2961" s="70"/>
      <c r="AE2961" s="104"/>
    </row>
    <row r="2962" spans="1:31" x14ac:dyDescent="0.25">
      <c r="A2962" s="18"/>
      <c r="B2962" s="18"/>
      <c r="C2962" s="18"/>
      <c r="D2962" s="77"/>
      <c r="E2962" s="77"/>
      <c r="F2962" s="77"/>
      <c r="G2962" s="78"/>
      <c r="H2962" s="5"/>
      <c r="I2962" s="5"/>
      <c r="J2962" s="5"/>
      <c r="K2962" s="5"/>
      <c r="O2962" s="5"/>
      <c r="P2962" s="5"/>
      <c r="Q2962" s="5"/>
      <c r="R2962" s="18"/>
      <c r="S2962" s="18"/>
      <c r="T2962" s="18"/>
      <c r="AA2962" s="70"/>
      <c r="AB2962" s="70"/>
      <c r="AC2962" s="20"/>
      <c r="AD2962" s="70"/>
      <c r="AE2962" s="104"/>
    </row>
    <row r="2963" spans="1:31" x14ac:dyDescent="0.25">
      <c r="A2963" s="18"/>
      <c r="B2963" s="18"/>
      <c r="C2963" s="18"/>
      <c r="D2963" s="77"/>
      <c r="E2963" s="77"/>
      <c r="F2963" s="77"/>
      <c r="G2963" s="78"/>
      <c r="H2963" s="5"/>
      <c r="I2963" s="5"/>
      <c r="J2963" s="5"/>
      <c r="K2963" s="5"/>
      <c r="O2963" s="5"/>
      <c r="P2963" s="5"/>
      <c r="Q2963" s="5"/>
      <c r="R2963" s="18"/>
      <c r="S2963" s="18"/>
      <c r="T2963" s="18"/>
      <c r="AA2963" s="70"/>
      <c r="AB2963" s="70"/>
      <c r="AC2963" s="20"/>
      <c r="AD2963" s="70"/>
      <c r="AE2963" s="104"/>
    </row>
    <row r="2964" spans="1:31" x14ac:dyDescent="0.25">
      <c r="A2964" s="18"/>
      <c r="B2964" s="18"/>
      <c r="C2964" s="18"/>
      <c r="D2964" s="77"/>
      <c r="E2964" s="77"/>
      <c r="F2964" s="77"/>
      <c r="G2964" s="78"/>
      <c r="H2964" s="5"/>
      <c r="I2964" s="5"/>
      <c r="J2964" s="5"/>
      <c r="K2964" s="5"/>
      <c r="O2964" s="5"/>
      <c r="P2964" s="5"/>
      <c r="Q2964" s="5"/>
      <c r="R2964" s="18"/>
      <c r="S2964" s="18"/>
      <c r="T2964" s="18"/>
      <c r="AA2964" s="70"/>
      <c r="AB2964" s="70"/>
      <c r="AC2964" s="20"/>
      <c r="AD2964" s="70"/>
      <c r="AE2964" s="104"/>
    </row>
    <row r="2965" spans="1:31" x14ac:dyDescent="0.25">
      <c r="A2965" s="18"/>
      <c r="B2965" s="18"/>
      <c r="C2965" s="18"/>
      <c r="D2965" s="77"/>
      <c r="E2965" s="77"/>
      <c r="F2965" s="77"/>
      <c r="G2965" s="78"/>
      <c r="H2965" s="5"/>
      <c r="I2965" s="5"/>
      <c r="J2965" s="5"/>
      <c r="K2965" s="5"/>
      <c r="O2965" s="5"/>
      <c r="P2965" s="5"/>
      <c r="Q2965" s="5"/>
      <c r="R2965" s="18"/>
      <c r="S2965" s="18"/>
      <c r="T2965" s="18"/>
      <c r="AA2965" s="70"/>
      <c r="AB2965" s="70"/>
      <c r="AC2965" s="20"/>
      <c r="AD2965" s="70"/>
      <c r="AE2965" s="104"/>
    </row>
    <row r="2966" spans="1:31" x14ac:dyDescent="0.25">
      <c r="A2966" s="18"/>
      <c r="B2966" s="18"/>
      <c r="C2966" s="18"/>
      <c r="D2966" s="77"/>
      <c r="E2966" s="77"/>
      <c r="F2966" s="77"/>
      <c r="G2966" s="78"/>
      <c r="H2966" s="5"/>
      <c r="I2966" s="5"/>
      <c r="J2966" s="5"/>
      <c r="K2966" s="5"/>
      <c r="O2966" s="5"/>
      <c r="P2966" s="5"/>
      <c r="Q2966" s="5"/>
      <c r="R2966" s="18"/>
      <c r="S2966" s="18"/>
      <c r="T2966" s="18"/>
      <c r="AA2966" s="70"/>
      <c r="AB2966" s="70"/>
      <c r="AC2966" s="20"/>
      <c r="AD2966" s="70"/>
      <c r="AE2966" s="104"/>
    </row>
    <row r="2967" spans="1:31" x14ac:dyDescent="0.25">
      <c r="A2967" s="18"/>
      <c r="B2967" s="18"/>
      <c r="C2967" s="18"/>
      <c r="D2967" s="77"/>
      <c r="E2967" s="77"/>
      <c r="F2967" s="77"/>
      <c r="G2967" s="78"/>
      <c r="H2967" s="5"/>
      <c r="I2967" s="5"/>
      <c r="J2967" s="5"/>
      <c r="K2967" s="5"/>
      <c r="O2967" s="5"/>
      <c r="P2967" s="5"/>
      <c r="Q2967" s="5"/>
      <c r="R2967" s="18"/>
      <c r="S2967" s="18"/>
      <c r="T2967" s="18"/>
      <c r="AA2967" s="70"/>
      <c r="AB2967" s="70"/>
      <c r="AC2967" s="20"/>
      <c r="AD2967" s="70"/>
      <c r="AE2967" s="104"/>
    </row>
    <row r="2968" spans="1:31" x14ac:dyDescent="0.25">
      <c r="A2968" s="18"/>
      <c r="B2968" s="18"/>
      <c r="C2968" s="18"/>
      <c r="D2968" s="77"/>
      <c r="E2968" s="77"/>
      <c r="F2968" s="77"/>
      <c r="G2968" s="78"/>
      <c r="H2968" s="5"/>
      <c r="I2968" s="5"/>
      <c r="J2968" s="5"/>
      <c r="K2968" s="5"/>
      <c r="O2968" s="5"/>
      <c r="P2968" s="5"/>
      <c r="Q2968" s="5"/>
      <c r="R2968" s="18"/>
      <c r="S2968" s="18"/>
      <c r="T2968" s="18"/>
      <c r="AA2968" s="70"/>
      <c r="AB2968" s="70"/>
      <c r="AC2968" s="20"/>
      <c r="AD2968" s="70"/>
      <c r="AE2968" s="104"/>
    </row>
    <row r="2969" spans="1:31" x14ac:dyDescent="0.25">
      <c r="A2969" s="18"/>
      <c r="B2969" s="18"/>
      <c r="C2969" s="18"/>
      <c r="D2969" s="77"/>
      <c r="E2969" s="77"/>
      <c r="F2969" s="77"/>
      <c r="G2969" s="78"/>
      <c r="H2969" s="5"/>
      <c r="I2969" s="5"/>
      <c r="J2969" s="5"/>
      <c r="K2969" s="5"/>
      <c r="O2969" s="5"/>
      <c r="P2969" s="5"/>
      <c r="Q2969" s="5"/>
      <c r="R2969" s="18"/>
      <c r="S2969" s="18"/>
      <c r="T2969" s="18"/>
      <c r="AA2969" s="70"/>
      <c r="AB2969" s="70"/>
      <c r="AC2969" s="20"/>
      <c r="AD2969" s="70"/>
      <c r="AE2969" s="104"/>
    </row>
    <row r="2970" spans="1:31" x14ac:dyDescent="0.25">
      <c r="A2970" s="18"/>
      <c r="B2970" s="18"/>
      <c r="C2970" s="18"/>
      <c r="D2970" s="77"/>
      <c r="E2970" s="77"/>
      <c r="F2970" s="77"/>
      <c r="G2970" s="78"/>
      <c r="H2970" s="5"/>
      <c r="I2970" s="5"/>
      <c r="J2970" s="5"/>
      <c r="K2970" s="5"/>
      <c r="O2970" s="5"/>
      <c r="P2970" s="5"/>
      <c r="Q2970" s="5"/>
      <c r="R2970" s="18"/>
      <c r="S2970" s="18"/>
      <c r="T2970" s="18"/>
      <c r="AA2970" s="70"/>
      <c r="AB2970" s="70"/>
      <c r="AC2970" s="20"/>
      <c r="AD2970" s="70"/>
      <c r="AE2970" s="104"/>
    </row>
    <row r="2971" spans="1:31" x14ac:dyDescent="0.25">
      <c r="A2971" s="18"/>
      <c r="B2971" s="18"/>
      <c r="C2971" s="18"/>
      <c r="D2971" s="77"/>
      <c r="E2971" s="77"/>
      <c r="F2971" s="77"/>
      <c r="G2971" s="78"/>
      <c r="H2971" s="5"/>
      <c r="I2971" s="5"/>
      <c r="J2971" s="5"/>
      <c r="K2971" s="5"/>
      <c r="O2971" s="5"/>
      <c r="P2971" s="5"/>
      <c r="Q2971" s="5"/>
      <c r="R2971" s="18"/>
      <c r="S2971" s="18"/>
      <c r="T2971" s="18"/>
      <c r="AA2971" s="70"/>
      <c r="AB2971" s="70"/>
      <c r="AC2971" s="20"/>
      <c r="AD2971" s="70"/>
      <c r="AE2971" s="104"/>
    </row>
    <row r="2972" spans="1:31" x14ac:dyDescent="0.25">
      <c r="A2972" s="18"/>
      <c r="B2972" s="18"/>
      <c r="C2972" s="18"/>
      <c r="D2972" s="77"/>
      <c r="E2972" s="77"/>
      <c r="F2972" s="77"/>
      <c r="G2972" s="78"/>
      <c r="H2972" s="5"/>
      <c r="I2972" s="5"/>
      <c r="J2972" s="5"/>
      <c r="K2972" s="5"/>
      <c r="O2972" s="5"/>
      <c r="P2972" s="5"/>
      <c r="Q2972" s="5"/>
      <c r="R2972" s="18"/>
      <c r="S2972" s="18"/>
      <c r="T2972" s="18"/>
      <c r="AA2972" s="70"/>
      <c r="AB2972" s="70"/>
      <c r="AC2972" s="20"/>
      <c r="AD2972" s="70"/>
      <c r="AE2972" s="104"/>
    </row>
    <row r="2973" spans="1:31" x14ac:dyDescent="0.25">
      <c r="A2973" s="18"/>
      <c r="B2973" s="18"/>
      <c r="C2973" s="18"/>
      <c r="D2973" s="77"/>
      <c r="E2973" s="77"/>
      <c r="F2973" s="77"/>
      <c r="G2973" s="78"/>
      <c r="H2973" s="5"/>
      <c r="I2973" s="5"/>
      <c r="J2973" s="5"/>
      <c r="K2973" s="5"/>
      <c r="O2973" s="5"/>
      <c r="P2973" s="5"/>
      <c r="Q2973" s="5"/>
      <c r="R2973" s="18"/>
      <c r="S2973" s="18"/>
      <c r="T2973" s="18"/>
      <c r="AA2973" s="70"/>
      <c r="AB2973" s="70"/>
      <c r="AC2973" s="20"/>
      <c r="AD2973" s="70"/>
      <c r="AE2973" s="104"/>
    </row>
    <row r="2974" spans="1:31" x14ac:dyDescent="0.25">
      <c r="A2974" s="18"/>
      <c r="B2974" s="18"/>
      <c r="C2974" s="18"/>
      <c r="D2974" s="77"/>
      <c r="E2974" s="77"/>
      <c r="F2974" s="77"/>
      <c r="G2974" s="78"/>
      <c r="H2974" s="5"/>
      <c r="I2974" s="5"/>
      <c r="J2974" s="5"/>
      <c r="K2974" s="5"/>
      <c r="O2974" s="5"/>
      <c r="P2974" s="5"/>
      <c r="Q2974" s="5"/>
      <c r="R2974" s="18"/>
      <c r="S2974" s="18"/>
      <c r="T2974" s="18"/>
      <c r="AA2974" s="70"/>
      <c r="AB2974" s="70"/>
      <c r="AC2974" s="20"/>
      <c r="AD2974" s="70"/>
      <c r="AE2974" s="104"/>
    </row>
    <row r="2975" spans="1:31" x14ac:dyDescent="0.25">
      <c r="A2975" s="18"/>
      <c r="B2975" s="18"/>
      <c r="C2975" s="18"/>
      <c r="D2975" s="77"/>
      <c r="E2975" s="77"/>
      <c r="F2975" s="77"/>
      <c r="G2975" s="78"/>
      <c r="H2975" s="5"/>
      <c r="I2975" s="5"/>
      <c r="J2975" s="5"/>
      <c r="K2975" s="5"/>
      <c r="O2975" s="5"/>
      <c r="P2975" s="5"/>
      <c r="Q2975" s="5"/>
      <c r="R2975" s="18"/>
      <c r="S2975" s="18"/>
      <c r="T2975" s="18"/>
      <c r="AA2975" s="70"/>
      <c r="AB2975" s="70"/>
      <c r="AC2975" s="20"/>
      <c r="AD2975" s="70"/>
      <c r="AE2975" s="104"/>
    </row>
    <row r="2976" spans="1:31" x14ac:dyDescent="0.25">
      <c r="A2976" s="18"/>
      <c r="B2976" s="18"/>
      <c r="C2976" s="18"/>
      <c r="D2976" s="77"/>
      <c r="E2976" s="77"/>
      <c r="F2976" s="77"/>
      <c r="G2976" s="78"/>
      <c r="H2976" s="5"/>
      <c r="I2976" s="5"/>
      <c r="J2976" s="5"/>
      <c r="K2976" s="5"/>
      <c r="O2976" s="5"/>
      <c r="P2976" s="5"/>
      <c r="Q2976" s="5"/>
      <c r="R2976" s="18"/>
      <c r="S2976" s="18"/>
      <c r="T2976" s="18"/>
      <c r="AA2976" s="70"/>
      <c r="AB2976" s="70"/>
      <c r="AC2976" s="20"/>
      <c r="AD2976" s="70"/>
      <c r="AE2976" s="104"/>
    </row>
    <row r="2977" spans="1:31" x14ac:dyDescent="0.25">
      <c r="A2977" s="18"/>
      <c r="B2977" s="18"/>
      <c r="C2977" s="18"/>
      <c r="D2977" s="77"/>
      <c r="E2977" s="77"/>
      <c r="F2977" s="77"/>
      <c r="G2977" s="78"/>
      <c r="H2977" s="5"/>
      <c r="I2977" s="5"/>
      <c r="J2977" s="5"/>
      <c r="K2977" s="5"/>
      <c r="O2977" s="5"/>
      <c r="P2977" s="5"/>
      <c r="Q2977" s="5"/>
      <c r="R2977" s="18"/>
      <c r="S2977" s="18"/>
      <c r="T2977" s="18"/>
      <c r="AA2977" s="70"/>
      <c r="AB2977" s="70"/>
      <c r="AC2977" s="20"/>
      <c r="AD2977" s="70"/>
      <c r="AE2977" s="104"/>
    </row>
    <row r="2978" spans="1:31" x14ac:dyDescent="0.25">
      <c r="A2978" s="18"/>
      <c r="B2978" s="18"/>
      <c r="C2978" s="18"/>
      <c r="D2978" s="77"/>
      <c r="E2978" s="77"/>
      <c r="F2978" s="77"/>
      <c r="G2978" s="78"/>
      <c r="H2978" s="5"/>
      <c r="I2978" s="5"/>
      <c r="J2978" s="5"/>
      <c r="K2978" s="5"/>
      <c r="O2978" s="5"/>
      <c r="P2978" s="5"/>
      <c r="Q2978" s="5"/>
      <c r="R2978" s="18"/>
      <c r="S2978" s="18"/>
      <c r="T2978" s="18"/>
      <c r="AA2978" s="70"/>
      <c r="AB2978" s="70"/>
      <c r="AC2978" s="20"/>
      <c r="AD2978" s="70"/>
      <c r="AE2978" s="104"/>
    </row>
    <row r="2979" spans="1:31" x14ac:dyDescent="0.25">
      <c r="A2979" s="18"/>
      <c r="B2979" s="18"/>
      <c r="C2979" s="18"/>
      <c r="D2979" s="77"/>
      <c r="E2979" s="77"/>
      <c r="F2979" s="77"/>
      <c r="G2979" s="78"/>
      <c r="H2979" s="5"/>
      <c r="I2979" s="5"/>
      <c r="J2979" s="5"/>
      <c r="K2979" s="5"/>
      <c r="O2979" s="5"/>
      <c r="P2979" s="5"/>
      <c r="Q2979" s="5"/>
      <c r="R2979" s="18"/>
      <c r="S2979" s="18"/>
      <c r="T2979" s="18"/>
      <c r="AA2979" s="70"/>
      <c r="AB2979" s="70"/>
      <c r="AC2979" s="20"/>
      <c r="AD2979" s="70"/>
      <c r="AE2979" s="104"/>
    </row>
    <row r="2980" spans="1:31" x14ac:dyDescent="0.25">
      <c r="A2980" s="18"/>
      <c r="B2980" s="18"/>
      <c r="C2980" s="18"/>
      <c r="D2980" s="77"/>
      <c r="E2980" s="77"/>
      <c r="F2980" s="77"/>
      <c r="G2980" s="78"/>
      <c r="H2980" s="5"/>
      <c r="I2980" s="5"/>
      <c r="J2980" s="5"/>
      <c r="K2980" s="5"/>
      <c r="O2980" s="5"/>
      <c r="P2980" s="5"/>
      <c r="Q2980" s="5"/>
      <c r="R2980" s="18"/>
      <c r="S2980" s="18"/>
      <c r="T2980" s="18"/>
      <c r="AA2980" s="70"/>
      <c r="AB2980" s="70"/>
      <c r="AC2980" s="20"/>
      <c r="AD2980" s="70"/>
      <c r="AE2980" s="104"/>
    </row>
    <row r="2981" spans="1:31" x14ac:dyDescent="0.25">
      <c r="A2981" s="18"/>
      <c r="B2981" s="18"/>
      <c r="C2981" s="18"/>
      <c r="D2981" s="77"/>
      <c r="E2981" s="77"/>
      <c r="F2981" s="77"/>
      <c r="G2981" s="78"/>
      <c r="H2981" s="5"/>
      <c r="I2981" s="5"/>
      <c r="J2981" s="5"/>
      <c r="K2981" s="5"/>
      <c r="O2981" s="5"/>
      <c r="P2981" s="5"/>
      <c r="Q2981" s="5"/>
      <c r="R2981" s="18"/>
      <c r="S2981" s="18"/>
      <c r="T2981" s="18"/>
      <c r="AA2981" s="70"/>
      <c r="AB2981" s="70"/>
      <c r="AC2981" s="20"/>
      <c r="AD2981" s="70"/>
      <c r="AE2981" s="104"/>
    </row>
    <row r="2982" spans="1:31" x14ac:dyDescent="0.25">
      <c r="A2982" s="18"/>
      <c r="B2982" s="18"/>
      <c r="C2982" s="18"/>
      <c r="D2982" s="77"/>
      <c r="E2982" s="77"/>
      <c r="F2982" s="77"/>
      <c r="G2982" s="78"/>
      <c r="H2982" s="5"/>
      <c r="I2982" s="5"/>
      <c r="J2982" s="5"/>
      <c r="K2982" s="5"/>
      <c r="O2982" s="5"/>
      <c r="P2982" s="5"/>
      <c r="Q2982" s="5"/>
      <c r="R2982" s="18"/>
      <c r="S2982" s="18"/>
      <c r="T2982" s="18"/>
      <c r="AA2982" s="70"/>
      <c r="AB2982" s="70"/>
      <c r="AC2982" s="20"/>
      <c r="AD2982" s="70"/>
      <c r="AE2982" s="104"/>
    </row>
    <row r="2983" spans="1:31" x14ac:dyDescent="0.25">
      <c r="A2983" s="18"/>
      <c r="B2983" s="18"/>
      <c r="C2983" s="18"/>
      <c r="D2983" s="77"/>
      <c r="E2983" s="77"/>
      <c r="F2983" s="77"/>
      <c r="G2983" s="78"/>
      <c r="H2983" s="5"/>
      <c r="I2983" s="5"/>
      <c r="J2983" s="5"/>
      <c r="K2983" s="5"/>
      <c r="O2983" s="5"/>
      <c r="P2983" s="5"/>
      <c r="Q2983" s="5"/>
      <c r="R2983" s="18"/>
      <c r="S2983" s="18"/>
      <c r="T2983" s="18"/>
      <c r="AA2983" s="70"/>
      <c r="AB2983" s="70"/>
      <c r="AC2983" s="20"/>
      <c r="AD2983" s="70"/>
      <c r="AE2983" s="104"/>
    </row>
    <row r="2984" spans="1:31" x14ac:dyDescent="0.25">
      <c r="A2984" s="18"/>
      <c r="B2984" s="18"/>
      <c r="C2984" s="18"/>
      <c r="D2984" s="77"/>
      <c r="E2984" s="77"/>
      <c r="F2984" s="77"/>
      <c r="G2984" s="78"/>
      <c r="H2984" s="5"/>
      <c r="I2984" s="5"/>
      <c r="J2984" s="5"/>
      <c r="K2984" s="5"/>
      <c r="O2984" s="5"/>
      <c r="P2984" s="5"/>
      <c r="Q2984" s="5"/>
      <c r="R2984" s="18"/>
      <c r="S2984" s="18"/>
      <c r="T2984" s="18"/>
      <c r="AA2984" s="70"/>
      <c r="AB2984" s="70"/>
      <c r="AC2984" s="20"/>
      <c r="AD2984" s="70"/>
      <c r="AE2984" s="104"/>
    </row>
    <row r="2985" spans="1:31" x14ac:dyDescent="0.25">
      <c r="A2985" s="18"/>
      <c r="B2985" s="18"/>
      <c r="C2985" s="18"/>
      <c r="D2985" s="77"/>
      <c r="E2985" s="77"/>
      <c r="F2985" s="77"/>
      <c r="G2985" s="78"/>
      <c r="H2985" s="5"/>
      <c r="I2985" s="5"/>
      <c r="J2985" s="5"/>
      <c r="K2985" s="5"/>
      <c r="O2985" s="5"/>
      <c r="P2985" s="5"/>
      <c r="Q2985" s="5"/>
      <c r="R2985" s="18"/>
      <c r="S2985" s="18"/>
      <c r="T2985" s="18"/>
      <c r="AA2985" s="70"/>
      <c r="AB2985" s="70"/>
      <c r="AC2985" s="20"/>
      <c r="AD2985" s="70"/>
      <c r="AE2985" s="104"/>
    </row>
    <row r="2986" spans="1:31" x14ac:dyDescent="0.25">
      <c r="A2986" s="18"/>
      <c r="B2986" s="18"/>
      <c r="C2986" s="18"/>
      <c r="D2986" s="77"/>
      <c r="E2986" s="77"/>
      <c r="F2986" s="77"/>
      <c r="G2986" s="78"/>
      <c r="H2986" s="5"/>
      <c r="I2986" s="5"/>
      <c r="J2986" s="5"/>
      <c r="K2986" s="5"/>
      <c r="O2986" s="5"/>
      <c r="P2986" s="5"/>
      <c r="Q2986" s="5"/>
      <c r="R2986" s="18"/>
      <c r="S2986" s="18"/>
      <c r="T2986" s="18"/>
      <c r="AA2986" s="70"/>
      <c r="AB2986" s="70"/>
      <c r="AC2986" s="20"/>
      <c r="AD2986" s="70"/>
      <c r="AE2986" s="104"/>
    </row>
    <row r="2987" spans="1:31" x14ac:dyDescent="0.25">
      <c r="A2987" s="18"/>
      <c r="B2987" s="18"/>
      <c r="C2987" s="18"/>
      <c r="D2987" s="77"/>
      <c r="E2987" s="77"/>
      <c r="F2987" s="77"/>
      <c r="G2987" s="78"/>
      <c r="H2987" s="5"/>
      <c r="I2987" s="5"/>
      <c r="J2987" s="5"/>
      <c r="K2987" s="5"/>
      <c r="O2987" s="5"/>
      <c r="P2987" s="5"/>
      <c r="Q2987" s="5"/>
      <c r="R2987" s="18"/>
      <c r="S2987" s="18"/>
      <c r="T2987" s="18"/>
      <c r="AA2987" s="70"/>
      <c r="AB2987" s="70"/>
      <c r="AC2987" s="20"/>
      <c r="AD2987" s="70"/>
      <c r="AE2987" s="104"/>
    </row>
    <row r="2988" spans="1:31" x14ac:dyDescent="0.25">
      <c r="A2988" s="18"/>
      <c r="B2988" s="18"/>
      <c r="C2988" s="18"/>
      <c r="D2988" s="77"/>
      <c r="E2988" s="77"/>
      <c r="F2988" s="77"/>
      <c r="G2988" s="78"/>
      <c r="H2988" s="5"/>
      <c r="I2988" s="5"/>
      <c r="J2988" s="5"/>
      <c r="K2988" s="5"/>
      <c r="O2988" s="5"/>
      <c r="P2988" s="5"/>
      <c r="Q2988" s="5"/>
      <c r="R2988" s="18"/>
      <c r="S2988" s="18"/>
      <c r="T2988" s="18"/>
      <c r="AA2988" s="70"/>
      <c r="AB2988" s="70"/>
      <c r="AC2988" s="20"/>
      <c r="AD2988" s="70"/>
      <c r="AE2988" s="104"/>
    </row>
    <row r="2989" spans="1:31" x14ac:dyDescent="0.25">
      <c r="A2989" s="18"/>
      <c r="B2989" s="18"/>
      <c r="C2989" s="18"/>
      <c r="D2989" s="77"/>
      <c r="E2989" s="77"/>
      <c r="F2989" s="77"/>
      <c r="G2989" s="78"/>
      <c r="H2989" s="5"/>
      <c r="I2989" s="5"/>
      <c r="J2989" s="5"/>
      <c r="K2989" s="5"/>
      <c r="O2989" s="5"/>
      <c r="P2989" s="5"/>
      <c r="Q2989" s="5"/>
      <c r="R2989" s="18"/>
      <c r="S2989" s="18"/>
      <c r="T2989" s="18"/>
      <c r="AA2989" s="70"/>
      <c r="AB2989" s="70"/>
      <c r="AC2989" s="20"/>
      <c r="AD2989" s="70"/>
      <c r="AE2989" s="104"/>
    </row>
    <row r="2990" spans="1:31" x14ac:dyDescent="0.25">
      <c r="A2990" s="18"/>
      <c r="B2990" s="18"/>
      <c r="C2990" s="18"/>
      <c r="D2990" s="77"/>
      <c r="E2990" s="77"/>
      <c r="F2990" s="77"/>
      <c r="G2990" s="78"/>
      <c r="H2990" s="5"/>
      <c r="I2990" s="5"/>
      <c r="J2990" s="5"/>
      <c r="K2990" s="5"/>
      <c r="O2990" s="5"/>
      <c r="P2990" s="5"/>
      <c r="Q2990" s="5"/>
      <c r="R2990" s="18"/>
      <c r="S2990" s="18"/>
      <c r="T2990" s="18"/>
      <c r="AA2990" s="70"/>
      <c r="AB2990" s="70"/>
      <c r="AC2990" s="20"/>
      <c r="AD2990" s="70"/>
      <c r="AE2990" s="104"/>
    </row>
    <row r="2991" spans="1:31" x14ac:dyDescent="0.25">
      <c r="A2991" s="18"/>
      <c r="B2991" s="18"/>
      <c r="C2991" s="18"/>
      <c r="D2991" s="77"/>
      <c r="E2991" s="77"/>
      <c r="F2991" s="77"/>
      <c r="G2991" s="78"/>
      <c r="H2991" s="5"/>
      <c r="I2991" s="5"/>
      <c r="J2991" s="5"/>
      <c r="K2991" s="5"/>
      <c r="O2991" s="5"/>
      <c r="P2991" s="5"/>
      <c r="Q2991" s="5"/>
      <c r="R2991" s="18"/>
      <c r="S2991" s="18"/>
      <c r="T2991" s="18"/>
      <c r="AA2991" s="70"/>
      <c r="AB2991" s="70"/>
      <c r="AC2991" s="20"/>
      <c r="AD2991" s="70"/>
      <c r="AE2991" s="104"/>
    </row>
    <row r="2992" spans="1:31" x14ac:dyDescent="0.25">
      <c r="A2992" s="18"/>
      <c r="B2992" s="18"/>
      <c r="C2992" s="18"/>
      <c r="D2992" s="77"/>
      <c r="E2992" s="77"/>
      <c r="F2992" s="77"/>
      <c r="G2992" s="78"/>
      <c r="H2992" s="5"/>
      <c r="I2992" s="5"/>
      <c r="J2992" s="5"/>
      <c r="K2992" s="5"/>
      <c r="O2992" s="5"/>
      <c r="P2992" s="5"/>
      <c r="Q2992" s="5"/>
      <c r="R2992" s="18"/>
      <c r="S2992" s="18"/>
      <c r="T2992" s="18"/>
      <c r="AA2992" s="70"/>
      <c r="AB2992" s="70"/>
      <c r="AC2992" s="20"/>
      <c r="AD2992" s="70"/>
      <c r="AE2992" s="104"/>
    </row>
    <row r="2993" spans="1:31" x14ac:dyDescent="0.25">
      <c r="A2993" s="18"/>
      <c r="B2993" s="18"/>
      <c r="C2993" s="18"/>
      <c r="D2993" s="77"/>
      <c r="E2993" s="77"/>
      <c r="F2993" s="77"/>
      <c r="G2993" s="78"/>
      <c r="H2993" s="5"/>
      <c r="I2993" s="5"/>
      <c r="J2993" s="5"/>
      <c r="K2993" s="5"/>
      <c r="O2993" s="5"/>
      <c r="P2993" s="5"/>
      <c r="Q2993" s="5"/>
      <c r="R2993" s="18"/>
      <c r="S2993" s="18"/>
      <c r="T2993" s="18"/>
      <c r="AA2993" s="70"/>
      <c r="AB2993" s="70"/>
      <c r="AC2993" s="20"/>
      <c r="AD2993" s="70"/>
      <c r="AE2993" s="104"/>
    </row>
    <row r="2994" spans="1:31" x14ac:dyDescent="0.25">
      <c r="A2994" s="18"/>
      <c r="B2994" s="18"/>
      <c r="C2994" s="18"/>
      <c r="D2994" s="77"/>
      <c r="E2994" s="77"/>
      <c r="F2994" s="77"/>
      <c r="G2994" s="78"/>
      <c r="H2994" s="5"/>
      <c r="I2994" s="5"/>
      <c r="J2994" s="5"/>
      <c r="K2994" s="5"/>
      <c r="O2994" s="5"/>
      <c r="P2994" s="5"/>
      <c r="Q2994" s="5"/>
      <c r="R2994" s="18"/>
      <c r="S2994" s="18"/>
      <c r="T2994" s="18"/>
      <c r="AA2994" s="70"/>
      <c r="AB2994" s="70"/>
      <c r="AC2994" s="20"/>
      <c r="AD2994" s="70"/>
      <c r="AE2994" s="104"/>
    </row>
    <row r="2995" spans="1:31" x14ac:dyDescent="0.25">
      <c r="A2995" s="18"/>
      <c r="B2995" s="18"/>
      <c r="C2995" s="18"/>
      <c r="D2995" s="77"/>
      <c r="E2995" s="77"/>
      <c r="F2995" s="77"/>
      <c r="G2995" s="78"/>
      <c r="H2995" s="5"/>
      <c r="I2995" s="5"/>
      <c r="J2995" s="5"/>
      <c r="K2995" s="5"/>
      <c r="O2995" s="5"/>
      <c r="P2995" s="5"/>
      <c r="Q2995" s="5"/>
      <c r="R2995" s="18"/>
      <c r="S2995" s="18"/>
      <c r="T2995" s="18"/>
      <c r="AA2995" s="70"/>
      <c r="AB2995" s="70"/>
      <c r="AC2995" s="20"/>
      <c r="AD2995" s="70"/>
      <c r="AE2995" s="104"/>
    </row>
    <row r="2996" spans="1:31" x14ac:dyDescent="0.25">
      <c r="A2996" s="18"/>
      <c r="B2996" s="18"/>
      <c r="C2996" s="18"/>
      <c r="D2996" s="77"/>
      <c r="E2996" s="77"/>
      <c r="F2996" s="77"/>
      <c r="G2996" s="78"/>
      <c r="H2996" s="5"/>
      <c r="I2996" s="5"/>
      <c r="J2996" s="5"/>
      <c r="K2996" s="5"/>
      <c r="O2996" s="5"/>
      <c r="P2996" s="5"/>
      <c r="Q2996" s="5"/>
      <c r="R2996" s="18"/>
      <c r="S2996" s="18"/>
      <c r="T2996" s="18"/>
      <c r="AA2996" s="70"/>
      <c r="AB2996" s="70"/>
      <c r="AC2996" s="20"/>
      <c r="AD2996" s="70"/>
      <c r="AE2996" s="104"/>
    </row>
    <row r="2997" spans="1:31" x14ac:dyDescent="0.25">
      <c r="A2997" s="18"/>
      <c r="B2997" s="18"/>
      <c r="C2997" s="18"/>
      <c r="D2997" s="77"/>
      <c r="E2997" s="77"/>
      <c r="F2997" s="77"/>
      <c r="G2997" s="78"/>
      <c r="H2997" s="5"/>
      <c r="I2997" s="5"/>
      <c r="J2997" s="5"/>
      <c r="K2997" s="5"/>
      <c r="O2997" s="5"/>
      <c r="P2997" s="5"/>
      <c r="Q2997" s="5"/>
      <c r="R2997" s="18"/>
      <c r="S2997" s="18"/>
      <c r="T2997" s="18"/>
      <c r="AA2997" s="70"/>
      <c r="AB2997" s="70"/>
      <c r="AC2997" s="20"/>
      <c r="AD2997" s="70"/>
      <c r="AE2997" s="104"/>
    </row>
    <row r="2998" spans="1:31" x14ac:dyDescent="0.25">
      <c r="A2998" s="18"/>
      <c r="B2998" s="18"/>
      <c r="C2998" s="18"/>
      <c r="D2998" s="77"/>
      <c r="E2998" s="77"/>
      <c r="F2998" s="77"/>
      <c r="G2998" s="78"/>
      <c r="H2998" s="5"/>
      <c r="I2998" s="5"/>
      <c r="J2998" s="5"/>
      <c r="K2998" s="5"/>
      <c r="O2998" s="5"/>
      <c r="P2998" s="5"/>
      <c r="Q2998" s="5"/>
      <c r="R2998" s="18"/>
      <c r="S2998" s="18"/>
      <c r="T2998" s="18"/>
      <c r="AA2998" s="70"/>
      <c r="AB2998" s="70"/>
      <c r="AC2998" s="20"/>
      <c r="AD2998" s="70"/>
      <c r="AE2998" s="104"/>
    </row>
    <row r="2999" spans="1:31" x14ac:dyDescent="0.25">
      <c r="A2999" s="18"/>
      <c r="B2999" s="18"/>
      <c r="C2999" s="18"/>
      <c r="D2999" s="77"/>
      <c r="E2999" s="77"/>
      <c r="F2999" s="77"/>
      <c r="G2999" s="78"/>
      <c r="H2999" s="5"/>
      <c r="I2999" s="5"/>
      <c r="J2999" s="5"/>
      <c r="K2999" s="5"/>
      <c r="O2999" s="5"/>
      <c r="P2999" s="5"/>
      <c r="Q2999" s="5"/>
      <c r="R2999" s="18"/>
      <c r="S2999" s="18"/>
      <c r="T2999" s="18"/>
      <c r="AA2999" s="70"/>
      <c r="AB2999" s="70"/>
      <c r="AC2999" s="20"/>
      <c r="AD2999" s="70"/>
      <c r="AE2999" s="104"/>
    </row>
    <row r="3000" spans="1:31" x14ac:dyDescent="0.25">
      <c r="A3000" s="18"/>
      <c r="B3000" s="18"/>
      <c r="C3000" s="18"/>
      <c r="D3000" s="77"/>
      <c r="E3000" s="77"/>
      <c r="F3000" s="77"/>
      <c r="G3000" s="78"/>
      <c r="H3000" s="5"/>
      <c r="I3000" s="5"/>
      <c r="J3000" s="5"/>
      <c r="K3000" s="5"/>
      <c r="O3000" s="5"/>
      <c r="P3000" s="5"/>
      <c r="Q3000" s="5"/>
      <c r="R3000" s="18"/>
      <c r="S3000" s="18"/>
      <c r="T3000" s="18"/>
      <c r="AA3000" s="70"/>
      <c r="AB3000" s="70"/>
      <c r="AC3000" s="20"/>
      <c r="AD3000" s="70"/>
      <c r="AE3000" s="104"/>
    </row>
    <row r="3001" spans="1:31" x14ac:dyDescent="0.25">
      <c r="A3001" s="18"/>
      <c r="B3001" s="18"/>
      <c r="C3001" s="18"/>
      <c r="D3001" s="77"/>
      <c r="E3001" s="77"/>
      <c r="F3001" s="77"/>
      <c r="G3001" s="78"/>
      <c r="H3001" s="5"/>
      <c r="I3001" s="5"/>
      <c r="J3001" s="5"/>
      <c r="K3001" s="5"/>
      <c r="O3001" s="5"/>
      <c r="P3001" s="5"/>
      <c r="Q3001" s="5"/>
      <c r="R3001" s="18"/>
      <c r="S3001" s="18"/>
      <c r="T3001" s="18"/>
      <c r="AA3001" s="70"/>
      <c r="AB3001" s="70"/>
      <c r="AC3001" s="20"/>
      <c r="AD3001" s="70"/>
      <c r="AE3001" s="104"/>
    </row>
    <row r="3002" spans="1:31" x14ac:dyDescent="0.25">
      <c r="A3002" s="18"/>
      <c r="B3002" s="18"/>
      <c r="C3002" s="18"/>
      <c r="D3002" s="77"/>
      <c r="E3002" s="77"/>
      <c r="F3002" s="77"/>
      <c r="G3002" s="78"/>
      <c r="H3002" s="5"/>
      <c r="I3002" s="5"/>
      <c r="J3002" s="5"/>
      <c r="K3002" s="5"/>
      <c r="O3002" s="5"/>
      <c r="P3002" s="5"/>
      <c r="Q3002" s="5"/>
      <c r="R3002" s="18"/>
      <c r="S3002" s="18"/>
      <c r="T3002" s="18"/>
      <c r="AA3002" s="70"/>
      <c r="AB3002" s="70"/>
      <c r="AC3002" s="20"/>
      <c r="AD3002" s="70"/>
      <c r="AE3002" s="104"/>
    </row>
    <row r="3003" spans="1:31" x14ac:dyDescent="0.25">
      <c r="A3003" s="18"/>
      <c r="B3003" s="18"/>
      <c r="C3003" s="18"/>
      <c r="D3003" s="77"/>
      <c r="E3003" s="77"/>
      <c r="F3003" s="77"/>
      <c r="G3003" s="78"/>
      <c r="H3003" s="5"/>
      <c r="I3003" s="5"/>
      <c r="J3003" s="5"/>
      <c r="K3003" s="5"/>
      <c r="O3003" s="5"/>
      <c r="P3003" s="5"/>
      <c r="Q3003" s="5"/>
      <c r="R3003" s="18"/>
      <c r="S3003" s="18"/>
      <c r="T3003" s="18"/>
      <c r="AA3003" s="70"/>
      <c r="AB3003" s="70"/>
      <c r="AC3003" s="20"/>
      <c r="AD3003" s="70"/>
      <c r="AE3003" s="104"/>
    </row>
    <row r="3004" spans="1:31" x14ac:dyDescent="0.25">
      <c r="A3004" s="18"/>
      <c r="B3004" s="18"/>
      <c r="C3004" s="18"/>
      <c r="D3004" s="77"/>
      <c r="E3004" s="77"/>
      <c r="F3004" s="77"/>
      <c r="G3004" s="78"/>
      <c r="H3004" s="5"/>
      <c r="I3004" s="5"/>
      <c r="J3004" s="5"/>
      <c r="K3004" s="5"/>
      <c r="O3004" s="5"/>
      <c r="P3004" s="5"/>
      <c r="Q3004" s="5"/>
      <c r="R3004" s="18"/>
      <c r="S3004" s="18"/>
      <c r="T3004" s="18"/>
      <c r="AA3004" s="70"/>
      <c r="AB3004" s="70"/>
      <c r="AC3004" s="20"/>
      <c r="AD3004" s="70"/>
      <c r="AE3004" s="104"/>
    </row>
    <row r="3005" spans="1:31" x14ac:dyDescent="0.25">
      <c r="A3005" s="18"/>
      <c r="B3005" s="18"/>
      <c r="C3005" s="18"/>
      <c r="D3005" s="77"/>
      <c r="E3005" s="77"/>
      <c r="F3005" s="77"/>
      <c r="G3005" s="78"/>
      <c r="H3005" s="5"/>
      <c r="I3005" s="5"/>
      <c r="J3005" s="5"/>
      <c r="K3005" s="5"/>
      <c r="O3005" s="5"/>
      <c r="P3005" s="5"/>
      <c r="Q3005" s="5"/>
      <c r="R3005" s="18"/>
      <c r="S3005" s="18"/>
      <c r="T3005" s="18"/>
      <c r="AA3005" s="70"/>
      <c r="AB3005" s="70"/>
      <c r="AC3005" s="20"/>
      <c r="AD3005" s="70"/>
      <c r="AE3005" s="104"/>
    </row>
    <row r="3006" spans="1:31" x14ac:dyDescent="0.25">
      <c r="A3006" s="18"/>
      <c r="B3006" s="18"/>
      <c r="C3006" s="18"/>
      <c r="D3006" s="77"/>
      <c r="E3006" s="77"/>
      <c r="F3006" s="77"/>
      <c r="G3006" s="78"/>
      <c r="H3006" s="5"/>
      <c r="I3006" s="5"/>
      <c r="J3006" s="5"/>
      <c r="K3006" s="5"/>
      <c r="O3006" s="5"/>
      <c r="P3006" s="5"/>
      <c r="Q3006" s="5"/>
      <c r="R3006" s="18"/>
      <c r="S3006" s="18"/>
      <c r="T3006" s="18"/>
      <c r="AA3006" s="70"/>
      <c r="AB3006" s="70"/>
      <c r="AC3006" s="20"/>
      <c r="AD3006" s="70"/>
      <c r="AE3006" s="104"/>
    </row>
    <row r="3007" spans="1:31" x14ac:dyDescent="0.25">
      <c r="A3007" s="18"/>
      <c r="B3007" s="18"/>
      <c r="C3007" s="18"/>
      <c r="D3007" s="77"/>
      <c r="E3007" s="77"/>
      <c r="F3007" s="77"/>
      <c r="G3007" s="78"/>
      <c r="H3007" s="5"/>
      <c r="I3007" s="5"/>
      <c r="J3007" s="5"/>
      <c r="K3007" s="5"/>
      <c r="O3007" s="5"/>
      <c r="P3007" s="5"/>
      <c r="Q3007" s="5"/>
      <c r="R3007" s="18"/>
      <c r="S3007" s="18"/>
      <c r="T3007" s="18"/>
      <c r="AA3007" s="70"/>
      <c r="AB3007" s="70"/>
      <c r="AC3007" s="20"/>
      <c r="AD3007" s="70"/>
      <c r="AE3007" s="104"/>
    </row>
    <row r="3008" spans="1:31" x14ac:dyDescent="0.25">
      <c r="A3008" s="18"/>
      <c r="B3008" s="18"/>
      <c r="C3008" s="18"/>
      <c r="D3008" s="77"/>
      <c r="E3008" s="77"/>
      <c r="F3008" s="77"/>
      <c r="G3008" s="78"/>
      <c r="H3008" s="5"/>
      <c r="I3008" s="5"/>
      <c r="J3008" s="5"/>
      <c r="K3008" s="5"/>
      <c r="O3008" s="5"/>
      <c r="P3008" s="5"/>
      <c r="Q3008" s="5"/>
      <c r="R3008" s="18"/>
      <c r="S3008" s="18"/>
      <c r="T3008" s="18"/>
      <c r="AA3008" s="70"/>
      <c r="AB3008" s="70"/>
      <c r="AC3008" s="20"/>
      <c r="AD3008" s="70"/>
      <c r="AE3008" s="104"/>
    </row>
    <row r="3009" spans="1:31" x14ac:dyDescent="0.25">
      <c r="A3009" s="18"/>
      <c r="B3009" s="18"/>
      <c r="C3009" s="18"/>
      <c r="D3009" s="77"/>
      <c r="E3009" s="77"/>
      <c r="F3009" s="77"/>
      <c r="G3009" s="78"/>
      <c r="H3009" s="5"/>
      <c r="I3009" s="5"/>
      <c r="J3009" s="5"/>
      <c r="K3009" s="5"/>
      <c r="O3009" s="5"/>
      <c r="P3009" s="5"/>
      <c r="Q3009" s="5"/>
      <c r="R3009" s="18"/>
      <c r="S3009" s="18"/>
      <c r="T3009" s="18"/>
      <c r="AA3009" s="70"/>
      <c r="AB3009" s="70"/>
      <c r="AC3009" s="20"/>
      <c r="AD3009" s="70"/>
      <c r="AE3009" s="104"/>
    </row>
    <row r="3010" spans="1:31" x14ac:dyDescent="0.25">
      <c r="A3010" s="18"/>
      <c r="B3010" s="18"/>
      <c r="C3010" s="18"/>
      <c r="D3010" s="77"/>
      <c r="E3010" s="77"/>
      <c r="F3010" s="77"/>
      <c r="G3010" s="78"/>
      <c r="H3010" s="5"/>
      <c r="I3010" s="5"/>
      <c r="J3010" s="5"/>
      <c r="K3010" s="5"/>
      <c r="O3010" s="5"/>
      <c r="P3010" s="5"/>
      <c r="Q3010" s="5"/>
      <c r="R3010" s="18"/>
      <c r="S3010" s="18"/>
      <c r="T3010" s="18"/>
      <c r="AA3010" s="70"/>
      <c r="AB3010" s="70"/>
      <c r="AC3010" s="20"/>
      <c r="AD3010" s="70"/>
      <c r="AE3010" s="104"/>
    </row>
    <row r="3011" spans="1:31" x14ac:dyDescent="0.25">
      <c r="A3011" s="18"/>
      <c r="B3011" s="18"/>
      <c r="C3011" s="18"/>
      <c r="D3011" s="77"/>
      <c r="E3011" s="77"/>
      <c r="F3011" s="77"/>
      <c r="G3011" s="78"/>
      <c r="H3011" s="5"/>
      <c r="I3011" s="5"/>
      <c r="J3011" s="5"/>
      <c r="K3011" s="5"/>
      <c r="O3011" s="5"/>
      <c r="P3011" s="5"/>
      <c r="Q3011" s="5"/>
      <c r="R3011" s="18"/>
      <c r="S3011" s="18"/>
      <c r="T3011" s="18"/>
      <c r="AA3011" s="70"/>
      <c r="AB3011" s="70"/>
      <c r="AC3011" s="20"/>
      <c r="AD3011" s="70"/>
      <c r="AE3011" s="104"/>
    </row>
    <row r="3012" spans="1:31" x14ac:dyDescent="0.25">
      <c r="A3012" s="18"/>
      <c r="B3012" s="18"/>
      <c r="C3012" s="18"/>
      <c r="D3012" s="77"/>
      <c r="E3012" s="77"/>
      <c r="F3012" s="77"/>
      <c r="G3012" s="78"/>
      <c r="H3012" s="5"/>
      <c r="I3012" s="5"/>
      <c r="J3012" s="5"/>
      <c r="K3012" s="5"/>
      <c r="O3012" s="5"/>
      <c r="P3012" s="5"/>
      <c r="Q3012" s="5"/>
      <c r="R3012" s="18"/>
      <c r="S3012" s="18"/>
      <c r="T3012" s="18"/>
      <c r="AA3012" s="70"/>
      <c r="AB3012" s="70"/>
      <c r="AC3012" s="20"/>
      <c r="AD3012" s="70"/>
      <c r="AE3012" s="104"/>
    </row>
    <row r="3013" spans="1:31" x14ac:dyDescent="0.25">
      <c r="A3013" s="18"/>
      <c r="B3013" s="18"/>
      <c r="C3013" s="18"/>
      <c r="D3013" s="77"/>
      <c r="E3013" s="77"/>
      <c r="F3013" s="77"/>
      <c r="G3013" s="78"/>
      <c r="H3013" s="5"/>
      <c r="I3013" s="5"/>
      <c r="J3013" s="5"/>
      <c r="K3013" s="5"/>
      <c r="O3013" s="5"/>
      <c r="P3013" s="5"/>
      <c r="Q3013" s="5"/>
      <c r="R3013" s="18"/>
      <c r="S3013" s="18"/>
      <c r="T3013" s="18"/>
      <c r="AA3013" s="70"/>
      <c r="AB3013" s="70"/>
      <c r="AC3013" s="20"/>
      <c r="AD3013" s="70"/>
      <c r="AE3013" s="104"/>
    </row>
    <row r="3014" spans="1:31" x14ac:dyDescent="0.25">
      <c r="A3014" s="18"/>
      <c r="B3014" s="18"/>
      <c r="C3014" s="18"/>
      <c r="D3014" s="77"/>
      <c r="E3014" s="77"/>
      <c r="F3014" s="77"/>
      <c r="G3014" s="78"/>
      <c r="H3014" s="5"/>
      <c r="I3014" s="5"/>
      <c r="J3014" s="5"/>
      <c r="K3014" s="5"/>
      <c r="O3014" s="5"/>
      <c r="P3014" s="5"/>
      <c r="Q3014" s="5"/>
      <c r="R3014" s="18"/>
      <c r="S3014" s="18"/>
      <c r="T3014" s="18"/>
      <c r="AA3014" s="70"/>
      <c r="AB3014" s="70"/>
      <c r="AC3014" s="20"/>
      <c r="AD3014" s="70"/>
      <c r="AE3014" s="104"/>
    </row>
    <row r="3015" spans="1:31" x14ac:dyDescent="0.25">
      <c r="A3015" s="18"/>
      <c r="B3015" s="18"/>
      <c r="C3015" s="18"/>
      <c r="D3015" s="77"/>
      <c r="E3015" s="77"/>
      <c r="F3015" s="77"/>
      <c r="G3015" s="78"/>
      <c r="H3015" s="5"/>
      <c r="I3015" s="5"/>
      <c r="J3015" s="5"/>
      <c r="K3015" s="5"/>
      <c r="O3015" s="5"/>
      <c r="P3015" s="5"/>
      <c r="Q3015" s="5"/>
      <c r="R3015" s="18"/>
      <c r="S3015" s="18"/>
      <c r="T3015" s="18"/>
      <c r="AA3015" s="70"/>
      <c r="AB3015" s="70"/>
      <c r="AC3015" s="20"/>
      <c r="AD3015" s="70"/>
      <c r="AE3015" s="104"/>
    </row>
    <row r="3016" spans="1:31" x14ac:dyDescent="0.25">
      <c r="A3016" s="18"/>
      <c r="B3016" s="18"/>
      <c r="C3016" s="18"/>
      <c r="D3016" s="77"/>
      <c r="E3016" s="77"/>
      <c r="F3016" s="77"/>
      <c r="G3016" s="78"/>
      <c r="H3016" s="5"/>
      <c r="I3016" s="5"/>
      <c r="J3016" s="5"/>
      <c r="K3016" s="5"/>
      <c r="O3016" s="5"/>
      <c r="P3016" s="5"/>
      <c r="Q3016" s="5"/>
      <c r="R3016" s="18"/>
      <c r="S3016" s="18"/>
      <c r="T3016" s="18"/>
      <c r="AA3016" s="70"/>
      <c r="AB3016" s="70"/>
      <c r="AC3016" s="20"/>
      <c r="AD3016" s="70"/>
      <c r="AE3016" s="104"/>
    </row>
    <row r="3017" spans="1:31" x14ac:dyDescent="0.25">
      <c r="A3017" s="18"/>
      <c r="B3017" s="18"/>
      <c r="C3017" s="18"/>
      <c r="D3017" s="77"/>
      <c r="E3017" s="77"/>
      <c r="F3017" s="77"/>
      <c r="G3017" s="78"/>
      <c r="H3017" s="5"/>
      <c r="I3017" s="5"/>
      <c r="J3017" s="5"/>
      <c r="K3017" s="5"/>
      <c r="O3017" s="5"/>
      <c r="P3017" s="5"/>
      <c r="Q3017" s="5"/>
      <c r="R3017" s="18"/>
      <c r="S3017" s="18"/>
      <c r="T3017" s="18"/>
      <c r="AA3017" s="70"/>
      <c r="AB3017" s="70"/>
      <c r="AC3017" s="20"/>
      <c r="AD3017" s="70"/>
      <c r="AE3017" s="104"/>
    </row>
    <row r="3018" spans="1:31" x14ac:dyDescent="0.25">
      <c r="A3018" s="18"/>
      <c r="B3018" s="18"/>
      <c r="C3018" s="18"/>
      <c r="D3018" s="77"/>
      <c r="E3018" s="77"/>
      <c r="F3018" s="77"/>
      <c r="G3018" s="78"/>
      <c r="H3018" s="5"/>
      <c r="I3018" s="5"/>
      <c r="J3018" s="5"/>
      <c r="K3018" s="5"/>
      <c r="O3018" s="5"/>
      <c r="P3018" s="5"/>
      <c r="Q3018" s="5"/>
      <c r="R3018" s="18"/>
      <c r="S3018" s="18"/>
      <c r="T3018" s="18"/>
      <c r="AA3018" s="70"/>
      <c r="AB3018" s="70"/>
      <c r="AC3018" s="20"/>
      <c r="AD3018" s="70"/>
      <c r="AE3018" s="104"/>
    </row>
    <row r="3019" spans="1:31" x14ac:dyDescent="0.25">
      <c r="A3019" s="18"/>
      <c r="B3019" s="18"/>
      <c r="C3019" s="18"/>
      <c r="D3019" s="77"/>
      <c r="E3019" s="77"/>
      <c r="F3019" s="77"/>
      <c r="G3019" s="78"/>
      <c r="H3019" s="5"/>
      <c r="I3019" s="5"/>
      <c r="J3019" s="5"/>
      <c r="K3019" s="5"/>
      <c r="O3019" s="5"/>
      <c r="P3019" s="5"/>
      <c r="Q3019" s="5"/>
      <c r="R3019" s="18"/>
      <c r="S3019" s="18"/>
      <c r="T3019" s="18"/>
      <c r="AA3019" s="70"/>
      <c r="AB3019" s="70"/>
      <c r="AC3019" s="20"/>
      <c r="AD3019" s="70"/>
      <c r="AE3019" s="104"/>
    </row>
    <row r="3020" spans="1:31" x14ac:dyDescent="0.25">
      <c r="A3020" s="18"/>
      <c r="B3020" s="18"/>
      <c r="C3020" s="18"/>
      <c r="D3020" s="77"/>
      <c r="E3020" s="77"/>
      <c r="F3020" s="77"/>
      <c r="G3020" s="78"/>
      <c r="H3020" s="5"/>
      <c r="I3020" s="5"/>
      <c r="J3020" s="5"/>
      <c r="K3020" s="5"/>
      <c r="O3020" s="5"/>
      <c r="P3020" s="5"/>
      <c r="Q3020" s="5"/>
      <c r="R3020" s="18"/>
      <c r="S3020" s="18"/>
      <c r="T3020" s="18"/>
      <c r="AA3020" s="70"/>
      <c r="AB3020" s="70"/>
      <c r="AC3020" s="20"/>
      <c r="AD3020" s="70"/>
      <c r="AE3020" s="104"/>
    </row>
    <row r="3021" spans="1:31" x14ac:dyDescent="0.25">
      <c r="A3021" s="18"/>
      <c r="B3021" s="18"/>
      <c r="C3021" s="18"/>
      <c r="D3021" s="77"/>
      <c r="E3021" s="77"/>
      <c r="F3021" s="77"/>
      <c r="G3021" s="78"/>
      <c r="H3021" s="5"/>
      <c r="I3021" s="5"/>
      <c r="J3021" s="5"/>
      <c r="K3021" s="5"/>
      <c r="O3021" s="5"/>
      <c r="P3021" s="5"/>
      <c r="Q3021" s="5"/>
      <c r="R3021" s="18"/>
      <c r="S3021" s="18"/>
      <c r="T3021" s="18"/>
      <c r="AA3021" s="70"/>
      <c r="AB3021" s="70"/>
      <c r="AC3021" s="20"/>
      <c r="AD3021" s="70"/>
      <c r="AE3021" s="104"/>
    </row>
    <row r="3022" spans="1:31" x14ac:dyDescent="0.25">
      <c r="A3022" s="18"/>
      <c r="B3022" s="18"/>
      <c r="C3022" s="18"/>
      <c r="D3022" s="77"/>
      <c r="E3022" s="77"/>
      <c r="F3022" s="77"/>
      <c r="G3022" s="78"/>
      <c r="H3022" s="5"/>
      <c r="I3022" s="5"/>
      <c r="J3022" s="5"/>
      <c r="K3022" s="5"/>
      <c r="O3022" s="5"/>
      <c r="P3022" s="5"/>
      <c r="Q3022" s="5"/>
      <c r="R3022" s="18"/>
      <c r="S3022" s="18"/>
      <c r="T3022" s="18"/>
      <c r="AA3022" s="70"/>
      <c r="AB3022" s="70"/>
      <c r="AC3022" s="20"/>
      <c r="AD3022" s="70"/>
      <c r="AE3022" s="104"/>
    </row>
    <row r="3023" spans="1:31" x14ac:dyDescent="0.25">
      <c r="A3023" s="18"/>
      <c r="B3023" s="18"/>
      <c r="C3023" s="18"/>
      <c r="D3023" s="77"/>
      <c r="E3023" s="77"/>
      <c r="F3023" s="77"/>
      <c r="G3023" s="78"/>
      <c r="H3023" s="5"/>
      <c r="I3023" s="5"/>
      <c r="J3023" s="5"/>
      <c r="K3023" s="5"/>
      <c r="O3023" s="5"/>
      <c r="P3023" s="5"/>
      <c r="Q3023" s="5"/>
      <c r="R3023" s="18"/>
      <c r="S3023" s="18"/>
      <c r="T3023" s="18"/>
      <c r="AA3023" s="70"/>
      <c r="AB3023" s="70"/>
      <c r="AC3023" s="20"/>
      <c r="AD3023" s="70"/>
      <c r="AE3023" s="104"/>
    </row>
    <row r="3024" spans="1:31" x14ac:dyDescent="0.25">
      <c r="A3024" s="18"/>
      <c r="B3024" s="18"/>
      <c r="C3024" s="18"/>
      <c r="D3024" s="77"/>
      <c r="E3024" s="77"/>
      <c r="F3024" s="77"/>
      <c r="G3024" s="78"/>
      <c r="H3024" s="5"/>
      <c r="I3024" s="5"/>
      <c r="J3024" s="5"/>
      <c r="K3024" s="5"/>
      <c r="O3024" s="5"/>
      <c r="P3024" s="5"/>
      <c r="Q3024" s="5"/>
      <c r="R3024" s="18"/>
      <c r="S3024" s="18"/>
      <c r="T3024" s="18"/>
      <c r="AA3024" s="70"/>
      <c r="AB3024" s="70"/>
      <c r="AC3024" s="20"/>
      <c r="AD3024" s="70"/>
      <c r="AE3024" s="104"/>
    </row>
    <row r="3025" spans="1:31" x14ac:dyDescent="0.25">
      <c r="A3025" s="18"/>
      <c r="B3025" s="18"/>
      <c r="C3025" s="18"/>
      <c r="D3025" s="77"/>
      <c r="E3025" s="77"/>
      <c r="F3025" s="77"/>
      <c r="G3025" s="78"/>
      <c r="H3025" s="5"/>
      <c r="I3025" s="5"/>
      <c r="J3025" s="5"/>
      <c r="K3025" s="5"/>
      <c r="O3025" s="5"/>
      <c r="P3025" s="5"/>
      <c r="Q3025" s="5"/>
      <c r="R3025" s="18"/>
      <c r="S3025" s="18"/>
      <c r="T3025" s="18"/>
      <c r="AA3025" s="70"/>
      <c r="AB3025" s="70"/>
      <c r="AC3025" s="20"/>
      <c r="AD3025" s="70"/>
      <c r="AE3025" s="104"/>
    </row>
    <row r="3026" spans="1:31" x14ac:dyDescent="0.25">
      <c r="A3026" s="18"/>
      <c r="B3026" s="18"/>
      <c r="C3026" s="18"/>
      <c r="D3026" s="77"/>
      <c r="E3026" s="77"/>
      <c r="F3026" s="77"/>
      <c r="G3026" s="78"/>
      <c r="H3026" s="5"/>
      <c r="I3026" s="5"/>
      <c r="J3026" s="5"/>
      <c r="K3026" s="5"/>
      <c r="O3026" s="5"/>
      <c r="P3026" s="5"/>
      <c r="Q3026" s="5"/>
      <c r="R3026" s="18"/>
      <c r="S3026" s="18"/>
      <c r="T3026" s="18"/>
      <c r="AA3026" s="70"/>
      <c r="AB3026" s="70"/>
      <c r="AC3026" s="20"/>
      <c r="AD3026" s="70"/>
      <c r="AE3026" s="104"/>
    </row>
    <row r="3027" spans="1:31" x14ac:dyDescent="0.25">
      <c r="A3027" s="18"/>
      <c r="B3027" s="18"/>
      <c r="C3027" s="18"/>
      <c r="D3027" s="77"/>
      <c r="E3027" s="77"/>
      <c r="F3027" s="77"/>
      <c r="G3027" s="78"/>
      <c r="H3027" s="5"/>
      <c r="I3027" s="5"/>
      <c r="J3027" s="5"/>
      <c r="K3027" s="5"/>
      <c r="O3027" s="5"/>
      <c r="P3027" s="5"/>
      <c r="Q3027" s="5"/>
      <c r="R3027" s="18"/>
      <c r="S3027" s="18"/>
      <c r="T3027" s="18"/>
      <c r="AA3027" s="70"/>
      <c r="AB3027" s="70"/>
      <c r="AC3027" s="20"/>
      <c r="AD3027" s="70"/>
      <c r="AE3027" s="104"/>
    </row>
    <row r="3028" spans="1:31" x14ac:dyDescent="0.25">
      <c r="A3028" s="18"/>
      <c r="B3028" s="18"/>
      <c r="C3028" s="18"/>
      <c r="D3028" s="77"/>
      <c r="E3028" s="77"/>
      <c r="F3028" s="77"/>
      <c r="G3028" s="78"/>
      <c r="H3028" s="5"/>
      <c r="I3028" s="5"/>
      <c r="J3028" s="5"/>
      <c r="K3028" s="5"/>
      <c r="O3028" s="5"/>
      <c r="P3028" s="5"/>
      <c r="Q3028" s="5"/>
      <c r="R3028" s="18"/>
      <c r="S3028" s="18"/>
      <c r="T3028" s="18"/>
      <c r="AA3028" s="70"/>
      <c r="AB3028" s="70"/>
      <c r="AC3028" s="20"/>
      <c r="AD3028" s="70"/>
      <c r="AE3028" s="104"/>
    </row>
    <row r="3029" spans="1:31" x14ac:dyDescent="0.25">
      <c r="A3029" s="18"/>
      <c r="B3029" s="18"/>
      <c r="C3029" s="18"/>
      <c r="D3029" s="77"/>
      <c r="E3029" s="77"/>
      <c r="F3029" s="77"/>
      <c r="G3029" s="78"/>
      <c r="H3029" s="5"/>
      <c r="I3029" s="5"/>
      <c r="J3029" s="5"/>
      <c r="K3029" s="5"/>
      <c r="O3029" s="5"/>
      <c r="P3029" s="5"/>
      <c r="Q3029" s="5"/>
      <c r="R3029" s="18"/>
      <c r="S3029" s="18"/>
      <c r="T3029" s="18"/>
      <c r="AA3029" s="70"/>
      <c r="AB3029" s="70"/>
      <c r="AC3029" s="20"/>
      <c r="AD3029" s="70"/>
      <c r="AE3029" s="104"/>
    </row>
    <row r="3030" spans="1:31" x14ac:dyDescent="0.25">
      <c r="A3030" s="18"/>
      <c r="B3030" s="18"/>
      <c r="C3030" s="18"/>
      <c r="D3030" s="77"/>
      <c r="E3030" s="77"/>
      <c r="F3030" s="77"/>
      <c r="G3030" s="78"/>
      <c r="H3030" s="5"/>
      <c r="I3030" s="5"/>
      <c r="J3030" s="5"/>
      <c r="K3030" s="5"/>
      <c r="O3030" s="5"/>
      <c r="P3030" s="5"/>
      <c r="Q3030" s="5"/>
      <c r="R3030" s="18"/>
      <c r="S3030" s="18"/>
      <c r="T3030" s="18"/>
      <c r="AA3030" s="70"/>
      <c r="AB3030" s="70"/>
      <c r="AC3030" s="20"/>
      <c r="AD3030" s="70"/>
      <c r="AE3030" s="104"/>
    </row>
    <row r="3031" spans="1:31" x14ac:dyDescent="0.25">
      <c r="A3031" s="18"/>
      <c r="B3031" s="18"/>
      <c r="C3031" s="18"/>
      <c r="D3031" s="77"/>
      <c r="E3031" s="77"/>
      <c r="F3031" s="77"/>
      <c r="G3031" s="78"/>
      <c r="H3031" s="5"/>
      <c r="I3031" s="5"/>
      <c r="J3031" s="5"/>
      <c r="K3031" s="5"/>
      <c r="O3031" s="5"/>
      <c r="P3031" s="5"/>
      <c r="Q3031" s="5"/>
      <c r="R3031" s="18"/>
      <c r="S3031" s="18"/>
      <c r="T3031" s="18"/>
      <c r="AA3031" s="70"/>
      <c r="AB3031" s="70"/>
      <c r="AC3031" s="20"/>
      <c r="AD3031" s="70"/>
      <c r="AE3031" s="104"/>
    </row>
    <row r="3032" spans="1:31" x14ac:dyDescent="0.25">
      <c r="A3032" s="18"/>
      <c r="B3032" s="18"/>
      <c r="C3032" s="18"/>
      <c r="D3032" s="77"/>
      <c r="E3032" s="77"/>
      <c r="F3032" s="77"/>
      <c r="G3032" s="78"/>
      <c r="H3032" s="5"/>
      <c r="I3032" s="5"/>
      <c r="J3032" s="5"/>
      <c r="K3032" s="5"/>
      <c r="O3032" s="5"/>
      <c r="P3032" s="5"/>
      <c r="Q3032" s="5"/>
      <c r="R3032" s="18"/>
      <c r="S3032" s="18"/>
      <c r="T3032" s="18"/>
      <c r="AA3032" s="70"/>
      <c r="AB3032" s="70"/>
      <c r="AC3032" s="20"/>
      <c r="AD3032" s="70"/>
      <c r="AE3032" s="104"/>
    </row>
    <row r="3033" spans="1:31" x14ac:dyDescent="0.25">
      <c r="A3033" s="18"/>
      <c r="B3033" s="18"/>
      <c r="C3033" s="18"/>
      <c r="D3033" s="77"/>
      <c r="E3033" s="77"/>
      <c r="F3033" s="77"/>
      <c r="G3033" s="78"/>
      <c r="H3033" s="5"/>
      <c r="I3033" s="5"/>
      <c r="J3033" s="5"/>
      <c r="K3033" s="5"/>
      <c r="O3033" s="5"/>
      <c r="P3033" s="5"/>
      <c r="Q3033" s="5"/>
      <c r="R3033" s="18"/>
      <c r="S3033" s="18"/>
      <c r="T3033" s="18"/>
      <c r="AA3033" s="70"/>
      <c r="AB3033" s="70"/>
      <c r="AC3033" s="20"/>
      <c r="AD3033" s="70"/>
      <c r="AE3033" s="104"/>
    </row>
    <row r="3034" spans="1:31" x14ac:dyDescent="0.25">
      <c r="A3034" s="18"/>
      <c r="B3034" s="18"/>
      <c r="C3034" s="18"/>
      <c r="D3034" s="77"/>
      <c r="E3034" s="77"/>
      <c r="F3034" s="77"/>
      <c r="G3034" s="78"/>
      <c r="H3034" s="5"/>
      <c r="I3034" s="5"/>
      <c r="J3034" s="5"/>
      <c r="K3034" s="5"/>
      <c r="O3034" s="5"/>
      <c r="P3034" s="5"/>
      <c r="Q3034" s="5"/>
      <c r="R3034" s="18"/>
      <c r="S3034" s="18"/>
      <c r="T3034" s="18"/>
      <c r="AA3034" s="70"/>
      <c r="AB3034" s="70"/>
      <c r="AC3034" s="20"/>
      <c r="AD3034" s="70"/>
      <c r="AE3034" s="104"/>
    </row>
    <row r="3035" spans="1:31" x14ac:dyDescent="0.25">
      <c r="A3035" s="18"/>
      <c r="B3035" s="18"/>
      <c r="C3035" s="18"/>
      <c r="D3035" s="77"/>
      <c r="E3035" s="77"/>
      <c r="F3035" s="77"/>
      <c r="G3035" s="78"/>
      <c r="H3035" s="5"/>
      <c r="I3035" s="5"/>
      <c r="J3035" s="5"/>
      <c r="K3035" s="5"/>
      <c r="O3035" s="5"/>
      <c r="P3035" s="5"/>
      <c r="Q3035" s="5"/>
      <c r="R3035" s="18"/>
      <c r="S3035" s="18"/>
      <c r="T3035" s="18"/>
      <c r="AA3035" s="70"/>
      <c r="AB3035" s="70"/>
      <c r="AC3035" s="20"/>
      <c r="AD3035" s="70"/>
      <c r="AE3035" s="104"/>
    </row>
    <row r="3036" spans="1:31" x14ac:dyDescent="0.25">
      <c r="A3036" s="18"/>
      <c r="B3036" s="18"/>
      <c r="C3036" s="18"/>
      <c r="D3036" s="77"/>
      <c r="E3036" s="77"/>
      <c r="F3036" s="77"/>
      <c r="G3036" s="78"/>
      <c r="H3036" s="5"/>
      <c r="I3036" s="5"/>
      <c r="J3036" s="5"/>
      <c r="K3036" s="5"/>
      <c r="O3036" s="5"/>
      <c r="P3036" s="5"/>
      <c r="Q3036" s="5"/>
      <c r="R3036" s="18"/>
      <c r="S3036" s="18"/>
      <c r="T3036" s="18"/>
      <c r="AA3036" s="70"/>
      <c r="AB3036" s="70"/>
      <c r="AC3036" s="20"/>
      <c r="AD3036" s="70"/>
      <c r="AE3036" s="104"/>
    </row>
    <row r="3037" spans="1:31" x14ac:dyDescent="0.25">
      <c r="A3037" s="18"/>
      <c r="B3037" s="18"/>
      <c r="C3037" s="18"/>
      <c r="D3037" s="77"/>
      <c r="E3037" s="77"/>
      <c r="F3037" s="77"/>
      <c r="G3037" s="78"/>
      <c r="H3037" s="5"/>
      <c r="I3037" s="5"/>
      <c r="J3037" s="5"/>
      <c r="K3037" s="5"/>
      <c r="O3037" s="5"/>
      <c r="P3037" s="5"/>
      <c r="Q3037" s="5"/>
      <c r="R3037" s="18"/>
      <c r="S3037" s="18"/>
      <c r="T3037" s="18"/>
      <c r="AA3037" s="70"/>
      <c r="AB3037" s="70"/>
      <c r="AC3037" s="20"/>
      <c r="AD3037" s="70"/>
      <c r="AE3037" s="104"/>
    </row>
    <row r="3038" spans="1:31" x14ac:dyDescent="0.25">
      <c r="A3038" s="18"/>
      <c r="B3038" s="18"/>
      <c r="C3038" s="18"/>
      <c r="D3038" s="77"/>
      <c r="E3038" s="77"/>
      <c r="F3038" s="77"/>
      <c r="G3038" s="78"/>
      <c r="H3038" s="5"/>
      <c r="I3038" s="5"/>
      <c r="J3038" s="5"/>
      <c r="K3038" s="5"/>
      <c r="O3038" s="5"/>
      <c r="P3038" s="5"/>
      <c r="Q3038" s="5"/>
      <c r="R3038" s="18"/>
      <c r="S3038" s="18"/>
      <c r="T3038" s="18"/>
      <c r="AA3038" s="70"/>
      <c r="AB3038" s="70"/>
      <c r="AC3038" s="20"/>
      <c r="AD3038" s="70"/>
      <c r="AE3038" s="104"/>
    </row>
    <row r="3039" spans="1:31" x14ac:dyDescent="0.25">
      <c r="A3039" s="18"/>
      <c r="B3039" s="18"/>
      <c r="C3039" s="18"/>
      <c r="D3039" s="77"/>
      <c r="E3039" s="77"/>
      <c r="F3039" s="77"/>
      <c r="G3039" s="78"/>
      <c r="H3039" s="5"/>
      <c r="I3039" s="5"/>
      <c r="J3039" s="5"/>
      <c r="K3039" s="5"/>
      <c r="O3039" s="5"/>
      <c r="P3039" s="5"/>
      <c r="Q3039" s="5"/>
      <c r="R3039" s="18"/>
      <c r="S3039" s="18"/>
      <c r="T3039" s="18"/>
      <c r="AA3039" s="70"/>
      <c r="AB3039" s="70"/>
      <c r="AC3039" s="20"/>
      <c r="AD3039" s="70"/>
      <c r="AE3039" s="104"/>
    </row>
    <row r="3040" spans="1:31" x14ac:dyDescent="0.25">
      <c r="A3040" s="18"/>
      <c r="B3040" s="18"/>
      <c r="C3040" s="18"/>
      <c r="D3040" s="77"/>
      <c r="E3040" s="77"/>
      <c r="F3040" s="77"/>
      <c r="G3040" s="78"/>
      <c r="H3040" s="5"/>
      <c r="I3040" s="5"/>
      <c r="J3040" s="5"/>
      <c r="K3040" s="5"/>
      <c r="O3040" s="5"/>
      <c r="P3040" s="5"/>
      <c r="Q3040" s="5"/>
      <c r="R3040" s="18"/>
      <c r="S3040" s="18"/>
      <c r="T3040" s="18"/>
      <c r="AA3040" s="70"/>
      <c r="AB3040" s="70"/>
      <c r="AC3040" s="20"/>
      <c r="AD3040" s="70"/>
      <c r="AE3040" s="104"/>
    </row>
    <row r="3041" spans="1:31" x14ac:dyDescent="0.25">
      <c r="A3041" s="18"/>
      <c r="B3041" s="18"/>
      <c r="C3041" s="18"/>
      <c r="D3041" s="77"/>
      <c r="E3041" s="77"/>
      <c r="F3041" s="77"/>
      <c r="G3041" s="78"/>
      <c r="H3041" s="5"/>
      <c r="I3041" s="5"/>
      <c r="J3041" s="5"/>
      <c r="K3041" s="5"/>
      <c r="O3041" s="5"/>
      <c r="P3041" s="5"/>
      <c r="Q3041" s="5"/>
      <c r="R3041" s="18"/>
      <c r="S3041" s="18"/>
      <c r="T3041" s="18"/>
      <c r="AA3041" s="70"/>
      <c r="AB3041" s="70"/>
      <c r="AC3041" s="20"/>
      <c r="AD3041" s="70"/>
      <c r="AE3041" s="104"/>
    </row>
    <row r="3042" spans="1:31" x14ac:dyDescent="0.25">
      <c r="A3042" s="18"/>
      <c r="B3042" s="18"/>
      <c r="C3042" s="18"/>
      <c r="D3042" s="77"/>
      <c r="E3042" s="77"/>
      <c r="F3042" s="77"/>
      <c r="G3042" s="78"/>
      <c r="H3042" s="5"/>
      <c r="I3042" s="5"/>
      <c r="J3042" s="5"/>
      <c r="K3042" s="5"/>
      <c r="O3042" s="5"/>
      <c r="P3042" s="5"/>
      <c r="Q3042" s="5"/>
      <c r="R3042" s="18"/>
      <c r="S3042" s="18"/>
      <c r="T3042" s="18"/>
      <c r="AA3042" s="70"/>
      <c r="AB3042" s="70"/>
      <c r="AC3042" s="20"/>
      <c r="AD3042" s="70"/>
      <c r="AE3042" s="104"/>
    </row>
    <row r="3043" spans="1:31" x14ac:dyDescent="0.25">
      <c r="A3043" s="18"/>
      <c r="B3043" s="18"/>
      <c r="C3043" s="18"/>
      <c r="D3043" s="77"/>
      <c r="E3043" s="77"/>
      <c r="F3043" s="77"/>
      <c r="G3043" s="78"/>
      <c r="H3043" s="5"/>
      <c r="I3043" s="5"/>
      <c r="J3043" s="5"/>
      <c r="K3043" s="5"/>
      <c r="O3043" s="5"/>
      <c r="P3043" s="5"/>
      <c r="Q3043" s="5"/>
      <c r="R3043" s="18"/>
      <c r="S3043" s="18"/>
      <c r="T3043" s="18"/>
      <c r="AA3043" s="70"/>
      <c r="AB3043" s="70"/>
      <c r="AC3043" s="20"/>
      <c r="AD3043" s="70"/>
      <c r="AE3043" s="104"/>
    </row>
    <row r="3044" spans="1:31" x14ac:dyDescent="0.25">
      <c r="A3044" s="18"/>
      <c r="B3044" s="18"/>
      <c r="C3044" s="18"/>
      <c r="D3044" s="77"/>
      <c r="E3044" s="77"/>
      <c r="F3044" s="77"/>
      <c r="G3044" s="78"/>
      <c r="H3044" s="5"/>
      <c r="I3044" s="5"/>
      <c r="J3044" s="5"/>
      <c r="K3044" s="5"/>
      <c r="O3044" s="5"/>
      <c r="P3044" s="5"/>
      <c r="Q3044" s="5"/>
      <c r="R3044" s="18"/>
      <c r="S3044" s="18"/>
      <c r="T3044" s="18"/>
      <c r="AA3044" s="70"/>
      <c r="AB3044" s="70"/>
      <c r="AC3044" s="20"/>
      <c r="AD3044" s="70"/>
      <c r="AE3044" s="104"/>
    </row>
    <row r="3045" spans="1:31" x14ac:dyDescent="0.25">
      <c r="A3045" s="18"/>
      <c r="B3045" s="18"/>
      <c r="C3045" s="18"/>
      <c r="D3045" s="77"/>
      <c r="E3045" s="77"/>
      <c r="F3045" s="77"/>
      <c r="G3045" s="78"/>
      <c r="H3045" s="5"/>
      <c r="I3045" s="5"/>
      <c r="J3045" s="5"/>
      <c r="K3045" s="5"/>
      <c r="O3045" s="5"/>
      <c r="P3045" s="5"/>
      <c r="Q3045" s="5"/>
      <c r="R3045" s="18"/>
      <c r="S3045" s="18"/>
      <c r="T3045" s="18"/>
      <c r="AA3045" s="70"/>
      <c r="AB3045" s="70"/>
      <c r="AC3045" s="20"/>
      <c r="AD3045" s="70"/>
      <c r="AE3045" s="104"/>
    </row>
    <row r="3046" spans="1:31" x14ac:dyDescent="0.25">
      <c r="A3046" s="18"/>
      <c r="B3046" s="18"/>
      <c r="C3046" s="18"/>
      <c r="D3046" s="77"/>
      <c r="E3046" s="77"/>
      <c r="F3046" s="77"/>
      <c r="G3046" s="78"/>
      <c r="H3046" s="5"/>
      <c r="I3046" s="5"/>
      <c r="J3046" s="5"/>
      <c r="K3046" s="5"/>
      <c r="O3046" s="5"/>
      <c r="P3046" s="5"/>
      <c r="Q3046" s="5"/>
      <c r="R3046" s="18"/>
      <c r="S3046" s="18"/>
      <c r="T3046" s="18"/>
      <c r="AA3046" s="70"/>
      <c r="AB3046" s="70"/>
      <c r="AC3046" s="20"/>
      <c r="AD3046" s="70"/>
      <c r="AE3046" s="104"/>
    </row>
    <row r="3047" spans="1:31" x14ac:dyDescent="0.25">
      <c r="A3047" s="18"/>
      <c r="B3047" s="18"/>
      <c r="C3047" s="18"/>
      <c r="D3047" s="77"/>
      <c r="E3047" s="77"/>
      <c r="F3047" s="77"/>
      <c r="G3047" s="78"/>
      <c r="H3047" s="5"/>
      <c r="I3047" s="5"/>
      <c r="J3047" s="5"/>
      <c r="K3047" s="5"/>
      <c r="O3047" s="5"/>
      <c r="P3047" s="5"/>
      <c r="Q3047" s="5"/>
      <c r="R3047" s="18"/>
      <c r="S3047" s="18"/>
      <c r="T3047" s="18"/>
      <c r="AA3047" s="70"/>
      <c r="AB3047" s="70"/>
      <c r="AC3047" s="20"/>
      <c r="AD3047" s="70"/>
      <c r="AE3047" s="104"/>
    </row>
    <row r="3048" spans="1:31" x14ac:dyDescent="0.25">
      <c r="A3048" s="18"/>
      <c r="B3048" s="18"/>
      <c r="C3048" s="18"/>
      <c r="D3048" s="77"/>
      <c r="E3048" s="77"/>
      <c r="F3048" s="77"/>
      <c r="G3048" s="78"/>
      <c r="H3048" s="5"/>
      <c r="I3048" s="5"/>
      <c r="J3048" s="5"/>
      <c r="K3048" s="5"/>
      <c r="O3048" s="5"/>
      <c r="P3048" s="5"/>
      <c r="Q3048" s="5"/>
      <c r="R3048" s="18"/>
      <c r="S3048" s="18"/>
      <c r="T3048" s="18"/>
      <c r="AA3048" s="70"/>
      <c r="AB3048" s="70"/>
      <c r="AC3048" s="20"/>
      <c r="AD3048" s="70"/>
      <c r="AE3048" s="104"/>
    </row>
    <row r="3049" spans="1:31" x14ac:dyDescent="0.25">
      <c r="A3049" s="18"/>
      <c r="B3049" s="18"/>
      <c r="C3049" s="18"/>
      <c r="D3049" s="77"/>
      <c r="E3049" s="77"/>
      <c r="F3049" s="77"/>
      <c r="G3049" s="78"/>
      <c r="H3049" s="5"/>
      <c r="I3049" s="5"/>
      <c r="J3049" s="5"/>
      <c r="K3049" s="5"/>
      <c r="O3049" s="5"/>
      <c r="P3049" s="5"/>
      <c r="Q3049" s="5"/>
      <c r="R3049" s="18"/>
      <c r="S3049" s="18"/>
      <c r="T3049" s="18"/>
      <c r="AA3049" s="70"/>
      <c r="AB3049" s="70"/>
      <c r="AC3049" s="20"/>
      <c r="AD3049" s="70"/>
      <c r="AE3049" s="104"/>
    </row>
    <row r="3050" spans="1:31" x14ac:dyDescent="0.25">
      <c r="A3050" s="18"/>
      <c r="B3050" s="18"/>
      <c r="C3050" s="18"/>
      <c r="D3050" s="77"/>
      <c r="E3050" s="77"/>
      <c r="F3050" s="77"/>
      <c r="G3050" s="78"/>
      <c r="H3050" s="5"/>
      <c r="I3050" s="5"/>
      <c r="J3050" s="5"/>
      <c r="K3050" s="5"/>
      <c r="O3050" s="5"/>
      <c r="P3050" s="5"/>
      <c r="Q3050" s="5"/>
      <c r="R3050" s="18"/>
      <c r="S3050" s="18"/>
      <c r="T3050" s="18"/>
      <c r="AA3050" s="70"/>
      <c r="AB3050" s="70"/>
      <c r="AC3050" s="20"/>
      <c r="AD3050" s="70"/>
      <c r="AE3050" s="104"/>
    </row>
    <row r="3051" spans="1:31" x14ac:dyDescent="0.25">
      <c r="A3051" s="18"/>
      <c r="B3051" s="18"/>
      <c r="C3051" s="18"/>
      <c r="D3051" s="77"/>
      <c r="E3051" s="77"/>
      <c r="F3051" s="77"/>
      <c r="G3051" s="78"/>
      <c r="H3051" s="5"/>
      <c r="I3051" s="5"/>
      <c r="J3051" s="5"/>
      <c r="K3051" s="5"/>
      <c r="O3051" s="5"/>
      <c r="P3051" s="5"/>
      <c r="Q3051" s="5"/>
      <c r="R3051" s="18"/>
      <c r="S3051" s="18"/>
      <c r="T3051" s="18"/>
      <c r="AA3051" s="70"/>
      <c r="AB3051" s="70"/>
      <c r="AC3051" s="20"/>
      <c r="AD3051" s="70"/>
      <c r="AE3051" s="104"/>
    </row>
    <row r="3052" spans="1:31" x14ac:dyDescent="0.25">
      <c r="A3052" s="18"/>
      <c r="B3052" s="18"/>
      <c r="C3052" s="18"/>
      <c r="D3052" s="77"/>
      <c r="E3052" s="77"/>
      <c r="F3052" s="77"/>
      <c r="G3052" s="78"/>
      <c r="H3052" s="5"/>
      <c r="I3052" s="5"/>
      <c r="J3052" s="5"/>
      <c r="K3052" s="5"/>
      <c r="O3052" s="5"/>
      <c r="P3052" s="5"/>
      <c r="Q3052" s="5"/>
      <c r="R3052" s="18"/>
      <c r="S3052" s="18"/>
      <c r="T3052" s="18"/>
      <c r="AA3052" s="70"/>
      <c r="AB3052" s="70"/>
      <c r="AC3052" s="20"/>
      <c r="AD3052" s="70"/>
      <c r="AE3052" s="104"/>
    </row>
    <row r="3053" spans="1:31" x14ac:dyDescent="0.25">
      <c r="A3053" s="18"/>
      <c r="B3053" s="18"/>
      <c r="C3053" s="18"/>
      <c r="D3053" s="77"/>
      <c r="E3053" s="77"/>
      <c r="F3053" s="77"/>
      <c r="G3053" s="78"/>
      <c r="H3053" s="5"/>
      <c r="I3053" s="5"/>
      <c r="J3053" s="5"/>
      <c r="K3053" s="5"/>
      <c r="O3053" s="5"/>
      <c r="P3053" s="5"/>
      <c r="Q3053" s="5"/>
      <c r="R3053" s="18"/>
      <c r="S3053" s="18"/>
      <c r="T3053" s="18"/>
      <c r="AA3053" s="70"/>
      <c r="AB3053" s="70"/>
      <c r="AC3053" s="20"/>
      <c r="AD3053" s="70"/>
      <c r="AE3053" s="104"/>
    </row>
    <row r="3054" spans="1:31" x14ac:dyDescent="0.25">
      <c r="A3054" s="18"/>
      <c r="B3054" s="18"/>
      <c r="C3054" s="18"/>
      <c r="D3054" s="77"/>
      <c r="E3054" s="77"/>
      <c r="F3054" s="77"/>
      <c r="G3054" s="78"/>
      <c r="H3054" s="5"/>
      <c r="I3054" s="5"/>
      <c r="J3054" s="5"/>
      <c r="K3054" s="5"/>
      <c r="O3054" s="5"/>
      <c r="P3054" s="5"/>
      <c r="Q3054" s="5"/>
      <c r="R3054" s="18"/>
      <c r="S3054" s="18"/>
      <c r="T3054" s="18"/>
      <c r="AA3054" s="70"/>
      <c r="AB3054" s="70"/>
      <c r="AC3054" s="20"/>
      <c r="AD3054" s="70"/>
      <c r="AE3054" s="104"/>
    </row>
    <row r="3055" spans="1:31" x14ac:dyDescent="0.25">
      <c r="A3055" s="18"/>
      <c r="B3055" s="18"/>
      <c r="C3055" s="18"/>
      <c r="D3055" s="77"/>
      <c r="E3055" s="77"/>
      <c r="F3055" s="77"/>
      <c r="G3055" s="78"/>
      <c r="H3055" s="5"/>
      <c r="I3055" s="5"/>
      <c r="J3055" s="5"/>
      <c r="K3055" s="5"/>
      <c r="O3055" s="5"/>
      <c r="P3055" s="5"/>
      <c r="Q3055" s="5"/>
      <c r="R3055" s="18"/>
      <c r="S3055" s="18"/>
      <c r="T3055" s="18"/>
      <c r="AA3055" s="70"/>
      <c r="AB3055" s="70"/>
      <c r="AC3055" s="20"/>
      <c r="AD3055" s="70"/>
      <c r="AE3055" s="104"/>
    </row>
    <row r="3056" spans="1:31" x14ac:dyDescent="0.25">
      <c r="A3056" s="18"/>
      <c r="B3056" s="18"/>
      <c r="C3056" s="18"/>
      <c r="D3056" s="77"/>
      <c r="E3056" s="77"/>
      <c r="F3056" s="77"/>
      <c r="G3056" s="78"/>
      <c r="H3056" s="5"/>
      <c r="I3056" s="5"/>
      <c r="J3056" s="5"/>
      <c r="K3056" s="5"/>
      <c r="O3056" s="5"/>
      <c r="P3056" s="5"/>
      <c r="Q3056" s="5"/>
      <c r="R3056" s="18"/>
      <c r="S3056" s="18"/>
      <c r="T3056" s="18"/>
      <c r="AA3056" s="70"/>
      <c r="AB3056" s="70"/>
      <c r="AC3056" s="20"/>
      <c r="AD3056" s="70"/>
      <c r="AE3056" s="104"/>
    </row>
    <row r="3057" spans="1:31" x14ac:dyDescent="0.25">
      <c r="A3057" s="18"/>
      <c r="B3057" s="18"/>
      <c r="C3057" s="18"/>
      <c r="D3057" s="77"/>
      <c r="E3057" s="77"/>
      <c r="F3057" s="77"/>
      <c r="G3057" s="78"/>
      <c r="H3057" s="5"/>
      <c r="I3057" s="5"/>
      <c r="J3057" s="5"/>
      <c r="K3057" s="5"/>
      <c r="O3057" s="5"/>
      <c r="P3057" s="5"/>
      <c r="Q3057" s="5"/>
      <c r="R3057" s="18"/>
      <c r="S3057" s="18"/>
      <c r="T3057" s="18"/>
      <c r="AA3057" s="70"/>
      <c r="AB3057" s="70"/>
      <c r="AC3057" s="20"/>
      <c r="AD3057" s="70"/>
      <c r="AE3057" s="104"/>
    </row>
    <row r="3058" spans="1:31" x14ac:dyDescent="0.25">
      <c r="A3058" s="18"/>
      <c r="B3058" s="18"/>
      <c r="C3058" s="18"/>
      <c r="D3058" s="77"/>
      <c r="E3058" s="77"/>
      <c r="F3058" s="77"/>
      <c r="G3058" s="78"/>
      <c r="H3058" s="5"/>
      <c r="I3058" s="5"/>
      <c r="J3058" s="5"/>
      <c r="K3058" s="5"/>
      <c r="O3058" s="5"/>
      <c r="P3058" s="5"/>
      <c r="Q3058" s="5"/>
      <c r="R3058" s="18"/>
      <c r="S3058" s="18"/>
      <c r="T3058" s="18"/>
      <c r="AA3058" s="70"/>
      <c r="AB3058" s="70"/>
      <c r="AC3058" s="20"/>
      <c r="AD3058" s="70"/>
      <c r="AE3058" s="104"/>
    </row>
    <row r="3059" spans="1:31" x14ac:dyDescent="0.25">
      <c r="A3059" s="18"/>
      <c r="B3059" s="18"/>
      <c r="C3059" s="18"/>
      <c r="D3059" s="77"/>
      <c r="E3059" s="77"/>
      <c r="F3059" s="77"/>
      <c r="G3059" s="78"/>
      <c r="H3059" s="5"/>
      <c r="I3059" s="5"/>
      <c r="J3059" s="5"/>
      <c r="K3059" s="5"/>
      <c r="O3059" s="5"/>
      <c r="P3059" s="5"/>
      <c r="Q3059" s="5"/>
      <c r="R3059" s="18"/>
      <c r="S3059" s="18"/>
      <c r="T3059" s="18"/>
      <c r="AA3059" s="70"/>
      <c r="AB3059" s="70"/>
      <c r="AC3059" s="20"/>
      <c r="AD3059" s="70"/>
      <c r="AE3059" s="104"/>
    </row>
    <row r="3060" spans="1:31" x14ac:dyDescent="0.25">
      <c r="A3060" s="18"/>
      <c r="B3060" s="18"/>
      <c r="C3060" s="18"/>
      <c r="D3060" s="77"/>
      <c r="E3060" s="77"/>
      <c r="F3060" s="77"/>
      <c r="G3060" s="78"/>
      <c r="H3060" s="5"/>
      <c r="I3060" s="5"/>
      <c r="J3060" s="5"/>
      <c r="K3060" s="5"/>
      <c r="O3060" s="5"/>
      <c r="P3060" s="5"/>
      <c r="Q3060" s="5"/>
      <c r="R3060" s="18"/>
      <c r="S3060" s="18"/>
      <c r="T3060" s="18"/>
      <c r="AA3060" s="70"/>
      <c r="AB3060" s="70"/>
      <c r="AC3060" s="20"/>
      <c r="AD3060" s="70"/>
      <c r="AE3060" s="104"/>
    </row>
    <row r="3061" spans="1:31" x14ac:dyDescent="0.25">
      <c r="A3061" s="18"/>
      <c r="B3061" s="18"/>
      <c r="C3061" s="18"/>
      <c r="D3061" s="77"/>
      <c r="E3061" s="77"/>
      <c r="F3061" s="77"/>
      <c r="G3061" s="78"/>
      <c r="H3061" s="5"/>
      <c r="I3061" s="5"/>
      <c r="J3061" s="5"/>
      <c r="K3061" s="5"/>
      <c r="O3061" s="5"/>
      <c r="P3061" s="5"/>
      <c r="Q3061" s="5"/>
      <c r="R3061" s="18"/>
      <c r="S3061" s="18"/>
      <c r="T3061" s="18"/>
      <c r="AA3061" s="70"/>
      <c r="AB3061" s="70"/>
      <c r="AC3061" s="20"/>
      <c r="AD3061" s="70"/>
      <c r="AE3061" s="104"/>
    </row>
    <row r="3062" spans="1:31" x14ac:dyDescent="0.25">
      <c r="A3062" s="18"/>
      <c r="B3062" s="18"/>
      <c r="C3062" s="18"/>
      <c r="D3062" s="77"/>
      <c r="E3062" s="77"/>
      <c r="F3062" s="77"/>
      <c r="G3062" s="78"/>
      <c r="H3062" s="5"/>
      <c r="I3062" s="5"/>
      <c r="J3062" s="5"/>
      <c r="K3062" s="5"/>
      <c r="O3062" s="5"/>
      <c r="P3062" s="5"/>
      <c r="Q3062" s="5"/>
      <c r="R3062" s="18"/>
      <c r="S3062" s="18"/>
      <c r="T3062" s="18"/>
      <c r="AA3062" s="70"/>
      <c r="AB3062" s="70"/>
      <c r="AC3062" s="20"/>
      <c r="AD3062" s="70"/>
      <c r="AE3062" s="104"/>
    </row>
    <row r="3063" spans="1:31" x14ac:dyDescent="0.25">
      <c r="A3063" s="18"/>
      <c r="B3063" s="18"/>
      <c r="C3063" s="18"/>
      <c r="D3063" s="77"/>
      <c r="E3063" s="77"/>
      <c r="F3063" s="77"/>
      <c r="G3063" s="78"/>
      <c r="H3063" s="5"/>
      <c r="I3063" s="5"/>
      <c r="J3063" s="5"/>
      <c r="K3063" s="5"/>
      <c r="O3063" s="5"/>
      <c r="P3063" s="5"/>
      <c r="Q3063" s="5"/>
      <c r="R3063" s="18"/>
      <c r="S3063" s="18"/>
      <c r="T3063" s="18"/>
      <c r="AA3063" s="70"/>
      <c r="AB3063" s="70"/>
      <c r="AC3063" s="20"/>
      <c r="AD3063" s="70"/>
      <c r="AE3063" s="104"/>
    </row>
    <row r="3064" spans="1:31" x14ac:dyDescent="0.25">
      <c r="A3064" s="18"/>
      <c r="B3064" s="18"/>
      <c r="C3064" s="18"/>
      <c r="D3064" s="77"/>
      <c r="E3064" s="77"/>
      <c r="F3064" s="77"/>
      <c r="G3064" s="78"/>
      <c r="H3064" s="5"/>
      <c r="I3064" s="5"/>
      <c r="J3064" s="5"/>
      <c r="K3064" s="5"/>
      <c r="O3064" s="5"/>
      <c r="P3064" s="5"/>
      <c r="Q3064" s="5"/>
      <c r="R3064" s="18"/>
      <c r="S3064" s="18"/>
      <c r="T3064" s="18"/>
      <c r="AA3064" s="70"/>
      <c r="AB3064" s="70"/>
      <c r="AC3064" s="20"/>
      <c r="AD3064" s="70"/>
      <c r="AE3064" s="104"/>
    </row>
    <row r="3065" spans="1:31" x14ac:dyDescent="0.25">
      <c r="A3065" s="18"/>
      <c r="B3065" s="18"/>
      <c r="C3065" s="18"/>
      <c r="D3065" s="77"/>
      <c r="E3065" s="77"/>
      <c r="F3065" s="77"/>
      <c r="G3065" s="78"/>
      <c r="H3065" s="5"/>
      <c r="I3065" s="5"/>
      <c r="J3065" s="5"/>
      <c r="K3065" s="5"/>
      <c r="O3065" s="5"/>
      <c r="P3065" s="5"/>
      <c r="Q3065" s="5"/>
      <c r="R3065" s="18"/>
      <c r="S3065" s="18"/>
      <c r="T3065" s="18"/>
      <c r="AA3065" s="70"/>
      <c r="AB3065" s="70"/>
      <c r="AC3065" s="20"/>
      <c r="AD3065" s="70"/>
      <c r="AE3065" s="104"/>
    </row>
    <row r="3066" spans="1:31" x14ac:dyDescent="0.25">
      <c r="A3066" s="18"/>
      <c r="B3066" s="18"/>
      <c r="C3066" s="18"/>
      <c r="D3066" s="77"/>
      <c r="E3066" s="77"/>
      <c r="F3066" s="77"/>
      <c r="G3066" s="78"/>
      <c r="H3066" s="5"/>
      <c r="I3066" s="5"/>
      <c r="J3066" s="5"/>
      <c r="K3066" s="5"/>
      <c r="O3066" s="5"/>
      <c r="P3066" s="5"/>
      <c r="Q3066" s="5"/>
      <c r="R3066" s="18"/>
      <c r="S3066" s="18"/>
      <c r="T3066" s="18"/>
      <c r="AA3066" s="70"/>
      <c r="AB3066" s="70"/>
      <c r="AC3066" s="20"/>
      <c r="AD3066" s="70"/>
      <c r="AE3066" s="104"/>
    </row>
    <row r="3067" spans="1:31" x14ac:dyDescent="0.25">
      <c r="A3067" s="18"/>
      <c r="B3067" s="18"/>
      <c r="C3067" s="18"/>
      <c r="D3067" s="77"/>
      <c r="E3067" s="77"/>
      <c r="F3067" s="77"/>
      <c r="G3067" s="78"/>
      <c r="H3067" s="5"/>
      <c r="I3067" s="5"/>
      <c r="J3067" s="5"/>
      <c r="K3067" s="5"/>
      <c r="O3067" s="5"/>
      <c r="P3067" s="5"/>
      <c r="Q3067" s="5"/>
      <c r="R3067" s="18"/>
      <c r="S3067" s="18"/>
      <c r="T3067" s="18"/>
      <c r="AA3067" s="70"/>
      <c r="AB3067" s="70"/>
      <c r="AC3067" s="20"/>
      <c r="AD3067" s="70"/>
      <c r="AE3067" s="104"/>
    </row>
    <row r="3068" spans="1:31" x14ac:dyDescent="0.25">
      <c r="A3068" s="18"/>
      <c r="B3068" s="18"/>
      <c r="C3068" s="18"/>
      <c r="D3068" s="77"/>
      <c r="E3068" s="77"/>
      <c r="F3068" s="77"/>
      <c r="G3068" s="78"/>
      <c r="H3068" s="5"/>
      <c r="I3068" s="5"/>
      <c r="J3068" s="5"/>
      <c r="K3068" s="5"/>
      <c r="O3068" s="5"/>
      <c r="P3068" s="5"/>
      <c r="Q3068" s="5"/>
      <c r="R3068" s="18"/>
      <c r="S3068" s="18"/>
      <c r="T3068" s="18"/>
      <c r="AA3068" s="70"/>
      <c r="AB3068" s="70"/>
      <c r="AC3068" s="20"/>
      <c r="AD3068" s="70"/>
      <c r="AE3068" s="104"/>
    </row>
    <row r="3069" spans="1:31" x14ac:dyDescent="0.25">
      <c r="A3069" s="18"/>
      <c r="B3069" s="18"/>
      <c r="C3069" s="18"/>
      <c r="D3069" s="77"/>
      <c r="E3069" s="77"/>
      <c r="F3069" s="77"/>
      <c r="G3069" s="78"/>
      <c r="H3069" s="5"/>
      <c r="I3069" s="5"/>
      <c r="J3069" s="5"/>
      <c r="K3069" s="5"/>
      <c r="O3069" s="5"/>
      <c r="P3069" s="5"/>
      <c r="Q3069" s="5"/>
      <c r="R3069" s="18"/>
      <c r="S3069" s="18"/>
      <c r="T3069" s="18"/>
      <c r="AA3069" s="70"/>
      <c r="AB3069" s="70"/>
      <c r="AC3069" s="20"/>
      <c r="AD3069" s="70"/>
      <c r="AE3069" s="104"/>
    </row>
    <row r="3070" spans="1:31" x14ac:dyDescent="0.25">
      <c r="A3070" s="18"/>
      <c r="B3070" s="18"/>
      <c r="C3070" s="18"/>
      <c r="D3070" s="77"/>
      <c r="E3070" s="77"/>
      <c r="F3070" s="77"/>
      <c r="G3070" s="78"/>
      <c r="H3070" s="5"/>
      <c r="I3070" s="5"/>
      <c r="J3070" s="5"/>
      <c r="K3070" s="5"/>
      <c r="O3070" s="5"/>
      <c r="P3070" s="5"/>
      <c r="Q3070" s="5"/>
      <c r="R3070" s="18"/>
      <c r="S3070" s="18"/>
      <c r="T3070" s="18"/>
      <c r="AA3070" s="70"/>
      <c r="AB3070" s="70"/>
      <c r="AC3070" s="20"/>
      <c r="AD3070" s="70"/>
      <c r="AE3070" s="104"/>
    </row>
    <row r="3071" spans="1:31" x14ac:dyDescent="0.25">
      <c r="A3071" s="18"/>
      <c r="B3071" s="18"/>
      <c r="C3071" s="18"/>
      <c r="D3071" s="77"/>
      <c r="E3071" s="77"/>
      <c r="F3071" s="77"/>
      <c r="G3071" s="78"/>
      <c r="H3071" s="5"/>
      <c r="I3071" s="5"/>
      <c r="J3071" s="5"/>
      <c r="K3071" s="5"/>
      <c r="O3071" s="5"/>
      <c r="P3071" s="5"/>
      <c r="Q3071" s="5"/>
      <c r="R3071" s="18"/>
      <c r="S3071" s="18"/>
      <c r="T3071" s="18"/>
      <c r="AA3071" s="70"/>
      <c r="AB3071" s="70"/>
      <c r="AC3071" s="20"/>
      <c r="AD3071" s="70"/>
      <c r="AE3071" s="104"/>
    </row>
    <row r="3072" spans="1:31" x14ac:dyDescent="0.25">
      <c r="A3072" s="18"/>
      <c r="B3072" s="18"/>
      <c r="C3072" s="18"/>
      <c r="D3072" s="77"/>
      <c r="E3072" s="77"/>
      <c r="F3072" s="77"/>
      <c r="G3072" s="78"/>
      <c r="H3072" s="5"/>
      <c r="I3072" s="5"/>
      <c r="J3072" s="5"/>
      <c r="K3072" s="5"/>
      <c r="O3072" s="5"/>
      <c r="P3072" s="5"/>
      <c r="Q3072" s="5"/>
      <c r="R3072" s="18"/>
      <c r="S3072" s="18"/>
      <c r="T3072" s="18"/>
      <c r="AA3072" s="70"/>
      <c r="AB3072" s="70"/>
      <c r="AC3072" s="20"/>
      <c r="AD3072" s="70"/>
      <c r="AE3072" s="104"/>
    </row>
    <row r="3073" spans="1:31" x14ac:dyDescent="0.25">
      <c r="A3073" s="18"/>
      <c r="B3073" s="18"/>
      <c r="C3073" s="18"/>
      <c r="D3073" s="77"/>
      <c r="E3073" s="77"/>
      <c r="F3073" s="77"/>
      <c r="G3073" s="78"/>
      <c r="H3073" s="5"/>
      <c r="I3073" s="5"/>
      <c r="J3073" s="5"/>
      <c r="K3073" s="5"/>
      <c r="O3073" s="5"/>
      <c r="P3073" s="5"/>
      <c r="Q3073" s="5"/>
      <c r="R3073" s="18"/>
      <c r="S3073" s="18"/>
      <c r="T3073" s="18"/>
      <c r="AA3073" s="70"/>
      <c r="AB3073" s="70"/>
      <c r="AC3073" s="20"/>
      <c r="AD3073" s="70"/>
      <c r="AE3073" s="104"/>
    </row>
    <row r="3074" spans="1:31" x14ac:dyDescent="0.25">
      <c r="A3074" s="18"/>
      <c r="B3074" s="18"/>
      <c r="C3074" s="18"/>
      <c r="D3074" s="77"/>
      <c r="E3074" s="77"/>
      <c r="F3074" s="77"/>
      <c r="G3074" s="78"/>
      <c r="H3074" s="5"/>
      <c r="I3074" s="5"/>
      <c r="J3074" s="5"/>
      <c r="K3074" s="5"/>
      <c r="O3074" s="5"/>
      <c r="P3074" s="5"/>
      <c r="Q3074" s="5"/>
      <c r="R3074" s="18"/>
      <c r="S3074" s="18"/>
      <c r="T3074" s="18"/>
      <c r="AA3074" s="70"/>
      <c r="AB3074" s="70"/>
      <c r="AC3074" s="20"/>
      <c r="AD3074" s="70"/>
      <c r="AE3074" s="104"/>
    </row>
    <row r="3075" spans="1:31" x14ac:dyDescent="0.25">
      <c r="A3075" s="18"/>
      <c r="B3075" s="18"/>
      <c r="C3075" s="18"/>
      <c r="D3075" s="77"/>
      <c r="E3075" s="77"/>
      <c r="F3075" s="77"/>
      <c r="G3075" s="78"/>
      <c r="H3075" s="5"/>
      <c r="I3075" s="5"/>
      <c r="J3075" s="5"/>
      <c r="K3075" s="5"/>
      <c r="O3075" s="5"/>
      <c r="P3075" s="5"/>
      <c r="Q3075" s="5"/>
      <c r="R3075" s="18"/>
      <c r="S3075" s="18"/>
      <c r="T3075" s="18"/>
      <c r="AA3075" s="70"/>
      <c r="AB3075" s="70"/>
      <c r="AC3075" s="20"/>
      <c r="AD3075" s="70"/>
      <c r="AE3075" s="104"/>
    </row>
    <row r="3076" spans="1:31" x14ac:dyDescent="0.25">
      <c r="A3076" s="18"/>
      <c r="B3076" s="18"/>
      <c r="C3076" s="18"/>
      <c r="D3076" s="77"/>
      <c r="E3076" s="77"/>
      <c r="F3076" s="77"/>
      <c r="G3076" s="78"/>
      <c r="H3076" s="5"/>
      <c r="I3076" s="5"/>
      <c r="J3076" s="5"/>
      <c r="K3076" s="5"/>
      <c r="O3076" s="5"/>
      <c r="P3076" s="5"/>
      <c r="Q3076" s="5"/>
      <c r="R3076" s="18"/>
      <c r="S3076" s="18"/>
      <c r="T3076" s="18"/>
      <c r="AA3076" s="70"/>
      <c r="AB3076" s="70"/>
      <c r="AC3076" s="20"/>
      <c r="AD3076" s="70"/>
      <c r="AE3076" s="104"/>
    </row>
    <row r="3077" spans="1:31" x14ac:dyDescent="0.25">
      <c r="A3077" s="18"/>
      <c r="B3077" s="18"/>
      <c r="C3077" s="18"/>
      <c r="D3077" s="77"/>
      <c r="E3077" s="77"/>
      <c r="F3077" s="77"/>
      <c r="G3077" s="78"/>
      <c r="H3077" s="5"/>
      <c r="I3077" s="5"/>
      <c r="J3077" s="5"/>
      <c r="K3077" s="5"/>
      <c r="O3077" s="5"/>
      <c r="P3077" s="5"/>
      <c r="Q3077" s="5"/>
      <c r="R3077" s="18"/>
      <c r="S3077" s="18"/>
      <c r="T3077" s="18"/>
      <c r="AA3077" s="70"/>
      <c r="AB3077" s="70"/>
      <c r="AC3077" s="20"/>
      <c r="AD3077" s="70"/>
      <c r="AE3077" s="104"/>
    </row>
    <row r="3078" spans="1:31" x14ac:dyDescent="0.25">
      <c r="A3078" s="18"/>
      <c r="B3078" s="18"/>
      <c r="C3078" s="18"/>
      <c r="D3078" s="77"/>
      <c r="E3078" s="77"/>
      <c r="F3078" s="77"/>
      <c r="G3078" s="78"/>
      <c r="H3078" s="5"/>
      <c r="I3078" s="5"/>
      <c r="J3078" s="5"/>
      <c r="K3078" s="5"/>
      <c r="O3078" s="5"/>
      <c r="P3078" s="5"/>
      <c r="Q3078" s="5"/>
      <c r="R3078" s="18"/>
      <c r="S3078" s="18"/>
      <c r="T3078" s="18"/>
      <c r="AA3078" s="70"/>
      <c r="AB3078" s="70"/>
      <c r="AC3078" s="20"/>
      <c r="AD3078" s="70"/>
      <c r="AE3078" s="104"/>
    </row>
    <row r="3079" spans="1:31" x14ac:dyDescent="0.25">
      <c r="A3079" s="18"/>
      <c r="B3079" s="18"/>
      <c r="C3079" s="18"/>
      <c r="D3079" s="77"/>
      <c r="E3079" s="77"/>
      <c r="F3079" s="77"/>
      <c r="G3079" s="78"/>
      <c r="H3079" s="5"/>
      <c r="I3079" s="5"/>
      <c r="J3079" s="5"/>
      <c r="K3079" s="5"/>
      <c r="O3079" s="5"/>
      <c r="P3079" s="5"/>
      <c r="Q3079" s="5"/>
      <c r="R3079" s="18"/>
      <c r="S3079" s="18"/>
      <c r="T3079" s="18"/>
      <c r="AA3079" s="70"/>
      <c r="AB3079" s="70"/>
      <c r="AC3079" s="20"/>
      <c r="AD3079" s="70"/>
      <c r="AE3079" s="105"/>
    </row>
    <row r="3080" spans="1:31" x14ac:dyDescent="0.25">
      <c r="A3080" s="18"/>
      <c r="B3080" s="18"/>
      <c r="C3080" s="18"/>
      <c r="D3080" s="77"/>
      <c r="E3080" s="77"/>
      <c r="F3080" s="77"/>
      <c r="G3080" s="78"/>
      <c r="H3080" s="5"/>
      <c r="I3080" s="5"/>
      <c r="J3080" s="5"/>
      <c r="K3080" s="5"/>
      <c r="O3080" s="5"/>
      <c r="P3080" s="5"/>
      <c r="Q3080" s="5"/>
      <c r="R3080" s="18"/>
      <c r="S3080" s="18"/>
      <c r="T3080" s="18"/>
      <c r="AA3080" s="70"/>
      <c r="AB3080" s="70"/>
      <c r="AC3080" s="20"/>
      <c r="AD3080" s="70"/>
      <c r="AE3080" s="105"/>
    </row>
    <row r="3081" spans="1:31" x14ac:dyDescent="0.25">
      <c r="A3081" s="18"/>
      <c r="B3081" s="18"/>
      <c r="C3081" s="18"/>
      <c r="D3081" s="77"/>
      <c r="E3081" s="77"/>
      <c r="F3081" s="77"/>
      <c r="G3081" s="78"/>
      <c r="H3081" s="5"/>
      <c r="I3081" s="5"/>
      <c r="J3081" s="5"/>
      <c r="K3081" s="5"/>
      <c r="O3081" s="5"/>
      <c r="P3081" s="5"/>
      <c r="Q3081" s="5"/>
      <c r="R3081" s="18"/>
      <c r="S3081" s="18"/>
      <c r="T3081" s="18"/>
      <c r="AA3081" s="70"/>
      <c r="AB3081" s="70"/>
      <c r="AC3081" s="20"/>
      <c r="AD3081" s="70"/>
      <c r="AE3081" s="105"/>
    </row>
    <row r="3082" spans="1:31" x14ac:dyDescent="0.25">
      <c r="A3082" s="18"/>
      <c r="B3082" s="18"/>
      <c r="C3082" s="18"/>
      <c r="D3082" s="77"/>
      <c r="E3082" s="77"/>
      <c r="F3082" s="77"/>
      <c r="G3082" s="78"/>
      <c r="H3082" s="5"/>
      <c r="I3082" s="5"/>
      <c r="J3082" s="5"/>
      <c r="K3082" s="5"/>
      <c r="O3082" s="5"/>
      <c r="P3082" s="5"/>
      <c r="Q3082" s="5"/>
      <c r="R3082" s="18"/>
      <c r="S3082" s="18"/>
      <c r="T3082" s="18"/>
      <c r="AA3082" s="70"/>
      <c r="AB3082" s="70"/>
      <c r="AC3082" s="20"/>
      <c r="AD3082" s="70"/>
      <c r="AE3082" s="105"/>
    </row>
    <row r="3083" spans="1:31" x14ac:dyDescent="0.25">
      <c r="A3083" s="18"/>
      <c r="B3083" s="18"/>
      <c r="C3083" s="18"/>
      <c r="D3083" s="77"/>
      <c r="E3083" s="77"/>
      <c r="F3083" s="77"/>
      <c r="G3083" s="78"/>
      <c r="H3083" s="5"/>
      <c r="I3083" s="5"/>
      <c r="J3083" s="5"/>
      <c r="K3083" s="5"/>
      <c r="O3083" s="5"/>
      <c r="P3083" s="5"/>
      <c r="Q3083" s="5"/>
      <c r="R3083" s="18"/>
      <c r="S3083" s="18"/>
      <c r="T3083" s="18"/>
      <c r="AA3083" s="70"/>
      <c r="AB3083" s="70"/>
      <c r="AC3083" s="20"/>
      <c r="AD3083" s="70"/>
      <c r="AE3083" s="105"/>
    </row>
    <row r="3084" spans="1:31" x14ac:dyDescent="0.25">
      <c r="A3084" s="18"/>
      <c r="B3084" s="18"/>
      <c r="C3084" s="18"/>
      <c r="D3084" s="77"/>
      <c r="E3084" s="77"/>
      <c r="F3084" s="77"/>
      <c r="G3084" s="78"/>
      <c r="H3084" s="5"/>
      <c r="I3084" s="5"/>
      <c r="J3084" s="5"/>
      <c r="K3084" s="5"/>
      <c r="O3084" s="5"/>
      <c r="P3084" s="5"/>
      <c r="Q3084" s="5"/>
      <c r="R3084" s="18"/>
      <c r="S3084" s="18"/>
      <c r="T3084" s="18"/>
      <c r="AA3084" s="70"/>
      <c r="AB3084" s="70"/>
      <c r="AC3084" s="20"/>
      <c r="AD3084" s="70"/>
      <c r="AE3084" s="105"/>
    </row>
    <row r="3085" spans="1:31" x14ac:dyDescent="0.25">
      <c r="A3085" s="18"/>
      <c r="B3085" s="18"/>
      <c r="C3085" s="18"/>
      <c r="D3085" s="77"/>
      <c r="E3085" s="77"/>
      <c r="F3085" s="77"/>
      <c r="G3085" s="78"/>
      <c r="H3085" s="5"/>
      <c r="I3085" s="5"/>
      <c r="J3085" s="5"/>
      <c r="K3085" s="5"/>
      <c r="O3085" s="5"/>
      <c r="P3085" s="5"/>
      <c r="Q3085" s="5"/>
      <c r="R3085" s="18"/>
      <c r="S3085" s="18"/>
      <c r="T3085" s="18"/>
      <c r="AA3085" s="70"/>
      <c r="AB3085" s="70"/>
      <c r="AC3085" s="20"/>
      <c r="AD3085" s="70"/>
      <c r="AE3085" s="105"/>
    </row>
    <row r="3086" spans="1:31" x14ac:dyDescent="0.25">
      <c r="A3086" s="18"/>
      <c r="B3086" s="18"/>
      <c r="C3086" s="18"/>
      <c r="D3086" s="77"/>
      <c r="E3086" s="77"/>
      <c r="F3086" s="77"/>
      <c r="G3086" s="78"/>
      <c r="H3086" s="5"/>
      <c r="I3086" s="5"/>
      <c r="J3086" s="5"/>
      <c r="K3086" s="5"/>
      <c r="O3086" s="5"/>
      <c r="P3086" s="5"/>
      <c r="Q3086" s="5"/>
      <c r="R3086" s="18"/>
      <c r="S3086" s="18"/>
      <c r="T3086" s="18"/>
      <c r="AA3086" s="70"/>
      <c r="AB3086" s="70"/>
      <c r="AC3086" s="20"/>
      <c r="AD3086" s="70"/>
      <c r="AE3086" s="105"/>
    </row>
    <row r="3087" spans="1:31" x14ac:dyDescent="0.25">
      <c r="A3087" s="18"/>
      <c r="B3087" s="18"/>
      <c r="C3087" s="18"/>
      <c r="D3087" s="77"/>
      <c r="E3087" s="77"/>
      <c r="F3087" s="77"/>
      <c r="G3087" s="78"/>
      <c r="H3087" s="5"/>
      <c r="I3087" s="5"/>
      <c r="J3087" s="5"/>
      <c r="K3087" s="5"/>
      <c r="O3087" s="5"/>
      <c r="P3087" s="5"/>
      <c r="Q3087" s="5"/>
      <c r="R3087" s="18"/>
      <c r="S3087" s="18"/>
      <c r="T3087" s="18"/>
      <c r="AA3087" s="70"/>
      <c r="AB3087" s="70"/>
      <c r="AC3087" s="20"/>
      <c r="AD3087" s="70"/>
      <c r="AE3087" s="105"/>
    </row>
    <row r="3088" spans="1:31" x14ac:dyDescent="0.25">
      <c r="A3088" s="18"/>
      <c r="B3088" s="18"/>
      <c r="C3088" s="18"/>
      <c r="D3088" s="77"/>
      <c r="E3088" s="77"/>
      <c r="F3088" s="77"/>
      <c r="G3088" s="78"/>
      <c r="H3088" s="5"/>
      <c r="I3088" s="5"/>
      <c r="J3088" s="5"/>
      <c r="K3088" s="5"/>
      <c r="O3088" s="5"/>
      <c r="P3088" s="5"/>
      <c r="Q3088" s="5"/>
      <c r="R3088" s="18"/>
      <c r="S3088" s="18"/>
      <c r="T3088" s="18"/>
      <c r="AA3088" s="70"/>
      <c r="AB3088" s="70"/>
      <c r="AC3088" s="20"/>
      <c r="AD3088" s="70"/>
      <c r="AE3088" s="105"/>
    </row>
    <row r="3089" spans="1:31" x14ac:dyDescent="0.25">
      <c r="A3089" s="18"/>
      <c r="B3089" s="18"/>
      <c r="C3089" s="18"/>
      <c r="D3089" s="77"/>
      <c r="E3089" s="77"/>
      <c r="F3089" s="77"/>
      <c r="G3089" s="78"/>
      <c r="H3089" s="5"/>
      <c r="I3089" s="5"/>
      <c r="J3089" s="5"/>
      <c r="K3089" s="5"/>
      <c r="O3089" s="5"/>
      <c r="P3089" s="5"/>
      <c r="Q3089" s="5"/>
      <c r="R3089" s="18"/>
      <c r="S3089" s="18"/>
      <c r="T3089" s="18"/>
      <c r="AA3089" s="70"/>
      <c r="AB3089" s="70"/>
      <c r="AC3089" s="20"/>
      <c r="AD3089" s="70"/>
      <c r="AE3089" s="105"/>
    </row>
    <row r="3090" spans="1:31" x14ac:dyDescent="0.25">
      <c r="A3090" s="18"/>
      <c r="B3090" s="18"/>
      <c r="C3090" s="18"/>
      <c r="D3090" s="77"/>
      <c r="E3090" s="77"/>
      <c r="F3090" s="77"/>
      <c r="G3090" s="78"/>
      <c r="H3090" s="5"/>
      <c r="I3090" s="5"/>
      <c r="J3090" s="5"/>
      <c r="K3090" s="5"/>
      <c r="O3090" s="5"/>
      <c r="P3090" s="5"/>
      <c r="Q3090" s="5"/>
      <c r="R3090" s="18"/>
      <c r="S3090" s="18"/>
      <c r="T3090" s="18"/>
      <c r="AA3090" s="70"/>
      <c r="AB3090" s="70"/>
      <c r="AC3090" s="20"/>
      <c r="AD3090" s="70"/>
      <c r="AE3090" s="105"/>
    </row>
    <row r="3091" spans="1:31" x14ac:dyDescent="0.25">
      <c r="A3091" s="18"/>
      <c r="B3091" s="18"/>
      <c r="C3091" s="18"/>
      <c r="D3091" s="77"/>
      <c r="E3091" s="77"/>
      <c r="F3091" s="77"/>
      <c r="G3091" s="78"/>
      <c r="H3091" s="5"/>
      <c r="I3091" s="5"/>
      <c r="J3091" s="5"/>
      <c r="K3091" s="5"/>
      <c r="O3091" s="5"/>
      <c r="P3091" s="5"/>
      <c r="Q3091" s="5"/>
      <c r="R3091" s="18"/>
      <c r="S3091" s="18"/>
      <c r="T3091" s="18"/>
      <c r="AA3091" s="70"/>
      <c r="AB3091" s="70"/>
      <c r="AC3091" s="20"/>
      <c r="AD3091" s="70"/>
      <c r="AE3091" s="105"/>
    </row>
    <row r="3092" spans="1:31" x14ac:dyDescent="0.25">
      <c r="A3092" s="18"/>
      <c r="B3092" s="18"/>
      <c r="C3092" s="18"/>
      <c r="D3092" s="77"/>
      <c r="E3092" s="77"/>
      <c r="F3092" s="77"/>
      <c r="G3092" s="78"/>
      <c r="H3092" s="5"/>
      <c r="I3092" s="5"/>
      <c r="J3092" s="5"/>
      <c r="K3092" s="5"/>
      <c r="O3092" s="5"/>
      <c r="P3092" s="5"/>
      <c r="Q3092" s="5"/>
      <c r="R3092" s="18"/>
      <c r="S3092" s="18"/>
      <c r="T3092" s="18"/>
      <c r="AA3092" s="70"/>
      <c r="AB3092" s="70"/>
      <c r="AC3092" s="20"/>
      <c r="AD3092" s="70"/>
      <c r="AE3092" s="105"/>
    </row>
    <row r="3093" spans="1:31" x14ac:dyDescent="0.25">
      <c r="A3093" s="18"/>
      <c r="B3093" s="18"/>
      <c r="C3093" s="18"/>
      <c r="D3093" s="77"/>
      <c r="E3093" s="77"/>
      <c r="F3093" s="77"/>
      <c r="G3093" s="78"/>
      <c r="H3093" s="5"/>
      <c r="I3093" s="5"/>
      <c r="J3093" s="5"/>
      <c r="K3093" s="5"/>
      <c r="O3093" s="5"/>
      <c r="P3093" s="5"/>
      <c r="Q3093" s="5"/>
      <c r="R3093" s="18"/>
      <c r="S3093" s="18"/>
      <c r="T3093" s="18"/>
      <c r="AA3093" s="70"/>
      <c r="AB3093" s="70"/>
      <c r="AC3093" s="20"/>
      <c r="AD3093" s="70"/>
      <c r="AE3093" s="105"/>
    </row>
    <row r="3094" spans="1:31" x14ac:dyDescent="0.25">
      <c r="A3094" s="18"/>
      <c r="B3094" s="18"/>
      <c r="C3094" s="18"/>
      <c r="D3094" s="77"/>
      <c r="E3094" s="77"/>
      <c r="F3094" s="77"/>
      <c r="G3094" s="78"/>
      <c r="H3094" s="5"/>
      <c r="I3094" s="5"/>
      <c r="J3094" s="5"/>
      <c r="K3094" s="5"/>
      <c r="O3094" s="5"/>
      <c r="P3094" s="5"/>
      <c r="Q3094" s="5"/>
      <c r="R3094" s="18"/>
      <c r="S3094" s="18"/>
      <c r="T3094" s="18"/>
      <c r="AA3094" s="70"/>
      <c r="AB3094" s="70"/>
      <c r="AC3094" s="20"/>
      <c r="AD3094" s="70"/>
      <c r="AE3094" s="105"/>
    </row>
    <row r="3095" spans="1:31" x14ac:dyDescent="0.25">
      <c r="A3095" s="18"/>
      <c r="B3095" s="18"/>
      <c r="C3095" s="18"/>
      <c r="D3095" s="77"/>
      <c r="E3095" s="77"/>
      <c r="F3095" s="77"/>
      <c r="G3095" s="78"/>
      <c r="H3095" s="5"/>
      <c r="I3095" s="5"/>
      <c r="J3095" s="5"/>
      <c r="K3095" s="5"/>
      <c r="O3095" s="5"/>
      <c r="P3095" s="5"/>
      <c r="Q3095" s="5"/>
      <c r="R3095" s="18"/>
      <c r="S3095" s="18"/>
      <c r="T3095" s="18"/>
      <c r="AA3095" s="70"/>
      <c r="AB3095" s="70"/>
      <c r="AC3095" s="20"/>
      <c r="AD3095" s="70"/>
      <c r="AE3095" s="105"/>
    </row>
    <row r="3096" spans="1:31" x14ac:dyDescent="0.25">
      <c r="A3096" s="18"/>
      <c r="B3096" s="18"/>
      <c r="C3096" s="18"/>
      <c r="D3096" s="77"/>
      <c r="E3096" s="77"/>
      <c r="F3096" s="77"/>
      <c r="G3096" s="78"/>
      <c r="H3096" s="5"/>
      <c r="I3096" s="5"/>
      <c r="J3096" s="5"/>
      <c r="K3096" s="5"/>
      <c r="O3096" s="5"/>
      <c r="P3096" s="5"/>
      <c r="Q3096" s="5"/>
      <c r="R3096" s="18"/>
      <c r="S3096" s="18"/>
      <c r="T3096" s="18"/>
      <c r="AA3096" s="70"/>
      <c r="AB3096" s="70"/>
      <c r="AC3096" s="20"/>
      <c r="AD3096" s="70"/>
      <c r="AE3096" s="105"/>
    </row>
    <row r="3097" spans="1:31" x14ac:dyDescent="0.25">
      <c r="A3097" s="18"/>
      <c r="B3097" s="18"/>
      <c r="C3097" s="18"/>
      <c r="D3097" s="77"/>
      <c r="E3097" s="77"/>
      <c r="F3097" s="77"/>
      <c r="G3097" s="78"/>
      <c r="H3097" s="5"/>
      <c r="I3097" s="5"/>
      <c r="J3097" s="5"/>
      <c r="K3097" s="5"/>
      <c r="O3097" s="5"/>
      <c r="P3097" s="5"/>
      <c r="Q3097" s="5"/>
      <c r="R3097" s="18"/>
      <c r="S3097" s="18"/>
      <c r="T3097" s="18"/>
      <c r="AA3097" s="70"/>
      <c r="AB3097" s="70"/>
      <c r="AC3097" s="20"/>
      <c r="AD3097" s="70"/>
      <c r="AE3097" s="105"/>
    </row>
    <row r="3098" spans="1:31" x14ac:dyDescent="0.25">
      <c r="A3098" s="18"/>
      <c r="B3098" s="18"/>
      <c r="C3098" s="18"/>
      <c r="D3098" s="77"/>
      <c r="E3098" s="77"/>
      <c r="F3098" s="77"/>
      <c r="G3098" s="78"/>
      <c r="H3098" s="5"/>
      <c r="I3098" s="5"/>
      <c r="J3098" s="5"/>
      <c r="K3098" s="5"/>
      <c r="O3098" s="5"/>
      <c r="P3098" s="5"/>
      <c r="Q3098" s="5"/>
      <c r="R3098" s="18"/>
      <c r="S3098" s="18"/>
      <c r="T3098" s="18"/>
      <c r="AA3098" s="70"/>
      <c r="AB3098" s="70"/>
      <c r="AC3098" s="20"/>
      <c r="AD3098" s="70"/>
      <c r="AE3098" s="105"/>
    </row>
    <row r="3099" spans="1:31" x14ac:dyDescent="0.25">
      <c r="A3099" s="18"/>
      <c r="B3099" s="18"/>
      <c r="C3099" s="18"/>
      <c r="D3099" s="77"/>
      <c r="E3099" s="77"/>
      <c r="F3099" s="77"/>
      <c r="G3099" s="78"/>
      <c r="H3099" s="5"/>
      <c r="I3099" s="5"/>
      <c r="J3099" s="5"/>
      <c r="K3099" s="5"/>
      <c r="O3099" s="5"/>
      <c r="P3099" s="5"/>
      <c r="Q3099" s="5"/>
      <c r="R3099" s="18"/>
      <c r="S3099" s="18"/>
      <c r="T3099" s="18"/>
      <c r="AA3099" s="70"/>
      <c r="AB3099" s="70"/>
      <c r="AC3099" s="20"/>
      <c r="AD3099" s="70"/>
      <c r="AE3099" s="105"/>
    </row>
    <row r="3100" spans="1:31" x14ac:dyDescent="0.25">
      <c r="A3100" s="18"/>
      <c r="B3100" s="18"/>
      <c r="C3100" s="18"/>
      <c r="D3100" s="77"/>
      <c r="E3100" s="77"/>
      <c r="F3100" s="77"/>
      <c r="G3100" s="78"/>
      <c r="H3100" s="5"/>
      <c r="I3100" s="5"/>
      <c r="J3100" s="5"/>
      <c r="K3100" s="5"/>
      <c r="O3100" s="5"/>
      <c r="P3100" s="5"/>
      <c r="Q3100" s="5"/>
      <c r="R3100" s="18"/>
      <c r="S3100" s="18"/>
      <c r="T3100" s="18"/>
      <c r="AA3100" s="70"/>
      <c r="AB3100" s="70"/>
      <c r="AC3100" s="20"/>
      <c r="AD3100" s="70"/>
      <c r="AE3100" s="105"/>
    </row>
    <row r="3101" spans="1:31" x14ac:dyDescent="0.25">
      <c r="A3101" s="18"/>
      <c r="B3101" s="18"/>
      <c r="C3101" s="18"/>
      <c r="D3101" s="77"/>
      <c r="E3101" s="77"/>
      <c r="F3101" s="77"/>
      <c r="G3101" s="78"/>
      <c r="H3101" s="5"/>
      <c r="I3101" s="5"/>
      <c r="J3101" s="5"/>
      <c r="K3101" s="5"/>
      <c r="O3101" s="5"/>
      <c r="P3101" s="5"/>
      <c r="Q3101" s="5"/>
      <c r="R3101" s="18"/>
      <c r="S3101" s="18"/>
      <c r="T3101" s="18"/>
      <c r="AA3101" s="70"/>
      <c r="AB3101" s="70"/>
      <c r="AC3101" s="20"/>
      <c r="AD3101" s="70"/>
      <c r="AE3101" s="105"/>
    </row>
    <row r="3102" spans="1:31" x14ac:dyDescent="0.25">
      <c r="A3102" s="18"/>
      <c r="B3102" s="18"/>
      <c r="C3102" s="18"/>
      <c r="D3102" s="77"/>
      <c r="E3102" s="77"/>
      <c r="F3102" s="77"/>
      <c r="G3102" s="78"/>
      <c r="H3102" s="5"/>
      <c r="I3102" s="5"/>
      <c r="J3102" s="5"/>
      <c r="K3102" s="5"/>
      <c r="O3102" s="5"/>
      <c r="P3102" s="5"/>
      <c r="Q3102" s="5"/>
      <c r="R3102" s="18"/>
      <c r="S3102" s="18"/>
      <c r="T3102" s="18"/>
      <c r="AA3102" s="70"/>
      <c r="AB3102" s="70"/>
      <c r="AC3102" s="20"/>
      <c r="AD3102" s="70"/>
      <c r="AE3102" s="105"/>
    </row>
    <row r="3103" spans="1:31" x14ac:dyDescent="0.25">
      <c r="A3103" s="18"/>
      <c r="B3103" s="18"/>
      <c r="C3103" s="18"/>
      <c r="D3103" s="77"/>
      <c r="E3103" s="77"/>
      <c r="F3103" s="77"/>
      <c r="G3103" s="78"/>
      <c r="H3103" s="5"/>
      <c r="I3103" s="5"/>
      <c r="J3103" s="5"/>
      <c r="K3103" s="5"/>
      <c r="O3103" s="5"/>
      <c r="P3103" s="5"/>
      <c r="Q3103" s="5"/>
      <c r="R3103" s="18"/>
      <c r="S3103" s="18"/>
      <c r="T3103" s="18"/>
      <c r="AA3103" s="70"/>
      <c r="AB3103" s="70"/>
      <c r="AC3103" s="20"/>
      <c r="AD3103" s="70"/>
      <c r="AE3103" s="105"/>
    </row>
    <row r="3104" spans="1:31" x14ac:dyDescent="0.25">
      <c r="A3104" s="18"/>
      <c r="B3104" s="18"/>
      <c r="C3104" s="18"/>
      <c r="D3104" s="77"/>
      <c r="E3104" s="77"/>
      <c r="F3104" s="77"/>
      <c r="G3104" s="78"/>
      <c r="H3104" s="5"/>
      <c r="I3104" s="5"/>
      <c r="J3104" s="5"/>
      <c r="K3104" s="5"/>
      <c r="O3104" s="5"/>
      <c r="P3104" s="5"/>
      <c r="Q3104" s="5"/>
      <c r="R3104" s="18"/>
      <c r="S3104" s="18"/>
      <c r="T3104" s="18"/>
      <c r="AA3104" s="70"/>
      <c r="AB3104" s="70"/>
      <c r="AC3104" s="20"/>
      <c r="AD3104" s="70"/>
      <c r="AE3104" s="105"/>
    </row>
    <row r="3105" spans="1:31" x14ac:dyDescent="0.25">
      <c r="A3105" s="18"/>
      <c r="B3105" s="18"/>
      <c r="C3105" s="18"/>
      <c r="D3105" s="77"/>
      <c r="E3105" s="77"/>
      <c r="F3105" s="77"/>
      <c r="G3105" s="78"/>
      <c r="H3105" s="5"/>
      <c r="I3105" s="5"/>
      <c r="J3105" s="5"/>
      <c r="K3105" s="5"/>
      <c r="O3105" s="5"/>
      <c r="P3105" s="5"/>
      <c r="Q3105" s="5"/>
      <c r="R3105" s="18"/>
      <c r="S3105" s="18"/>
      <c r="T3105" s="18"/>
      <c r="AA3105" s="70"/>
      <c r="AB3105" s="70"/>
      <c r="AC3105" s="20"/>
      <c r="AD3105" s="70"/>
      <c r="AE3105" s="105"/>
    </row>
    <row r="3106" spans="1:31" x14ac:dyDescent="0.25">
      <c r="A3106" s="18"/>
      <c r="B3106" s="18"/>
      <c r="C3106" s="18"/>
      <c r="D3106" s="77"/>
      <c r="E3106" s="77"/>
      <c r="F3106" s="77"/>
      <c r="G3106" s="78"/>
      <c r="H3106" s="5"/>
      <c r="I3106" s="5"/>
      <c r="J3106" s="5"/>
      <c r="K3106" s="5"/>
      <c r="O3106" s="5"/>
      <c r="P3106" s="5"/>
      <c r="Q3106" s="5"/>
      <c r="R3106" s="18"/>
      <c r="S3106" s="18"/>
      <c r="T3106" s="18"/>
      <c r="AA3106" s="70"/>
      <c r="AB3106" s="70"/>
      <c r="AC3106" s="20"/>
      <c r="AD3106" s="70"/>
      <c r="AE3106" s="105"/>
    </row>
    <row r="3107" spans="1:31" x14ac:dyDescent="0.25">
      <c r="A3107" s="18"/>
      <c r="B3107" s="18"/>
      <c r="C3107" s="18"/>
      <c r="D3107" s="77"/>
      <c r="E3107" s="77"/>
      <c r="F3107" s="77"/>
      <c r="G3107" s="78"/>
      <c r="H3107" s="5"/>
      <c r="I3107" s="5"/>
      <c r="J3107" s="5"/>
      <c r="K3107" s="5"/>
      <c r="O3107" s="5"/>
      <c r="P3107" s="5"/>
      <c r="Q3107" s="5"/>
      <c r="R3107" s="18"/>
      <c r="S3107" s="18"/>
      <c r="T3107" s="18"/>
      <c r="AA3107" s="70"/>
      <c r="AB3107" s="70"/>
      <c r="AC3107" s="20"/>
      <c r="AD3107" s="70"/>
      <c r="AE3107" s="105"/>
    </row>
    <row r="3108" spans="1:31" x14ac:dyDescent="0.25">
      <c r="A3108" s="18"/>
      <c r="B3108" s="18"/>
      <c r="C3108" s="18"/>
      <c r="D3108" s="77"/>
      <c r="E3108" s="77"/>
      <c r="F3108" s="77"/>
      <c r="G3108" s="78"/>
      <c r="H3108" s="5"/>
      <c r="I3108" s="5"/>
      <c r="J3108" s="5"/>
      <c r="K3108" s="5"/>
      <c r="O3108" s="5"/>
      <c r="P3108" s="5"/>
      <c r="Q3108" s="5"/>
      <c r="R3108" s="18"/>
      <c r="S3108" s="18"/>
      <c r="T3108" s="18"/>
      <c r="AA3108" s="70"/>
      <c r="AB3108" s="70"/>
      <c r="AC3108" s="20"/>
      <c r="AD3108" s="70"/>
      <c r="AE3108" s="105"/>
    </row>
    <row r="3109" spans="1:31" x14ac:dyDescent="0.25">
      <c r="A3109" s="18"/>
      <c r="B3109" s="18"/>
      <c r="C3109" s="18"/>
      <c r="D3109" s="77"/>
      <c r="E3109" s="77"/>
      <c r="F3109" s="77"/>
      <c r="G3109" s="78"/>
      <c r="H3109" s="5"/>
      <c r="I3109" s="5"/>
      <c r="J3109" s="5"/>
      <c r="K3109" s="5"/>
      <c r="O3109" s="5"/>
      <c r="P3109" s="5"/>
      <c r="Q3109" s="5"/>
      <c r="R3109" s="18"/>
      <c r="S3109" s="18"/>
      <c r="T3109" s="18"/>
      <c r="AA3109" s="70"/>
      <c r="AB3109" s="70"/>
      <c r="AC3109" s="20"/>
      <c r="AD3109" s="70"/>
      <c r="AE3109" s="105"/>
    </row>
    <row r="3110" spans="1:31" x14ac:dyDescent="0.25">
      <c r="A3110" s="18"/>
      <c r="B3110" s="18"/>
      <c r="C3110" s="18"/>
      <c r="D3110" s="77"/>
      <c r="E3110" s="77"/>
      <c r="F3110" s="77"/>
      <c r="G3110" s="78"/>
      <c r="H3110" s="5"/>
      <c r="I3110" s="5"/>
      <c r="J3110" s="5"/>
      <c r="K3110" s="5"/>
      <c r="O3110" s="5"/>
      <c r="P3110" s="5"/>
      <c r="Q3110" s="5"/>
      <c r="R3110" s="18"/>
      <c r="S3110" s="18"/>
      <c r="T3110" s="18"/>
      <c r="AA3110" s="70"/>
      <c r="AB3110" s="70"/>
      <c r="AC3110" s="20"/>
      <c r="AD3110" s="70"/>
      <c r="AE3110" s="105"/>
    </row>
    <row r="3111" spans="1:31" x14ac:dyDescent="0.25">
      <c r="A3111" s="18"/>
      <c r="B3111" s="18"/>
      <c r="C3111" s="18"/>
      <c r="D3111" s="77"/>
      <c r="E3111" s="77"/>
      <c r="F3111" s="77"/>
      <c r="G3111" s="78"/>
      <c r="H3111" s="5"/>
      <c r="I3111" s="5"/>
      <c r="J3111" s="5"/>
      <c r="K3111" s="5"/>
      <c r="O3111" s="5"/>
      <c r="P3111" s="5"/>
      <c r="Q3111" s="5"/>
      <c r="R3111" s="18"/>
      <c r="S3111" s="18"/>
      <c r="T3111" s="18"/>
      <c r="AA3111" s="70"/>
      <c r="AB3111" s="70"/>
      <c r="AC3111" s="20"/>
      <c r="AD3111" s="70"/>
      <c r="AE3111" s="108"/>
    </row>
    <row r="3112" spans="1:31" x14ac:dyDescent="0.25">
      <c r="A3112" s="18"/>
      <c r="B3112" s="18"/>
      <c r="C3112" s="18"/>
      <c r="D3112" s="77"/>
      <c r="E3112" s="77"/>
      <c r="F3112" s="77"/>
      <c r="G3112" s="78"/>
      <c r="H3112" s="5"/>
      <c r="I3112" s="5"/>
      <c r="J3112" s="5"/>
      <c r="K3112" s="5"/>
      <c r="O3112" s="5"/>
      <c r="P3112" s="5"/>
      <c r="Q3112" s="5"/>
      <c r="R3112" s="18"/>
      <c r="S3112" s="18"/>
      <c r="T3112" s="18"/>
      <c r="AA3112" s="70"/>
      <c r="AB3112" s="70"/>
      <c r="AC3112" s="20"/>
      <c r="AD3112" s="70"/>
      <c r="AE3112" s="108"/>
    </row>
    <row r="3113" spans="1:31" x14ac:dyDescent="0.25">
      <c r="A3113" s="18"/>
      <c r="B3113" s="18"/>
      <c r="C3113" s="18"/>
      <c r="D3113" s="77"/>
      <c r="E3113" s="77"/>
      <c r="F3113" s="77"/>
      <c r="G3113" s="78"/>
      <c r="H3113" s="5"/>
      <c r="I3113" s="5"/>
      <c r="J3113" s="5"/>
      <c r="K3113" s="5"/>
      <c r="O3113" s="5"/>
      <c r="P3113" s="5"/>
      <c r="Q3113" s="5"/>
      <c r="R3113" s="18"/>
      <c r="S3113" s="18"/>
      <c r="T3113" s="18"/>
      <c r="AA3113" s="70"/>
      <c r="AB3113" s="70"/>
      <c r="AC3113" s="20"/>
      <c r="AD3113" s="70"/>
      <c r="AE3113" s="108"/>
    </row>
    <row r="3114" spans="1:31" x14ac:dyDescent="0.25">
      <c r="A3114" s="18"/>
      <c r="B3114" s="18"/>
      <c r="C3114" s="18"/>
      <c r="D3114" s="77"/>
      <c r="E3114" s="77"/>
      <c r="F3114" s="77"/>
      <c r="G3114" s="78"/>
      <c r="H3114" s="5"/>
      <c r="I3114" s="5"/>
      <c r="J3114" s="5"/>
      <c r="K3114" s="5"/>
      <c r="O3114" s="5"/>
      <c r="P3114" s="5"/>
      <c r="Q3114" s="5"/>
      <c r="R3114" s="18"/>
      <c r="S3114" s="18"/>
      <c r="T3114" s="18"/>
      <c r="AA3114" s="70"/>
      <c r="AB3114" s="70"/>
      <c r="AC3114" s="20"/>
      <c r="AD3114" s="70"/>
      <c r="AE3114" s="108"/>
    </row>
    <row r="3115" spans="1:31" x14ac:dyDescent="0.25">
      <c r="A3115" s="18"/>
      <c r="B3115" s="18"/>
      <c r="C3115" s="18"/>
      <c r="D3115" s="77"/>
      <c r="E3115" s="77"/>
      <c r="F3115" s="77"/>
      <c r="G3115" s="78"/>
      <c r="H3115" s="5"/>
      <c r="I3115" s="5"/>
      <c r="J3115" s="5"/>
      <c r="K3115" s="5"/>
      <c r="O3115" s="5"/>
      <c r="P3115" s="5"/>
      <c r="Q3115" s="5"/>
      <c r="R3115" s="18"/>
      <c r="S3115" s="18"/>
      <c r="T3115" s="18"/>
      <c r="AA3115" s="70"/>
      <c r="AB3115" s="70"/>
      <c r="AC3115" s="20"/>
      <c r="AD3115" s="70"/>
      <c r="AE3115" s="108"/>
    </row>
    <row r="3116" spans="1:31" x14ac:dyDescent="0.25">
      <c r="A3116" s="18"/>
      <c r="B3116" s="18"/>
      <c r="C3116" s="18"/>
      <c r="D3116" s="77"/>
      <c r="E3116" s="77"/>
      <c r="F3116" s="77"/>
      <c r="G3116" s="78"/>
      <c r="H3116" s="5"/>
      <c r="I3116" s="5"/>
      <c r="J3116" s="5"/>
      <c r="K3116" s="5"/>
      <c r="O3116" s="5"/>
      <c r="P3116" s="5"/>
      <c r="Q3116" s="5"/>
      <c r="R3116" s="18"/>
      <c r="S3116" s="18"/>
      <c r="T3116" s="18"/>
      <c r="AA3116" s="70"/>
      <c r="AB3116" s="70"/>
      <c r="AC3116" s="20"/>
      <c r="AD3116" s="70"/>
      <c r="AE3116" s="108"/>
    </row>
    <row r="3117" spans="1:31" x14ac:dyDescent="0.25">
      <c r="A3117" s="18"/>
      <c r="B3117" s="18"/>
      <c r="C3117" s="18"/>
      <c r="D3117" s="77"/>
      <c r="E3117" s="77"/>
      <c r="F3117" s="77"/>
      <c r="G3117" s="78"/>
      <c r="H3117" s="5"/>
      <c r="I3117" s="5"/>
      <c r="J3117" s="5"/>
      <c r="K3117" s="5"/>
      <c r="O3117" s="5"/>
      <c r="P3117" s="5"/>
      <c r="Q3117" s="5"/>
      <c r="R3117" s="18"/>
      <c r="S3117" s="18"/>
      <c r="T3117" s="18"/>
      <c r="AA3117" s="70"/>
      <c r="AB3117" s="70"/>
      <c r="AC3117" s="20"/>
      <c r="AD3117" s="70"/>
      <c r="AE3117" s="108"/>
    </row>
    <row r="3118" spans="1:31" x14ac:dyDescent="0.25">
      <c r="A3118" s="18"/>
      <c r="B3118" s="18"/>
      <c r="C3118" s="18"/>
      <c r="D3118" s="77"/>
      <c r="E3118" s="77"/>
      <c r="F3118" s="77"/>
      <c r="G3118" s="78"/>
      <c r="H3118" s="5"/>
      <c r="I3118" s="5"/>
      <c r="J3118" s="5"/>
      <c r="K3118" s="5"/>
      <c r="O3118" s="5"/>
      <c r="P3118" s="5"/>
      <c r="Q3118" s="5"/>
      <c r="R3118" s="18"/>
      <c r="S3118" s="18"/>
      <c r="T3118" s="18"/>
      <c r="AA3118" s="70"/>
      <c r="AB3118" s="70"/>
      <c r="AC3118" s="20"/>
      <c r="AD3118" s="70"/>
      <c r="AE3118" s="108"/>
    </row>
    <row r="3119" spans="1:31" x14ac:dyDescent="0.25">
      <c r="A3119" s="18"/>
      <c r="B3119" s="18"/>
      <c r="C3119" s="18"/>
      <c r="D3119" s="77"/>
      <c r="E3119" s="77"/>
      <c r="F3119" s="77"/>
      <c r="G3119" s="78"/>
      <c r="H3119" s="5"/>
      <c r="I3119" s="5"/>
      <c r="J3119" s="5"/>
      <c r="K3119" s="5"/>
      <c r="O3119" s="5"/>
      <c r="P3119" s="5"/>
      <c r="Q3119" s="5"/>
      <c r="R3119" s="18"/>
      <c r="S3119" s="18"/>
      <c r="T3119" s="18"/>
      <c r="AA3119" s="70"/>
      <c r="AB3119" s="70"/>
      <c r="AC3119" s="20"/>
      <c r="AD3119" s="70"/>
      <c r="AE3119" s="108"/>
    </row>
    <row r="3120" spans="1:31" x14ac:dyDescent="0.25">
      <c r="A3120" s="18"/>
      <c r="B3120" s="18"/>
      <c r="C3120" s="18"/>
      <c r="D3120" s="77"/>
      <c r="E3120" s="77"/>
      <c r="F3120" s="77"/>
      <c r="G3120" s="78"/>
      <c r="H3120" s="5"/>
      <c r="I3120" s="5"/>
      <c r="J3120" s="5"/>
      <c r="K3120" s="5"/>
      <c r="O3120" s="5"/>
      <c r="P3120" s="5"/>
      <c r="Q3120" s="5"/>
      <c r="R3120" s="18"/>
      <c r="S3120" s="18"/>
      <c r="T3120" s="18"/>
      <c r="AA3120" s="70"/>
      <c r="AB3120" s="70"/>
      <c r="AC3120" s="20"/>
      <c r="AD3120" s="70"/>
      <c r="AE3120" s="108"/>
    </row>
    <row r="3121" spans="1:31" x14ac:dyDescent="0.25">
      <c r="A3121" s="18"/>
      <c r="B3121" s="18"/>
      <c r="C3121" s="18"/>
      <c r="D3121" s="77"/>
      <c r="E3121" s="77"/>
      <c r="F3121" s="77"/>
      <c r="G3121" s="78"/>
      <c r="H3121" s="5"/>
      <c r="I3121" s="5"/>
      <c r="J3121" s="5"/>
      <c r="K3121" s="5"/>
      <c r="O3121" s="5"/>
      <c r="P3121" s="5"/>
      <c r="Q3121" s="5"/>
      <c r="R3121" s="18"/>
      <c r="S3121" s="18"/>
      <c r="T3121" s="18"/>
      <c r="AA3121" s="70"/>
      <c r="AB3121" s="70"/>
      <c r="AC3121" s="20"/>
      <c r="AD3121" s="70"/>
      <c r="AE3121" s="108"/>
    </row>
    <row r="3122" spans="1:31" x14ac:dyDescent="0.25">
      <c r="A3122" s="18"/>
      <c r="B3122" s="18"/>
      <c r="C3122" s="18"/>
      <c r="D3122" s="77"/>
      <c r="E3122" s="77"/>
      <c r="F3122" s="77"/>
      <c r="G3122" s="78"/>
      <c r="H3122" s="5"/>
      <c r="I3122" s="5"/>
      <c r="J3122" s="5"/>
      <c r="K3122" s="5"/>
      <c r="O3122" s="5"/>
      <c r="P3122" s="5"/>
      <c r="Q3122" s="5"/>
      <c r="R3122" s="18"/>
      <c r="S3122" s="18"/>
      <c r="T3122" s="18"/>
      <c r="AA3122" s="70"/>
      <c r="AB3122" s="70"/>
      <c r="AC3122" s="20"/>
      <c r="AD3122" s="70"/>
      <c r="AE3122" s="108"/>
    </row>
    <row r="3123" spans="1:31" x14ac:dyDescent="0.25">
      <c r="A3123" s="18"/>
      <c r="B3123" s="18"/>
      <c r="C3123" s="18"/>
      <c r="D3123" s="77"/>
      <c r="E3123" s="77"/>
      <c r="F3123" s="77"/>
      <c r="G3123" s="78"/>
      <c r="H3123" s="5"/>
      <c r="I3123" s="5"/>
      <c r="J3123" s="5"/>
      <c r="K3123" s="5"/>
      <c r="O3123" s="5"/>
      <c r="P3123" s="5"/>
      <c r="Q3123" s="5"/>
      <c r="R3123" s="18"/>
      <c r="S3123" s="18"/>
      <c r="T3123" s="18"/>
      <c r="AA3123" s="70"/>
      <c r="AB3123" s="70"/>
      <c r="AC3123" s="20"/>
      <c r="AD3123" s="70"/>
      <c r="AE3123" s="108"/>
    </row>
    <row r="3124" spans="1:31" x14ac:dyDescent="0.25">
      <c r="A3124" s="18"/>
      <c r="B3124" s="18"/>
      <c r="C3124" s="18"/>
      <c r="D3124" s="77"/>
      <c r="E3124" s="77"/>
      <c r="F3124" s="77"/>
      <c r="G3124" s="78"/>
      <c r="H3124" s="5"/>
      <c r="I3124" s="5"/>
      <c r="J3124" s="5"/>
      <c r="K3124" s="5"/>
      <c r="O3124" s="5"/>
      <c r="P3124" s="5"/>
      <c r="Q3124" s="5"/>
      <c r="R3124" s="18"/>
      <c r="S3124" s="18"/>
      <c r="T3124" s="18"/>
      <c r="AA3124" s="70"/>
      <c r="AB3124" s="70"/>
      <c r="AC3124" s="20"/>
      <c r="AD3124" s="70"/>
      <c r="AE3124" s="108"/>
    </row>
    <row r="3125" spans="1:31" x14ac:dyDescent="0.25">
      <c r="A3125" s="18"/>
      <c r="B3125" s="18"/>
      <c r="C3125" s="18"/>
      <c r="D3125" s="77"/>
      <c r="E3125" s="77"/>
      <c r="F3125" s="77"/>
      <c r="G3125" s="78"/>
      <c r="H3125" s="5"/>
      <c r="I3125" s="5"/>
      <c r="J3125" s="5"/>
      <c r="K3125" s="5"/>
      <c r="O3125" s="5"/>
      <c r="P3125" s="5"/>
      <c r="Q3125" s="5"/>
      <c r="R3125" s="18"/>
      <c r="S3125" s="18"/>
      <c r="T3125" s="18"/>
      <c r="AA3125" s="70"/>
      <c r="AB3125" s="70"/>
      <c r="AC3125" s="20"/>
      <c r="AD3125" s="70"/>
      <c r="AE3125" s="108"/>
    </row>
    <row r="3126" spans="1:31" x14ac:dyDescent="0.25">
      <c r="A3126" s="18"/>
      <c r="B3126" s="18"/>
      <c r="C3126" s="18"/>
      <c r="D3126" s="77"/>
      <c r="E3126" s="77"/>
      <c r="F3126" s="77"/>
      <c r="G3126" s="78"/>
      <c r="H3126" s="5"/>
      <c r="I3126" s="5"/>
      <c r="J3126" s="5"/>
      <c r="K3126" s="5"/>
      <c r="O3126" s="5"/>
      <c r="P3126" s="5"/>
      <c r="Q3126" s="5"/>
      <c r="R3126" s="18"/>
      <c r="S3126" s="18"/>
      <c r="T3126" s="18"/>
      <c r="AA3126" s="70"/>
      <c r="AB3126" s="70"/>
      <c r="AC3126" s="20"/>
      <c r="AD3126" s="70"/>
      <c r="AE3126" s="108"/>
    </row>
    <row r="3127" spans="1:31" x14ac:dyDescent="0.25">
      <c r="A3127" s="18"/>
      <c r="B3127" s="18"/>
      <c r="C3127" s="18"/>
      <c r="D3127" s="77"/>
      <c r="E3127" s="77"/>
      <c r="F3127" s="77"/>
      <c r="G3127" s="78"/>
      <c r="H3127" s="5"/>
      <c r="I3127" s="5"/>
      <c r="J3127" s="5"/>
      <c r="K3127" s="5"/>
      <c r="O3127" s="5"/>
      <c r="P3127" s="5"/>
      <c r="Q3127" s="5"/>
      <c r="R3127" s="18"/>
      <c r="S3127" s="18"/>
      <c r="T3127" s="18"/>
      <c r="AA3127" s="70"/>
      <c r="AB3127" s="70"/>
      <c r="AC3127" s="20"/>
      <c r="AD3127" s="70"/>
      <c r="AE3127" s="108"/>
    </row>
    <row r="3128" spans="1:31" x14ac:dyDescent="0.25">
      <c r="A3128" s="18"/>
      <c r="B3128" s="18"/>
      <c r="C3128" s="18"/>
      <c r="D3128" s="77"/>
      <c r="E3128" s="77"/>
      <c r="F3128" s="77"/>
      <c r="G3128" s="78"/>
      <c r="H3128" s="5"/>
      <c r="I3128" s="5"/>
      <c r="J3128" s="5"/>
      <c r="K3128" s="5"/>
      <c r="O3128" s="5"/>
      <c r="P3128" s="5"/>
      <c r="Q3128" s="5"/>
      <c r="R3128" s="18"/>
      <c r="S3128" s="18"/>
      <c r="T3128" s="18"/>
      <c r="AA3128" s="70"/>
      <c r="AB3128" s="70"/>
      <c r="AC3128" s="20"/>
      <c r="AD3128" s="70"/>
      <c r="AE3128" s="108"/>
    </row>
    <row r="3129" spans="1:31" x14ac:dyDescent="0.25">
      <c r="A3129" s="18"/>
      <c r="B3129" s="18"/>
      <c r="C3129" s="18"/>
      <c r="D3129" s="77"/>
      <c r="E3129" s="77"/>
      <c r="F3129" s="77"/>
      <c r="G3129" s="78"/>
      <c r="H3129" s="5"/>
      <c r="I3129" s="5"/>
      <c r="J3129" s="5"/>
      <c r="K3129" s="5"/>
      <c r="O3129" s="5"/>
      <c r="P3129" s="5"/>
      <c r="Q3129" s="5"/>
      <c r="R3129" s="18"/>
      <c r="S3129" s="18"/>
      <c r="T3129" s="18"/>
      <c r="AA3129" s="70"/>
      <c r="AB3129" s="70"/>
      <c r="AC3129" s="20"/>
      <c r="AD3129" s="70"/>
      <c r="AE3129" s="108"/>
    </row>
    <row r="3130" spans="1:31" x14ac:dyDescent="0.25">
      <c r="A3130" s="18"/>
      <c r="B3130" s="18"/>
      <c r="C3130" s="18"/>
      <c r="D3130" s="77"/>
      <c r="E3130" s="77"/>
      <c r="F3130" s="77"/>
      <c r="G3130" s="78"/>
      <c r="H3130" s="5"/>
      <c r="I3130" s="5"/>
      <c r="J3130" s="5"/>
      <c r="K3130" s="5"/>
      <c r="O3130" s="5"/>
      <c r="P3130" s="5"/>
      <c r="Q3130" s="5"/>
      <c r="R3130" s="18"/>
      <c r="S3130" s="18"/>
      <c r="T3130" s="18"/>
      <c r="AA3130" s="70"/>
      <c r="AB3130" s="70"/>
      <c r="AC3130" s="20"/>
      <c r="AD3130" s="70"/>
      <c r="AE3130" s="108"/>
    </row>
    <row r="3131" spans="1:31" x14ac:dyDescent="0.25">
      <c r="A3131" s="18"/>
      <c r="B3131" s="18"/>
      <c r="C3131" s="18"/>
      <c r="D3131" s="77"/>
      <c r="E3131" s="77"/>
      <c r="F3131" s="77"/>
      <c r="G3131" s="78"/>
      <c r="H3131" s="5"/>
      <c r="I3131" s="5"/>
      <c r="J3131" s="5"/>
      <c r="K3131" s="5"/>
      <c r="O3131" s="5"/>
      <c r="P3131" s="5"/>
      <c r="Q3131" s="5"/>
      <c r="R3131" s="18"/>
      <c r="S3131" s="18"/>
      <c r="T3131" s="18"/>
      <c r="AA3131" s="70"/>
      <c r="AB3131" s="70"/>
      <c r="AC3131" s="20"/>
      <c r="AD3131" s="70"/>
      <c r="AE3131" s="108"/>
    </row>
    <row r="3132" spans="1:31" x14ac:dyDescent="0.25">
      <c r="A3132" s="18"/>
      <c r="B3132" s="18"/>
      <c r="C3132" s="18"/>
      <c r="D3132" s="77"/>
      <c r="E3132" s="77"/>
      <c r="F3132" s="77"/>
      <c r="G3132" s="78"/>
      <c r="H3132" s="5"/>
      <c r="I3132" s="5"/>
      <c r="J3132" s="5"/>
      <c r="K3132" s="5"/>
      <c r="O3132" s="5"/>
      <c r="P3132" s="5"/>
      <c r="Q3132" s="5"/>
      <c r="R3132" s="18"/>
      <c r="S3132" s="18"/>
      <c r="T3132" s="18"/>
      <c r="AA3132" s="70"/>
      <c r="AB3132" s="70"/>
      <c r="AC3132" s="20"/>
      <c r="AD3132" s="70"/>
      <c r="AE3132" s="108"/>
    </row>
    <row r="3133" spans="1:31" x14ac:dyDescent="0.25">
      <c r="A3133" s="18"/>
      <c r="B3133" s="18"/>
      <c r="C3133" s="18"/>
      <c r="D3133" s="77"/>
      <c r="E3133" s="77"/>
      <c r="F3133" s="77"/>
      <c r="G3133" s="78"/>
      <c r="H3133" s="5"/>
      <c r="I3133" s="5"/>
      <c r="J3133" s="5"/>
      <c r="K3133" s="5"/>
      <c r="O3133" s="5"/>
      <c r="P3133" s="5"/>
      <c r="Q3133" s="5"/>
      <c r="R3133" s="18"/>
      <c r="S3133" s="18"/>
      <c r="T3133" s="18"/>
      <c r="AA3133" s="70"/>
      <c r="AB3133" s="70"/>
      <c r="AC3133" s="20"/>
      <c r="AD3133" s="70"/>
      <c r="AE3133" s="108"/>
    </row>
    <row r="3134" spans="1:31" x14ac:dyDescent="0.25">
      <c r="A3134" s="18"/>
      <c r="B3134" s="18"/>
      <c r="C3134" s="18"/>
      <c r="D3134" s="77"/>
      <c r="E3134" s="77"/>
      <c r="F3134" s="77"/>
      <c r="G3134" s="78"/>
      <c r="H3134" s="5"/>
      <c r="I3134" s="5"/>
      <c r="J3134" s="5"/>
      <c r="K3134" s="5"/>
      <c r="O3134" s="5"/>
      <c r="P3134" s="5"/>
      <c r="Q3134" s="5"/>
      <c r="R3134" s="18"/>
      <c r="S3134" s="18"/>
      <c r="T3134" s="18"/>
      <c r="AA3134" s="70"/>
      <c r="AB3134" s="70"/>
      <c r="AC3134" s="20"/>
      <c r="AD3134" s="70"/>
      <c r="AE3134" s="108"/>
    </row>
    <row r="3135" spans="1:31" x14ac:dyDescent="0.25">
      <c r="A3135" s="18"/>
      <c r="B3135" s="18"/>
      <c r="C3135" s="18"/>
      <c r="D3135" s="77"/>
      <c r="E3135" s="77"/>
      <c r="F3135" s="77"/>
      <c r="G3135" s="78"/>
      <c r="H3135" s="5"/>
      <c r="I3135" s="5"/>
      <c r="J3135" s="5"/>
      <c r="K3135" s="5"/>
      <c r="O3135" s="5"/>
      <c r="P3135" s="5"/>
      <c r="Q3135" s="5"/>
      <c r="R3135" s="18"/>
      <c r="S3135" s="18"/>
      <c r="T3135" s="18"/>
      <c r="AA3135" s="70"/>
      <c r="AB3135" s="70"/>
      <c r="AC3135" s="20"/>
      <c r="AD3135" s="70"/>
      <c r="AE3135" s="108"/>
    </row>
    <row r="3136" spans="1:31" x14ac:dyDescent="0.25">
      <c r="A3136" s="18"/>
      <c r="B3136" s="18"/>
      <c r="C3136" s="18"/>
      <c r="D3136" s="77"/>
      <c r="E3136" s="77"/>
      <c r="F3136" s="77"/>
      <c r="G3136" s="78"/>
      <c r="H3136" s="5"/>
      <c r="I3136" s="5"/>
      <c r="J3136" s="5"/>
      <c r="K3136" s="5"/>
      <c r="O3136" s="5"/>
      <c r="P3136" s="5"/>
      <c r="Q3136" s="5"/>
      <c r="R3136" s="18"/>
      <c r="S3136" s="18"/>
      <c r="T3136" s="18"/>
      <c r="AA3136" s="70"/>
      <c r="AB3136" s="70"/>
      <c r="AC3136" s="20"/>
      <c r="AD3136" s="70"/>
      <c r="AE3136" s="108"/>
    </row>
    <row r="3137" spans="1:31" x14ac:dyDescent="0.25">
      <c r="A3137" s="18"/>
      <c r="B3137" s="18"/>
      <c r="C3137" s="18"/>
      <c r="D3137" s="77"/>
      <c r="E3137" s="77"/>
      <c r="F3137" s="77"/>
      <c r="G3137" s="78"/>
      <c r="H3137" s="5"/>
      <c r="I3137" s="5"/>
      <c r="J3137" s="5"/>
      <c r="K3137" s="5"/>
      <c r="O3137" s="5"/>
      <c r="P3137" s="5"/>
      <c r="Q3137" s="5"/>
      <c r="R3137" s="18"/>
      <c r="S3137" s="18"/>
      <c r="T3137" s="18"/>
      <c r="AA3137" s="70"/>
      <c r="AB3137" s="70"/>
      <c r="AC3137" s="20"/>
      <c r="AD3137" s="70"/>
      <c r="AE3137" s="108"/>
    </row>
    <row r="3138" spans="1:31" x14ac:dyDescent="0.25">
      <c r="A3138" s="18"/>
      <c r="B3138" s="18"/>
      <c r="C3138" s="18"/>
      <c r="D3138" s="77"/>
      <c r="E3138" s="77"/>
      <c r="F3138" s="77"/>
      <c r="G3138" s="78"/>
      <c r="H3138" s="5"/>
      <c r="I3138" s="5"/>
      <c r="J3138" s="5"/>
      <c r="K3138" s="5"/>
      <c r="O3138" s="5"/>
      <c r="P3138" s="5"/>
      <c r="Q3138" s="5"/>
      <c r="R3138" s="18"/>
      <c r="S3138" s="18"/>
      <c r="T3138" s="18"/>
      <c r="AA3138" s="70"/>
      <c r="AB3138" s="70"/>
      <c r="AC3138" s="20"/>
      <c r="AD3138" s="70"/>
      <c r="AE3138" s="108"/>
    </row>
    <row r="3139" spans="1:31" x14ac:dyDescent="0.25">
      <c r="A3139" s="18"/>
      <c r="B3139" s="18"/>
      <c r="C3139" s="18"/>
      <c r="D3139" s="77"/>
      <c r="E3139" s="77"/>
      <c r="F3139" s="77"/>
      <c r="G3139" s="78"/>
      <c r="H3139" s="5"/>
      <c r="I3139" s="5"/>
      <c r="J3139" s="5"/>
      <c r="K3139" s="5"/>
      <c r="O3139" s="5"/>
      <c r="P3139" s="5"/>
      <c r="Q3139" s="5"/>
      <c r="R3139" s="18"/>
      <c r="S3139" s="18"/>
      <c r="T3139" s="18"/>
      <c r="AA3139" s="70"/>
      <c r="AB3139" s="70"/>
      <c r="AC3139" s="20"/>
      <c r="AD3139" s="70"/>
      <c r="AE3139" s="108"/>
    </row>
    <row r="3140" spans="1:31" x14ac:dyDescent="0.25">
      <c r="A3140" s="18"/>
      <c r="B3140" s="18"/>
      <c r="C3140" s="18"/>
      <c r="D3140" s="77"/>
      <c r="E3140" s="77"/>
      <c r="F3140" s="77"/>
      <c r="G3140" s="78"/>
      <c r="H3140" s="5"/>
      <c r="I3140" s="5"/>
      <c r="J3140" s="5"/>
      <c r="K3140" s="5"/>
      <c r="O3140" s="5"/>
      <c r="P3140" s="5"/>
      <c r="Q3140" s="5"/>
      <c r="R3140" s="18"/>
      <c r="S3140" s="18"/>
      <c r="T3140" s="18"/>
      <c r="AA3140" s="70"/>
      <c r="AB3140" s="70"/>
      <c r="AC3140" s="20"/>
      <c r="AD3140" s="70"/>
      <c r="AE3140" s="108"/>
    </row>
    <row r="3141" spans="1:31" x14ac:dyDescent="0.25">
      <c r="A3141" s="18"/>
      <c r="B3141" s="18"/>
      <c r="C3141" s="18"/>
      <c r="D3141" s="77"/>
      <c r="E3141" s="77"/>
      <c r="F3141" s="77"/>
      <c r="G3141" s="78"/>
      <c r="H3141" s="5"/>
      <c r="I3141" s="5"/>
      <c r="J3141" s="5"/>
      <c r="K3141" s="5"/>
      <c r="O3141" s="5"/>
      <c r="P3141" s="5"/>
      <c r="Q3141" s="5"/>
      <c r="R3141" s="18"/>
      <c r="S3141" s="18"/>
      <c r="T3141" s="18"/>
      <c r="AA3141" s="70"/>
      <c r="AB3141" s="70"/>
      <c r="AC3141" s="20"/>
      <c r="AD3141" s="70"/>
      <c r="AE3141" s="108"/>
    </row>
    <row r="3142" spans="1:31" x14ac:dyDescent="0.25">
      <c r="A3142" s="18"/>
      <c r="B3142" s="18"/>
      <c r="C3142" s="18"/>
      <c r="D3142" s="77"/>
      <c r="E3142" s="77"/>
      <c r="F3142" s="77"/>
      <c r="G3142" s="78"/>
      <c r="H3142" s="5"/>
      <c r="I3142" s="5"/>
      <c r="J3142" s="5"/>
      <c r="K3142" s="5"/>
      <c r="O3142" s="5"/>
      <c r="P3142" s="5"/>
      <c r="Q3142" s="5"/>
      <c r="R3142" s="18"/>
      <c r="S3142" s="18"/>
      <c r="T3142" s="18"/>
      <c r="AA3142" s="70"/>
      <c r="AB3142" s="70"/>
      <c r="AC3142" s="20"/>
      <c r="AD3142" s="70"/>
      <c r="AE3142" s="108"/>
    </row>
    <row r="3143" spans="1:31" x14ac:dyDescent="0.25">
      <c r="A3143" s="18"/>
      <c r="B3143" s="18"/>
      <c r="C3143" s="18"/>
      <c r="D3143" s="77"/>
      <c r="E3143" s="77"/>
      <c r="F3143" s="77"/>
      <c r="G3143" s="78"/>
      <c r="H3143" s="5"/>
      <c r="I3143" s="5"/>
      <c r="J3143" s="5"/>
      <c r="K3143" s="5"/>
      <c r="O3143" s="5"/>
      <c r="P3143" s="5"/>
      <c r="Q3143" s="5"/>
      <c r="R3143" s="18"/>
      <c r="S3143" s="18"/>
      <c r="T3143" s="18"/>
      <c r="AA3143" s="70"/>
      <c r="AB3143" s="70"/>
      <c r="AC3143" s="20"/>
      <c r="AD3143" s="70"/>
      <c r="AE3143" s="108"/>
    </row>
    <row r="3144" spans="1:31" x14ac:dyDescent="0.25">
      <c r="A3144" s="18"/>
      <c r="B3144" s="18"/>
      <c r="C3144" s="18"/>
      <c r="D3144" s="77"/>
      <c r="E3144" s="77"/>
      <c r="F3144" s="77"/>
      <c r="G3144" s="78"/>
      <c r="H3144" s="5"/>
      <c r="I3144" s="5"/>
      <c r="J3144" s="5"/>
      <c r="K3144" s="5"/>
      <c r="O3144" s="5"/>
      <c r="P3144" s="5"/>
      <c r="Q3144" s="5"/>
      <c r="R3144" s="18"/>
      <c r="S3144" s="18"/>
      <c r="T3144" s="18"/>
      <c r="AA3144" s="70"/>
      <c r="AB3144" s="70"/>
      <c r="AC3144" s="20"/>
      <c r="AD3144" s="70"/>
      <c r="AE3144" s="108"/>
    </row>
    <row r="3145" spans="1:31" x14ac:dyDescent="0.25">
      <c r="A3145" s="18"/>
      <c r="B3145" s="18"/>
      <c r="C3145" s="18"/>
      <c r="D3145" s="77"/>
      <c r="E3145" s="77"/>
      <c r="F3145" s="77"/>
      <c r="G3145" s="78"/>
      <c r="H3145" s="5"/>
      <c r="I3145" s="5"/>
      <c r="J3145" s="5"/>
      <c r="K3145" s="5"/>
      <c r="O3145" s="5"/>
      <c r="P3145" s="5"/>
      <c r="Q3145" s="5"/>
      <c r="R3145" s="18"/>
      <c r="S3145" s="18"/>
      <c r="T3145" s="18"/>
      <c r="AA3145" s="70"/>
      <c r="AB3145" s="70"/>
      <c r="AC3145" s="20"/>
      <c r="AD3145" s="70"/>
      <c r="AE3145" s="108"/>
    </row>
    <row r="3146" spans="1:31" x14ac:dyDescent="0.25">
      <c r="A3146" s="18"/>
      <c r="B3146" s="18"/>
      <c r="C3146" s="18"/>
      <c r="D3146" s="77"/>
      <c r="E3146" s="77"/>
      <c r="F3146" s="77"/>
      <c r="G3146" s="78"/>
      <c r="H3146" s="5"/>
      <c r="I3146" s="5"/>
      <c r="J3146" s="5"/>
      <c r="K3146" s="5"/>
      <c r="O3146" s="5"/>
      <c r="P3146" s="5"/>
      <c r="Q3146" s="5"/>
      <c r="R3146" s="18"/>
      <c r="S3146" s="18"/>
      <c r="T3146" s="18"/>
      <c r="AA3146" s="70"/>
      <c r="AB3146" s="70"/>
      <c r="AC3146" s="20"/>
      <c r="AD3146" s="70"/>
      <c r="AE3146" s="108"/>
    </row>
    <row r="3147" spans="1:31" x14ac:dyDescent="0.25">
      <c r="A3147" s="18"/>
      <c r="B3147" s="18"/>
      <c r="C3147" s="18"/>
      <c r="D3147" s="77"/>
      <c r="E3147" s="77"/>
      <c r="F3147" s="77"/>
      <c r="G3147" s="78"/>
      <c r="H3147" s="5"/>
      <c r="I3147" s="5"/>
      <c r="J3147" s="5"/>
      <c r="K3147" s="5"/>
      <c r="O3147" s="5"/>
      <c r="P3147" s="5"/>
      <c r="Q3147" s="5"/>
      <c r="R3147" s="18"/>
      <c r="S3147" s="18"/>
      <c r="T3147" s="18"/>
      <c r="AA3147" s="70"/>
      <c r="AB3147" s="70"/>
      <c r="AC3147" s="20"/>
      <c r="AD3147" s="70"/>
      <c r="AE3147" s="108"/>
    </row>
    <row r="3148" spans="1:31" x14ac:dyDescent="0.25">
      <c r="A3148" s="18"/>
      <c r="B3148" s="18"/>
      <c r="C3148" s="18"/>
      <c r="D3148" s="77"/>
      <c r="E3148" s="77"/>
      <c r="F3148" s="77"/>
      <c r="G3148" s="78"/>
      <c r="H3148" s="5"/>
      <c r="I3148" s="5"/>
      <c r="J3148" s="5"/>
      <c r="K3148" s="5"/>
      <c r="O3148" s="5"/>
      <c r="P3148" s="5"/>
      <c r="Q3148" s="5"/>
      <c r="R3148" s="18"/>
      <c r="S3148" s="18"/>
      <c r="T3148" s="18"/>
      <c r="AA3148" s="70"/>
      <c r="AB3148" s="70"/>
      <c r="AC3148" s="20"/>
      <c r="AD3148" s="70"/>
      <c r="AE3148" s="108"/>
    </row>
    <row r="3149" spans="1:31" x14ac:dyDescent="0.25">
      <c r="A3149" s="18"/>
      <c r="B3149" s="18"/>
      <c r="C3149" s="18"/>
      <c r="D3149" s="77"/>
      <c r="E3149" s="77"/>
      <c r="F3149" s="77"/>
      <c r="G3149" s="78"/>
      <c r="H3149" s="5"/>
      <c r="I3149" s="5"/>
      <c r="J3149" s="5"/>
      <c r="K3149" s="5"/>
      <c r="O3149" s="5"/>
      <c r="P3149" s="5"/>
      <c r="Q3149" s="5"/>
      <c r="R3149" s="18"/>
      <c r="S3149" s="18"/>
      <c r="T3149" s="18"/>
      <c r="AA3149" s="70"/>
      <c r="AB3149" s="70"/>
      <c r="AC3149" s="20"/>
      <c r="AD3149" s="70"/>
      <c r="AE3149" s="108"/>
    </row>
    <row r="3150" spans="1:31" x14ac:dyDescent="0.25">
      <c r="A3150" s="18"/>
      <c r="B3150" s="18"/>
      <c r="C3150" s="18"/>
      <c r="D3150" s="77"/>
      <c r="E3150" s="77"/>
      <c r="F3150" s="77"/>
      <c r="G3150" s="78"/>
      <c r="H3150" s="5"/>
      <c r="I3150" s="5"/>
      <c r="J3150" s="5"/>
      <c r="K3150" s="5"/>
      <c r="O3150" s="5"/>
      <c r="P3150" s="5"/>
      <c r="Q3150" s="5"/>
      <c r="R3150" s="18"/>
      <c r="S3150" s="18"/>
      <c r="T3150" s="18"/>
      <c r="AA3150" s="70"/>
      <c r="AB3150" s="70"/>
      <c r="AC3150" s="20"/>
      <c r="AD3150" s="70"/>
      <c r="AE3150" s="108"/>
    </row>
    <row r="3151" spans="1:31" x14ac:dyDescent="0.25">
      <c r="A3151" s="18"/>
      <c r="B3151" s="18"/>
      <c r="C3151" s="18"/>
      <c r="D3151" s="77"/>
      <c r="E3151" s="77"/>
      <c r="F3151" s="77"/>
      <c r="G3151" s="78"/>
      <c r="H3151" s="5"/>
      <c r="I3151" s="5"/>
      <c r="J3151" s="5"/>
      <c r="K3151" s="5"/>
      <c r="O3151" s="5"/>
      <c r="P3151" s="5"/>
      <c r="Q3151" s="5"/>
      <c r="R3151" s="18"/>
      <c r="S3151" s="18"/>
      <c r="T3151" s="18"/>
      <c r="AA3151" s="70"/>
      <c r="AB3151" s="70"/>
      <c r="AC3151" s="20"/>
      <c r="AD3151" s="70"/>
      <c r="AE3151" s="108"/>
    </row>
    <row r="3152" spans="1:31" x14ac:dyDescent="0.25">
      <c r="A3152" s="18"/>
      <c r="B3152" s="18"/>
      <c r="C3152" s="18"/>
      <c r="D3152" s="77"/>
      <c r="E3152" s="77"/>
      <c r="F3152" s="77"/>
      <c r="G3152" s="78"/>
      <c r="H3152" s="5"/>
      <c r="I3152" s="5"/>
      <c r="J3152" s="5"/>
      <c r="K3152" s="5"/>
      <c r="O3152" s="5"/>
      <c r="P3152" s="5"/>
      <c r="Q3152" s="5"/>
      <c r="R3152" s="18"/>
      <c r="S3152" s="18"/>
      <c r="T3152" s="18"/>
      <c r="AA3152" s="70"/>
      <c r="AB3152" s="70"/>
      <c r="AC3152" s="20"/>
      <c r="AD3152" s="70"/>
      <c r="AE3152" s="108"/>
    </row>
    <row r="3153" spans="1:31" x14ac:dyDescent="0.25">
      <c r="A3153" s="18"/>
      <c r="B3153" s="18"/>
      <c r="C3153" s="18"/>
      <c r="D3153" s="77"/>
      <c r="E3153" s="77"/>
      <c r="F3153" s="77"/>
      <c r="G3153" s="78"/>
      <c r="H3153" s="5"/>
      <c r="I3153" s="5"/>
      <c r="J3153" s="5"/>
      <c r="K3153" s="5"/>
      <c r="O3153" s="5"/>
      <c r="P3153" s="5"/>
      <c r="Q3153" s="5"/>
      <c r="R3153" s="18"/>
      <c r="S3153" s="18"/>
      <c r="T3153" s="18"/>
      <c r="AA3153" s="70"/>
      <c r="AB3153" s="70"/>
      <c r="AC3153" s="20"/>
      <c r="AD3153" s="70"/>
      <c r="AE3153" s="108"/>
    </row>
    <row r="3154" spans="1:31" x14ac:dyDescent="0.25">
      <c r="A3154" s="18"/>
      <c r="B3154" s="18"/>
      <c r="C3154" s="18"/>
      <c r="D3154" s="77"/>
      <c r="E3154" s="77"/>
      <c r="F3154" s="77"/>
      <c r="G3154" s="78"/>
      <c r="H3154" s="5"/>
      <c r="I3154" s="5"/>
      <c r="J3154" s="5"/>
      <c r="K3154" s="5"/>
      <c r="O3154" s="5"/>
      <c r="P3154" s="5"/>
      <c r="Q3154" s="5"/>
      <c r="R3154" s="18"/>
      <c r="S3154" s="18"/>
      <c r="T3154" s="18"/>
      <c r="AA3154" s="70"/>
      <c r="AB3154" s="70"/>
      <c r="AC3154" s="20"/>
      <c r="AD3154" s="70"/>
      <c r="AE3154" s="108"/>
    </row>
    <row r="3155" spans="1:31" x14ac:dyDescent="0.25">
      <c r="A3155" s="18"/>
      <c r="B3155" s="18"/>
      <c r="C3155" s="18"/>
      <c r="D3155" s="77"/>
      <c r="E3155" s="77"/>
      <c r="F3155" s="77"/>
      <c r="G3155" s="78"/>
      <c r="H3155" s="5"/>
      <c r="I3155" s="5"/>
      <c r="J3155" s="5"/>
      <c r="K3155" s="5"/>
      <c r="O3155" s="5"/>
      <c r="P3155" s="5"/>
      <c r="Q3155" s="5"/>
      <c r="R3155" s="18"/>
      <c r="S3155" s="18"/>
      <c r="T3155" s="18"/>
      <c r="AA3155" s="70"/>
      <c r="AB3155" s="70"/>
      <c r="AC3155" s="20"/>
      <c r="AD3155" s="70"/>
      <c r="AE3155" s="108"/>
    </row>
    <row r="3156" spans="1:31" x14ac:dyDescent="0.25">
      <c r="A3156" s="18"/>
      <c r="B3156" s="18"/>
      <c r="C3156" s="18"/>
      <c r="D3156" s="77"/>
      <c r="E3156" s="77"/>
      <c r="F3156" s="77"/>
      <c r="G3156" s="78"/>
      <c r="H3156" s="5"/>
      <c r="I3156" s="5"/>
      <c r="J3156" s="5"/>
      <c r="K3156" s="5"/>
      <c r="O3156" s="5"/>
      <c r="P3156" s="5"/>
      <c r="Q3156" s="5"/>
      <c r="R3156" s="18"/>
      <c r="S3156" s="18"/>
      <c r="T3156" s="18"/>
      <c r="AA3156" s="70"/>
      <c r="AB3156" s="70"/>
      <c r="AC3156" s="20"/>
      <c r="AD3156" s="70"/>
      <c r="AE3156" s="108"/>
    </row>
    <row r="3157" spans="1:31" x14ac:dyDescent="0.25">
      <c r="A3157" s="18"/>
      <c r="B3157" s="18"/>
      <c r="C3157" s="18"/>
      <c r="D3157" s="77"/>
      <c r="E3157" s="77"/>
      <c r="F3157" s="77"/>
      <c r="G3157" s="78"/>
      <c r="H3157" s="5"/>
      <c r="I3157" s="5"/>
      <c r="J3157" s="5"/>
      <c r="K3157" s="5"/>
      <c r="O3157" s="5"/>
      <c r="P3157" s="5"/>
      <c r="Q3157" s="5"/>
      <c r="R3157" s="18"/>
      <c r="S3157" s="18"/>
      <c r="T3157" s="18"/>
      <c r="AA3157" s="70"/>
      <c r="AB3157" s="70"/>
      <c r="AC3157" s="20"/>
      <c r="AD3157" s="70"/>
      <c r="AE3157" s="108"/>
    </row>
    <row r="3158" spans="1:31" x14ac:dyDescent="0.25">
      <c r="A3158" s="18"/>
      <c r="B3158" s="18"/>
      <c r="C3158" s="18"/>
      <c r="D3158" s="77"/>
      <c r="E3158" s="77"/>
      <c r="F3158" s="77"/>
      <c r="G3158" s="78"/>
      <c r="H3158" s="5"/>
      <c r="I3158" s="5"/>
      <c r="J3158" s="5"/>
      <c r="K3158" s="5"/>
      <c r="O3158" s="5"/>
      <c r="P3158" s="5"/>
      <c r="Q3158" s="5"/>
      <c r="R3158" s="18"/>
      <c r="S3158" s="18"/>
      <c r="T3158" s="18"/>
      <c r="AA3158" s="70"/>
      <c r="AB3158" s="70"/>
      <c r="AC3158" s="20"/>
      <c r="AD3158" s="70"/>
      <c r="AE3158" s="108"/>
    </row>
    <row r="3159" spans="1:31" x14ac:dyDescent="0.25">
      <c r="A3159" s="18"/>
      <c r="B3159" s="18"/>
      <c r="C3159" s="18"/>
      <c r="D3159" s="77"/>
      <c r="E3159" s="77"/>
      <c r="F3159" s="77"/>
      <c r="G3159" s="78"/>
      <c r="H3159" s="5"/>
      <c r="I3159" s="5"/>
      <c r="J3159" s="5"/>
      <c r="K3159" s="5"/>
      <c r="O3159" s="5"/>
      <c r="P3159" s="5"/>
      <c r="Q3159" s="5"/>
      <c r="R3159" s="18"/>
      <c r="S3159" s="18"/>
      <c r="T3159" s="18"/>
      <c r="AA3159" s="70"/>
      <c r="AB3159" s="70"/>
      <c r="AC3159" s="20"/>
      <c r="AD3159" s="70"/>
      <c r="AE3159" s="108"/>
    </row>
    <row r="3160" spans="1:31" x14ac:dyDescent="0.25">
      <c r="A3160" s="18"/>
      <c r="B3160" s="18"/>
      <c r="C3160" s="18"/>
      <c r="D3160" s="77"/>
      <c r="E3160" s="77"/>
      <c r="F3160" s="77"/>
      <c r="G3160" s="78"/>
      <c r="H3160" s="5"/>
      <c r="I3160" s="5"/>
      <c r="J3160" s="5"/>
      <c r="K3160" s="5"/>
      <c r="O3160" s="5"/>
      <c r="P3160" s="5"/>
      <c r="Q3160" s="5"/>
      <c r="R3160" s="18"/>
      <c r="S3160" s="18"/>
      <c r="T3160" s="18"/>
      <c r="AA3160" s="70"/>
      <c r="AB3160" s="70"/>
      <c r="AC3160" s="20"/>
      <c r="AD3160" s="70"/>
      <c r="AE3160" s="108"/>
    </row>
    <row r="3161" spans="1:31" x14ac:dyDescent="0.25">
      <c r="A3161" s="18"/>
      <c r="B3161" s="18"/>
      <c r="C3161" s="18"/>
      <c r="D3161" s="77"/>
      <c r="E3161" s="77"/>
      <c r="F3161" s="77"/>
      <c r="G3161" s="78"/>
      <c r="H3161" s="5"/>
      <c r="I3161" s="5"/>
      <c r="J3161" s="5"/>
      <c r="K3161" s="5"/>
      <c r="O3161" s="5"/>
      <c r="P3161" s="5"/>
      <c r="Q3161" s="5"/>
      <c r="R3161" s="18"/>
      <c r="S3161" s="18"/>
      <c r="T3161" s="18"/>
      <c r="AA3161" s="70"/>
      <c r="AB3161" s="70"/>
      <c r="AC3161" s="20"/>
      <c r="AD3161" s="70"/>
      <c r="AE3161" s="108"/>
    </row>
    <row r="3162" spans="1:31" x14ac:dyDescent="0.25">
      <c r="A3162" s="18"/>
      <c r="B3162" s="18"/>
      <c r="C3162" s="18"/>
      <c r="D3162" s="77"/>
      <c r="E3162" s="77"/>
      <c r="F3162" s="77"/>
      <c r="G3162" s="78"/>
      <c r="H3162" s="5"/>
      <c r="I3162" s="5"/>
      <c r="J3162" s="5"/>
      <c r="K3162" s="5"/>
      <c r="O3162" s="5"/>
      <c r="P3162" s="5"/>
      <c r="Q3162" s="5"/>
      <c r="R3162" s="18"/>
      <c r="S3162" s="18"/>
      <c r="T3162" s="18"/>
      <c r="AA3162" s="70"/>
      <c r="AB3162" s="70"/>
      <c r="AC3162" s="20"/>
      <c r="AD3162" s="70"/>
      <c r="AE3162" s="108"/>
    </row>
    <row r="3163" spans="1:31" x14ac:dyDescent="0.25">
      <c r="A3163" s="18"/>
      <c r="B3163" s="18"/>
      <c r="C3163" s="18"/>
      <c r="D3163" s="77"/>
      <c r="E3163" s="77"/>
      <c r="F3163" s="77"/>
      <c r="G3163" s="78"/>
      <c r="H3163" s="5"/>
      <c r="I3163" s="5"/>
      <c r="J3163" s="5"/>
      <c r="K3163" s="5"/>
      <c r="O3163" s="5"/>
      <c r="P3163" s="5"/>
      <c r="Q3163" s="5"/>
      <c r="R3163" s="18"/>
      <c r="S3163" s="18"/>
      <c r="T3163" s="18"/>
      <c r="AA3163" s="70"/>
      <c r="AB3163" s="70"/>
      <c r="AC3163" s="20"/>
      <c r="AD3163" s="70"/>
      <c r="AE3163" s="108"/>
    </row>
    <row r="3164" spans="1:31" x14ac:dyDescent="0.25">
      <c r="A3164" s="18"/>
      <c r="B3164" s="18"/>
      <c r="C3164" s="18"/>
      <c r="D3164" s="77"/>
      <c r="E3164" s="77"/>
      <c r="F3164" s="77"/>
      <c r="G3164" s="78"/>
      <c r="H3164" s="5"/>
      <c r="I3164" s="5"/>
      <c r="J3164" s="5"/>
      <c r="K3164" s="5"/>
      <c r="O3164" s="5"/>
      <c r="P3164" s="5"/>
      <c r="Q3164" s="5"/>
      <c r="R3164" s="18"/>
      <c r="S3164" s="18"/>
      <c r="T3164" s="18"/>
      <c r="AA3164" s="70"/>
      <c r="AB3164" s="70"/>
      <c r="AC3164" s="20"/>
      <c r="AD3164" s="70"/>
      <c r="AE3164" s="108"/>
    </row>
    <row r="3165" spans="1:31" x14ac:dyDescent="0.25">
      <c r="A3165" s="18"/>
      <c r="B3165" s="18"/>
      <c r="C3165" s="18"/>
      <c r="D3165" s="77"/>
      <c r="E3165" s="77"/>
      <c r="F3165" s="77"/>
      <c r="G3165" s="78"/>
      <c r="H3165" s="5"/>
      <c r="I3165" s="5"/>
      <c r="J3165" s="5"/>
      <c r="K3165" s="5"/>
      <c r="O3165" s="5"/>
      <c r="P3165" s="5"/>
      <c r="Q3165" s="5"/>
      <c r="R3165" s="18"/>
      <c r="S3165" s="18"/>
      <c r="T3165" s="18"/>
      <c r="AA3165" s="70"/>
      <c r="AB3165" s="70"/>
      <c r="AC3165" s="20"/>
      <c r="AD3165" s="70"/>
      <c r="AE3165" s="108"/>
    </row>
    <row r="3166" spans="1:31" x14ac:dyDescent="0.25">
      <c r="A3166" s="18"/>
      <c r="B3166" s="18"/>
      <c r="C3166" s="18"/>
      <c r="D3166" s="77"/>
      <c r="E3166" s="77"/>
      <c r="F3166" s="77"/>
      <c r="G3166" s="78"/>
      <c r="H3166" s="5"/>
      <c r="I3166" s="5"/>
      <c r="J3166" s="5"/>
      <c r="K3166" s="5"/>
      <c r="O3166" s="5"/>
      <c r="P3166" s="5"/>
      <c r="Q3166" s="5"/>
      <c r="R3166" s="18"/>
      <c r="S3166" s="18"/>
      <c r="T3166" s="18"/>
      <c r="AA3166" s="70"/>
      <c r="AB3166" s="70"/>
      <c r="AC3166" s="20"/>
      <c r="AD3166" s="70"/>
      <c r="AE3166" s="108"/>
    </row>
    <row r="3167" spans="1:31" x14ac:dyDescent="0.25">
      <c r="A3167" s="18"/>
      <c r="B3167" s="18"/>
      <c r="C3167" s="18"/>
      <c r="D3167" s="77"/>
      <c r="E3167" s="77"/>
      <c r="F3167" s="77"/>
      <c r="G3167" s="78"/>
      <c r="H3167" s="5"/>
      <c r="I3167" s="5"/>
      <c r="J3167" s="5"/>
      <c r="K3167" s="5"/>
      <c r="O3167" s="5"/>
      <c r="P3167" s="5"/>
      <c r="Q3167" s="5"/>
      <c r="R3167" s="18"/>
      <c r="S3167" s="18"/>
      <c r="T3167" s="18"/>
      <c r="AA3167" s="70"/>
      <c r="AB3167" s="70"/>
      <c r="AC3167" s="20"/>
      <c r="AD3167" s="70"/>
      <c r="AE3167" s="108"/>
    </row>
    <row r="3168" spans="1:31" x14ac:dyDescent="0.25">
      <c r="A3168" s="18"/>
      <c r="B3168" s="18"/>
      <c r="C3168" s="18"/>
      <c r="D3168" s="77"/>
      <c r="E3168" s="77"/>
      <c r="F3168" s="77"/>
      <c r="G3168" s="78"/>
      <c r="H3168" s="5"/>
      <c r="I3168" s="5"/>
      <c r="J3168" s="5"/>
      <c r="K3168" s="5"/>
      <c r="O3168" s="5"/>
      <c r="P3168" s="5"/>
      <c r="Q3168" s="5"/>
      <c r="R3168" s="18"/>
      <c r="S3168" s="18"/>
      <c r="T3168" s="18"/>
      <c r="AA3168" s="70"/>
      <c r="AB3168" s="70"/>
      <c r="AC3168" s="20"/>
      <c r="AD3168" s="70"/>
      <c r="AE3168" s="108"/>
    </row>
    <row r="3169" spans="1:31" x14ac:dyDescent="0.25">
      <c r="A3169" s="18"/>
      <c r="B3169" s="18"/>
      <c r="C3169" s="18"/>
      <c r="D3169" s="77"/>
      <c r="E3169" s="77"/>
      <c r="F3169" s="77"/>
      <c r="G3169" s="78"/>
      <c r="H3169" s="5"/>
      <c r="I3169" s="5"/>
      <c r="J3169" s="5"/>
      <c r="K3169" s="5"/>
      <c r="O3169" s="5"/>
      <c r="P3169" s="5"/>
      <c r="Q3169" s="5"/>
      <c r="R3169" s="18"/>
      <c r="S3169" s="18"/>
      <c r="T3169" s="18"/>
      <c r="AA3169" s="70"/>
      <c r="AB3169" s="70"/>
      <c r="AC3169" s="20"/>
      <c r="AD3169" s="70"/>
      <c r="AE3169" s="108"/>
    </row>
    <row r="3170" spans="1:31" x14ac:dyDescent="0.25">
      <c r="A3170" s="18"/>
      <c r="B3170" s="18"/>
      <c r="C3170" s="18"/>
      <c r="D3170" s="77"/>
      <c r="E3170" s="77"/>
      <c r="F3170" s="77"/>
      <c r="G3170" s="78"/>
      <c r="H3170" s="5"/>
      <c r="I3170" s="5"/>
      <c r="J3170" s="5"/>
      <c r="K3170" s="5"/>
      <c r="O3170" s="5"/>
      <c r="P3170" s="5"/>
      <c r="Q3170" s="5"/>
      <c r="R3170" s="18"/>
      <c r="S3170" s="18"/>
      <c r="T3170" s="18"/>
      <c r="AA3170" s="70"/>
      <c r="AB3170" s="70"/>
      <c r="AC3170" s="20"/>
      <c r="AD3170" s="70"/>
      <c r="AE3170" s="108"/>
    </row>
    <row r="3171" spans="1:31" x14ac:dyDescent="0.25">
      <c r="A3171" s="18"/>
      <c r="B3171" s="18"/>
      <c r="C3171" s="18"/>
      <c r="D3171" s="77"/>
      <c r="E3171" s="77"/>
      <c r="F3171" s="77"/>
      <c r="G3171" s="78"/>
      <c r="H3171" s="5"/>
      <c r="I3171" s="5"/>
      <c r="J3171" s="5"/>
      <c r="K3171" s="5"/>
      <c r="O3171" s="5"/>
      <c r="P3171" s="5"/>
      <c r="Q3171" s="5"/>
      <c r="R3171" s="18"/>
      <c r="S3171" s="18"/>
      <c r="T3171" s="18"/>
      <c r="AA3171" s="70"/>
      <c r="AB3171" s="70"/>
      <c r="AC3171" s="20"/>
      <c r="AD3171" s="70"/>
      <c r="AE3171" s="108"/>
    </row>
    <row r="3172" spans="1:31" x14ac:dyDescent="0.25">
      <c r="A3172" s="18"/>
      <c r="B3172" s="18"/>
      <c r="C3172" s="18"/>
      <c r="D3172" s="77"/>
      <c r="E3172" s="77"/>
      <c r="F3172" s="77"/>
      <c r="G3172" s="78"/>
      <c r="H3172" s="5"/>
      <c r="I3172" s="5"/>
      <c r="J3172" s="5"/>
      <c r="K3172" s="5"/>
      <c r="O3172" s="5"/>
      <c r="P3172" s="5"/>
      <c r="Q3172" s="5"/>
      <c r="R3172" s="18"/>
      <c r="S3172" s="18"/>
      <c r="T3172" s="18"/>
      <c r="AA3172" s="70"/>
      <c r="AB3172" s="70"/>
      <c r="AC3172" s="20"/>
      <c r="AD3172" s="70"/>
      <c r="AE3172" s="108"/>
    </row>
    <row r="3173" spans="1:31" x14ac:dyDescent="0.25">
      <c r="A3173" s="18"/>
      <c r="B3173" s="18"/>
      <c r="C3173" s="18"/>
      <c r="D3173" s="77"/>
      <c r="E3173" s="77"/>
      <c r="F3173" s="77"/>
      <c r="G3173" s="78"/>
      <c r="H3173" s="5"/>
      <c r="I3173" s="5"/>
      <c r="J3173" s="5"/>
      <c r="K3173" s="5"/>
      <c r="O3173" s="5"/>
      <c r="P3173" s="5"/>
      <c r="Q3173" s="5"/>
      <c r="R3173" s="18"/>
      <c r="S3173" s="18"/>
      <c r="T3173" s="18"/>
      <c r="AA3173" s="70"/>
      <c r="AB3173" s="70"/>
      <c r="AC3173" s="20"/>
      <c r="AD3173" s="70"/>
      <c r="AE3173" s="108"/>
    </row>
    <row r="3174" spans="1:31" x14ac:dyDescent="0.25">
      <c r="A3174" s="18"/>
      <c r="B3174" s="18"/>
      <c r="C3174" s="18"/>
      <c r="D3174" s="77"/>
      <c r="E3174" s="77"/>
      <c r="F3174" s="77"/>
      <c r="G3174" s="78"/>
      <c r="H3174" s="5"/>
      <c r="I3174" s="5"/>
      <c r="J3174" s="5"/>
      <c r="K3174" s="5"/>
      <c r="O3174" s="5"/>
      <c r="P3174" s="5"/>
      <c r="Q3174" s="5"/>
      <c r="R3174" s="18"/>
      <c r="S3174" s="18"/>
      <c r="T3174" s="18"/>
      <c r="AA3174" s="70"/>
      <c r="AB3174" s="70"/>
      <c r="AC3174" s="20"/>
      <c r="AD3174" s="70"/>
      <c r="AE3174" s="108"/>
    </row>
    <row r="3175" spans="1:31" x14ac:dyDescent="0.25">
      <c r="A3175" s="18"/>
      <c r="B3175" s="18"/>
      <c r="C3175" s="18"/>
      <c r="D3175" s="77"/>
      <c r="E3175" s="77"/>
      <c r="F3175" s="77"/>
      <c r="G3175" s="78"/>
      <c r="H3175" s="5"/>
      <c r="I3175" s="5"/>
      <c r="J3175" s="5"/>
      <c r="K3175" s="5"/>
      <c r="O3175" s="5"/>
      <c r="P3175" s="5"/>
      <c r="Q3175" s="5"/>
      <c r="R3175" s="18"/>
      <c r="S3175" s="18"/>
      <c r="T3175" s="18"/>
      <c r="AA3175" s="70"/>
      <c r="AB3175" s="70"/>
      <c r="AC3175" s="20"/>
      <c r="AD3175" s="70"/>
      <c r="AE3175" s="108"/>
    </row>
    <row r="3176" spans="1:31" x14ac:dyDescent="0.25">
      <c r="A3176" s="18"/>
      <c r="B3176" s="18"/>
      <c r="C3176" s="18"/>
      <c r="D3176" s="77"/>
      <c r="E3176" s="77"/>
      <c r="F3176" s="77"/>
      <c r="G3176" s="78"/>
      <c r="H3176" s="5"/>
      <c r="I3176" s="5"/>
      <c r="J3176" s="5"/>
      <c r="K3176" s="5"/>
      <c r="O3176" s="5"/>
      <c r="P3176" s="5"/>
      <c r="Q3176" s="5"/>
      <c r="R3176" s="18"/>
      <c r="S3176" s="18"/>
      <c r="T3176" s="18"/>
      <c r="AA3176" s="70"/>
      <c r="AB3176" s="70"/>
      <c r="AC3176" s="20"/>
      <c r="AD3176" s="70"/>
      <c r="AE3176" s="108"/>
    </row>
    <row r="3177" spans="1:31" x14ac:dyDescent="0.25">
      <c r="A3177" s="18"/>
      <c r="B3177" s="18"/>
      <c r="C3177" s="18"/>
      <c r="D3177" s="77"/>
      <c r="E3177" s="77"/>
      <c r="F3177" s="77"/>
      <c r="G3177" s="78"/>
      <c r="H3177" s="5"/>
      <c r="I3177" s="5"/>
      <c r="J3177" s="5"/>
      <c r="K3177" s="5"/>
      <c r="O3177" s="5"/>
      <c r="P3177" s="5"/>
      <c r="Q3177" s="5"/>
      <c r="R3177" s="18"/>
      <c r="S3177" s="18"/>
      <c r="T3177" s="18"/>
      <c r="AA3177" s="70"/>
      <c r="AB3177" s="70"/>
      <c r="AC3177" s="20"/>
      <c r="AD3177" s="70"/>
      <c r="AE3177" s="108"/>
    </row>
    <row r="3178" spans="1:31" x14ac:dyDescent="0.25">
      <c r="A3178" s="18"/>
      <c r="B3178" s="18"/>
      <c r="C3178" s="18"/>
      <c r="D3178" s="77"/>
      <c r="E3178" s="77"/>
      <c r="F3178" s="77"/>
      <c r="G3178" s="78"/>
      <c r="H3178" s="5"/>
      <c r="I3178" s="5"/>
      <c r="J3178" s="5"/>
      <c r="K3178" s="5"/>
      <c r="O3178" s="5"/>
      <c r="P3178" s="5"/>
      <c r="Q3178" s="5"/>
      <c r="R3178" s="18"/>
      <c r="S3178" s="18"/>
      <c r="T3178" s="18"/>
      <c r="AA3178" s="70"/>
      <c r="AB3178" s="70"/>
      <c r="AC3178" s="20"/>
      <c r="AD3178" s="70"/>
      <c r="AE3178" s="108"/>
    </row>
    <row r="3179" spans="1:31" x14ac:dyDescent="0.25">
      <c r="A3179" s="18"/>
      <c r="B3179" s="18"/>
      <c r="C3179" s="18"/>
      <c r="D3179" s="77"/>
      <c r="E3179" s="77"/>
      <c r="F3179" s="77"/>
      <c r="G3179" s="78"/>
      <c r="H3179" s="5"/>
      <c r="I3179" s="5"/>
      <c r="J3179" s="5"/>
      <c r="K3179" s="5"/>
      <c r="O3179" s="5"/>
      <c r="P3179" s="5"/>
      <c r="Q3179" s="5"/>
      <c r="R3179" s="18"/>
      <c r="S3179" s="18"/>
      <c r="T3179" s="18"/>
      <c r="AA3179" s="70"/>
      <c r="AB3179" s="70"/>
      <c r="AC3179" s="20"/>
      <c r="AD3179" s="70"/>
      <c r="AE3179" s="108"/>
    </row>
    <row r="3180" spans="1:31" x14ac:dyDescent="0.25">
      <c r="A3180" s="18"/>
      <c r="B3180" s="18"/>
      <c r="C3180" s="18"/>
      <c r="D3180" s="77"/>
      <c r="E3180" s="77"/>
      <c r="F3180" s="77"/>
      <c r="G3180" s="78"/>
      <c r="H3180" s="5"/>
      <c r="I3180" s="5"/>
      <c r="J3180" s="5"/>
      <c r="K3180" s="5"/>
      <c r="O3180" s="5"/>
      <c r="P3180" s="5"/>
      <c r="Q3180" s="5"/>
      <c r="R3180" s="18"/>
      <c r="S3180" s="18"/>
      <c r="T3180" s="18"/>
      <c r="AA3180" s="70"/>
      <c r="AB3180" s="70"/>
      <c r="AC3180" s="20"/>
      <c r="AD3180" s="70"/>
      <c r="AE3180" s="108"/>
    </row>
    <row r="3181" spans="1:31" x14ac:dyDescent="0.25">
      <c r="A3181" s="18"/>
      <c r="B3181" s="18"/>
      <c r="C3181" s="18"/>
      <c r="D3181" s="77"/>
      <c r="E3181" s="77"/>
      <c r="F3181" s="77"/>
      <c r="G3181" s="78"/>
      <c r="H3181" s="5"/>
      <c r="I3181" s="5"/>
      <c r="J3181" s="5"/>
      <c r="K3181" s="5"/>
      <c r="O3181" s="5"/>
      <c r="P3181" s="5"/>
      <c r="Q3181" s="5"/>
      <c r="R3181" s="18"/>
      <c r="S3181" s="18"/>
      <c r="T3181" s="18"/>
      <c r="AA3181" s="70"/>
      <c r="AB3181" s="70"/>
      <c r="AC3181" s="20"/>
      <c r="AD3181" s="70"/>
      <c r="AE3181" s="108"/>
    </row>
    <row r="3182" spans="1:31" x14ac:dyDescent="0.25">
      <c r="A3182" s="18"/>
      <c r="B3182" s="18"/>
      <c r="C3182" s="18"/>
      <c r="D3182" s="77"/>
      <c r="E3182" s="77"/>
      <c r="F3182" s="77"/>
      <c r="G3182" s="78"/>
      <c r="H3182" s="5"/>
      <c r="I3182" s="5"/>
      <c r="J3182" s="5"/>
      <c r="K3182" s="5"/>
      <c r="O3182" s="5"/>
      <c r="P3182" s="5"/>
      <c r="Q3182" s="5"/>
      <c r="R3182" s="18"/>
      <c r="S3182" s="18"/>
      <c r="T3182" s="18"/>
      <c r="AA3182" s="70"/>
      <c r="AB3182" s="70"/>
      <c r="AC3182" s="20"/>
      <c r="AD3182" s="70"/>
      <c r="AE3182" s="108"/>
    </row>
    <row r="3183" spans="1:31" x14ac:dyDescent="0.25">
      <c r="A3183" s="18"/>
      <c r="B3183" s="18"/>
      <c r="C3183" s="18"/>
      <c r="D3183" s="77"/>
      <c r="E3183" s="77"/>
      <c r="F3183" s="77"/>
      <c r="G3183" s="78"/>
      <c r="H3183" s="5"/>
      <c r="I3183" s="5"/>
      <c r="J3183" s="5"/>
      <c r="K3183" s="5"/>
      <c r="O3183" s="5"/>
      <c r="P3183" s="5"/>
      <c r="Q3183" s="5"/>
      <c r="R3183" s="18"/>
      <c r="S3183" s="18"/>
      <c r="T3183" s="18"/>
      <c r="AA3183" s="70"/>
      <c r="AB3183" s="70"/>
      <c r="AC3183" s="20"/>
      <c r="AD3183" s="70"/>
      <c r="AE3183" s="108"/>
    </row>
    <row r="3184" spans="1:31" x14ac:dyDescent="0.25">
      <c r="A3184" s="18"/>
      <c r="B3184" s="18"/>
      <c r="C3184" s="18"/>
      <c r="D3184" s="77"/>
      <c r="E3184" s="77"/>
      <c r="F3184" s="77"/>
      <c r="G3184" s="78"/>
      <c r="H3184" s="5"/>
      <c r="I3184" s="5"/>
      <c r="J3184" s="5"/>
      <c r="K3184" s="5"/>
      <c r="O3184" s="5"/>
      <c r="P3184" s="5"/>
      <c r="Q3184" s="5"/>
      <c r="R3184" s="18"/>
      <c r="S3184" s="18"/>
      <c r="T3184" s="18"/>
      <c r="AA3184" s="70"/>
      <c r="AB3184" s="70"/>
      <c r="AC3184" s="20"/>
      <c r="AD3184" s="70"/>
      <c r="AE3184" s="108"/>
    </row>
    <row r="3185" spans="1:31" x14ac:dyDescent="0.25">
      <c r="A3185" s="18"/>
      <c r="B3185" s="18"/>
      <c r="C3185" s="18"/>
      <c r="D3185" s="77"/>
      <c r="E3185" s="77"/>
      <c r="F3185" s="77"/>
      <c r="G3185" s="78"/>
      <c r="H3185" s="5"/>
      <c r="I3185" s="5"/>
      <c r="J3185" s="5"/>
      <c r="K3185" s="5"/>
      <c r="O3185" s="5"/>
      <c r="P3185" s="5"/>
      <c r="Q3185" s="5"/>
      <c r="R3185" s="18"/>
      <c r="S3185" s="18"/>
      <c r="T3185" s="18"/>
      <c r="AA3185" s="70"/>
      <c r="AB3185" s="70"/>
      <c r="AC3185" s="20"/>
      <c r="AD3185" s="70"/>
      <c r="AE3185" s="108"/>
    </row>
    <row r="3186" spans="1:31" x14ac:dyDescent="0.25">
      <c r="A3186" s="18"/>
      <c r="B3186" s="18"/>
      <c r="C3186" s="18"/>
      <c r="D3186" s="77"/>
      <c r="E3186" s="77"/>
      <c r="F3186" s="77"/>
      <c r="G3186" s="78"/>
      <c r="H3186" s="5"/>
      <c r="I3186" s="5"/>
      <c r="J3186" s="5"/>
      <c r="K3186" s="5"/>
      <c r="O3186" s="5"/>
      <c r="P3186" s="5"/>
      <c r="Q3186" s="5"/>
      <c r="R3186" s="18"/>
      <c r="S3186" s="18"/>
      <c r="T3186" s="18"/>
      <c r="AA3186" s="70"/>
      <c r="AB3186" s="70"/>
      <c r="AC3186" s="20"/>
      <c r="AD3186" s="70"/>
      <c r="AE3186" s="108"/>
    </row>
    <row r="3187" spans="1:31" x14ac:dyDescent="0.25">
      <c r="A3187" s="18"/>
      <c r="B3187" s="18"/>
      <c r="C3187" s="18"/>
      <c r="D3187" s="77"/>
      <c r="E3187" s="77"/>
      <c r="F3187" s="77"/>
      <c r="G3187" s="78"/>
      <c r="H3187" s="5"/>
      <c r="I3187" s="5"/>
      <c r="J3187" s="5"/>
      <c r="K3187" s="5"/>
      <c r="O3187" s="5"/>
      <c r="P3187" s="5"/>
      <c r="Q3187" s="5"/>
      <c r="R3187" s="18"/>
      <c r="S3187" s="18"/>
      <c r="T3187" s="18"/>
      <c r="AA3187" s="70"/>
      <c r="AB3187" s="70"/>
      <c r="AC3187" s="20"/>
      <c r="AD3187" s="70"/>
      <c r="AE3187" s="108"/>
    </row>
    <row r="3188" spans="1:31" x14ac:dyDescent="0.25">
      <c r="A3188" s="18"/>
      <c r="B3188" s="18"/>
      <c r="C3188" s="18"/>
      <c r="D3188" s="77"/>
      <c r="E3188" s="77"/>
      <c r="F3188" s="77"/>
      <c r="G3188" s="78"/>
      <c r="H3188" s="5"/>
      <c r="I3188" s="5"/>
      <c r="J3188" s="5"/>
      <c r="K3188" s="5"/>
      <c r="O3188" s="5"/>
      <c r="P3188" s="5"/>
      <c r="Q3188" s="5"/>
      <c r="R3188" s="18"/>
      <c r="S3188" s="18"/>
      <c r="T3188" s="18"/>
      <c r="AA3188" s="70"/>
      <c r="AB3188" s="70"/>
      <c r="AC3188" s="20"/>
      <c r="AD3188" s="70"/>
      <c r="AE3188" s="108"/>
    </row>
    <row r="3189" spans="1:31" x14ac:dyDescent="0.25">
      <c r="A3189" s="18"/>
      <c r="B3189" s="18"/>
      <c r="C3189" s="18"/>
      <c r="D3189" s="77"/>
      <c r="E3189" s="77"/>
      <c r="F3189" s="77"/>
      <c r="G3189" s="78"/>
      <c r="H3189" s="5"/>
      <c r="I3189" s="5"/>
      <c r="J3189" s="5"/>
      <c r="K3189" s="5"/>
      <c r="O3189" s="5"/>
      <c r="P3189" s="5"/>
      <c r="Q3189" s="5"/>
      <c r="R3189" s="18"/>
      <c r="S3189" s="18"/>
      <c r="T3189" s="18"/>
      <c r="AA3189" s="70"/>
      <c r="AB3189" s="70"/>
      <c r="AC3189" s="20"/>
      <c r="AD3189" s="70"/>
      <c r="AE3189" s="108"/>
    </row>
    <row r="3190" spans="1:31" x14ac:dyDescent="0.25">
      <c r="A3190" s="18"/>
      <c r="B3190" s="18"/>
      <c r="C3190" s="18"/>
      <c r="D3190" s="77"/>
      <c r="E3190" s="77"/>
      <c r="F3190" s="77"/>
      <c r="G3190" s="78"/>
      <c r="H3190" s="5"/>
      <c r="I3190" s="5"/>
      <c r="J3190" s="5"/>
      <c r="K3190" s="5"/>
      <c r="O3190" s="5"/>
      <c r="P3190" s="5"/>
      <c r="Q3190" s="5"/>
      <c r="R3190" s="18"/>
      <c r="S3190" s="18"/>
      <c r="T3190" s="18"/>
      <c r="AA3190" s="70"/>
      <c r="AB3190" s="70"/>
      <c r="AC3190" s="20"/>
      <c r="AD3190" s="70"/>
      <c r="AE3190" s="108"/>
    </row>
    <row r="3191" spans="1:31" x14ac:dyDescent="0.25">
      <c r="A3191" s="18"/>
      <c r="B3191" s="18"/>
      <c r="C3191" s="18"/>
      <c r="D3191" s="77"/>
      <c r="E3191" s="77"/>
      <c r="F3191" s="77"/>
      <c r="G3191" s="78"/>
      <c r="H3191" s="5"/>
      <c r="I3191" s="5"/>
      <c r="J3191" s="5"/>
      <c r="K3191" s="5"/>
      <c r="O3191" s="5"/>
      <c r="P3191" s="5"/>
      <c r="Q3191" s="5"/>
      <c r="R3191" s="18"/>
      <c r="S3191" s="18"/>
      <c r="T3191" s="18"/>
      <c r="AA3191" s="70"/>
      <c r="AB3191" s="70"/>
      <c r="AC3191" s="20"/>
      <c r="AD3191" s="70"/>
      <c r="AE3191" s="108"/>
    </row>
    <row r="3192" spans="1:31" x14ac:dyDescent="0.25">
      <c r="A3192" s="18"/>
      <c r="B3192" s="18"/>
      <c r="C3192" s="18"/>
      <c r="D3192" s="77"/>
      <c r="E3192" s="77"/>
      <c r="F3192" s="77"/>
      <c r="G3192" s="78"/>
      <c r="H3192" s="5"/>
      <c r="I3192" s="5"/>
      <c r="J3192" s="5"/>
      <c r="K3192" s="5"/>
      <c r="O3192" s="5"/>
      <c r="P3192" s="5"/>
      <c r="Q3192" s="5"/>
      <c r="R3192" s="18"/>
      <c r="S3192" s="18"/>
      <c r="T3192" s="18"/>
      <c r="AA3192" s="70"/>
      <c r="AB3192" s="70"/>
      <c r="AC3192" s="20"/>
      <c r="AD3192" s="70"/>
      <c r="AE3192" s="108"/>
    </row>
    <row r="3193" spans="1:31" x14ac:dyDescent="0.25">
      <c r="A3193" s="18"/>
      <c r="B3193" s="18"/>
      <c r="C3193" s="18"/>
      <c r="D3193" s="77"/>
      <c r="E3193" s="77"/>
      <c r="F3193" s="77"/>
      <c r="G3193" s="78"/>
      <c r="H3193" s="5"/>
      <c r="I3193" s="5"/>
      <c r="J3193" s="5"/>
      <c r="K3193" s="5"/>
      <c r="O3193" s="5"/>
      <c r="P3193" s="5"/>
      <c r="Q3193" s="5"/>
      <c r="R3193" s="18"/>
      <c r="S3193" s="18"/>
      <c r="T3193" s="18"/>
      <c r="AA3193" s="70"/>
      <c r="AB3193" s="70"/>
      <c r="AC3193" s="20"/>
      <c r="AD3193" s="70"/>
      <c r="AE3193" s="108"/>
    </row>
    <row r="3194" spans="1:31" x14ac:dyDescent="0.25">
      <c r="A3194" s="18"/>
      <c r="B3194" s="18"/>
      <c r="C3194" s="18"/>
      <c r="D3194" s="77"/>
      <c r="E3194" s="77"/>
      <c r="F3194" s="77"/>
      <c r="G3194" s="78"/>
      <c r="H3194" s="5"/>
      <c r="I3194" s="5"/>
      <c r="J3194" s="5"/>
      <c r="K3194" s="5"/>
      <c r="O3194" s="5"/>
      <c r="P3194" s="5"/>
      <c r="Q3194" s="5"/>
      <c r="R3194" s="18"/>
      <c r="S3194" s="18"/>
      <c r="T3194" s="18"/>
      <c r="AA3194" s="70"/>
      <c r="AB3194" s="70"/>
      <c r="AC3194" s="20"/>
      <c r="AD3194" s="70"/>
      <c r="AE3194" s="108"/>
    </row>
    <row r="3195" spans="1:31" x14ac:dyDescent="0.25">
      <c r="A3195" s="18"/>
      <c r="B3195" s="18"/>
      <c r="C3195" s="18"/>
      <c r="D3195" s="77"/>
      <c r="E3195" s="77"/>
      <c r="F3195" s="77"/>
      <c r="G3195" s="78"/>
      <c r="H3195" s="5"/>
      <c r="I3195" s="5"/>
      <c r="J3195" s="5"/>
      <c r="K3195" s="5"/>
      <c r="O3195" s="5"/>
      <c r="P3195" s="5"/>
      <c r="Q3195" s="5"/>
      <c r="R3195" s="18"/>
      <c r="S3195" s="18"/>
      <c r="T3195" s="18"/>
      <c r="AA3195" s="70"/>
      <c r="AB3195" s="70"/>
      <c r="AC3195" s="20"/>
      <c r="AD3195" s="70"/>
      <c r="AE3195" s="108"/>
    </row>
    <row r="3196" spans="1:31" x14ac:dyDescent="0.25">
      <c r="A3196" s="18"/>
      <c r="B3196" s="18"/>
      <c r="C3196" s="18"/>
      <c r="D3196" s="77"/>
      <c r="E3196" s="77"/>
      <c r="F3196" s="77"/>
      <c r="G3196" s="78"/>
      <c r="H3196" s="5"/>
      <c r="I3196" s="5"/>
      <c r="J3196" s="5"/>
      <c r="K3196" s="5"/>
      <c r="O3196" s="5"/>
      <c r="P3196" s="5"/>
      <c r="Q3196" s="5"/>
      <c r="R3196" s="18"/>
      <c r="S3196" s="18"/>
      <c r="T3196" s="18"/>
      <c r="AA3196" s="70"/>
      <c r="AB3196" s="70"/>
      <c r="AC3196" s="20"/>
      <c r="AD3196" s="70"/>
      <c r="AE3196" s="108"/>
    </row>
    <row r="3197" spans="1:31" x14ac:dyDescent="0.25">
      <c r="A3197" s="18"/>
      <c r="B3197" s="18"/>
      <c r="C3197" s="18"/>
      <c r="D3197" s="77"/>
      <c r="E3197" s="77"/>
      <c r="F3197" s="77"/>
      <c r="G3197" s="78"/>
      <c r="H3197" s="5"/>
      <c r="I3197" s="5"/>
      <c r="J3197" s="5"/>
      <c r="K3197" s="5"/>
      <c r="O3197" s="5"/>
      <c r="P3197" s="5"/>
      <c r="Q3197" s="5"/>
      <c r="R3197" s="18"/>
      <c r="S3197" s="18"/>
      <c r="T3197" s="18"/>
      <c r="AA3197" s="70"/>
      <c r="AB3197" s="70"/>
      <c r="AC3197" s="20"/>
      <c r="AD3197" s="70"/>
      <c r="AE3197" s="108"/>
    </row>
    <row r="3198" spans="1:31" x14ac:dyDescent="0.25">
      <c r="A3198" s="18"/>
      <c r="B3198" s="18"/>
      <c r="C3198" s="18"/>
      <c r="D3198" s="77"/>
      <c r="E3198" s="77"/>
      <c r="F3198" s="77"/>
      <c r="G3198" s="78"/>
      <c r="H3198" s="5"/>
      <c r="I3198" s="5"/>
      <c r="J3198" s="5"/>
      <c r="K3198" s="5"/>
      <c r="O3198" s="5"/>
      <c r="P3198" s="5"/>
      <c r="Q3198" s="5"/>
      <c r="R3198" s="18"/>
      <c r="S3198" s="18"/>
      <c r="T3198" s="18"/>
      <c r="AA3198" s="70"/>
      <c r="AB3198" s="70"/>
      <c r="AC3198" s="20"/>
      <c r="AD3198" s="70"/>
      <c r="AE3198" s="108"/>
    </row>
    <row r="3199" spans="1:31" x14ac:dyDescent="0.25">
      <c r="A3199" s="18"/>
      <c r="B3199" s="18"/>
      <c r="C3199" s="18"/>
      <c r="D3199" s="77"/>
      <c r="E3199" s="77"/>
      <c r="F3199" s="77"/>
      <c r="G3199" s="78"/>
      <c r="H3199" s="5"/>
      <c r="I3199" s="5"/>
      <c r="J3199" s="5"/>
      <c r="K3199" s="5"/>
      <c r="O3199" s="5"/>
      <c r="P3199" s="5"/>
      <c r="Q3199" s="5"/>
      <c r="R3199" s="18"/>
      <c r="S3199" s="18"/>
      <c r="T3199" s="18"/>
      <c r="AA3199" s="70"/>
      <c r="AB3199" s="70"/>
      <c r="AC3199" s="20"/>
      <c r="AD3199" s="70"/>
      <c r="AE3199" s="108"/>
    </row>
    <row r="3200" spans="1:31" x14ac:dyDescent="0.25">
      <c r="A3200" s="18"/>
      <c r="B3200" s="18"/>
      <c r="C3200" s="18"/>
      <c r="D3200" s="77"/>
      <c r="E3200" s="77"/>
      <c r="F3200" s="77"/>
      <c r="G3200" s="78"/>
      <c r="H3200" s="5"/>
      <c r="I3200" s="5"/>
      <c r="J3200" s="5"/>
      <c r="K3200" s="5"/>
      <c r="O3200" s="5"/>
      <c r="P3200" s="5"/>
      <c r="Q3200" s="5"/>
      <c r="R3200" s="18"/>
      <c r="S3200" s="18"/>
      <c r="T3200" s="18"/>
      <c r="AA3200" s="70"/>
      <c r="AB3200" s="70"/>
      <c r="AC3200" s="20"/>
      <c r="AD3200" s="70"/>
      <c r="AE3200" s="108"/>
    </row>
    <row r="3201" spans="1:31" x14ac:dyDescent="0.25">
      <c r="A3201" s="18"/>
      <c r="B3201" s="18"/>
      <c r="C3201" s="18"/>
      <c r="D3201" s="77"/>
      <c r="E3201" s="77"/>
      <c r="F3201" s="77"/>
      <c r="G3201" s="78"/>
      <c r="H3201" s="5"/>
      <c r="I3201" s="5"/>
      <c r="J3201" s="5"/>
      <c r="K3201" s="5"/>
      <c r="O3201" s="5"/>
      <c r="P3201" s="5"/>
      <c r="Q3201" s="5"/>
      <c r="R3201" s="18"/>
      <c r="S3201" s="18"/>
      <c r="T3201" s="18"/>
      <c r="AA3201" s="70"/>
      <c r="AB3201" s="70"/>
      <c r="AC3201" s="20"/>
      <c r="AD3201" s="70"/>
      <c r="AE3201" s="108"/>
    </row>
    <row r="3202" spans="1:31" x14ac:dyDescent="0.25">
      <c r="A3202" s="18"/>
      <c r="B3202" s="18"/>
      <c r="C3202" s="18"/>
      <c r="D3202" s="77"/>
      <c r="E3202" s="77"/>
      <c r="F3202" s="77"/>
      <c r="G3202" s="78"/>
      <c r="H3202" s="5"/>
      <c r="I3202" s="5"/>
      <c r="J3202" s="5"/>
      <c r="K3202" s="5"/>
      <c r="O3202" s="5"/>
      <c r="P3202" s="5"/>
      <c r="Q3202" s="5"/>
      <c r="R3202" s="18"/>
      <c r="S3202" s="18"/>
      <c r="T3202" s="18"/>
      <c r="AA3202" s="70"/>
      <c r="AB3202" s="70"/>
      <c r="AC3202" s="20"/>
      <c r="AD3202" s="70"/>
      <c r="AE3202" s="108"/>
    </row>
    <row r="3203" spans="1:31" x14ac:dyDescent="0.25">
      <c r="A3203" s="18"/>
      <c r="B3203" s="18"/>
      <c r="C3203" s="18"/>
      <c r="D3203" s="77"/>
      <c r="E3203" s="77"/>
      <c r="F3203" s="77"/>
      <c r="G3203" s="78"/>
      <c r="H3203" s="5"/>
      <c r="I3203" s="5"/>
      <c r="J3203" s="5"/>
      <c r="K3203" s="5"/>
      <c r="O3203" s="5"/>
      <c r="P3203" s="5"/>
      <c r="Q3203" s="5"/>
      <c r="R3203" s="18"/>
      <c r="S3203" s="18"/>
      <c r="T3203" s="18"/>
      <c r="AA3203" s="70"/>
      <c r="AB3203" s="70"/>
      <c r="AC3203" s="20"/>
      <c r="AD3203" s="70"/>
      <c r="AE3203" s="108"/>
    </row>
    <row r="3204" spans="1:31" x14ac:dyDescent="0.25">
      <c r="A3204" s="18"/>
      <c r="B3204" s="18"/>
      <c r="C3204" s="18"/>
      <c r="D3204" s="77"/>
      <c r="E3204" s="77"/>
      <c r="F3204" s="77"/>
      <c r="G3204" s="78"/>
      <c r="H3204" s="5"/>
      <c r="I3204" s="5"/>
      <c r="J3204" s="5"/>
      <c r="K3204" s="5"/>
      <c r="O3204" s="5"/>
      <c r="P3204" s="5"/>
      <c r="Q3204" s="5"/>
      <c r="R3204" s="18"/>
      <c r="S3204" s="18"/>
      <c r="T3204" s="18"/>
      <c r="AA3204" s="70"/>
      <c r="AB3204" s="70"/>
      <c r="AC3204" s="20"/>
      <c r="AD3204" s="70"/>
      <c r="AE3204" s="108"/>
    </row>
    <row r="3205" spans="1:31" x14ac:dyDescent="0.25">
      <c r="A3205" s="18"/>
      <c r="B3205" s="18"/>
      <c r="C3205" s="18"/>
      <c r="D3205" s="77"/>
      <c r="E3205" s="77"/>
      <c r="F3205" s="77"/>
      <c r="G3205" s="78"/>
      <c r="H3205" s="5"/>
      <c r="I3205" s="5"/>
      <c r="J3205" s="5"/>
      <c r="K3205" s="5"/>
      <c r="O3205" s="5"/>
      <c r="P3205" s="5"/>
      <c r="Q3205" s="5"/>
      <c r="R3205" s="18"/>
      <c r="S3205" s="18"/>
      <c r="T3205" s="18"/>
      <c r="AA3205" s="70"/>
      <c r="AB3205" s="70"/>
      <c r="AC3205" s="20"/>
      <c r="AD3205" s="70"/>
      <c r="AE3205" s="108"/>
    </row>
    <row r="3206" spans="1:31" x14ac:dyDescent="0.25">
      <c r="A3206" s="18"/>
      <c r="B3206" s="18"/>
      <c r="C3206" s="18"/>
      <c r="D3206" s="77"/>
      <c r="E3206" s="77"/>
      <c r="F3206" s="77"/>
      <c r="G3206" s="78"/>
      <c r="H3206" s="5"/>
      <c r="I3206" s="5"/>
      <c r="J3206" s="5"/>
      <c r="K3206" s="5"/>
      <c r="O3206" s="5"/>
      <c r="P3206" s="5"/>
      <c r="Q3206" s="5"/>
      <c r="R3206" s="18"/>
      <c r="S3206" s="18"/>
      <c r="T3206" s="18"/>
      <c r="AA3206" s="70"/>
      <c r="AB3206" s="70"/>
      <c r="AC3206" s="20"/>
      <c r="AD3206" s="70"/>
      <c r="AE3206" s="108"/>
    </row>
    <row r="3207" spans="1:31" x14ac:dyDescent="0.25">
      <c r="A3207" s="18"/>
      <c r="B3207" s="18"/>
      <c r="C3207" s="18"/>
      <c r="D3207" s="77"/>
      <c r="E3207" s="77"/>
      <c r="F3207" s="77"/>
      <c r="G3207" s="78"/>
      <c r="H3207" s="5"/>
      <c r="I3207" s="5"/>
      <c r="J3207" s="5"/>
      <c r="K3207" s="5"/>
      <c r="O3207" s="5"/>
      <c r="P3207" s="5"/>
      <c r="Q3207" s="5"/>
      <c r="R3207" s="18"/>
      <c r="S3207" s="18"/>
      <c r="T3207" s="18"/>
      <c r="AA3207" s="70"/>
      <c r="AB3207" s="70"/>
      <c r="AC3207" s="20"/>
      <c r="AD3207" s="70"/>
      <c r="AE3207" s="108"/>
    </row>
    <row r="3208" spans="1:31" x14ac:dyDescent="0.25">
      <c r="A3208" s="18"/>
      <c r="B3208" s="18"/>
      <c r="C3208" s="18"/>
      <c r="D3208" s="77"/>
      <c r="E3208" s="77"/>
      <c r="F3208" s="77"/>
      <c r="G3208" s="78"/>
      <c r="H3208" s="5"/>
      <c r="I3208" s="5"/>
      <c r="J3208" s="5"/>
      <c r="K3208" s="5"/>
      <c r="O3208" s="5"/>
      <c r="P3208" s="5"/>
      <c r="Q3208" s="5"/>
      <c r="R3208" s="18"/>
      <c r="S3208" s="18"/>
      <c r="T3208" s="18"/>
      <c r="AA3208" s="70"/>
      <c r="AB3208" s="70"/>
      <c r="AC3208" s="20"/>
      <c r="AD3208" s="70"/>
      <c r="AE3208" s="108"/>
    </row>
    <row r="3209" spans="1:31" x14ac:dyDescent="0.25">
      <c r="A3209" s="18"/>
      <c r="B3209" s="18"/>
      <c r="C3209" s="18"/>
      <c r="D3209" s="77"/>
      <c r="E3209" s="77"/>
      <c r="F3209" s="77"/>
      <c r="G3209" s="78"/>
      <c r="H3209" s="5"/>
      <c r="I3209" s="5"/>
      <c r="J3209" s="5"/>
      <c r="K3209" s="5"/>
      <c r="O3209" s="5"/>
      <c r="P3209" s="5"/>
      <c r="Q3209" s="5"/>
      <c r="R3209" s="18"/>
      <c r="S3209" s="18"/>
      <c r="T3209" s="18"/>
      <c r="AA3209" s="70"/>
      <c r="AB3209" s="70"/>
      <c r="AC3209" s="20"/>
      <c r="AD3209" s="70"/>
      <c r="AE3209" s="108"/>
    </row>
    <row r="3210" spans="1:31" x14ac:dyDescent="0.25">
      <c r="A3210" s="18"/>
      <c r="B3210" s="18"/>
      <c r="C3210" s="18"/>
      <c r="D3210" s="77"/>
      <c r="E3210" s="77"/>
      <c r="F3210" s="77"/>
      <c r="G3210" s="78"/>
      <c r="H3210" s="5"/>
      <c r="I3210" s="5"/>
      <c r="J3210" s="5"/>
      <c r="K3210" s="5"/>
      <c r="O3210" s="5"/>
      <c r="P3210" s="5"/>
      <c r="Q3210" s="5"/>
      <c r="R3210" s="18"/>
      <c r="S3210" s="18"/>
      <c r="T3210" s="18"/>
      <c r="AA3210" s="70"/>
      <c r="AB3210" s="70"/>
      <c r="AC3210" s="20"/>
      <c r="AD3210" s="70"/>
      <c r="AE3210" s="108"/>
    </row>
    <row r="3211" spans="1:31" x14ac:dyDescent="0.25">
      <c r="A3211" s="18"/>
      <c r="B3211" s="18"/>
      <c r="C3211" s="18"/>
      <c r="D3211" s="77"/>
      <c r="E3211" s="77"/>
      <c r="F3211" s="77"/>
      <c r="G3211" s="78"/>
      <c r="H3211" s="5"/>
      <c r="I3211" s="5"/>
      <c r="J3211" s="5"/>
      <c r="K3211" s="5"/>
      <c r="O3211" s="5"/>
      <c r="P3211" s="5"/>
      <c r="Q3211" s="5"/>
      <c r="R3211" s="18"/>
      <c r="S3211" s="18"/>
      <c r="T3211" s="18"/>
      <c r="AA3211" s="70"/>
      <c r="AB3211" s="70"/>
      <c r="AC3211" s="20"/>
      <c r="AD3211" s="70"/>
      <c r="AE3211" s="108"/>
    </row>
    <row r="3212" spans="1:31" x14ac:dyDescent="0.25">
      <c r="A3212" s="18"/>
      <c r="B3212" s="18"/>
      <c r="C3212" s="18"/>
      <c r="D3212" s="77"/>
      <c r="E3212" s="77"/>
      <c r="F3212" s="77"/>
      <c r="G3212" s="78"/>
      <c r="H3212" s="5"/>
      <c r="I3212" s="5"/>
      <c r="J3212" s="5"/>
      <c r="K3212" s="5"/>
      <c r="O3212" s="5"/>
      <c r="P3212" s="5"/>
      <c r="Q3212" s="5"/>
      <c r="R3212" s="18"/>
      <c r="S3212" s="18"/>
      <c r="T3212" s="18"/>
      <c r="AA3212" s="70"/>
      <c r="AB3212" s="70"/>
      <c r="AC3212" s="20"/>
      <c r="AD3212" s="70"/>
      <c r="AE3212" s="108"/>
    </row>
    <row r="3213" spans="1:31" x14ac:dyDescent="0.25">
      <c r="A3213" s="18"/>
      <c r="B3213" s="18"/>
      <c r="C3213" s="18"/>
      <c r="D3213" s="77"/>
      <c r="E3213" s="77"/>
      <c r="F3213" s="77"/>
      <c r="G3213" s="78"/>
      <c r="H3213" s="5"/>
      <c r="I3213" s="5"/>
      <c r="J3213" s="5"/>
      <c r="K3213" s="5"/>
      <c r="O3213" s="5"/>
      <c r="P3213" s="5"/>
      <c r="Q3213" s="5"/>
      <c r="R3213" s="18"/>
      <c r="S3213" s="18"/>
      <c r="T3213" s="18"/>
      <c r="AA3213" s="70"/>
      <c r="AB3213" s="70"/>
      <c r="AC3213" s="20"/>
      <c r="AD3213" s="70"/>
      <c r="AE3213" s="108"/>
    </row>
    <row r="3214" spans="1:31" x14ac:dyDescent="0.25">
      <c r="A3214" s="18"/>
      <c r="B3214" s="18"/>
      <c r="C3214" s="18"/>
      <c r="D3214" s="77"/>
      <c r="E3214" s="77"/>
      <c r="F3214" s="77"/>
      <c r="G3214" s="78"/>
      <c r="H3214" s="5"/>
      <c r="I3214" s="5"/>
      <c r="J3214" s="5"/>
      <c r="K3214" s="5"/>
      <c r="O3214" s="5"/>
      <c r="P3214" s="5"/>
      <c r="Q3214" s="5"/>
      <c r="R3214" s="18"/>
      <c r="S3214" s="18"/>
      <c r="T3214" s="18"/>
      <c r="AA3214" s="70"/>
      <c r="AB3214" s="70"/>
      <c r="AC3214" s="20"/>
      <c r="AD3214" s="70"/>
      <c r="AE3214" s="108"/>
    </row>
    <row r="3215" spans="1:31" x14ac:dyDescent="0.25">
      <c r="A3215" s="18"/>
      <c r="B3215" s="18"/>
      <c r="C3215" s="18"/>
      <c r="D3215" s="77"/>
      <c r="E3215" s="77"/>
      <c r="F3215" s="77"/>
      <c r="G3215" s="78"/>
      <c r="H3215" s="5"/>
      <c r="I3215" s="5"/>
      <c r="J3215" s="5"/>
      <c r="K3215" s="5"/>
      <c r="O3215" s="5"/>
      <c r="P3215" s="5"/>
      <c r="Q3215" s="5"/>
      <c r="R3215" s="18"/>
      <c r="S3215" s="18"/>
      <c r="T3215" s="18"/>
      <c r="AA3215" s="70"/>
      <c r="AB3215" s="70"/>
      <c r="AC3215" s="20"/>
      <c r="AD3215" s="70"/>
      <c r="AE3215" s="108"/>
    </row>
    <row r="3216" spans="1:31" x14ac:dyDescent="0.25">
      <c r="A3216" s="18"/>
      <c r="B3216" s="18"/>
      <c r="C3216" s="18"/>
      <c r="D3216" s="77"/>
      <c r="E3216" s="77"/>
      <c r="F3216" s="77"/>
      <c r="G3216" s="78"/>
      <c r="H3216" s="5"/>
      <c r="I3216" s="5"/>
      <c r="J3216" s="5"/>
      <c r="K3216" s="5"/>
      <c r="O3216" s="5"/>
      <c r="P3216" s="5"/>
      <c r="Q3216" s="5"/>
      <c r="R3216" s="18"/>
      <c r="S3216" s="18"/>
      <c r="T3216" s="18"/>
      <c r="AA3216" s="70"/>
      <c r="AB3216" s="70"/>
      <c r="AC3216" s="20"/>
      <c r="AD3216" s="70"/>
      <c r="AE3216" s="108"/>
    </row>
    <row r="3217" spans="1:31" x14ac:dyDescent="0.25">
      <c r="A3217" s="18"/>
      <c r="B3217" s="18"/>
      <c r="C3217" s="18"/>
      <c r="D3217" s="77"/>
      <c r="E3217" s="77"/>
      <c r="F3217" s="77"/>
      <c r="G3217" s="78"/>
      <c r="H3217" s="5"/>
      <c r="I3217" s="5"/>
      <c r="J3217" s="5"/>
      <c r="K3217" s="5"/>
      <c r="O3217" s="5"/>
      <c r="P3217" s="5"/>
      <c r="Q3217" s="5"/>
      <c r="R3217" s="18"/>
      <c r="S3217" s="18"/>
      <c r="T3217" s="18"/>
      <c r="AA3217" s="70"/>
      <c r="AB3217" s="70"/>
      <c r="AC3217" s="20"/>
      <c r="AD3217" s="70"/>
      <c r="AE3217" s="108"/>
    </row>
    <row r="3218" spans="1:31" x14ac:dyDescent="0.25">
      <c r="A3218" s="18"/>
      <c r="B3218" s="18"/>
      <c r="C3218" s="18"/>
      <c r="D3218" s="77"/>
      <c r="E3218" s="77"/>
      <c r="F3218" s="77"/>
      <c r="G3218" s="78"/>
      <c r="H3218" s="5"/>
      <c r="I3218" s="5"/>
      <c r="J3218" s="5"/>
      <c r="K3218" s="5"/>
      <c r="O3218" s="5"/>
      <c r="P3218" s="5"/>
      <c r="Q3218" s="5"/>
      <c r="R3218" s="18"/>
      <c r="S3218" s="18"/>
      <c r="T3218" s="18"/>
      <c r="AA3218" s="70"/>
      <c r="AB3218" s="70"/>
      <c r="AC3218" s="20"/>
      <c r="AD3218" s="70"/>
      <c r="AE3218" s="108"/>
    </row>
    <row r="3219" spans="1:31" x14ac:dyDescent="0.25">
      <c r="A3219" s="18"/>
      <c r="B3219" s="18"/>
      <c r="C3219" s="18"/>
      <c r="D3219" s="77"/>
      <c r="E3219" s="77"/>
      <c r="F3219" s="77"/>
      <c r="G3219" s="78"/>
      <c r="H3219" s="5"/>
      <c r="I3219" s="5"/>
      <c r="J3219" s="5"/>
      <c r="K3219" s="5"/>
      <c r="O3219" s="5"/>
      <c r="P3219" s="5"/>
      <c r="Q3219" s="5"/>
      <c r="R3219" s="18"/>
      <c r="S3219" s="18"/>
      <c r="T3219" s="18"/>
      <c r="AA3219" s="70"/>
      <c r="AB3219" s="70"/>
      <c r="AC3219" s="20"/>
      <c r="AD3219" s="70"/>
      <c r="AE3219" s="108"/>
    </row>
    <row r="3220" spans="1:31" x14ac:dyDescent="0.25">
      <c r="A3220" s="18"/>
      <c r="B3220" s="18"/>
      <c r="C3220" s="18"/>
      <c r="D3220" s="77"/>
      <c r="E3220" s="77"/>
      <c r="F3220" s="77"/>
      <c r="G3220" s="78"/>
      <c r="H3220" s="5"/>
      <c r="I3220" s="5"/>
      <c r="J3220" s="5"/>
      <c r="K3220" s="5"/>
      <c r="O3220" s="5"/>
      <c r="P3220" s="5"/>
      <c r="Q3220" s="5"/>
      <c r="R3220" s="18"/>
      <c r="S3220" s="18"/>
      <c r="T3220" s="18"/>
      <c r="AA3220" s="70"/>
      <c r="AB3220" s="70"/>
      <c r="AC3220" s="20"/>
      <c r="AD3220" s="70"/>
      <c r="AE3220" s="108"/>
    </row>
    <row r="3221" spans="1:31" x14ac:dyDescent="0.25">
      <c r="A3221" s="18"/>
      <c r="B3221" s="18"/>
      <c r="C3221" s="18"/>
      <c r="D3221" s="77"/>
      <c r="E3221" s="77"/>
      <c r="F3221" s="77"/>
      <c r="G3221" s="78"/>
      <c r="H3221" s="5"/>
      <c r="I3221" s="5"/>
      <c r="J3221" s="5"/>
      <c r="K3221" s="5"/>
      <c r="O3221" s="5"/>
      <c r="P3221" s="5"/>
      <c r="Q3221" s="5"/>
      <c r="R3221" s="18"/>
      <c r="S3221" s="18"/>
      <c r="T3221" s="18"/>
      <c r="AA3221" s="70"/>
      <c r="AB3221" s="70"/>
      <c r="AC3221" s="20"/>
      <c r="AD3221" s="70"/>
      <c r="AE3221" s="108"/>
    </row>
    <row r="3222" spans="1:31" x14ac:dyDescent="0.25">
      <c r="A3222" s="18"/>
      <c r="B3222" s="18"/>
      <c r="C3222" s="18"/>
      <c r="D3222" s="77"/>
      <c r="E3222" s="77"/>
      <c r="F3222" s="77"/>
      <c r="G3222" s="78"/>
      <c r="H3222" s="5"/>
      <c r="I3222" s="5"/>
      <c r="J3222" s="5"/>
      <c r="K3222" s="5"/>
      <c r="O3222" s="5"/>
      <c r="P3222" s="5"/>
      <c r="Q3222" s="5"/>
      <c r="R3222" s="18"/>
      <c r="S3222" s="18"/>
      <c r="T3222" s="18"/>
      <c r="AA3222" s="70"/>
      <c r="AB3222" s="70"/>
      <c r="AC3222" s="20"/>
      <c r="AD3222" s="70"/>
      <c r="AE3222" s="108"/>
    </row>
    <row r="3223" spans="1:31" x14ac:dyDescent="0.25">
      <c r="A3223" s="18"/>
      <c r="B3223" s="18"/>
      <c r="C3223" s="18"/>
      <c r="D3223" s="77"/>
      <c r="E3223" s="77"/>
      <c r="F3223" s="77"/>
      <c r="G3223" s="78"/>
      <c r="H3223" s="5"/>
      <c r="I3223" s="5"/>
      <c r="J3223" s="5"/>
      <c r="K3223" s="5"/>
      <c r="O3223" s="5"/>
      <c r="P3223" s="5"/>
      <c r="Q3223" s="5"/>
      <c r="R3223" s="18"/>
      <c r="S3223" s="18"/>
      <c r="T3223" s="18"/>
      <c r="AA3223" s="70"/>
      <c r="AB3223" s="70"/>
      <c r="AC3223" s="20"/>
      <c r="AD3223" s="70"/>
      <c r="AE3223" s="108"/>
    </row>
    <row r="3224" spans="1:31" x14ac:dyDescent="0.25">
      <c r="A3224" s="18"/>
      <c r="B3224" s="18"/>
      <c r="C3224" s="18"/>
      <c r="D3224" s="77"/>
      <c r="E3224" s="77"/>
      <c r="F3224" s="77"/>
      <c r="G3224" s="78"/>
      <c r="H3224" s="5"/>
      <c r="I3224" s="5"/>
      <c r="J3224" s="5"/>
      <c r="K3224" s="5"/>
      <c r="O3224" s="5"/>
      <c r="P3224" s="5"/>
      <c r="Q3224" s="5"/>
      <c r="R3224" s="18"/>
      <c r="S3224" s="18"/>
      <c r="T3224" s="18"/>
      <c r="AA3224" s="70"/>
      <c r="AB3224" s="70"/>
      <c r="AC3224" s="20"/>
      <c r="AD3224" s="70"/>
      <c r="AE3224" s="108"/>
    </row>
    <row r="3225" spans="1:31" x14ac:dyDescent="0.25">
      <c r="A3225" s="18"/>
      <c r="B3225" s="18"/>
      <c r="C3225" s="18"/>
      <c r="D3225" s="77"/>
      <c r="E3225" s="77"/>
      <c r="F3225" s="77"/>
      <c r="G3225" s="78"/>
      <c r="H3225" s="5"/>
      <c r="I3225" s="5"/>
      <c r="J3225" s="5"/>
      <c r="K3225" s="5"/>
      <c r="O3225" s="5"/>
      <c r="P3225" s="5"/>
      <c r="Q3225" s="5"/>
      <c r="R3225" s="18"/>
      <c r="S3225" s="18"/>
      <c r="T3225" s="18"/>
      <c r="AA3225" s="70"/>
      <c r="AB3225" s="70"/>
      <c r="AC3225" s="20"/>
      <c r="AD3225" s="70"/>
      <c r="AE3225" s="108"/>
    </row>
    <row r="3226" spans="1:31" x14ac:dyDescent="0.25">
      <c r="A3226" s="18"/>
      <c r="B3226" s="18"/>
      <c r="C3226" s="18"/>
      <c r="D3226" s="77"/>
      <c r="E3226" s="77"/>
      <c r="F3226" s="77"/>
      <c r="G3226" s="78"/>
      <c r="H3226" s="5"/>
      <c r="I3226" s="5"/>
      <c r="J3226" s="5"/>
      <c r="K3226" s="5"/>
      <c r="O3226" s="5"/>
      <c r="P3226" s="5"/>
      <c r="Q3226" s="5"/>
      <c r="R3226" s="18"/>
      <c r="S3226" s="18"/>
      <c r="T3226" s="18"/>
      <c r="AA3226" s="70"/>
      <c r="AB3226" s="70"/>
      <c r="AC3226" s="20"/>
      <c r="AD3226" s="70"/>
      <c r="AE3226" s="108"/>
    </row>
    <row r="3227" spans="1:31" x14ac:dyDescent="0.25">
      <c r="A3227" s="18"/>
      <c r="B3227" s="18"/>
      <c r="C3227" s="18"/>
      <c r="D3227" s="77"/>
      <c r="E3227" s="77"/>
      <c r="F3227" s="77"/>
      <c r="G3227" s="78"/>
      <c r="H3227" s="5"/>
      <c r="I3227" s="5"/>
      <c r="J3227" s="5"/>
      <c r="K3227" s="5"/>
      <c r="O3227" s="5"/>
      <c r="P3227" s="5"/>
      <c r="Q3227" s="5"/>
      <c r="R3227" s="18"/>
      <c r="S3227" s="18"/>
      <c r="T3227" s="18"/>
      <c r="AA3227" s="70"/>
      <c r="AB3227" s="70"/>
      <c r="AC3227" s="20"/>
      <c r="AD3227" s="70"/>
      <c r="AE3227" s="108"/>
    </row>
    <row r="3228" spans="1:31" x14ac:dyDescent="0.25">
      <c r="A3228" s="18"/>
      <c r="B3228" s="18"/>
      <c r="C3228" s="18"/>
      <c r="D3228" s="77"/>
      <c r="E3228" s="77"/>
      <c r="F3228" s="77"/>
      <c r="G3228" s="78"/>
      <c r="H3228" s="5"/>
      <c r="I3228" s="5"/>
      <c r="J3228" s="5"/>
      <c r="K3228" s="5"/>
      <c r="O3228" s="5"/>
      <c r="P3228" s="5"/>
      <c r="Q3228" s="5"/>
      <c r="R3228" s="18"/>
      <c r="S3228" s="18"/>
      <c r="T3228" s="18"/>
      <c r="AA3228" s="70"/>
      <c r="AB3228" s="70"/>
      <c r="AC3228" s="20"/>
      <c r="AD3228" s="70"/>
      <c r="AE3228" s="108"/>
    </row>
    <row r="3229" spans="1:31" x14ac:dyDescent="0.25">
      <c r="A3229" s="18"/>
      <c r="B3229" s="18"/>
      <c r="C3229" s="18"/>
      <c r="D3229" s="77"/>
      <c r="E3229" s="77"/>
      <c r="F3229" s="77"/>
      <c r="G3229" s="78"/>
      <c r="H3229" s="5"/>
      <c r="I3229" s="5"/>
      <c r="J3229" s="5"/>
      <c r="K3229" s="5"/>
      <c r="O3229" s="5"/>
      <c r="P3229" s="5"/>
      <c r="Q3229" s="5"/>
      <c r="R3229" s="18"/>
      <c r="S3229" s="18"/>
      <c r="T3229" s="18"/>
      <c r="AA3229" s="70"/>
      <c r="AB3229" s="70"/>
      <c r="AC3229" s="20"/>
      <c r="AD3229" s="70"/>
      <c r="AE3229" s="108"/>
    </row>
    <row r="3230" spans="1:31" x14ac:dyDescent="0.25">
      <c r="A3230" s="18"/>
      <c r="B3230" s="18"/>
      <c r="C3230" s="18"/>
      <c r="D3230" s="77"/>
      <c r="E3230" s="77"/>
      <c r="F3230" s="77"/>
      <c r="G3230" s="78"/>
      <c r="H3230" s="5"/>
      <c r="I3230" s="5"/>
      <c r="J3230" s="5"/>
      <c r="K3230" s="5"/>
      <c r="O3230" s="5"/>
      <c r="P3230" s="5"/>
      <c r="Q3230" s="5"/>
      <c r="R3230" s="18"/>
      <c r="S3230" s="18"/>
      <c r="T3230" s="18"/>
      <c r="AA3230" s="70"/>
      <c r="AB3230" s="70"/>
      <c r="AC3230" s="20"/>
      <c r="AD3230" s="70"/>
      <c r="AE3230" s="108"/>
    </row>
    <row r="3231" spans="1:31" x14ac:dyDescent="0.25">
      <c r="A3231" s="18"/>
      <c r="B3231" s="18"/>
      <c r="C3231" s="18"/>
      <c r="D3231" s="77"/>
      <c r="E3231" s="77"/>
      <c r="F3231" s="77"/>
      <c r="G3231" s="78"/>
      <c r="H3231" s="5"/>
      <c r="I3231" s="5"/>
      <c r="J3231" s="5"/>
      <c r="K3231" s="5"/>
      <c r="O3231" s="5"/>
      <c r="P3231" s="5"/>
      <c r="Q3231" s="5"/>
      <c r="R3231" s="18"/>
      <c r="S3231" s="18"/>
      <c r="T3231" s="18"/>
      <c r="AA3231" s="70"/>
      <c r="AB3231" s="70"/>
      <c r="AC3231" s="20"/>
      <c r="AD3231" s="70"/>
      <c r="AE3231" s="108"/>
    </row>
    <row r="3232" spans="1:31" x14ac:dyDescent="0.25">
      <c r="A3232" s="18"/>
      <c r="B3232" s="18"/>
      <c r="C3232" s="18"/>
      <c r="D3232" s="77"/>
      <c r="E3232" s="77"/>
      <c r="F3232" s="77"/>
      <c r="G3232" s="78"/>
      <c r="H3232" s="5"/>
      <c r="I3232" s="5"/>
      <c r="J3232" s="5"/>
      <c r="K3232" s="5"/>
      <c r="O3232" s="5"/>
      <c r="P3232" s="5"/>
      <c r="Q3232" s="5"/>
      <c r="R3232" s="18"/>
      <c r="S3232" s="18"/>
      <c r="T3232" s="18"/>
      <c r="AA3232" s="70"/>
      <c r="AB3232" s="70"/>
      <c r="AC3232" s="20"/>
      <c r="AD3232" s="70"/>
      <c r="AE3232" s="108"/>
    </row>
    <row r="3233" spans="1:31" x14ac:dyDescent="0.25">
      <c r="A3233" s="18"/>
      <c r="B3233" s="18"/>
      <c r="C3233" s="18"/>
      <c r="D3233" s="77"/>
      <c r="E3233" s="77"/>
      <c r="F3233" s="77"/>
      <c r="G3233" s="78"/>
      <c r="H3233" s="5"/>
      <c r="I3233" s="5"/>
      <c r="J3233" s="5"/>
      <c r="K3233" s="5"/>
      <c r="O3233" s="5"/>
      <c r="P3233" s="5"/>
      <c r="Q3233" s="5"/>
      <c r="R3233" s="18"/>
      <c r="S3233" s="18"/>
      <c r="T3233" s="18"/>
      <c r="AA3233" s="70"/>
      <c r="AB3233" s="70"/>
      <c r="AC3233" s="20"/>
      <c r="AD3233" s="70"/>
      <c r="AE3233" s="108"/>
    </row>
    <row r="3234" spans="1:31" x14ac:dyDescent="0.25">
      <c r="A3234" s="18"/>
      <c r="B3234" s="18"/>
      <c r="C3234" s="18"/>
      <c r="D3234" s="77"/>
      <c r="E3234" s="77"/>
      <c r="F3234" s="77"/>
      <c r="G3234" s="78"/>
      <c r="H3234" s="5"/>
      <c r="I3234" s="5"/>
      <c r="J3234" s="5"/>
      <c r="K3234" s="5"/>
      <c r="O3234" s="5"/>
      <c r="P3234" s="5"/>
      <c r="Q3234" s="5"/>
      <c r="R3234" s="18"/>
      <c r="S3234" s="18"/>
      <c r="T3234" s="18"/>
      <c r="AA3234" s="70"/>
      <c r="AB3234" s="70"/>
      <c r="AC3234" s="20"/>
      <c r="AD3234" s="70"/>
      <c r="AE3234" s="108"/>
    </row>
    <row r="3235" spans="1:31" x14ac:dyDescent="0.25">
      <c r="A3235" s="18"/>
      <c r="B3235" s="18"/>
      <c r="C3235" s="18"/>
      <c r="D3235" s="77"/>
      <c r="E3235" s="77"/>
      <c r="F3235" s="77"/>
      <c r="G3235" s="78"/>
      <c r="H3235" s="5"/>
      <c r="I3235" s="5"/>
      <c r="J3235" s="5"/>
      <c r="K3235" s="5"/>
      <c r="O3235" s="5"/>
      <c r="P3235" s="5"/>
      <c r="Q3235" s="5"/>
      <c r="R3235" s="18"/>
      <c r="S3235" s="18"/>
      <c r="T3235" s="18"/>
      <c r="AA3235" s="70"/>
      <c r="AB3235" s="70"/>
      <c r="AC3235" s="20"/>
      <c r="AD3235" s="70"/>
      <c r="AE3235" s="108"/>
    </row>
    <row r="3236" spans="1:31" x14ac:dyDescent="0.25">
      <c r="A3236" s="18"/>
      <c r="B3236" s="18"/>
      <c r="C3236" s="18"/>
      <c r="D3236" s="77"/>
      <c r="E3236" s="77"/>
      <c r="F3236" s="77"/>
      <c r="G3236" s="78"/>
      <c r="H3236" s="5"/>
      <c r="I3236" s="5"/>
      <c r="J3236" s="5"/>
      <c r="K3236" s="5"/>
      <c r="O3236" s="5"/>
      <c r="P3236" s="5"/>
      <c r="Q3236" s="5"/>
      <c r="R3236" s="18"/>
      <c r="S3236" s="18"/>
      <c r="T3236" s="18"/>
      <c r="AA3236" s="70"/>
      <c r="AB3236" s="70"/>
      <c r="AC3236" s="20"/>
      <c r="AD3236" s="70"/>
      <c r="AE3236" s="108"/>
    </row>
    <row r="3237" spans="1:31" x14ac:dyDescent="0.25">
      <c r="A3237" s="18"/>
      <c r="B3237" s="18"/>
      <c r="C3237" s="18"/>
      <c r="D3237" s="77"/>
      <c r="E3237" s="77"/>
      <c r="F3237" s="77"/>
      <c r="G3237" s="78"/>
      <c r="H3237" s="5"/>
      <c r="I3237" s="5"/>
      <c r="J3237" s="5"/>
      <c r="K3237" s="5"/>
      <c r="O3237" s="5"/>
      <c r="P3237" s="5"/>
      <c r="Q3237" s="5"/>
      <c r="R3237" s="18"/>
      <c r="S3237" s="18"/>
      <c r="T3237" s="18"/>
      <c r="AA3237" s="70"/>
      <c r="AB3237" s="70"/>
      <c r="AC3237" s="20"/>
      <c r="AD3237" s="70"/>
      <c r="AE3237" s="108"/>
    </row>
    <row r="3238" spans="1:31" x14ac:dyDescent="0.25">
      <c r="A3238" s="18"/>
      <c r="B3238" s="18"/>
      <c r="C3238" s="18"/>
      <c r="D3238" s="77"/>
      <c r="E3238" s="77"/>
      <c r="F3238" s="77"/>
      <c r="G3238" s="78"/>
      <c r="H3238" s="5"/>
      <c r="I3238" s="5"/>
      <c r="J3238" s="5"/>
      <c r="K3238" s="5"/>
      <c r="O3238" s="5"/>
      <c r="P3238" s="5"/>
      <c r="Q3238" s="5"/>
      <c r="R3238" s="18"/>
      <c r="S3238" s="18"/>
      <c r="T3238" s="18"/>
      <c r="AA3238" s="70"/>
      <c r="AB3238" s="70"/>
      <c r="AC3238" s="20"/>
      <c r="AD3238" s="70"/>
      <c r="AE3238" s="108"/>
    </row>
    <row r="3239" spans="1:31" x14ac:dyDescent="0.25">
      <c r="A3239" s="18"/>
      <c r="B3239" s="18"/>
      <c r="C3239" s="18"/>
      <c r="D3239" s="77"/>
      <c r="E3239" s="77"/>
      <c r="F3239" s="77"/>
      <c r="G3239" s="78"/>
      <c r="H3239" s="5"/>
      <c r="I3239" s="5"/>
      <c r="J3239" s="5"/>
      <c r="K3239" s="5"/>
      <c r="O3239" s="5"/>
      <c r="P3239" s="5"/>
      <c r="Q3239" s="5"/>
      <c r="R3239" s="18"/>
      <c r="S3239" s="18"/>
      <c r="T3239" s="18"/>
      <c r="AA3239" s="70"/>
      <c r="AB3239" s="70"/>
      <c r="AC3239" s="20"/>
      <c r="AD3239" s="70"/>
      <c r="AE3239" s="108"/>
    </row>
    <row r="3240" spans="1:31" x14ac:dyDescent="0.25">
      <c r="A3240" s="18"/>
      <c r="B3240" s="18"/>
      <c r="C3240" s="18"/>
      <c r="D3240" s="77"/>
      <c r="E3240" s="77"/>
      <c r="F3240" s="77"/>
      <c r="G3240" s="78"/>
      <c r="H3240" s="5"/>
      <c r="I3240" s="5"/>
      <c r="J3240" s="5"/>
      <c r="K3240" s="5"/>
      <c r="O3240" s="5"/>
      <c r="P3240" s="5"/>
      <c r="Q3240" s="5"/>
      <c r="R3240" s="18"/>
      <c r="S3240" s="18"/>
      <c r="T3240" s="18"/>
      <c r="AA3240" s="70"/>
      <c r="AB3240" s="70"/>
      <c r="AC3240" s="20"/>
      <c r="AD3240" s="70"/>
      <c r="AE3240" s="108"/>
    </row>
    <row r="3241" spans="1:31" x14ac:dyDescent="0.25">
      <c r="A3241" s="18"/>
      <c r="B3241" s="18"/>
      <c r="C3241" s="18"/>
      <c r="D3241" s="77"/>
      <c r="E3241" s="77"/>
      <c r="F3241" s="77"/>
      <c r="G3241" s="78"/>
      <c r="H3241" s="5"/>
      <c r="I3241" s="5"/>
      <c r="J3241" s="5"/>
      <c r="K3241" s="5"/>
      <c r="O3241" s="5"/>
      <c r="P3241" s="5"/>
      <c r="Q3241" s="5"/>
      <c r="R3241" s="18"/>
      <c r="S3241" s="18"/>
      <c r="T3241" s="18"/>
      <c r="AA3241" s="70"/>
      <c r="AB3241" s="70"/>
      <c r="AC3241" s="20"/>
      <c r="AD3241" s="70"/>
      <c r="AE3241" s="108"/>
    </row>
    <row r="3242" spans="1:31" x14ac:dyDescent="0.25">
      <c r="A3242" s="18"/>
      <c r="B3242" s="18"/>
      <c r="C3242" s="18"/>
      <c r="D3242" s="77"/>
      <c r="E3242" s="77"/>
      <c r="F3242" s="77"/>
      <c r="G3242" s="78"/>
      <c r="H3242" s="5"/>
      <c r="I3242" s="5"/>
      <c r="J3242" s="5"/>
      <c r="K3242" s="5"/>
      <c r="O3242" s="5"/>
      <c r="P3242" s="5"/>
      <c r="Q3242" s="5"/>
      <c r="R3242" s="18"/>
      <c r="S3242" s="18"/>
      <c r="T3242" s="18"/>
      <c r="AA3242" s="70"/>
      <c r="AB3242" s="70"/>
      <c r="AC3242" s="20"/>
      <c r="AD3242" s="70"/>
      <c r="AE3242" s="108"/>
    </row>
    <row r="3243" spans="1:31" x14ac:dyDescent="0.25">
      <c r="A3243" s="18"/>
      <c r="B3243" s="18"/>
      <c r="C3243" s="18"/>
      <c r="D3243" s="77"/>
      <c r="E3243" s="77"/>
      <c r="F3243" s="77"/>
      <c r="G3243" s="78"/>
      <c r="H3243" s="5"/>
      <c r="I3243" s="5"/>
      <c r="J3243" s="5"/>
      <c r="K3243" s="5"/>
      <c r="O3243" s="5"/>
      <c r="P3243" s="5"/>
      <c r="Q3243" s="5"/>
      <c r="R3243" s="18"/>
      <c r="S3243" s="18"/>
      <c r="T3243" s="18"/>
      <c r="AA3243" s="70"/>
      <c r="AB3243" s="70"/>
      <c r="AC3243" s="20"/>
      <c r="AD3243" s="70"/>
      <c r="AE3243" s="108"/>
    </row>
    <row r="3244" spans="1:31" x14ac:dyDescent="0.25">
      <c r="A3244" s="18"/>
      <c r="B3244" s="18"/>
      <c r="C3244" s="18"/>
      <c r="D3244" s="77"/>
      <c r="E3244" s="77"/>
      <c r="F3244" s="77"/>
      <c r="G3244" s="78"/>
      <c r="H3244" s="5"/>
      <c r="I3244" s="5"/>
      <c r="J3244" s="5"/>
      <c r="K3244" s="5"/>
      <c r="O3244" s="5"/>
      <c r="P3244" s="5"/>
      <c r="Q3244" s="5"/>
      <c r="R3244" s="18"/>
      <c r="S3244" s="18"/>
      <c r="T3244" s="18"/>
      <c r="AA3244" s="70"/>
      <c r="AB3244" s="70"/>
      <c r="AC3244" s="20"/>
      <c r="AD3244" s="70"/>
      <c r="AE3244" s="108"/>
    </row>
    <row r="3245" spans="1:31" x14ac:dyDescent="0.25">
      <c r="A3245" s="18"/>
      <c r="B3245" s="18"/>
      <c r="C3245" s="18"/>
      <c r="D3245" s="77"/>
      <c r="E3245" s="77"/>
      <c r="F3245" s="77"/>
      <c r="G3245" s="78"/>
      <c r="H3245" s="5"/>
      <c r="I3245" s="5"/>
      <c r="J3245" s="5"/>
      <c r="K3245" s="5"/>
      <c r="O3245" s="5"/>
      <c r="P3245" s="5"/>
      <c r="Q3245" s="5"/>
      <c r="R3245" s="18"/>
      <c r="S3245" s="18"/>
      <c r="T3245" s="18"/>
      <c r="AA3245" s="70"/>
      <c r="AB3245" s="70"/>
      <c r="AC3245" s="20"/>
      <c r="AD3245" s="70"/>
      <c r="AE3245" s="108"/>
    </row>
    <row r="3246" spans="1:31" x14ac:dyDescent="0.25">
      <c r="A3246" s="18"/>
      <c r="B3246" s="18"/>
      <c r="C3246" s="18"/>
      <c r="D3246" s="77"/>
      <c r="E3246" s="77"/>
      <c r="F3246" s="77"/>
      <c r="G3246" s="78"/>
      <c r="H3246" s="5"/>
      <c r="I3246" s="5"/>
      <c r="J3246" s="5"/>
      <c r="K3246" s="5"/>
      <c r="O3246" s="5"/>
      <c r="P3246" s="5"/>
      <c r="Q3246" s="5"/>
      <c r="R3246" s="18"/>
      <c r="S3246" s="18"/>
      <c r="T3246" s="18"/>
      <c r="AA3246" s="70"/>
      <c r="AB3246" s="70"/>
      <c r="AC3246" s="20"/>
      <c r="AD3246" s="70"/>
      <c r="AE3246" s="108"/>
    </row>
    <row r="3247" spans="1:31" x14ac:dyDescent="0.25">
      <c r="A3247" s="18"/>
      <c r="B3247" s="18"/>
      <c r="C3247" s="18"/>
      <c r="D3247" s="77"/>
      <c r="E3247" s="77"/>
      <c r="F3247" s="77"/>
      <c r="G3247" s="78"/>
      <c r="H3247" s="5"/>
      <c r="I3247" s="5"/>
      <c r="J3247" s="5"/>
      <c r="K3247" s="5"/>
      <c r="O3247" s="5"/>
      <c r="P3247" s="5"/>
      <c r="Q3247" s="5"/>
      <c r="R3247" s="18"/>
      <c r="S3247" s="18"/>
      <c r="T3247" s="18"/>
      <c r="AA3247" s="70"/>
      <c r="AB3247" s="70"/>
      <c r="AC3247" s="20"/>
      <c r="AD3247" s="70"/>
      <c r="AE3247" s="108"/>
    </row>
    <row r="3248" spans="1:31" x14ac:dyDescent="0.25">
      <c r="A3248" s="18"/>
      <c r="B3248" s="18"/>
      <c r="C3248" s="18"/>
      <c r="D3248" s="77"/>
      <c r="E3248" s="77"/>
      <c r="F3248" s="77"/>
      <c r="G3248" s="78"/>
      <c r="H3248" s="5"/>
      <c r="I3248" s="5"/>
      <c r="J3248" s="5"/>
      <c r="K3248" s="5"/>
      <c r="O3248" s="5"/>
      <c r="P3248" s="5"/>
      <c r="Q3248" s="5"/>
      <c r="R3248" s="18"/>
      <c r="S3248" s="18"/>
      <c r="T3248" s="18"/>
      <c r="AA3248" s="70"/>
      <c r="AB3248" s="70"/>
      <c r="AC3248" s="20"/>
      <c r="AD3248" s="70"/>
      <c r="AE3248" s="108"/>
    </row>
    <row r="3249" spans="1:31" x14ac:dyDescent="0.25">
      <c r="A3249" s="18"/>
      <c r="B3249" s="18"/>
      <c r="C3249" s="18"/>
      <c r="D3249" s="77"/>
      <c r="E3249" s="77"/>
      <c r="F3249" s="77"/>
      <c r="G3249" s="78"/>
      <c r="H3249" s="5"/>
      <c r="I3249" s="5"/>
      <c r="J3249" s="5"/>
      <c r="K3249" s="5"/>
      <c r="O3249" s="5"/>
      <c r="P3249" s="5"/>
      <c r="Q3249" s="5"/>
      <c r="R3249" s="18"/>
      <c r="S3249" s="18"/>
      <c r="T3249" s="18"/>
      <c r="AA3249" s="70"/>
      <c r="AB3249" s="70"/>
      <c r="AC3249" s="20"/>
      <c r="AD3249" s="70"/>
      <c r="AE3249" s="108"/>
    </row>
    <row r="3250" spans="1:31" x14ac:dyDescent="0.25">
      <c r="A3250" s="18"/>
      <c r="B3250" s="18"/>
      <c r="C3250" s="18"/>
      <c r="D3250" s="77"/>
      <c r="E3250" s="77"/>
      <c r="F3250" s="77"/>
      <c r="G3250" s="78"/>
      <c r="H3250" s="5"/>
      <c r="I3250" s="5"/>
      <c r="J3250" s="5"/>
      <c r="K3250" s="5"/>
      <c r="O3250" s="5"/>
      <c r="P3250" s="5"/>
      <c r="Q3250" s="5"/>
      <c r="R3250" s="18"/>
      <c r="S3250" s="18"/>
      <c r="T3250" s="18"/>
      <c r="AA3250" s="70"/>
      <c r="AB3250" s="70"/>
      <c r="AC3250" s="20"/>
      <c r="AD3250" s="70"/>
      <c r="AE3250" s="108"/>
    </row>
    <row r="3251" spans="1:31" x14ac:dyDescent="0.25">
      <c r="A3251" s="18"/>
      <c r="B3251" s="18"/>
      <c r="C3251" s="18"/>
      <c r="D3251" s="77"/>
      <c r="E3251" s="77"/>
      <c r="F3251" s="77"/>
      <c r="G3251" s="78"/>
      <c r="H3251" s="5"/>
      <c r="I3251" s="5"/>
      <c r="J3251" s="5"/>
      <c r="K3251" s="5"/>
      <c r="O3251" s="5"/>
      <c r="P3251" s="5"/>
      <c r="Q3251" s="5"/>
      <c r="R3251" s="18"/>
      <c r="S3251" s="18"/>
      <c r="T3251" s="18"/>
      <c r="AA3251" s="70"/>
      <c r="AB3251" s="70"/>
      <c r="AC3251" s="20"/>
      <c r="AD3251" s="70"/>
      <c r="AE3251" s="108"/>
    </row>
    <row r="3252" spans="1:31" x14ac:dyDescent="0.25">
      <c r="A3252" s="18"/>
      <c r="B3252" s="18"/>
      <c r="C3252" s="18"/>
      <c r="D3252" s="77"/>
      <c r="E3252" s="77"/>
      <c r="F3252" s="77"/>
      <c r="G3252" s="78"/>
      <c r="H3252" s="5"/>
      <c r="I3252" s="5"/>
      <c r="J3252" s="5"/>
      <c r="K3252" s="5"/>
      <c r="O3252" s="5"/>
      <c r="P3252" s="5"/>
      <c r="Q3252" s="5"/>
      <c r="R3252" s="18"/>
      <c r="S3252" s="18"/>
      <c r="T3252" s="18"/>
      <c r="AA3252" s="70"/>
      <c r="AB3252" s="70"/>
      <c r="AC3252" s="20"/>
      <c r="AD3252" s="70"/>
      <c r="AE3252" s="108"/>
    </row>
    <row r="3253" spans="1:31" x14ac:dyDescent="0.25">
      <c r="A3253" s="18"/>
      <c r="B3253" s="18"/>
      <c r="C3253" s="18"/>
      <c r="D3253" s="77"/>
      <c r="E3253" s="77"/>
      <c r="F3253" s="77"/>
      <c r="G3253" s="78"/>
      <c r="H3253" s="5"/>
      <c r="I3253" s="5"/>
      <c r="J3253" s="5"/>
      <c r="K3253" s="5"/>
      <c r="O3253" s="5"/>
      <c r="P3253" s="5"/>
      <c r="Q3253" s="5"/>
      <c r="R3253" s="18"/>
      <c r="S3253" s="18"/>
      <c r="T3253" s="18"/>
      <c r="AA3253" s="70"/>
      <c r="AB3253" s="70"/>
      <c r="AC3253" s="20"/>
      <c r="AD3253" s="70"/>
      <c r="AE3253" s="108"/>
    </row>
    <row r="3254" spans="1:31" x14ac:dyDescent="0.25">
      <c r="A3254" s="18"/>
      <c r="B3254" s="18"/>
      <c r="C3254" s="18"/>
      <c r="D3254" s="77"/>
      <c r="E3254" s="77"/>
      <c r="F3254" s="77"/>
      <c r="G3254" s="78"/>
      <c r="H3254" s="5"/>
      <c r="I3254" s="5"/>
      <c r="J3254" s="5"/>
      <c r="K3254" s="5"/>
      <c r="O3254" s="5"/>
      <c r="P3254" s="5"/>
      <c r="Q3254" s="5"/>
      <c r="R3254" s="18"/>
      <c r="S3254" s="18"/>
      <c r="T3254" s="18"/>
      <c r="AA3254" s="70"/>
      <c r="AB3254" s="70"/>
      <c r="AC3254" s="20"/>
      <c r="AD3254" s="70"/>
      <c r="AE3254" s="108"/>
    </row>
    <row r="3255" spans="1:31" x14ac:dyDescent="0.25">
      <c r="A3255" s="18"/>
      <c r="B3255" s="18"/>
      <c r="C3255" s="18"/>
      <c r="D3255" s="77"/>
      <c r="E3255" s="77"/>
      <c r="F3255" s="77"/>
      <c r="G3255" s="78"/>
      <c r="H3255" s="5"/>
      <c r="I3255" s="5"/>
      <c r="J3255" s="5"/>
      <c r="K3255" s="5"/>
      <c r="O3255" s="5"/>
      <c r="P3255" s="5"/>
      <c r="Q3255" s="5"/>
      <c r="R3255" s="18"/>
      <c r="S3255" s="18"/>
      <c r="T3255" s="18"/>
      <c r="AA3255" s="70"/>
      <c r="AB3255" s="70"/>
      <c r="AC3255" s="20"/>
      <c r="AD3255" s="70"/>
      <c r="AE3255" s="108"/>
    </row>
    <row r="3256" spans="1:31" x14ac:dyDescent="0.25">
      <c r="A3256" s="18"/>
      <c r="B3256" s="18"/>
      <c r="C3256" s="18"/>
      <c r="D3256" s="77"/>
      <c r="E3256" s="77"/>
      <c r="F3256" s="77"/>
      <c r="G3256" s="78"/>
      <c r="H3256" s="5"/>
      <c r="I3256" s="5"/>
      <c r="J3256" s="5"/>
      <c r="K3256" s="5"/>
      <c r="O3256" s="5"/>
      <c r="P3256" s="5"/>
      <c r="Q3256" s="5"/>
      <c r="R3256" s="18"/>
      <c r="S3256" s="18"/>
      <c r="T3256" s="18"/>
      <c r="AA3256" s="70"/>
      <c r="AB3256" s="70"/>
      <c r="AC3256" s="20"/>
      <c r="AD3256" s="70"/>
      <c r="AE3256" s="108"/>
    </row>
    <row r="3257" spans="1:31" x14ac:dyDescent="0.25">
      <c r="A3257" s="18"/>
      <c r="B3257" s="18"/>
      <c r="C3257" s="18"/>
      <c r="D3257" s="77"/>
      <c r="E3257" s="77"/>
      <c r="F3257" s="77"/>
      <c r="G3257" s="78"/>
      <c r="H3257" s="5"/>
      <c r="I3257" s="5"/>
      <c r="J3257" s="5"/>
      <c r="K3257" s="5"/>
      <c r="O3257" s="5"/>
      <c r="P3257" s="5"/>
      <c r="Q3257" s="5"/>
      <c r="R3257" s="18"/>
      <c r="S3257" s="18"/>
      <c r="T3257" s="18"/>
      <c r="AA3257" s="70"/>
      <c r="AB3257" s="70"/>
      <c r="AC3257" s="20"/>
      <c r="AD3257" s="70"/>
      <c r="AE3257" s="108"/>
    </row>
    <row r="3258" spans="1:31" x14ac:dyDescent="0.25">
      <c r="A3258" s="18"/>
      <c r="B3258" s="18"/>
      <c r="C3258" s="18"/>
      <c r="D3258" s="77"/>
      <c r="E3258" s="77"/>
      <c r="F3258" s="77"/>
      <c r="G3258" s="78"/>
      <c r="H3258" s="5"/>
      <c r="I3258" s="5"/>
      <c r="J3258" s="5"/>
      <c r="K3258" s="5"/>
      <c r="O3258" s="5"/>
      <c r="P3258" s="5"/>
      <c r="Q3258" s="5"/>
      <c r="R3258" s="18"/>
      <c r="S3258" s="18"/>
      <c r="T3258" s="18"/>
      <c r="AA3258" s="70"/>
      <c r="AB3258" s="70"/>
      <c r="AC3258" s="20"/>
      <c r="AD3258" s="70"/>
      <c r="AE3258" s="108"/>
    </row>
    <row r="3259" spans="1:31" x14ac:dyDescent="0.25">
      <c r="A3259" s="18"/>
      <c r="B3259" s="18"/>
      <c r="C3259" s="18"/>
      <c r="D3259" s="77"/>
      <c r="E3259" s="77"/>
      <c r="F3259" s="77"/>
      <c r="G3259" s="78"/>
      <c r="H3259" s="5"/>
      <c r="I3259" s="5"/>
      <c r="J3259" s="5"/>
      <c r="K3259" s="5"/>
      <c r="O3259" s="5"/>
      <c r="P3259" s="5"/>
      <c r="Q3259" s="5"/>
      <c r="R3259" s="18"/>
      <c r="S3259" s="18"/>
      <c r="T3259" s="18"/>
      <c r="AA3259" s="70"/>
      <c r="AB3259" s="70"/>
      <c r="AC3259" s="20"/>
      <c r="AD3259" s="70"/>
      <c r="AE3259" s="108"/>
    </row>
    <row r="3260" spans="1:31" x14ac:dyDescent="0.25">
      <c r="A3260" s="18"/>
      <c r="B3260" s="18"/>
      <c r="C3260" s="18"/>
      <c r="D3260" s="77"/>
      <c r="E3260" s="77"/>
      <c r="F3260" s="77"/>
      <c r="G3260" s="78"/>
      <c r="H3260" s="5"/>
      <c r="I3260" s="5"/>
      <c r="J3260" s="5"/>
      <c r="K3260" s="5"/>
      <c r="O3260" s="5"/>
      <c r="P3260" s="5"/>
      <c r="Q3260" s="5"/>
      <c r="R3260" s="18"/>
      <c r="S3260" s="18"/>
      <c r="T3260" s="18"/>
      <c r="AA3260" s="70"/>
      <c r="AB3260" s="70"/>
      <c r="AC3260" s="20"/>
      <c r="AD3260" s="70"/>
      <c r="AE3260" s="108"/>
    </row>
    <row r="3261" spans="1:31" x14ac:dyDescent="0.25">
      <c r="A3261" s="18"/>
      <c r="B3261" s="18"/>
      <c r="C3261" s="18"/>
      <c r="D3261" s="77"/>
      <c r="E3261" s="77"/>
      <c r="F3261" s="77"/>
      <c r="G3261" s="78"/>
      <c r="H3261" s="5"/>
      <c r="I3261" s="5"/>
      <c r="J3261" s="5"/>
      <c r="K3261" s="5"/>
      <c r="O3261" s="5"/>
      <c r="P3261" s="5"/>
      <c r="Q3261" s="5"/>
      <c r="R3261" s="18"/>
      <c r="S3261" s="18"/>
      <c r="T3261" s="18"/>
      <c r="AA3261" s="70"/>
      <c r="AB3261" s="70"/>
      <c r="AC3261" s="20"/>
      <c r="AD3261" s="70"/>
      <c r="AE3261" s="108"/>
    </row>
    <row r="3262" spans="1:31" x14ac:dyDescent="0.25">
      <c r="A3262" s="18"/>
      <c r="B3262" s="18"/>
      <c r="C3262" s="18"/>
      <c r="D3262" s="77"/>
      <c r="E3262" s="77"/>
      <c r="F3262" s="77"/>
      <c r="G3262" s="78"/>
      <c r="H3262" s="5"/>
      <c r="I3262" s="5"/>
      <c r="J3262" s="5"/>
      <c r="K3262" s="5"/>
      <c r="O3262" s="5"/>
      <c r="P3262" s="5"/>
      <c r="Q3262" s="5"/>
      <c r="R3262" s="18"/>
      <c r="S3262" s="18"/>
      <c r="T3262" s="18"/>
      <c r="AA3262" s="70"/>
      <c r="AB3262" s="70"/>
      <c r="AC3262" s="20"/>
      <c r="AD3262" s="70"/>
      <c r="AE3262" s="108"/>
    </row>
    <row r="3263" spans="1:31" x14ac:dyDescent="0.25">
      <c r="A3263" s="18"/>
      <c r="B3263" s="18"/>
      <c r="C3263" s="18"/>
      <c r="D3263" s="77"/>
      <c r="E3263" s="77"/>
      <c r="F3263" s="77"/>
      <c r="G3263" s="78"/>
      <c r="H3263" s="5"/>
      <c r="I3263" s="5"/>
      <c r="J3263" s="5"/>
      <c r="K3263" s="5"/>
      <c r="O3263" s="5"/>
      <c r="P3263" s="5"/>
      <c r="Q3263" s="5"/>
      <c r="R3263" s="18"/>
      <c r="S3263" s="18"/>
      <c r="T3263" s="18"/>
      <c r="AA3263" s="70"/>
      <c r="AB3263" s="70"/>
      <c r="AC3263" s="20"/>
      <c r="AD3263" s="70"/>
      <c r="AE3263" s="108"/>
    </row>
    <row r="3264" spans="1:31" x14ac:dyDescent="0.25">
      <c r="A3264" s="18"/>
      <c r="B3264" s="18"/>
      <c r="C3264" s="18"/>
      <c r="D3264" s="77"/>
      <c r="E3264" s="77"/>
      <c r="F3264" s="77"/>
      <c r="G3264" s="78"/>
      <c r="H3264" s="5"/>
      <c r="I3264" s="5"/>
      <c r="J3264" s="5"/>
      <c r="K3264" s="5"/>
      <c r="O3264" s="5"/>
      <c r="P3264" s="5"/>
      <c r="Q3264" s="5"/>
      <c r="R3264" s="18"/>
      <c r="S3264" s="18"/>
      <c r="T3264" s="18"/>
      <c r="AA3264" s="70"/>
      <c r="AB3264" s="70"/>
      <c r="AC3264" s="20"/>
      <c r="AD3264" s="70"/>
      <c r="AE3264" s="108"/>
    </row>
    <row r="3265" spans="1:31" x14ac:dyDescent="0.25">
      <c r="A3265" s="18"/>
      <c r="B3265" s="18"/>
      <c r="C3265" s="18"/>
      <c r="D3265" s="77"/>
      <c r="E3265" s="77"/>
      <c r="F3265" s="77"/>
      <c r="G3265" s="78"/>
      <c r="H3265" s="5"/>
      <c r="I3265" s="5"/>
      <c r="J3265" s="5"/>
      <c r="K3265" s="5"/>
      <c r="O3265" s="5"/>
      <c r="P3265" s="5"/>
      <c r="Q3265" s="5"/>
      <c r="R3265" s="18"/>
      <c r="S3265" s="18"/>
      <c r="T3265" s="18"/>
      <c r="AA3265" s="70"/>
      <c r="AB3265" s="70"/>
      <c r="AC3265" s="20"/>
      <c r="AD3265" s="70"/>
      <c r="AE3265" s="108"/>
    </row>
    <row r="3266" spans="1:31" x14ac:dyDescent="0.25">
      <c r="A3266" s="18"/>
      <c r="B3266" s="18"/>
      <c r="C3266" s="18"/>
      <c r="D3266" s="77"/>
      <c r="E3266" s="77"/>
      <c r="F3266" s="77"/>
      <c r="G3266" s="78"/>
      <c r="H3266" s="5"/>
      <c r="I3266" s="5"/>
      <c r="J3266" s="5"/>
      <c r="K3266" s="5"/>
      <c r="O3266" s="5"/>
      <c r="P3266" s="5"/>
      <c r="Q3266" s="5"/>
      <c r="R3266" s="18"/>
      <c r="S3266" s="18"/>
      <c r="T3266" s="18"/>
      <c r="AA3266" s="70"/>
      <c r="AB3266" s="70"/>
      <c r="AC3266" s="20"/>
      <c r="AD3266" s="70"/>
      <c r="AE3266" s="108"/>
    </row>
    <row r="3267" spans="1:31" x14ac:dyDescent="0.25">
      <c r="A3267" s="18"/>
      <c r="B3267" s="18"/>
      <c r="C3267" s="18"/>
      <c r="D3267" s="77"/>
      <c r="E3267" s="77"/>
      <c r="F3267" s="77"/>
      <c r="G3267" s="78"/>
      <c r="H3267" s="5"/>
      <c r="I3267" s="5"/>
      <c r="J3267" s="5"/>
      <c r="K3267" s="5"/>
      <c r="O3267" s="5"/>
      <c r="P3267" s="5"/>
      <c r="Q3267" s="5"/>
      <c r="R3267" s="18"/>
      <c r="S3267" s="18"/>
      <c r="T3267" s="18"/>
      <c r="AA3267" s="70"/>
      <c r="AB3267" s="70"/>
      <c r="AC3267" s="20"/>
      <c r="AD3267" s="70"/>
      <c r="AE3267" s="108"/>
    </row>
    <row r="3268" spans="1:31" x14ac:dyDescent="0.25">
      <c r="A3268" s="18"/>
      <c r="B3268" s="18"/>
      <c r="C3268" s="18"/>
      <c r="D3268" s="77"/>
      <c r="E3268" s="77"/>
      <c r="F3268" s="77"/>
      <c r="G3268" s="78"/>
      <c r="H3268" s="5"/>
      <c r="I3268" s="5"/>
      <c r="J3268" s="5"/>
      <c r="K3268" s="5"/>
      <c r="O3268" s="5"/>
      <c r="P3268" s="5"/>
      <c r="Q3268" s="5"/>
      <c r="R3268" s="18"/>
      <c r="S3268" s="18"/>
      <c r="T3268" s="18"/>
      <c r="AA3268" s="70"/>
      <c r="AB3268" s="70"/>
      <c r="AC3268" s="20"/>
      <c r="AD3268" s="70"/>
      <c r="AE3268" s="108"/>
    </row>
    <row r="3269" spans="1:31" x14ac:dyDescent="0.25">
      <c r="A3269" s="18"/>
      <c r="B3269" s="18"/>
      <c r="C3269" s="18"/>
      <c r="D3269" s="77"/>
      <c r="E3269" s="77"/>
      <c r="F3269" s="77"/>
      <c r="G3269" s="78"/>
      <c r="H3269" s="5"/>
      <c r="I3269" s="5"/>
      <c r="J3269" s="5"/>
      <c r="K3269" s="5"/>
      <c r="O3269" s="5"/>
      <c r="P3269" s="5"/>
      <c r="Q3269" s="5"/>
      <c r="R3269" s="18"/>
      <c r="S3269" s="18"/>
      <c r="T3269" s="18"/>
      <c r="AA3269" s="70"/>
      <c r="AB3269" s="70"/>
      <c r="AC3269" s="20"/>
      <c r="AD3269" s="70"/>
      <c r="AE3269" s="108"/>
    </row>
    <row r="3270" spans="1:31" x14ac:dyDescent="0.25">
      <c r="A3270" s="18"/>
      <c r="B3270" s="18"/>
      <c r="C3270" s="18"/>
      <c r="D3270" s="77"/>
      <c r="E3270" s="77"/>
      <c r="F3270" s="77"/>
      <c r="G3270" s="78"/>
      <c r="H3270" s="5"/>
      <c r="I3270" s="5"/>
      <c r="J3270" s="5"/>
      <c r="K3270" s="5"/>
      <c r="O3270" s="5"/>
      <c r="P3270" s="5"/>
      <c r="Q3270" s="5"/>
      <c r="R3270" s="18"/>
      <c r="S3270" s="18"/>
      <c r="T3270" s="18"/>
      <c r="AA3270" s="70"/>
      <c r="AB3270" s="70"/>
      <c r="AC3270" s="20"/>
      <c r="AD3270" s="70"/>
      <c r="AE3270" s="108"/>
    </row>
    <row r="3271" spans="1:31" x14ac:dyDescent="0.25">
      <c r="A3271" s="18"/>
      <c r="B3271" s="18"/>
      <c r="C3271" s="18"/>
      <c r="D3271" s="77"/>
      <c r="E3271" s="77"/>
      <c r="F3271" s="77"/>
      <c r="G3271" s="78"/>
      <c r="H3271" s="5"/>
      <c r="I3271" s="5"/>
      <c r="J3271" s="5"/>
      <c r="K3271" s="5"/>
      <c r="O3271" s="5"/>
      <c r="P3271" s="5"/>
      <c r="Q3271" s="5"/>
      <c r="R3271" s="18"/>
      <c r="S3271" s="18"/>
      <c r="T3271" s="18"/>
      <c r="AA3271" s="70"/>
      <c r="AB3271" s="70"/>
      <c r="AC3271" s="20"/>
      <c r="AD3271" s="70"/>
      <c r="AE3271" s="108"/>
    </row>
    <row r="3272" spans="1:31" x14ac:dyDescent="0.25">
      <c r="A3272" s="18"/>
      <c r="B3272" s="18"/>
      <c r="C3272" s="18"/>
      <c r="D3272" s="77"/>
      <c r="E3272" s="77"/>
      <c r="F3272" s="77"/>
      <c r="G3272" s="78"/>
      <c r="H3272" s="5"/>
      <c r="I3272" s="5"/>
      <c r="J3272" s="5"/>
      <c r="K3272" s="5"/>
      <c r="O3272" s="5"/>
      <c r="P3272" s="5"/>
      <c r="Q3272" s="5"/>
      <c r="R3272" s="18"/>
      <c r="S3272" s="18"/>
      <c r="T3272" s="18"/>
      <c r="AA3272" s="70"/>
      <c r="AB3272" s="70"/>
      <c r="AC3272" s="20"/>
      <c r="AD3272" s="70"/>
      <c r="AE3272" s="108"/>
    </row>
    <row r="3273" spans="1:31" x14ac:dyDescent="0.25">
      <c r="A3273" s="18"/>
      <c r="B3273" s="18"/>
      <c r="C3273" s="18"/>
      <c r="D3273" s="77"/>
      <c r="E3273" s="77"/>
      <c r="F3273" s="77"/>
      <c r="G3273" s="78"/>
      <c r="H3273" s="5"/>
      <c r="I3273" s="5"/>
      <c r="J3273" s="5"/>
      <c r="K3273" s="5"/>
      <c r="O3273" s="5"/>
      <c r="P3273" s="5"/>
      <c r="Q3273" s="5"/>
      <c r="R3273" s="18"/>
      <c r="S3273" s="18"/>
      <c r="T3273" s="18"/>
      <c r="AA3273" s="70"/>
      <c r="AB3273" s="70"/>
      <c r="AC3273" s="20"/>
      <c r="AD3273" s="70"/>
      <c r="AE3273" s="108"/>
    </row>
    <row r="3274" spans="1:31" x14ac:dyDescent="0.25">
      <c r="A3274" s="18"/>
      <c r="B3274" s="18"/>
      <c r="C3274" s="18"/>
      <c r="D3274" s="77"/>
      <c r="E3274" s="77"/>
      <c r="F3274" s="77"/>
      <c r="G3274" s="78"/>
      <c r="H3274" s="5"/>
      <c r="I3274" s="5"/>
      <c r="J3274" s="5"/>
      <c r="K3274" s="5"/>
      <c r="O3274" s="5"/>
      <c r="P3274" s="5"/>
      <c r="Q3274" s="5"/>
      <c r="R3274" s="18"/>
      <c r="S3274" s="18"/>
      <c r="T3274" s="18"/>
      <c r="AA3274" s="70"/>
      <c r="AB3274" s="70"/>
      <c r="AC3274" s="20"/>
      <c r="AD3274" s="70"/>
      <c r="AE3274" s="108"/>
    </row>
    <row r="3275" spans="1:31" x14ac:dyDescent="0.25">
      <c r="A3275" s="18"/>
      <c r="B3275" s="18"/>
      <c r="C3275" s="18"/>
      <c r="D3275" s="77"/>
      <c r="E3275" s="77"/>
      <c r="F3275" s="77"/>
      <c r="G3275" s="78"/>
      <c r="H3275" s="5"/>
      <c r="I3275" s="5"/>
      <c r="J3275" s="5"/>
      <c r="K3275" s="5"/>
      <c r="O3275" s="5"/>
      <c r="P3275" s="5"/>
      <c r="Q3275" s="5"/>
      <c r="R3275" s="18"/>
      <c r="S3275" s="18"/>
      <c r="T3275" s="18"/>
      <c r="AA3275" s="70"/>
      <c r="AB3275" s="70"/>
      <c r="AC3275" s="20"/>
      <c r="AD3275" s="70"/>
      <c r="AE3275" s="108"/>
    </row>
    <row r="3276" spans="1:31" x14ac:dyDescent="0.25">
      <c r="A3276" s="18"/>
      <c r="B3276" s="18"/>
      <c r="C3276" s="18"/>
      <c r="D3276" s="77"/>
      <c r="E3276" s="77"/>
      <c r="F3276" s="77"/>
      <c r="G3276" s="78"/>
      <c r="H3276" s="5"/>
      <c r="I3276" s="5"/>
      <c r="J3276" s="5"/>
      <c r="K3276" s="5"/>
      <c r="O3276" s="5"/>
      <c r="P3276" s="5"/>
      <c r="Q3276" s="5"/>
      <c r="R3276" s="18"/>
      <c r="S3276" s="18"/>
      <c r="T3276" s="18"/>
      <c r="AA3276" s="70"/>
      <c r="AB3276" s="70"/>
      <c r="AC3276" s="20"/>
      <c r="AD3276" s="70"/>
      <c r="AE3276" s="108"/>
    </row>
    <row r="3277" spans="1:31" x14ac:dyDescent="0.25">
      <c r="A3277" s="18"/>
      <c r="B3277" s="18"/>
      <c r="C3277" s="18"/>
      <c r="D3277" s="77"/>
      <c r="E3277" s="77"/>
      <c r="F3277" s="77"/>
      <c r="G3277" s="78"/>
      <c r="H3277" s="5"/>
      <c r="I3277" s="5"/>
      <c r="J3277" s="5"/>
      <c r="K3277" s="5"/>
      <c r="O3277" s="5"/>
      <c r="P3277" s="5"/>
      <c r="Q3277" s="5"/>
      <c r="R3277" s="18"/>
      <c r="S3277" s="18"/>
      <c r="T3277" s="18"/>
      <c r="AA3277" s="70"/>
      <c r="AB3277" s="70"/>
      <c r="AC3277" s="20"/>
      <c r="AD3277" s="70"/>
      <c r="AE3277" s="108"/>
    </row>
    <row r="3278" spans="1:31" x14ac:dyDescent="0.25">
      <c r="A3278" s="18"/>
      <c r="B3278" s="18"/>
      <c r="C3278" s="18"/>
      <c r="D3278" s="77"/>
      <c r="E3278" s="77"/>
      <c r="F3278" s="77"/>
      <c r="G3278" s="78"/>
      <c r="H3278" s="5"/>
      <c r="I3278" s="5"/>
      <c r="J3278" s="5"/>
      <c r="K3278" s="5"/>
      <c r="O3278" s="5"/>
      <c r="P3278" s="5"/>
      <c r="Q3278" s="5"/>
      <c r="R3278" s="18"/>
      <c r="S3278" s="18"/>
      <c r="T3278" s="18"/>
      <c r="AA3278" s="70"/>
      <c r="AB3278" s="70"/>
      <c r="AC3278" s="20"/>
      <c r="AD3278" s="70"/>
      <c r="AE3278" s="108"/>
    </row>
    <row r="3279" spans="1:31" x14ac:dyDescent="0.25">
      <c r="A3279" s="18"/>
      <c r="B3279" s="18"/>
      <c r="C3279" s="18"/>
      <c r="D3279" s="77"/>
      <c r="E3279" s="77"/>
      <c r="F3279" s="77"/>
      <c r="G3279" s="78"/>
      <c r="H3279" s="5"/>
      <c r="I3279" s="5"/>
      <c r="J3279" s="5"/>
      <c r="K3279" s="5"/>
      <c r="O3279" s="5"/>
      <c r="P3279" s="5"/>
      <c r="Q3279" s="5"/>
      <c r="R3279" s="18"/>
      <c r="S3279" s="18"/>
      <c r="T3279" s="18"/>
      <c r="AA3279" s="70"/>
      <c r="AB3279" s="70"/>
      <c r="AC3279" s="20"/>
      <c r="AD3279" s="70"/>
      <c r="AE3279" s="108"/>
    </row>
    <row r="3280" spans="1:31" x14ac:dyDescent="0.25">
      <c r="A3280" s="18"/>
      <c r="B3280" s="18"/>
      <c r="C3280" s="18"/>
      <c r="D3280" s="77"/>
      <c r="E3280" s="77"/>
      <c r="F3280" s="77"/>
      <c r="G3280" s="78"/>
      <c r="H3280" s="5"/>
      <c r="I3280" s="5"/>
      <c r="J3280" s="5"/>
      <c r="K3280" s="5"/>
      <c r="O3280" s="5"/>
      <c r="P3280" s="5"/>
      <c r="Q3280" s="5"/>
      <c r="R3280" s="18"/>
      <c r="S3280" s="18"/>
      <c r="T3280" s="18"/>
      <c r="AA3280" s="70"/>
      <c r="AB3280" s="70"/>
      <c r="AC3280" s="20"/>
      <c r="AD3280" s="70"/>
      <c r="AE3280" s="108"/>
    </row>
    <row r="3281" spans="1:31" x14ac:dyDescent="0.25">
      <c r="A3281" s="18"/>
      <c r="B3281" s="18"/>
      <c r="C3281" s="18"/>
      <c r="D3281" s="77"/>
      <c r="E3281" s="77"/>
      <c r="F3281" s="77"/>
      <c r="G3281" s="78"/>
      <c r="H3281" s="5"/>
      <c r="I3281" s="5"/>
      <c r="J3281" s="5"/>
      <c r="K3281" s="5"/>
      <c r="O3281" s="5"/>
      <c r="P3281" s="5"/>
      <c r="Q3281" s="5"/>
      <c r="R3281" s="18"/>
      <c r="S3281" s="18"/>
      <c r="T3281" s="18"/>
      <c r="AA3281" s="70"/>
      <c r="AB3281" s="70"/>
      <c r="AC3281" s="20"/>
      <c r="AD3281" s="70"/>
      <c r="AE3281" s="108"/>
    </row>
    <row r="3282" spans="1:31" x14ac:dyDescent="0.25">
      <c r="A3282" s="18"/>
      <c r="B3282" s="18"/>
      <c r="C3282" s="18"/>
      <c r="D3282" s="77"/>
      <c r="E3282" s="77"/>
      <c r="F3282" s="77"/>
      <c r="G3282" s="78"/>
      <c r="H3282" s="5"/>
      <c r="I3282" s="5"/>
      <c r="J3282" s="5"/>
      <c r="K3282" s="5"/>
      <c r="O3282" s="5"/>
      <c r="P3282" s="5"/>
      <c r="Q3282" s="5"/>
      <c r="R3282" s="18"/>
      <c r="S3282" s="18"/>
      <c r="T3282" s="18"/>
      <c r="AA3282" s="70"/>
      <c r="AB3282" s="70"/>
      <c r="AC3282" s="20"/>
      <c r="AD3282" s="70"/>
      <c r="AE3282" s="108"/>
    </row>
    <row r="3283" spans="1:31" x14ac:dyDescent="0.25">
      <c r="A3283" s="18"/>
      <c r="B3283" s="18"/>
      <c r="C3283" s="18"/>
      <c r="D3283" s="77"/>
      <c r="E3283" s="77"/>
      <c r="F3283" s="77"/>
      <c r="G3283" s="78"/>
      <c r="H3283" s="5"/>
      <c r="I3283" s="5"/>
      <c r="J3283" s="5"/>
      <c r="K3283" s="5"/>
      <c r="O3283" s="5"/>
      <c r="P3283" s="5"/>
      <c r="Q3283" s="5"/>
      <c r="R3283" s="18"/>
      <c r="S3283" s="18"/>
      <c r="T3283" s="18"/>
      <c r="AA3283" s="70"/>
      <c r="AB3283" s="70"/>
      <c r="AC3283" s="20"/>
      <c r="AD3283" s="70"/>
      <c r="AE3283" s="108"/>
    </row>
    <row r="3284" spans="1:31" x14ac:dyDescent="0.25">
      <c r="A3284" s="18"/>
      <c r="B3284" s="18"/>
      <c r="C3284" s="18"/>
      <c r="D3284" s="77"/>
      <c r="E3284" s="77"/>
      <c r="F3284" s="77"/>
      <c r="G3284" s="78"/>
      <c r="H3284" s="5"/>
      <c r="I3284" s="5"/>
      <c r="J3284" s="5"/>
      <c r="K3284" s="5"/>
      <c r="O3284" s="5"/>
      <c r="P3284" s="5"/>
      <c r="Q3284" s="5"/>
      <c r="R3284" s="18"/>
      <c r="S3284" s="18"/>
      <c r="T3284" s="18"/>
      <c r="AA3284" s="70"/>
      <c r="AB3284" s="70"/>
      <c r="AC3284" s="20"/>
      <c r="AD3284" s="70"/>
      <c r="AE3284" s="108"/>
    </row>
    <row r="3285" spans="1:31" x14ac:dyDescent="0.25">
      <c r="A3285" s="18"/>
      <c r="B3285" s="18"/>
      <c r="C3285" s="18"/>
      <c r="D3285" s="77"/>
      <c r="E3285" s="77"/>
      <c r="F3285" s="77"/>
      <c r="G3285" s="78"/>
      <c r="H3285" s="5"/>
      <c r="I3285" s="5"/>
      <c r="J3285" s="5"/>
      <c r="K3285" s="5"/>
      <c r="O3285" s="5"/>
      <c r="P3285" s="5"/>
      <c r="Q3285" s="5"/>
      <c r="R3285" s="18"/>
      <c r="S3285" s="18"/>
      <c r="T3285" s="18"/>
      <c r="AA3285" s="70"/>
      <c r="AB3285" s="70"/>
      <c r="AC3285" s="20"/>
      <c r="AD3285" s="70"/>
      <c r="AE3285" s="108"/>
    </row>
    <row r="3286" spans="1:31" x14ac:dyDescent="0.25">
      <c r="A3286" s="18"/>
      <c r="B3286" s="18"/>
      <c r="C3286" s="18"/>
      <c r="D3286" s="77"/>
      <c r="E3286" s="77"/>
      <c r="F3286" s="77"/>
      <c r="G3286" s="78"/>
      <c r="H3286" s="5"/>
      <c r="I3286" s="5"/>
      <c r="J3286" s="5"/>
      <c r="K3286" s="5"/>
      <c r="O3286" s="5"/>
      <c r="P3286" s="5"/>
      <c r="Q3286" s="5"/>
      <c r="R3286" s="18"/>
      <c r="S3286" s="18"/>
      <c r="T3286" s="18"/>
      <c r="AA3286" s="70"/>
      <c r="AB3286" s="70"/>
      <c r="AC3286" s="20"/>
      <c r="AD3286" s="70"/>
      <c r="AE3286" s="108"/>
    </row>
    <row r="3287" spans="1:31" x14ac:dyDescent="0.25">
      <c r="A3287" s="18"/>
      <c r="B3287" s="18"/>
      <c r="C3287" s="18"/>
      <c r="D3287" s="77"/>
      <c r="E3287" s="77"/>
      <c r="F3287" s="77"/>
      <c r="G3287" s="78"/>
      <c r="H3287" s="5"/>
      <c r="I3287" s="5"/>
      <c r="J3287" s="5"/>
      <c r="K3287" s="5"/>
      <c r="O3287" s="5"/>
      <c r="P3287" s="5"/>
      <c r="Q3287" s="5"/>
      <c r="R3287" s="18"/>
      <c r="S3287" s="18"/>
      <c r="T3287" s="18"/>
      <c r="AA3287" s="70"/>
      <c r="AB3287" s="70"/>
      <c r="AC3287" s="20"/>
      <c r="AD3287" s="70"/>
      <c r="AE3287" s="108"/>
    </row>
    <row r="3288" spans="1:31" x14ac:dyDescent="0.25">
      <c r="A3288" s="18"/>
      <c r="B3288" s="18"/>
      <c r="C3288" s="18"/>
      <c r="D3288" s="77"/>
      <c r="E3288" s="77"/>
      <c r="F3288" s="77"/>
      <c r="G3288" s="78"/>
      <c r="H3288" s="5"/>
      <c r="I3288" s="5"/>
      <c r="J3288" s="5"/>
      <c r="K3288" s="5"/>
      <c r="O3288" s="5"/>
      <c r="P3288" s="5"/>
      <c r="Q3288" s="5"/>
      <c r="R3288" s="18"/>
      <c r="S3288" s="18"/>
      <c r="T3288" s="18"/>
      <c r="AA3288" s="70"/>
      <c r="AB3288" s="70"/>
      <c r="AC3288" s="20"/>
      <c r="AD3288" s="70"/>
      <c r="AE3288" s="108"/>
    </row>
    <row r="3289" spans="1:31" x14ac:dyDescent="0.25">
      <c r="A3289" s="18"/>
      <c r="B3289" s="18"/>
      <c r="C3289" s="18"/>
      <c r="D3289" s="77"/>
      <c r="E3289" s="77"/>
      <c r="F3289" s="77"/>
      <c r="G3289" s="78"/>
      <c r="H3289" s="5"/>
      <c r="I3289" s="5"/>
      <c r="J3289" s="5"/>
      <c r="K3289" s="5"/>
      <c r="O3289" s="5"/>
      <c r="P3289" s="5"/>
      <c r="Q3289" s="5"/>
      <c r="R3289" s="18"/>
      <c r="S3289" s="18"/>
      <c r="T3289" s="18"/>
      <c r="AA3289" s="70"/>
      <c r="AB3289" s="70"/>
      <c r="AC3289" s="20"/>
      <c r="AD3289" s="70"/>
      <c r="AE3289" s="108"/>
    </row>
    <row r="3290" spans="1:31" x14ac:dyDescent="0.25">
      <c r="A3290" s="18"/>
      <c r="B3290" s="18"/>
      <c r="C3290" s="18"/>
      <c r="D3290" s="77"/>
      <c r="E3290" s="77"/>
      <c r="F3290" s="77"/>
      <c r="G3290" s="78"/>
      <c r="H3290" s="5"/>
      <c r="I3290" s="5"/>
      <c r="J3290" s="5"/>
      <c r="K3290" s="5"/>
      <c r="O3290" s="5"/>
      <c r="P3290" s="5"/>
      <c r="Q3290" s="5"/>
      <c r="R3290" s="18"/>
      <c r="S3290" s="18"/>
      <c r="T3290" s="18"/>
      <c r="AA3290" s="70"/>
      <c r="AB3290" s="70"/>
      <c r="AC3290" s="20"/>
      <c r="AD3290" s="70"/>
      <c r="AE3290" s="108"/>
    </row>
    <row r="3291" spans="1:31" x14ac:dyDescent="0.25">
      <c r="A3291" s="18"/>
      <c r="B3291" s="18"/>
      <c r="C3291" s="18"/>
      <c r="D3291" s="77"/>
      <c r="E3291" s="77"/>
      <c r="F3291" s="77"/>
      <c r="G3291" s="78"/>
      <c r="H3291" s="5"/>
      <c r="I3291" s="5"/>
      <c r="J3291" s="5"/>
      <c r="K3291" s="5"/>
      <c r="O3291" s="5"/>
      <c r="P3291" s="5"/>
      <c r="Q3291" s="5"/>
      <c r="R3291" s="18"/>
      <c r="S3291" s="18"/>
      <c r="T3291" s="18"/>
      <c r="AA3291" s="70"/>
      <c r="AB3291" s="70"/>
      <c r="AC3291" s="20"/>
      <c r="AD3291" s="70"/>
      <c r="AE3291" s="108"/>
    </row>
    <row r="3292" spans="1:31" x14ac:dyDescent="0.25">
      <c r="A3292" s="18"/>
      <c r="B3292" s="18"/>
      <c r="C3292" s="18"/>
      <c r="D3292" s="77"/>
      <c r="E3292" s="77"/>
      <c r="F3292" s="77"/>
      <c r="G3292" s="78"/>
      <c r="H3292" s="5"/>
      <c r="I3292" s="5"/>
      <c r="J3292" s="5"/>
      <c r="K3292" s="5"/>
      <c r="O3292" s="5"/>
      <c r="P3292" s="5"/>
      <c r="Q3292" s="5"/>
      <c r="R3292" s="18"/>
      <c r="S3292" s="18"/>
      <c r="T3292" s="18"/>
      <c r="AA3292" s="70"/>
      <c r="AB3292" s="70"/>
      <c r="AC3292" s="20"/>
      <c r="AD3292" s="70"/>
      <c r="AE3292" s="108"/>
    </row>
    <row r="3293" spans="1:31" x14ac:dyDescent="0.25">
      <c r="A3293" s="18"/>
      <c r="B3293" s="18"/>
      <c r="C3293" s="18"/>
      <c r="D3293" s="77"/>
      <c r="E3293" s="77"/>
      <c r="F3293" s="77"/>
      <c r="G3293" s="78"/>
      <c r="H3293" s="5"/>
      <c r="I3293" s="5"/>
      <c r="J3293" s="5"/>
      <c r="K3293" s="5"/>
      <c r="O3293" s="5"/>
      <c r="P3293" s="5"/>
      <c r="Q3293" s="5"/>
      <c r="R3293" s="18"/>
      <c r="S3293" s="18"/>
      <c r="T3293" s="18"/>
      <c r="AA3293" s="70"/>
      <c r="AB3293" s="70"/>
      <c r="AC3293" s="20"/>
      <c r="AD3293" s="70"/>
      <c r="AE3293" s="108"/>
    </row>
    <row r="3294" spans="1:31" x14ac:dyDescent="0.25">
      <c r="A3294" s="18"/>
      <c r="B3294" s="18"/>
      <c r="C3294" s="18"/>
      <c r="D3294" s="77"/>
      <c r="E3294" s="77"/>
      <c r="F3294" s="77"/>
      <c r="G3294" s="78"/>
      <c r="H3294" s="5"/>
      <c r="I3294" s="5"/>
      <c r="J3294" s="5"/>
      <c r="K3294" s="5"/>
      <c r="O3294" s="5"/>
      <c r="P3294" s="5"/>
      <c r="Q3294" s="5"/>
      <c r="R3294" s="18"/>
      <c r="S3294" s="18"/>
      <c r="T3294" s="18"/>
      <c r="AA3294" s="70"/>
      <c r="AB3294" s="70"/>
      <c r="AC3294" s="20"/>
      <c r="AD3294" s="70"/>
      <c r="AE3294" s="109"/>
    </row>
    <row r="3295" spans="1:31" x14ac:dyDescent="0.25">
      <c r="A3295" s="18"/>
      <c r="B3295" s="18"/>
      <c r="C3295" s="18"/>
      <c r="D3295" s="77"/>
      <c r="E3295" s="77"/>
      <c r="F3295" s="77"/>
      <c r="G3295" s="78"/>
      <c r="H3295" s="5"/>
      <c r="I3295" s="5"/>
      <c r="J3295" s="5"/>
      <c r="K3295" s="5"/>
      <c r="O3295" s="5"/>
      <c r="P3295" s="5"/>
      <c r="Q3295" s="5"/>
      <c r="R3295" s="18"/>
      <c r="S3295" s="18"/>
      <c r="T3295" s="18"/>
      <c r="AA3295" s="70"/>
      <c r="AB3295" s="70"/>
      <c r="AC3295" s="20"/>
      <c r="AD3295" s="70"/>
      <c r="AE3295" s="109"/>
    </row>
    <row r="3296" spans="1:31" x14ac:dyDescent="0.25">
      <c r="A3296" s="18"/>
      <c r="B3296" s="18"/>
      <c r="C3296" s="18"/>
      <c r="D3296" s="77"/>
      <c r="E3296" s="77"/>
      <c r="F3296" s="77"/>
      <c r="G3296" s="78"/>
      <c r="H3296" s="5"/>
      <c r="I3296" s="5"/>
      <c r="J3296" s="5"/>
      <c r="K3296" s="5"/>
      <c r="O3296" s="5"/>
      <c r="P3296" s="5"/>
      <c r="Q3296" s="5"/>
      <c r="R3296" s="18"/>
      <c r="S3296" s="18"/>
      <c r="T3296" s="18"/>
      <c r="AA3296" s="70"/>
      <c r="AB3296" s="70"/>
      <c r="AC3296" s="20"/>
      <c r="AD3296" s="70"/>
      <c r="AE3296" s="109"/>
    </row>
    <row r="3297" spans="1:31" x14ac:dyDescent="0.25">
      <c r="A3297" s="18"/>
      <c r="B3297" s="18"/>
      <c r="C3297" s="18"/>
      <c r="D3297" s="77"/>
      <c r="E3297" s="77"/>
      <c r="F3297" s="77"/>
      <c r="G3297" s="78"/>
      <c r="H3297" s="5"/>
      <c r="I3297" s="5"/>
      <c r="J3297" s="5"/>
      <c r="K3297" s="5"/>
      <c r="O3297" s="5"/>
      <c r="P3297" s="5"/>
      <c r="Q3297" s="5"/>
      <c r="R3297" s="18"/>
      <c r="S3297" s="18"/>
      <c r="T3297" s="18"/>
      <c r="AA3297" s="70"/>
      <c r="AB3297" s="70"/>
      <c r="AC3297" s="20"/>
      <c r="AD3297" s="70"/>
      <c r="AE3297" s="109"/>
    </row>
    <row r="3298" spans="1:31" x14ac:dyDescent="0.25">
      <c r="A3298" s="18"/>
      <c r="B3298" s="18"/>
      <c r="C3298" s="18"/>
      <c r="D3298" s="77"/>
      <c r="E3298" s="77"/>
      <c r="F3298" s="77"/>
      <c r="G3298" s="78"/>
      <c r="H3298" s="5"/>
      <c r="I3298" s="5"/>
      <c r="J3298" s="5"/>
      <c r="K3298" s="5"/>
      <c r="O3298" s="5"/>
      <c r="P3298" s="5"/>
      <c r="Q3298" s="5"/>
      <c r="R3298" s="18"/>
      <c r="S3298" s="18"/>
      <c r="T3298" s="18"/>
      <c r="AA3298" s="70"/>
      <c r="AB3298" s="70"/>
      <c r="AC3298" s="20"/>
      <c r="AD3298" s="70"/>
      <c r="AE3298" s="109"/>
    </row>
    <row r="3299" spans="1:31" x14ac:dyDescent="0.25">
      <c r="A3299" s="18"/>
      <c r="B3299" s="18"/>
      <c r="C3299" s="18"/>
      <c r="D3299" s="77"/>
      <c r="E3299" s="77"/>
      <c r="F3299" s="77"/>
      <c r="G3299" s="78"/>
      <c r="H3299" s="5"/>
      <c r="I3299" s="5"/>
      <c r="J3299" s="5"/>
      <c r="K3299" s="5"/>
      <c r="O3299" s="5"/>
      <c r="P3299" s="5"/>
      <c r="Q3299" s="5"/>
      <c r="R3299" s="18"/>
      <c r="S3299" s="18"/>
      <c r="T3299" s="18"/>
      <c r="AA3299" s="70"/>
      <c r="AB3299" s="70"/>
      <c r="AC3299" s="20"/>
      <c r="AD3299" s="70"/>
      <c r="AE3299" s="109"/>
    </row>
    <row r="3300" spans="1:31" x14ac:dyDescent="0.25">
      <c r="A3300" s="18"/>
      <c r="B3300" s="18"/>
      <c r="C3300" s="18"/>
      <c r="D3300" s="77"/>
      <c r="E3300" s="77"/>
      <c r="F3300" s="77"/>
      <c r="G3300" s="78"/>
      <c r="H3300" s="5"/>
      <c r="I3300" s="5"/>
      <c r="J3300" s="5"/>
      <c r="K3300" s="5"/>
      <c r="O3300" s="5"/>
      <c r="P3300" s="5"/>
      <c r="Q3300" s="5"/>
      <c r="R3300" s="18"/>
      <c r="S3300" s="18"/>
      <c r="T3300" s="18"/>
      <c r="AA3300" s="70"/>
      <c r="AB3300" s="70"/>
      <c r="AC3300" s="20"/>
      <c r="AD3300" s="70"/>
      <c r="AE3300" s="109"/>
    </row>
    <row r="3301" spans="1:31" x14ac:dyDescent="0.25">
      <c r="A3301" s="18"/>
      <c r="B3301" s="18"/>
      <c r="C3301" s="18"/>
      <c r="D3301" s="77"/>
      <c r="E3301" s="77"/>
      <c r="F3301" s="77"/>
      <c r="G3301" s="78"/>
      <c r="H3301" s="5"/>
      <c r="I3301" s="5"/>
      <c r="J3301" s="5"/>
      <c r="K3301" s="5"/>
      <c r="O3301" s="5"/>
      <c r="P3301" s="5"/>
      <c r="Q3301" s="5"/>
      <c r="R3301" s="18"/>
      <c r="S3301" s="18"/>
      <c r="T3301" s="18"/>
      <c r="AA3301" s="70"/>
      <c r="AB3301" s="70"/>
      <c r="AC3301" s="20"/>
      <c r="AD3301" s="70"/>
      <c r="AE3301" s="109"/>
    </row>
    <row r="3302" spans="1:31" x14ac:dyDescent="0.25">
      <c r="A3302" s="18"/>
      <c r="B3302" s="18"/>
      <c r="C3302" s="18"/>
      <c r="D3302" s="77"/>
      <c r="E3302" s="77"/>
      <c r="F3302" s="77"/>
      <c r="G3302" s="78"/>
      <c r="H3302" s="5"/>
      <c r="I3302" s="5"/>
      <c r="J3302" s="5"/>
      <c r="K3302" s="5"/>
      <c r="O3302" s="5"/>
      <c r="P3302" s="5"/>
      <c r="Q3302" s="5"/>
      <c r="R3302" s="18"/>
      <c r="S3302" s="18"/>
      <c r="T3302" s="18"/>
      <c r="AA3302" s="70"/>
      <c r="AB3302" s="70"/>
      <c r="AC3302" s="20"/>
      <c r="AD3302" s="70"/>
      <c r="AE3302" s="109"/>
    </row>
    <row r="3303" spans="1:31" x14ac:dyDescent="0.25">
      <c r="A3303" s="18"/>
      <c r="B3303" s="18"/>
      <c r="C3303" s="18"/>
      <c r="D3303" s="77"/>
      <c r="E3303" s="77"/>
      <c r="F3303" s="77"/>
      <c r="G3303" s="78"/>
      <c r="H3303" s="5"/>
      <c r="I3303" s="5"/>
      <c r="J3303" s="5"/>
      <c r="K3303" s="5"/>
      <c r="O3303" s="5"/>
      <c r="P3303" s="5"/>
      <c r="Q3303" s="5"/>
      <c r="R3303" s="18"/>
      <c r="S3303" s="18"/>
      <c r="T3303" s="18"/>
      <c r="AA3303" s="70"/>
      <c r="AB3303" s="70"/>
      <c r="AC3303" s="20"/>
      <c r="AD3303" s="70"/>
      <c r="AE3303" s="109"/>
    </row>
    <row r="3304" spans="1:31" x14ac:dyDescent="0.25">
      <c r="A3304" s="18"/>
      <c r="B3304" s="18"/>
      <c r="C3304" s="18"/>
      <c r="D3304" s="77"/>
      <c r="E3304" s="77"/>
      <c r="F3304" s="77"/>
      <c r="G3304" s="78"/>
      <c r="H3304" s="5"/>
      <c r="I3304" s="5"/>
      <c r="J3304" s="5"/>
      <c r="K3304" s="5"/>
      <c r="O3304" s="5"/>
      <c r="P3304" s="5"/>
      <c r="Q3304" s="5"/>
      <c r="R3304" s="18"/>
      <c r="S3304" s="18"/>
      <c r="T3304" s="18"/>
      <c r="AA3304" s="70"/>
      <c r="AB3304" s="70"/>
      <c r="AC3304" s="20"/>
      <c r="AD3304" s="70"/>
      <c r="AE3304" s="109"/>
    </row>
    <row r="3305" spans="1:31" x14ac:dyDescent="0.25">
      <c r="A3305" s="18"/>
      <c r="B3305" s="18"/>
      <c r="C3305" s="18"/>
      <c r="D3305" s="77"/>
      <c r="E3305" s="77"/>
      <c r="F3305" s="77"/>
      <c r="G3305" s="78"/>
      <c r="H3305" s="5"/>
      <c r="I3305" s="5"/>
      <c r="J3305" s="5"/>
      <c r="K3305" s="5"/>
      <c r="O3305" s="5"/>
      <c r="P3305" s="5"/>
      <c r="Q3305" s="5"/>
      <c r="R3305" s="18"/>
      <c r="S3305" s="18"/>
      <c r="T3305" s="18"/>
      <c r="AA3305" s="70"/>
      <c r="AB3305" s="70"/>
      <c r="AC3305" s="20"/>
      <c r="AD3305" s="70"/>
      <c r="AE3305" s="109"/>
    </row>
    <row r="3306" spans="1:31" x14ac:dyDescent="0.25">
      <c r="A3306" s="18"/>
      <c r="B3306" s="18"/>
      <c r="C3306" s="18"/>
      <c r="D3306" s="77"/>
      <c r="E3306" s="77"/>
      <c r="F3306" s="77"/>
      <c r="G3306" s="78"/>
      <c r="H3306" s="5"/>
      <c r="I3306" s="5"/>
      <c r="J3306" s="5"/>
      <c r="K3306" s="5"/>
      <c r="O3306" s="5"/>
      <c r="P3306" s="5"/>
      <c r="Q3306" s="5"/>
      <c r="R3306" s="18"/>
      <c r="S3306" s="18"/>
      <c r="T3306" s="18"/>
      <c r="AA3306" s="70"/>
      <c r="AB3306" s="70"/>
      <c r="AC3306" s="20"/>
      <c r="AD3306" s="70"/>
      <c r="AE3306" s="109"/>
    </row>
    <row r="3307" spans="1:31" x14ac:dyDescent="0.25">
      <c r="A3307" s="18"/>
      <c r="B3307" s="18"/>
      <c r="C3307" s="18"/>
      <c r="D3307" s="77"/>
      <c r="E3307" s="77"/>
      <c r="F3307" s="77"/>
      <c r="G3307" s="78"/>
      <c r="H3307" s="5"/>
      <c r="I3307" s="5"/>
      <c r="J3307" s="5"/>
      <c r="K3307" s="5"/>
      <c r="O3307" s="5"/>
      <c r="P3307" s="5"/>
      <c r="Q3307" s="5"/>
      <c r="R3307" s="18"/>
      <c r="S3307" s="18"/>
      <c r="T3307" s="18"/>
      <c r="AA3307" s="70"/>
      <c r="AB3307" s="70"/>
      <c r="AD3307" s="70"/>
      <c r="AE3307" s="110"/>
    </row>
    <row r="3308" spans="1:31" x14ac:dyDescent="0.25">
      <c r="A3308" s="18"/>
      <c r="B3308" s="18"/>
      <c r="C3308" s="18"/>
      <c r="D3308" s="77"/>
      <c r="E3308" s="77"/>
      <c r="F3308" s="77"/>
      <c r="G3308" s="78"/>
      <c r="H3308" s="5"/>
      <c r="I3308" s="5"/>
      <c r="J3308" s="5"/>
      <c r="K3308" s="5"/>
      <c r="O3308" s="5"/>
      <c r="P3308" s="5"/>
      <c r="Q3308" s="5"/>
      <c r="R3308" s="18"/>
      <c r="S3308" s="18"/>
      <c r="T3308" s="18"/>
      <c r="AA3308" s="70"/>
      <c r="AB3308" s="70"/>
      <c r="AD3308" s="70"/>
      <c r="AE3308" s="110"/>
    </row>
    <row r="3309" spans="1:31" x14ac:dyDescent="0.25">
      <c r="A3309" s="18"/>
      <c r="B3309" s="18"/>
      <c r="C3309" s="18"/>
      <c r="D3309" s="77"/>
      <c r="E3309" s="77"/>
      <c r="F3309" s="77"/>
      <c r="G3309" s="78"/>
      <c r="H3309" s="5"/>
      <c r="I3309" s="5"/>
      <c r="J3309" s="5"/>
      <c r="K3309" s="5"/>
      <c r="O3309" s="5"/>
      <c r="P3309" s="5"/>
      <c r="Q3309" s="5"/>
      <c r="R3309" s="18"/>
      <c r="S3309" s="18"/>
      <c r="T3309" s="18"/>
      <c r="AA3309" s="70"/>
      <c r="AB3309" s="70"/>
      <c r="AD3309" s="70"/>
      <c r="AE3309" s="110"/>
    </row>
    <row r="3310" spans="1:31" x14ac:dyDescent="0.25">
      <c r="A3310" s="18"/>
      <c r="B3310" s="18"/>
      <c r="C3310" s="18"/>
      <c r="D3310" s="77"/>
      <c r="E3310" s="77"/>
      <c r="F3310" s="77"/>
      <c r="G3310" s="78"/>
      <c r="H3310" s="5"/>
      <c r="I3310" s="5"/>
      <c r="J3310" s="5"/>
      <c r="K3310" s="5"/>
      <c r="O3310" s="5"/>
      <c r="P3310" s="5"/>
      <c r="Q3310" s="5"/>
      <c r="R3310" s="18"/>
      <c r="S3310" s="18"/>
      <c r="T3310" s="18"/>
      <c r="AA3310" s="70"/>
      <c r="AB3310" s="70"/>
      <c r="AD3310" s="70"/>
      <c r="AE3310" s="110"/>
    </row>
    <row r="3311" spans="1:31" x14ac:dyDescent="0.25">
      <c r="A3311" s="18"/>
      <c r="B3311" s="18"/>
      <c r="C3311" s="18"/>
      <c r="D3311" s="77"/>
      <c r="E3311" s="77"/>
      <c r="F3311" s="77"/>
      <c r="G3311" s="78"/>
      <c r="H3311" s="5"/>
      <c r="I3311" s="5"/>
      <c r="J3311" s="5"/>
      <c r="K3311" s="5"/>
      <c r="O3311" s="5"/>
      <c r="P3311" s="5"/>
      <c r="Q3311" s="5"/>
      <c r="R3311" s="18"/>
      <c r="S3311" s="18"/>
      <c r="T3311" s="18"/>
      <c r="AA3311" s="70"/>
      <c r="AB3311" s="70"/>
      <c r="AD3311" s="70"/>
      <c r="AE3311" s="110"/>
    </row>
    <row r="3312" spans="1:31" x14ac:dyDescent="0.25">
      <c r="A3312" s="18"/>
      <c r="B3312" s="18"/>
      <c r="C3312" s="18"/>
      <c r="D3312" s="77"/>
      <c r="E3312" s="77"/>
      <c r="F3312" s="77"/>
      <c r="G3312" s="78"/>
      <c r="H3312" s="5"/>
      <c r="I3312" s="5"/>
      <c r="J3312" s="5"/>
      <c r="K3312" s="5"/>
      <c r="O3312" s="5"/>
      <c r="P3312" s="5"/>
      <c r="Q3312" s="5"/>
      <c r="R3312" s="18"/>
      <c r="S3312" s="18"/>
      <c r="T3312" s="18"/>
      <c r="AA3312" s="70"/>
      <c r="AB3312" s="70"/>
      <c r="AD3312" s="70"/>
      <c r="AE3312" s="110"/>
    </row>
    <row r="3313" spans="1:31" x14ac:dyDescent="0.25">
      <c r="A3313" s="18"/>
      <c r="B3313" s="18"/>
      <c r="C3313" s="18"/>
      <c r="D3313" s="77"/>
      <c r="E3313" s="77"/>
      <c r="F3313" s="77"/>
      <c r="G3313" s="78"/>
      <c r="H3313" s="5"/>
      <c r="I3313" s="5"/>
      <c r="J3313" s="5"/>
      <c r="K3313" s="5"/>
      <c r="O3313" s="5"/>
      <c r="P3313" s="5"/>
      <c r="Q3313" s="5"/>
      <c r="R3313" s="18"/>
      <c r="S3313" s="18"/>
      <c r="T3313" s="18"/>
      <c r="AA3313" s="70"/>
      <c r="AB3313" s="70"/>
      <c r="AD3313" s="70"/>
      <c r="AE3313" s="110"/>
    </row>
    <row r="3314" spans="1:31" x14ac:dyDescent="0.25">
      <c r="A3314" s="18"/>
      <c r="B3314" s="18"/>
      <c r="C3314" s="18"/>
      <c r="D3314" s="77"/>
      <c r="E3314" s="77"/>
      <c r="F3314" s="77"/>
      <c r="G3314" s="78"/>
      <c r="H3314" s="5"/>
      <c r="I3314" s="5"/>
      <c r="J3314" s="5"/>
      <c r="K3314" s="5"/>
      <c r="O3314" s="5"/>
      <c r="P3314" s="5"/>
      <c r="Q3314" s="5"/>
      <c r="R3314" s="18"/>
      <c r="S3314" s="18"/>
      <c r="T3314" s="18"/>
      <c r="AA3314" s="70"/>
      <c r="AB3314" s="70"/>
      <c r="AD3314" s="70"/>
      <c r="AE3314" s="110"/>
    </row>
    <row r="3315" spans="1:31" x14ac:dyDescent="0.25">
      <c r="A3315" s="18"/>
      <c r="B3315" s="18"/>
      <c r="C3315" s="18"/>
      <c r="D3315" s="77"/>
      <c r="E3315" s="77"/>
      <c r="F3315" s="77"/>
      <c r="G3315" s="78"/>
      <c r="H3315" s="5"/>
      <c r="I3315" s="5"/>
      <c r="J3315" s="5"/>
      <c r="K3315" s="5"/>
      <c r="O3315" s="5"/>
      <c r="P3315" s="5"/>
      <c r="Q3315" s="5"/>
      <c r="R3315" s="18"/>
      <c r="S3315" s="18"/>
      <c r="T3315" s="18"/>
      <c r="AA3315" s="70"/>
      <c r="AB3315" s="70"/>
      <c r="AD3315" s="70"/>
      <c r="AE3315" s="110"/>
    </row>
    <row r="3316" spans="1:31" x14ac:dyDescent="0.25">
      <c r="A3316" s="18"/>
      <c r="B3316" s="18"/>
      <c r="C3316" s="18"/>
      <c r="D3316" s="77"/>
      <c r="E3316" s="77"/>
      <c r="F3316" s="77"/>
      <c r="G3316" s="78"/>
      <c r="H3316" s="5"/>
      <c r="I3316" s="5"/>
      <c r="J3316" s="5"/>
      <c r="K3316" s="5"/>
      <c r="O3316" s="5"/>
      <c r="P3316" s="5"/>
      <c r="Q3316" s="5"/>
      <c r="R3316" s="18"/>
      <c r="S3316" s="18"/>
      <c r="T3316" s="18"/>
      <c r="AA3316" s="70"/>
      <c r="AB3316" s="70"/>
      <c r="AD3316" s="70"/>
      <c r="AE3316" s="110"/>
    </row>
    <row r="3317" spans="1:31" x14ac:dyDescent="0.25">
      <c r="A3317" s="18"/>
      <c r="B3317" s="18"/>
      <c r="C3317" s="18"/>
      <c r="D3317" s="77"/>
      <c r="E3317" s="77"/>
      <c r="F3317" s="77"/>
      <c r="G3317" s="78"/>
      <c r="H3317" s="5"/>
      <c r="I3317" s="5"/>
      <c r="J3317" s="5"/>
      <c r="K3317" s="5"/>
      <c r="O3317" s="5"/>
      <c r="P3317" s="5"/>
      <c r="Q3317" s="5"/>
      <c r="R3317" s="18"/>
      <c r="S3317" s="18"/>
      <c r="T3317" s="18"/>
      <c r="AA3317" s="70"/>
      <c r="AB3317" s="70"/>
      <c r="AD3317" s="70"/>
      <c r="AE3317" s="110"/>
    </row>
    <row r="3318" spans="1:31" x14ac:dyDescent="0.25">
      <c r="A3318" s="18"/>
      <c r="B3318" s="18"/>
      <c r="C3318" s="18"/>
      <c r="D3318" s="77"/>
      <c r="E3318" s="77"/>
      <c r="F3318" s="77"/>
      <c r="G3318" s="78"/>
      <c r="H3318" s="5"/>
      <c r="I3318" s="5"/>
      <c r="J3318" s="5"/>
      <c r="K3318" s="5"/>
      <c r="O3318" s="5"/>
      <c r="P3318" s="5"/>
      <c r="Q3318" s="5"/>
      <c r="R3318" s="18"/>
      <c r="S3318" s="18"/>
      <c r="T3318" s="18"/>
      <c r="AA3318" s="70"/>
      <c r="AB3318" s="70"/>
      <c r="AD3318" s="70"/>
      <c r="AE3318" s="110"/>
    </row>
    <row r="3319" spans="1:31" x14ac:dyDescent="0.25">
      <c r="A3319" s="18"/>
      <c r="B3319" s="18"/>
      <c r="C3319" s="18"/>
      <c r="D3319" s="77"/>
      <c r="E3319" s="77"/>
      <c r="F3319" s="77"/>
      <c r="G3319" s="78"/>
      <c r="H3319" s="5"/>
      <c r="I3319" s="5"/>
      <c r="J3319" s="5"/>
      <c r="K3319" s="5"/>
      <c r="O3319" s="5"/>
      <c r="P3319" s="5"/>
      <c r="Q3319" s="5"/>
      <c r="R3319" s="18"/>
      <c r="S3319" s="18"/>
      <c r="T3319" s="18"/>
      <c r="AA3319" s="70"/>
      <c r="AB3319" s="70"/>
      <c r="AD3319" s="70"/>
      <c r="AE3319" s="110"/>
    </row>
    <row r="3320" spans="1:31" x14ac:dyDescent="0.25">
      <c r="A3320" s="18"/>
      <c r="B3320" s="18"/>
      <c r="C3320" s="18"/>
      <c r="D3320" s="77"/>
      <c r="E3320" s="77"/>
      <c r="F3320" s="77"/>
      <c r="G3320" s="78"/>
      <c r="H3320" s="5"/>
      <c r="I3320" s="5"/>
      <c r="J3320" s="5"/>
      <c r="K3320" s="5"/>
      <c r="O3320" s="5"/>
      <c r="P3320" s="5"/>
      <c r="Q3320" s="5"/>
      <c r="R3320" s="18"/>
      <c r="S3320" s="18"/>
      <c r="T3320" s="18"/>
      <c r="AA3320" s="70"/>
      <c r="AB3320" s="70"/>
      <c r="AD3320" s="70"/>
      <c r="AE3320" s="110"/>
    </row>
    <row r="3321" spans="1:31" x14ac:dyDescent="0.25">
      <c r="A3321" s="18"/>
      <c r="B3321" s="18"/>
      <c r="C3321" s="18"/>
      <c r="D3321" s="77"/>
      <c r="E3321" s="77"/>
      <c r="F3321" s="77"/>
      <c r="G3321" s="78"/>
      <c r="H3321" s="5"/>
      <c r="I3321" s="5"/>
      <c r="J3321" s="5"/>
      <c r="K3321" s="5"/>
      <c r="O3321" s="5"/>
      <c r="P3321" s="5"/>
      <c r="Q3321" s="5"/>
      <c r="R3321" s="18"/>
      <c r="S3321" s="18"/>
      <c r="T3321" s="18"/>
      <c r="AA3321" s="70"/>
      <c r="AB3321" s="70"/>
      <c r="AD3321" s="70"/>
      <c r="AE3321" s="110"/>
    </row>
    <row r="3322" spans="1:31" x14ac:dyDescent="0.25">
      <c r="A3322" s="18"/>
      <c r="B3322" s="18"/>
      <c r="C3322" s="18"/>
      <c r="D3322" s="77"/>
      <c r="E3322" s="77"/>
      <c r="F3322" s="77"/>
      <c r="G3322" s="78"/>
      <c r="H3322" s="5"/>
      <c r="I3322" s="5"/>
      <c r="J3322" s="5"/>
      <c r="K3322" s="5"/>
      <c r="O3322" s="5"/>
      <c r="P3322" s="5"/>
      <c r="Q3322" s="5"/>
      <c r="R3322" s="18"/>
      <c r="S3322" s="18"/>
      <c r="T3322" s="18"/>
      <c r="AA3322" s="70"/>
      <c r="AB3322" s="70"/>
      <c r="AD3322" s="70"/>
      <c r="AE3322" s="110"/>
    </row>
    <row r="3323" spans="1:31" x14ac:dyDescent="0.25">
      <c r="A3323" s="18"/>
      <c r="B3323" s="18"/>
      <c r="C3323" s="18"/>
      <c r="D3323" s="77"/>
      <c r="E3323" s="77"/>
      <c r="F3323" s="77"/>
      <c r="G3323" s="78"/>
      <c r="H3323" s="5"/>
      <c r="I3323" s="5"/>
      <c r="J3323" s="5"/>
      <c r="K3323" s="5"/>
      <c r="O3323" s="5"/>
      <c r="P3323" s="5"/>
      <c r="Q3323" s="5"/>
      <c r="R3323" s="18"/>
      <c r="S3323" s="18"/>
      <c r="T3323" s="18"/>
      <c r="AA3323" s="70"/>
      <c r="AB3323" s="70"/>
      <c r="AD3323" s="70"/>
      <c r="AE3323" s="110"/>
    </row>
    <row r="3324" spans="1:31" x14ac:dyDescent="0.25">
      <c r="A3324" s="18"/>
      <c r="B3324" s="18"/>
      <c r="C3324" s="18"/>
      <c r="D3324" s="77"/>
      <c r="E3324" s="77"/>
      <c r="F3324" s="77"/>
      <c r="G3324" s="78"/>
      <c r="H3324" s="5"/>
      <c r="I3324" s="5"/>
      <c r="J3324" s="5"/>
      <c r="K3324" s="5"/>
      <c r="O3324" s="5"/>
      <c r="P3324" s="5"/>
      <c r="Q3324" s="5"/>
      <c r="R3324" s="18"/>
      <c r="S3324" s="18"/>
      <c r="T3324" s="18"/>
      <c r="AA3324" s="70"/>
      <c r="AB3324" s="70"/>
      <c r="AD3324" s="70"/>
      <c r="AE3324" s="110"/>
    </row>
    <row r="3325" spans="1:31" x14ac:dyDescent="0.25">
      <c r="A3325" s="18"/>
      <c r="B3325" s="18"/>
      <c r="C3325" s="18"/>
      <c r="D3325" s="77"/>
      <c r="E3325" s="77"/>
      <c r="F3325" s="77"/>
      <c r="G3325" s="78"/>
      <c r="H3325" s="5"/>
      <c r="I3325" s="5"/>
      <c r="J3325" s="5"/>
      <c r="K3325" s="5"/>
      <c r="O3325" s="5"/>
      <c r="P3325" s="5"/>
      <c r="Q3325" s="5"/>
      <c r="R3325" s="18"/>
      <c r="S3325" s="18"/>
      <c r="T3325" s="18"/>
      <c r="AA3325" s="70"/>
      <c r="AB3325" s="70"/>
      <c r="AD3325" s="70"/>
      <c r="AE3325" s="110"/>
    </row>
    <row r="3326" spans="1:31" x14ac:dyDescent="0.25">
      <c r="A3326" s="18"/>
      <c r="B3326" s="18"/>
      <c r="C3326" s="18"/>
      <c r="D3326" s="77"/>
      <c r="E3326" s="77"/>
      <c r="F3326" s="77"/>
      <c r="G3326" s="78"/>
      <c r="H3326" s="5"/>
      <c r="I3326" s="5"/>
      <c r="J3326" s="5"/>
      <c r="K3326" s="5"/>
      <c r="O3326" s="5"/>
      <c r="P3326" s="5"/>
      <c r="Q3326" s="5"/>
      <c r="R3326" s="18"/>
      <c r="S3326" s="18"/>
      <c r="T3326" s="18"/>
      <c r="AA3326" s="70"/>
      <c r="AB3326" s="70"/>
      <c r="AD3326" s="70"/>
      <c r="AE3326" s="110"/>
    </row>
    <row r="3327" spans="1:31" x14ac:dyDescent="0.25">
      <c r="A3327" s="18"/>
      <c r="B3327" s="18"/>
      <c r="C3327" s="18"/>
      <c r="D3327" s="77"/>
      <c r="E3327" s="77"/>
      <c r="F3327" s="77"/>
      <c r="G3327" s="78"/>
      <c r="H3327" s="5"/>
      <c r="I3327" s="5"/>
      <c r="J3327" s="5"/>
      <c r="K3327" s="5"/>
      <c r="O3327" s="5"/>
      <c r="P3327" s="5"/>
      <c r="Q3327" s="5"/>
      <c r="R3327" s="18"/>
      <c r="S3327" s="18"/>
      <c r="T3327" s="18"/>
      <c r="AA3327" s="70"/>
      <c r="AB3327" s="70"/>
      <c r="AD3327" s="70"/>
      <c r="AE3327" s="110"/>
    </row>
    <row r="3328" spans="1:31" x14ac:dyDescent="0.25">
      <c r="A3328" s="18"/>
      <c r="B3328" s="18"/>
      <c r="C3328" s="18"/>
      <c r="D3328" s="77"/>
      <c r="E3328" s="77"/>
      <c r="F3328" s="77"/>
      <c r="G3328" s="78"/>
      <c r="H3328" s="5"/>
      <c r="I3328" s="5"/>
      <c r="J3328" s="5"/>
      <c r="K3328" s="5"/>
      <c r="O3328" s="5"/>
      <c r="P3328" s="5"/>
      <c r="Q3328" s="5"/>
      <c r="R3328" s="18"/>
      <c r="S3328" s="18"/>
      <c r="T3328" s="18"/>
      <c r="AA3328" s="70"/>
      <c r="AB3328" s="70"/>
      <c r="AD3328" s="70"/>
      <c r="AE3328" s="110"/>
    </row>
    <row r="3329" spans="1:31" x14ac:dyDescent="0.25">
      <c r="A3329" s="18"/>
      <c r="B3329" s="18"/>
      <c r="C3329" s="18"/>
      <c r="D3329" s="77"/>
      <c r="E3329" s="77"/>
      <c r="F3329" s="77"/>
      <c r="G3329" s="78"/>
      <c r="H3329" s="5"/>
      <c r="I3329" s="5"/>
      <c r="J3329" s="5"/>
      <c r="K3329" s="5"/>
      <c r="O3329" s="5"/>
      <c r="P3329" s="5"/>
      <c r="Q3329" s="5"/>
      <c r="R3329" s="18"/>
      <c r="S3329" s="18"/>
      <c r="T3329" s="18"/>
      <c r="AA3329" s="70"/>
      <c r="AB3329" s="70"/>
      <c r="AD3329" s="70"/>
      <c r="AE3329" s="110"/>
    </row>
    <row r="3330" spans="1:31" x14ac:dyDescent="0.25">
      <c r="A3330" s="18"/>
      <c r="B3330" s="18"/>
      <c r="C3330" s="18"/>
      <c r="D3330" s="77"/>
      <c r="E3330" s="77"/>
      <c r="F3330" s="77"/>
      <c r="G3330" s="78"/>
      <c r="H3330" s="5"/>
      <c r="I3330" s="5"/>
      <c r="J3330" s="5"/>
      <c r="K3330" s="5"/>
      <c r="O3330" s="5"/>
      <c r="P3330" s="5"/>
      <c r="Q3330" s="5"/>
      <c r="R3330" s="18"/>
      <c r="S3330" s="18"/>
      <c r="T3330" s="18"/>
      <c r="AA3330" s="70"/>
      <c r="AB3330" s="70"/>
      <c r="AD3330" s="70"/>
      <c r="AE3330" s="110"/>
    </row>
    <row r="3331" spans="1:31" x14ac:dyDescent="0.25">
      <c r="A3331" s="18"/>
      <c r="B3331" s="18"/>
      <c r="C3331" s="18"/>
      <c r="D3331" s="77"/>
      <c r="E3331" s="77"/>
      <c r="F3331" s="77"/>
      <c r="G3331" s="78"/>
      <c r="H3331" s="5"/>
      <c r="I3331" s="5"/>
      <c r="J3331" s="5"/>
      <c r="K3331" s="5"/>
      <c r="O3331" s="5"/>
      <c r="P3331" s="5"/>
      <c r="Q3331" s="5"/>
      <c r="R3331" s="18"/>
      <c r="S3331" s="18"/>
      <c r="T3331" s="18"/>
      <c r="AA3331" s="70"/>
      <c r="AB3331" s="70"/>
      <c r="AD3331" s="70"/>
      <c r="AE3331" s="110"/>
    </row>
    <row r="3332" spans="1:31" x14ac:dyDescent="0.25">
      <c r="A3332" s="18"/>
      <c r="B3332" s="18"/>
      <c r="C3332" s="18"/>
      <c r="D3332" s="77"/>
      <c r="E3332" s="77"/>
      <c r="F3332" s="77"/>
      <c r="G3332" s="78"/>
      <c r="H3332" s="5"/>
      <c r="I3332" s="5"/>
      <c r="J3332" s="5"/>
      <c r="K3332" s="5"/>
      <c r="O3332" s="5"/>
      <c r="P3332" s="5"/>
      <c r="Q3332" s="5"/>
      <c r="R3332" s="18"/>
      <c r="S3332" s="18"/>
      <c r="T3332" s="18"/>
      <c r="AA3332" s="70"/>
      <c r="AB3332" s="70"/>
      <c r="AD3332" s="70"/>
      <c r="AE3332" s="110"/>
    </row>
    <row r="3333" spans="1:31" x14ac:dyDescent="0.25">
      <c r="A3333" s="18"/>
      <c r="B3333" s="18"/>
      <c r="C3333" s="18"/>
      <c r="D3333" s="77"/>
      <c r="E3333" s="77"/>
      <c r="F3333" s="77"/>
      <c r="G3333" s="78"/>
      <c r="H3333" s="5"/>
      <c r="I3333" s="5"/>
      <c r="J3333" s="5"/>
      <c r="K3333" s="5"/>
      <c r="O3333" s="5"/>
      <c r="P3333" s="5"/>
      <c r="Q3333" s="5"/>
      <c r="R3333" s="18"/>
      <c r="S3333" s="18"/>
      <c r="T3333" s="18"/>
      <c r="AA3333" s="70"/>
      <c r="AB3333" s="70"/>
      <c r="AD3333" s="70"/>
      <c r="AE3333" s="110"/>
    </row>
    <row r="3334" spans="1:31" x14ac:dyDescent="0.25">
      <c r="A3334" s="18"/>
      <c r="B3334" s="18"/>
      <c r="C3334" s="18"/>
      <c r="D3334" s="77"/>
      <c r="E3334" s="77"/>
      <c r="F3334" s="77"/>
      <c r="G3334" s="78"/>
      <c r="H3334" s="5"/>
      <c r="I3334" s="5"/>
      <c r="J3334" s="5"/>
      <c r="K3334" s="5"/>
      <c r="O3334" s="5"/>
      <c r="P3334" s="5"/>
      <c r="Q3334" s="5"/>
      <c r="R3334" s="18"/>
      <c r="S3334" s="18"/>
      <c r="T3334" s="18"/>
      <c r="AA3334" s="70"/>
      <c r="AB3334" s="70"/>
      <c r="AD3334" s="70"/>
      <c r="AE3334" s="110"/>
    </row>
    <row r="3335" spans="1:31" x14ac:dyDescent="0.25">
      <c r="A3335" s="18"/>
      <c r="B3335" s="18"/>
      <c r="C3335" s="18"/>
      <c r="D3335" s="77"/>
      <c r="E3335" s="77"/>
      <c r="F3335" s="77"/>
      <c r="G3335" s="78"/>
      <c r="H3335" s="5"/>
      <c r="I3335" s="5"/>
      <c r="J3335" s="5"/>
      <c r="K3335" s="5"/>
      <c r="O3335" s="5"/>
      <c r="P3335" s="5"/>
      <c r="Q3335" s="5"/>
      <c r="R3335" s="18"/>
      <c r="S3335" s="18"/>
      <c r="T3335" s="18"/>
      <c r="AA3335" s="70"/>
      <c r="AB3335" s="70"/>
      <c r="AD3335" s="70"/>
      <c r="AE3335" s="110"/>
    </row>
    <row r="3336" spans="1:31" x14ac:dyDescent="0.25">
      <c r="A3336" s="18"/>
      <c r="B3336" s="18"/>
      <c r="C3336" s="18"/>
      <c r="D3336" s="77"/>
      <c r="E3336" s="77"/>
      <c r="F3336" s="77"/>
      <c r="G3336" s="78"/>
      <c r="H3336" s="5"/>
      <c r="I3336" s="5"/>
      <c r="J3336" s="5"/>
      <c r="K3336" s="5"/>
      <c r="O3336" s="5"/>
      <c r="P3336" s="5"/>
      <c r="Q3336" s="5"/>
      <c r="R3336" s="18"/>
      <c r="S3336" s="18"/>
      <c r="T3336" s="18"/>
      <c r="AA3336" s="70"/>
      <c r="AB3336" s="70"/>
      <c r="AD3336" s="70"/>
      <c r="AE3336" s="110"/>
    </row>
    <row r="3337" spans="1:31" x14ac:dyDescent="0.25">
      <c r="A3337" s="18"/>
      <c r="B3337" s="18"/>
      <c r="C3337" s="18"/>
      <c r="D3337" s="77"/>
      <c r="E3337" s="77"/>
      <c r="F3337" s="77"/>
      <c r="G3337" s="78"/>
      <c r="H3337" s="5"/>
      <c r="I3337" s="5"/>
      <c r="J3337" s="5"/>
      <c r="K3337" s="5"/>
      <c r="O3337" s="5"/>
      <c r="P3337" s="5"/>
      <c r="Q3337" s="5"/>
      <c r="R3337" s="18"/>
      <c r="S3337" s="18"/>
      <c r="T3337" s="18"/>
      <c r="AA3337" s="70"/>
      <c r="AB3337" s="70"/>
      <c r="AD3337" s="70"/>
      <c r="AE3337" s="110"/>
    </row>
    <row r="3338" spans="1:31" x14ac:dyDescent="0.25">
      <c r="A3338" s="18"/>
      <c r="B3338" s="18"/>
      <c r="C3338" s="18"/>
      <c r="D3338" s="77"/>
      <c r="E3338" s="77"/>
      <c r="F3338" s="77"/>
      <c r="G3338" s="78"/>
      <c r="H3338" s="5"/>
      <c r="I3338" s="5"/>
      <c r="J3338" s="5"/>
      <c r="K3338" s="5"/>
      <c r="O3338" s="5"/>
      <c r="P3338" s="5"/>
      <c r="Q3338" s="5"/>
      <c r="R3338" s="18"/>
      <c r="S3338" s="18"/>
      <c r="T3338" s="18"/>
      <c r="AA3338" s="70"/>
      <c r="AB3338" s="70"/>
      <c r="AD3338" s="70"/>
      <c r="AE3338" s="110"/>
    </row>
    <row r="3339" spans="1:31" x14ac:dyDescent="0.25">
      <c r="A3339" s="18"/>
      <c r="B3339" s="18"/>
      <c r="C3339" s="18"/>
      <c r="D3339" s="77"/>
      <c r="E3339" s="77"/>
      <c r="F3339" s="77"/>
      <c r="G3339" s="78"/>
      <c r="H3339" s="5"/>
      <c r="I3339" s="5"/>
      <c r="J3339" s="5"/>
      <c r="K3339" s="5"/>
      <c r="O3339" s="5"/>
      <c r="P3339" s="5"/>
      <c r="Q3339" s="5"/>
      <c r="R3339" s="18"/>
      <c r="S3339" s="18"/>
      <c r="T3339" s="18"/>
      <c r="AA3339" s="70"/>
      <c r="AB3339" s="70"/>
      <c r="AD3339" s="70"/>
      <c r="AE3339" s="110"/>
    </row>
    <row r="3340" spans="1:31" x14ac:dyDescent="0.25">
      <c r="A3340" s="18"/>
      <c r="B3340" s="18"/>
      <c r="C3340" s="18"/>
      <c r="D3340" s="77"/>
      <c r="E3340" s="77"/>
      <c r="F3340" s="77"/>
      <c r="G3340" s="78"/>
      <c r="H3340" s="5"/>
      <c r="I3340" s="5"/>
      <c r="J3340" s="5"/>
      <c r="K3340" s="5"/>
      <c r="O3340" s="5"/>
      <c r="P3340" s="5"/>
      <c r="Q3340" s="5"/>
      <c r="R3340" s="18"/>
      <c r="S3340" s="18"/>
      <c r="T3340" s="18"/>
      <c r="AA3340" s="70"/>
      <c r="AB3340" s="70"/>
      <c r="AD3340" s="70"/>
      <c r="AE3340" s="110"/>
    </row>
    <row r="3341" spans="1:31" x14ac:dyDescent="0.25">
      <c r="A3341" s="18"/>
      <c r="B3341" s="18"/>
      <c r="C3341" s="18"/>
      <c r="D3341" s="77"/>
      <c r="E3341" s="77"/>
      <c r="F3341" s="77"/>
      <c r="G3341" s="78"/>
      <c r="H3341" s="5"/>
      <c r="I3341" s="5"/>
      <c r="J3341" s="5"/>
      <c r="K3341" s="5"/>
      <c r="O3341" s="5"/>
      <c r="P3341" s="5"/>
      <c r="Q3341" s="5"/>
      <c r="R3341" s="18"/>
      <c r="S3341" s="18"/>
      <c r="T3341" s="18"/>
      <c r="AA3341" s="70"/>
      <c r="AB3341" s="70"/>
      <c r="AD3341" s="70"/>
      <c r="AE3341" s="110"/>
    </row>
    <row r="3342" spans="1:31" x14ac:dyDescent="0.25">
      <c r="A3342" s="18"/>
      <c r="B3342" s="18"/>
      <c r="C3342" s="18"/>
      <c r="D3342" s="77"/>
      <c r="E3342" s="77"/>
      <c r="F3342" s="77"/>
      <c r="G3342" s="78"/>
      <c r="H3342" s="5"/>
      <c r="I3342" s="5"/>
      <c r="J3342" s="5"/>
      <c r="K3342" s="5"/>
      <c r="O3342" s="5"/>
      <c r="P3342" s="5"/>
      <c r="Q3342" s="5"/>
      <c r="R3342" s="18"/>
      <c r="S3342" s="18"/>
      <c r="T3342" s="18"/>
      <c r="AA3342" s="70"/>
      <c r="AB3342" s="70"/>
      <c r="AD3342" s="70"/>
      <c r="AE3342" s="110"/>
    </row>
    <row r="3343" spans="1:31" x14ac:dyDescent="0.25">
      <c r="A3343" s="18"/>
      <c r="B3343" s="18"/>
      <c r="C3343" s="18"/>
      <c r="D3343" s="77"/>
      <c r="E3343" s="77"/>
      <c r="F3343" s="77"/>
      <c r="G3343" s="78"/>
      <c r="H3343" s="5"/>
      <c r="I3343" s="5"/>
      <c r="J3343" s="5"/>
      <c r="K3343" s="5"/>
      <c r="O3343" s="5"/>
      <c r="P3343" s="5"/>
      <c r="Q3343" s="5"/>
      <c r="R3343" s="18"/>
      <c r="S3343" s="18"/>
      <c r="T3343" s="18"/>
      <c r="AA3343" s="70"/>
      <c r="AB3343" s="70"/>
      <c r="AD3343" s="70"/>
      <c r="AE3343" s="110"/>
    </row>
    <row r="3344" spans="1:31" x14ac:dyDescent="0.25">
      <c r="A3344" s="18"/>
      <c r="B3344" s="18"/>
      <c r="C3344" s="18"/>
      <c r="D3344" s="77"/>
      <c r="E3344" s="77"/>
      <c r="F3344" s="77"/>
      <c r="G3344" s="78"/>
      <c r="H3344" s="5"/>
      <c r="I3344" s="5"/>
      <c r="J3344" s="5"/>
      <c r="K3344" s="5"/>
      <c r="O3344" s="5"/>
      <c r="P3344" s="5"/>
      <c r="Q3344" s="5"/>
      <c r="R3344" s="18"/>
      <c r="S3344" s="18"/>
      <c r="T3344" s="18"/>
      <c r="AA3344" s="70"/>
      <c r="AB3344" s="70"/>
      <c r="AD3344" s="70"/>
      <c r="AE3344" s="110"/>
    </row>
    <row r="3345" spans="1:31" x14ac:dyDescent="0.25">
      <c r="A3345" s="18"/>
      <c r="B3345" s="18"/>
      <c r="C3345" s="18"/>
      <c r="D3345" s="77"/>
      <c r="E3345" s="77"/>
      <c r="F3345" s="77"/>
      <c r="G3345" s="78"/>
      <c r="H3345" s="5"/>
      <c r="I3345" s="5"/>
      <c r="J3345" s="5"/>
      <c r="K3345" s="5"/>
      <c r="O3345" s="5"/>
      <c r="P3345" s="5"/>
      <c r="Q3345" s="5"/>
      <c r="R3345" s="18"/>
      <c r="S3345" s="18"/>
      <c r="T3345" s="18"/>
      <c r="AA3345" s="70"/>
      <c r="AB3345" s="70"/>
      <c r="AD3345" s="70"/>
      <c r="AE3345" s="110"/>
    </row>
    <row r="3346" spans="1:31" x14ac:dyDescent="0.25">
      <c r="A3346" s="18"/>
      <c r="B3346" s="18"/>
      <c r="C3346" s="18"/>
      <c r="D3346" s="77"/>
      <c r="E3346" s="77"/>
      <c r="F3346" s="77"/>
      <c r="G3346" s="78"/>
      <c r="H3346" s="5"/>
      <c r="I3346" s="5"/>
      <c r="J3346" s="5"/>
      <c r="K3346" s="5"/>
      <c r="O3346" s="5"/>
      <c r="P3346" s="5"/>
      <c r="Q3346" s="5"/>
      <c r="R3346" s="18"/>
      <c r="S3346" s="18"/>
      <c r="T3346" s="18"/>
      <c r="AA3346" s="70"/>
      <c r="AB3346" s="70"/>
      <c r="AD3346" s="70"/>
      <c r="AE3346" s="110"/>
    </row>
    <row r="3347" spans="1:31" x14ac:dyDescent="0.25">
      <c r="A3347" s="18"/>
      <c r="B3347" s="18"/>
      <c r="C3347" s="18"/>
      <c r="D3347" s="77"/>
      <c r="E3347" s="77"/>
      <c r="F3347" s="77"/>
      <c r="G3347" s="78"/>
      <c r="H3347" s="5"/>
      <c r="I3347" s="5"/>
      <c r="J3347" s="5"/>
      <c r="K3347" s="5"/>
      <c r="O3347" s="5"/>
      <c r="P3347" s="5"/>
      <c r="Q3347" s="5"/>
      <c r="R3347" s="18"/>
      <c r="S3347" s="18"/>
      <c r="T3347" s="18"/>
      <c r="AA3347" s="70"/>
      <c r="AB3347" s="70"/>
      <c r="AD3347" s="70"/>
      <c r="AE3347" s="110"/>
    </row>
    <row r="3348" spans="1:31" x14ac:dyDescent="0.25">
      <c r="A3348" s="18"/>
      <c r="B3348" s="18"/>
      <c r="C3348" s="18"/>
      <c r="D3348" s="77"/>
      <c r="E3348" s="77"/>
      <c r="F3348" s="77"/>
      <c r="G3348" s="78"/>
      <c r="H3348" s="5"/>
      <c r="I3348" s="5"/>
      <c r="J3348" s="5"/>
      <c r="K3348" s="5"/>
      <c r="O3348" s="5"/>
      <c r="P3348" s="5"/>
      <c r="Q3348" s="5"/>
      <c r="R3348" s="18"/>
      <c r="S3348" s="18"/>
      <c r="T3348" s="18"/>
      <c r="AA3348" s="70"/>
      <c r="AB3348" s="70"/>
      <c r="AD3348" s="70"/>
      <c r="AE3348" s="110"/>
    </row>
    <row r="3349" spans="1:31" x14ac:dyDescent="0.25">
      <c r="A3349" s="18"/>
      <c r="B3349" s="18"/>
      <c r="C3349" s="18"/>
      <c r="D3349" s="77"/>
      <c r="E3349" s="77"/>
      <c r="F3349" s="77"/>
      <c r="G3349" s="78"/>
      <c r="H3349" s="5"/>
      <c r="I3349" s="5"/>
      <c r="J3349" s="5"/>
      <c r="K3349" s="5"/>
      <c r="O3349" s="5"/>
      <c r="P3349" s="5"/>
      <c r="Q3349" s="5"/>
      <c r="R3349" s="18"/>
      <c r="S3349" s="18"/>
      <c r="T3349" s="18"/>
      <c r="AA3349" s="70"/>
      <c r="AB3349" s="70"/>
      <c r="AD3349" s="70"/>
      <c r="AE3349" s="111"/>
    </row>
    <row r="3350" spans="1:31" x14ac:dyDescent="0.25">
      <c r="A3350" s="18"/>
      <c r="B3350" s="18"/>
      <c r="C3350" s="18"/>
      <c r="D3350" s="77"/>
      <c r="E3350" s="77"/>
      <c r="F3350" s="77"/>
      <c r="G3350" s="78"/>
      <c r="H3350" s="5"/>
      <c r="I3350" s="5"/>
      <c r="J3350" s="5"/>
      <c r="K3350" s="5"/>
      <c r="O3350" s="5"/>
      <c r="P3350" s="5"/>
      <c r="Q3350" s="5"/>
      <c r="R3350" s="18"/>
      <c r="S3350" s="18"/>
      <c r="T3350" s="18"/>
      <c r="AA3350" s="70"/>
      <c r="AB3350" s="70"/>
      <c r="AD3350" s="70"/>
      <c r="AE3350" s="111"/>
    </row>
    <row r="3351" spans="1:31" x14ac:dyDescent="0.25">
      <c r="A3351" s="18"/>
      <c r="B3351" s="18"/>
      <c r="C3351" s="18"/>
      <c r="D3351" s="77"/>
      <c r="E3351" s="77"/>
      <c r="F3351" s="77"/>
      <c r="G3351" s="78"/>
      <c r="H3351" s="5"/>
      <c r="I3351" s="5"/>
      <c r="J3351" s="5"/>
      <c r="K3351" s="5"/>
      <c r="O3351" s="5"/>
      <c r="P3351" s="5"/>
      <c r="Q3351" s="5"/>
      <c r="R3351" s="18"/>
      <c r="S3351" s="18"/>
      <c r="T3351" s="18"/>
      <c r="AA3351" s="70"/>
      <c r="AB3351" s="70"/>
      <c r="AD3351" s="70"/>
      <c r="AE3351" s="111"/>
    </row>
    <row r="3352" spans="1:31" x14ac:dyDescent="0.25">
      <c r="A3352" s="18"/>
      <c r="B3352" s="18"/>
      <c r="C3352" s="18"/>
      <c r="D3352" s="77"/>
      <c r="E3352" s="77"/>
      <c r="F3352" s="77"/>
      <c r="G3352" s="78"/>
      <c r="H3352" s="5"/>
      <c r="I3352" s="5"/>
      <c r="J3352" s="5"/>
      <c r="K3352" s="5"/>
      <c r="O3352" s="5"/>
      <c r="P3352" s="5"/>
      <c r="Q3352" s="5"/>
      <c r="R3352" s="18"/>
      <c r="S3352" s="18"/>
      <c r="T3352" s="18"/>
      <c r="AA3352" s="70"/>
      <c r="AB3352" s="70"/>
      <c r="AD3352" s="70"/>
      <c r="AE3352" s="111"/>
    </row>
    <row r="3353" spans="1:31" x14ac:dyDescent="0.25">
      <c r="A3353" s="18"/>
      <c r="B3353" s="18"/>
      <c r="C3353" s="18"/>
      <c r="D3353" s="77"/>
      <c r="E3353" s="77"/>
      <c r="F3353" s="77"/>
      <c r="G3353" s="78"/>
      <c r="H3353" s="5"/>
      <c r="I3353" s="5"/>
      <c r="J3353" s="5"/>
      <c r="K3353" s="5"/>
      <c r="O3353" s="5"/>
      <c r="P3353" s="5"/>
      <c r="Q3353" s="5"/>
      <c r="R3353" s="18"/>
      <c r="S3353" s="18"/>
      <c r="T3353" s="18"/>
      <c r="AA3353" s="70"/>
      <c r="AB3353" s="70"/>
      <c r="AD3353" s="70"/>
      <c r="AE3353" s="111"/>
    </row>
    <row r="3354" spans="1:31" x14ac:dyDescent="0.25">
      <c r="A3354" s="18"/>
      <c r="B3354" s="18"/>
      <c r="C3354" s="18"/>
      <c r="D3354" s="77"/>
      <c r="E3354" s="77"/>
      <c r="F3354" s="77"/>
      <c r="G3354" s="78"/>
      <c r="H3354" s="5"/>
      <c r="I3354" s="5"/>
      <c r="J3354" s="5"/>
      <c r="K3354" s="5"/>
      <c r="O3354" s="5"/>
      <c r="P3354" s="5"/>
      <c r="Q3354" s="5"/>
      <c r="R3354" s="18"/>
      <c r="S3354" s="18"/>
      <c r="T3354" s="18"/>
      <c r="AA3354" s="70"/>
      <c r="AB3354" s="70"/>
      <c r="AD3354" s="70"/>
      <c r="AE3354" s="111"/>
    </row>
    <row r="3355" spans="1:31" x14ac:dyDescent="0.25">
      <c r="A3355" s="18"/>
      <c r="B3355" s="18"/>
      <c r="C3355" s="18"/>
      <c r="D3355" s="77"/>
      <c r="E3355" s="77"/>
      <c r="F3355" s="77"/>
      <c r="G3355" s="78"/>
      <c r="H3355" s="5"/>
      <c r="I3355" s="5"/>
      <c r="J3355" s="5"/>
      <c r="K3355" s="5"/>
      <c r="O3355" s="5"/>
      <c r="P3355" s="5"/>
      <c r="Q3355" s="5"/>
      <c r="R3355" s="18"/>
      <c r="S3355" s="18"/>
      <c r="T3355" s="18"/>
      <c r="AA3355" s="70"/>
      <c r="AB3355" s="70"/>
      <c r="AD3355" s="70"/>
      <c r="AE3355" s="111"/>
    </row>
    <row r="3356" spans="1:31" x14ac:dyDescent="0.25">
      <c r="A3356" s="18"/>
      <c r="B3356" s="18"/>
      <c r="C3356" s="18"/>
      <c r="D3356" s="77"/>
      <c r="E3356" s="77"/>
      <c r="F3356" s="77"/>
      <c r="G3356" s="78"/>
      <c r="H3356" s="5"/>
      <c r="I3356" s="5"/>
      <c r="J3356" s="5"/>
      <c r="K3356" s="5"/>
      <c r="O3356" s="5"/>
      <c r="P3356" s="5"/>
      <c r="Q3356" s="5"/>
      <c r="R3356" s="18"/>
      <c r="S3356" s="18"/>
      <c r="T3356" s="18"/>
      <c r="AA3356" s="70"/>
      <c r="AB3356" s="70"/>
      <c r="AD3356" s="70"/>
      <c r="AE3356" s="111"/>
    </row>
    <row r="3357" spans="1:31" x14ac:dyDescent="0.25">
      <c r="A3357" s="18"/>
      <c r="B3357" s="18"/>
      <c r="C3357" s="18"/>
      <c r="D3357" s="77"/>
      <c r="E3357" s="77"/>
      <c r="F3357" s="77"/>
      <c r="G3357" s="78"/>
      <c r="H3357" s="5"/>
      <c r="I3357" s="5"/>
      <c r="J3357" s="5"/>
      <c r="K3357" s="5"/>
      <c r="O3357" s="5"/>
      <c r="P3357" s="5"/>
      <c r="Q3357" s="5"/>
      <c r="R3357" s="18"/>
      <c r="S3357" s="18"/>
      <c r="T3357" s="18"/>
      <c r="AA3357" s="70"/>
      <c r="AB3357" s="70"/>
      <c r="AD3357" s="70"/>
      <c r="AE3357" s="111"/>
    </row>
    <row r="3358" spans="1:31" x14ac:dyDescent="0.25">
      <c r="A3358" s="18"/>
      <c r="B3358" s="18"/>
      <c r="C3358" s="18"/>
      <c r="D3358" s="77"/>
      <c r="E3358" s="77"/>
      <c r="F3358" s="77"/>
      <c r="G3358" s="78"/>
      <c r="H3358" s="5"/>
      <c r="I3358" s="5"/>
      <c r="J3358" s="5"/>
      <c r="K3358" s="5"/>
      <c r="O3358" s="5"/>
      <c r="P3358" s="5"/>
      <c r="Q3358" s="5"/>
      <c r="R3358" s="18"/>
      <c r="S3358" s="18"/>
      <c r="T3358" s="18"/>
      <c r="AA3358" s="70"/>
      <c r="AB3358" s="70"/>
      <c r="AD3358" s="70"/>
      <c r="AE3358" s="111"/>
    </row>
    <row r="3359" spans="1:31" x14ac:dyDescent="0.25">
      <c r="A3359" s="18"/>
      <c r="B3359" s="18"/>
      <c r="C3359" s="18"/>
      <c r="D3359" s="77"/>
      <c r="E3359" s="77"/>
      <c r="F3359" s="77"/>
      <c r="G3359" s="78"/>
      <c r="H3359" s="5"/>
      <c r="I3359" s="5"/>
      <c r="J3359" s="5"/>
      <c r="K3359" s="5"/>
      <c r="O3359" s="5"/>
      <c r="P3359" s="5"/>
      <c r="Q3359" s="5"/>
      <c r="R3359" s="18"/>
      <c r="S3359" s="18"/>
      <c r="T3359" s="18"/>
      <c r="AA3359" s="70"/>
      <c r="AB3359" s="70"/>
      <c r="AD3359" s="70"/>
      <c r="AE3359" s="111"/>
    </row>
    <row r="3360" spans="1:31" x14ac:dyDescent="0.25">
      <c r="A3360" s="18"/>
      <c r="B3360" s="18"/>
      <c r="C3360" s="18"/>
      <c r="D3360" s="77"/>
      <c r="E3360" s="77"/>
      <c r="F3360" s="77"/>
      <c r="G3360" s="78"/>
      <c r="H3360" s="5"/>
      <c r="I3360" s="5"/>
      <c r="J3360" s="5"/>
      <c r="K3360" s="5"/>
      <c r="O3360" s="5"/>
      <c r="P3360" s="5"/>
      <c r="Q3360" s="5"/>
      <c r="R3360" s="18"/>
      <c r="S3360" s="18"/>
      <c r="T3360" s="18"/>
      <c r="AA3360" s="70"/>
      <c r="AB3360" s="70"/>
      <c r="AD3360" s="70"/>
      <c r="AE3360" s="111"/>
    </row>
    <row r="3361" spans="1:31" x14ac:dyDescent="0.25">
      <c r="A3361" s="18"/>
      <c r="B3361" s="18"/>
      <c r="C3361" s="18"/>
      <c r="D3361" s="77"/>
      <c r="E3361" s="77"/>
      <c r="F3361" s="77"/>
      <c r="G3361" s="78"/>
      <c r="H3361" s="5"/>
      <c r="I3361" s="5"/>
      <c r="J3361" s="5"/>
      <c r="K3361" s="5"/>
      <c r="O3361" s="5"/>
      <c r="P3361" s="5"/>
      <c r="Q3361" s="5"/>
      <c r="R3361" s="18"/>
      <c r="S3361" s="18"/>
      <c r="T3361" s="18"/>
      <c r="AA3361" s="70"/>
      <c r="AB3361" s="70"/>
      <c r="AD3361" s="70"/>
      <c r="AE3361" s="111"/>
    </row>
    <row r="3362" spans="1:31" x14ac:dyDescent="0.25">
      <c r="A3362" s="18"/>
      <c r="B3362" s="18"/>
      <c r="C3362" s="18"/>
      <c r="D3362" s="77"/>
      <c r="E3362" s="77"/>
      <c r="F3362" s="77"/>
      <c r="G3362" s="78"/>
      <c r="H3362" s="5"/>
      <c r="I3362" s="5"/>
      <c r="J3362" s="5"/>
      <c r="K3362" s="5"/>
      <c r="O3362" s="5"/>
      <c r="P3362" s="5"/>
      <c r="Q3362" s="5"/>
      <c r="R3362" s="18"/>
      <c r="S3362" s="18"/>
      <c r="T3362" s="18"/>
      <c r="AA3362" s="70"/>
      <c r="AB3362" s="70"/>
      <c r="AD3362" s="70"/>
      <c r="AE3362" s="111"/>
    </row>
    <row r="3363" spans="1:31" x14ac:dyDescent="0.25">
      <c r="A3363" s="18"/>
      <c r="B3363" s="18"/>
      <c r="C3363" s="18"/>
      <c r="D3363" s="77"/>
      <c r="E3363" s="77"/>
      <c r="F3363" s="77"/>
      <c r="G3363" s="78"/>
      <c r="H3363" s="5"/>
      <c r="I3363" s="5"/>
      <c r="J3363" s="5"/>
      <c r="K3363" s="5"/>
      <c r="O3363" s="5"/>
      <c r="P3363" s="5"/>
      <c r="Q3363" s="5"/>
      <c r="R3363" s="18"/>
      <c r="S3363" s="18"/>
      <c r="T3363" s="18"/>
      <c r="AA3363" s="70"/>
      <c r="AB3363" s="70"/>
      <c r="AD3363" s="70"/>
      <c r="AE3363" s="111"/>
    </row>
    <row r="3364" spans="1:31" x14ac:dyDescent="0.25">
      <c r="A3364" s="18"/>
      <c r="B3364" s="18"/>
      <c r="C3364" s="18"/>
      <c r="D3364" s="77"/>
      <c r="E3364" s="77"/>
      <c r="F3364" s="77"/>
      <c r="G3364" s="78"/>
      <c r="H3364" s="5"/>
      <c r="I3364" s="5"/>
      <c r="J3364" s="5"/>
      <c r="K3364" s="5"/>
      <c r="O3364" s="5"/>
      <c r="P3364" s="5"/>
      <c r="Q3364" s="5"/>
      <c r="R3364" s="18"/>
      <c r="S3364" s="18"/>
      <c r="T3364" s="18"/>
      <c r="AA3364" s="70"/>
      <c r="AB3364" s="70"/>
      <c r="AD3364" s="70"/>
      <c r="AE3364" s="111"/>
    </row>
    <row r="3365" spans="1:31" x14ac:dyDescent="0.25">
      <c r="A3365" s="18"/>
      <c r="B3365" s="18"/>
      <c r="C3365" s="18"/>
      <c r="D3365" s="77"/>
      <c r="E3365" s="77"/>
      <c r="F3365" s="77"/>
      <c r="G3365" s="78"/>
      <c r="H3365" s="5"/>
      <c r="I3365" s="5"/>
      <c r="J3365" s="5"/>
      <c r="K3365" s="5"/>
      <c r="O3365" s="5"/>
      <c r="P3365" s="5"/>
      <c r="Q3365" s="5"/>
      <c r="R3365" s="18"/>
      <c r="S3365" s="18"/>
      <c r="T3365" s="18"/>
      <c r="AA3365" s="70"/>
      <c r="AB3365" s="70"/>
      <c r="AD3365" s="70"/>
      <c r="AE3365" s="111"/>
    </row>
    <row r="3366" spans="1:31" x14ac:dyDescent="0.25">
      <c r="A3366" s="18"/>
      <c r="B3366" s="18"/>
      <c r="C3366" s="18"/>
      <c r="D3366" s="77"/>
      <c r="E3366" s="77"/>
      <c r="F3366" s="77"/>
      <c r="G3366" s="78"/>
      <c r="H3366" s="5"/>
      <c r="I3366" s="5"/>
      <c r="J3366" s="5"/>
      <c r="K3366" s="5"/>
      <c r="O3366" s="5"/>
      <c r="P3366" s="5"/>
      <c r="Q3366" s="5"/>
      <c r="R3366" s="18"/>
      <c r="S3366" s="18"/>
      <c r="T3366" s="18"/>
      <c r="AA3366" s="70"/>
      <c r="AB3366" s="70"/>
      <c r="AD3366" s="70"/>
      <c r="AE3366" s="111"/>
    </row>
    <row r="3367" spans="1:31" x14ac:dyDescent="0.25">
      <c r="A3367" s="18"/>
      <c r="B3367" s="18"/>
      <c r="C3367" s="18"/>
      <c r="D3367" s="77"/>
      <c r="E3367" s="77"/>
      <c r="F3367" s="77"/>
      <c r="G3367" s="78"/>
      <c r="H3367" s="5"/>
      <c r="I3367" s="5"/>
      <c r="J3367" s="5"/>
      <c r="K3367" s="5"/>
      <c r="O3367" s="5"/>
      <c r="P3367" s="5"/>
      <c r="Q3367" s="5"/>
      <c r="R3367" s="18"/>
      <c r="S3367" s="18"/>
      <c r="T3367" s="18"/>
      <c r="AA3367" s="70"/>
      <c r="AB3367" s="70"/>
      <c r="AD3367" s="70"/>
      <c r="AE3367" s="111"/>
    </row>
    <row r="3368" spans="1:31" x14ac:dyDescent="0.25">
      <c r="A3368" s="18"/>
      <c r="B3368" s="18"/>
      <c r="C3368" s="18"/>
      <c r="D3368" s="77"/>
      <c r="E3368" s="77"/>
      <c r="F3368" s="77"/>
      <c r="G3368" s="78"/>
      <c r="H3368" s="5"/>
      <c r="I3368" s="5"/>
      <c r="J3368" s="5"/>
      <c r="K3368" s="5"/>
      <c r="O3368" s="5"/>
      <c r="P3368" s="5"/>
      <c r="Q3368" s="5"/>
      <c r="R3368" s="18"/>
      <c r="S3368" s="18"/>
      <c r="T3368" s="18"/>
      <c r="AA3368" s="70"/>
      <c r="AB3368" s="70"/>
      <c r="AD3368" s="70"/>
      <c r="AE3368" s="111"/>
    </row>
    <row r="3369" spans="1:31" x14ac:dyDescent="0.25">
      <c r="A3369" s="18"/>
      <c r="B3369" s="18"/>
      <c r="C3369" s="18"/>
      <c r="D3369" s="77"/>
      <c r="E3369" s="77"/>
      <c r="F3369" s="77"/>
      <c r="G3369" s="78"/>
      <c r="H3369" s="5"/>
      <c r="I3369" s="5"/>
      <c r="J3369" s="5"/>
      <c r="K3369" s="5"/>
      <c r="O3369" s="5"/>
      <c r="P3369" s="5"/>
      <c r="Q3369" s="5"/>
      <c r="R3369" s="18"/>
      <c r="S3369" s="18"/>
      <c r="T3369" s="18"/>
      <c r="AA3369" s="70"/>
      <c r="AB3369" s="70"/>
      <c r="AD3369" s="70"/>
      <c r="AE3369" s="111"/>
    </row>
    <row r="3370" spans="1:31" x14ac:dyDescent="0.25">
      <c r="A3370" s="18"/>
      <c r="B3370" s="18"/>
      <c r="C3370" s="18"/>
      <c r="D3370" s="77"/>
      <c r="E3370" s="77"/>
      <c r="F3370" s="77"/>
      <c r="G3370" s="78"/>
      <c r="H3370" s="5"/>
      <c r="I3370" s="5"/>
      <c r="J3370" s="5"/>
      <c r="K3370" s="5"/>
      <c r="O3370" s="5"/>
      <c r="P3370" s="5"/>
      <c r="Q3370" s="5"/>
      <c r="R3370" s="18"/>
      <c r="S3370" s="18"/>
      <c r="T3370" s="18"/>
      <c r="AA3370" s="70"/>
      <c r="AB3370" s="70"/>
      <c r="AD3370" s="70"/>
      <c r="AE3370" s="111"/>
    </row>
    <row r="3371" spans="1:31" x14ac:dyDescent="0.25">
      <c r="A3371" s="18"/>
      <c r="B3371" s="18"/>
      <c r="C3371" s="18"/>
      <c r="D3371" s="77"/>
      <c r="E3371" s="77"/>
      <c r="F3371" s="77"/>
      <c r="G3371" s="78"/>
      <c r="H3371" s="5"/>
      <c r="I3371" s="5"/>
      <c r="J3371" s="5"/>
      <c r="K3371" s="5"/>
      <c r="O3371" s="5"/>
      <c r="P3371" s="5"/>
      <c r="Q3371" s="5"/>
      <c r="R3371" s="18"/>
      <c r="S3371" s="18"/>
      <c r="T3371" s="18"/>
      <c r="AA3371" s="70"/>
      <c r="AB3371" s="70"/>
      <c r="AD3371" s="70"/>
      <c r="AE3371" s="111"/>
    </row>
    <row r="3372" spans="1:31" x14ac:dyDescent="0.25">
      <c r="A3372" s="18"/>
      <c r="B3372" s="18"/>
      <c r="C3372" s="18"/>
      <c r="D3372" s="77"/>
      <c r="E3372" s="77"/>
      <c r="F3372" s="77"/>
      <c r="G3372" s="78"/>
      <c r="H3372" s="5"/>
      <c r="I3372" s="5"/>
      <c r="J3372" s="5"/>
      <c r="K3372" s="5"/>
      <c r="O3372" s="5"/>
      <c r="P3372" s="5"/>
      <c r="Q3372" s="5"/>
      <c r="R3372" s="18"/>
      <c r="S3372" s="18"/>
      <c r="T3372" s="18"/>
      <c r="AA3372" s="70"/>
      <c r="AB3372" s="70"/>
      <c r="AD3372" s="70"/>
      <c r="AE3372" s="111"/>
    </row>
    <row r="3373" spans="1:31" x14ac:dyDescent="0.25">
      <c r="A3373" s="18"/>
      <c r="B3373" s="18"/>
      <c r="C3373" s="18"/>
      <c r="D3373" s="77"/>
      <c r="E3373" s="77"/>
      <c r="F3373" s="77"/>
      <c r="G3373" s="78"/>
      <c r="H3373" s="5"/>
      <c r="I3373" s="5"/>
      <c r="J3373" s="5"/>
      <c r="K3373" s="5"/>
      <c r="O3373" s="5"/>
      <c r="P3373" s="5"/>
      <c r="Q3373" s="5"/>
      <c r="R3373" s="18"/>
      <c r="S3373" s="18"/>
      <c r="T3373" s="18"/>
      <c r="AA3373" s="70"/>
      <c r="AB3373" s="70"/>
      <c r="AD3373" s="70"/>
      <c r="AE3373" s="111"/>
    </row>
    <row r="3374" spans="1:31" x14ac:dyDescent="0.25">
      <c r="A3374" s="18"/>
      <c r="B3374" s="18"/>
      <c r="C3374" s="18"/>
      <c r="D3374" s="77"/>
      <c r="E3374" s="77"/>
      <c r="F3374" s="77"/>
      <c r="G3374" s="78"/>
      <c r="H3374" s="5"/>
      <c r="I3374" s="5"/>
      <c r="J3374" s="5"/>
      <c r="K3374" s="5"/>
      <c r="O3374" s="5"/>
      <c r="P3374" s="5"/>
      <c r="Q3374" s="5"/>
      <c r="R3374" s="18"/>
      <c r="S3374" s="18"/>
      <c r="T3374" s="18"/>
      <c r="AA3374" s="70"/>
      <c r="AB3374" s="70"/>
      <c r="AD3374" s="70"/>
      <c r="AE3374" s="111"/>
    </row>
    <row r="3375" spans="1:31" x14ac:dyDescent="0.25">
      <c r="A3375" s="18"/>
      <c r="B3375" s="18"/>
      <c r="C3375" s="18"/>
      <c r="D3375" s="77"/>
      <c r="E3375" s="77"/>
      <c r="F3375" s="77"/>
      <c r="G3375" s="78"/>
      <c r="H3375" s="5"/>
      <c r="I3375" s="5"/>
      <c r="J3375" s="5"/>
      <c r="K3375" s="5"/>
      <c r="O3375" s="5"/>
      <c r="P3375" s="5"/>
      <c r="Q3375" s="5"/>
      <c r="R3375" s="18"/>
      <c r="S3375" s="18"/>
      <c r="T3375" s="18"/>
      <c r="AA3375" s="70"/>
      <c r="AB3375" s="70"/>
      <c r="AD3375" s="70"/>
      <c r="AE3375" s="111"/>
    </row>
    <row r="3376" spans="1:31" x14ac:dyDescent="0.25">
      <c r="A3376" s="18"/>
      <c r="B3376" s="18"/>
      <c r="C3376" s="18"/>
      <c r="D3376" s="77"/>
      <c r="E3376" s="77"/>
      <c r="F3376" s="77"/>
      <c r="G3376" s="78"/>
      <c r="H3376" s="5"/>
      <c r="I3376" s="5"/>
      <c r="J3376" s="5"/>
      <c r="K3376" s="5"/>
      <c r="O3376" s="5"/>
      <c r="P3376" s="5"/>
      <c r="Q3376" s="5"/>
      <c r="R3376" s="18"/>
      <c r="S3376" s="18"/>
      <c r="T3376" s="18"/>
      <c r="AA3376" s="70"/>
      <c r="AB3376" s="70"/>
      <c r="AD3376" s="70"/>
      <c r="AE3376" s="111"/>
    </row>
    <row r="3377" spans="1:31" x14ac:dyDescent="0.25">
      <c r="A3377" s="18"/>
      <c r="B3377" s="18"/>
      <c r="C3377" s="18"/>
      <c r="D3377" s="77"/>
      <c r="E3377" s="77"/>
      <c r="F3377" s="77"/>
      <c r="G3377" s="78"/>
      <c r="H3377" s="5"/>
      <c r="I3377" s="5"/>
      <c r="J3377" s="5"/>
      <c r="K3377" s="5"/>
      <c r="O3377" s="5"/>
      <c r="P3377" s="5"/>
      <c r="Q3377" s="5"/>
      <c r="R3377" s="18"/>
      <c r="S3377" s="18"/>
      <c r="T3377" s="18"/>
      <c r="AA3377" s="70"/>
      <c r="AB3377" s="70"/>
      <c r="AD3377" s="70"/>
      <c r="AE3377" s="111"/>
    </row>
    <row r="3378" spans="1:31" x14ac:dyDescent="0.25">
      <c r="A3378" s="18"/>
      <c r="B3378" s="18"/>
      <c r="C3378" s="18"/>
      <c r="D3378" s="77"/>
      <c r="E3378" s="77"/>
      <c r="F3378" s="77"/>
      <c r="G3378" s="78"/>
      <c r="H3378" s="5"/>
      <c r="I3378" s="5"/>
      <c r="J3378" s="5"/>
      <c r="K3378" s="5"/>
      <c r="O3378" s="5"/>
      <c r="P3378" s="5"/>
      <c r="Q3378" s="5"/>
      <c r="R3378" s="18"/>
      <c r="S3378" s="18"/>
      <c r="T3378" s="18"/>
      <c r="AA3378" s="70"/>
      <c r="AB3378" s="70"/>
      <c r="AD3378" s="70"/>
      <c r="AE3378" s="111"/>
    </row>
    <row r="3379" spans="1:31" x14ac:dyDescent="0.25">
      <c r="A3379" s="18"/>
      <c r="B3379" s="18"/>
      <c r="C3379" s="18"/>
      <c r="D3379" s="77"/>
      <c r="E3379" s="77"/>
      <c r="F3379" s="77"/>
      <c r="G3379" s="78"/>
      <c r="H3379" s="5"/>
      <c r="I3379" s="5"/>
      <c r="J3379" s="5"/>
      <c r="K3379" s="5"/>
      <c r="O3379" s="5"/>
      <c r="P3379" s="5"/>
      <c r="Q3379" s="5"/>
      <c r="R3379" s="18"/>
      <c r="S3379" s="18"/>
      <c r="T3379" s="18"/>
      <c r="AA3379" s="70"/>
      <c r="AB3379" s="70"/>
      <c r="AD3379" s="70"/>
      <c r="AE3379" s="111"/>
    </row>
    <row r="3380" spans="1:31" x14ac:dyDescent="0.25">
      <c r="A3380" s="18"/>
      <c r="B3380" s="18"/>
      <c r="C3380" s="18"/>
      <c r="D3380" s="77"/>
      <c r="E3380" s="77"/>
      <c r="F3380" s="77"/>
      <c r="G3380" s="78"/>
      <c r="H3380" s="5"/>
      <c r="I3380" s="5"/>
      <c r="J3380" s="5"/>
      <c r="K3380" s="5"/>
      <c r="O3380" s="5"/>
      <c r="P3380" s="5"/>
      <c r="Q3380" s="5"/>
      <c r="R3380" s="18"/>
      <c r="S3380" s="18"/>
      <c r="T3380" s="18"/>
      <c r="AA3380" s="70"/>
      <c r="AB3380" s="70"/>
      <c r="AD3380" s="70"/>
      <c r="AE3380" s="111"/>
    </row>
    <row r="3381" spans="1:31" x14ac:dyDescent="0.25">
      <c r="A3381" s="18"/>
      <c r="B3381" s="18"/>
      <c r="C3381" s="18"/>
      <c r="D3381" s="77"/>
      <c r="E3381" s="77"/>
      <c r="F3381" s="77"/>
      <c r="G3381" s="78"/>
      <c r="H3381" s="5"/>
      <c r="I3381" s="5"/>
      <c r="J3381" s="5"/>
      <c r="K3381" s="5"/>
      <c r="O3381" s="5"/>
      <c r="P3381" s="5"/>
      <c r="Q3381" s="5"/>
      <c r="R3381" s="18"/>
      <c r="S3381" s="18"/>
      <c r="T3381" s="18"/>
      <c r="AA3381" s="70"/>
      <c r="AB3381" s="70"/>
      <c r="AD3381" s="70"/>
      <c r="AE3381" s="111"/>
    </row>
    <row r="3382" spans="1:31" x14ac:dyDescent="0.25">
      <c r="A3382" s="18"/>
      <c r="B3382" s="18"/>
      <c r="C3382" s="18"/>
      <c r="D3382" s="77"/>
      <c r="E3382" s="77"/>
      <c r="F3382" s="77"/>
      <c r="G3382" s="78"/>
      <c r="H3382" s="5"/>
      <c r="I3382" s="5"/>
      <c r="J3382" s="5"/>
      <c r="K3382" s="5"/>
      <c r="O3382" s="5"/>
      <c r="P3382" s="5"/>
      <c r="Q3382" s="5"/>
      <c r="R3382" s="18"/>
      <c r="S3382" s="18"/>
      <c r="T3382" s="18"/>
      <c r="AA3382" s="70"/>
      <c r="AB3382" s="70"/>
      <c r="AD3382" s="70"/>
      <c r="AE3382" s="111"/>
    </row>
    <row r="3383" spans="1:31" x14ac:dyDescent="0.25">
      <c r="A3383" s="18"/>
      <c r="B3383" s="18"/>
      <c r="C3383" s="18"/>
      <c r="D3383" s="77"/>
      <c r="E3383" s="77"/>
      <c r="F3383" s="77"/>
      <c r="G3383" s="78"/>
      <c r="H3383" s="5"/>
      <c r="I3383" s="5"/>
      <c r="J3383" s="5"/>
      <c r="K3383" s="5"/>
      <c r="O3383" s="5"/>
      <c r="P3383" s="5"/>
      <c r="Q3383" s="5"/>
      <c r="R3383" s="18"/>
      <c r="S3383" s="18"/>
      <c r="T3383" s="18"/>
      <c r="AA3383" s="70"/>
      <c r="AB3383" s="70"/>
      <c r="AD3383" s="70"/>
      <c r="AE3383" s="111"/>
    </row>
    <row r="3384" spans="1:31" x14ac:dyDescent="0.25">
      <c r="A3384" s="18"/>
      <c r="B3384" s="18"/>
      <c r="C3384" s="18"/>
      <c r="D3384" s="77"/>
      <c r="E3384" s="77"/>
      <c r="F3384" s="77"/>
      <c r="G3384" s="78"/>
      <c r="H3384" s="5"/>
      <c r="I3384" s="5"/>
      <c r="J3384" s="5"/>
      <c r="K3384" s="5"/>
      <c r="O3384" s="5"/>
      <c r="P3384" s="5"/>
      <c r="Q3384" s="5"/>
      <c r="R3384" s="18"/>
      <c r="S3384" s="18"/>
      <c r="T3384" s="18"/>
      <c r="AA3384" s="70"/>
      <c r="AB3384" s="70"/>
      <c r="AD3384" s="70"/>
      <c r="AE3384" s="111"/>
    </row>
    <row r="3385" spans="1:31" x14ac:dyDescent="0.25">
      <c r="A3385" s="18"/>
      <c r="B3385" s="18"/>
      <c r="C3385" s="18"/>
      <c r="D3385" s="77"/>
      <c r="E3385" s="77"/>
      <c r="F3385" s="77"/>
      <c r="G3385" s="78"/>
      <c r="H3385" s="5"/>
      <c r="I3385" s="5"/>
      <c r="J3385" s="5"/>
      <c r="K3385" s="5"/>
      <c r="O3385" s="5"/>
      <c r="P3385" s="5"/>
      <c r="Q3385" s="5"/>
      <c r="R3385" s="18"/>
      <c r="S3385" s="18"/>
      <c r="T3385" s="18"/>
      <c r="AA3385" s="70"/>
      <c r="AB3385" s="70"/>
      <c r="AD3385" s="70"/>
      <c r="AE3385" s="111"/>
    </row>
    <row r="3386" spans="1:31" x14ac:dyDescent="0.25">
      <c r="A3386" s="18"/>
      <c r="B3386" s="18"/>
      <c r="C3386" s="18"/>
      <c r="D3386" s="77"/>
      <c r="E3386" s="77"/>
      <c r="F3386" s="77"/>
      <c r="G3386" s="78"/>
      <c r="H3386" s="5"/>
      <c r="I3386" s="5"/>
      <c r="J3386" s="5"/>
      <c r="K3386" s="5"/>
      <c r="O3386" s="5"/>
      <c r="P3386" s="5"/>
      <c r="Q3386" s="5"/>
      <c r="R3386" s="18"/>
      <c r="S3386" s="18"/>
      <c r="T3386" s="18"/>
      <c r="AA3386" s="70"/>
      <c r="AB3386" s="70"/>
      <c r="AD3386" s="70"/>
      <c r="AE3386" s="111"/>
    </row>
    <row r="3387" spans="1:31" x14ac:dyDescent="0.25">
      <c r="A3387" s="18"/>
      <c r="B3387" s="18"/>
      <c r="C3387" s="18"/>
      <c r="D3387" s="77"/>
      <c r="E3387" s="77"/>
      <c r="F3387" s="77"/>
      <c r="G3387" s="78"/>
      <c r="H3387" s="5"/>
      <c r="I3387" s="5"/>
      <c r="J3387" s="5"/>
      <c r="K3387" s="5"/>
      <c r="O3387" s="5"/>
      <c r="P3387" s="5"/>
      <c r="Q3387" s="5"/>
      <c r="R3387" s="18"/>
      <c r="S3387" s="18"/>
      <c r="T3387" s="18"/>
      <c r="AA3387" s="70"/>
      <c r="AB3387" s="70"/>
      <c r="AD3387" s="70"/>
      <c r="AE3387" s="111"/>
    </row>
    <row r="3388" spans="1:31" x14ac:dyDescent="0.25">
      <c r="A3388" s="18"/>
      <c r="B3388" s="18"/>
      <c r="C3388" s="18"/>
      <c r="D3388" s="77"/>
      <c r="E3388" s="77"/>
      <c r="F3388" s="77"/>
      <c r="G3388" s="78"/>
      <c r="H3388" s="5"/>
      <c r="I3388" s="5"/>
      <c r="J3388" s="5"/>
      <c r="K3388" s="5"/>
      <c r="O3388" s="5"/>
      <c r="P3388" s="5"/>
      <c r="Q3388" s="5"/>
      <c r="R3388" s="18"/>
      <c r="S3388" s="18"/>
      <c r="T3388" s="18"/>
      <c r="AA3388" s="70"/>
      <c r="AB3388" s="70"/>
      <c r="AD3388" s="70"/>
      <c r="AE3388" s="111"/>
    </row>
    <row r="3389" spans="1:31" x14ac:dyDescent="0.25">
      <c r="A3389" s="18"/>
      <c r="B3389" s="18"/>
      <c r="C3389" s="18"/>
      <c r="D3389" s="77"/>
      <c r="E3389" s="77"/>
      <c r="F3389" s="77"/>
      <c r="G3389" s="78"/>
      <c r="H3389" s="5"/>
      <c r="I3389" s="5"/>
      <c r="J3389" s="5"/>
      <c r="K3389" s="5"/>
      <c r="O3389" s="5"/>
      <c r="P3389" s="5"/>
      <c r="Q3389" s="5"/>
      <c r="R3389" s="18"/>
      <c r="S3389" s="18"/>
      <c r="T3389" s="18"/>
      <c r="AA3389" s="70"/>
      <c r="AB3389" s="70"/>
      <c r="AD3389" s="70"/>
      <c r="AE3389" s="111"/>
    </row>
    <row r="3390" spans="1:31" x14ac:dyDescent="0.25">
      <c r="A3390" s="18"/>
      <c r="B3390" s="18"/>
      <c r="C3390" s="18"/>
      <c r="D3390" s="77"/>
      <c r="E3390" s="77"/>
      <c r="F3390" s="77"/>
      <c r="G3390" s="78"/>
      <c r="H3390" s="5"/>
      <c r="I3390" s="5"/>
      <c r="J3390" s="5"/>
      <c r="K3390" s="5"/>
      <c r="O3390" s="5"/>
      <c r="P3390" s="5"/>
      <c r="Q3390" s="5"/>
      <c r="R3390" s="18"/>
      <c r="S3390" s="18"/>
      <c r="T3390" s="18"/>
      <c r="AA3390" s="70"/>
      <c r="AB3390" s="70"/>
      <c r="AD3390" s="70"/>
      <c r="AE3390" s="111"/>
    </row>
    <row r="3391" spans="1:31" x14ac:dyDescent="0.25">
      <c r="A3391" s="18"/>
      <c r="B3391" s="18"/>
      <c r="C3391" s="18"/>
      <c r="D3391" s="77"/>
      <c r="E3391" s="77"/>
      <c r="F3391" s="77"/>
      <c r="G3391" s="78"/>
      <c r="H3391" s="5"/>
      <c r="I3391" s="5"/>
      <c r="J3391" s="5"/>
      <c r="K3391" s="5"/>
      <c r="O3391" s="5"/>
      <c r="P3391" s="5"/>
      <c r="Q3391" s="5"/>
      <c r="R3391" s="18"/>
      <c r="S3391" s="18"/>
      <c r="T3391" s="18"/>
      <c r="AA3391" s="70"/>
      <c r="AB3391" s="70"/>
      <c r="AD3391" s="70"/>
      <c r="AE3391" s="111"/>
    </row>
    <row r="3392" spans="1:31" x14ac:dyDescent="0.25">
      <c r="A3392" s="18"/>
      <c r="B3392" s="18"/>
      <c r="C3392" s="18"/>
      <c r="D3392" s="77"/>
      <c r="E3392" s="77"/>
      <c r="F3392" s="77"/>
      <c r="G3392" s="78"/>
      <c r="H3392" s="5"/>
      <c r="I3392" s="5"/>
      <c r="J3392" s="5"/>
      <c r="K3392" s="5"/>
      <c r="O3392" s="5"/>
      <c r="P3392" s="5"/>
      <c r="Q3392" s="5"/>
      <c r="R3392" s="18"/>
      <c r="S3392" s="18"/>
      <c r="T3392" s="18"/>
      <c r="AA3392" s="70"/>
      <c r="AB3392" s="70"/>
      <c r="AD3392" s="70"/>
      <c r="AE3392" s="111"/>
    </row>
    <row r="3393" spans="1:31" x14ac:dyDescent="0.25">
      <c r="A3393" s="18"/>
      <c r="B3393" s="18"/>
      <c r="C3393" s="18"/>
      <c r="D3393" s="77"/>
      <c r="E3393" s="77"/>
      <c r="F3393" s="77"/>
      <c r="G3393" s="78"/>
      <c r="H3393" s="5"/>
      <c r="I3393" s="5"/>
      <c r="J3393" s="5"/>
      <c r="K3393" s="5"/>
      <c r="O3393" s="5"/>
      <c r="P3393" s="5"/>
      <c r="Q3393" s="5"/>
      <c r="R3393" s="18"/>
      <c r="S3393" s="18"/>
      <c r="T3393" s="18"/>
      <c r="AA3393" s="70"/>
      <c r="AB3393" s="70"/>
      <c r="AD3393" s="70"/>
      <c r="AE3393" s="111"/>
    </row>
    <row r="3394" spans="1:31" x14ac:dyDescent="0.25">
      <c r="A3394" s="18"/>
      <c r="B3394" s="18"/>
      <c r="C3394" s="18"/>
      <c r="D3394" s="77"/>
      <c r="E3394" s="77"/>
      <c r="F3394" s="77"/>
      <c r="G3394" s="78"/>
      <c r="H3394" s="5"/>
      <c r="I3394" s="5"/>
      <c r="J3394" s="5"/>
      <c r="K3394" s="5"/>
      <c r="O3394" s="5"/>
      <c r="P3394" s="5"/>
      <c r="Q3394" s="5"/>
      <c r="R3394" s="18"/>
      <c r="S3394" s="18"/>
      <c r="T3394" s="18"/>
      <c r="AA3394" s="70"/>
      <c r="AB3394" s="70"/>
      <c r="AD3394" s="70"/>
      <c r="AE3394" s="111"/>
    </row>
    <row r="3395" spans="1:31" x14ac:dyDescent="0.25">
      <c r="A3395" s="18"/>
      <c r="B3395" s="18"/>
      <c r="C3395" s="18"/>
      <c r="D3395" s="77"/>
      <c r="E3395" s="77"/>
      <c r="F3395" s="77"/>
      <c r="G3395" s="78"/>
      <c r="H3395" s="5"/>
      <c r="I3395" s="5"/>
      <c r="J3395" s="5"/>
      <c r="K3395" s="5"/>
      <c r="O3395" s="5"/>
      <c r="P3395" s="5"/>
      <c r="Q3395" s="5"/>
      <c r="R3395" s="18"/>
      <c r="S3395" s="18"/>
      <c r="T3395" s="18"/>
      <c r="AA3395" s="70"/>
      <c r="AB3395" s="70"/>
      <c r="AD3395" s="70"/>
      <c r="AE3395" s="111"/>
    </row>
    <row r="3396" spans="1:31" x14ac:dyDescent="0.25">
      <c r="A3396" s="18"/>
      <c r="B3396" s="18"/>
      <c r="C3396" s="18"/>
      <c r="D3396" s="77"/>
      <c r="E3396" s="77"/>
      <c r="F3396" s="77"/>
      <c r="G3396" s="78"/>
      <c r="H3396" s="5"/>
      <c r="I3396" s="5"/>
      <c r="J3396" s="5"/>
      <c r="K3396" s="5"/>
      <c r="O3396" s="5"/>
      <c r="P3396" s="5"/>
      <c r="Q3396" s="5"/>
      <c r="R3396" s="18"/>
      <c r="S3396" s="18"/>
      <c r="T3396" s="18"/>
      <c r="AA3396" s="70"/>
      <c r="AB3396" s="70"/>
      <c r="AD3396" s="70"/>
      <c r="AE3396" s="111"/>
    </row>
    <row r="3397" spans="1:31" x14ac:dyDescent="0.25">
      <c r="A3397" s="18"/>
      <c r="B3397" s="18"/>
      <c r="C3397" s="18"/>
      <c r="D3397" s="77"/>
      <c r="E3397" s="77"/>
      <c r="F3397" s="77"/>
      <c r="G3397" s="78"/>
      <c r="H3397" s="5"/>
      <c r="I3397" s="5"/>
      <c r="J3397" s="5"/>
      <c r="K3397" s="5"/>
      <c r="O3397" s="5"/>
      <c r="P3397" s="5"/>
      <c r="Q3397" s="5"/>
      <c r="R3397" s="18"/>
      <c r="S3397" s="18"/>
      <c r="T3397" s="18"/>
      <c r="AA3397" s="70"/>
      <c r="AB3397" s="70"/>
      <c r="AD3397" s="70"/>
      <c r="AE3397" s="111"/>
    </row>
    <row r="3398" spans="1:31" x14ac:dyDescent="0.25">
      <c r="A3398" s="18"/>
      <c r="B3398" s="18"/>
      <c r="C3398" s="18"/>
      <c r="D3398" s="77"/>
      <c r="E3398" s="77"/>
      <c r="F3398" s="77"/>
      <c r="G3398" s="78"/>
      <c r="H3398" s="5"/>
      <c r="I3398" s="5"/>
      <c r="J3398" s="5"/>
      <c r="K3398" s="5"/>
      <c r="O3398" s="5"/>
      <c r="P3398" s="5"/>
      <c r="Q3398" s="5"/>
      <c r="R3398" s="18"/>
      <c r="S3398" s="18"/>
      <c r="T3398" s="18"/>
      <c r="AA3398" s="70"/>
      <c r="AB3398" s="70"/>
      <c r="AD3398" s="70"/>
      <c r="AE3398" s="111"/>
    </row>
    <row r="3399" spans="1:31" x14ac:dyDescent="0.25">
      <c r="A3399" s="18"/>
      <c r="B3399" s="18"/>
      <c r="C3399" s="18"/>
      <c r="D3399" s="77"/>
      <c r="E3399" s="77"/>
      <c r="F3399" s="77"/>
      <c r="G3399" s="78"/>
      <c r="H3399" s="5"/>
      <c r="I3399" s="5"/>
      <c r="J3399" s="5"/>
      <c r="K3399" s="5"/>
      <c r="O3399" s="5"/>
      <c r="P3399" s="5"/>
      <c r="Q3399" s="5"/>
      <c r="R3399" s="18"/>
      <c r="S3399" s="18"/>
      <c r="T3399" s="18"/>
      <c r="AA3399" s="70"/>
      <c r="AB3399" s="70"/>
      <c r="AD3399" s="70"/>
      <c r="AE3399" s="111"/>
    </row>
    <row r="3400" spans="1:31" x14ac:dyDescent="0.25">
      <c r="A3400" s="18"/>
      <c r="B3400" s="18"/>
      <c r="C3400" s="18"/>
      <c r="D3400" s="77"/>
      <c r="E3400" s="77"/>
      <c r="F3400" s="77"/>
      <c r="G3400" s="78"/>
      <c r="H3400" s="5"/>
      <c r="I3400" s="5"/>
      <c r="J3400" s="5"/>
      <c r="K3400" s="5"/>
      <c r="O3400" s="5"/>
      <c r="P3400" s="5"/>
      <c r="Q3400" s="5"/>
      <c r="R3400" s="18"/>
      <c r="S3400" s="18"/>
      <c r="T3400" s="18"/>
      <c r="AA3400" s="70"/>
      <c r="AB3400" s="70"/>
      <c r="AD3400" s="70"/>
      <c r="AE3400" s="111"/>
    </row>
    <row r="3401" spans="1:31" x14ac:dyDescent="0.25">
      <c r="A3401" s="18"/>
      <c r="B3401" s="18"/>
      <c r="C3401" s="18"/>
      <c r="D3401" s="77"/>
      <c r="E3401" s="77"/>
      <c r="F3401" s="77"/>
      <c r="G3401" s="78"/>
      <c r="H3401" s="5"/>
      <c r="I3401" s="5"/>
      <c r="J3401" s="5"/>
      <c r="K3401" s="5"/>
      <c r="O3401" s="5"/>
      <c r="P3401" s="5"/>
      <c r="Q3401" s="5"/>
      <c r="R3401" s="18"/>
      <c r="S3401" s="18"/>
      <c r="T3401" s="18"/>
      <c r="AA3401" s="70"/>
      <c r="AB3401" s="70"/>
      <c r="AD3401" s="70"/>
      <c r="AE3401" s="111"/>
    </row>
    <row r="3402" spans="1:31" x14ac:dyDescent="0.25">
      <c r="A3402" s="18"/>
      <c r="B3402" s="18"/>
      <c r="C3402" s="18"/>
      <c r="D3402" s="77"/>
      <c r="E3402" s="77"/>
      <c r="F3402" s="77"/>
      <c r="G3402" s="78"/>
      <c r="H3402" s="5"/>
      <c r="I3402" s="5"/>
      <c r="J3402" s="5"/>
      <c r="K3402" s="5"/>
      <c r="O3402" s="5"/>
      <c r="P3402" s="5"/>
      <c r="Q3402" s="5"/>
      <c r="R3402" s="18"/>
      <c r="S3402" s="18"/>
      <c r="T3402" s="18"/>
      <c r="AA3402" s="70"/>
      <c r="AB3402" s="70"/>
      <c r="AD3402" s="70"/>
      <c r="AE3402" s="111"/>
    </row>
    <row r="3403" spans="1:31" x14ac:dyDescent="0.25">
      <c r="A3403" s="18"/>
      <c r="B3403" s="18"/>
      <c r="C3403" s="18"/>
      <c r="D3403" s="77"/>
      <c r="E3403" s="77"/>
      <c r="F3403" s="77"/>
      <c r="G3403" s="78"/>
      <c r="H3403" s="5"/>
      <c r="I3403" s="5"/>
      <c r="J3403" s="5"/>
      <c r="K3403" s="5"/>
      <c r="O3403" s="5"/>
      <c r="P3403" s="5"/>
      <c r="Q3403" s="5"/>
      <c r="R3403" s="18"/>
      <c r="S3403" s="18"/>
      <c r="T3403" s="18"/>
      <c r="AA3403" s="70"/>
      <c r="AB3403" s="70"/>
      <c r="AD3403" s="70"/>
      <c r="AE3403" s="111"/>
    </row>
    <row r="3404" spans="1:31" x14ac:dyDescent="0.25">
      <c r="A3404" s="18"/>
      <c r="B3404" s="18"/>
      <c r="C3404" s="18"/>
      <c r="D3404" s="77"/>
      <c r="E3404" s="77"/>
      <c r="F3404" s="77"/>
      <c r="G3404" s="78"/>
      <c r="H3404" s="5"/>
      <c r="I3404" s="5"/>
      <c r="J3404" s="5"/>
      <c r="K3404" s="5"/>
      <c r="O3404" s="5"/>
      <c r="P3404" s="5"/>
      <c r="Q3404" s="5"/>
      <c r="R3404" s="18"/>
      <c r="S3404" s="18"/>
      <c r="T3404" s="18"/>
      <c r="AA3404" s="70"/>
      <c r="AB3404" s="70"/>
      <c r="AD3404" s="70"/>
      <c r="AE3404" s="111"/>
    </row>
    <row r="3405" spans="1:31" x14ac:dyDescent="0.25">
      <c r="A3405" s="18"/>
      <c r="B3405" s="18"/>
      <c r="C3405" s="18"/>
      <c r="D3405" s="77"/>
      <c r="E3405" s="77"/>
      <c r="F3405" s="77"/>
      <c r="G3405" s="78"/>
      <c r="H3405" s="5"/>
      <c r="I3405" s="5"/>
      <c r="J3405" s="5"/>
      <c r="K3405" s="5"/>
      <c r="O3405" s="5"/>
      <c r="P3405" s="5"/>
      <c r="Q3405" s="5"/>
      <c r="R3405" s="18"/>
      <c r="S3405" s="18"/>
      <c r="T3405" s="18"/>
      <c r="AA3405" s="70"/>
      <c r="AB3405" s="70"/>
      <c r="AD3405" s="70"/>
      <c r="AE3405" s="111"/>
    </row>
    <row r="3406" spans="1:31" x14ac:dyDescent="0.25">
      <c r="A3406" s="18"/>
      <c r="B3406" s="18"/>
      <c r="C3406" s="18"/>
      <c r="D3406" s="77"/>
      <c r="E3406" s="77"/>
      <c r="F3406" s="77"/>
      <c r="G3406" s="78"/>
      <c r="H3406" s="5"/>
      <c r="I3406" s="5"/>
      <c r="J3406" s="5"/>
      <c r="K3406" s="5"/>
      <c r="O3406" s="5"/>
      <c r="P3406" s="5"/>
      <c r="Q3406" s="5"/>
      <c r="R3406" s="18"/>
      <c r="S3406" s="18"/>
      <c r="T3406" s="18"/>
      <c r="AA3406" s="70"/>
      <c r="AB3406" s="70"/>
      <c r="AD3406" s="70"/>
      <c r="AE3406" s="111"/>
    </row>
    <row r="3407" spans="1:31" x14ac:dyDescent="0.25">
      <c r="A3407" s="18"/>
      <c r="B3407" s="18"/>
      <c r="C3407" s="18"/>
      <c r="D3407" s="77"/>
      <c r="E3407" s="77"/>
      <c r="F3407" s="77"/>
      <c r="G3407" s="78"/>
      <c r="H3407" s="5"/>
      <c r="I3407" s="5"/>
      <c r="J3407" s="5"/>
      <c r="K3407" s="5"/>
      <c r="O3407" s="5"/>
      <c r="P3407" s="5"/>
      <c r="Q3407" s="5"/>
      <c r="R3407" s="18"/>
      <c r="S3407" s="18"/>
      <c r="T3407" s="18"/>
      <c r="AA3407" s="70"/>
      <c r="AB3407" s="70"/>
      <c r="AD3407" s="70"/>
      <c r="AE3407" s="111"/>
    </row>
    <row r="3408" spans="1:31" x14ac:dyDescent="0.25">
      <c r="A3408" s="18"/>
      <c r="B3408" s="18"/>
      <c r="C3408" s="18"/>
      <c r="D3408" s="77"/>
      <c r="E3408" s="77"/>
      <c r="F3408" s="77"/>
      <c r="G3408" s="78"/>
      <c r="H3408" s="5"/>
      <c r="I3408" s="5"/>
      <c r="J3408" s="5"/>
      <c r="K3408" s="5"/>
      <c r="O3408" s="5"/>
      <c r="P3408" s="5"/>
      <c r="Q3408" s="5"/>
      <c r="R3408" s="18"/>
      <c r="S3408" s="18"/>
      <c r="T3408" s="18"/>
      <c r="AA3408" s="70"/>
      <c r="AB3408" s="70"/>
      <c r="AD3408" s="70"/>
      <c r="AE3408" s="111"/>
    </row>
    <row r="3409" spans="1:31" x14ac:dyDescent="0.25">
      <c r="A3409" s="18"/>
      <c r="B3409" s="18"/>
      <c r="C3409" s="18"/>
      <c r="D3409" s="77"/>
      <c r="E3409" s="77"/>
      <c r="F3409" s="77"/>
      <c r="G3409" s="78"/>
      <c r="H3409" s="5"/>
      <c r="I3409" s="5"/>
      <c r="J3409" s="5"/>
      <c r="K3409" s="5"/>
      <c r="O3409" s="5"/>
      <c r="P3409" s="5"/>
      <c r="Q3409" s="5"/>
      <c r="R3409" s="18"/>
      <c r="S3409" s="18"/>
      <c r="T3409" s="18"/>
      <c r="AA3409" s="70"/>
      <c r="AB3409" s="70"/>
      <c r="AD3409" s="70"/>
      <c r="AE3409" s="111"/>
    </row>
    <row r="3410" spans="1:31" x14ac:dyDescent="0.25">
      <c r="A3410" s="18"/>
      <c r="B3410" s="18"/>
      <c r="C3410" s="18"/>
      <c r="D3410" s="77"/>
      <c r="E3410" s="77"/>
      <c r="F3410" s="77"/>
      <c r="G3410" s="78"/>
      <c r="H3410" s="5"/>
      <c r="I3410" s="5"/>
      <c r="J3410" s="5"/>
      <c r="K3410" s="5"/>
      <c r="O3410" s="5"/>
      <c r="P3410" s="5"/>
      <c r="Q3410" s="5"/>
      <c r="R3410" s="18"/>
      <c r="S3410" s="18"/>
      <c r="T3410" s="18"/>
      <c r="AA3410" s="70"/>
      <c r="AB3410" s="70"/>
      <c r="AD3410" s="70"/>
      <c r="AE3410" s="111"/>
    </row>
    <row r="3411" spans="1:31" x14ac:dyDescent="0.25">
      <c r="A3411" s="18"/>
      <c r="B3411" s="18"/>
      <c r="C3411" s="18"/>
      <c r="D3411" s="77"/>
      <c r="E3411" s="77"/>
      <c r="F3411" s="77"/>
      <c r="G3411" s="78"/>
      <c r="H3411" s="5"/>
      <c r="I3411" s="5"/>
      <c r="J3411" s="5"/>
      <c r="K3411" s="5"/>
      <c r="O3411" s="5"/>
      <c r="P3411" s="5"/>
      <c r="Q3411" s="5"/>
      <c r="R3411" s="18"/>
      <c r="S3411" s="18"/>
      <c r="T3411" s="18"/>
      <c r="AA3411" s="70"/>
      <c r="AB3411" s="70"/>
      <c r="AD3411" s="70"/>
      <c r="AE3411" s="111"/>
    </row>
    <row r="3412" spans="1:31" x14ac:dyDescent="0.25">
      <c r="A3412" s="18"/>
      <c r="B3412" s="18"/>
      <c r="C3412" s="18"/>
      <c r="D3412" s="77"/>
      <c r="E3412" s="77"/>
      <c r="F3412" s="77"/>
      <c r="G3412" s="78"/>
      <c r="H3412" s="5"/>
      <c r="I3412" s="5"/>
      <c r="J3412" s="5"/>
      <c r="K3412" s="5"/>
      <c r="O3412" s="5"/>
      <c r="P3412" s="5"/>
      <c r="Q3412" s="5"/>
      <c r="R3412" s="18"/>
      <c r="S3412" s="18"/>
      <c r="T3412" s="18"/>
      <c r="AA3412" s="70"/>
      <c r="AB3412" s="70"/>
      <c r="AD3412" s="70"/>
      <c r="AE3412" s="111"/>
    </row>
    <row r="3413" spans="1:31" x14ac:dyDescent="0.25">
      <c r="A3413" s="18"/>
      <c r="B3413" s="18"/>
      <c r="C3413" s="18"/>
      <c r="D3413" s="77"/>
      <c r="E3413" s="77"/>
      <c r="F3413" s="77"/>
      <c r="G3413" s="78"/>
      <c r="H3413" s="5"/>
      <c r="I3413" s="5"/>
      <c r="J3413" s="5"/>
      <c r="K3413" s="5"/>
      <c r="O3413" s="5"/>
      <c r="P3413" s="5"/>
      <c r="Q3413" s="5"/>
      <c r="R3413" s="18"/>
      <c r="S3413" s="18"/>
      <c r="T3413" s="18"/>
      <c r="AA3413" s="70"/>
      <c r="AB3413" s="70"/>
      <c r="AD3413" s="70"/>
      <c r="AE3413" s="111"/>
    </row>
    <row r="3414" spans="1:31" x14ac:dyDescent="0.25">
      <c r="A3414" s="18"/>
      <c r="B3414" s="18"/>
      <c r="C3414" s="18"/>
      <c r="D3414" s="77"/>
      <c r="E3414" s="77"/>
      <c r="F3414" s="77"/>
      <c r="G3414" s="78"/>
      <c r="H3414" s="5"/>
      <c r="I3414" s="5"/>
      <c r="J3414" s="5"/>
      <c r="K3414" s="5"/>
      <c r="O3414" s="5"/>
      <c r="P3414" s="5"/>
      <c r="Q3414" s="5"/>
      <c r="R3414" s="18"/>
      <c r="S3414" s="18"/>
      <c r="T3414" s="18"/>
      <c r="AA3414" s="70"/>
      <c r="AB3414" s="70"/>
      <c r="AD3414" s="70"/>
      <c r="AE3414" s="111"/>
    </row>
    <row r="3415" spans="1:31" x14ac:dyDescent="0.25">
      <c r="A3415" s="18"/>
      <c r="B3415" s="18"/>
      <c r="C3415" s="18"/>
      <c r="D3415" s="77"/>
      <c r="E3415" s="77"/>
      <c r="F3415" s="77"/>
      <c r="G3415" s="78"/>
      <c r="H3415" s="5"/>
      <c r="I3415" s="5"/>
      <c r="J3415" s="5"/>
      <c r="K3415" s="5"/>
      <c r="O3415" s="5"/>
      <c r="P3415" s="5"/>
      <c r="Q3415" s="5"/>
      <c r="R3415" s="18"/>
      <c r="S3415" s="18"/>
      <c r="T3415" s="18"/>
      <c r="AA3415" s="70"/>
      <c r="AB3415" s="70"/>
      <c r="AD3415" s="70"/>
      <c r="AE3415" s="111"/>
    </row>
    <row r="3416" spans="1:31" x14ac:dyDescent="0.25">
      <c r="A3416" s="18"/>
      <c r="B3416" s="18"/>
      <c r="C3416" s="18"/>
      <c r="D3416" s="77"/>
      <c r="E3416" s="77"/>
      <c r="F3416" s="77"/>
      <c r="G3416" s="78"/>
      <c r="H3416" s="5"/>
      <c r="I3416" s="5"/>
      <c r="J3416" s="5"/>
      <c r="K3416" s="5"/>
      <c r="O3416" s="5"/>
      <c r="P3416" s="5"/>
      <c r="Q3416" s="5"/>
      <c r="R3416" s="18"/>
      <c r="S3416" s="18"/>
      <c r="T3416" s="18"/>
      <c r="AA3416" s="70"/>
      <c r="AB3416" s="70"/>
      <c r="AD3416" s="70"/>
      <c r="AE3416" s="111"/>
    </row>
    <row r="3417" spans="1:31" x14ac:dyDescent="0.25">
      <c r="A3417" s="18"/>
      <c r="B3417" s="18"/>
      <c r="C3417" s="18"/>
      <c r="D3417" s="77"/>
      <c r="E3417" s="77"/>
      <c r="F3417" s="77"/>
      <c r="G3417" s="78"/>
      <c r="H3417" s="5"/>
      <c r="I3417" s="5"/>
      <c r="J3417" s="5"/>
      <c r="K3417" s="5"/>
      <c r="O3417" s="5"/>
      <c r="P3417" s="5"/>
      <c r="Q3417" s="5"/>
      <c r="R3417" s="18"/>
      <c r="S3417" s="18"/>
      <c r="T3417" s="18"/>
      <c r="AA3417" s="70"/>
      <c r="AB3417" s="70"/>
      <c r="AD3417" s="70"/>
      <c r="AE3417" s="111"/>
    </row>
    <row r="3418" spans="1:31" x14ac:dyDescent="0.25">
      <c r="A3418" s="18"/>
      <c r="B3418" s="18"/>
      <c r="C3418" s="18"/>
      <c r="D3418" s="77"/>
      <c r="E3418" s="77"/>
      <c r="F3418" s="77"/>
      <c r="G3418" s="78"/>
      <c r="H3418" s="5"/>
      <c r="I3418" s="5"/>
      <c r="J3418" s="5"/>
      <c r="K3418" s="5"/>
      <c r="O3418" s="5"/>
      <c r="P3418" s="5"/>
      <c r="Q3418" s="5"/>
      <c r="R3418" s="18"/>
      <c r="S3418" s="18"/>
      <c r="T3418" s="18"/>
      <c r="AA3418" s="70"/>
      <c r="AB3418" s="70"/>
      <c r="AD3418" s="70"/>
      <c r="AE3418" s="111"/>
    </row>
    <row r="3419" spans="1:31" x14ac:dyDescent="0.25">
      <c r="A3419" s="18"/>
      <c r="B3419" s="18"/>
      <c r="C3419" s="18"/>
      <c r="D3419" s="77"/>
      <c r="E3419" s="77"/>
      <c r="F3419" s="77"/>
      <c r="G3419" s="78"/>
      <c r="H3419" s="5"/>
      <c r="I3419" s="5"/>
      <c r="J3419" s="5"/>
      <c r="K3419" s="5"/>
      <c r="O3419" s="5"/>
      <c r="P3419" s="5"/>
      <c r="Q3419" s="5"/>
      <c r="R3419" s="18"/>
      <c r="S3419" s="18"/>
      <c r="T3419" s="18"/>
      <c r="AA3419" s="70"/>
      <c r="AB3419" s="70"/>
      <c r="AD3419" s="70"/>
      <c r="AE3419" s="111"/>
    </row>
    <row r="3420" spans="1:31" x14ac:dyDescent="0.25">
      <c r="A3420" s="18"/>
      <c r="B3420" s="18"/>
      <c r="C3420" s="18"/>
      <c r="D3420" s="77"/>
      <c r="E3420" s="77"/>
      <c r="F3420" s="77"/>
      <c r="G3420" s="78"/>
      <c r="H3420" s="5"/>
      <c r="I3420" s="5"/>
      <c r="J3420" s="5"/>
      <c r="K3420" s="5"/>
      <c r="O3420" s="5"/>
      <c r="P3420" s="5"/>
      <c r="Q3420" s="5"/>
      <c r="R3420" s="18"/>
      <c r="S3420" s="18"/>
      <c r="T3420" s="18"/>
      <c r="AA3420" s="70"/>
      <c r="AB3420" s="70"/>
      <c r="AD3420" s="70"/>
      <c r="AE3420" s="111"/>
    </row>
    <row r="3421" spans="1:31" x14ac:dyDescent="0.25">
      <c r="A3421" s="18"/>
      <c r="B3421" s="18"/>
      <c r="C3421" s="18"/>
      <c r="D3421" s="77"/>
      <c r="E3421" s="77"/>
      <c r="F3421" s="77"/>
      <c r="G3421" s="78"/>
      <c r="H3421" s="5"/>
      <c r="I3421" s="5"/>
      <c r="J3421" s="5"/>
      <c r="K3421" s="5"/>
      <c r="O3421" s="5"/>
      <c r="P3421" s="5"/>
      <c r="Q3421" s="5"/>
      <c r="R3421" s="18"/>
      <c r="S3421" s="18"/>
      <c r="T3421" s="18"/>
      <c r="AA3421" s="70"/>
      <c r="AB3421" s="70"/>
      <c r="AD3421" s="70"/>
      <c r="AE3421" s="111"/>
    </row>
    <row r="3422" spans="1:31" x14ac:dyDescent="0.25">
      <c r="A3422" s="18"/>
      <c r="B3422" s="18"/>
      <c r="C3422" s="18"/>
      <c r="D3422" s="77"/>
      <c r="E3422" s="77"/>
      <c r="F3422" s="77"/>
      <c r="G3422" s="78"/>
      <c r="H3422" s="5"/>
      <c r="I3422" s="5"/>
      <c r="J3422" s="5"/>
      <c r="K3422" s="5"/>
      <c r="O3422" s="5"/>
      <c r="P3422" s="5"/>
      <c r="Q3422" s="5"/>
      <c r="R3422" s="18"/>
      <c r="S3422" s="18"/>
      <c r="T3422" s="18"/>
      <c r="AA3422" s="70"/>
      <c r="AB3422" s="70"/>
      <c r="AD3422" s="70"/>
      <c r="AE3422" s="111"/>
    </row>
    <row r="3423" spans="1:31" x14ac:dyDescent="0.25">
      <c r="A3423" s="18"/>
      <c r="B3423" s="18"/>
      <c r="C3423" s="18"/>
      <c r="D3423" s="77"/>
      <c r="E3423" s="77"/>
      <c r="F3423" s="77"/>
      <c r="G3423" s="78"/>
      <c r="H3423" s="5"/>
      <c r="I3423" s="5"/>
      <c r="J3423" s="5"/>
      <c r="K3423" s="5"/>
      <c r="O3423" s="5"/>
      <c r="P3423" s="5"/>
      <c r="Q3423" s="5"/>
      <c r="R3423" s="18"/>
      <c r="S3423" s="18"/>
      <c r="T3423" s="18"/>
      <c r="AA3423" s="70"/>
      <c r="AB3423" s="70"/>
      <c r="AD3423" s="70"/>
      <c r="AE3423" s="111"/>
    </row>
    <row r="3424" spans="1:31" x14ac:dyDescent="0.25">
      <c r="A3424" s="18"/>
      <c r="B3424" s="18"/>
      <c r="C3424" s="18"/>
      <c r="D3424" s="77"/>
      <c r="E3424" s="77"/>
      <c r="F3424" s="77"/>
      <c r="G3424" s="78"/>
      <c r="H3424" s="5"/>
      <c r="I3424" s="5"/>
      <c r="J3424" s="5"/>
      <c r="K3424" s="5"/>
      <c r="O3424" s="5"/>
      <c r="P3424" s="5"/>
      <c r="Q3424" s="5"/>
      <c r="R3424" s="18"/>
      <c r="S3424" s="18"/>
      <c r="T3424" s="18"/>
      <c r="AA3424" s="70"/>
      <c r="AB3424" s="70"/>
      <c r="AD3424" s="70"/>
      <c r="AE3424" s="111"/>
    </row>
    <row r="3425" spans="1:31" x14ac:dyDescent="0.25">
      <c r="A3425" s="18"/>
      <c r="B3425" s="18"/>
      <c r="C3425" s="18"/>
      <c r="D3425" s="77"/>
      <c r="E3425" s="77"/>
      <c r="F3425" s="77"/>
      <c r="G3425" s="78"/>
      <c r="H3425" s="5"/>
      <c r="I3425" s="5"/>
      <c r="J3425" s="5"/>
      <c r="K3425" s="5"/>
      <c r="O3425" s="5"/>
      <c r="P3425" s="5"/>
      <c r="Q3425" s="5"/>
      <c r="R3425" s="18"/>
      <c r="S3425" s="18"/>
      <c r="T3425" s="18"/>
      <c r="AA3425" s="70"/>
      <c r="AB3425" s="70"/>
      <c r="AD3425" s="70"/>
      <c r="AE3425" s="111"/>
    </row>
    <row r="3426" spans="1:31" x14ac:dyDescent="0.25">
      <c r="A3426" s="18"/>
      <c r="B3426" s="18"/>
      <c r="C3426" s="18"/>
      <c r="D3426" s="77"/>
      <c r="E3426" s="77"/>
      <c r="F3426" s="77"/>
      <c r="G3426" s="78"/>
      <c r="H3426" s="5"/>
      <c r="I3426" s="5"/>
      <c r="J3426" s="5"/>
      <c r="K3426" s="5"/>
      <c r="O3426" s="5"/>
      <c r="P3426" s="5"/>
      <c r="Q3426" s="5"/>
      <c r="R3426" s="18"/>
      <c r="S3426" s="18"/>
      <c r="T3426" s="18"/>
      <c r="AA3426" s="70"/>
      <c r="AB3426" s="70"/>
      <c r="AD3426" s="70"/>
      <c r="AE3426" s="111"/>
    </row>
    <row r="3427" spans="1:31" x14ac:dyDescent="0.25">
      <c r="A3427" s="18"/>
      <c r="B3427" s="18"/>
      <c r="C3427" s="18"/>
      <c r="D3427" s="77"/>
      <c r="E3427" s="77"/>
      <c r="F3427" s="77"/>
      <c r="G3427" s="78"/>
      <c r="H3427" s="5"/>
      <c r="I3427" s="5"/>
      <c r="J3427" s="5"/>
      <c r="K3427" s="5"/>
      <c r="O3427" s="5"/>
      <c r="P3427" s="5"/>
      <c r="Q3427" s="5"/>
      <c r="R3427" s="18"/>
      <c r="S3427" s="18"/>
      <c r="T3427" s="18"/>
      <c r="AA3427" s="70"/>
      <c r="AB3427" s="70"/>
      <c r="AD3427" s="70"/>
      <c r="AE3427" s="111"/>
    </row>
    <row r="3428" spans="1:31" x14ac:dyDescent="0.25">
      <c r="A3428" s="18"/>
      <c r="B3428" s="18"/>
      <c r="C3428" s="18"/>
      <c r="D3428" s="77"/>
      <c r="E3428" s="77"/>
      <c r="F3428" s="77"/>
      <c r="G3428" s="78"/>
      <c r="H3428" s="5"/>
      <c r="I3428" s="5"/>
      <c r="J3428" s="5"/>
      <c r="K3428" s="5"/>
      <c r="O3428" s="5"/>
      <c r="P3428" s="5"/>
      <c r="Q3428" s="5"/>
      <c r="R3428" s="18"/>
      <c r="S3428" s="18"/>
      <c r="T3428" s="18"/>
      <c r="AA3428" s="70"/>
      <c r="AB3428" s="70"/>
      <c r="AD3428" s="70"/>
      <c r="AE3428" s="111"/>
    </row>
    <row r="3429" spans="1:31" x14ac:dyDescent="0.25">
      <c r="A3429" s="18"/>
      <c r="B3429" s="18"/>
      <c r="C3429" s="18"/>
      <c r="D3429" s="77"/>
      <c r="E3429" s="77"/>
      <c r="F3429" s="77"/>
      <c r="G3429" s="78"/>
      <c r="H3429" s="5"/>
      <c r="I3429" s="5"/>
      <c r="J3429" s="5"/>
      <c r="K3429" s="5"/>
      <c r="O3429" s="5"/>
      <c r="P3429" s="5"/>
      <c r="Q3429" s="5"/>
      <c r="R3429" s="18"/>
      <c r="S3429" s="18"/>
      <c r="T3429" s="18"/>
      <c r="AA3429" s="70"/>
      <c r="AB3429" s="70"/>
      <c r="AD3429" s="70"/>
      <c r="AE3429" s="111"/>
    </row>
    <row r="3430" spans="1:31" x14ac:dyDescent="0.25">
      <c r="A3430" s="18"/>
      <c r="B3430" s="18"/>
      <c r="C3430" s="18"/>
      <c r="D3430" s="77"/>
      <c r="E3430" s="77"/>
      <c r="F3430" s="77"/>
      <c r="G3430" s="78"/>
      <c r="H3430" s="5"/>
      <c r="I3430" s="5"/>
      <c r="J3430" s="5"/>
      <c r="K3430" s="5"/>
      <c r="O3430" s="5"/>
      <c r="P3430" s="5"/>
      <c r="Q3430" s="5"/>
      <c r="R3430" s="18"/>
      <c r="S3430" s="18"/>
      <c r="T3430" s="18"/>
      <c r="AA3430" s="70"/>
      <c r="AB3430" s="70"/>
      <c r="AD3430" s="70"/>
      <c r="AE3430" s="111"/>
    </row>
    <row r="3431" spans="1:31" x14ac:dyDescent="0.25">
      <c r="A3431" s="18"/>
      <c r="B3431" s="18"/>
      <c r="C3431" s="18"/>
      <c r="D3431" s="77"/>
      <c r="E3431" s="77"/>
      <c r="F3431" s="77"/>
      <c r="G3431" s="78"/>
      <c r="H3431" s="5"/>
      <c r="I3431" s="5"/>
      <c r="J3431" s="5"/>
      <c r="K3431" s="5"/>
      <c r="O3431" s="5"/>
      <c r="P3431" s="5"/>
      <c r="Q3431" s="5"/>
      <c r="R3431" s="18"/>
      <c r="S3431" s="18"/>
      <c r="T3431" s="18"/>
      <c r="AA3431" s="70"/>
      <c r="AB3431" s="70"/>
      <c r="AD3431" s="70"/>
      <c r="AE3431" s="111"/>
    </row>
    <row r="3432" spans="1:31" x14ac:dyDescent="0.25">
      <c r="A3432" s="18"/>
      <c r="B3432" s="18"/>
      <c r="C3432" s="18"/>
      <c r="D3432" s="77"/>
      <c r="E3432" s="77"/>
      <c r="F3432" s="77"/>
      <c r="G3432" s="78"/>
      <c r="H3432" s="5"/>
      <c r="I3432" s="5"/>
      <c r="J3432" s="5"/>
      <c r="K3432" s="5"/>
      <c r="O3432" s="5"/>
      <c r="P3432" s="5"/>
      <c r="Q3432" s="5"/>
      <c r="R3432" s="18"/>
      <c r="S3432" s="18"/>
      <c r="T3432" s="18"/>
      <c r="AA3432" s="70"/>
      <c r="AB3432" s="70"/>
      <c r="AD3432" s="70"/>
      <c r="AE3432" s="111"/>
    </row>
    <row r="3433" spans="1:31" x14ac:dyDescent="0.25">
      <c r="A3433" s="18"/>
      <c r="B3433" s="18"/>
      <c r="C3433" s="18"/>
      <c r="D3433" s="77"/>
      <c r="E3433" s="77"/>
      <c r="F3433" s="77"/>
      <c r="G3433" s="78"/>
      <c r="H3433" s="5"/>
      <c r="I3433" s="5"/>
      <c r="J3433" s="5"/>
      <c r="K3433" s="5"/>
      <c r="O3433" s="5"/>
      <c r="P3433" s="5"/>
      <c r="Q3433" s="5"/>
      <c r="R3433" s="18"/>
      <c r="S3433" s="18"/>
      <c r="T3433" s="18"/>
      <c r="AA3433" s="70"/>
      <c r="AB3433" s="70"/>
      <c r="AD3433" s="70"/>
      <c r="AE3433" s="111"/>
    </row>
    <row r="3434" spans="1:31" x14ac:dyDescent="0.25">
      <c r="A3434" s="18"/>
      <c r="B3434" s="18"/>
      <c r="C3434" s="18"/>
      <c r="D3434" s="77"/>
      <c r="E3434" s="77"/>
      <c r="F3434" s="77"/>
      <c r="G3434" s="78"/>
      <c r="H3434" s="5"/>
      <c r="I3434" s="5"/>
      <c r="J3434" s="5"/>
      <c r="K3434" s="5"/>
      <c r="O3434" s="5"/>
      <c r="P3434" s="5"/>
      <c r="Q3434" s="5"/>
      <c r="R3434" s="18"/>
      <c r="S3434" s="18"/>
      <c r="T3434" s="18"/>
      <c r="AA3434" s="70"/>
      <c r="AB3434" s="70"/>
      <c r="AD3434" s="70"/>
      <c r="AE3434" s="111"/>
    </row>
    <row r="3435" spans="1:31" x14ac:dyDescent="0.25">
      <c r="A3435" s="18"/>
      <c r="B3435" s="18"/>
      <c r="C3435" s="18"/>
      <c r="D3435" s="77"/>
      <c r="E3435" s="77"/>
      <c r="F3435" s="77"/>
      <c r="G3435" s="78"/>
      <c r="H3435" s="5"/>
      <c r="I3435" s="5"/>
      <c r="J3435" s="5"/>
      <c r="K3435" s="5"/>
      <c r="O3435" s="5"/>
      <c r="P3435" s="5"/>
      <c r="Q3435" s="5"/>
      <c r="R3435" s="18"/>
      <c r="S3435" s="18"/>
      <c r="T3435" s="18"/>
      <c r="AA3435" s="70"/>
      <c r="AB3435" s="70"/>
      <c r="AD3435" s="70"/>
      <c r="AE3435" s="111"/>
    </row>
    <row r="3436" spans="1:31" x14ac:dyDescent="0.25">
      <c r="A3436" s="18"/>
      <c r="B3436" s="18"/>
      <c r="C3436" s="18"/>
      <c r="D3436" s="77"/>
      <c r="E3436" s="77"/>
      <c r="F3436" s="77"/>
      <c r="G3436" s="78"/>
      <c r="H3436" s="5"/>
      <c r="I3436" s="5"/>
      <c r="J3436" s="5"/>
      <c r="K3436" s="5"/>
      <c r="O3436" s="5"/>
      <c r="P3436" s="5"/>
      <c r="Q3436" s="5"/>
      <c r="R3436" s="18"/>
      <c r="S3436" s="18"/>
      <c r="T3436" s="18"/>
      <c r="AA3436" s="70"/>
      <c r="AB3436" s="70"/>
      <c r="AD3436" s="70"/>
      <c r="AE3436" s="111"/>
    </row>
    <row r="3437" spans="1:31" x14ac:dyDescent="0.25">
      <c r="A3437" s="18"/>
      <c r="B3437" s="18"/>
      <c r="C3437" s="18"/>
      <c r="D3437" s="77"/>
      <c r="E3437" s="77"/>
      <c r="F3437" s="77"/>
      <c r="G3437" s="78"/>
      <c r="H3437" s="5"/>
      <c r="I3437" s="5"/>
      <c r="J3437" s="5"/>
      <c r="K3437" s="5"/>
      <c r="O3437" s="5"/>
      <c r="P3437" s="5"/>
      <c r="Q3437" s="5"/>
      <c r="R3437" s="18"/>
      <c r="S3437" s="18"/>
      <c r="T3437" s="18"/>
      <c r="AA3437" s="70"/>
      <c r="AB3437" s="70"/>
      <c r="AD3437" s="70"/>
      <c r="AE3437" s="111"/>
    </row>
    <row r="3438" spans="1:31" x14ac:dyDescent="0.25">
      <c r="A3438" s="18"/>
      <c r="B3438" s="18"/>
      <c r="C3438" s="18"/>
      <c r="D3438" s="77"/>
      <c r="E3438" s="77"/>
      <c r="F3438" s="77"/>
      <c r="G3438" s="78"/>
      <c r="H3438" s="5"/>
      <c r="I3438" s="5"/>
      <c r="J3438" s="5"/>
      <c r="K3438" s="5"/>
      <c r="O3438" s="5"/>
      <c r="P3438" s="5"/>
      <c r="Q3438" s="5"/>
      <c r="R3438" s="18"/>
      <c r="S3438" s="18"/>
      <c r="T3438" s="18"/>
      <c r="AA3438" s="70"/>
      <c r="AB3438" s="70"/>
      <c r="AD3438" s="70"/>
      <c r="AE3438" s="111"/>
    </row>
    <row r="3439" spans="1:31" x14ac:dyDescent="0.25">
      <c r="A3439" s="18"/>
      <c r="B3439" s="18"/>
      <c r="C3439" s="18"/>
      <c r="D3439" s="77"/>
      <c r="E3439" s="77"/>
      <c r="F3439" s="77"/>
      <c r="G3439" s="78"/>
      <c r="H3439" s="5"/>
      <c r="I3439" s="5"/>
      <c r="J3439" s="5"/>
      <c r="K3439" s="5"/>
      <c r="O3439" s="5"/>
      <c r="P3439" s="5"/>
      <c r="Q3439" s="5"/>
      <c r="R3439" s="18"/>
      <c r="S3439" s="18"/>
      <c r="T3439" s="18"/>
      <c r="AA3439" s="70"/>
      <c r="AB3439" s="70"/>
      <c r="AD3439" s="70"/>
      <c r="AE3439" s="111"/>
    </row>
    <row r="3440" spans="1:31" x14ac:dyDescent="0.25">
      <c r="A3440" s="18"/>
      <c r="B3440" s="18"/>
      <c r="C3440" s="18"/>
      <c r="D3440" s="77"/>
      <c r="E3440" s="77"/>
      <c r="F3440" s="77"/>
      <c r="G3440" s="78"/>
      <c r="H3440" s="5"/>
      <c r="I3440" s="5"/>
      <c r="J3440" s="5"/>
      <c r="K3440" s="5"/>
      <c r="O3440" s="5"/>
      <c r="P3440" s="5"/>
      <c r="Q3440" s="5"/>
      <c r="R3440" s="18"/>
      <c r="S3440" s="18"/>
      <c r="T3440" s="18"/>
      <c r="AA3440" s="70"/>
      <c r="AB3440" s="70"/>
      <c r="AD3440" s="70"/>
      <c r="AE3440" s="111"/>
    </row>
    <row r="3441" spans="1:31" x14ac:dyDescent="0.25">
      <c r="A3441" s="18"/>
      <c r="B3441" s="18"/>
      <c r="C3441" s="18"/>
      <c r="D3441" s="77"/>
      <c r="E3441" s="77"/>
      <c r="F3441" s="77"/>
      <c r="G3441" s="78"/>
      <c r="H3441" s="5"/>
      <c r="I3441" s="5"/>
      <c r="J3441" s="5"/>
      <c r="K3441" s="5"/>
      <c r="O3441" s="5"/>
      <c r="P3441" s="5"/>
      <c r="Q3441" s="5"/>
      <c r="R3441" s="18"/>
      <c r="S3441" s="18"/>
      <c r="T3441" s="18"/>
      <c r="AA3441" s="70"/>
      <c r="AB3441" s="70"/>
      <c r="AD3441" s="70"/>
      <c r="AE3441" s="111"/>
    </row>
    <row r="3442" spans="1:31" x14ac:dyDescent="0.25">
      <c r="A3442" s="18"/>
      <c r="B3442" s="18"/>
      <c r="C3442" s="18"/>
      <c r="D3442" s="77"/>
      <c r="E3442" s="77"/>
      <c r="F3442" s="77"/>
      <c r="G3442" s="78"/>
      <c r="H3442" s="5"/>
      <c r="I3442" s="5"/>
      <c r="J3442" s="5"/>
      <c r="K3442" s="5"/>
      <c r="O3442" s="5"/>
      <c r="P3442" s="5"/>
      <c r="Q3442" s="5"/>
      <c r="R3442" s="18"/>
      <c r="S3442" s="18"/>
      <c r="T3442" s="18"/>
      <c r="AA3442" s="70"/>
      <c r="AB3442" s="70"/>
      <c r="AD3442" s="70"/>
      <c r="AE3442" s="111"/>
    </row>
    <row r="3443" spans="1:31" x14ac:dyDescent="0.25">
      <c r="A3443" s="18"/>
      <c r="B3443" s="18"/>
      <c r="C3443" s="18"/>
      <c r="D3443" s="77"/>
      <c r="E3443" s="77"/>
      <c r="F3443" s="77"/>
      <c r="G3443" s="78"/>
      <c r="H3443" s="5"/>
      <c r="I3443" s="5"/>
      <c r="J3443" s="5"/>
      <c r="K3443" s="5"/>
      <c r="O3443" s="5"/>
      <c r="P3443" s="5"/>
      <c r="Q3443" s="5"/>
      <c r="R3443" s="18"/>
      <c r="S3443" s="18"/>
      <c r="T3443" s="18"/>
      <c r="AA3443" s="70"/>
      <c r="AB3443" s="70"/>
      <c r="AD3443" s="70"/>
      <c r="AE3443" s="111"/>
    </row>
    <row r="3444" spans="1:31" x14ac:dyDescent="0.25">
      <c r="A3444" s="18"/>
      <c r="B3444" s="18"/>
      <c r="C3444" s="18"/>
      <c r="D3444" s="77"/>
      <c r="E3444" s="77"/>
      <c r="F3444" s="77"/>
      <c r="G3444" s="78"/>
      <c r="H3444" s="5"/>
      <c r="I3444" s="5"/>
      <c r="J3444" s="5"/>
      <c r="K3444" s="5"/>
      <c r="O3444" s="5"/>
      <c r="P3444" s="5"/>
      <c r="Q3444" s="5"/>
      <c r="R3444" s="18"/>
      <c r="S3444" s="18"/>
      <c r="T3444" s="18"/>
      <c r="AA3444" s="70"/>
      <c r="AB3444" s="70"/>
      <c r="AD3444" s="70"/>
      <c r="AE3444" s="111"/>
    </row>
    <row r="3445" spans="1:31" x14ac:dyDescent="0.25">
      <c r="A3445" s="18"/>
      <c r="B3445" s="18"/>
      <c r="C3445" s="18"/>
      <c r="D3445" s="77"/>
      <c r="E3445" s="77"/>
      <c r="F3445" s="77"/>
      <c r="G3445" s="78"/>
      <c r="H3445" s="5"/>
      <c r="I3445" s="5"/>
      <c r="J3445" s="5"/>
      <c r="K3445" s="5"/>
      <c r="O3445" s="5"/>
      <c r="P3445" s="5"/>
      <c r="Q3445" s="5"/>
      <c r="R3445" s="18"/>
      <c r="S3445" s="18"/>
      <c r="T3445" s="18"/>
      <c r="AA3445" s="70"/>
      <c r="AB3445" s="70"/>
      <c r="AD3445" s="70"/>
      <c r="AE3445" s="111"/>
    </row>
    <row r="3446" spans="1:31" x14ac:dyDescent="0.25">
      <c r="A3446" s="18"/>
      <c r="B3446" s="18"/>
      <c r="C3446" s="18"/>
      <c r="D3446" s="77"/>
      <c r="E3446" s="77"/>
      <c r="F3446" s="77"/>
      <c r="G3446" s="78"/>
      <c r="H3446" s="5"/>
      <c r="I3446" s="5"/>
      <c r="J3446" s="5"/>
      <c r="K3446" s="5"/>
      <c r="O3446" s="5"/>
      <c r="P3446" s="5"/>
      <c r="Q3446" s="5"/>
      <c r="R3446" s="18"/>
      <c r="S3446" s="18"/>
      <c r="T3446" s="18"/>
      <c r="AA3446" s="70"/>
      <c r="AB3446" s="70"/>
      <c r="AD3446" s="70"/>
      <c r="AE3446" s="111"/>
    </row>
    <row r="3447" spans="1:31" x14ac:dyDescent="0.25">
      <c r="A3447" s="18"/>
      <c r="B3447" s="18"/>
      <c r="C3447" s="18"/>
      <c r="D3447" s="77"/>
      <c r="E3447" s="77"/>
      <c r="F3447" s="77"/>
      <c r="G3447" s="78"/>
      <c r="H3447" s="5"/>
      <c r="I3447" s="5"/>
      <c r="J3447" s="5"/>
      <c r="K3447" s="5"/>
      <c r="O3447" s="5"/>
      <c r="P3447" s="5"/>
      <c r="Q3447" s="5"/>
      <c r="R3447" s="18"/>
      <c r="S3447" s="18"/>
      <c r="T3447" s="18"/>
      <c r="AA3447" s="70"/>
      <c r="AB3447" s="70"/>
      <c r="AD3447" s="70"/>
      <c r="AE3447" s="111"/>
    </row>
    <row r="3448" spans="1:31" x14ac:dyDescent="0.25">
      <c r="A3448" s="18"/>
      <c r="B3448" s="18"/>
      <c r="C3448" s="18"/>
      <c r="D3448" s="77"/>
      <c r="E3448" s="77"/>
      <c r="F3448" s="77"/>
      <c r="G3448" s="78"/>
      <c r="H3448" s="5"/>
      <c r="I3448" s="5"/>
      <c r="J3448" s="5"/>
      <c r="K3448" s="5"/>
      <c r="O3448" s="5"/>
      <c r="P3448" s="5"/>
      <c r="Q3448" s="5"/>
      <c r="R3448" s="18"/>
      <c r="S3448" s="18"/>
      <c r="T3448" s="18"/>
      <c r="AA3448" s="70"/>
      <c r="AB3448" s="70"/>
      <c r="AD3448" s="70"/>
      <c r="AE3448" s="111"/>
    </row>
    <row r="3449" spans="1:31" x14ac:dyDescent="0.25">
      <c r="A3449" s="18"/>
      <c r="B3449" s="18"/>
      <c r="C3449" s="18"/>
      <c r="D3449" s="77"/>
      <c r="E3449" s="77"/>
      <c r="F3449" s="77"/>
      <c r="G3449" s="78"/>
      <c r="H3449" s="5"/>
      <c r="I3449" s="5"/>
      <c r="J3449" s="5"/>
      <c r="K3449" s="5"/>
      <c r="O3449" s="5"/>
      <c r="P3449" s="5"/>
      <c r="Q3449" s="5"/>
      <c r="R3449" s="18"/>
      <c r="S3449" s="18"/>
      <c r="T3449" s="18"/>
      <c r="AA3449" s="70"/>
      <c r="AB3449" s="70"/>
      <c r="AD3449" s="70"/>
      <c r="AE3449" s="111"/>
    </row>
    <row r="3450" spans="1:31" x14ac:dyDescent="0.25">
      <c r="A3450" s="18"/>
      <c r="B3450" s="18"/>
      <c r="C3450" s="18"/>
      <c r="D3450" s="77"/>
      <c r="E3450" s="77"/>
      <c r="F3450" s="77"/>
      <c r="G3450" s="78"/>
      <c r="H3450" s="5"/>
      <c r="I3450" s="5"/>
      <c r="J3450" s="5"/>
      <c r="K3450" s="5"/>
      <c r="O3450" s="5"/>
      <c r="P3450" s="5"/>
      <c r="Q3450" s="5"/>
      <c r="R3450" s="18"/>
      <c r="S3450" s="18"/>
      <c r="T3450" s="18"/>
      <c r="AA3450" s="70"/>
      <c r="AB3450" s="70"/>
      <c r="AD3450" s="70"/>
      <c r="AE3450" s="111"/>
    </row>
    <row r="3451" spans="1:31" x14ac:dyDescent="0.25">
      <c r="A3451" s="18"/>
      <c r="B3451" s="18"/>
      <c r="C3451" s="18"/>
      <c r="D3451" s="77"/>
      <c r="E3451" s="77"/>
      <c r="F3451" s="77"/>
      <c r="G3451" s="78"/>
      <c r="H3451" s="5"/>
      <c r="I3451" s="5"/>
      <c r="J3451" s="5"/>
      <c r="K3451" s="5"/>
      <c r="O3451" s="5"/>
      <c r="P3451" s="5"/>
      <c r="Q3451" s="5"/>
      <c r="R3451" s="18"/>
      <c r="S3451" s="18"/>
      <c r="T3451" s="18"/>
      <c r="AA3451" s="70"/>
      <c r="AB3451" s="70"/>
      <c r="AD3451" s="70"/>
      <c r="AE3451" s="111"/>
    </row>
    <row r="3452" spans="1:31" x14ac:dyDescent="0.25">
      <c r="A3452" s="18"/>
      <c r="B3452" s="18"/>
      <c r="C3452" s="18"/>
      <c r="D3452" s="77"/>
      <c r="E3452" s="77"/>
      <c r="F3452" s="77"/>
      <c r="G3452" s="78"/>
      <c r="H3452" s="5"/>
      <c r="I3452" s="5"/>
      <c r="J3452" s="5"/>
      <c r="K3452" s="5"/>
      <c r="O3452" s="5"/>
      <c r="P3452" s="5"/>
      <c r="Q3452" s="5"/>
      <c r="R3452" s="18"/>
      <c r="S3452" s="18"/>
      <c r="T3452" s="18"/>
      <c r="AA3452" s="70"/>
      <c r="AB3452" s="70"/>
      <c r="AD3452" s="70"/>
      <c r="AE3452" s="111"/>
    </row>
    <row r="3453" spans="1:31" x14ac:dyDescent="0.25">
      <c r="A3453" s="18"/>
      <c r="B3453" s="18"/>
      <c r="C3453" s="18"/>
      <c r="D3453" s="77"/>
      <c r="E3453" s="77"/>
      <c r="F3453" s="77"/>
      <c r="G3453" s="78"/>
      <c r="H3453" s="5"/>
      <c r="I3453" s="5"/>
      <c r="J3453" s="5"/>
      <c r="K3453" s="5"/>
      <c r="O3453" s="5"/>
      <c r="P3453" s="5"/>
      <c r="Q3453" s="5"/>
      <c r="R3453" s="18"/>
      <c r="S3453" s="18"/>
      <c r="T3453" s="18"/>
      <c r="AA3453" s="70"/>
      <c r="AB3453" s="70"/>
      <c r="AD3453" s="70"/>
      <c r="AE3453" s="111"/>
    </row>
    <row r="3454" spans="1:31" x14ac:dyDescent="0.25">
      <c r="A3454" s="18"/>
      <c r="B3454" s="18"/>
      <c r="C3454" s="18"/>
      <c r="D3454" s="77"/>
      <c r="E3454" s="77"/>
      <c r="F3454" s="77"/>
      <c r="G3454" s="78"/>
      <c r="H3454" s="5"/>
      <c r="I3454" s="5"/>
      <c r="J3454" s="5"/>
      <c r="K3454" s="5"/>
      <c r="O3454" s="5"/>
      <c r="P3454" s="5"/>
      <c r="Q3454" s="5"/>
      <c r="R3454" s="18"/>
      <c r="S3454" s="18"/>
      <c r="T3454" s="18"/>
      <c r="AA3454" s="70"/>
      <c r="AB3454" s="70"/>
      <c r="AD3454" s="70"/>
      <c r="AE3454" s="111"/>
    </row>
    <row r="3455" spans="1:31" x14ac:dyDescent="0.25">
      <c r="A3455" s="18"/>
      <c r="B3455" s="18"/>
      <c r="C3455" s="18"/>
      <c r="D3455" s="77"/>
      <c r="E3455" s="77"/>
      <c r="F3455" s="77"/>
      <c r="G3455" s="78"/>
      <c r="H3455" s="5"/>
      <c r="I3455" s="5"/>
      <c r="J3455" s="5"/>
      <c r="K3455" s="5"/>
      <c r="O3455" s="5"/>
      <c r="P3455" s="5"/>
      <c r="Q3455" s="5"/>
      <c r="R3455" s="18"/>
      <c r="S3455" s="18"/>
      <c r="T3455" s="18"/>
      <c r="AA3455" s="70"/>
      <c r="AB3455" s="70"/>
      <c r="AD3455" s="70"/>
      <c r="AE3455" s="111"/>
    </row>
    <row r="3456" spans="1:31" x14ac:dyDescent="0.25">
      <c r="A3456" s="18"/>
      <c r="B3456" s="18"/>
      <c r="C3456" s="18"/>
      <c r="D3456" s="77"/>
      <c r="E3456" s="77"/>
      <c r="F3456" s="77"/>
      <c r="G3456" s="78"/>
      <c r="H3456" s="5"/>
      <c r="I3456" s="5"/>
      <c r="J3456" s="5"/>
      <c r="K3456" s="5"/>
      <c r="O3456" s="5"/>
      <c r="P3456" s="5"/>
      <c r="Q3456" s="5"/>
      <c r="R3456" s="18"/>
      <c r="S3456" s="18"/>
      <c r="T3456" s="18"/>
      <c r="AA3456" s="70"/>
      <c r="AB3456" s="70"/>
      <c r="AD3456" s="70"/>
      <c r="AE3456" s="111"/>
    </row>
    <row r="3457" spans="1:31" x14ac:dyDescent="0.25">
      <c r="A3457" s="18"/>
      <c r="B3457" s="18"/>
      <c r="C3457" s="18"/>
      <c r="D3457" s="77"/>
      <c r="E3457" s="77"/>
      <c r="F3457" s="77"/>
      <c r="G3457" s="78"/>
      <c r="H3457" s="5"/>
      <c r="I3457" s="5"/>
      <c r="J3457" s="5"/>
      <c r="K3457" s="5"/>
      <c r="O3457" s="5"/>
      <c r="P3457" s="5"/>
      <c r="Q3457" s="5"/>
      <c r="R3457" s="18"/>
      <c r="S3457" s="18"/>
      <c r="T3457" s="18"/>
      <c r="AA3457" s="70"/>
      <c r="AB3457" s="70"/>
      <c r="AD3457" s="70"/>
      <c r="AE3457" s="111"/>
    </row>
    <row r="3458" spans="1:31" x14ac:dyDescent="0.25">
      <c r="A3458" s="18"/>
      <c r="B3458" s="18"/>
      <c r="C3458" s="18"/>
      <c r="D3458" s="77"/>
      <c r="E3458" s="77"/>
      <c r="F3458" s="77"/>
      <c r="G3458" s="78"/>
      <c r="H3458" s="5"/>
      <c r="I3458" s="5"/>
      <c r="J3458" s="5"/>
      <c r="K3458" s="5"/>
      <c r="O3458" s="5"/>
      <c r="P3458" s="5"/>
      <c r="Q3458" s="5"/>
      <c r="R3458" s="18"/>
      <c r="S3458" s="18"/>
      <c r="T3458" s="18"/>
      <c r="AA3458" s="70"/>
      <c r="AB3458" s="70"/>
      <c r="AD3458" s="70"/>
      <c r="AE3458" s="111"/>
    </row>
    <row r="3459" spans="1:31" x14ac:dyDescent="0.25">
      <c r="A3459" s="18"/>
      <c r="B3459" s="18"/>
      <c r="C3459" s="18"/>
      <c r="D3459" s="77"/>
      <c r="E3459" s="77"/>
      <c r="F3459" s="77"/>
      <c r="G3459" s="78"/>
      <c r="H3459" s="5"/>
      <c r="I3459" s="5"/>
      <c r="J3459" s="5"/>
      <c r="K3459" s="5"/>
      <c r="O3459" s="5"/>
      <c r="P3459" s="5"/>
      <c r="Q3459" s="5"/>
      <c r="R3459" s="18"/>
      <c r="S3459" s="18"/>
      <c r="T3459" s="18"/>
      <c r="AA3459" s="70"/>
      <c r="AB3459" s="70"/>
      <c r="AD3459" s="70"/>
      <c r="AE3459" s="111"/>
    </row>
    <row r="3460" spans="1:31" x14ac:dyDescent="0.25">
      <c r="A3460" s="18"/>
      <c r="B3460" s="18"/>
      <c r="C3460" s="18"/>
      <c r="D3460" s="77"/>
      <c r="E3460" s="77"/>
      <c r="F3460" s="77"/>
      <c r="G3460" s="78"/>
      <c r="H3460" s="5"/>
      <c r="I3460" s="5"/>
      <c r="J3460" s="5"/>
      <c r="K3460" s="5"/>
      <c r="O3460" s="5"/>
      <c r="P3460" s="5"/>
      <c r="Q3460" s="5"/>
      <c r="R3460" s="18"/>
      <c r="S3460" s="18"/>
      <c r="T3460" s="18"/>
      <c r="AA3460" s="70"/>
      <c r="AB3460" s="70"/>
      <c r="AD3460" s="70"/>
      <c r="AE3460" s="111"/>
    </row>
    <row r="3461" spans="1:31" x14ac:dyDescent="0.25">
      <c r="A3461" s="18"/>
      <c r="B3461" s="18"/>
      <c r="C3461" s="18"/>
      <c r="D3461" s="77"/>
      <c r="E3461" s="77"/>
      <c r="F3461" s="77"/>
      <c r="G3461" s="78"/>
      <c r="H3461" s="5"/>
      <c r="I3461" s="5"/>
      <c r="J3461" s="5"/>
      <c r="K3461" s="5"/>
      <c r="O3461" s="5"/>
      <c r="P3461" s="5"/>
      <c r="Q3461" s="5"/>
      <c r="R3461" s="18"/>
      <c r="S3461" s="18"/>
      <c r="T3461" s="18"/>
      <c r="AA3461" s="70"/>
      <c r="AB3461" s="70"/>
      <c r="AD3461" s="70"/>
      <c r="AE3461" s="111"/>
    </row>
    <row r="3462" spans="1:31" x14ac:dyDescent="0.25">
      <c r="A3462" s="18"/>
      <c r="B3462" s="18"/>
      <c r="C3462" s="18"/>
      <c r="D3462" s="77"/>
      <c r="E3462" s="77"/>
      <c r="F3462" s="77"/>
      <c r="G3462" s="78"/>
      <c r="H3462" s="5"/>
      <c r="I3462" s="5"/>
      <c r="J3462" s="5"/>
      <c r="K3462" s="5"/>
      <c r="O3462" s="5"/>
      <c r="P3462" s="5"/>
      <c r="Q3462" s="5"/>
      <c r="R3462" s="18"/>
      <c r="S3462" s="18"/>
      <c r="T3462" s="18"/>
      <c r="AA3462" s="70"/>
      <c r="AB3462" s="70"/>
      <c r="AD3462" s="70"/>
      <c r="AE3462" s="111"/>
    </row>
    <row r="3463" spans="1:31" x14ac:dyDescent="0.25">
      <c r="A3463" s="18"/>
      <c r="B3463" s="18"/>
      <c r="C3463" s="18"/>
      <c r="D3463" s="77"/>
      <c r="E3463" s="77"/>
      <c r="F3463" s="77"/>
      <c r="G3463" s="78"/>
      <c r="H3463" s="5"/>
      <c r="I3463" s="5"/>
      <c r="J3463" s="5"/>
      <c r="K3463" s="5"/>
      <c r="O3463" s="5"/>
      <c r="P3463" s="5"/>
      <c r="Q3463" s="5"/>
      <c r="R3463" s="18"/>
      <c r="S3463" s="18"/>
      <c r="T3463" s="18"/>
      <c r="AA3463" s="70"/>
      <c r="AB3463" s="70"/>
      <c r="AD3463" s="70"/>
      <c r="AE3463" s="111"/>
    </row>
    <row r="3464" spans="1:31" x14ac:dyDescent="0.25">
      <c r="A3464" s="18"/>
      <c r="B3464" s="18"/>
      <c r="C3464" s="18"/>
      <c r="D3464" s="77"/>
      <c r="E3464" s="77"/>
      <c r="F3464" s="77"/>
      <c r="G3464" s="78"/>
      <c r="H3464" s="5"/>
      <c r="I3464" s="5"/>
      <c r="J3464" s="5"/>
      <c r="K3464" s="5"/>
      <c r="O3464" s="5"/>
      <c r="P3464" s="5"/>
      <c r="Q3464" s="5"/>
      <c r="R3464" s="18"/>
      <c r="S3464" s="18"/>
      <c r="T3464" s="18"/>
      <c r="AA3464" s="70"/>
      <c r="AB3464" s="70"/>
      <c r="AD3464" s="70"/>
      <c r="AE3464" s="111"/>
    </row>
    <row r="3465" spans="1:31" x14ac:dyDescent="0.25">
      <c r="A3465" s="18"/>
      <c r="B3465" s="18"/>
      <c r="C3465" s="18"/>
      <c r="D3465" s="77"/>
      <c r="E3465" s="77"/>
      <c r="F3465" s="77"/>
      <c r="G3465" s="78"/>
      <c r="H3465" s="5"/>
      <c r="I3465" s="5"/>
      <c r="J3465" s="5"/>
      <c r="K3465" s="5"/>
      <c r="O3465" s="5"/>
      <c r="P3465" s="5"/>
      <c r="Q3465" s="5"/>
      <c r="R3465" s="18"/>
      <c r="S3465" s="18"/>
      <c r="T3465" s="18"/>
      <c r="AA3465" s="70"/>
      <c r="AB3465" s="70"/>
      <c r="AD3465" s="70"/>
      <c r="AE3465" s="111"/>
    </row>
    <row r="3466" spans="1:31" x14ac:dyDescent="0.25">
      <c r="A3466" s="18"/>
      <c r="B3466" s="18"/>
      <c r="C3466" s="18"/>
      <c r="D3466" s="77"/>
      <c r="E3466" s="77"/>
      <c r="F3466" s="77"/>
      <c r="G3466" s="78"/>
      <c r="H3466" s="5"/>
      <c r="I3466" s="5"/>
      <c r="J3466" s="5"/>
      <c r="K3466" s="5"/>
      <c r="O3466" s="5"/>
      <c r="P3466" s="5"/>
      <c r="Q3466" s="5"/>
      <c r="R3466" s="18"/>
      <c r="S3466" s="18"/>
      <c r="T3466" s="18"/>
      <c r="AA3466" s="70"/>
      <c r="AB3466" s="70"/>
      <c r="AD3466" s="70"/>
      <c r="AE3466" s="111"/>
    </row>
    <row r="3467" spans="1:31" x14ac:dyDescent="0.25">
      <c r="A3467" s="18"/>
      <c r="B3467" s="18"/>
      <c r="C3467" s="18"/>
      <c r="D3467" s="77"/>
      <c r="E3467" s="77"/>
      <c r="F3467" s="77"/>
      <c r="G3467" s="78"/>
      <c r="H3467" s="5"/>
      <c r="I3467" s="5"/>
      <c r="J3467" s="5"/>
      <c r="K3467" s="5"/>
      <c r="O3467" s="5"/>
      <c r="P3467" s="5"/>
      <c r="Q3467" s="5"/>
      <c r="R3467" s="18"/>
      <c r="S3467" s="18"/>
      <c r="T3467" s="18"/>
      <c r="AA3467" s="70"/>
      <c r="AB3467" s="70"/>
      <c r="AD3467" s="70"/>
      <c r="AE3467" s="111"/>
    </row>
    <row r="3468" spans="1:31" x14ac:dyDescent="0.25">
      <c r="A3468" s="18"/>
      <c r="B3468" s="18"/>
      <c r="C3468" s="18"/>
      <c r="D3468" s="77"/>
      <c r="E3468" s="77"/>
      <c r="F3468" s="77"/>
      <c r="G3468" s="78"/>
      <c r="H3468" s="5"/>
      <c r="I3468" s="5"/>
      <c r="J3468" s="5"/>
      <c r="K3468" s="5"/>
      <c r="O3468" s="5"/>
      <c r="P3468" s="5"/>
      <c r="Q3468" s="5"/>
      <c r="R3468" s="18"/>
      <c r="S3468" s="18"/>
      <c r="T3468" s="18"/>
      <c r="AA3468" s="70"/>
      <c r="AB3468" s="70"/>
      <c r="AD3468" s="70"/>
      <c r="AE3468" s="111"/>
    </row>
    <row r="3469" spans="1:31" x14ac:dyDescent="0.25">
      <c r="A3469" s="18"/>
      <c r="B3469" s="18"/>
      <c r="C3469" s="18"/>
      <c r="D3469" s="77"/>
      <c r="E3469" s="77"/>
      <c r="F3469" s="77"/>
      <c r="G3469" s="78"/>
      <c r="H3469" s="5"/>
      <c r="I3469" s="5"/>
      <c r="J3469" s="5"/>
      <c r="K3469" s="5"/>
      <c r="O3469" s="5"/>
      <c r="P3469" s="5"/>
      <c r="Q3469" s="5"/>
      <c r="R3469" s="18"/>
      <c r="S3469" s="18"/>
      <c r="T3469" s="18"/>
      <c r="AA3469" s="70"/>
      <c r="AB3469" s="70"/>
      <c r="AD3469" s="70"/>
      <c r="AE3469" s="111"/>
    </row>
    <row r="3470" spans="1:31" x14ac:dyDescent="0.25">
      <c r="A3470" s="18"/>
      <c r="B3470" s="18"/>
      <c r="C3470" s="18"/>
      <c r="D3470" s="77"/>
      <c r="E3470" s="77"/>
      <c r="F3470" s="77"/>
      <c r="G3470" s="78"/>
      <c r="H3470" s="5"/>
      <c r="I3470" s="5"/>
      <c r="J3470" s="5"/>
      <c r="K3470" s="5"/>
      <c r="O3470" s="5"/>
      <c r="P3470" s="5"/>
      <c r="Q3470" s="5"/>
      <c r="R3470" s="18"/>
      <c r="S3470" s="18"/>
      <c r="T3470" s="18"/>
      <c r="AA3470" s="70"/>
      <c r="AB3470" s="70"/>
      <c r="AD3470" s="70"/>
      <c r="AE3470" s="111"/>
    </row>
    <row r="3471" spans="1:31" x14ac:dyDescent="0.25">
      <c r="A3471" s="18"/>
      <c r="B3471" s="18"/>
      <c r="C3471" s="18"/>
      <c r="D3471" s="77"/>
      <c r="E3471" s="77"/>
      <c r="F3471" s="77"/>
      <c r="G3471" s="78"/>
      <c r="H3471" s="5"/>
      <c r="I3471" s="5"/>
      <c r="J3471" s="5"/>
      <c r="K3471" s="5"/>
      <c r="O3471" s="5"/>
      <c r="P3471" s="5"/>
      <c r="Q3471" s="5"/>
      <c r="R3471" s="18"/>
      <c r="S3471" s="18"/>
      <c r="T3471" s="18"/>
      <c r="AA3471" s="70"/>
      <c r="AB3471" s="70"/>
      <c r="AD3471" s="70"/>
      <c r="AE3471" s="111"/>
    </row>
    <row r="3472" spans="1:31" x14ac:dyDescent="0.25">
      <c r="A3472" s="18"/>
      <c r="B3472" s="18"/>
      <c r="C3472" s="18"/>
      <c r="D3472" s="77"/>
      <c r="E3472" s="77"/>
      <c r="F3472" s="77"/>
      <c r="G3472" s="78"/>
      <c r="H3472" s="5"/>
      <c r="I3472" s="5"/>
      <c r="J3472" s="5"/>
      <c r="K3472" s="5"/>
      <c r="O3472" s="5"/>
      <c r="P3472" s="5"/>
      <c r="Q3472" s="5"/>
      <c r="R3472" s="18"/>
      <c r="S3472" s="18"/>
      <c r="T3472" s="18"/>
      <c r="AA3472" s="70"/>
      <c r="AB3472" s="70"/>
      <c r="AD3472" s="70"/>
      <c r="AE3472" s="111"/>
    </row>
    <row r="3473" spans="1:31" x14ac:dyDescent="0.25">
      <c r="A3473" s="18"/>
      <c r="B3473" s="18"/>
      <c r="C3473" s="18"/>
      <c r="D3473" s="77"/>
      <c r="E3473" s="77"/>
      <c r="F3473" s="77"/>
      <c r="G3473" s="78"/>
      <c r="H3473" s="5"/>
      <c r="I3473" s="5"/>
      <c r="J3473" s="5"/>
      <c r="K3473" s="5"/>
      <c r="O3473" s="5"/>
      <c r="P3473" s="5"/>
      <c r="Q3473" s="5"/>
      <c r="R3473" s="18"/>
      <c r="S3473" s="18"/>
      <c r="T3473" s="18"/>
      <c r="AA3473" s="70"/>
      <c r="AB3473" s="70"/>
      <c r="AD3473" s="70"/>
      <c r="AE3473" s="111"/>
    </row>
    <row r="3474" spans="1:31" x14ac:dyDescent="0.25">
      <c r="A3474" s="18"/>
      <c r="B3474" s="18"/>
      <c r="C3474" s="18"/>
      <c r="D3474" s="77"/>
      <c r="E3474" s="77"/>
      <c r="F3474" s="77"/>
      <c r="G3474" s="78"/>
      <c r="H3474" s="5"/>
      <c r="I3474" s="5"/>
      <c r="J3474" s="5"/>
      <c r="K3474" s="5"/>
      <c r="O3474" s="5"/>
      <c r="P3474" s="5"/>
      <c r="Q3474" s="5"/>
      <c r="R3474" s="18"/>
      <c r="S3474" s="18"/>
      <c r="T3474" s="18"/>
      <c r="AA3474" s="70"/>
      <c r="AB3474" s="70"/>
      <c r="AD3474" s="70"/>
      <c r="AE3474" s="111"/>
    </row>
    <row r="3475" spans="1:31" x14ac:dyDescent="0.25">
      <c r="A3475" s="18"/>
      <c r="B3475" s="18"/>
      <c r="C3475" s="18"/>
      <c r="D3475" s="77"/>
      <c r="E3475" s="77"/>
      <c r="F3475" s="77"/>
      <c r="G3475" s="78"/>
      <c r="H3475" s="5"/>
      <c r="I3475" s="5"/>
      <c r="J3475" s="5"/>
      <c r="K3475" s="5"/>
      <c r="O3475" s="5"/>
      <c r="P3475" s="5"/>
      <c r="Q3475" s="5"/>
      <c r="R3475" s="18"/>
      <c r="S3475" s="18"/>
      <c r="T3475" s="18"/>
      <c r="AA3475" s="70"/>
      <c r="AB3475" s="70"/>
      <c r="AD3475" s="70"/>
      <c r="AE3475" s="111"/>
    </row>
    <row r="3476" spans="1:31" x14ac:dyDescent="0.25">
      <c r="A3476" s="18"/>
      <c r="B3476" s="18"/>
      <c r="C3476" s="18"/>
      <c r="D3476" s="77"/>
      <c r="E3476" s="77"/>
      <c r="F3476" s="77"/>
      <c r="G3476" s="78"/>
      <c r="H3476" s="5"/>
      <c r="I3476" s="5"/>
      <c r="J3476" s="5"/>
      <c r="K3476" s="5"/>
      <c r="O3476" s="5"/>
      <c r="P3476" s="5"/>
      <c r="Q3476" s="5"/>
      <c r="R3476" s="18"/>
      <c r="S3476" s="18"/>
      <c r="T3476" s="18"/>
      <c r="AA3476" s="70"/>
      <c r="AB3476" s="70"/>
      <c r="AD3476" s="70"/>
      <c r="AE3476" s="111"/>
    </row>
    <row r="3477" spans="1:31" x14ac:dyDescent="0.25">
      <c r="A3477" s="18"/>
      <c r="B3477" s="18"/>
      <c r="C3477" s="18"/>
      <c r="D3477" s="77"/>
      <c r="E3477" s="77"/>
      <c r="F3477" s="77"/>
      <c r="G3477" s="78"/>
      <c r="H3477" s="5"/>
      <c r="I3477" s="5"/>
      <c r="J3477" s="5"/>
      <c r="K3477" s="5"/>
      <c r="O3477" s="5"/>
      <c r="P3477" s="5"/>
      <c r="Q3477" s="5"/>
      <c r="R3477" s="18"/>
      <c r="S3477" s="18"/>
      <c r="T3477" s="18"/>
      <c r="AA3477" s="70"/>
      <c r="AB3477" s="70"/>
      <c r="AD3477" s="70"/>
      <c r="AE3477" s="111"/>
    </row>
    <row r="3478" spans="1:31" x14ac:dyDescent="0.25">
      <c r="A3478" s="18"/>
      <c r="B3478" s="18"/>
      <c r="C3478" s="18"/>
      <c r="D3478" s="77"/>
      <c r="E3478" s="77"/>
      <c r="F3478" s="77"/>
      <c r="G3478" s="78"/>
      <c r="H3478" s="5"/>
      <c r="I3478" s="5"/>
      <c r="J3478" s="5"/>
      <c r="K3478" s="5"/>
      <c r="O3478" s="5"/>
      <c r="P3478" s="5"/>
      <c r="Q3478" s="5"/>
      <c r="R3478" s="18"/>
      <c r="S3478" s="18"/>
      <c r="T3478" s="18"/>
      <c r="AA3478" s="70"/>
      <c r="AB3478" s="70"/>
      <c r="AD3478" s="70"/>
      <c r="AE3478" s="111"/>
    </row>
    <row r="3479" spans="1:31" x14ac:dyDescent="0.25">
      <c r="A3479" s="18"/>
      <c r="B3479" s="18"/>
      <c r="C3479" s="18"/>
      <c r="D3479" s="77"/>
      <c r="E3479" s="77"/>
      <c r="F3479" s="77"/>
      <c r="G3479" s="78"/>
      <c r="H3479" s="5"/>
      <c r="I3479" s="5"/>
      <c r="J3479" s="5"/>
      <c r="K3479" s="5"/>
      <c r="O3479" s="5"/>
      <c r="P3479" s="5"/>
      <c r="Q3479" s="5"/>
      <c r="R3479" s="18"/>
      <c r="S3479" s="18"/>
      <c r="T3479" s="18"/>
      <c r="AA3479" s="70"/>
      <c r="AB3479" s="70"/>
      <c r="AD3479" s="70"/>
      <c r="AE3479" s="111"/>
    </row>
    <row r="3480" spans="1:31" x14ac:dyDescent="0.25">
      <c r="A3480" s="18"/>
      <c r="B3480" s="18"/>
      <c r="C3480" s="18"/>
      <c r="D3480" s="77"/>
      <c r="E3480" s="77"/>
      <c r="F3480" s="77"/>
      <c r="G3480" s="78"/>
      <c r="H3480" s="5"/>
      <c r="I3480" s="5"/>
      <c r="J3480" s="5"/>
      <c r="K3480" s="5"/>
      <c r="O3480" s="5"/>
      <c r="P3480" s="5"/>
      <c r="Q3480" s="5"/>
      <c r="R3480" s="18"/>
      <c r="S3480" s="18"/>
      <c r="T3480" s="18"/>
      <c r="AA3480" s="70"/>
      <c r="AB3480" s="70"/>
      <c r="AD3480" s="70"/>
      <c r="AE3480" s="111"/>
    </row>
    <row r="3481" spans="1:31" x14ac:dyDescent="0.25">
      <c r="A3481" s="18"/>
      <c r="B3481" s="18"/>
      <c r="C3481" s="18"/>
      <c r="D3481" s="77"/>
      <c r="E3481" s="77"/>
      <c r="F3481" s="77"/>
      <c r="G3481" s="78"/>
      <c r="H3481" s="5"/>
      <c r="I3481" s="5"/>
      <c r="J3481" s="5"/>
      <c r="K3481" s="5"/>
      <c r="O3481" s="5"/>
      <c r="P3481" s="5"/>
      <c r="Q3481" s="5"/>
      <c r="R3481" s="18"/>
      <c r="S3481" s="18"/>
      <c r="T3481" s="18"/>
      <c r="AA3481" s="70"/>
      <c r="AB3481" s="70"/>
      <c r="AD3481" s="70"/>
      <c r="AE3481" s="111"/>
    </row>
    <row r="3482" spans="1:31" x14ac:dyDescent="0.25">
      <c r="A3482" s="18"/>
      <c r="B3482" s="18"/>
      <c r="C3482" s="18"/>
      <c r="D3482" s="77"/>
      <c r="E3482" s="77"/>
      <c r="F3482" s="77"/>
      <c r="G3482" s="78"/>
      <c r="H3482" s="5"/>
      <c r="I3482" s="5"/>
      <c r="J3482" s="5"/>
      <c r="K3482" s="5"/>
      <c r="O3482" s="5"/>
      <c r="P3482" s="5"/>
      <c r="Q3482" s="5"/>
      <c r="R3482" s="18"/>
      <c r="S3482" s="18"/>
      <c r="T3482" s="18"/>
      <c r="AA3482" s="70"/>
      <c r="AB3482" s="70"/>
      <c r="AD3482" s="70"/>
      <c r="AE3482" s="111"/>
    </row>
    <row r="3483" spans="1:31" x14ac:dyDescent="0.25">
      <c r="A3483" s="18"/>
      <c r="B3483" s="18"/>
      <c r="C3483" s="18"/>
      <c r="D3483" s="77"/>
      <c r="E3483" s="77"/>
      <c r="F3483" s="77"/>
      <c r="G3483" s="78"/>
      <c r="H3483" s="5"/>
      <c r="I3483" s="5"/>
      <c r="J3483" s="5"/>
      <c r="K3483" s="5"/>
      <c r="O3483" s="5"/>
      <c r="P3483" s="5"/>
      <c r="Q3483" s="5"/>
      <c r="R3483" s="18"/>
      <c r="S3483" s="18"/>
      <c r="T3483" s="18"/>
      <c r="AA3483" s="70"/>
      <c r="AB3483" s="70"/>
      <c r="AD3483" s="70"/>
      <c r="AE3483" s="111"/>
    </row>
    <row r="3484" spans="1:31" x14ac:dyDescent="0.25">
      <c r="A3484" s="18"/>
      <c r="B3484" s="18"/>
      <c r="C3484" s="18"/>
      <c r="D3484" s="77"/>
      <c r="E3484" s="77"/>
      <c r="F3484" s="77"/>
      <c r="G3484" s="78"/>
      <c r="H3484" s="5"/>
      <c r="I3484" s="5"/>
      <c r="J3484" s="5"/>
      <c r="K3484" s="5"/>
      <c r="O3484" s="5"/>
      <c r="P3484" s="5"/>
      <c r="Q3484" s="5"/>
      <c r="R3484" s="18"/>
      <c r="S3484" s="18"/>
      <c r="T3484" s="18"/>
      <c r="AA3484" s="70"/>
      <c r="AB3484" s="70"/>
      <c r="AD3484" s="70"/>
      <c r="AE3484" s="111"/>
    </row>
    <row r="3485" spans="1:31" x14ac:dyDescent="0.25">
      <c r="A3485" s="18"/>
      <c r="B3485" s="18"/>
      <c r="C3485" s="18"/>
      <c r="D3485" s="77"/>
      <c r="E3485" s="77"/>
      <c r="F3485" s="77"/>
      <c r="G3485" s="78"/>
      <c r="H3485" s="5"/>
      <c r="I3485" s="5"/>
      <c r="J3485" s="5"/>
      <c r="K3485" s="5"/>
      <c r="O3485" s="5"/>
      <c r="P3485" s="5"/>
      <c r="Q3485" s="5"/>
      <c r="R3485" s="18"/>
      <c r="S3485" s="18"/>
      <c r="T3485" s="18"/>
      <c r="AA3485" s="70"/>
      <c r="AB3485" s="70"/>
      <c r="AD3485" s="70"/>
      <c r="AE3485" s="111"/>
    </row>
    <row r="3486" spans="1:31" x14ac:dyDescent="0.25">
      <c r="A3486" s="18"/>
      <c r="B3486" s="18"/>
      <c r="C3486" s="18"/>
      <c r="D3486" s="77"/>
      <c r="E3486" s="77"/>
      <c r="F3486" s="77"/>
      <c r="G3486" s="78"/>
      <c r="H3486" s="5"/>
      <c r="I3486" s="5"/>
      <c r="J3486" s="5"/>
      <c r="K3486" s="5"/>
      <c r="O3486" s="5"/>
      <c r="P3486" s="5"/>
      <c r="Q3486" s="5"/>
      <c r="R3486" s="18"/>
      <c r="S3486" s="18"/>
      <c r="T3486" s="18"/>
      <c r="AA3486" s="70"/>
      <c r="AB3486" s="70"/>
      <c r="AD3486" s="70"/>
      <c r="AE3486" s="111"/>
    </row>
    <row r="3487" spans="1:31" x14ac:dyDescent="0.25">
      <c r="A3487" s="18"/>
      <c r="B3487" s="18"/>
      <c r="C3487" s="18"/>
      <c r="D3487" s="77"/>
      <c r="E3487" s="77"/>
      <c r="F3487" s="77"/>
      <c r="G3487" s="78"/>
      <c r="H3487" s="5"/>
      <c r="I3487" s="5"/>
      <c r="J3487" s="5"/>
      <c r="K3487" s="5"/>
      <c r="O3487" s="5"/>
      <c r="P3487" s="5"/>
      <c r="Q3487" s="5"/>
      <c r="R3487" s="18"/>
      <c r="S3487" s="18"/>
      <c r="T3487" s="18"/>
      <c r="AA3487" s="70"/>
      <c r="AB3487" s="70"/>
      <c r="AD3487" s="70"/>
      <c r="AE3487" s="111"/>
    </row>
    <row r="3488" spans="1:31" x14ac:dyDescent="0.25">
      <c r="A3488" s="18"/>
      <c r="B3488" s="18"/>
      <c r="C3488" s="18"/>
      <c r="D3488" s="77"/>
      <c r="E3488" s="77"/>
      <c r="F3488" s="77"/>
      <c r="G3488" s="78"/>
      <c r="H3488" s="5"/>
      <c r="I3488" s="5"/>
      <c r="J3488" s="5"/>
      <c r="K3488" s="5"/>
      <c r="O3488" s="5"/>
      <c r="P3488" s="5"/>
      <c r="Q3488" s="5"/>
      <c r="R3488" s="18"/>
      <c r="S3488" s="18"/>
      <c r="T3488" s="18"/>
      <c r="AA3488" s="70"/>
      <c r="AB3488" s="70"/>
      <c r="AD3488" s="70"/>
      <c r="AE3488" s="111"/>
    </row>
    <row r="3489" spans="1:31" x14ac:dyDescent="0.25">
      <c r="A3489" s="18"/>
      <c r="B3489" s="18"/>
      <c r="C3489" s="18"/>
      <c r="D3489" s="77"/>
      <c r="E3489" s="77"/>
      <c r="F3489" s="77"/>
      <c r="G3489" s="78"/>
      <c r="H3489" s="5"/>
      <c r="I3489" s="5"/>
      <c r="J3489" s="5"/>
      <c r="K3489" s="5"/>
      <c r="O3489" s="5"/>
      <c r="P3489" s="5"/>
      <c r="Q3489" s="5"/>
      <c r="R3489" s="18"/>
      <c r="S3489" s="18"/>
      <c r="T3489" s="18"/>
      <c r="AA3489" s="70"/>
      <c r="AB3489" s="70"/>
      <c r="AD3489" s="70"/>
      <c r="AE3489" s="111"/>
    </row>
    <row r="3490" spans="1:31" x14ac:dyDescent="0.25">
      <c r="A3490" s="18"/>
      <c r="B3490" s="18"/>
      <c r="C3490" s="18"/>
      <c r="D3490" s="77"/>
      <c r="E3490" s="77"/>
      <c r="F3490" s="77"/>
      <c r="G3490" s="78"/>
      <c r="H3490" s="5"/>
      <c r="I3490" s="5"/>
      <c r="J3490" s="5"/>
      <c r="K3490" s="5"/>
      <c r="O3490" s="5"/>
      <c r="P3490" s="5"/>
      <c r="Q3490" s="5"/>
      <c r="R3490" s="18"/>
      <c r="S3490" s="18"/>
      <c r="T3490" s="18"/>
      <c r="AA3490" s="70"/>
      <c r="AB3490" s="70"/>
      <c r="AD3490" s="70"/>
      <c r="AE3490" s="111"/>
    </row>
    <row r="3491" spans="1:31" x14ac:dyDescent="0.25">
      <c r="A3491" s="18"/>
      <c r="B3491" s="18"/>
      <c r="C3491" s="18"/>
      <c r="D3491" s="77"/>
      <c r="E3491" s="77"/>
      <c r="F3491" s="77"/>
      <c r="G3491" s="78"/>
      <c r="H3491" s="5"/>
      <c r="I3491" s="5"/>
      <c r="J3491" s="5"/>
      <c r="K3491" s="5"/>
      <c r="O3491" s="5"/>
      <c r="P3491" s="5"/>
      <c r="Q3491" s="5"/>
      <c r="R3491" s="18"/>
      <c r="S3491" s="18"/>
      <c r="T3491" s="18"/>
      <c r="AA3491" s="70"/>
      <c r="AB3491" s="70"/>
      <c r="AD3491" s="70"/>
      <c r="AE3491" s="111"/>
    </row>
    <row r="3492" spans="1:31" x14ac:dyDescent="0.25">
      <c r="A3492" s="18"/>
      <c r="B3492" s="18"/>
      <c r="C3492" s="18"/>
      <c r="D3492" s="77"/>
      <c r="E3492" s="77"/>
      <c r="F3492" s="77"/>
      <c r="G3492" s="78"/>
      <c r="H3492" s="5"/>
      <c r="I3492" s="5"/>
      <c r="J3492" s="5"/>
      <c r="K3492" s="5"/>
      <c r="O3492" s="5"/>
      <c r="P3492" s="5"/>
      <c r="Q3492" s="5"/>
      <c r="R3492" s="18"/>
      <c r="S3492" s="18"/>
      <c r="T3492" s="18"/>
      <c r="AA3492" s="70"/>
      <c r="AB3492" s="70"/>
      <c r="AD3492" s="70"/>
      <c r="AE3492" s="111"/>
    </row>
    <row r="3493" spans="1:31" x14ac:dyDescent="0.25">
      <c r="A3493" s="18"/>
      <c r="B3493" s="18"/>
      <c r="C3493" s="18"/>
      <c r="D3493" s="77"/>
      <c r="E3493" s="77"/>
      <c r="F3493" s="77"/>
      <c r="G3493" s="78"/>
      <c r="H3493" s="5"/>
      <c r="I3493" s="5"/>
      <c r="J3493" s="5"/>
      <c r="K3493" s="5"/>
      <c r="O3493" s="5"/>
      <c r="P3493" s="5"/>
      <c r="Q3493" s="5"/>
      <c r="R3493" s="18"/>
      <c r="S3493" s="18"/>
      <c r="T3493" s="18"/>
      <c r="AA3493" s="70"/>
      <c r="AB3493" s="70"/>
      <c r="AD3493" s="70"/>
      <c r="AE3493" s="111"/>
    </row>
    <row r="3494" spans="1:31" x14ac:dyDescent="0.25">
      <c r="A3494" s="18"/>
      <c r="B3494" s="18"/>
      <c r="C3494" s="18"/>
      <c r="D3494" s="77"/>
      <c r="E3494" s="77"/>
      <c r="F3494" s="77"/>
      <c r="G3494" s="78"/>
      <c r="H3494" s="5"/>
      <c r="I3494" s="5"/>
      <c r="J3494" s="5"/>
      <c r="K3494" s="5"/>
      <c r="O3494" s="5"/>
      <c r="P3494" s="5"/>
      <c r="Q3494" s="5"/>
      <c r="R3494" s="18"/>
      <c r="S3494" s="18"/>
      <c r="T3494" s="18"/>
      <c r="AA3494" s="70"/>
      <c r="AB3494" s="70"/>
      <c r="AD3494" s="70"/>
      <c r="AE3494" s="111"/>
    </row>
    <row r="3495" spans="1:31" x14ac:dyDescent="0.25">
      <c r="A3495" s="18"/>
      <c r="B3495" s="18"/>
      <c r="C3495" s="18"/>
      <c r="D3495" s="77"/>
      <c r="E3495" s="77"/>
      <c r="F3495" s="77"/>
      <c r="G3495" s="78"/>
      <c r="H3495" s="5"/>
      <c r="I3495" s="5"/>
      <c r="J3495" s="5"/>
      <c r="K3495" s="5"/>
      <c r="O3495" s="5"/>
      <c r="P3495" s="5"/>
      <c r="Q3495" s="5"/>
      <c r="R3495" s="18"/>
      <c r="S3495" s="18"/>
      <c r="T3495" s="18"/>
      <c r="AA3495" s="70"/>
      <c r="AB3495" s="70"/>
      <c r="AD3495" s="70"/>
      <c r="AE3495" s="111"/>
    </row>
    <row r="3496" spans="1:31" x14ac:dyDescent="0.25">
      <c r="A3496" s="18"/>
      <c r="B3496" s="18"/>
      <c r="C3496" s="18"/>
      <c r="D3496" s="77"/>
      <c r="E3496" s="77"/>
      <c r="F3496" s="77"/>
      <c r="G3496" s="78"/>
      <c r="H3496" s="5"/>
      <c r="I3496" s="5"/>
      <c r="J3496" s="5"/>
      <c r="K3496" s="5"/>
      <c r="O3496" s="5"/>
      <c r="P3496" s="5"/>
      <c r="Q3496" s="5"/>
      <c r="R3496" s="18"/>
      <c r="S3496" s="18"/>
      <c r="T3496" s="18"/>
      <c r="AA3496" s="70"/>
      <c r="AB3496" s="70"/>
      <c r="AD3496" s="70"/>
      <c r="AE3496" s="111"/>
    </row>
    <row r="3497" spans="1:31" x14ac:dyDescent="0.25">
      <c r="A3497" s="18"/>
      <c r="B3497" s="18"/>
      <c r="C3497" s="18"/>
      <c r="D3497" s="77"/>
      <c r="E3497" s="77"/>
      <c r="F3497" s="77"/>
      <c r="G3497" s="78"/>
      <c r="H3497" s="5"/>
      <c r="I3497" s="5"/>
      <c r="J3497" s="5"/>
      <c r="K3497" s="5"/>
      <c r="O3497" s="5"/>
      <c r="P3497" s="5"/>
      <c r="Q3497" s="5"/>
      <c r="R3497" s="18"/>
      <c r="S3497" s="18"/>
      <c r="T3497" s="18"/>
      <c r="AA3497" s="70"/>
      <c r="AB3497" s="70"/>
      <c r="AD3497" s="70"/>
      <c r="AE3497" s="111"/>
    </row>
    <row r="3498" spans="1:31" x14ac:dyDescent="0.25">
      <c r="A3498" s="18"/>
      <c r="B3498" s="18"/>
      <c r="C3498" s="18"/>
      <c r="D3498" s="77"/>
      <c r="E3498" s="77"/>
      <c r="F3498" s="77"/>
      <c r="G3498" s="78"/>
      <c r="H3498" s="5"/>
      <c r="I3498" s="5"/>
      <c r="J3498" s="5"/>
      <c r="K3498" s="5"/>
      <c r="O3498" s="5"/>
      <c r="P3498" s="5"/>
      <c r="Q3498" s="5"/>
      <c r="R3498" s="18"/>
      <c r="S3498" s="18"/>
      <c r="T3498" s="18"/>
      <c r="AA3498" s="70"/>
      <c r="AB3498" s="70"/>
      <c r="AD3498" s="70"/>
      <c r="AE3498" s="111"/>
    </row>
    <row r="3499" spans="1:31" x14ac:dyDescent="0.25">
      <c r="A3499" s="18"/>
      <c r="B3499" s="18"/>
      <c r="C3499" s="18"/>
      <c r="D3499" s="77"/>
      <c r="E3499" s="77"/>
      <c r="F3499" s="77"/>
      <c r="G3499" s="78"/>
      <c r="H3499" s="5"/>
      <c r="I3499" s="5"/>
      <c r="J3499" s="5"/>
      <c r="K3499" s="5"/>
      <c r="O3499" s="5"/>
      <c r="P3499" s="5"/>
      <c r="Q3499" s="5"/>
      <c r="R3499" s="18"/>
      <c r="S3499" s="18"/>
      <c r="T3499" s="18"/>
      <c r="AA3499" s="70"/>
      <c r="AB3499" s="70"/>
      <c r="AD3499" s="70"/>
      <c r="AE3499" s="111"/>
    </row>
    <row r="3500" spans="1:31" x14ac:dyDescent="0.25">
      <c r="A3500" s="18"/>
      <c r="B3500" s="18"/>
      <c r="C3500" s="18"/>
      <c r="D3500" s="77"/>
      <c r="E3500" s="77"/>
      <c r="F3500" s="77"/>
      <c r="G3500" s="78"/>
      <c r="H3500" s="5"/>
      <c r="I3500" s="5"/>
      <c r="J3500" s="5"/>
      <c r="K3500" s="5"/>
      <c r="O3500" s="5"/>
      <c r="P3500" s="5"/>
      <c r="Q3500" s="5"/>
      <c r="R3500" s="18"/>
      <c r="S3500" s="18"/>
      <c r="T3500" s="18"/>
      <c r="AA3500" s="70"/>
      <c r="AB3500" s="70"/>
      <c r="AD3500" s="70"/>
      <c r="AE3500" s="111"/>
    </row>
    <row r="3501" spans="1:31" x14ac:dyDescent="0.25">
      <c r="A3501" s="18"/>
      <c r="B3501" s="18"/>
      <c r="C3501" s="18"/>
      <c r="D3501" s="77"/>
      <c r="E3501" s="77"/>
      <c r="F3501" s="77"/>
      <c r="G3501" s="78"/>
      <c r="H3501" s="5"/>
      <c r="I3501" s="5"/>
      <c r="J3501" s="5"/>
      <c r="K3501" s="5"/>
      <c r="O3501" s="5"/>
      <c r="P3501" s="5"/>
      <c r="Q3501" s="5"/>
      <c r="R3501" s="18"/>
      <c r="S3501" s="18"/>
      <c r="T3501" s="18"/>
      <c r="AA3501" s="70"/>
      <c r="AB3501" s="70"/>
      <c r="AD3501" s="70"/>
      <c r="AE3501" s="111"/>
    </row>
    <row r="3502" spans="1:31" x14ac:dyDescent="0.25">
      <c r="A3502" s="18"/>
      <c r="B3502" s="18"/>
      <c r="C3502" s="18"/>
      <c r="D3502" s="77"/>
      <c r="E3502" s="77"/>
      <c r="F3502" s="77"/>
      <c r="G3502" s="78"/>
      <c r="H3502" s="5"/>
      <c r="I3502" s="5"/>
      <c r="J3502" s="5"/>
      <c r="K3502" s="5"/>
      <c r="O3502" s="5"/>
      <c r="P3502" s="5"/>
      <c r="Q3502" s="5"/>
      <c r="R3502" s="18"/>
      <c r="S3502" s="18"/>
      <c r="T3502" s="18"/>
      <c r="AA3502" s="70"/>
      <c r="AB3502" s="70"/>
      <c r="AD3502" s="70"/>
      <c r="AE3502" s="111"/>
    </row>
    <row r="3503" spans="1:31" x14ac:dyDescent="0.25">
      <c r="A3503" s="18"/>
      <c r="B3503" s="18"/>
      <c r="C3503" s="18"/>
      <c r="D3503" s="77"/>
      <c r="E3503" s="77"/>
      <c r="F3503" s="77"/>
      <c r="G3503" s="78"/>
      <c r="H3503" s="5"/>
      <c r="I3503" s="5"/>
      <c r="J3503" s="5"/>
      <c r="K3503" s="5"/>
      <c r="O3503" s="5"/>
      <c r="P3503" s="5"/>
      <c r="Q3503" s="5"/>
      <c r="R3503" s="18"/>
      <c r="S3503" s="18"/>
      <c r="T3503" s="18"/>
      <c r="AA3503" s="70"/>
      <c r="AB3503" s="70"/>
      <c r="AD3503" s="70"/>
      <c r="AE3503" s="111"/>
    </row>
    <row r="3504" spans="1:31" x14ac:dyDescent="0.25">
      <c r="A3504" s="18"/>
      <c r="B3504" s="18"/>
      <c r="C3504" s="18"/>
      <c r="D3504" s="77"/>
      <c r="E3504" s="77"/>
      <c r="F3504" s="77"/>
      <c r="G3504" s="78"/>
      <c r="H3504" s="5"/>
      <c r="I3504" s="5"/>
      <c r="J3504" s="5"/>
      <c r="K3504" s="5"/>
      <c r="O3504" s="5"/>
      <c r="P3504" s="5"/>
      <c r="Q3504" s="5"/>
      <c r="R3504" s="18"/>
      <c r="S3504" s="18"/>
      <c r="T3504" s="18"/>
      <c r="AA3504" s="70"/>
      <c r="AB3504" s="70"/>
      <c r="AD3504" s="70"/>
      <c r="AE3504" s="111"/>
    </row>
    <row r="3505" spans="1:31" x14ac:dyDescent="0.25">
      <c r="A3505" s="18"/>
      <c r="B3505" s="18"/>
      <c r="C3505" s="18"/>
      <c r="D3505" s="77"/>
      <c r="E3505" s="77"/>
      <c r="F3505" s="77"/>
      <c r="G3505" s="78"/>
      <c r="H3505" s="5"/>
      <c r="I3505" s="5"/>
      <c r="J3505" s="5"/>
      <c r="K3505" s="5"/>
      <c r="O3505" s="5"/>
      <c r="P3505" s="5"/>
      <c r="Q3505" s="5"/>
      <c r="R3505" s="18"/>
      <c r="S3505" s="18"/>
      <c r="T3505" s="18"/>
      <c r="AA3505" s="70"/>
      <c r="AB3505" s="70"/>
      <c r="AD3505" s="70"/>
      <c r="AE3505" s="111"/>
    </row>
    <row r="3506" spans="1:31" x14ac:dyDescent="0.25">
      <c r="A3506" s="18"/>
      <c r="B3506" s="18"/>
      <c r="C3506" s="18"/>
      <c r="D3506" s="77"/>
      <c r="E3506" s="77"/>
      <c r="F3506" s="77"/>
      <c r="G3506" s="78"/>
      <c r="H3506" s="5"/>
      <c r="I3506" s="5"/>
      <c r="J3506" s="5"/>
      <c r="K3506" s="5"/>
      <c r="O3506" s="5"/>
      <c r="P3506" s="5"/>
      <c r="Q3506" s="5"/>
      <c r="R3506" s="18"/>
      <c r="S3506" s="18"/>
      <c r="T3506" s="18"/>
      <c r="AA3506" s="70"/>
      <c r="AB3506" s="70"/>
      <c r="AD3506" s="70"/>
      <c r="AE3506" s="111"/>
    </row>
    <row r="3507" spans="1:31" x14ac:dyDescent="0.25">
      <c r="A3507" s="18"/>
      <c r="B3507" s="18"/>
      <c r="C3507" s="18"/>
      <c r="D3507" s="77"/>
      <c r="E3507" s="77"/>
      <c r="F3507" s="77"/>
      <c r="G3507" s="78"/>
      <c r="H3507" s="5"/>
      <c r="I3507" s="5"/>
      <c r="J3507" s="5"/>
      <c r="K3507" s="5"/>
      <c r="O3507" s="5"/>
      <c r="P3507" s="5"/>
      <c r="Q3507" s="5"/>
      <c r="R3507" s="18"/>
      <c r="S3507" s="18"/>
      <c r="T3507" s="18"/>
      <c r="AA3507" s="70"/>
      <c r="AB3507" s="70"/>
      <c r="AD3507" s="70"/>
      <c r="AE3507" s="111"/>
    </row>
    <row r="3508" spans="1:31" x14ac:dyDescent="0.25">
      <c r="A3508" s="18"/>
      <c r="B3508" s="18"/>
      <c r="C3508" s="18"/>
      <c r="D3508" s="77"/>
      <c r="E3508" s="77"/>
      <c r="F3508" s="77"/>
      <c r="G3508" s="78"/>
      <c r="H3508" s="5"/>
      <c r="I3508" s="5"/>
      <c r="J3508" s="5"/>
      <c r="K3508" s="5"/>
      <c r="O3508" s="5"/>
      <c r="P3508" s="5"/>
      <c r="Q3508" s="5"/>
      <c r="R3508" s="18"/>
      <c r="S3508" s="18"/>
      <c r="T3508" s="18"/>
      <c r="AA3508" s="70"/>
      <c r="AB3508" s="70"/>
      <c r="AD3508" s="70"/>
      <c r="AE3508" s="111"/>
    </row>
    <row r="3509" spans="1:31" x14ac:dyDescent="0.25">
      <c r="A3509" s="18"/>
      <c r="B3509" s="18"/>
      <c r="C3509" s="18"/>
      <c r="D3509" s="77"/>
      <c r="E3509" s="77"/>
      <c r="F3509" s="77"/>
      <c r="G3509" s="78"/>
      <c r="H3509" s="5"/>
      <c r="I3509" s="5"/>
      <c r="J3509" s="5"/>
      <c r="K3509" s="5"/>
      <c r="O3509" s="5"/>
      <c r="P3509" s="5"/>
      <c r="Q3509" s="5"/>
      <c r="R3509" s="18"/>
      <c r="S3509" s="18"/>
      <c r="T3509" s="18"/>
      <c r="AA3509" s="70"/>
      <c r="AB3509" s="70"/>
      <c r="AD3509" s="70"/>
      <c r="AE3509" s="111"/>
    </row>
    <row r="3510" spans="1:31" x14ac:dyDescent="0.25">
      <c r="A3510" s="18"/>
      <c r="B3510" s="18"/>
      <c r="C3510" s="18"/>
      <c r="D3510" s="77"/>
      <c r="E3510" s="77"/>
      <c r="F3510" s="77"/>
      <c r="G3510" s="78"/>
      <c r="H3510" s="5"/>
      <c r="I3510" s="5"/>
      <c r="J3510" s="5"/>
      <c r="K3510" s="5"/>
      <c r="O3510" s="5"/>
      <c r="P3510" s="5"/>
      <c r="Q3510" s="5"/>
      <c r="R3510" s="18"/>
      <c r="S3510" s="18"/>
      <c r="T3510" s="18"/>
      <c r="AA3510" s="70"/>
      <c r="AB3510" s="70"/>
      <c r="AD3510" s="70"/>
      <c r="AE3510" s="111"/>
    </row>
    <row r="3511" spans="1:31" x14ac:dyDescent="0.25">
      <c r="A3511" s="18"/>
      <c r="B3511" s="18"/>
      <c r="C3511" s="18"/>
      <c r="D3511" s="77"/>
      <c r="E3511" s="77"/>
      <c r="F3511" s="77"/>
      <c r="G3511" s="78"/>
      <c r="H3511" s="5"/>
      <c r="I3511" s="5"/>
      <c r="J3511" s="5"/>
      <c r="K3511" s="5"/>
      <c r="O3511" s="5"/>
      <c r="P3511" s="5"/>
      <c r="Q3511" s="5"/>
      <c r="R3511" s="18"/>
      <c r="S3511" s="18"/>
      <c r="T3511" s="18"/>
      <c r="AA3511" s="70"/>
      <c r="AB3511" s="70"/>
      <c r="AD3511" s="70"/>
      <c r="AE3511" s="111"/>
    </row>
    <row r="3512" spans="1:31" x14ac:dyDescent="0.25">
      <c r="A3512" s="18"/>
      <c r="B3512" s="18"/>
      <c r="C3512" s="18"/>
      <c r="D3512" s="77"/>
      <c r="E3512" s="77"/>
      <c r="F3512" s="77"/>
      <c r="G3512" s="78"/>
      <c r="H3512" s="5"/>
      <c r="I3512" s="5"/>
      <c r="J3512" s="5"/>
      <c r="K3512" s="5"/>
      <c r="O3512" s="5"/>
      <c r="P3512" s="5"/>
      <c r="Q3512" s="5"/>
      <c r="R3512" s="18"/>
      <c r="S3512" s="18"/>
      <c r="T3512" s="18"/>
      <c r="AA3512" s="70"/>
      <c r="AB3512" s="70"/>
      <c r="AD3512" s="70"/>
      <c r="AE3512" s="111"/>
    </row>
    <row r="3513" spans="1:31" x14ac:dyDescent="0.25">
      <c r="A3513" s="18"/>
      <c r="B3513" s="18"/>
      <c r="C3513" s="18"/>
      <c r="D3513" s="77"/>
      <c r="E3513" s="77"/>
      <c r="F3513" s="77"/>
      <c r="G3513" s="78"/>
      <c r="H3513" s="5"/>
      <c r="I3513" s="5"/>
      <c r="J3513" s="5"/>
      <c r="K3513" s="5"/>
      <c r="O3513" s="5"/>
      <c r="P3513" s="5"/>
      <c r="Q3513" s="5"/>
      <c r="R3513" s="18"/>
      <c r="S3513" s="18"/>
      <c r="T3513" s="18"/>
      <c r="AA3513" s="70"/>
      <c r="AB3513" s="70"/>
      <c r="AD3513" s="70"/>
      <c r="AE3513" s="111"/>
    </row>
    <row r="3514" spans="1:31" x14ac:dyDescent="0.25">
      <c r="A3514" s="18"/>
      <c r="B3514" s="18"/>
      <c r="C3514" s="18"/>
      <c r="D3514" s="77"/>
      <c r="E3514" s="77"/>
      <c r="F3514" s="77"/>
      <c r="G3514" s="78"/>
      <c r="H3514" s="5"/>
      <c r="I3514" s="5"/>
      <c r="J3514" s="5"/>
      <c r="K3514" s="5"/>
      <c r="O3514" s="5"/>
      <c r="P3514" s="5"/>
      <c r="Q3514" s="5"/>
      <c r="R3514" s="18"/>
      <c r="S3514" s="18"/>
      <c r="T3514" s="18"/>
      <c r="AA3514" s="70"/>
      <c r="AB3514" s="70"/>
      <c r="AD3514" s="70"/>
      <c r="AE3514" s="111"/>
    </row>
    <row r="3515" spans="1:31" x14ac:dyDescent="0.25">
      <c r="A3515" s="18"/>
      <c r="B3515" s="18"/>
      <c r="C3515" s="18"/>
      <c r="D3515" s="77"/>
      <c r="E3515" s="77"/>
      <c r="F3515" s="77"/>
      <c r="G3515" s="78"/>
      <c r="H3515" s="5"/>
      <c r="I3515" s="5"/>
      <c r="J3515" s="5"/>
      <c r="K3515" s="5"/>
      <c r="O3515" s="5"/>
      <c r="P3515" s="5"/>
      <c r="Q3515" s="5"/>
      <c r="R3515" s="18"/>
      <c r="S3515" s="18"/>
      <c r="T3515" s="18"/>
      <c r="AA3515" s="70"/>
      <c r="AB3515" s="70"/>
      <c r="AD3515" s="70"/>
      <c r="AE3515" s="111"/>
    </row>
    <row r="3516" spans="1:31" x14ac:dyDescent="0.25">
      <c r="A3516" s="18"/>
      <c r="B3516" s="18"/>
      <c r="C3516" s="18"/>
      <c r="D3516" s="77"/>
      <c r="E3516" s="77"/>
      <c r="F3516" s="77"/>
      <c r="G3516" s="78"/>
      <c r="H3516" s="5"/>
      <c r="I3516" s="5"/>
      <c r="J3516" s="5"/>
      <c r="K3516" s="5"/>
      <c r="O3516" s="5"/>
      <c r="P3516" s="5"/>
      <c r="Q3516" s="5"/>
      <c r="R3516" s="18"/>
      <c r="S3516" s="18"/>
      <c r="T3516" s="18"/>
      <c r="AA3516" s="70"/>
      <c r="AB3516" s="70"/>
      <c r="AD3516" s="70"/>
      <c r="AE3516" s="111"/>
    </row>
    <row r="3517" spans="1:31" x14ac:dyDescent="0.25">
      <c r="A3517" s="18"/>
      <c r="B3517" s="18"/>
      <c r="C3517" s="18"/>
      <c r="D3517" s="77"/>
      <c r="E3517" s="77"/>
      <c r="F3517" s="77"/>
      <c r="G3517" s="78"/>
      <c r="H3517" s="5"/>
      <c r="I3517" s="5"/>
      <c r="J3517" s="5"/>
      <c r="K3517" s="5"/>
      <c r="O3517" s="5"/>
      <c r="P3517" s="5"/>
      <c r="Q3517" s="5"/>
      <c r="R3517" s="18"/>
      <c r="S3517" s="18"/>
      <c r="T3517" s="18"/>
      <c r="AA3517" s="70"/>
      <c r="AB3517" s="70"/>
      <c r="AD3517" s="70"/>
      <c r="AE3517" s="112"/>
    </row>
    <row r="3518" spans="1:31" x14ac:dyDescent="0.25">
      <c r="A3518" s="18"/>
      <c r="B3518" s="18"/>
      <c r="C3518" s="18"/>
      <c r="D3518" s="77"/>
      <c r="E3518" s="77"/>
      <c r="F3518" s="77"/>
      <c r="G3518" s="78"/>
      <c r="H3518" s="5"/>
      <c r="I3518" s="5"/>
      <c r="J3518" s="5"/>
      <c r="K3518" s="5"/>
      <c r="O3518" s="5"/>
      <c r="P3518" s="5"/>
      <c r="Q3518" s="5"/>
      <c r="R3518" s="18"/>
      <c r="S3518" s="18"/>
      <c r="T3518" s="18"/>
      <c r="AA3518" s="70"/>
      <c r="AB3518" s="70"/>
      <c r="AD3518" s="70"/>
      <c r="AE3518" s="112"/>
    </row>
    <row r="3519" spans="1:31" x14ac:dyDescent="0.25">
      <c r="A3519" s="18"/>
      <c r="B3519" s="18"/>
      <c r="C3519" s="18"/>
      <c r="D3519" s="77"/>
      <c r="E3519" s="77"/>
      <c r="F3519" s="77"/>
      <c r="G3519" s="78"/>
      <c r="H3519" s="5"/>
      <c r="I3519" s="5"/>
      <c r="J3519" s="5"/>
      <c r="K3519" s="5"/>
      <c r="O3519" s="5"/>
      <c r="P3519" s="5"/>
      <c r="Q3519" s="5"/>
      <c r="R3519" s="18"/>
      <c r="S3519" s="18"/>
      <c r="T3519" s="18"/>
      <c r="AA3519" s="70"/>
      <c r="AB3519" s="70"/>
      <c r="AD3519" s="70"/>
      <c r="AE3519" s="112"/>
    </row>
    <row r="3520" spans="1:31" x14ac:dyDescent="0.25">
      <c r="A3520" s="18"/>
      <c r="B3520" s="18"/>
      <c r="C3520" s="18"/>
      <c r="D3520" s="77"/>
      <c r="E3520" s="77"/>
      <c r="F3520" s="77"/>
      <c r="G3520" s="78"/>
      <c r="H3520" s="5"/>
      <c r="I3520" s="5"/>
      <c r="J3520" s="5"/>
      <c r="K3520" s="5"/>
      <c r="O3520" s="5"/>
      <c r="P3520" s="5"/>
      <c r="Q3520" s="5"/>
      <c r="R3520" s="18"/>
      <c r="S3520" s="18"/>
      <c r="T3520" s="18"/>
      <c r="AA3520" s="70"/>
      <c r="AB3520" s="70"/>
      <c r="AD3520" s="70"/>
      <c r="AE3520" s="112"/>
    </row>
    <row r="3521" spans="1:31" x14ac:dyDescent="0.25">
      <c r="A3521" s="18"/>
      <c r="B3521" s="18"/>
      <c r="C3521" s="18"/>
      <c r="D3521" s="77"/>
      <c r="E3521" s="77"/>
      <c r="F3521" s="77"/>
      <c r="G3521" s="78"/>
      <c r="H3521" s="5"/>
      <c r="I3521" s="5"/>
      <c r="J3521" s="5"/>
      <c r="K3521" s="5"/>
      <c r="O3521" s="5"/>
      <c r="P3521" s="5"/>
      <c r="Q3521" s="5"/>
      <c r="R3521" s="18"/>
      <c r="S3521" s="18"/>
      <c r="T3521" s="18"/>
      <c r="AA3521" s="70"/>
      <c r="AB3521" s="70"/>
      <c r="AD3521" s="70"/>
      <c r="AE3521" s="112"/>
    </row>
    <row r="3522" spans="1:31" x14ac:dyDescent="0.25">
      <c r="A3522" s="18"/>
      <c r="B3522" s="18"/>
      <c r="C3522" s="18"/>
      <c r="D3522" s="77"/>
      <c r="E3522" s="77"/>
      <c r="F3522" s="77"/>
      <c r="G3522" s="78"/>
      <c r="H3522" s="5"/>
      <c r="I3522" s="5"/>
      <c r="J3522" s="5"/>
      <c r="K3522" s="5"/>
      <c r="O3522" s="5"/>
      <c r="P3522" s="5"/>
      <c r="Q3522" s="5"/>
      <c r="R3522" s="18"/>
      <c r="S3522" s="18"/>
      <c r="T3522" s="18"/>
      <c r="AA3522" s="70"/>
      <c r="AB3522" s="70"/>
      <c r="AD3522" s="70"/>
      <c r="AE3522" s="112"/>
    </row>
    <row r="3523" spans="1:31" x14ac:dyDescent="0.25">
      <c r="A3523" s="18"/>
      <c r="B3523" s="18"/>
      <c r="C3523" s="18"/>
      <c r="D3523" s="77"/>
      <c r="E3523" s="77"/>
      <c r="F3523" s="77"/>
      <c r="G3523" s="78"/>
      <c r="H3523" s="5"/>
      <c r="I3523" s="5"/>
      <c r="J3523" s="5"/>
      <c r="K3523" s="5"/>
      <c r="O3523" s="5"/>
      <c r="P3523" s="5"/>
      <c r="Q3523" s="5"/>
      <c r="R3523" s="18"/>
      <c r="S3523" s="18"/>
      <c r="T3523" s="18"/>
      <c r="AA3523" s="70"/>
      <c r="AB3523" s="70"/>
      <c r="AD3523" s="70"/>
      <c r="AE3523" s="112"/>
    </row>
    <row r="3524" spans="1:31" x14ac:dyDescent="0.25">
      <c r="A3524" s="18"/>
      <c r="B3524" s="18"/>
      <c r="C3524" s="18"/>
      <c r="D3524" s="77"/>
      <c r="E3524" s="77"/>
      <c r="F3524" s="77"/>
      <c r="G3524" s="78"/>
      <c r="H3524" s="5"/>
      <c r="I3524" s="5"/>
      <c r="J3524" s="5"/>
      <c r="K3524" s="5"/>
      <c r="O3524" s="5"/>
      <c r="P3524" s="5"/>
      <c r="Q3524" s="5"/>
      <c r="R3524" s="18"/>
      <c r="S3524" s="18"/>
      <c r="T3524" s="18"/>
      <c r="AA3524" s="70"/>
      <c r="AB3524" s="70"/>
      <c r="AD3524" s="70"/>
      <c r="AE3524" s="112"/>
    </row>
    <row r="3525" spans="1:31" x14ac:dyDescent="0.25">
      <c r="A3525" s="18"/>
      <c r="B3525" s="18"/>
      <c r="C3525" s="18"/>
      <c r="D3525" s="77"/>
      <c r="E3525" s="77"/>
      <c r="F3525" s="77"/>
      <c r="G3525" s="78"/>
      <c r="H3525" s="5"/>
      <c r="I3525" s="5"/>
      <c r="J3525" s="5"/>
      <c r="K3525" s="5"/>
      <c r="O3525" s="5"/>
      <c r="P3525" s="5"/>
      <c r="Q3525" s="5"/>
      <c r="R3525" s="18"/>
      <c r="S3525" s="18"/>
      <c r="T3525" s="18"/>
      <c r="AA3525" s="70"/>
      <c r="AB3525" s="70"/>
      <c r="AD3525" s="70"/>
      <c r="AE3525" s="112"/>
    </row>
    <row r="3526" spans="1:31" x14ac:dyDescent="0.25">
      <c r="A3526" s="18"/>
      <c r="B3526" s="18"/>
      <c r="C3526" s="18"/>
      <c r="D3526" s="77"/>
      <c r="E3526" s="77"/>
      <c r="F3526" s="77"/>
      <c r="G3526" s="78"/>
      <c r="H3526" s="5"/>
      <c r="I3526" s="5"/>
      <c r="J3526" s="5"/>
      <c r="K3526" s="5"/>
      <c r="O3526" s="5"/>
      <c r="P3526" s="5"/>
      <c r="Q3526" s="5"/>
      <c r="R3526" s="18"/>
      <c r="S3526" s="18"/>
      <c r="T3526" s="18"/>
      <c r="AA3526" s="70"/>
      <c r="AB3526" s="70"/>
      <c r="AD3526" s="70"/>
      <c r="AE3526" s="112"/>
    </row>
    <row r="3527" spans="1:31" x14ac:dyDescent="0.25">
      <c r="A3527" s="18"/>
      <c r="B3527" s="18"/>
      <c r="C3527" s="18"/>
      <c r="D3527" s="77"/>
      <c r="E3527" s="77"/>
      <c r="F3527" s="77"/>
      <c r="G3527" s="78"/>
      <c r="H3527" s="5"/>
      <c r="I3527" s="5"/>
      <c r="J3527" s="5"/>
      <c r="K3527" s="5"/>
      <c r="O3527" s="5"/>
      <c r="P3527" s="5"/>
      <c r="Q3527" s="5"/>
      <c r="R3527" s="18"/>
      <c r="S3527" s="18"/>
      <c r="T3527" s="18"/>
      <c r="AA3527" s="70"/>
      <c r="AB3527" s="70"/>
      <c r="AD3527" s="70"/>
      <c r="AE3527" s="112"/>
    </row>
    <row r="3528" spans="1:31" x14ac:dyDescent="0.25">
      <c r="A3528" s="18"/>
      <c r="B3528" s="18"/>
      <c r="C3528" s="18"/>
      <c r="D3528" s="77"/>
      <c r="E3528" s="77"/>
      <c r="F3528" s="77"/>
      <c r="G3528" s="78"/>
      <c r="H3528" s="5"/>
      <c r="I3528" s="5"/>
      <c r="J3528" s="5"/>
      <c r="K3528" s="5"/>
      <c r="O3528" s="5"/>
      <c r="P3528" s="5"/>
      <c r="Q3528" s="5"/>
      <c r="R3528" s="18"/>
      <c r="S3528" s="18"/>
      <c r="T3528" s="18"/>
      <c r="AA3528" s="70"/>
      <c r="AB3528" s="70"/>
      <c r="AD3528" s="70"/>
      <c r="AE3528" s="112"/>
    </row>
    <row r="3529" spans="1:31" x14ac:dyDescent="0.25">
      <c r="A3529" s="18"/>
      <c r="B3529" s="18"/>
      <c r="C3529" s="18"/>
      <c r="D3529" s="77"/>
      <c r="E3529" s="77"/>
      <c r="F3529" s="77"/>
      <c r="G3529" s="78"/>
      <c r="H3529" s="5"/>
      <c r="I3529" s="5"/>
      <c r="J3529" s="5"/>
      <c r="K3529" s="5"/>
      <c r="O3529" s="5"/>
      <c r="P3529" s="5"/>
      <c r="Q3529" s="5"/>
      <c r="R3529" s="18"/>
      <c r="S3529" s="18"/>
      <c r="T3529" s="18"/>
      <c r="AA3529" s="70"/>
      <c r="AB3529" s="70"/>
      <c r="AD3529" s="70"/>
      <c r="AE3529" s="112"/>
    </row>
    <row r="3530" spans="1:31" x14ac:dyDescent="0.25">
      <c r="A3530" s="18"/>
      <c r="B3530" s="18"/>
      <c r="C3530" s="18"/>
      <c r="D3530" s="77"/>
      <c r="E3530" s="77"/>
      <c r="F3530" s="77"/>
      <c r="G3530" s="78"/>
      <c r="H3530" s="5"/>
      <c r="I3530" s="5"/>
      <c r="J3530" s="5"/>
      <c r="K3530" s="5"/>
      <c r="O3530" s="5"/>
      <c r="P3530" s="5"/>
      <c r="Q3530" s="5"/>
      <c r="R3530" s="18"/>
      <c r="S3530" s="18"/>
      <c r="T3530" s="18"/>
      <c r="AA3530" s="70"/>
      <c r="AB3530" s="70"/>
      <c r="AD3530" s="70"/>
      <c r="AE3530" s="112"/>
    </row>
    <row r="3531" spans="1:31" x14ac:dyDescent="0.25">
      <c r="A3531" s="18"/>
      <c r="B3531" s="18"/>
      <c r="C3531" s="18"/>
      <c r="D3531" s="77"/>
      <c r="E3531" s="77"/>
      <c r="F3531" s="77"/>
      <c r="G3531" s="78"/>
      <c r="H3531" s="5"/>
      <c r="I3531" s="5"/>
      <c r="J3531" s="5"/>
      <c r="K3531" s="5"/>
      <c r="O3531" s="5"/>
      <c r="P3531" s="5"/>
      <c r="Q3531" s="5"/>
      <c r="R3531" s="18"/>
      <c r="S3531" s="18"/>
      <c r="T3531" s="18"/>
      <c r="AA3531" s="70"/>
      <c r="AB3531" s="70"/>
      <c r="AD3531" s="70"/>
      <c r="AE3531" s="112"/>
    </row>
    <row r="3532" spans="1:31" x14ac:dyDescent="0.25">
      <c r="A3532" s="18"/>
      <c r="B3532" s="18"/>
      <c r="C3532" s="18"/>
      <c r="D3532" s="77"/>
      <c r="E3532" s="77"/>
      <c r="F3532" s="77"/>
      <c r="G3532" s="78"/>
      <c r="H3532" s="5"/>
      <c r="I3532" s="5"/>
      <c r="J3532" s="5"/>
      <c r="K3532" s="5"/>
      <c r="O3532" s="5"/>
      <c r="P3532" s="5"/>
      <c r="Q3532" s="5"/>
      <c r="R3532" s="18"/>
      <c r="S3532" s="18"/>
      <c r="T3532" s="18"/>
      <c r="AA3532" s="70"/>
      <c r="AB3532" s="70"/>
      <c r="AD3532" s="70"/>
      <c r="AE3532" s="112"/>
    </row>
    <row r="3533" spans="1:31" x14ac:dyDescent="0.25">
      <c r="A3533" s="18"/>
      <c r="B3533" s="18"/>
      <c r="C3533" s="18"/>
      <c r="D3533" s="77"/>
      <c r="E3533" s="77"/>
      <c r="F3533" s="77"/>
      <c r="G3533" s="78"/>
      <c r="H3533" s="5"/>
      <c r="I3533" s="5"/>
      <c r="J3533" s="5"/>
      <c r="K3533" s="5"/>
      <c r="O3533" s="5"/>
      <c r="P3533" s="5"/>
      <c r="Q3533" s="5"/>
      <c r="R3533" s="18"/>
      <c r="S3533" s="18"/>
      <c r="T3533" s="18"/>
      <c r="AA3533" s="70"/>
      <c r="AB3533" s="70"/>
      <c r="AD3533" s="70"/>
      <c r="AE3533" s="112"/>
    </row>
    <row r="3534" spans="1:31" x14ac:dyDescent="0.25">
      <c r="A3534" s="18"/>
      <c r="B3534" s="18"/>
      <c r="C3534" s="18"/>
      <c r="D3534" s="77"/>
      <c r="E3534" s="77"/>
      <c r="F3534" s="77"/>
      <c r="G3534" s="78"/>
      <c r="H3534" s="5"/>
      <c r="I3534" s="5"/>
      <c r="J3534" s="5"/>
      <c r="K3534" s="5"/>
      <c r="O3534" s="5"/>
      <c r="P3534" s="5"/>
      <c r="Q3534" s="5"/>
      <c r="R3534" s="18"/>
      <c r="S3534" s="18"/>
      <c r="T3534" s="18"/>
      <c r="AA3534" s="70"/>
      <c r="AB3534" s="70"/>
      <c r="AD3534" s="70"/>
      <c r="AE3534" s="112"/>
    </row>
    <row r="3535" spans="1:31" x14ac:dyDescent="0.25">
      <c r="A3535" s="18"/>
      <c r="B3535" s="18"/>
      <c r="C3535" s="18"/>
      <c r="D3535" s="77"/>
      <c r="E3535" s="77"/>
      <c r="F3535" s="77"/>
      <c r="G3535" s="78"/>
      <c r="H3535" s="5"/>
      <c r="I3535" s="5"/>
      <c r="J3535" s="5"/>
      <c r="K3535" s="5"/>
      <c r="O3535" s="5"/>
      <c r="P3535" s="5"/>
      <c r="Q3535" s="5"/>
      <c r="R3535" s="18"/>
      <c r="S3535" s="18"/>
      <c r="T3535" s="18"/>
      <c r="AA3535" s="70"/>
      <c r="AB3535" s="70"/>
      <c r="AD3535" s="70"/>
      <c r="AE3535" s="112"/>
    </row>
    <row r="3536" spans="1:31" x14ac:dyDescent="0.25">
      <c r="A3536" s="18"/>
      <c r="B3536" s="18"/>
      <c r="C3536" s="18"/>
      <c r="D3536" s="77"/>
      <c r="E3536" s="77"/>
      <c r="F3536" s="77"/>
      <c r="G3536" s="78"/>
      <c r="H3536" s="5"/>
      <c r="I3536" s="5"/>
      <c r="J3536" s="5"/>
      <c r="K3536" s="5"/>
      <c r="O3536" s="5"/>
      <c r="P3536" s="5"/>
      <c r="Q3536" s="5"/>
      <c r="R3536" s="18"/>
      <c r="S3536" s="18"/>
      <c r="T3536" s="18"/>
      <c r="AA3536" s="70"/>
      <c r="AB3536" s="70"/>
      <c r="AD3536" s="70"/>
      <c r="AE3536" s="112"/>
    </row>
    <row r="3537" spans="1:31" x14ac:dyDescent="0.25">
      <c r="A3537" s="18"/>
      <c r="B3537" s="18"/>
      <c r="C3537" s="18"/>
      <c r="D3537" s="77"/>
      <c r="E3537" s="77"/>
      <c r="F3537" s="77"/>
      <c r="G3537" s="78"/>
      <c r="H3537" s="5"/>
      <c r="I3537" s="5"/>
      <c r="J3537" s="5"/>
      <c r="K3537" s="5"/>
      <c r="O3537" s="5"/>
      <c r="P3537" s="5"/>
      <c r="Q3537" s="5"/>
      <c r="R3537" s="18"/>
      <c r="S3537" s="18"/>
      <c r="T3537" s="18"/>
      <c r="AA3537" s="70"/>
      <c r="AB3537" s="70"/>
      <c r="AD3537" s="70"/>
      <c r="AE3537" s="112"/>
    </row>
    <row r="3538" spans="1:31" x14ac:dyDescent="0.25">
      <c r="A3538" s="18"/>
      <c r="B3538" s="18"/>
      <c r="C3538" s="18"/>
      <c r="D3538" s="77"/>
      <c r="E3538" s="77"/>
      <c r="F3538" s="77"/>
      <c r="G3538" s="78"/>
      <c r="H3538" s="5"/>
      <c r="I3538" s="5"/>
      <c r="J3538" s="5"/>
      <c r="K3538" s="5"/>
      <c r="O3538" s="5"/>
      <c r="P3538" s="5"/>
      <c r="Q3538" s="5"/>
      <c r="R3538" s="18"/>
      <c r="S3538" s="18"/>
      <c r="T3538" s="18"/>
      <c r="AA3538" s="70"/>
      <c r="AB3538" s="70"/>
      <c r="AD3538" s="70"/>
      <c r="AE3538" s="112"/>
    </row>
    <row r="3539" spans="1:31" x14ac:dyDescent="0.25">
      <c r="A3539" s="18"/>
      <c r="B3539" s="18"/>
      <c r="C3539" s="18"/>
      <c r="D3539" s="77"/>
      <c r="E3539" s="77"/>
      <c r="F3539" s="77"/>
      <c r="G3539" s="78"/>
      <c r="H3539" s="5"/>
      <c r="I3539" s="5"/>
      <c r="J3539" s="5"/>
      <c r="K3539" s="5"/>
      <c r="O3539" s="5"/>
      <c r="P3539" s="5"/>
      <c r="Q3539" s="5"/>
      <c r="R3539" s="18"/>
      <c r="S3539" s="18"/>
      <c r="T3539" s="18"/>
      <c r="AA3539" s="70"/>
      <c r="AB3539" s="70"/>
      <c r="AD3539" s="70"/>
      <c r="AE3539" s="112"/>
    </row>
    <row r="3540" spans="1:31" x14ac:dyDescent="0.25">
      <c r="A3540" s="18"/>
      <c r="B3540" s="18"/>
      <c r="C3540" s="18"/>
      <c r="D3540" s="77"/>
      <c r="E3540" s="77"/>
      <c r="F3540" s="77"/>
      <c r="G3540" s="78"/>
      <c r="H3540" s="5"/>
      <c r="I3540" s="5"/>
      <c r="J3540" s="5"/>
      <c r="K3540" s="5"/>
      <c r="O3540" s="5"/>
      <c r="P3540" s="5"/>
      <c r="Q3540" s="5"/>
      <c r="R3540" s="18"/>
      <c r="S3540" s="18"/>
      <c r="T3540" s="18"/>
      <c r="AA3540" s="70"/>
      <c r="AB3540" s="70"/>
      <c r="AD3540" s="70"/>
      <c r="AE3540" s="112"/>
    </row>
    <row r="3541" spans="1:31" x14ac:dyDescent="0.25">
      <c r="A3541" s="18"/>
      <c r="B3541" s="18"/>
      <c r="C3541" s="18"/>
      <c r="D3541" s="77"/>
      <c r="E3541" s="77"/>
      <c r="F3541" s="77"/>
      <c r="G3541" s="78"/>
      <c r="H3541" s="5"/>
      <c r="I3541" s="5"/>
      <c r="J3541" s="5"/>
      <c r="K3541" s="5"/>
      <c r="O3541" s="5"/>
      <c r="P3541" s="5"/>
      <c r="Q3541" s="5"/>
      <c r="R3541" s="18"/>
      <c r="S3541" s="18"/>
      <c r="T3541" s="18"/>
      <c r="AA3541" s="70"/>
      <c r="AB3541" s="70"/>
      <c r="AD3541" s="70"/>
      <c r="AE3541" s="112"/>
    </row>
    <row r="3542" spans="1:31" x14ac:dyDescent="0.25">
      <c r="A3542" s="18"/>
      <c r="B3542" s="18"/>
      <c r="C3542" s="18"/>
      <c r="D3542" s="77"/>
      <c r="E3542" s="77"/>
      <c r="F3542" s="77"/>
      <c r="G3542" s="78"/>
      <c r="H3542" s="5"/>
      <c r="I3542" s="5"/>
      <c r="J3542" s="5"/>
      <c r="K3542" s="5"/>
      <c r="O3542" s="5"/>
      <c r="P3542" s="5"/>
      <c r="Q3542" s="5"/>
      <c r="R3542" s="18"/>
      <c r="S3542" s="18"/>
      <c r="T3542" s="18"/>
      <c r="AA3542" s="70"/>
      <c r="AB3542" s="70"/>
      <c r="AD3542" s="70"/>
      <c r="AE3542" s="112"/>
    </row>
    <row r="3543" spans="1:31" x14ac:dyDescent="0.25">
      <c r="A3543" s="18"/>
      <c r="B3543" s="18"/>
      <c r="C3543" s="18"/>
      <c r="D3543" s="77"/>
      <c r="E3543" s="77"/>
      <c r="F3543" s="77"/>
      <c r="G3543" s="78"/>
      <c r="H3543" s="5"/>
      <c r="I3543" s="5"/>
      <c r="J3543" s="5"/>
      <c r="K3543" s="5"/>
      <c r="O3543" s="5"/>
      <c r="P3543" s="5"/>
      <c r="Q3543" s="5"/>
      <c r="R3543" s="18"/>
      <c r="S3543" s="18"/>
      <c r="T3543" s="18"/>
      <c r="AA3543" s="70"/>
      <c r="AB3543" s="70"/>
      <c r="AD3543" s="70"/>
      <c r="AE3543" s="112"/>
    </row>
    <row r="3544" spans="1:31" x14ac:dyDescent="0.25">
      <c r="A3544" s="18"/>
      <c r="B3544" s="18"/>
      <c r="C3544" s="18"/>
      <c r="D3544" s="77"/>
      <c r="E3544" s="77"/>
      <c r="F3544" s="77"/>
      <c r="G3544" s="78"/>
      <c r="H3544" s="5"/>
      <c r="I3544" s="5"/>
      <c r="J3544" s="5"/>
      <c r="K3544" s="5"/>
      <c r="O3544" s="5"/>
      <c r="P3544" s="5"/>
      <c r="Q3544" s="5"/>
      <c r="R3544" s="18"/>
      <c r="S3544" s="18"/>
      <c r="T3544" s="18"/>
      <c r="AA3544" s="70"/>
      <c r="AB3544" s="70"/>
      <c r="AD3544" s="70"/>
      <c r="AE3544" s="112"/>
    </row>
    <row r="3545" spans="1:31" x14ac:dyDescent="0.25">
      <c r="A3545" s="18"/>
      <c r="B3545" s="18"/>
      <c r="C3545" s="18"/>
      <c r="D3545" s="77"/>
      <c r="E3545" s="77"/>
      <c r="F3545" s="77"/>
      <c r="G3545" s="78"/>
      <c r="H3545" s="5"/>
      <c r="I3545" s="5"/>
      <c r="J3545" s="5"/>
      <c r="K3545" s="5"/>
      <c r="O3545" s="5"/>
      <c r="P3545" s="5"/>
      <c r="Q3545" s="5"/>
      <c r="R3545" s="18"/>
      <c r="S3545" s="18"/>
      <c r="T3545" s="18"/>
      <c r="AA3545" s="70"/>
      <c r="AB3545" s="70"/>
      <c r="AD3545" s="70"/>
      <c r="AE3545" s="112"/>
    </row>
    <row r="3546" spans="1:31" x14ac:dyDescent="0.25">
      <c r="A3546" s="18"/>
      <c r="B3546" s="18"/>
      <c r="C3546" s="18"/>
      <c r="D3546" s="77"/>
      <c r="E3546" s="77"/>
      <c r="F3546" s="77"/>
      <c r="G3546" s="78"/>
      <c r="H3546" s="5"/>
      <c r="I3546" s="5"/>
      <c r="J3546" s="5"/>
      <c r="K3546" s="5"/>
      <c r="O3546" s="5"/>
      <c r="P3546" s="5"/>
      <c r="Q3546" s="5"/>
      <c r="R3546" s="18"/>
      <c r="S3546" s="18"/>
      <c r="T3546" s="18"/>
      <c r="AA3546" s="70"/>
      <c r="AB3546" s="70"/>
      <c r="AD3546" s="70"/>
      <c r="AE3546" s="112"/>
    </row>
    <row r="3547" spans="1:31" x14ac:dyDescent="0.25">
      <c r="A3547" s="18"/>
      <c r="B3547" s="18"/>
      <c r="C3547" s="18"/>
      <c r="D3547" s="77"/>
      <c r="E3547" s="77"/>
      <c r="F3547" s="77"/>
      <c r="G3547" s="78"/>
      <c r="H3547" s="5"/>
      <c r="I3547" s="5"/>
      <c r="J3547" s="5"/>
      <c r="K3547" s="5"/>
      <c r="O3547" s="5"/>
      <c r="P3547" s="5"/>
      <c r="Q3547" s="5"/>
      <c r="R3547" s="18"/>
      <c r="S3547" s="18"/>
      <c r="T3547" s="18"/>
      <c r="AA3547" s="70"/>
      <c r="AB3547" s="70"/>
      <c r="AD3547" s="70"/>
      <c r="AE3547" s="112"/>
    </row>
    <row r="3548" spans="1:31" x14ac:dyDescent="0.25">
      <c r="A3548" s="18"/>
      <c r="B3548" s="18"/>
      <c r="C3548" s="18"/>
      <c r="D3548" s="77"/>
      <c r="E3548" s="77"/>
      <c r="F3548" s="77"/>
      <c r="G3548" s="78"/>
      <c r="H3548" s="5"/>
      <c r="I3548" s="5"/>
      <c r="J3548" s="5"/>
      <c r="K3548" s="5"/>
      <c r="O3548" s="5"/>
      <c r="P3548" s="5"/>
      <c r="Q3548" s="5"/>
      <c r="R3548" s="18"/>
      <c r="S3548" s="18"/>
      <c r="T3548" s="18"/>
      <c r="AA3548" s="70"/>
      <c r="AB3548" s="70"/>
      <c r="AD3548" s="70"/>
      <c r="AE3548" s="112"/>
    </row>
    <row r="3549" spans="1:31" x14ac:dyDescent="0.25">
      <c r="A3549" s="18"/>
      <c r="B3549" s="18"/>
      <c r="C3549" s="18"/>
      <c r="D3549" s="77"/>
      <c r="E3549" s="77"/>
      <c r="F3549" s="77"/>
      <c r="G3549" s="78"/>
      <c r="H3549" s="5"/>
      <c r="I3549" s="5"/>
      <c r="J3549" s="5"/>
      <c r="K3549" s="5"/>
      <c r="O3549" s="5"/>
      <c r="P3549" s="5"/>
      <c r="Q3549" s="5"/>
      <c r="R3549" s="18"/>
      <c r="S3549" s="18"/>
      <c r="T3549" s="18"/>
      <c r="AA3549" s="70"/>
      <c r="AB3549" s="70"/>
      <c r="AD3549" s="70"/>
      <c r="AE3549" s="112"/>
    </row>
    <row r="3550" spans="1:31" x14ac:dyDescent="0.25">
      <c r="A3550" s="18"/>
      <c r="B3550" s="18"/>
      <c r="C3550" s="18"/>
      <c r="D3550" s="77"/>
      <c r="E3550" s="77"/>
      <c r="F3550" s="77"/>
      <c r="G3550" s="78"/>
      <c r="H3550" s="5"/>
      <c r="I3550" s="5"/>
      <c r="J3550" s="5"/>
      <c r="K3550" s="5"/>
      <c r="O3550" s="5"/>
      <c r="P3550" s="5"/>
      <c r="Q3550" s="5"/>
      <c r="R3550" s="18"/>
      <c r="S3550" s="18"/>
      <c r="T3550" s="18"/>
      <c r="AA3550" s="70"/>
      <c r="AB3550" s="70"/>
      <c r="AD3550" s="70"/>
      <c r="AE3550" s="112"/>
    </row>
    <row r="3551" spans="1:31" x14ac:dyDescent="0.25">
      <c r="A3551" s="18"/>
      <c r="B3551" s="18"/>
      <c r="C3551" s="18"/>
      <c r="D3551" s="77"/>
      <c r="E3551" s="77"/>
      <c r="F3551" s="77"/>
      <c r="G3551" s="78"/>
      <c r="H3551" s="5"/>
      <c r="I3551" s="5"/>
      <c r="J3551" s="5"/>
      <c r="K3551" s="5"/>
      <c r="O3551" s="5"/>
      <c r="P3551" s="5"/>
      <c r="Q3551" s="5"/>
      <c r="R3551" s="18"/>
      <c r="S3551" s="18"/>
      <c r="T3551" s="18"/>
      <c r="AA3551" s="70"/>
      <c r="AB3551" s="70"/>
      <c r="AD3551" s="70"/>
      <c r="AE3551" s="112"/>
    </row>
    <row r="3552" spans="1:31" x14ac:dyDescent="0.25">
      <c r="A3552" s="18"/>
      <c r="B3552" s="18"/>
      <c r="C3552" s="18"/>
      <c r="D3552" s="77"/>
      <c r="E3552" s="77"/>
      <c r="F3552" s="77"/>
      <c r="G3552" s="78"/>
      <c r="H3552" s="5"/>
      <c r="I3552" s="5"/>
      <c r="J3552" s="5"/>
      <c r="K3552" s="5"/>
      <c r="O3552" s="5"/>
      <c r="P3552" s="5"/>
      <c r="Q3552" s="5"/>
      <c r="R3552" s="18"/>
      <c r="S3552" s="18"/>
      <c r="T3552" s="18"/>
      <c r="AA3552" s="70"/>
      <c r="AB3552" s="70"/>
      <c r="AD3552" s="70"/>
      <c r="AE3552" s="112"/>
    </row>
    <row r="3553" spans="1:31" x14ac:dyDescent="0.25">
      <c r="A3553" s="18"/>
      <c r="B3553" s="18"/>
      <c r="C3553" s="18"/>
      <c r="D3553" s="77"/>
      <c r="E3553" s="77"/>
      <c r="F3553" s="77"/>
      <c r="G3553" s="78"/>
      <c r="H3553" s="5"/>
      <c r="I3553" s="5"/>
      <c r="J3553" s="5"/>
      <c r="K3553" s="5"/>
      <c r="O3553" s="5"/>
      <c r="P3553" s="5"/>
      <c r="Q3553" s="5"/>
      <c r="R3553" s="18"/>
      <c r="S3553" s="18"/>
      <c r="T3553" s="18"/>
      <c r="AA3553" s="70"/>
      <c r="AB3553" s="70"/>
      <c r="AD3553" s="70"/>
      <c r="AE3553" s="112"/>
    </row>
    <row r="3554" spans="1:31" x14ac:dyDescent="0.25">
      <c r="A3554" s="18"/>
      <c r="B3554" s="18"/>
      <c r="C3554" s="18"/>
      <c r="D3554" s="77"/>
      <c r="E3554" s="77"/>
      <c r="F3554" s="77"/>
      <c r="G3554" s="78"/>
      <c r="H3554" s="5"/>
      <c r="I3554" s="5"/>
      <c r="J3554" s="5"/>
      <c r="K3554" s="5"/>
      <c r="O3554" s="5"/>
      <c r="P3554" s="5"/>
      <c r="Q3554" s="5"/>
      <c r="R3554" s="18"/>
      <c r="S3554" s="18"/>
      <c r="T3554" s="18"/>
      <c r="AA3554" s="70"/>
      <c r="AB3554" s="70"/>
      <c r="AD3554" s="70"/>
      <c r="AE3554" s="112"/>
    </row>
    <row r="3555" spans="1:31" x14ac:dyDescent="0.25">
      <c r="A3555" s="18"/>
      <c r="B3555" s="18"/>
      <c r="C3555" s="18"/>
      <c r="D3555" s="77"/>
      <c r="E3555" s="77"/>
      <c r="F3555" s="77"/>
      <c r="G3555" s="78"/>
      <c r="H3555" s="5"/>
      <c r="I3555" s="5"/>
      <c r="J3555" s="5"/>
      <c r="K3555" s="5"/>
      <c r="O3555" s="5"/>
      <c r="P3555" s="5"/>
      <c r="Q3555" s="5"/>
      <c r="R3555" s="18"/>
      <c r="S3555" s="18"/>
      <c r="T3555" s="18"/>
      <c r="AA3555" s="70"/>
      <c r="AB3555" s="70"/>
      <c r="AD3555" s="70"/>
      <c r="AE3555" s="112"/>
    </row>
    <row r="3556" spans="1:31" x14ac:dyDescent="0.25">
      <c r="A3556" s="18"/>
      <c r="B3556" s="18"/>
      <c r="C3556" s="18"/>
      <c r="D3556" s="77"/>
      <c r="E3556" s="77"/>
      <c r="F3556" s="77"/>
      <c r="G3556" s="78"/>
      <c r="H3556" s="5"/>
      <c r="I3556" s="5"/>
      <c r="J3556" s="5"/>
      <c r="K3556" s="5"/>
      <c r="O3556" s="5"/>
      <c r="P3556" s="5"/>
      <c r="Q3556" s="5"/>
      <c r="R3556" s="18"/>
      <c r="S3556" s="18"/>
      <c r="T3556" s="18"/>
      <c r="AA3556" s="70"/>
      <c r="AB3556" s="70"/>
      <c r="AD3556" s="70"/>
      <c r="AE3556" s="112"/>
    </row>
    <row r="3557" spans="1:31" x14ac:dyDescent="0.25">
      <c r="A3557" s="18"/>
      <c r="B3557" s="18"/>
      <c r="C3557" s="18"/>
      <c r="D3557" s="77"/>
      <c r="E3557" s="77"/>
      <c r="F3557" s="77"/>
      <c r="G3557" s="78"/>
      <c r="H3557" s="5"/>
      <c r="I3557" s="5"/>
      <c r="J3557" s="5"/>
      <c r="K3557" s="5"/>
      <c r="O3557" s="5"/>
      <c r="P3557" s="5"/>
      <c r="Q3557" s="5"/>
      <c r="R3557" s="18"/>
      <c r="S3557" s="18"/>
      <c r="T3557" s="18"/>
      <c r="AA3557" s="70"/>
      <c r="AB3557" s="70"/>
      <c r="AD3557" s="70"/>
      <c r="AE3557" s="112"/>
    </row>
    <row r="3558" spans="1:31" x14ac:dyDescent="0.25">
      <c r="A3558" s="18"/>
      <c r="B3558" s="18"/>
      <c r="C3558" s="18"/>
      <c r="D3558" s="77"/>
      <c r="E3558" s="77"/>
      <c r="F3558" s="77"/>
      <c r="G3558" s="78"/>
      <c r="H3558" s="5"/>
      <c r="I3558" s="5"/>
      <c r="J3558" s="5"/>
      <c r="K3558" s="5"/>
      <c r="O3558" s="5"/>
      <c r="P3558" s="5"/>
      <c r="Q3558" s="5"/>
      <c r="R3558" s="18"/>
      <c r="S3558" s="18"/>
      <c r="T3558" s="18"/>
      <c r="AA3558" s="70"/>
      <c r="AB3558" s="70"/>
      <c r="AD3558" s="70"/>
      <c r="AE3558" s="112"/>
    </row>
    <row r="3559" spans="1:31" x14ac:dyDescent="0.25">
      <c r="A3559" s="18"/>
      <c r="B3559" s="18"/>
      <c r="C3559" s="18"/>
      <c r="D3559" s="77"/>
      <c r="E3559" s="77"/>
      <c r="F3559" s="77"/>
      <c r="G3559" s="78"/>
      <c r="H3559" s="5"/>
      <c r="I3559" s="5"/>
      <c r="J3559" s="5"/>
      <c r="K3559" s="5"/>
      <c r="O3559" s="5"/>
      <c r="P3559" s="5"/>
      <c r="Q3559" s="5"/>
      <c r="R3559" s="18"/>
      <c r="S3559" s="18"/>
      <c r="T3559" s="18"/>
      <c r="AA3559" s="70"/>
      <c r="AB3559" s="70"/>
      <c r="AD3559" s="70"/>
      <c r="AE3559" s="112"/>
    </row>
    <row r="3560" spans="1:31" x14ac:dyDescent="0.25">
      <c r="A3560" s="18"/>
      <c r="B3560" s="18"/>
      <c r="C3560" s="18"/>
      <c r="D3560" s="77"/>
      <c r="E3560" s="77"/>
      <c r="F3560" s="77"/>
      <c r="G3560" s="78"/>
      <c r="H3560" s="5"/>
      <c r="I3560" s="5"/>
      <c r="J3560" s="5"/>
      <c r="K3560" s="5"/>
      <c r="O3560" s="5"/>
      <c r="P3560" s="5"/>
      <c r="Q3560" s="5"/>
      <c r="R3560" s="18"/>
      <c r="S3560" s="18"/>
      <c r="T3560" s="18"/>
      <c r="AA3560" s="70"/>
      <c r="AB3560" s="70"/>
      <c r="AD3560" s="70"/>
      <c r="AE3560" s="112"/>
    </row>
    <row r="3561" spans="1:31" x14ac:dyDescent="0.25">
      <c r="A3561" s="18"/>
      <c r="B3561" s="18"/>
      <c r="C3561" s="18"/>
      <c r="D3561" s="77"/>
      <c r="E3561" s="77"/>
      <c r="F3561" s="77"/>
      <c r="G3561" s="78"/>
      <c r="H3561" s="5"/>
      <c r="I3561" s="5"/>
      <c r="J3561" s="5"/>
      <c r="K3561" s="5"/>
      <c r="O3561" s="5"/>
      <c r="P3561" s="5"/>
      <c r="Q3561" s="5"/>
      <c r="R3561" s="18"/>
      <c r="S3561" s="18"/>
      <c r="T3561" s="18"/>
      <c r="AA3561" s="70"/>
      <c r="AB3561" s="70"/>
      <c r="AD3561" s="70"/>
      <c r="AE3561" s="112"/>
    </row>
    <row r="3562" spans="1:31" x14ac:dyDescent="0.25">
      <c r="A3562" s="18"/>
      <c r="B3562" s="18"/>
      <c r="C3562" s="18"/>
      <c r="D3562" s="77"/>
      <c r="E3562" s="77"/>
      <c r="F3562" s="77"/>
      <c r="G3562" s="78"/>
      <c r="H3562" s="5"/>
      <c r="I3562" s="5"/>
      <c r="J3562" s="5"/>
      <c r="K3562" s="5"/>
      <c r="O3562" s="5"/>
      <c r="P3562" s="5"/>
      <c r="Q3562" s="5"/>
      <c r="R3562" s="18"/>
      <c r="S3562" s="18"/>
      <c r="T3562" s="18"/>
      <c r="AA3562" s="70"/>
      <c r="AB3562" s="70"/>
      <c r="AD3562" s="70"/>
      <c r="AE3562" s="112"/>
    </row>
    <row r="3563" spans="1:31" x14ac:dyDescent="0.25">
      <c r="A3563" s="18"/>
      <c r="B3563" s="18"/>
      <c r="C3563" s="18"/>
      <c r="D3563" s="77"/>
      <c r="E3563" s="77"/>
      <c r="F3563" s="77"/>
      <c r="G3563" s="78"/>
      <c r="H3563" s="5"/>
      <c r="I3563" s="5"/>
      <c r="J3563" s="5"/>
      <c r="K3563" s="5"/>
      <c r="O3563" s="5"/>
      <c r="P3563" s="5"/>
      <c r="Q3563" s="5"/>
      <c r="R3563" s="18"/>
      <c r="S3563" s="18"/>
      <c r="T3563" s="18"/>
      <c r="AA3563" s="70"/>
      <c r="AB3563" s="70"/>
      <c r="AD3563" s="70"/>
      <c r="AE3563" s="112"/>
    </row>
    <row r="3564" spans="1:31" x14ac:dyDescent="0.25">
      <c r="A3564" s="18"/>
      <c r="B3564" s="18"/>
      <c r="C3564" s="18"/>
      <c r="D3564" s="77"/>
      <c r="E3564" s="77"/>
      <c r="F3564" s="77"/>
      <c r="G3564" s="78"/>
      <c r="H3564" s="5"/>
      <c r="I3564" s="5"/>
      <c r="J3564" s="5"/>
      <c r="K3564" s="5"/>
      <c r="O3564" s="5"/>
      <c r="P3564" s="5"/>
      <c r="Q3564" s="5"/>
      <c r="R3564" s="18"/>
      <c r="S3564" s="18"/>
      <c r="T3564" s="18"/>
      <c r="AA3564" s="70"/>
      <c r="AB3564" s="70"/>
      <c r="AD3564" s="70"/>
      <c r="AE3564" s="112"/>
    </row>
    <row r="3565" spans="1:31" x14ac:dyDescent="0.25">
      <c r="A3565" s="18"/>
      <c r="B3565" s="18"/>
      <c r="C3565" s="18"/>
      <c r="D3565" s="77"/>
      <c r="E3565" s="77"/>
      <c r="F3565" s="77"/>
      <c r="G3565" s="78"/>
      <c r="H3565" s="5"/>
      <c r="I3565" s="5"/>
      <c r="J3565" s="5"/>
      <c r="K3565" s="5"/>
      <c r="O3565" s="5"/>
      <c r="P3565" s="5"/>
      <c r="Q3565" s="5"/>
      <c r="R3565" s="18"/>
      <c r="S3565" s="18"/>
      <c r="T3565" s="18"/>
      <c r="AA3565" s="70"/>
      <c r="AB3565" s="70"/>
      <c r="AD3565" s="70"/>
      <c r="AE3565" s="112"/>
    </row>
    <row r="3566" spans="1:31" x14ac:dyDescent="0.25">
      <c r="A3566" s="18"/>
      <c r="B3566" s="18"/>
      <c r="C3566" s="18"/>
      <c r="D3566" s="77"/>
      <c r="E3566" s="77"/>
      <c r="F3566" s="77"/>
      <c r="G3566" s="78"/>
      <c r="H3566" s="5"/>
      <c r="I3566" s="5"/>
      <c r="J3566" s="5"/>
      <c r="K3566" s="5"/>
      <c r="O3566" s="5"/>
      <c r="P3566" s="5"/>
      <c r="Q3566" s="5"/>
      <c r="R3566" s="18"/>
      <c r="S3566" s="18"/>
      <c r="T3566" s="18"/>
      <c r="AA3566" s="70"/>
      <c r="AB3566" s="70"/>
      <c r="AD3566" s="70"/>
      <c r="AE3566" s="112"/>
    </row>
    <row r="3567" spans="1:31" x14ac:dyDescent="0.25">
      <c r="A3567" s="18"/>
      <c r="B3567" s="18"/>
      <c r="C3567" s="18"/>
      <c r="D3567" s="77"/>
      <c r="E3567" s="77"/>
      <c r="F3567" s="77"/>
      <c r="G3567" s="78"/>
      <c r="H3567" s="5"/>
      <c r="I3567" s="5"/>
      <c r="J3567" s="5"/>
      <c r="K3567" s="5"/>
      <c r="O3567" s="5"/>
      <c r="P3567" s="5"/>
      <c r="Q3567" s="5"/>
      <c r="R3567" s="18"/>
      <c r="S3567" s="18"/>
      <c r="T3567" s="18"/>
      <c r="AA3567" s="70"/>
      <c r="AB3567" s="70"/>
      <c r="AD3567" s="70"/>
      <c r="AE3567" s="112"/>
    </row>
    <row r="3568" spans="1:31" x14ac:dyDescent="0.25">
      <c r="A3568" s="18"/>
      <c r="B3568" s="18"/>
      <c r="C3568" s="18"/>
      <c r="D3568" s="77"/>
      <c r="E3568" s="77"/>
      <c r="F3568" s="77"/>
      <c r="G3568" s="78"/>
      <c r="H3568" s="5"/>
      <c r="I3568" s="5"/>
      <c r="J3568" s="5"/>
      <c r="K3568" s="5"/>
      <c r="O3568" s="5"/>
      <c r="P3568" s="5"/>
      <c r="Q3568" s="5"/>
      <c r="R3568" s="18"/>
      <c r="S3568" s="18"/>
      <c r="T3568" s="18"/>
      <c r="AA3568" s="70"/>
      <c r="AB3568" s="70"/>
      <c r="AD3568" s="70"/>
      <c r="AE3568" s="112"/>
    </row>
    <row r="3569" spans="1:31" x14ac:dyDescent="0.25">
      <c r="A3569" s="18"/>
      <c r="B3569" s="18"/>
      <c r="C3569" s="18"/>
      <c r="D3569" s="77"/>
      <c r="E3569" s="77"/>
      <c r="F3569" s="77"/>
      <c r="G3569" s="78"/>
      <c r="H3569" s="5"/>
      <c r="I3569" s="5"/>
      <c r="J3569" s="5"/>
      <c r="K3569" s="5"/>
      <c r="O3569" s="5"/>
      <c r="P3569" s="5"/>
      <c r="Q3569" s="5"/>
      <c r="R3569" s="18"/>
      <c r="S3569" s="18"/>
      <c r="T3569" s="18"/>
      <c r="AA3569" s="70"/>
      <c r="AB3569" s="70"/>
      <c r="AD3569" s="70"/>
      <c r="AE3569" s="112"/>
    </row>
    <row r="3570" spans="1:31" x14ac:dyDescent="0.25">
      <c r="A3570" s="18"/>
      <c r="B3570" s="18"/>
      <c r="C3570" s="18"/>
      <c r="D3570" s="77"/>
      <c r="E3570" s="77"/>
      <c r="F3570" s="77"/>
      <c r="G3570" s="78"/>
      <c r="H3570" s="5"/>
      <c r="I3570" s="5"/>
      <c r="J3570" s="5"/>
      <c r="K3570" s="5"/>
      <c r="O3570" s="5"/>
      <c r="P3570" s="5"/>
      <c r="Q3570" s="5"/>
      <c r="R3570" s="18"/>
      <c r="S3570" s="18"/>
      <c r="T3570" s="18"/>
      <c r="AA3570" s="70"/>
      <c r="AB3570" s="70"/>
      <c r="AD3570" s="70"/>
      <c r="AE3570" s="112"/>
    </row>
    <row r="3571" spans="1:31" x14ac:dyDescent="0.25">
      <c r="A3571" s="18"/>
      <c r="B3571" s="18"/>
      <c r="C3571" s="18"/>
      <c r="D3571" s="77"/>
      <c r="E3571" s="77"/>
      <c r="F3571" s="77"/>
      <c r="G3571" s="78"/>
      <c r="H3571" s="5"/>
      <c r="I3571" s="5"/>
      <c r="J3571" s="5"/>
      <c r="K3571" s="5"/>
      <c r="O3571" s="5"/>
      <c r="P3571" s="5"/>
      <c r="Q3571" s="5"/>
      <c r="R3571" s="18"/>
      <c r="S3571" s="18"/>
      <c r="T3571" s="18"/>
      <c r="AA3571" s="70"/>
      <c r="AB3571" s="70"/>
      <c r="AD3571" s="70"/>
      <c r="AE3571" s="112"/>
    </row>
    <row r="3572" spans="1:31" x14ac:dyDescent="0.25">
      <c r="A3572" s="18"/>
      <c r="B3572" s="18"/>
      <c r="C3572" s="18"/>
      <c r="D3572" s="77"/>
      <c r="E3572" s="77"/>
      <c r="F3572" s="77"/>
      <c r="G3572" s="78"/>
      <c r="H3572" s="5"/>
      <c r="I3572" s="5"/>
      <c r="J3572" s="5"/>
      <c r="K3572" s="5"/>
      <c r="O3572" s="5"/>
      <c r="P3572" s="5"/>
      <c r="Q3572" s="5"/>
      <c r="R3572" s="18"/>
      <c r="S3572" s="18"/>
      <c r="T3572" s="18"/>
      <c r="AA3572" s="70"/>
      <c r="AB3572" s="70"/>
      <c r="AD3572" s="70"/>
      <c r="AE3572" s="112"/>
    </row>
    <row r="3573" spans="1:31" x14ac:dyDescent="0.25">
      <c r="A3573" s="18"/>
      <c r="B3573" s="18"/>
      <c r="C3573" s="18"/>
      <c r="D3573" s="77"/>
      <c r="E3573" s="77"/>
      <c r="F3573" s="77"/>
      <c r="G3573" s="78"/>
      <c r="H3573" s="5"/>
      <c r="I3573" s="5"/>
      <c r="J3573" s="5"/>
      <c r="K3573" s="5"/>
      <c r="O3573" s="5"/>
      <c r="P3573" s="5"/>
      <c r="Q3573" s="5"/>
      <c r="R3573" s="18"/>
      <c r="S3573" s="18"/>
      <c r="T3573" s="18"/>
      <c r="AA3573" s="70"/>
      <c r="AB3573" s="70"/>
      <c r="AD3573" s="70"/>
      <c r="AE3573" s="112"/>
    </row>
    <row r="3574" spans="1:31" x14ac:dyDescent="0.25">
      <c r="A3574" s="18"/>
      <c r="B3574" s="18"/>
      <c r="C3574" s="18"/>
      <c r="D3574" s="77"/>
      <c r="E3574" s="77"/>
      <c r="F3574" s="77"/>
      <c r="G3574" s="78"/>
      <c r="H3574" s="5"/>
      <c r="I3574" s="5"/>
      <c r="J3574" s="5"/>
      <c r="K3574" s="5"/>
      <c r="O3574" s="5"/>
      <c r="P3574" s="5"/>
      <c r="Q3574" s="5"/>
      <c r="R3574" s="18"/>
      <c r="S3574" s="18"/>
      <c r="T3574" s="18"/>
      <c r="AA3574" s="70"/>
      <c r="AB3574" s="70"/>
      <c r="AD3574" s="70"/>
      <c r="AE3574" s="112"/>
    </row>
    <row r="3575" spans="1:31" x14ac:dyDescent="0.25">
      <c r="A3575" s="18"/>
      <c r="B3575" s="18"/>
      <c r="C3575" s="18"/>
      <c r="D3575" s="77"/>
      <c r="E3575" s="77"/>
      <c r="F3575" s="77"/>
      <c r="G3575" s="78"/>
      <c r="H3575" s="5"/>
      <c r="I3575" s="5"/>
      <c r="J3575" s="5"/>
      <c r="K3575" s="5"/>
      <c r="O3575" s="5"/>
      <c r="P3575" s="5"/>
      <c r="Q3575" s="5"/>
      <c r="R3575" s="18"/>
      <c r="S3575" s="18"/>
      <c r="T3575" s="18"/>
      <c r="AA3575" s="70"/>
      <c r="AB3575" s="70"/>
      <c r="AD3575" s="70"/>
      <c r="AE3575" s="112"/>
    </row>
    <row r="3576" spans="1:31" x14ac:dyDescent="0.25">
      <c r="A3576" s="18"/>
      <c r="B3576" s="18"/>
      <c r="C3576" s="18"/>
      <c r="D3576" s="77"/>
      <c r="E3576" s="77"/>
      <c r="F3576" s="77"/>
      <c r="G3576" s="78"/>
      <c r="H3576" s="5"/>
      <c r="I3576" s="5"/>
      <c r="J3576" s="5"/>
      <c r="K3576" s="5"/>
      <c r="O3576" s="5"/>
      <c r="P3576" s="5"/>
      <c r="Q3576" s="5"/>
      <c r="R3576" s="18"/>
      <c r="S3576" s="18"/>
      <c r="T3576" s="18"/>
      <c r="AA3576" s="70"/>
      <c r="AB3576" s="70"/>
      <c r="AD3576" s="70"/>
      <c r="AE3576" s="112"/>
    </row>
    <row r="3577" spans="1:31" x14ac:dyDescent="0.25">
      <c r="A3577" s="18"/>
      <c r="B3577" s="18"/>
      <c r="C3577" s="18"/>
      <c r="D3577" s="77"/>
      <c r="E3577" s="77"/>
      <c r="F3577" s="77"/>
      <c r="G3577" s="78"/>
      <c r="H3577" s="5"/>
      <c r="I3577" s="5"/>
      <c r="J3577" s="5"/>
      <c r="K3577" s="5"/>
      <c r="O3577" s="5"/>
      <c r="P3577" s="5"/>
      <c r="Q3577" s="5"/>
      <c r="R3577" s="18"/>
      <c r="S3577" s="18"/>
      <c r="T3577" s="18"/>
      <c r="AA3577" s="70"/>
      <c r="AB3577" s="70"/>
      <c r="AD3577" s="70"/>
      <c r="AE3577" s="112"/>
    </row>
    <row r="3578" spans="1:31" x14ac:dyDescent="0.25">
      <c r="A3578" s="18"/>
      <c r="B3578" s="18"/>
      <c r="C3578" s="18"/>
      <c r="D3578" s="77"/>
      <c r="E3578" s="77"/>
      <c r="F3578" s="77"/>
      <c r="G3578" s="78"/>
      <c r="H3578" s="5"/>
      <c r="I3578" s="5"/>
      <c r="J3578" s="5"/>
      <c r="K3578" s="5"/>
      <c r="O3578" s="5"/>
      <c r="P3578" s="5"/>
      <c r="Q3578" s="5"/>
      <c r="R3578" s="18"/>
      <c r="S3578" s="18"/>
      <c r="T3578" s="18"/>
      <c r="AA3578" s="70"/>
      <c r="AB3578" s="70"/>
      <c r="AD3578" s="70"/>
      <c r="AE3578" s="112"/>
    </row>
    <row r="3579" spans="1:31" x14ac:dyDescent="0.25">
      <c r="A3579" s="18"/>
      <c r="B3579" s="18"/>
      <c r="C3579" s="18"/>
      <c r="D3579" s="77"/>
      <c r="E3579" s="77"/>
      <c r="F3579" s="77"/>
      <c r="G3579" s="78"/>
      <c r="H3579" s="5"/>
      <c r="I3579" s="5"/>
      <c r="J3579" s="5"/>
      <c r="K3579" s="5"/>
      <c r="O3579" s="5"/>
      <c r="P3579" s="5"/>
      <c r="Q3579" s="5"/>
      <c r="R3579" s="18"/>
      <c r="S3579" s="18"/>
      <c r="T3579" s="18"/>
      <c r="AA3579" s="70"/>
      <c r="AB3579" s="70"/>
      <c r="AD3579" s="70"/>
      <c r="AE3579" s="112"/>
    </row>
    <row r="3580" spans="1:31" x14ac:dyDescent="0.25">
      <c r="A3580" s="18"/>
      <c r="B3580" s="18"/>
      <c r="C3580" s="18"/>
      <c r="D3580" s="77"/>
      <c r="E3580" s="77"/>
      <c r="F3580" s="77"/>
      <c r="G3580" s="78"/>
      <c r="H3580" s="5"/>
      <c r="I3580" s="5"/>
      <c r="J3580" s="5"/>
      <c r="K3580" s="5"/>
      <c r="O3580" s="5"/>
      <c r="P3580" s="5"/>
      <c r="Q3580" s="5"/>
      <c r="R3580" s="18"/>
      <c r="S3580" s="18"/>
      <c r="T3580" s="18"/>
      <c r="AA3580" s="70"/>
      <c r="AB3580" s="70"/>
      <c r="AD3580" s="70"/>
      <c r="AE3580" s="112"/>
    </row>
    <row r="3581" spans="1:31" x14ac:dyDescent="0.25">
      <c r="A3581" s="18"/>
      <c r="B3581" s="18"/>
      <c r="C3581" s="18"/>
      <c r="D3581" s="77"/>
      <c r="E3581" s="77"/>
      <c r="F3581" s="77"/>
      <c r="G3581" s="78"/>
      <c r="H3581" s="5"/>
      <c r="I3581" s="5"/>
      <c r="J3581" s="5"/>
      <c r="K3581" s="5"/>
      <c r="O3581" s="5"/>
      <c r="P3581" s="5"/>
      <c r="Q3581" s="5"/>
      <c r="R3581" s="18"/>
      <c r="S3581" s="18"/>
      <c r="T3581" s="18"/>
      <c r="AA3581" s="70"/>
      <c r="AB3581" s="70"/>
      <c r="AD3581" s="70"/>
      <c r="AE3581" s="112"/>
    </row>
    <row r="3582" spans="1:31" x14ac:dyDescent="0.25">
      <c r="A3582" s="18"/>
      <c r="B3582" s="18"/>
      <c r="C3582" s="18"/>
      <c r="D3582" s="77"/>
      <c r="E3582" s="77"/>
      <c r="F3582" s="77"/>
      <c r="G3582" s="78"/>
      <c r="H3582" s="5"/>
      <c r="I3582" s="5"/>
      <c r="J3582" s="5"/>
      <c r="K3582" s="5"/>
      <c r="O3582" s="5"/>
      <c r="P3582" s="5"/>
      <c r="Q3582" s="5"/>
      <c r="R3582" s="18"/>
      <c r="S3582" s="18"/>
      <c r="T3582" s="18"/>
      <c r="AA3582" s="70"/>
      <c r="AB3582" s="70"/>
      <c r="AD3582" s="70"/>
      <c r="AE3582" s="112"/>
    </row>
    <row r="3583" spans="1:31" x14ac:dyDescent="0.25">
      <c r="A3583" s="18"/>
      <c r="B3583" s="18"/>
      <c r="C3583" s="18"/>
      <c r="D3583" s="77"/>
      <c r="E3583" s="77"/>
      <c r="F3583" s="77"/>
      <c r="G3583" s="78"/>
      <c r="H3583" s="5"/>
      <c r="I3583" s="5"/>
      <c r="J3583" s="5"/>
      <c r="K3583" s="5"/>
      <c r="O3583" s="5"/>
      <c r="P3583" s="5"/>
      <c r="Q3583" s="5"/>
      <c r="R3583" s="18"/>
      <c r="S3583" s="18"/>
      <c r="T3583" s="18"/>
      <c r="AA3583" s="70"/>
      <c r="AB3583" s="70"/>
      <c r="AD3583" s="70"/>
      <c r="AE3583" s="112"/>
    </row>
    <row r="3584" spans="1:31" x14ac:dyDescent="0.25">
      <c r="A3584" s="18"/>
      <c r="B3584" s="18"/>
      <c r="C3584" s="18"/>
      <c r="D3584" s="77"/>
      <c r="E3584" s="77"/>
      <c r="F3584" s="77"/>
      <c r="G3584" s="78"/>
      <c r="H3584" s="5"/>
      <c r="I3584" s="5"/>
      <c r="J3584" s="5"/>
      <c r="K3584" s="5"/>
      <c r="O3584" s="5"/>
      <c r="P3584" s="5"/>
      <c r="Q3584" s="5"/>
      <c r="R3584" s="18"/>
      <c r="S3584" s="18"/>
      <c r="T3584" s="18"/>
      <c r="AA3584" s="70"/>
      <c r="AB3584" s="70"/>
      <c r="AD3584" s="70"/>
      <c r="AE3584" s="112"/>
    </row>
    <row r="3585" spans="1:31" x14ac:dyDescent="0.25">
      <c r="A3585" s="18"/>
      <c r="B3585" s="18"/>
      <c r="C3585" s="18"/>
      <c r="D3585" s="77"/>
      <c r="E3585" s="77"/>
      <c r="F3585" s="77"/>
      <c r="G3585" s="78"/>
      <c r="H3585" s="5"/>
      <c r="I3585" s="5"/>
      <c r="J3585" s="5"/>
      <c r="K3585" s="5"/>
      <c r="O3585" s="5"/>
      <c r="P3585" s="5"/>
      <c r="Q3585" s="5"/>
      <c r="R3585" s="18"/>
      <c r="S3585" s="18"/>
      <c r="T3585" s="18"/>
      <c r="AA3585" s="70"/>
      <c r="AB3585" s="70"/>
      <c r="AD3585" s="70"/>
      <c r="AE3585" s="112"/>
    </row>
    <row r="3586" spans="1:31" x14ac:dyDescent="0.25">
      <c r="A3586" s="18"/>
      <c r="B3586" s="18"/>
      <c r="C3586" s="18"/>
      <c r="D3586" s="77"/>
      <c r="E3586" s="77"/>
      <c r="F3586" s="77"/>
      <c r="G3586" s="78"/>
      <c r="H3586" s="5"/>
      <c r="I3586" s="5"/>
      <c r="J3586" s="5"/>
      <c r="K3586" s="5"/>
      <c r="O3586" s="5"/>
      <c r="P3586" s="5"/>
      <c r="Q3586" s="5"/>
      <c r="R3586" s="18"/>
      <c r="S3586" s="18"/>
      <c r="T3586" s="18"/>
      <c r="AA3586" s="70"/>
      <c r="AB3586" s="70"/>
      <c r="AD3586" s="70"/>
      <c r="AE3586" s="112"/>
    </row>
    <row r="3587" spans="1:31" x14ac:dyDescent="0.25">
      <c r="A3587" s="18"/>
      <c r="B3587" s="18"/>
      <c r="C3587" s="18"/>
      <c r="D3587" s="77"/>
      <c r="E3587" s="77"/>
      <c r="F3587" s="77"/>
      <c r="G3587" s="78"/>
      <c r="H3587" s="5"/>
      <c r="I3587" s="5"/>
      <c r="J3587" s="5"/>
      <c r="K3587" s="5"/>
      <c r="O3587" s="5"/>
      <c r="P3587" s="5"/>
      <c r="Q3587" s="5"/>
      <c r="R3587" s="18"/>
      <c r="S3587" s="18"/>
      <c r="T3587" s="18"/>
      <c r="AA3587" s="70"/>
      <c r="AB3587" s="70"/>
      <c r="AD3587" s="70"/>
      <c r="AE3587" s="112"/>
    </row>
    <row r="3588" spans="1:31" x14ac:dyDescent="0.25">
      <c r="A3588" s="18"/>
      <c r="B3588" s="18"/>
      <c r="C3588" s="18"/>
      <c r="D3588" s="77"/>
      <c r="E3588" s="77"/>
      <c r="F3588" s="77"/>
      <c r="G3588" s="78"/>
      <c r="H3588" s="5"/>
      <c r="I3588" s="5"/>
      <c r="J3588" s="5"/>
      <c r="K3588" s="5"/>
      <c r="O3588" s="5"/>
      <c r="P3588" s="5"/>
      <c r="Q3588" s="5"/>
      <c r="R3588" s="18"/>
      <c r="S3588" s="18"/>
      <c r="T3588" s="18"/>
      <c r="AA3588" s="70"/>
      <c r="AB3588" s="70"/>
      <c r="AD3588" s="70"/>
      <c r="AE3588" s="112"/>
    </row>
    <row r="3589" spans="1:31" x14ac:dyDescent="0.25">
      <c r="A3589" s="18"/>
      <c r="B3589" s="18"/>
      <c r="C3589" s="18"/>
      <c r="D3589" s="77"/>
      <c r="E3589" s="77"/>
      <c r="F3589" s="77"/>
      <c r="G3589" s="78"/>
      <c r="H3589" s="5"/>
      <c r="I3589" s="5"/>
      <c r="J3589" s="5"/>
      <c r="K3589" s="5"/>
      <c r="O3589" s="5"/>
      <c r="P3589" s="5"/>
      <c r="Q3589" s="5"/>
      <c r="R3589" s="18"/>
      <c r="S3589" s="18"/>
      <c r="T3589" s="18"/>
      <c r="AA3589" s="70"/>
      <c r="AB3589" s="70"/>
      <c r="AD3589" s="70"/>
      <c r="AE3589" s="112"/>
    </row>
    <row r="3590" spans="1:31" x14ac:dyDescent="0.25">
      <c r="A3590" s="18"/>
      <c r="B3590" s="18"/>
      <c r="C3590" s="18"/>
      <c r="D3590" s="77"/>
      <c r="E3590" s="77"/>
      <c r="F3590" s="77"/>
      <c r="G3590" s="78"/>
      <c r="H3590" s="5"/>
      <c r="I3590" s="5"/>
      <c r="J3590" s="5"/>
      <c r="K3590" s="5"/>
      <c r="O3590" s="5"/>
      <c r="P3590" s="5"/>
      <c r="Q3590" s="5"/>
      <c r="R3590" s="18"/>
      <c r="S3590" s="18"/>
      <c r="T3590" s="18"/>
      <c r="AA3590" s="70"/>
      <c r="AB3590" s="70"/>
      <c r="AD3590" s="70"/>
      <c r="AE3590" s="112"/>
    </row>
    <row r="3591" spans="1:31" x14ac:dyDescent="0.25">
      <c r="A3591" s="18"/>
      <c r="B3591" s="18"/>
      <c r="C3591" s="18"/>
      <c r="D3591" s="77"/>
      <c r="E3591" s="77"/>
      <c r="F3591" s="77"/>
      <c r="G3591" s="78"/>
      <c r="H3591" s="5"/>
      <c r="I3591" s="5"/>
      <c r="J3591" s="5"/>
      <c r="K3591" s="5"/>
      <c r="O3591" s="5"/>
      <c r="P3591" s="5"/>
      <c r="Q3591" s="5"/>
      <c r="R3591" s="18"/>
      <c r="S3591" s="18"/>
      <c r="T3591" s="18"/>
      <c r="AA3591" s="70"/>
      <c r="AB3591" s="70"/>
      <c r="AD3591" s="70"/>
      <c r="AE3591" s="112"/>
    </row>
    <row r="3592" spans="1:31" x14ac:dyDescent="0.25">
      <c r="A3592" s="18"/>
      <c r="B3592" s="18"/>
      <c r="C3592" s="18"/>
      <c r="D3592" s="77"/>
      <c r="E3592" s="77"/>
      <c r="F3592" s="77"/>
      <c r="G3592" s="78"/>
      <c r="H3592" s="5"/>
      <c r="I3592" s="5"/>
      <c r="J3592" s="5"/>
      <c r="K3592" s="5"/>
      <c r="O3592" s="5"/>
      <c r="P3592" s="5"/>
      <c r="Q3592" s="5"/>
      <c r="R3592" s="18"/>
      <c r="S3592" s="18"/>
      <c r="T3592" s="18"/>
      <c r="AA3592" s="70"/>
      <c r="AB3592" s="70"/>
      <c r="AD3592" s="70"/>
      <c r="AE3592" s="112"/>
    </row>
    <row r="3593" spans="1:31" x14ac:dyDescent="0.25">
      <c r="A3593" s="18"/>
      <c r="B3593" s="18"/>
      <c r="C3593" s="18"/>
      <c r="D3593" s="77"/>
      <c r="E3593" s="77"/>
      <c r="F3593" s="77"/>
      <c r="G3593" s="78"/>
      <c r="H3593" s="5"/>
      <c r="I3593" s="5"/>
      <c r="J3593" s="5"/>
      <c r="K3593" s="5"/>
      <c r="O3593" s="5"/>
      <c r="P3593" s="5"/>
      <c r="Q3593" s="5"/>
      <c r="R3593" s="18"/>
      <c r="S3593" s="18"/>
      <c r="T3593" s="18"/>
      <c r="AA3593" s="70"/>
      <c r="AB3593" s="70"/>
      <c r="AD3593" s="70"/>
      <c r="AE3593" s="112"/>
    </row>
    <row r="3594" spans="1:31" x14ac:dyDescent="0.25">
      <c r="A3594" s="18"/>
      <c r="B3594" s="18"/>
      <c r="C3594" s="18"/>
      <c r="D3594" s="77"/>
      <c r="E3594" s="77"/>
      <c r="F3594" s="77"/>
      <c r="G3594" s="78"/>
      <c r="H3594" s="5"/>
      <c r="I3594" s="5"/>
      <c r="J3594" s="5"/>
      <c r="K3594" s="5"/>
      <c r="O3594" s="5"/>
      <c r="P3594" s="5"/>
      <c r="Q3594" s="5"/>
      <c r="R3594" s="18"/>
      <c r="S3594" s="18"/>
      <c r="T3594" s="18"/>
      <c r="AA3594" s="70"/>
      <c r="AB3594" s="70"/>
      <c r="AD3594" s="70"/>
      <c r="AE3594" s="112"/>
    </row>
    <row r="3595" spans="1:31" x14ac:dyDescent="0.25">
      <c r="A3595" s="18"/>
      <c r="B3595" s="18"/>
      <c r="C3595" s="18"/>
      <c r="D3595" s="77"/>
      <c r="E3595" s="77"/>
      <c r="F3595" s="77"/>
      <c r="G3595" s="78"/>
      <c r="H3595" s="5"/>
      <c r="I3595" s="5"/>
      <c r="J3595" s="5"/>
      <c r="K3595" s="5"/>
      <c r="O3595" s="5"/>
      <c r="P3595" s="5"/>
      <c r="Q3595" s="5"/>
      <c r="R3595" s="18"/>
      <c r="S3595" s="18"/>
      <c r="T3595" s="18"/>
      <c r="AA3595" s="70"/>
      <c r="AB3595" s="70"/>
      <c r="AD3595" s="70"/>
      <c r="AE3595" s="112"/>
    </row>
    <row r="3596" spans="1:31" x14ac:dyDescent="0.25">
      <c r="A3596" s="18"/>
      <c r="B3596" s="18"/>
      <c r="C3596" s="18"/>
      <c r="D3596" s="77"/>
      <c r="E3596" s="77"/>
      <c r="F3596" s="77"/>
      <c r="G3596" s="78"/>
      <c r="H3596" s="5"/>
      <c r="I3596" s="5"/>
      <c r="J3596" s="5"/>
      <c r="K3596" s="5"/>
      <c r="O3596" s="5"/>
      <c r="P3596" s="5"/>
      <c r="Q3596" s="5"/>
      <c r="R3596" s="18"/>
      <c r="S3596" s="18"/>
      <c r="T3596" s="18"/>
      <c r="AA3596" s="70"/>
      <c r="AB3596" s="70"/>
      <c r="AD3596" s="70"/>
      <c r="AE3596" s="112"/>
    </row>
    <row r="3597" spans="1:31" x14ac:dyDescent="0.25">
      <c r="A3597" s="18"/>
      <c r="B3597" s="18"/>
      <c r="C3597" s="18"/>
      <c r="D3597" s="77"/>
      <c r="E3597" s="77"/>
      <c r="F3597" s="77"/>
      <c r="G3597" s="78"/>
      <c r="H3597" s="5"/>
      <c r="I3597" s="5"/>
      <c r="J3597" s="5"/>
      <c r="K3597" s="5"/>
      <c r="O3597" s="5"/>
      <c r="P3597" s="5"/>
      <c r="Q3597" s="5"/>
      <c r="R3597" s="18"/>
      <c r="S3597" s="18"/>
      <c r="T3597" s="18"/>
      <c r="AA3597" s="70"/>
      <c r="AB3597" s="70"/>
      <c r="AD3597" s="70"/>
      <c r="AE3597" s="112"/>
    </row>
    <row r="3598" spans="1:31" x14ac:dyDescent="0.25">
      <c r="A3598" s="18"/>
      <c r="B3598" s="18"/>
      <c r="C3598" s="18"/>
      <c r="D3598" s="77"/>
      <c r="E3598" s="77"/>
      <c r="F3598" s="77"/>
      <c r="G3598" s="78"/>
      <c r="H3598" s="5"/>
      <c r="I3598" s="5"/>
      <c r="J3598" s="5"/>
      <c r="K3598" s="5"/>
      <c r="O3598" s="5"/>
      <c r="P3598" s="5"/>
      <c r="Q3598" s="5"/>
      <c r="R3598" s="18"/>
      <c r="S3598" s="18"/>
      <c r="T3598" s="18"/>
      <c r="AA3598" s="70"/>
      <c r="AB3598" s="70"/>
      <c r="AD3598" s="70"/>
      <c r="AE3598" s="112"/>
    </row>
    <row r="3599" spans="1:31" x14ac:dyDescent="0.25">
      <c r="A3599" s="18"/>
      <c r="B3599" s="18"/>
      <c r="C3599" s="18"/>
      <c r="D3599" s="77"/>
      <c r="E3599" s="77"/>
      <c r="F3599" s="77"/>
      <c r="G3599" s="78"/>
      <c r="H3599" s="5"/>
      <c r="I3599" s="5"/>
      <c r="J3599" s="5"/>
      <c r="K3599" s="5"/>
      <c r="O3599" s="5"/>
      <c r="P3599" s="5"/>
      <c r="Q3599" s="5"/>
      <c r="R3599" s="18"/>
      <c r="S3599" s="18"/>
      <c r="T3599" s="18"/>
      <c r="AA3599" s="70"/>
      <c r="AB3599" s="70"/>
      <c r="AD3599" s="70"/>
      <c r="AE3599" s="112"/>
    </row>
    <row r="3600" spans="1:31" x14ac:dyDescent="0.25">
      <c r="A3600" s="18"/>
      <c r="B3600" s="18"/>
      <c r="C3600" s="18"/>
      <c r="D3600" s="77"/>
      <c r="E3600" s="77"/>
      <c r="F3600" s="77"/>
      <c r="G3600" s="78"/>
      <c r="H3600" s="5"/>
      <c r="I3600" s="5"/>
      <c r="J3600" s="5"/>
      <c r="K3600" s="5"/>
      <c r="O3600" s="5"/>
      <c r="P3600" s="5"/>
      <c r="Q3600" s="5"/>
      <c r="R3600" s="18"/>
      <c r="S3600" s="18"/>
      <c r="T3600" s="18"/>
      <c r="AA3600" s="70"/>
      <c r="AB3600" s="70"/>
      <c r="AD3600" s="70"/>
      <c r="AE3600" s="112"/>
    </row>
    <row r="3601" spans="1:31" x14ac:dyDescent="0.25">
      <c r="A3601" s="18"/>
      <c r="B3601" s="18"/>
      <c r="C3601" s="18"/>
      <c r="D3601" s="77"/>
      <c r="E3601" s="77"/>
      <c r="F3601" s="77"/>
      <c r="G3601" s="78"/>
      <c r="H3601" s="5"/>
      <c r="I3601" s="5"/>
      <c r="J3601" s="5"/>
      <c r="K3601" s="5"/>
      <c r="O3601" s="5"/>
      <c r="P3601" s="5"/>
      <c r="Q3601" s="5"/>
      <c r="R3601" s="18"/>
      <c r="S3601" s="18"/>
      <c r="T3601" s="18"/>
      <c r="AA3601" s="70"/>
      <c r="AB3601" s="70"/>
      <c r="AD3601" s="70"/>
      <c r="AE3601" s="112"/>
    </row>
    <row r="3602" spans="1:31" x14ac:dyDescent="0.25">
      <c r="A3602" s="18"/>
      <c r="B3602" s="18"/>
      <c r="C3602" s="18"/>
      <c r="D3602" s="77"/>
      <c r="E3602" s="77"/>
      <c r="F3602" s="77"/>
      <c r="G3602" s="78"/>
      <c r="H3602" s="5"/>
      <c r="I3602" s="5"/>
      <c r="J3602" s="5"/>
      <c r="K3602" s="5"/>
      <c r="O3602" s="5"/>
      <c r="P3602" s="5"/>
      <c r="Q3602" s="5"/>
      <c r="R3602" s="18"/>
      <c r="S3602" s="18"/>
      <c r="T3602" s="18"/>
      <c r="AA3602" s="70"/>
      <c r="AB3602" s="70"/>
      <c r="AD3602" s="70"/>
      <c r="AE3602" s="112"/>
    </row>
    <row r="3603" spans="1:31" x14ac:dyDescent="0.25">
      <c r="A3603" s="18"/>
      <c r="B3603" s="18"/>
      <c r="C3603" s="18"/>
      <c r="D3603" s="77"/>
      <c r="E3603" s="77"/>
      <c r="F3603" s="77"/>
      <c r="G3603" s="78"/>
      <c r="H3603" s="5"/>
      <c r="I3603" s="5"/>
      <c r="J3603" s="5"/>
      <c r="K3603" s="5"/>
      <c r="O3603" s="5"/>
      <c r="P3603" s="5"/>
      <c r="Q3603" s="5"/>
      <c r="R3603" s="18"/>
      <c r="S3603" s="18"/>
      <c r="T3603" s="18"/>
      <c r="AA3603" s="70"/>
      <c r="AB3603" s="70"/>
      <c r="AD3603" s="70"/>
      <c r="AE3603" s="112"/>
    </row>
    <row r="3604" spans="1:31" x14ac:dyDescent="0.25">
      <c r="A3604" s="18"/>
      <c r="B3604" s="18"/>
      <c r="C3604" s="18"/>
      <c r="D3604" s="77"/>
      <c r="E3604" s="77"/>
      <c r="F3604" s="77"/>
      <c r="G3604" s="78"/>
      <c r="H3604" s="5"/>
      <c r="I3604" s="5"/>
      <c r="J3604" s="5"/>
      <c r="K3604" s="5"/>
      <c r="O3604" s="5"/>
      <c r="P3604" s="5"/>
      <c r="Q3604" s="5"/>
      <c r="R3604" s="18"/>
      <c r="S3604" s="18"/>
      <c r="T3604" s="18"/>
      <c r="AA3604" s="70"/>
      <c r="AB3604" s="70"/>
      <c r="AD3604" s="70"/>
      <c r="AE3604" s="112"/>
    </row>
    <row r="3605" spans="1:31" x14ac:dyDescent="0.25">
      <c r="A3605" s="18"/>
      <c r="B3605" s="18"/>
      <c r="C3605" s="18"/>
      <c r="D3605" s="77"/>
      <c r="E3605" s="77"/>
      <c r="F3605" s="77"/>
      <c r="G3605" s="78"/>
      <c r="H3605" s="5"/>
      <c r="I3605" s="5"/>
      <c r="J3605" s="5"/>
      <c r="K3605" s="5"/>
      <c r="O3605" s="5"/>
      <c r="P3605" s="5"/>
      <c r="Q3605" s="5"/>
      <c r="R3605" s="18"/>
      <c r="S3605" s="18"/>
      <c r="T3605" s="18"/>
      <c r="AA3605" s="70"/>
      <c r="AB3605" s="70"/>
      <c r="AD3605" s="70"/>
      <c r="AE3605" s="112"/>
    </row>
    <row r="3606" spans="1:31" x14ac:dyDescent="0.25">
      <c r="A3606" s="18"/>
      <c r="B3606" s="18"/>
      <c r="C3606" s="18"/>
      <c r="D3606" s="77"/>
      <c r="E3606" s="77"/>
      <c r="F3606" s="77"/>
      <c r="G3606" s="78"/>
      <c r="H3606" s="5"/>
      <c r="I3606" s="5"/>
      <c r="J3606" s="5"/>
      <c r="K3606" s="5"/>
      <c r="O3606" s="5"/>
      <c r="P3606" s="5"/>
      <c r="Q3606" s="5"/>
      <c r="R3606" s="18"/>
      <c r="S3606" s="18"/>
      <c r="T3606" s="18"/>
      <c r="AA3606" s="70"/>
      <c r="AB3606" s="70"/>
      <c r="AD3606" s="70"/>
      <c r="AE3606" s="112"/>
    </row>
    <row r="3607" spans="1:31" x14ac:dyDescent="0.25">
      <c r="A3607" s="18"/>
      <c r="B3607" s="18"/>
      <c r="C3607" s="18"/>
      <c r="D3607" s="77"/>
      <c r="E3607" s="77"/>
      <c r="F3607" s="77"/>
      <c r="G3607" s="78"/>
      <c r="H3607" s="5"/>
      <c r="I3607" s="5"/>
      <c r="J3607" s="5"/>
      <c r="K3607" s="5"/>
      <c r="O3607" s="5"/>
      <c r="P3607" s="5"/>
      <c r="Q3607" s="5"/>
      <c r="R3607" s="18"/>
      <c r="S3607" s="18"/>
      <c r="T3607" s="18"/>
      <c r="AA3607" s="70"/>
      <c r="AB3607" s="70"/>
      <c r="AD3607" s="70"/>
      <c r="AE3607" s="112"/>
    </row>
    <row r="3608" spans="1:31" x14ac:dyDescent="0.25">
      <c r="A3608" s="18"/>
      <c r="B3608" s="18"/>
      <c r="C3608" s="18"/>
      <c r="D3608" s="77"/>
      <c r="E3608" s="77"/>
      <c r="F3608" s="77"/>
      <c r="G3608" s="78"/>
      <c r="H3608" s="5"/>
      <c r="I3608" s="5"/>
      <c r="J3608" s="5"/>
      <c r="K3608" s="5"/>
      <c r="O3608" s="5"/>
      <c r="P3608" s="5"/>
      <c r="Q3608" s="5"/>
      <c r="R3608" s="18"/>
      <c r="S3608" s="18"/>
      <c r="T3608" s="18"/>
      <c r="AA3608" s="70"/>
      <c r="AB3608" s="70"/>
      <c r="AD3608" s="70"/>
      <c r="AE3608" s="112"/>
    </row>
    <row r="3609" spans="1:31" x14ac:dyDescent="0.25">
      <c r="A3609" s="18"/>
      <c r="B3609" s="18"/>
      <c r="C3609" s="18"/>
      <c r="D3609" s="77"/>
      <c r="E3609" s="77"/>
      <c r="F3609" s="77"/>
      <c r="G3609" s="78"/>
      <c r="H3609" s="5"/>
      <c r="I3609" s="5"/>
      <c r="J3609" s="5"/>
      <c r="K3609" s="5"/>
      <c r="O3609" s="5"/>
      <c r="P3609" s="5"/>
      <c r="Q3609" s="5"/>
      <c r="R3609" s="18"/>
      <c r="S3609" s="18"/>
      <c r="T3609" s="18"/>
      <c r="AA3609" s="70"/>
      <c r="AB3609" s="70"/>
      <c r="AD3609" s="70"/>
      <c r="AE3609" s="112"/>
    </row>
    <row r="3610" spans="1:31" x14ac:dyDescent="0.25">
      <c r="A3610" s="18"/>
      <c r="B3610" s="18"/>
      <c r="C3610" s="18"/>
      <c r="D3610" s="77"/>
      <c r="E3610" s="77"/>
      <c r="F3610" s="77"/>
      <c r="G3610" s="78"/>
      <c r="H3610" s="5"/>
      <c r="I3610" s="5"/>
      <c r="J3610" s="5"/>
      <c r="K3610" s="5"/>
      <c r="O3610" s="5"/>
      <c r="P3610" s="5"/>
      <c r="Q3610" s="5"/>
      <c r="R3610" s="18"/>
      <c r="S3610" s="18"/>
      <c r="T3610" s="18"/>
      <c r="AA3610" s="70"/>
      <c r="AB3610" s="70"/>
      <c r="AD3610" s="70"/>
      <c r="AE3610" s="112"/>
    </row>
    <row r="3611" spans="1:31" x14ac:dyDescent="0.25">
      <c r="A3611" s="18"/>
      <c r="B3611" s="18"/>
      <c r="C3611" s="18"/>
      <c r="D3611" s="77"/>
      <c r="E3611" s="77"/>
      <c r="F3611" s="77"/>
      <c r="G3611" s="78"/>
      <c r="H3611" s="5"/>
      <c r="I3611" s="5"/>
      <c r="J3611" s="5"/>
      <c r="K3611" s="5"/>
      <c r="O3611" s="5"/>
      <c r="P3611" s="5"/>
      <c r="Q3611" s="5"/>
      <c r="R3611" s="18"/>
      <c r="S3611" s="18"/>
      <c r="T3611" s="18"/>
      <c r="AA3611" s="70"/>
      <c r="AB3611" s="70"/>
      <c r="AD3611" s="70"/>
      <c r="AE3611" s="112"/>
    </row>
    <row r="3612" spans="1:31" x14ac:dyDescent="0.25">
      <c r="A3612" s="18"/>
      <c r="B3612" s="18"/>
      <c r="C3612" s="18"/>
      <c r="D3612" s="77"/>
      <c r="E3612" s="77"/>
      <c r="F3612" s="77"/>
      <c r="G3612" s="78"/>
      <c r="H3612" s="5"/>
      <c r="I3612" s="5"/>
      <c r="J3612" s="5"/>
      <c r="K3612" s="5"/>
      <c r="O3612" s="5"/>
      <c r="P3612" s="5"/>
      <c r="Q3612" s="5"/>
      <c r="R3612" s="18"/>
      <c r="S3612" s="18"/>
      <c r="T3612" s="18"/>
      <c r="AA3612" s="70"/>
      <c r="AB3612" s="70"/>
      <c r="AD3612" s="70"/>
      <c r="AE3612" s="112"/>
    </row>
    <row r="3613" spans="1:31" x14ac:dyDescent="0.25">
      <c r="A3613" s="18"/>
      <c r="B3613" s="18"/>
      <c r="C3613" s="18"/>
      <c r="D3613" s="77"/>
      <c r="E3613" s="77"/>
      <c r="F3613" s="77"/>
      <c r="G3613" s="78"/>
      <c r="H3613" s="5"/>
      <c r="I3613" s="5"/>
      <c r="J3613" s="5"/>
      <c r="K3613" s="5"/>
      <c r="O3613" s="5"/>
      <c r="P3613" s="5"/>
      <c r="Q3613" s="5"/>
      <c r="R3613" s="18"/>
      <c r="S3613" s="18"/>
      <c r="T3613" s="18"/>
      <c r="AA3613" s="70"/>
      <c r="AB3613" s="70"/>
      <c r="AD3613" s="70"/>
      <c r="AE3613" s="112"/>
    </row>
    <row r="3614" spans="1:31" x14ac:dyDescent="0.25">
      <c r="A3614" s="18"/>
      <c r="B3614" s="18"/>
      <c r="C3614" s="18"/>
      <c r="D3614" s="77"/>
      <c r="E3614" s="77"/>
      <c r="F3614" s="77"/>
      <c r="G3614" s="78"/>
      <c r="H3614" s="5"/>
      <c r="I3614" s="5"/>
      <c r="J3614" s="5"/>
      <c r="K3614" s="5"/>
      <c r="O3614" s="5"/>
      <c r="P3614" s="5"/>
      <c r="Q3614" s="5"/>
      <c r="R3614" s="18"/>
      <c r="S3614" s="18"/>
      <c r="T3614" s="18"/>
      <c r="AA3614" s="70"/>
      <c r="AB3614" s="70"/>
      <c r="AD3614" s="70"/>
      <c r="AE3614" s="112"/>
    </row>
    <row r="3615" spans="1:31" x14ac:dyDescent="0.25">
      <c r="A3615" s="18"/>
      <c r="B3615" s="18"/>
      <c r="C3615" s="18"/>
      <c r="D3615" s="77"/>
      <c r="E3615" s="77"/>
      <c r="F3615" s="77"/>
      <c r="G3615" s="78"/>
      <c r="H3615" s="5"/>
      <c r="I3615" s="5"/>
      <c r="J3615" s="5"/>
      <c r="K3615" s="5"/>
      <c r="O3615" s="5"/>
      <c r="P3615" s="5"/>
      <c r="Q3615" s="5"/>
      <c r="R3615" s="18"/>
      <c r="S3615" s="18"/>
      <c r="T3615" s="18"/>
      <c r="AA3615" s="70"/>
      <c r="AB3615" s="70"/>
      <c r="AD3615" s="70"/>
      <c r="AE3615" s="112"/>
    </row>
    <row r="3616" spans="1:31" x14ac:dyDescent="0.25">
      <c r="A3616" s="18"/>
      <c r="B3616" s="18"/>
      <c r="C3616" s="18"/>
      <c r="D3616" s="77"/>
      <c r="E3616" s="77"/>
      <c r="F3616" s="77"/>
      <c r="G3616" s="78"/>
      <c r="H3616" s="5"/>
      <c r="I3616" s="5"/>
      <c r="J3616" s="5"/>
      <c r="K3616" s="5"/>
      <c r="O3616" s="5"/>
      <c r="P3616" s="5"/>
      <c r="Q3616" s="5"/>
      <c r="R3616" s="18"/>
      <c r="S3616" s="18"/>
      <c r="T3616" s="18"/>
      <c r="AA3616" s="70"/>
      <c r="AB3616" s="70"/>
      <c r="AD3616" s="70"/>
      <c r="AE3616" s="112"/>
    </row>
    <row r="3617" spans="1:31" x14ac:dyDescent="0.25">
      <c r="A3617" s="18"/>
      <c r="B3617" s="18"/>
      <c r="C3617" s="18"/>
      <c r="D3617" s="77"/>
      <c r="E3617" s="77"/>
      <c r="F3617" s="77"/>
      <c r="G3617" s="78"/>
      <c r="H3617" s="5"/>
      <c r="I3617" s="5"/>
      <c r="J3617" s="5"/>
      <c r="K3617" s="5"/>
      <c r="O3617" s="5"/>
      <c r="P3617" s="5"/>
      <c r="Q3617" s="5"/>
      <c r="R3617" s="18"/>
      <c r="S3617" s="18"/>
      <c r="T3617" s="18"/>
      <c r="AA3617" s="70"/>
      <c r="AB3617" s="70"/>
      <c r="AD3617" s="70"/>
      <c r="AE3617" s="112"/>
    </row>
    <row r="3618" spans="1:31" x14ac:dyDescent="0.25">
      <c r="A3618" s="18"/>
      <c r="B3618" s="18"/>
      <c r="C3618" s="18"/>
      <c r="D3618" s="77"/>
      <c r="E3618" s="77"/>
      <c r="F3618" s="77"/>
      <c r="G3618" s="78"/>
      <c r="H3618" s="5"/>
      <c r="I3618" s="5"/>
      <c r="J3618" s="5"/>
      <c r="K3618" s="5"/>
      <c r="O3618" s="5"/>
      <c r="P3618" s="5"/>
      <c r="Q3618" s="5"/>
      <c r="R3618" s="18"/>
      <c r="S3618" s="18"/>
      <c r="T3618" s="18"/>
      <c r="AA3618" s="70"/>
      <c r="AB3618" s="70"/>
      <c r="AD3618" s="70"/>
      <c r="AE3618" s="112"/>
    </row>
    <row r="3619" spans="1:31" x14ac:dyDescent="0.25">
      <c r="A3619" s="18"/>
      <c r="B3619" s="18"/>
      <c r="C3619" s="18"/>
      <c r="D3619" s="77"/>
      <c r="E3619" s="77"/>
      <c r="F3619" s="77"/>
      <c r="G3619" s="78"/>
      <c r="H3619" s="5"/>
      <c r="I3619" s="5"/>
      <c r="J3619" s="5"/>
      <c r="K3619" s="5"/>
      <c r="O3619" s="5"/>
      <c r="P3619" s="5"/>
      <c r="Q3619" s="5"/>
      <c r="R3619" s="18"/>
      <c r="S3619" s="18"/>
      <c r="T3619" s="18"/>
      <c r="AA3619" s="70"/>
      <c r="AB3619" s="70"/>
      <c r="AD3619" s="70"/>
      <c r="AE3619" s="112"/>
    </row>
    <row r="3620" spans="1:31" x14ac:dyDescent="0.25">
      <c r="A3620" s="18"/>
      <c r="B3620" s="18"/>
      <c r="C3620" s="18"/>
      <c r="D3620" s="77"/>
      <c r="E3620" s="77"/>
      <c r="F3620" s="77"/>
      <c r="G3620" s="78"/>
      <c r="H3620" s="5"/>
      <c r="I3620" s="5"/>
      <c r="J3620" s="5"/>
      <c r="K3620" s="5"/>
      <c r="O3620" s="5"/>
      <c r="P3620" s="5"/>
      <c r="Q3620" s="5"/>
      <c r="R3620" s="18"/>
      <c r="S3620" s="18"/>
      <c r="T3620" s="18"/>
      <c r="AA3620" s="70"/>
      <c r="AB3620" s="70"/>
      <c r="AD3620" s="70"/>
      <c r="AE3620" s="112"/>
    </row>
    <row r="3621" spans="1:31" x14ac:dyDescent="0.25">
      <c r="A3621" s="18"/>
      <c r="B3621" s="18"/>
      <c r="C3621" s="18"/>
      <c r="D3621" s="77"/>
      <c r="E3621" s="77"/>
      <c r="F3621" s="77"/>
      <c r="G3621" s="78"/>
      <c r="H3621" s="5"/>
      <c r="I3621" s="5"/>
      <c r="J3621" s="5"/>
      <c r="K3621" s="5"/>
      <c r="O3621" s="5"/>
      <c r="P3621" s="5"/>
      <c r="Q3621" s="5"/>
      <c r="R3621" s="18"/>
      <c r="S3621" s="18"/>
      <c r="T3621" s="18"/>
      <c r="AA3621" s="70"/>
      <c r="AB3621" s="70"/>
      <c r="AD3621" s="70"/>
      <c r="AE3621" s="112"/>
    </row>
    <row r="3622" spans="1:31" x14ac:dyDescent="0.25">
      <c r="A3622" s="18"/>
      <c r="B3622" s="18"/>
      <c r="C3622" s="18"/>
      <c r="D3622" s="77"/>
      <c r="E3622" s="77"/>
      <c r="F3622" s="77"/>
      <c r="G3622" s="78"/>
      <c r="H3622" s="5"/>
      <c r="I3622" s="5"/>
      <c r="J3622" s="5"/>
      <c r="K3622" s="5"/>
      <c r="O3622" s="5"/>
      <c r="P3622" s="5"/>
      <c r="Q3622" s="5"/>
      <c r="R3622" s="18"/>
      <c r="S3622" s="18"/>
      <c r="T3622" s="18"/>
      <c r="AA3622" s="70"/>
      <c r="AB3622" s="70"/>
      <c r="AD3622" s="70"/>
      <c r="AE3622" s="112"/>
    </row>
    <row r="3623" spans="1:31" x14ac:dyDescent="0.25">
      <c r="A3623" s="18"/>
      <c r="B3623" s="18"/>
      <c r="C3623" s="18"/>
      <c r="D3623" s="77"/>
      <c r="E3623" s="77"/>
      <c r="F3623" s="77"/>
      <c r="G3623" s="78"/>
      <c r="H3623" s="5"/>
      <c r="I3623" s="5"/>
      <c r="J3623" s="5"/>
      <c r="K3623" s="5"/>
      <c r="O3623" s="5"/>
      <c r="P3623" s="5"/>
      <c r="Q3623" s="5"/>
      <c r="R3623" s="18"/>
      <c r="S3623" s="18"/>
      <c r="T3623" s="18"/>
      <c r="AA3623" s="70"/>
      <c r="AB3623" s="70"/>
      <c r="AD3623" s="70"/>
      <c r="AE3623" s="112"/>
    </row>
    <row r="3624" spans="1:31" x14ac:dyDescent="0.25">
      <c r="A3624" s="18"/>
      <c r="B3624" s="18"/>
      <c r="C3624" s="18"/>
      <c r="D3624" s="77"/>
      <c r="E3624" s="77"/>
      <c r="F3624" s="77"/>
      <c r="G3624" s="78"/>
      <c r="H3624" s="5"/>
      <c r="I3624" s="5"/>
      <c r="J3624" s="5"/>
      <c r="K3624" s="5"/>
      <c r="O3624" s="5"/>
      <c r="P3624" s="5"/>
      <c r="Q3624" s="5"/>
      <c r="R3624" s="18"/>
      <c r="S3624" s="18"/>
      <c r="T3624" s="18"/>
      <c r="AA3624" s="70"/>
      <c r="AB3624" s="70"/>
      <c r="AD3624" s="70"/>
      <c r="AE3624" s="112"/>
    </row>
    <row r="3625" spans="1:31" x14ac:dyDescent="0.25">
      <c r="A3625" s="18"/>
      <c r="B3625" s="18"/>
      <c r="C3625" s="18"/>
      <c r="D3625" s="77"/>
      <c r="E3625" s="77"/>
      <c r="F3625" s="77"/>
      <c r="G3625" s="78"/>
      <c r="H3625" s="5"/>
      <c r="I3625" s="5"/>
      <c r="J3625" s="5"/>
      <c r="K3625" s="5"/>
      <c r="O3625" s="5"/>
      <c r="P3625" s="5"/>
      <c r="Q3625" s="5"/>
      <c r="R3625" s="18"/>
      <c r="S3625" s="18"/>
      <c r="T3625" s="18"/>
      <c r="AA3625" s="70"/>
      <c r="AB3625" s="70"/>
      <c r="AD3625" s="70"/>
      <c r="AE3625" s="112"/>
    </row>
    <row r="3626" spans="1:31" x14ac:dyDescent="0.25">
      <c r="A3626" s="18"/>
      <c r="B3626" s="18"/>
      <c r="C3626" s="18"/>
      <c r="D3626" s="77"/>
      <c r="E3626" s="77"/>
      <c r="F3626" s="77"/>
      <c r="G3626" s="78"/>
      <c r="H3626" s="5"/>
      <c r="I3626" s="5"/>
      <c r="J3626" s="5"/>
      <c r="K3626" s="5"/>
      <c r="O3626" s="5"/>
      <c r="P3626" s="5"/>
      <c r="Q3626" s="5"/>
      <c r="R3626" s="18"/>
      <c r="S3626" s="18"/>
      <c r="T3626" s="18"/>
      <c r="AA3626" s="70"/>
      <c r="AB3626" s="70"/>
      <c r="AD3626" s="70"/>
      <c r="AE3626" s="112"/>
    </row>
    <row r="3627" spans="1:31" x14ac:dyDescent="0.25">
      <c r="A3627" s="18"/>
      <c r="B3627" s="18"/>
      <c r="C3627" s="18"/>
      <c r="D3627" s="77"/>
      <c r="E3627" s="77"/>
      <c r="F3627" s="77"/>
      <c r="G3627" s="78"/>
      <c r="H3627" s="5"/>
      <c r="I3627" s="5"/>
      <c r="J3627" s="5"/>
      <c r="K3627" s="5"/>
      <c r="O3627" s="5"/>
      <c r="P3627" s="5"/>
      <c r="Q3627" s="5"/>
      <c r="R3627" s="18"/>
      <c r="S3627" s="18"/>
      <c r="T3627" s="18"/>
      <c r="AA3627" s="70"/>
      <c r="AB3627" s="70"/>
      <c r="AD3627" s="70"/>
      <c r="AE3627" s="112"/>
    </row>
    <row r="3628" spans="1:31" x14ac:dyDescent="0.25">
      <c r="A3628" s="18"/>
      <c r="B3628" s="18"/>
      <c r="C3628" s="18"/>
      <c r="D3628" s="77"/>
      <c r="E3628" s="77"/>
      <c r="F3628" s="77"/>
      <c r="G3628" s="78"/>
      <c r="H3628" s="5"/>
      <c r="I3628" s="5"/>
      <c r="J3628" s="5"/>
      <c r="K3628" s="5"/>
      <c r="O3628" s="5"/>
      <c r="P3628" s="5"/>
      <c r="Q3628" s="5"/>
      <c r="R3628" s="18"/>
      <c r="S3628" s="18"/>
      <c r="T3628" s="18"/>
      <c r="AA3628" s="70"/>
      <c r="AB3628" s="70"/>
      <c r="AD3628" s="70"/>
      <c r="AE3628" s="112"/>
    </row>
    <row r="3629" spans="1:31" x14ac:dyDescent="0.25">
      <c r="A3629" s="18"/>
      <c r="B3629" s="18"/>
      <c r="C3629" s="18"/>
      <c r="D3629" s="77"/>
      <c r="E3629" s="77"/>
      <c r="F3629" s="77"/>
      <c r="G3629" s="78"/>
      <c r="H3629" s="5"/>
      <c r="I3629" s="5"/>
      <c r="J3629" s="5"/>
      <c r="K3629" s="5"/>
      <c r="O3629" s="5"/>
      <c r="P3629" s="5"/>
      <c r="Q3629" s="5"/>
      <c r="R3629" s="18"/>
      <c r="S3629" s="18"/>
      <c r="T3629" s="18"/>
      <c r="AA3629" s="70"/>
      <c r="AB3629" s="70"/>
      <c r="AD3629" s="70"/>
      <c r="AE3629" s="112"/>
    </row>
    <row r="3630" spans="1:31" x14ac:dyDescent="0.25">
      <c r="A3630" s="18"/>
      <c r="B3630" s="18"/>
      <c r="C3630" s="18"/>
      <c r="D3630" s="77"/>
      <c r="E3630" s="77"/>
      <c r="F3630" s="77"/>
      <c r="G3630" s="78"/>
      <c r="H3630" s="5"/>
      <c r="I3630" s="5"/>
      <c r="J3630" s="5"/>
      <c r="K3630" s="5"/>
      <c r="O3630" s="5"/>
      <c r="P3630" s="5"/>
      <c r="Q3630" s="5"/>
      <c r="R3630" s="18"/>
      <c r="S3630" s="18"/>
      <c r="T3630" s="18"/>
      <c r="AA3630" s="70"/>
      <c r="AB3630" s="70"/>
      <c r="AD3630" s="70"/>
      <c r="AE3630" s="112"/>
    </row>
    <row r="3631" spans="1:31" x14ac:dyDescent="0.25">
      <c r="A3631" s="18"/>
      <c r="B3631" s="18"/>
      <c r="C3631" s="18"/>
      <c r="D3631" s="77"/>
      <c r="E3631" s="77"/>
      <c r="F3631" s="77"/>
      <c r="G3631" s="78"/>
      <c r="H3631" s="5"/>
      <c r="I3631" s="5"/>
      <c r="J3631" s="5"/>
      <c r="K3631" s="5"/>
      <c r="O3631" s="5"/>
      <c r="P3631" s="5"/>
      <c r="Q3631" s="5"/>
      <c r="R3631" s="18"/>
      <c r="S3631" s="18"/>
      <c r="T3631" s="18"/>
      <c r="AA3631" s="70"/>
      <c r="AB3631" s="70"/>
      <c r="AD3631" s="70"/>
      <c r="AE3631" s="112"/>
    </row>
    <row r="3632" spans="1:31" x14ac:dyDescent="0.25">
      <c r="A3632" s="18"/>
      <c r="B3632" s="18"/>
      <c r="C3632" s="18"/>
      <c r="D3632" s="77"/>
      <c r="E3632" s="77"/>
      <c r="F3632" s="77"/>
      <c r="G3632" s="78"/>
      <c r="H3632" s="5"/>
      <c r="I3632" s="5"/>
      <c r="J3632" s="5"/>
      <c r="K3632" s="5"/>
      <c r="O3632" s="5"/>
      <c r="P3632" s="5"/>
      <c r="Q3632" s="5"/>
      <c r="R3632" s="18"/>
      <c r="S3632" s="18"/>
      <c r="T3632" s="18"/>
      <c r="AA3632" s="70"/>
      <c r="AB3632" s="70"/>
      <c r="AD3632" s="70"/>
      <c r="AE3632" s="112"/>
    </row>
    <row r="3633" spans="1:31" x14ac:dyDescent="0.25">
      <c r="A3633" s="18"/>
      <c r="B3633" s="18"/>
      <c r="C3633" s="18"/>
      <c r="D3633" s="77"/>
      <c r="E3633" s="77"/>
      <c r="F3633" s="77"/>
      <c r="G3633" s="78"/>
      <c r="H3633" s="5"/>
      <c r="I3633" s="5"/>
      <c r="J3633" s="5"/>
      <c r="K3633" s="5"/>
      <c r="O3633" s="5"/>
      <c r="P3633" s="5"/>
      <c r="Q3633" s="5"/>
      <c r="R3633" s="18"/>
      <c r="S3633" s="18"/>
      <c r="T3633" s="18"/>
      <c r="AA3633" s="70"/>
      <c r="AB3633" s="70"/>
      <c r="AD3633" s="70"/>
      <c r="AE3633" s="112"/>
    </row>
    <row r="3634" spans="1:31" x14ac:dyDescent="0.25">
      <c r="A3634" s="18"/>
      <c r="B3634" s="18"/>
      <c r="C3634" s="18"/>
      <c r="D3634" s="77"/>
      <c r="E3634" s="77"/>
      <c r="F3634" s="77"/>
      <c r="G3634" s="78"/>
      <c r="H3634" s="5"/>
      <c r="I3634" s="5"/>
      <c r="J3634" s="5"/>
      <c r="K3634" s="5"/>
      <c r="O3634" s="5"/>
      <c r="P3634" s="5"/>
      <c r="Q3634" s="5"/>
      <c r="R3634" s="18"/>
      <c r="S3634" s="18"/>
      <c r="T3634" s="18"/>
      <c r="AA3634" s="70"/>
      <c r="AB3634" s="70"/>
      <c r="AD3634" s="70"/>
      <c r="AE3634" s="112"/>
    </row>
    <row r="3635" spans="1:31" x14ac:dyDescent="0.25">
      <c r="A3635" s="18"/>
      <c r="B3635" s="18"/>
      <c r="C3635" s="18"/>
      <c r="D3635" s="77"/>
      <c r="E3635" s="77"/>
      <c r="F3635" s="77"/>
      <c r="G3635" s="78"/>
      <c r="H3635" s="5"/>
      <c r="I3635" s="5"/>
      <c r="J3635" s="5"/>
      <c r="K3635" s="5"/>
      <c r="O3635" s="5"/>
      <c r="P3635" s="5"/>
      <c r="Q3635" s="5"/>
      <c r="R3635" s="18"/>
      <c r="S3635" s="18"/>
      <c r="T3635" s="18"/>
      <c r="AA3635" s="70"/>
      <c r="AB3635" s="70"/>
      <c r="AD3635" s="70"/>
      <c r="AE3635" s="112"/>
    </row>
    <row r="3636" spans="1:31" x14ac:dyDescent="0.25">
      <c r="A3636" s="18"/>
      <c r="B3636" s="18"/>
      <c r="C3636" s="18"/>
      <c r="D3636" s="77"/>
      <c r="E3636" s="77"/>
      <c r="F3636" s="77"/>
      <c r="G3636" s="78"/>
      <c r="H3636" s="5"/>
      <c r="I3636" s="5"/>
      <c r="J3636" s="5"/>
      <c r="K3636" s="5"/>
      <c r="O3636" s="5"/>
      <c r="P3636" s="5"/>
      <c r="Q3636" s="5"/>
      <c r="R3636" s="18"/>
      <c r="S3636" s="18"/>
      <c r="T3636" s="18"/>
      <c r="AA3636" s="70"/>
      <c r="AB3636" s="70"/>
      <c r="AD3636" s="70"/>
      <c r="AE3636" s="112"/>
    </row>
    <row r="3637" spans="1:31" x14ac:dyDescent="0.25">
      <c r="A3637" s="18"/>
      <c r="B3637" s="18"/>
      <c r="C3637" s="18"/>
      <c r="D3637" s="77"/>
      <c r="E3637" s="77"/>
      <c r="F3637" s="77"/>
      <c r="G3637" s="78"/>
      <c r="H3637" s="5"/>
      <c r="I3637" s="5"/>
      <c r="J3637" s="5"/>
      <c r="K3637" s="5"/>
      <c r="O3637" s="5"/>
      <c r="P3637" s="5"/>
      <c r="Q3637" s="5"/>
      <c r="R3637" s="18"/>
      <c r="S3637" s="18"/>
      <c r="T3637" s="18"/>
      <c r="AA3637" s="70"/>
      <c r="AB3637" s="70"/>
      <c r="AD3637" s="70"/>
      <c r="AE3637" s="112"/>
    </row>
    <row r="3638" spans="1:31" x14ac:dyDescent="0.25">
      <c r="A3638" s="18"/>
      <c r="B3638" s="18"/>
      <c r="C3638" s="18"/>
      <c r="D3638" s="77"/>
      <c r="E3638" s="77"/>
      <c r="F3638" s="77"/>
      <c r="G3638" s="78"/>
      <c r="H3638" s="5"/>
      <c r="I3638" s="5"/>
      <c r="J3638" s="5"/>
      <c r="K3638" s="5"/>
      <c r="O3638" s="5"/>
      <c r="P3638" s="5"/>
      <c r="Q3638" s="5"/>
      <c r="R3638" s="18"/>
      <c r="S3638" s="18"/>
      <c r="T3638" s="18"/>
      <c r="AA3638" s="70"/>
      <c r="AB3638" s="70"/>
      <c r="AD3638" s="70"/>
      <c r="AE3638" s="112"/>
    </row>
    <row r="3639" spans="1:31" x14ac:dyDescent="0.25">
      <c r="A3639" s="18"/>
      <c r="B3639" s="18"/>
      <c r="C3639" s="18"/>
      <c r="D3639" s="77"/>
      <c r="E3639" s="77"/>
      <c r="F3639" s="77"/>
      <c r="G3639" s="78"/>
      <c r="H3639" s="5"/>
      <c r="I3639" s="5"/>
      <c r="J3639" s="5"/>
      <c r="K3639" s="5"/>
      <c r="O3639" s="5"/>
      <c r="P3639" s="5"/>
      <c r="Q3639" s="5"/>
      <c r="R3639" s="18"/>
      <c r="S3639" s="18"/>
      <c r="T3639" s="18"/>
      <c r="AA3639" s="70"/>
      <c r="AB3639" s="70"/>
      <c r="AD3639" s="70"/>
      <c r="AE3639" s="112"/>
    </row>
    <row r="3640" spans="1:31" x14ac:dyDescent="0.25">
      <c r="A3640" s="18"/>
      <c r="B3640" s="18"/>
      <c r="C3640" s="18"/>
      <c r="D3640" s="77"/>
      <c r="E3640" s="77"/>
      <c r="F3640" s="77"/>
      <c r="G3640" s="78"/>
      <c r="H3640" s="5"/>
      <c r="I3640" s="5"/>
      <c r="J3640" s="5"/>
      <c r="K3640" s="5"/>
      <c r="O3640" s="5"/>
      <c r="P3640" s="5"/>
      <c r="Q3640" s="5"/>
      <c r="R3640" s="18"/>
      <c r="S3640" s="18"/>
      <c r="T3640" s="18"/>
      <c r="AA3640" s="70"/>
      <c r="AB3640" s="70"/>
      <c r="AD3640" s="70"/>
      <c r="AE3640" s="112"/>
    </row>
    <row r="3641" spans="1:31" x14ac:dyDescent="0.25">
      <c r="A3641" s="18"/>
      <c r="B3641" s="18"/>
      <c r="C3641" s="18"/>
      <c r="D3641" s="77"/>
      <c r="E3641" s="77"/>
      <c r="F3641" s="77"/>
      <c r="G3641" s="78"/>
      <c r="H3641" s="5"/>
      <c r="I3641" s="5"/>
      <c r="J3641" s="5"/>
      <c r="K3641" s="5"/>
      <c r="O3641" s="5"/>
      <c r="P3641" s="5"/>
      <c r="Q3641" s="5"/>
      <c r="R3641" s="18"/>
      <c r="S3641" s="18"/>
      <c r="T3641" s="18"/>
      <c r="AA3641" s="70"/>
      <c r="AB3641" s="70"/>
      <c r="AD3641" s="70"/>
      <c r="AE3641" s="112"/>
    </row>
    <row r="3642" spans="1:31" x14ac:dyDescent="0.25">
      <c r="A3642" s="18"/>
      <c r="B3642" s="18"/>
      <c r="C3642" s="18"/>
      <c r="D3642" s="77"/>
      <c r="E3642" s="77"/>
      <c r="F3642" s="77"/>
      <c r="G3642" s="78"/>
      <c r="H3642" s="5"/>
      <c r="I3642" s="5"/>
      <c r="J3642" s="5"/>
      <c r="K3642" s="5"/>
      <c r="O3642" s="5"/>
      <c r="P3642" s="5"/>
      <c r="Q3642" s="5"/>
      <c r="R3642" s="18"/>
      <c r="S3642" s="18"/>
      <c r="T3642" s="18"/>
      <c r="AA3642" s="70"/>
      <c r="AB3642" s="70"/>
      <c r="AD3642" s="70"/>
      <c r="AE3642" s="112"/>
    </row>
    <row r="3643" spans="1:31" x14ac:dyDescent="0.25">
      <c r="A3643" s="18"/>
      <c r="B3643" s="18"/>
      <c r="C3643" s="18"/>
      <c r="D3643" s="77"/>
      <c r="E3643" s="77"/>
      <c r="F3643" s="77"/>
      <c r="G3643" s="78"/>
      <c r="H3643" s="5"/>
      <c r="I3643" s="5"/>
      <c r="J3643" s="5"/>
      <c r="K3643" s="5"/>
      <c r="O3643" s="5"/>
      <c r="P3643" s="5"/>
      <c r="Q3643" s="5"/>
      <c r="R3643" s="18"/>
      <c r="S3643" s="18"/>
      <c r="T3643" s="18"/>
      <c r="AA3643" s="70"/>
      <c r="AB3643" s="70"/>
      <c r="AD3643" s="70"/>
      <c r="AE3643" s="112"/>
    </row>
    <row r="3644" spans="1:31" x14ac:dyDescent="0.25">
      <c r="A3644" s="18"/>
      <c r="B3644" s="18"/>
      <c r="C3644" s="18"/>
      <c r="D3644" s="77"/>
      <c r="E3644" s="77"/>
      <c r="F3644" s="77"/>
      <c r="G3644" s="78"/>
      <c r="H3644" s="5"/>
      <c r="I3644" s="5"/>
      <c r="J3644" s="5"/>
      <c r="K3644" s="5"/>
      <c r="O3644" s="5"/>
      <c r="P3644" s="5"/>
      <c r="Q3644" s="5"/>
      <c r="R3644" s="18"/>
      <c r="S3644" s="18"/>
      <c r="T3644" s="18"/>
      <c r="AA3644" s="70"/>
      <c r="AB3644" s="70"/>
      <c r="AD3644" s="70"/>
      <c r="AE3644" s="112"/>
    </row>
    <row r="3645" spans="1:31" x14ac:dyDescent="0.25">
      <c r="A3645" s="18"/>
      <c r="B3645" s="18"/>
      <c r="C3645" s="18"/>
      <c r="D3645" s="77"/>
      <c r="E3645" s="77"/>
      <c r="F3645" s="77"/>
      <c r="G3645" s="78"/>
      <c r="H3645" s="5"/>
      <c r="I3645" s="5"/>
      <c r="J3645" s="5"/>
      <c r="K3645" s="5"/>
      <c r="O3645" s="5"/>
      <c r="P3645" s="5"/>
      <c r="Q3645" s="5"/>
      <c r="R3645" s="18"/>
      <c r="S3645" s="18"/>
      <c r="T3645" s="18"/>
      <c r="AA3645" s="70"/>
      <c r="AB3645" s="70"/>
      <c r="AD3645" s="70"/>
      <c r="AE3645" s="112"/>
    </row>
    <row r="3646" spans="1:31" x14ac:dyDescent="0.25">
      <c r="A3646" s="18"/>
      <c r="B3646" s="18"/>
      <c r="C3646" s="18"/>
      <c r="D3646" s="77"/>
      <c r="E3646" s="77"/>
      <c r="F3646" s="77"/>
      <c r="G3646" s="78"/>
      <c r="H3646" s="5"/>
      <c r="I3646" s="5"/>
      <c r="J3646" s="5"/>
      <c r="K3646" s="5"/>
      <c r="O3646" s="5"/>
      <c r="P3646" s="5"/>
      <c r="Q3646" s="5"/>
      <c r="R3646" s="18"/>
      <c r="S3646" s="18"/>
      <c r="T3646" s="18"/>
      <c r="AA3646" s="70"/>
      <c r="AB3646" s="70"/>
      <c r="AD3646" s="70"/>
      <c r="AE3646" s="112"/>
    </row>
    <row r="3647" spans="1:31" x14ac:dyDescent="0.25">
      <c r="A3647" s="18"/>
      <c r="B3647" s="18"/>
      <c r="C3647" s="18"/>
      <c r="D3647" s="77"/>
      <c r="E3647" s="77"/>
      <c r="F3647" s="77"/>
      <c r="G3647" s="78"/>
      <c r="H3647" s="5"/>
      <c r="I3647" s="5"/>
      <c r="J3647" s="5"/>
      <c r="K3647" s="5"/>
      <c r="O3647" s="5"/>
      <c r="P3647" s="5"/>
      <c r="Q3647" s="5"/>
      <c r="R3647" s="18"/>
      <c r="S3647" s="18"/>
      <c r="T3647" s="18"/>
      <c r="AA3647" s="70"/>
      <c r="AB3647" s="70"/>
      <c r="AD3647" s="70"/>
      <c r="AE3647" s="112"/>
    </row>
    <row r="3648" spans="1:31" x14ac:dyDescent="0.25">
      <c r="A3648" s="18"/>
      <c r="B3648" s="18"/>
      <c r="C3648" s="18"/>
      <c r="D3648" s="77"/>
      <c r="E3648" s="77"/>
      <c r="F3648" s="77"/>
      <c r="G3648" s="78"/>
      <c r="H3648" s="5"/>
      <c r="I3648" s="5"/>
      <c r="J3648" s="5"/>
      <c r="K3648" s="5"/>
      <c r="O3648" s="5"/>
      <c r="P3648" s="5"/>
      <c r="Q3648" s="5"/>
      <c r="R3648" s="18"/>
      <c r="S3648" s="18"/>
      <c r="T3648" s="18"/>
      <c r="AA3648" s="70"/>
      <c r="AB3648" s="70"/>
      <c r="AD3648" s="70"/>
      <c r="AE3648" s="112"/>
    </row>
    <row r="3649" spans="1:31" x14ac:dyDescent="0.25">
      <c r="A3649" s="18"/>
      <c r="B3649" s="18"/>
      <c r="C3649" s="18"/>
      <c r="D3649" s="77"/>
      <c r="E3649" s="77"/>
      <c r="F3649" s="77"/>
      <c r="G3649" s="78"/>
      <c r="H3649" s="5"/>
      <c r="I3649" s="5"/>
      <c r="J3649" s="5"/>
      <c r="K3649" s="5"/>
      <c r="O3649" s="5"/>
      <c r="P3649" s="5"/>
      <c r="Q3649" s="5"/>
      <c r="R3649" s="18"/>
      <c r="S3649" s="18"/>
      <c r="T3649" s="18"/>
      <c r="AA3649" s="70"/>
      <c r="AB3649" s="70"/>
      <c r="AD3649" s="70"/>
      <c r="AE3649" s="112"/>
    </row>
    <row r="3650" spans="1:31" x14ac:dyDescent="0.25">
      <c r="A3650" s="18"/>
      <c r="B3650" s="18"/>
      <c r="C3650" s="18"/>
      <c r="D3650" s="77"/>
      <c r="E3650" s="77"/>
      <c r="F3650" s="77"/>
      <c r="G3650" s="78"/>
      <c r="H3650" s="5"/>
      <c r="I3650" s="5"/>
      <c r="J3650" s="5"/>
      <c r="K3650" s="5"/>
      <c r="O3650" s="5"/>
      <c r="P3650" s="5"/>
      <c r="Q3650" s="5"/>
      <c r="R3650" s="18"/>
      <c r="S3650" s="18"/>
      <c r="T3650" s="18"/>
      <c r="AA3650" s="70"/>
      <c r="AB3650" s="70"/>
      <c r="AD3650" s="70"/>
      <c r="AE3650" s="112"/>
    </row>
    <row r="3651" spans="1:31" x14ac:dyDescent="0.25">
      <c r="A3651" s="18"/>
      <c r="B3651" s="18"/>
      <c r="C3651" s="18"/>
      <c r="D3651" s="77"/>
      <c r="E3651" s="77"/>
      <c r="F3651" s="77"/>
      <c r="G3651" s="78"/>
      <c r="H3651" s="5"/>
      <c r="I3651" s="5"/>
      <c r="J3651" s="5"/>
      <c r="K3651" s="5"/>
      <c r="O3651" s="5"/>
      <c r="P3651" s="5"/>
      <c r="Q3651" s="5"/>
      <c r="R3651" s="18"/>
      <c r="S3651" s="18"/>
      <c r="T3651" s="18"/>
      <c r="AA3651" s="70"/>
      <c r="AB3651" s="70"/>
      <c r="AD3651" s="70"/>
      <c r="AE3651" s="112"/>
    </row>
    <row r="3652" spans="1:31" x14ac:dyDescent="0.25">
      <c r="A3652" s="18"/>
      <c r="B3652" s="18"/>
      <c r="C3652" s="18"/>
      <c r="D3652" s="77"/>
      <c r="E3652" s="77"/>
      <c r="F3652" s="77"/>
      <c r="G3652" s="78"/>
      <c r="H3652" s="5"/>
      <c r="I3652" s="5"/>
      <c r="J3652" s="5"/>
      <c r="K3652" s="5"/>
      <c r="O3652" s="5"/>
      <c r="P3652" s="5"/>
      <c r="Q3652" s="5"/>
      <c r="R3652" s="18"/>
      <c r="S3652" s="18"/>
      <c r="T3652" s="18"/>
      <c r="AA3652" s="70"/>
      <c r="AB3652" s="70"/>
      <c r="AD3652" s="70"/>
      <c r="AE3652" s="112"/>
    </row>
    <row r="3653" spans="1:31" x14ac:dyDescent="0.25">
      <c r="A3653" s="18"/>
      <c r="B3653" s="18"/>
      <c r="C3653" s="18"/>
      <c r="D3653" s="77"/>
      <c r="E3653" s="77"/>
      <c r="F3653" s="77"/>
      <c r="G3653" s="78"/>
      <c r="H3653" s="5"/>
      <c r="I3653" s="5"/>
      <c r="J3653" s="5"/>
      <c r="K3653" s="5"/>
      <c r="O3653" s="5"/>
      <c r="P3653" s="5"/>
      <c r="Q3653" s="5"/>
      <c r="R3653" s="18"/>
      <c r="S3653" s="18"/>
      <c r="T3653" s="18"/>
      <c r="AA3653" s="70"/>
      <c r="AB3653" s="70"/>
      <c r="AD3653" s="70"/>
      <c r="AE3653" s="112"/>
    </row>
    <row r="3654" spans="1:31" x14ac:dyDescent="0.25">
      <c r="A3654" s="18"/>
      <c r="B3654" s="18"/>
      <c r="C3654" s="18"/>
      <c r="D3654" s="77"/>
      <c r="E3654" s="77"/>
      <c r="F3654" s="77"/>
      <c r="G3654" s="78"/>
      <c r="H3654" s="5"/>
      <c r="I3654" s="5"/>
      <c r="J3654" s="5"/>
      <c r="K3654" s="5"/>
      <c r="O3654" s="5"/>
      <c r="P3654" s="5"/>
      <c r="Q3654" s="5"/>
      <c r="R3654" s="18"/>
      <c r="S3654" s="18"/>
      <c r="T3654" s="18"/>
      <c r="AA3654" s="70"/>
      <c r="AB3654" s="70"/>
      <c r="AD3654" s="70"/>
      <c r="AE3654" s="112"/>
    </row>
    <row r="3655" spans="1:31" x14ac:dyDescent="0.25">
      <c r="A3655" s="18"/>
      <c r="B3655" s="18"/>
      <c r="C3655" s="18"/>
      <c r="D3655" s="77"/>
      <c r="E3655" s="77"/>
      <c r="F3655" s="77"/>
      <c r="G3655" s="78"/>
      <c r="H3655" s="5"/>
      <c r="I3655" s="5"/>
      <c r="J3655" s="5"/>
      <c r="K3655" s="5"/>
      <c r="O3655" s="5"/>
      <c r="P3655" s="5"/>
      <c r="Q3655" s="5"/>
      <c r="R3655" s="18"/>
      <c r="S3655" s="18"/>
      <c r="T3655" s="18"/>
      <c r="AA3655" s="70"/>
      <c r="AB3655" s="70"/>
      <c r="AD3655" s="70"/>
      <c r="AE3655" s="112"/>
    </row>
    <row r="3656" spans="1:31" x14ac:dyDescent="0.25">
      <c r="A3656" s="18"/>
      <c r="B3656" s="18"/>
      <c r="C3656" s="18"/>
      <c r="D3656" s="77"/>
      <c r="E3656" s="77"/>
      <c r="F3656" s="77"/>
      <c r="G3656" s="78"/>
      <c r="H3656" s="5"/>
      <c r="I3656" s="5"/>
      <c r="J3656" s="5"/>
      <c r="K3656" s="5"/>
      <c r="O3656" s="5"/>
      <c r="P3656" s="5"/>
      <c r="Q3656" s="5"/>
      <c r="R3656" s="18"/>
      <c r="S3656" s="18"/>
      <c r="T3656" s="18"/>
      <c r="AA3656" s="70"/>
      <c r="AB3656" s="70"/>
      <c r="AD3656" s="70"/>
      <c r="AE3656" s="112"/>
    </row>
    <row r="3657" spans="1:31" x14ac:dyDescent="0.25">
      <c r="A3657" s="18"/>
      <c r="B3657" s="18"/>
      <c r="C3657" s="18"/>
      <c r="D3657" s="77"/>
      <c r="E3657" s="77"/>
      <c r="F3657" s="77"/>
      <c r="G3657" s="78"/>
      <c r="H3657" s="5"/>
      <c r="I3657" s="5"/>
      <c r="J3657" s="5"/>
      <c r="K3657" s="5"/>
      <c r="O3657" s="5"/>
      <c r="P3657" s="5"/>
      <c r="Q3657" s="5"/>
      <c r="R3657" s="18"/>
      <c r="S3657" s="18"/>
      <c r="T3657" s="18"/>
      <c r="AA3657" s="70"/>
      <c r="AB3657" s="70"/>
      <c r="AD3657" s="70"/>
      <c r="AE3657" s="112"/>
    </row>
    <row r="3658" spans="1:31" x14ac:dyDescent="0.25">
      <c r="A3658" s="18"/>
      <c r="B3658" s="18"/>
      <c r="C3658" s="18"/>
      <c r="D3658" s="77"/>
      <c r="E3658" s="77"/>
      <c r="F3658" s="77"/>
      <c r="G3658" s="78"/>
      <c r="H3658" s="5"/>
      <c r="I3658" s="5"/>
      <c r="J3658" s="5"/>
      <c r="K3658" s="5"/>
      <c r="O3658" s="5"/>
      <c r="P3658" s="5"/>
      <c r="Q3658" s="5"/>
      <c r="R3658" s="18"/>
      <c r="S3658" s="18"/>
      <c r="T3658" s="18"/>
      <c r="AA3658" s="70"/>
      <c r="AB3658" s="70"/>
      <c r="AD3658" s="70"/>
      <c r="AE3658" s="112"/>
    </row>
    <row r="3659" spans="1:31" x14ac:dyDescent="0.25">
      <c r="A3659" s="18"/>
      <c r="B3659" s="18"/>
      <c r="C3659" s="18"/>
      <c r="D3659" s="77"/>
      <c r="E3659" s="77"/>
      <c r="F3659" s="77"/>
      <c r="G3659" s="78"/>
      <c r="H3659" s="5"/>
      <c r="I3659" s="5"/>
      <c r="J3659" s="5"/>
      <c r="K3659" s="5"/>
      <c r="O3659" s="5"/>
      <c r="P3659" s="5"/>
      <c r="Q3659" s="5"/>
      <c r="R3659" s="18"/>
      <c r="S3659" s="18"/>
      <c r="T3659" s="18"/>
      <c r="AA3659" s="70"/>
      <c r="AB3659" s="70"/>
      <c r="AD3659" s="70"/>
      <c r="AE3659" s="112"/>
    </row>
    <row r="3660" spans="1:31" x14ac:dyDescent="0.25">
      <c r="A3660" s="18"/>
      <c r="B3660" s="18"/>
      <c r="C3660" s="18"/>
      <c r="D3660" s="77"/>
      <c r="E3660" s="77"/>
      <c r="F3660" s="77"/>
      <c r="G3660" s="78"/>
      <c r="H3660" s="5"/>
      <c r="I3660" s="5"/>
      <c r="J3660" s="5"/>
      <c r="K3660" s="5"/>
      <c r="O3660" s="5"/>
      <c r="P3660" s="5"/>
      <c r="Q3660" s="5"/>
      <c r="R3660" s="18"/>
      <c r="S3660" s="18"/>
      <c r="T3660" s="18"/>
      <c r="AA3660" s="70"/>
      <c r="AB3660" s="70"/>
      <c r="AD3660" s="70"/>
      <c r="AE3660" s="112"/>
    </row>
    <row r="3661" spans="1:31" x14ac:dyDescent="0.25">
      <c r="A3661" s="18"/>
      <c r="B3661" s="18"/>
      <c r="C3661" s="18"/>
      <c r="D3661" s="77"/>
      <c r="E3661" s="77"/>
      <c r="F3661" s="77"/>
      <c r="G3661" s="78"/>
      <c r="H3661" s="5"/>
      <c r="I3661" s="5"/>
      <c r="J3661" s="5"/>
      <c r="K3661" s="5"/>
      <c r="O3661" s="5"/>
      <c r="P3661" s="5"/>
      <c r="Q3661" s="5"/>
      <c r="R3661" s="18"/>
      <c r="S3661" s="18"/>
      <c r="T3661" s="18"/>
      <c r="AA3661" s="70"/>
      <c r="AB3661" s="70"/>
      <c r="AD3661" s="70"/>
      <c r="AE3661" s="112"/>
    </row>
    <row r="3662" spans="1:31" x14ac:dyDescent="0.25">
      <c r="A3662" s="18"/>
      <c r="B3662" s="18"/>
      <c r="C3662" s="18"/>
      <c r="D3662" s="77"/>
      <c r="E3662" s="77"/>
      <c r="F3662" s="77"/>
      <c r="G3662" s="78"/>
      <c r="H3662" s="5"/>
      <c r="I3662" s="5"/>
      <c r="J3662" s="5"/>
      <c r="K3662" s="5"/>
      <c r="O3662" s="5"/>
      <c r="P3662" s="5"/>
      <c r="Q3662" s="5"/>
      <c r="R3662" s="18"/>
      <c r="S3662" s="18"/>
      <c r="T3662" s="18"/>
      <c r="AA3662" s="70"/>
      <c r="AB3662" s="70"/>
      <c r="AD3662" s="70"/>
      <c r="AE3662" s="112"/>
    </row>
    <row r="3663" spans="1:31" x14ac:dyDescent="0.25">
      <c r="A3663" s="18"/>
      <c r="B3663" s="18"/>
      <c r="C3663" s="18"/>
      <c r="D3663" s="77"/>
      <c r="E3663" s="77"/>
      <c r="F3663" s="77"/>
      <c r="G3663" s="78"/>
      <c r="H3663" s="5"/>
      <c r="I3663" s="5"/>
      <c r="J3663" s="5"/>
      <c r="K3663" s="5"/>
      <c r="O3663" s="5"/>
      <c r="P3663" s="5"/>
      <c r="Q3663" s="5"/>
      <c r="R3663" s="18"/>
      <c r="S3663" s="18"/>
      <c r="T3663" s="18"/>
      <c r="AA3663" s="70"/>
      <c r="AB3663" s="70"/>
      <c r="AD3663" s="70"/>
      <c r="AE3663" s="112"/>
    </row>
    <row r="3664" spans="1:31" x14ac:dyDescent="0.25">
      <c r="A3664" s="18"/>
      <c r="B3664" s="18"/>
      <c r="C3664" s="18"/>
      <c r="D3664" s="77"/>
      <c r="E3664" s="77"/>
      <c r="F3664" s="77"/>
      <c r="G3664" s="78"/>
      <c r="H3664" s="5"/>
      <c r="I3664" s="5"/>
      <c r="J3664" s="5"/>
      <c r="K3664" s="5"/>
      <c r="O3664" s="5"/>
      <c r="P3664" s="5"/>
      <c r="Q3664" s="5"/>
      <c r="R3664" s="18"/>
      <c r="S3664" s="18"/>
      <c r="T3664" s="18"/>
      <c r="AA3664" s="70"/>
      <c r="AB3664" s="70"/>
      <c r="AD3664" s="70"/>
      <c r="AE3664" s="112"/>
    </row>
    <row r="3665" spans="1:31" x14ac:dyDescent="0.25">
      <c r="A3665" s="18"/>
      <c r="B3665" s="18"/>
      <c r="C3665" s="18"/>
      <c r="D3665" s="77"/>
      <c r="E3665" s="77"/>
      <c r="F3665" s="77"/>
      <c r="G3665" s="78"/>
      <c r="H3665" s="5"/>
      <c r="I3665" s="5"/>
      <c r="J3665" s="5"/>
      <c r="K3665" s="5"/>
      <c r="O3665" s="5"/>
      <c r="P3665" s="5"/>
      <c r="Q3665" s="5"/>
      <c r="R3665" s="18"/>
      <c r="S3665" s="18"/>
      <c r="T3665" s="18"/>
      <c r="AA3665" s="70"/>
      <c r="AB3665" s="70"/>
      <c r="AD3665" s="70"/>
      <c r="AE3665" s="112"/>
    </row>
    <row r="3666" spans="1:31" x14ac:dyDescent="0.25">
      <c r="A3666" s="18"/>
      <c r="B3666" s="18"/>
      <c r="C3666" s="18"/>
      <c r="D3666" s="77"/>
      <c r="E3666" s="77"/>
      <c r="F3666" s="77"/>
      <c r="G3666" s="78"/>
      <c r="H3666" s="5"/>
      <c r="I3666" s="5"/>
      <c r="J3666" s="5"/>
      <c r="K3666" s="5"/>
      <c r="O3666" s="5"/>
      <c r="P3666" s="5"/>
      <c r="Q3666" s="5"/>
      <c r="R3666" s="18"/>
      <c r="S3666" s="18"/>
      <c r="T3666" s="18"/>
      <c r="AA3666" s="70"/>
      <c r="AB3666" s="70"/>
      <c r="AD3666" s="70"/>
      <c r="AE3666" s="112"/>
    </row>
    <row r="3667" spans="1:31" x14ac:dyDescent="0.25">
      <c r="A3667" s="18"/>
      <c r="B3667" s="18"/>
      <c r="C3667" s="18"/>
      <c r="D3667" s="77"/>
      <c r="E3667" s="77"/>
      <c r="F3667" s="77"/>
      <c r="G3667" s="78"/>
      <c r="H3667" s="5"/>
      <c r="I3667" s="5"/>
      <c r="J3667" s="5"/>
      <c r="K3667" s="5"/>
      <c r="O3667" s="5"/>
      <c r="P3667" s="5"/>
      <c r="Q3667" s="5"/>
      <c r="R3667" s="18"/>
      <c r="S3667" s="18"/>
      <c r="T3667" s="18"/>
      <c r="AA3667" s="70"/>
      <c r="AB3667" s="70"/>
      <c r="AD3667" s="70"/>
      <c r="AE3667" s="112"/>
    </row>
    <row r="3668" spans="1:31" x14ac:dyDescent="0.25">
      <c r="A3668" s="18"/>
      <c r="B3668" s="18"/>
      <c r="C3668" s="18"/>
      <c r="D3668" s="77"/>
      <c r="E3668" s="77"/>
      <c r="F3668" s="77"/>
      <c r="G3668" s="78"/>
      <c r="H3668" s="5"/>
      <c r="I3668" s="5"/>
      <c r="J3668" s="5"/>
      <c r="K3668" s="5"/>
      <c r="O3668" s="5"/>
      <c r="P3668" s="5"/>
      <c r="Q3668" s="5"/>
      <c r="R3668" s="18"/>
      <c r="S3668" s="18"/>
      <c r="T3668" s="18"/>
      <c r="AA3668" s="70"/>
      <c r="AB3668" s="70"/>
      <c r="AD3668" s="70"/>
      <c r="AE3668" s="112"/>
    </row>
    <row r="3669" spans="1:31" x14ac:dyDescent="0.25">
      <c r="A3669" s="18"/>
      <c r="B3669" s="18"/>
      <c r="C3669" s="18"/>
      <c r="D3669" s="77"/>
      <c r="E3669" s="77"/>
      <c r="F3669" s="77"/>
      <c r="G3669" s="78"/>
      <c r="H3669" s="5"/>
      <c r="I3669" s="5"/>
      <c r="J3669" s="5"/>
      <c r="K3669" s="5"/>
      <c r="O3669" s="5"/>
      <c r="P3669" s="5"/>
      <c r="Q3669" s="5"/>
      <c r="R3669" s="18"/>
      <c r="S3669" s="18"/>
      <c r="T3669" s="18"/>
      <c r="AA3669" s="70"/>
      <c r="AB3669" s="70"/>
      <c r="AD3669" s="70"/>
      <c r="AE3669" s="112"/>
    </row>
    <row r="3670" spans="1:31" x14ac:dyDescent="0.25">
      <c r="A3670" s="18"/>
      <c r="B3670" s="18"/>
      <c r="C3670" s="18"/>
      <c r="D3670" s="77"/>
      <c r="E3670" s="77"/>
      <c r="F3670" s="77"/>
      <c r="G3670" s="78"/>
      <c r="H3670" s="5"/>
      <c r="I3670" s="5"/>
      <c r="J3670" s="5"/>
      <c r="K3670" s="5"/>
      <c r="O3670" s="5"/>
      <c r="P3670" s="5"/>
      <c r="Q3670" s="5"/>
      <c r="R3670" s="18"/>
      <c r="S3670" s="18"/>
      <c r="T3670" s="18"/>
      <c r="AA3670" s="70"/>
      <c r="AB3670" s="70"/>
      <c r="AD3670" s="70"/>
      <c r="AE3670" s="112"/>
    </row>
    <row r="3671" spans="1:31" x14ac:dyDescent="0.25">
      <c r="A3671" s="18"/>
      <c r="B3671" s="18"/>
      <c r="C3671" s="18"/>
      <c r="D3671" s="77"/>
      <c r="E3671" s="77"/>
      <c r="F3671" s="77"/>
      <c r="G3671" s="78"/>
      <c r="H3671" s="5"/>
      <c r="I3671" s="5"/>
      <c r="J3671" s="5"/>
      <c r="K3671" s="5"/>
      <c r="O3671" s="5"/>
      <c r="P3671" s="5"/>
      <c r="Q3671" s="5"/>
      <c r="R3671" s="18"/>
      <c r="S3671" s="18"/>
      <c r="T3671" s="18"/>
      <c r="AA3671" s="70"/>
      <c r="AB3671" s="70"/>
      <c r="AD3671" s="70"/>
      <c r="AE3671" s="112"/>
    </row>
    <row r="3672" spans="1:31" x14ac:dyDescent="0.25">
      <c r="A3672" s="18"/>
      <c r="B3672" s="18"/>
      <c r="C3672" s="18"/>
      <c r="D3672" s="77"/>
      <c r="E3672" s="77"/>
      <c r="F3672" s="77"/>
      <c r="G3672" s="78"/>
      <c r="H3672" s="5"/>
      <c r="I3672" s="5"/>
      <c r="J3672" s="5"/>
      <c r="K3672" s="5"/>
      <c r="O3672" s="5"/>
      <c r="P3672" s="5"/>
      <c r="Q3672" s="5"/>
      <c r="R3672" s="18"/>
      <c r="S3672" s="18"/>
      <c r="T3672" s="18"/>
      <c r="AA3672" s="70"/>
      <c r="AB3672" s="70"/>
      <c r="AD3672" s="70"/>
      <c r="AE3672" s="112"/>
    </row>
    <row r="3673" spans="1:31" x14ac:dyDescent="0.25">
      <c r="A3673" s="18"/>
      <c r="B3673" s="18"/>
      <c r="C3673" s="18"/>
      <c r="D3673" s="77"/>
      <c r="E3673" s="77"/>
      <c r="F3673" s="77"/>
      <c r="G3673" s="78"/>
      <c r="H3673" s="5"/>
      <c r="I3673" s="5"/>
      <c r="J3673" s="5"/>
      <c r="K3673" s="5"/>
      <c r="O3673" s="5"/>
      <c r="P3673" s="5"/>
      <c r="Q3673" s="5"/>
      <c r="R3673" s="18"/>
      <c r="S3673" s="18"/>
      <c r="T3673" s="18"/>
      <c r="AA3673" s="70"/>
      <c r="AB3673" s="70"/>
      <c r="AD3673" s="70"/>
      <c r="AE3673" s="112"/>
    </row>
    <row r="3674" spans="1:31" x14ac:dyDescent="0.25">
      <c r="A3674" s="18"/>
      <c r="B3674" s="18"/>
      <c r="C3674" s="18"/>
      <c r="D3674" s="77"/>
      <c r="E3674" s="77"/>
      <c r="F3674" s="77"/>
      <c r="G3674" s="78"/>
      <c r="H3674" s="5"/>
      <c r="I3674" s="5"/>
      <c r="J3674" s="5"/>
      <c r="K3674" s="5"/>
      <c r="O3674" s="5"/>
      <c r="P3674" s="5"/>
      <c r="Q3674" s="5"/>
      <c r="R3674" s="18"/>
      <c r="S3674" s="18"/>
      <c r="T3674" s="18"/>
      <c r="AA3674" s="70"/>
      <c r="AB3674" s="70"/>
      <c r="AD3674" s="70"/>
      <c r="AE3674" s="112"/>
    </row>
    <row r="3675" spans="1:31" x14ac:dyDescent="0.25">
      <c r="A3675" s="18"/>
      <c r="B3675" s="18"/>
      <c r="C3675" s="18"/>
      <c r="D3675" s="77"/>
      <c r="E3675" s="77"/>
      <c r="F3675" s="77"/>
      <c r="G3675" s="78"/>
      <c r="H3675" s="5"/>
      <c r="I3675" s="5"/>
      <c r="J3675" s="5"/>
      <c r="K3675" s="5"/>
      <c r="O3675" s="5"/>
      <c r="P3675" s="5"/>
      <c r="Q3675" s="5"/>
      <c r="R3675" s="18"/>
      <c r="S3675" s="18"/>
      <c r="T3675" s="18"/>
      <c r="AA3675" s="70"/>
      <c r="AB3675" s="70"/>
      <c r="AD3675" s="70"/>
      <c r="AE3675" s="112"/>
    </row>
    <row r="3676" spans="1:31" x14ac:dyDescent="0.25">
      <c r="A3676" s="18"/>
      <c r="B3676" s="18"/>
      <c r="C3676" s="18"/>
      <c r="D3676" s="77"/>
      <c r="E3676" s="77"/>
      <c r="F3676" s="77"/>
      <c r="G3676" s="78"/>
      <c r="H3676" s="5"/>
      <c r="I3676" s="5"/>
      <c r="J3676" s="5"/>
      <c r="K3676" s="5"/>
      <c r="O3676" s="5"/>
      <c r="P3676" s="5"/>
      <c r="Q3676" s="5"/>
      <c r="R3676" s="18"/>
      <c r="S3676" s="18"/>
      <c r="T3676" s="18"/>
      <c r="AA3676" s="70"/>
      <c r="AB3676" s="70"/>
      <c r="AD3676" s="70"/>
      <c r="AE3676" s="112"/>
    </row>
    <row r="3677" spans="1:31" x14ac:dyDescent="0.25">
      <c r="A3677" s="18"/>
      <c r="B3677" s="18"/>
      <c r="C3677" s="18"/>
      <c r="D3677" s="77"/>
      <c r="E3677" s="77"/>
      <c r="F3677" s="77"/>
      <c r="G3677" s="78"/>
      <c r="H3677" s="5"/>
      <c r="I3677" s="5"/>
      <c r="J3677" s="5"/>
      <c r="K3677" s="5"/>
      <c r="O3677" s="5"/>
      <c r="P3677" s="5"/>
      <c r="Q3677" s="5"/>
      <c r="R3677" s="18"/>
      <c r="S3677" s="18"/>
      <c r="T3677" s="18"/>
      <c r="AA3677" s="70"/>
      <c r="AB3677" s="70"/>
      <c r="AD3677" s="70"/>
      <c r="AE3677" s="112"/>
    </row>
    <row r="3678" spans="1:31" x14ac:dyDescent="0.25">
      <c r="A3678" s="18"/>
      <c r="B3678" s="18"/>
      <c r="C3678" s="18"/>
      <c r="D3678" s="77"/>
      <c r="E3678" s="77"/>
      <c r="F3678" s="77"/>
      <c r="G3678" s="78"/>
      <c r="H3678" s="5"/>
      <c r="I3678" s="5"/>
      <c r="J3678" s="5"/>
      <c r="K3678" s="5"/>
      <c r="O3678" s="5"/>
      <c r="P3678" s="5"/>
      <c r="Q3678" s="5"/>
      <c r="R3678" s="18"/>
      <c r="S3678" s="18"/>
      <c r="T3678" s="18"/>
      <c r="AA3678" s="70"/>
      <c r="AB3678" s="70"/>
      <c r="AD3678" s="70"/>
      <c r="AE3678" s="112"/>
    </row>
    <row r="3679" spans="1:31" x14ac:dyDescent="0.25">
      <c r="A3679" s="18"/>
      <c r="B3679" s="18"/>
      <c r="C3679" s="18"/>
      <c r="D3679" s="77"/>
      <c r="E3679" s="77"/>
      <c r="F3679" s="77"/>
      <c r="G3679" s="78"/>
      <c r="H3679" s="5"/>
      <c r="I3679" s="5"/>
      <c r="J3679" s="5"/>
      <c r="K3679" s="5"/>
      <c r="O3679" s="5"/>
      <c r="P3679" s="5"/>
      <c r="Q3679" s="5"/>
      <c r="R3679" s="18"/>
      <c r="S3679" s="18"/>
      <c r="T3679" s="18"/>
      <c r="AA3679" s="70"/>
      <c r="AB3679" s="70"/>
      <c r="AD3679" s="70"/>
      <c r="AE3679" s="112"/>
    </row>
    <row r="3680" spans="1:31" x14ac:dyDescent="0.25">
      <c r="A3680" s="18"/>
      <c r="B3680" s="18"/>
      <c r="C3680" s="18"/>
      <c r="D3680" s="77"/>
      <c r="E3680" s="77"/>
      <c r="F3680" s="77"/>
      <c r="G3680" s="78"/>
      <c r="H3680" s="5"/>
      <c r="I3680" s="5"/>
      <c r="J3680" s="5"/>
      <c r="K3680" s="5"/>
      <c r="O3680" s="5"/>
      <c r="P3680" s="5"/>
      <c r="Q3680" s="5"/>
      <c r="R3680" s="18"/>
      <c r="S3680" s="18"/>
      <c r="T3680" s="18"/>
      <c r="AA3680" s="70"/>
      <c r="AB3680" s="70"/>
      <c r="AD3680" s="70"/>
      <c r="AE3680" s="112"/>
    </row>
    <row r="3681" spans="1:31" x14ac:dyDescent="0.25">
      <c r="A3681" s="18"/>
      <c r="B3681" s="18"/>
      <c r="C3681" s="18"/>
      <c r="D3681" s="77"/>
      <c r="E3681" s="77"/>
      <c r="F3681" s="77"/>
      <c r="G3681" s="78"/>
      <c r="H3681" s="5"/>
      <c r="I3681" s="5"/>
      <c r="J3681" s="5"/>
      <c r="K3681" s="5"/>
      <c r="O3681" s="5"/>
      <c r="P3681" s="5"/>
      <c r="Q3681" s="5"/>
      <c r="R3681" s="18"/>
      <c r="S3681" s="18"/>
      <c r="T3681" s="18"/>
      <c r="AA3681" s="70"/>
      <c r="AB3681" s="70"/>
      <c r="AD3681" s="70"/>
      <c r="AE3681" s="112"/>
    </row>
    <row r="3682" spans="1:31" x14ac:dyDescent="0.25">
      <c r="A3682" s="18"/>
      <c r="B3682" s="18"/>
      <c r="C3682" s="18"/>
      <c r="D3682" s="77"/>
      <c r="E3682" s="77"/>
      <c r="F3682" s="77"/>
      <c r="G3682" s="78"/>
      <c r="H3682" s="5"/>
      <c r="I3682" s="5"/>
      <c r="J3682" s="5"/>
      <c r="K3682" s="5"/>
      <c r="O3682" s="5"/>
      <c r="P3682" s="5"/>
      <c r="Q3682" s="5"/>
      <c r="R3682" s="18"/>
      <c r="S3682" s="18"/>
      <c r="T3682" s="18"/>
      <c r="AA3682" s="70"/>
      <c r="AB3682" s="70"/>
      <c r="AD3682" s="70"/>
      <c r="AE3682" s="112"/>
    </row>
    <row r="3683" spans="1:31" x14ac:dyDescent="0.25">
      <c r="A3683" s="18"/>
      <c r="B3683" s="18"/>
      <c r="C3683" s="18"/>
      <c r="D3683" s="77"/>
      <c r="E3683" s="77"/>
      <c r="F3683" s="77"/>
      <c r="G3683" s="78"/>
      <c r="H3683" s="5"/>
      <c r="I3683" s="5"/>
      <c r="J3683" s="5"/>
      <c r="K3683" s="5"/>
      <c r="O3683" s="5"/>
      <c r="P3683" s="5"/>
      <c r="Q3683" s="5"/>
      <c r="R3683" s="18"/>
      <c r="S3683" s="18"/>
      <c r="T3683" s="18"/>
      <c r="AA3683" s="70"/>
      <c r="AB3683" s="70"/>
      <c r="AD3683" s="70"/>
      <c r="AE3683" s="112"/>
    </row>
    <row r="3684" spans="1:31" x14ac:dyDescent="0.25">
      <c r="A3684" s="18"/>
      <c r="B3684" s="18"/>
      <c r="C3684" s="18"/>
      <c r="D3684" s="77"/>
      <c r="E3684" s="77"/>
      <c r="F3684" s="77"/>
      <c r="G3684" s="78"/>
      <c r="H3684" s="5"/>
      <c r="I3684" s="5"/>
      <c r="J3684" s="5"/>
      <c r="K3684" s="5"/>
      <c r="O3684" s="5"/>
      <c r="P3684" s="5"/>
      <c r="Q3684" s="5"/>
      <c r="R3684" s="18"/>
      <c r="S3684" s="18"/>
      <c r="T3684" s="18"/>
      <c r="AA3684" s="70"/>
      <c r="AB3684" s="70"/>
      <c r="AD3684" s="70"/>
      <c r="AE3684" s="112"/>
    </row>
    <row r="3685" spans="1:31" x14ac:dyDescent="0.25">
      <c r="A3685" s="18"/>
      <c r="B3685" s="18"/>
      <c r="C3685" s="18"/>
      <c r="D3685" s="77"/>
      <c r="E3685" s="77"/>
      <c r="F3685" s="77"/>
      <c r="G3685" s="78"/>
      <c r="H3685" s="5"/>
      <c r="I3685" s="5"/>
      <c r="J3685" s="5"/>
      <c r="K3685" s="5"/>
      <c r="O3685" s="5"/>
      <c r="P3685" s="5"/>
      <c r="Q3685" s="5"/>
      <c r="R3685" s="18"/>
      <c r="S3685" s="18"/>
      <c r="T3685" s="18"/>
      <c r="AA3685" s="70"/>
      <c r="AB3685" s="70"/>
      <c r="AD3685" s="70"/>
      <c r="AE3685" s="112"/>
    </row>
    <row r="3686" spans="1:31" x14ac:dyDescent="0.25">
      <c r="A3686" s="18"/>
      <c r="B3686" s="18"/>
      <c r="C3686" s="18"/>
      <c r="D3686" s="77"/>
      <c r="E3686" s="77"/>
      <c r="F3686" s="77"/>
      <c r="G3686" s="78"/>
      <c r="H3686" s="5"/>
      <c r="I3686" s="5"/>
      <c r="J3686" s="5"/>
      <c r="K3686" s="5"/>
      <c r="O3686" s="5"/>
      <c r="P3686" s="5"/>
      <c r="Q3686" s="5"/>
      <c r="R3686" s="18"/>
      <c r="S3686" s="18"/>
      <c r="T3686" s="18"/>
      <c r="AA3686" s="70"/>
      <c r="AB3686" s="70"/>
      <c r="AD3686" s="70"/>
      <c r="AE3686" s="112"/>
    </row>
    <row r="3687" spans="1:31" x14ac:dyDescent="0.25">
      <c r="A3687" s="18"/>
      <c r="B3687" s="18"/>
      <c r="C3687" s="18"/>
      <c r="D3687" s="77"/>
      <c r="E3687" s="77"/>
      <c r="F3687" s="77"/>
      <c r="G3687" s="78"/>
      <c r="H3687" s="5"/>
      <c r="I3687" s="5"/>
      <c r="J3687" s="5"/>
      <c r="K3687" s="5"/>
      <c r="O3687" s="5"/>
      <c r="P3687" s="5"/>
      <c r="Q3687" s="5"/>
      <c r="R3687" s="18"/>
      <c r="S3687" s="18"/>
      <c r="T3687" s="18"/>
      <c r="AA3687" s="70"/>
      <c r="AB3687" s="70"/>
      <c r="AD3687" s="70"/>
      <c r="AE3687" s="112"/>
    </row>
    <row r="3688" spans="1:31" x14ac:dyDescent="0.25">
      <c r="A3688" s="18"/>
      <c r="B3688" s="18"/>
      <c r="C3688" s="18"/>
      <c r="D3688" s="77"/>
      <c r="E3688" s="77"/>
      <c r="F3688" s="77"/>
      <c r="G3688" s="78"/>
      <c r="H3688" s="5"/>
      <c r="I3688" s="5"/>
      <c r="J3688" s="5"/>
      <c r="K3688" s="5"/>
      <c r="O3688" s="5"/>
      <c r="P3688" s="5"/>
      <c r="Q3688" s="5"/>
      <c r="R3688" s="18"/>
      <c r="S3688" s="18"/>
      <c r="T3688" s="18"/>
      <c r="AA3688" s="70"/>
      <c r="AB3688" s="70"/>
      <c r="AD3688" s="70"/>
      <c r="AE3688" s="112"/>
    </row>
    <row r="3689" spans="1:31" x14ac:dyDescent="0.25">
      <c r="A3689" s="18"/>
      <c r="B3689" s="18"/>
      <c r="C3689" s="18"/>
      <c r="D3689" s="77"/>
      <c r="E3689" s="77"/>
      <c r="F3689" s="77"/>
      <c r="G3689" s="78"/>
      <c r="H3689" s="5"/>
      <c r="I3689" s="5"/>
      <c r="J3689" s="5"/>
      <c r="K3689" s="5"/>
      <c r="O3689" s="5"/>
      <c r="P3689" s="5"/>
      <c r="Q3689" s="5"/>
      <c r="R3689" s="18"/>
      <c r="S3689" s="18"/>
      <c r="T3689" s="18"/>
      <c r="AA3689" s="70"/>
      <c r="AB3689" s="70"/>
      <c r="AD3689" s="70"/>
      <c r="AE3689" s="112"/>
    </row>
    <row r="3690" spans="1:31" x14ac:dyDescent="0.25">
      <c r="A3690" s="18"/>
      <c r="B3690" s="18"/>
      <c r="C3690" s="18"/>
      <c r="D3690" s="77"/>
      <c r="E3690" s="77"/>
      <c r="F3690" s="77"/>
      <c r="G3690" s="78"/>
      <c r="H3690" s="5"/>
      <c r="I3690" s="5"/>
      <c r="J3690" s="5"/>
      <c r="K3690" s="5"/>
      <c r="O3690" s="5"/>
      <c r="P3690" s="5"/>
      <c r="Q3690" s="5"/>
      <c r="R3690" s="18"/>
      <c r="S3690" s="18"/>
      <c r="T3690" s="18"/>
      <c r="AA3690" s="70"/>
      <c r="AB3690" s="70"/>
      <c r="AD3690" s="70"/>
      <c r="AE3690" s="112"/>
    </row>
    <row r="3691" spans="1:31" x14ac:dyDescent="0.25">
      <c r="A3691" s="18"/>
      <c r="B3691" s="18"/>
      <c r="C3691" s="18"/>
      <c r="D3691" s="77"/>
      <c r="E3691" s="77"/>
      <c r="F3691" s="77"/>
      <c r="G3691" s="78"/>
      <c r="H3691" s="5"/>
      <c r="I3691" s="5"/>
      <c r="J3691" s="5"/>
      <c r="K3691" s="5"/>
      <c r="O3691" s="5"/>
      <c r="P3691" s="5"/>
      <c r="Q3691" s="5"/>
      <c r="R3691" s="18"/>
      <c r="S3691" s="18"/>
      <c r="T3691" s="18"/>
      <c r="AA3691" s="70"/>
      <c r="AB3691" s="70"/>
      <c r="AD3691" s="70"/>
      <c r="AE3691" s="112"/>
    </row>
    <row r="3692" spans="1:31" x14ac:dyDescent="0.25">
      <c r="A3692" s="18"/>
      <c r="B3692" s="18"/>
      <c r="C3692" s="18"/>
      <c r="D3692" s="77"/>
      <c r="E3692" s="77"/>
      <c r="F3692" s="77"/>
      <c r="G3692" s="78"/>
      <c r="H3692" s="5"/>
      <c r="I3692" s="5"/>
      <c r="J3692" s="5"/>
      <c r="K3692" s="5"/>
      <c r="O3692" s="5"/>
      <c r="P3692" s="5"/>
      <c r="Q3692" s="5"/>
      <c r="R3692" s="18"/>
      <c r="S3692" s="18"/>
      <c r="T3692" s="18"/>
      <c r="AA3692" s="70"/>
      <c r="AB3692" s="70"/>
      <c r="AD3692" s="70"/>
      <c r="AE3692" s="112"/>
    </row>
    <row r="3693" spans="1:31" x14ac:dyDescent="0.25">
      <c r="A3693" s="18"/>
      <c r="B3693" s="18"/>
      <c r="C3693" s="18"/>
      <c r="D3693" s="77"/>
      <c r="E3693" s="77"/>
      <c r="F3693" s="77"/>
      <c r="G3693" s="78"/>
      <c r="H3693" s="5"/>
      <c r="I3693" s="5"/>
      <c r="J3693" s="5"/>
      <c r="K3693" s="5"/>
      <c r="O3693" s="5"/>
      <c r="P3693" s="5"/>
      <c r="Q3693" s="5"/>
      <c r="R3693" s="18"/>
      <c r="S3693" s="18"/>
      <c r="T3693" s="18"/>
      <c r="AA3693" s="70"/>
      <c r="AB3693" s="70"/>
      <c r="AD3693" s="70"/>
      <c r="AE3693" s="112"/>
    </row>
    <row r="3694" spans="1:31" x14ac:dyDescent="0.25">
      <c r="A3694" s="18"/>
      <c r="B3694" s="18"/>
      <c r="C3694" s="18"/>
      <c r="D3694" s="77"/>
      <c r="E3694" s="77"/>
      <c r="F3694" s="77"/>
      <c r="G3694" s="78"/>
      <c r="H3694" s="5"/>
      <c r="I3694" s="5"/>
      <c r="J3694" s="5"/>
      <c r="K3694" s="5"/>
      <c r="O3694" s="5"/>
      <c r="P3694" s="5"/>
      <c r="Q3694" s="5"/>
      <c r="R3694" s="18"/>
      <c r="S3694" s="18"/>
      <c r="T3694" s="18"/>
      <c r="AA3694" s="70"/>
      <c r="AB3694" s="70"/>
      <c r="AD3694" s="70"/>
      <c r="AE3694" s="112"/>
    </row>
    <row r="3695" spans="1:31" x14ac:dyDescent="0.25">
      <c r="A3695" s="18"/>
      <c r="B3695" s="18"/>
      <c r="C3695" s="18"/>
      <c r="D3695" s="77"/>
      <c r="E3695" s="77"/>
      <c r="F3695" s="77"/>
      <c r="G3695" s="78"/>
      <c r="H3695" s="5"/>
      <c r="I3695" s="5"/>
      <c r="J3695" s="5"/>
      <c r="K3695" s="5"/>
      <c r="O3695" s="5"/>
      <c r="P3695" s="5"/>
      <c r="Q3695" s="5"/>
      <c r="R3695" s="18"/>
      <c r="S3695" s="18"/>
      <c r="T3695" s="18"/>
      <c r="AA3695" s="70"/>
      <c r="AB3695" s="70"/>
      <c r="AD3695" s="70"/>
      <c r="AE3695" s="112"/>
    </row>
    <row r="3696" spans="1:31" x14ac:dyDescent="0.25">
      <c r="A3696" s="18"/>
      <c r="B3696" s="18"/>
      <c r="C3696" s="18"/>
      <c r="D3696" s="77"/>
      <c r="E3696" s="77"/>
      <c r="F3696" s="77"/>
      <c r="G3696" s="78"/>
      <c r="H3696" s="5"/>
      <c r="I3696" s="5"/>
      <c r="J3696" s="5"/>
      <c r="K3696" s="5"/>
      <c r="O3696" s="5"/>
      <c r="P3696" s="5"/>
      <c r="Q3696" s="5"/>
      <c r="R3696" s="18"/>
      <c r="S3696" s="18"/>
      <c r="T3696" s="18"/>
      <c r="AA3696" s="70"/>
      <c r="AB3696" s="70"/>
      <c r="AD3696" s="70"/>
      <c r="AE3696" s="112"/>
    </row>
    <row r="3697" spans="1:31" x14ac:dyDescent="0.25">
      <c r="A3697" s="18"/>
      <c r="B3697" s="18"/>
      <c r="C3697" s="18"/>
      <c r="D3697" s="77"/>
      <c r="E3697" s="77"/>
      <c r="F3697" s="77"/>
      <c r="G3697" s="78"/>
      <c r="H3697" s="5"/>
      <c r="I3697" s="5"/>
      <c r="J3697" s="5"/>
      <c r="K3697" s="5"/>
      <c r="O3697" s="5"/>
      <c r="P3697" s="5"/>
      <c r="Q3697" s="5"/>
      <c r="R3697" s="18"/>
      <c r="S3697" s="18"/>
      <c r="T3697" s="18"/>
      <c r="AA3697" s="70"/>
      <c r="AB3697" s="70"/>
      <c r="AD3697" s="70"/>
      <c r="AE3697" s="112"/>
    </row>
    <row r="3698" spans="1:31" x14ac:dyDescent="0.25">
      <c r="A3698" s="18"/>
      <c r="B3698" s="18"/>
      <c r="C3698" s="18"/>
      <c r="D3698" s="77"/>
      <c r="E3698" s="77"/>
      <c r="F3698" s="77"/>
      <c r="G3698" s="78"/>
      <c r="H3698" s="5"/>
      <c r="I3698" s="5"/>
      <c r="J3698" s="5"/>
      <c r="K3698" s="5"/>
      <c r="O3698" s="5"/>
      <c r="P3698" s="5"/>
      <c r="Q3698" s="5"/>
      <c r="R3698" s="18"/>
      <c r="S3698" s="18"/>
      <c r="T3698" s="18"/>
      <c r="AA3698" s="70"/>
      <c r="AB3698" s="70"/>
      <c r="AD3698" s="70"/>
      <c r="AE3698" s="112"/>
    </row>
    <row r="3699" spans="1:31" x14ac:dyDescent="0.25">
      <c r="A3699" s="18"/>
      <c r="B3699" s="18"/>
      <c r="C3699" s="18"/>
      <c r="D3699" s="77"/>
      <c r="E3699" s="77"/>
      <c r="F3699" s="77"/>
      <c r="G3699" s="78"/>
      <c r="H3699" s="5"/>
      <c r="I3699" s="5"/>
      <c r="J3699" s="5"/>
      <c r="K3699" s="5"/>
      <c r="O3699" s="5"/>
      <c r="P3699" s="5"/>
      <c r="Q3699" s="5"/>
      <c r="R3699" s="18"/>
      <c r="S3699" s="18"/>
      <c r="T3699" s="18"/>
      <c r="AA3699" s="70"/>
      <c r="AB3699" s="70"/>
      <c r="AD3699" s="70"/>
      <c r="AE3699" s="112"/>
    </row>
    <row r="3700" spans="1:31" x14ac:dyDescent="0.25">
      <c r="A3700" s="18"/>
      <c r="B3700" s="18"/>
      <c r="C3700" s="18"/>
      <c r="D3700" s="77"/>
      <c r="E3700" s="77"/>
      <c r="F3700" s="77"/>
      <c r="G3700" s="78"/>
      <c r="H3700" s="5"/>
      <c r="I3700" s="5"/>
      <c r="J3700" s="5"/>
      <c r="K3700" s="5"/>
      <c r="O3700" s="5"/>
      <c r="P3700" s="5"/>
      <c r="Q3700" s="5"/>
      <c r="R3700" s="18"/>
      <c r="S3700" s="18"/>
      <c r="T3700" s="18"/>
      <c r="AA3700" s="70"/>
      <c r="AB3700" s="70"/>
      <c r="AD3700" s="70"/>
      <c r="AE3700" s="112"/>
    </row>
    <row r="3701" spans="1:31" x14ac:dyDescent="0.25">
      <c r="A3701" s="18"/>
      <c r="B3701" s="18"/>
      <c r="C3701" s="18"/>
      <c r="D3701" s="77"/>
      <c r="E3701" s="77"/>
      <c r="F3701" s="77"/>
      <c r="G3701" s="78"/>
      <c r="H3701" s="5"/>
      <c r="I3701" s="5"/>
      <c r="J3701" s="5"/>
      <c r="K3701" s="5"/>
      <c r="O3701" s="5"/>
      <c r="P3701" s="5"/>
      <c r="Q3701" s="5"/>
      <c r="R3701" s="18"/>
      <c r="S3701" s="18"/>
      <c r="T3701" s="18"/>
      <c r="AA3701" s="70"/>
      <c r="AB3701" s="70"/>
      <c r="AD3701" s="70"/>
      <c r="AE3701" s="112"/>
    </row>
    <row r="3702" spans="1:31" x14ac:dyDescent="0.25">
      <c r="A3702" s="18"/>
      <c r="B3702" s="18"/>
      <c r="C3702" s="18"/>
      <c r="D3702" s="77"/>
      <c r="E3702" s="77"/>
      <c r="F3702" s="77"/>
      <c r="G3702" s="78"/>
      <c r="H3702" s="5"/>
      <c r="I3702" s="5"/>
      <c r="J3702" s="5"/>
      <c r="K3702" s="5"/>
      <c r="O3702" s="5"/>
      <c r="P3702" s="5"/>
      <c r="Q3702" s="5"/>
      <c r="R3702" s="18"/>
      <c r="S3702" s="18"/>
      <c r="T3702" s="18"/>
      <c r="AA3702" s="70"/>
      <c r="AB3702" s="70"/>
      <c r="AD3702" s="70"/>
      <c r="AE3702" s="112"/>
    </row>
    <row r="3703" spans="1:31" x14ac:dyDescent="0.25">
      <c r="A3703" s="18"/>
      <c r="B3703" s="18"/>
      <c r="C3703" s="18"/>
      <c r="D3703" s="77"/>
      <c r="E3703" s="77"/>
      <c r="F3703" s="77"/>
      <c r="G3703" s="78"/>
      <c r="H3703" s="5"/>
      <c r="I3703" s="5"/>
      <c r="J3703" s="5"/>
      <c r="K3703" s="5"/>
      <c r="O3703" s="5"/>
      <c r="P3703" s="5"/>
      <c r="Q3703" s="5"/>
      <c r="R3703" s="18"/>
      <c r="S3703" s="18"/>
      <c r="T3703" s="18"/>
      <c r="AA3703" s="70"/>
      <c r="AB3703" s="70"/>
      <c r="AD3703" s="70"/>
      <c r="AE3703" s="112"/>
    </row>
    <row r="3704" spans="1:31" x14ac:dyDescent="0.25">
      <c r="A3704" s="18"/>
      <c r="B3704" s="18"/>
      <c r="C3704" s="18"/>
      <c r="D3704" s="77"/>
      <c r="E3704" s="77"/>
      <c r="F3704" s="77"/>
      <c r="G3704" s="78"/>
      <c r="H3704" s="5"/>
      <c r="I3704" s="5"/>
      <c r="J3704" s="5"/>
      <c r="K3704" s="5"/>
      <c r="O3704" s="5"/>
      <c r="P3704" s="5"/>
      <c r="Q3704" s="5"/>
      <c r="R3704" s="18"/>
      <c r="S3704" s="18"/>
      <c r="T3704" s="18"/>
      <c r="AA3704" s="70"/>
      <c r="AB3704" s="70"/>
      <c r="AD3704" s="70"/>
      <c r="AE3704" s="112"/>
    </row>
    <row r="3705" spans="1:31" x14ac:dyDescent="0.25">
      <c r="A3705" s="18"/>
      <c r="B3705" s="18"/>
      <c r="C3705" s="18"/>
      <c r="D3705" s="77"/>
      <c r="E3705" s="77"/>
      <c r="F3705" s="77"/>
      <c r="G3705" s="78"/>
      <c r="H3705" s="5"/>
      <c r="I3705" s="5"/>
      <c r="J3705" s="5"/>
      <c r="K3705" s="5"/>
      <c r="O3705" s="5"/>
      <c r="P3705" s="5"/>
      <c r="Q3705" s="5"/>
      <c r="R3705" s="18"/>
      <c r="S3705" s="18"/>
      <c r="T3705" s="18"/>
      <c r="AA3705" s="70"/>
      <c r="AB3705" s="70"/>
      <c r="AD3705" s="70"/>
      <c r="AE3705" s="112"/>
    </row>
    <row r="3706" spans="1:31" x14ac:dyDescent="0.25">
      <c r="A3706" s="18"/>
      <c r="B3706" s="18"/>
      <c r="C3706" s="18"/>
      <c r="D3706" s="77"/>
      <c r="E3706" s="77"/>
      <c r="F3706" s="77"/>
      <c r="G3706" s="78"/>
      <c r="H3706" s="5"/>
      <c r="I3706" s="5"/>
      <c r="J3706" s="5"/>
      <c r="K3706" s="5"/>
      <c r="O3706" s="5"/>
      <c r="P3706" s="5"/>
      <c r="Q3706" s="5"/>
      <c r="R3706" s="18"/>
      <c r="S3706" s="18"/>
      <c r="T3706" s="18"/>
      <c r="AA3706" s="70"/>
      <c r="AB3706" s="70"/>
      <c r="AD3706" s="70"/>
      <c r="AE3706" s="112"/>
    </row>
    <row r="3707" spans="1:31" x14ac:dyDescent="0.25">
      <c r="A3707" s="18"/>
      <c r="B3707" s="18"/>
      <c r="C3707" s="18"/>
      <c r="D3707" s="77"/>
      <c r="E3707" s="77"/>
      <c r="F3707" s="77"/>
      <c r="G3707" s="78"/>
      <c r="H3707" s="5"/>
      <c r="I3707" s="5"/>
      <c r="J3707" s="5"/>
      <c r="K3707" s="5"/>
      <c r="O3707" s="5"/>
      <c r="P3707" s="5"/>
      <c r="Q3707" s="5"/>
      <c r="R3707" s="18"/>
      <c r="S3707" s="18"/>
      <c r="T3707" s="18"/>
      <c r="AA3707" s="70"/>
      <c r="AB3707" s="70"/>
      <c r="AD3707" s="70"/>
      <c r="AE3707" s="112"/>
    </row>
    <row r="3708" spans="1:31" x14ac:dyDescent="0.25">
      <c r="A3708" s="18"/>
      <c r="B3708" s="18"/>
      <c r="C3708" s="18"/>
      <c r="D3708" s="77"/>
      <c r="E3708" s="77"/>
      <c r="F3708" s="77"/>
      <c r="G3708" s="78"/>
      <c r="H3708" s="5"/>
      <c r="I3708" s="5"/>
      <c r="J3708" s="5"/>
      <c r="K3708" s="5"/>
      <c r="O3708" s="5"/>
      <c r="P3708" s="5"/>
      <c r="Q3708" s="5"/>
      <c r="R3708" s="18"/>
      <c r="S3708" s="18"/>
      <c r="T3708" s="18"/>
      <c r="AA3708" s="70"/>
      <c r="AB3708" s="70"/>
      <c r="AD3708" s="70"/>
      <c r="AE3708" s="112"/>
    </row>
    <row r="3709" spans="1:31" x14ac:dyDescent="0.25">
      <c r="A3709" s="18"/>
      <c r="B3709" s="18"/>
      <c r="C3709" s="18"/>
      <c r="D3709" s="77"/>
      <c r="E3709" s="77"/>
      <c r="F3709" s="77"/>
      <c r="G3709" s="78"/>
      <c r="H3709" s="5"/>
      <c r="I3709" s="5"/>
      <c r="J3709" s="5"/>
      <c r="K3709" s="5"/>
      <c r="O3709" s="5"/>
      <c r="P3709" s="5"/>
      <c r="Q3709" s="5"/>
      <c r="R3709" s="18"/>
      <c r="S3709" s="18"/>
      <c r="T3709" s="18"/>
      <c r="AA3709" s="70"/>
      <c r="AB3709" s="70"/>
      <c r="AD3709" s="70"/>
      <c r="AE3709" s="112"/>
    </row>
    <row r="3710" spans="1:31" x14ac:dyDescent="0.25">
      <c r="A3710" s="18"/>
      <c r="B3710" s="18"/>
      <c r="C3710" s="18"/>
      <c r="D3710" s="77"/>
      <c r="E3710" s="77"/>
      <c r="F3710" s="77"/>
      <c r="G3710" s="78"/>
      <c r="H3710" s="5"/>
      <c r="I3710" s="5"/>
      <c r="J3710" s="5"/>
      <c r="K3710" s="5"/>
      <c r="O3710" s="5"/>
      <c r="P3710" s="5"/>
      <c r="Q3710" s="5"/>
      <c r="R3710" s="18"/>
      <c r="S3710" s="18"/>
      <c r="T3710" s="18"/>
      <c r="AA3710" s="70"/>
      <c r="AB3710" s="70"/>
      <c r="AD3710" s="70"/>
      <c r="AE3710" s="112"/>
    </row>
    <row r="3711" spans="1:31" x14ac:dyDescent="0.25">
      <c r="A3711" s="18"/>
      <c r="B3711" s="18"/>
      <c r="C3711" s="18"/>
      <c r="D3711" s="77"/>
      <c r="E3711" s="77"/>
      <c r="F3711" s="77"/>
      <c r="G3711" s="78"/>
      <c r="H3711" s="5"/>
      <c r="I3711" s="5"/>
      <c r="J3711" s="5"/>
      <c r="K3711" s="5"/>
      <c r="O3711" s="5"/>
      <c r="P3711" s="5"/>
      <c r="Q3711" s="5"/>
      <c r="R3711" s="18"/>
      <c r="S3711" s="18"/>
      <c r="T3711" s="18"/>
      <c r="AA3711" s="70"/>
      <c r="AB3711" s="70"/>
      <c r="AD3711" s="70"/>
      <c r="AE3711" s="112"/>
    </row>
    <row r="3712" spans="1:31" x14ac:dyDescent="0.25">
      <c r="A3712" s="18"/>
      <c r="B3712" s="18"/>
      <c r="C3712" s="18"/>
      <c r="D3712" s="77"/>
      <c r="E3712" s="77"/>
      <c r="F3712" s="77"/>
      <c r="G3712" s="78"/>
      <c r="H3712" s="5"/>
      <c r="I3712" s="5"/>
      <c r="J3712" s="5"/>
      <c r="K3712" s="5"/>
      <c r="O3712" s="5"/>
      <c r="P3712" s="5"/>
      <c r="Q3712" s="5"/>
      <c r="R3712" s="18"/>
      <c r="S3712" s="18"/>
      <c r="T3712" s="18"/>
      <c r="AA3712" s="70"/>
      <c r="AB3712" s="70"/>
      <c r="AD3712" s="70"/>
      <c r="AE3712" s="112"/>
    </row>
    <row r="3713" spans="1:31" x14ac:dyDescent="0.25">
      <c r="A3713" s="18"/>
      <c r="B3713" s="18"/>
      <c r="C3713" s="18"/>
      <c r="D3713" s="77"/>
      <c r="E3713" s="77"/>
      <c r="F3713" s="77"/>
      <c r="G3713" s="78"/>
      <c r="H3713" s="5"/>
      <c r="I3713" s="5"/>
      <c r="J3713" s="5"/>
      <c r="K3713" s="5"/>
      <c r="O3713" s="5"/>
      <c r="P3713" s="5"/>
      <c r="Q3713" s="5"/>
      <c r="R3713" s="18"/>
      <c r="S3713" s="18"/>
      <c r="T3713" s="18"/>
      <c r="AA3713" s="70"/>
      <c r="AB3713" s="70"/>
      <c r="AD3713" s="70"/>
      <c r="AE3713" s="112"/>
    </row>
    <row r="3714" spans="1:31" x14ac:dyDescent="0.25">
      <c r="A3714" s="18"/>
      <c r="B3714" s="18"/>
      <c r="C3714" s="18"/>
      <c r="D3714" s="77"/>
      <c r="E3714" s="77"/>
      <c r="F3714" s="77"/>
      <c r="G3714" s="78"/>
      <c r="H3714" s="5"/>
      <c r="I3714" s="5"/>
      <c r="J3714" s="5"/>
      <c r="K3714" s="5"/>
      <c r="O3714" s="5"/>
      <c r="P3714" s="5"/>
      <c r="Q3714" s="5"/>
      <c r="R3714" s="18"/>
      <c r="S3714" s="18"/>
      <c r="T3714" s="18"/>
      <c r="AA3714" s="70"/>
      <c r="AB3714" s="70"/>
      <c r="AD3714" s="70"/>
      <c r="AE3714" s="112"/>
    </row>
    <row r="3715" spans="1:31" x14ac:dyDescent="0.25">
      <c r="A3715" s="18"/>
      <c r="B3715" s="18"/>
      <c r="C3715" s="18"/>
      <c r="D3715" s="77"/>
      <c r="E3715" s="77"/>
      <c r="F3715" s="77"/>
      <c r="G3715" s="78"/>
      <c r="H3715" s="5"/>
      <c r="I3715" s="5"/>
      <c r="J3715" s="5"/>
      <c r="K3715" s="5"/>
      <c r="O3715" s="5"/>
      <c r="P3715" s="5"/>
      <c r="Q3715" s="5"/>
      <c r="R3715" s="18"/>
      <c r="S3715" s="18"/>
      <c r="T3715" s="18"/>
      <c r="AA3715" s="70"/>
      <c r="AB3715" s="70"/>
      <c r="AD3715" s="70"/>
      <c r="AE3715" s="112"/>
    </row>
    <row r="3716" spans="1:31" x14ac:dyDescent="0.25">
      <c r="A3716" s="18"/>
      <c r="B3716" s="18"/>
      <c r="C3716" s="18"/>
      <c r="D3716" s="77"/>
      <c r="E3716" s="77"/>
      <c r="F3716" s="77"/>
      <c r="G3716" s="78"/>
      <c r="H3716" s="5"/>
      <c r="I3716" s="5"/>
      <c r="J3716" s="5"/>
      <c r="K3716" s="5"/>
      <c r="O3716" s="5"/>
      <c r="P3716" s="5"/>
      <c r="Q3716" s="5"/>
      <c r="R3716" s="18"/>
      <c r="S3716" s="18"/>
      <c r="T3716" s="18"/>
      <c r="AA3716" s="70"/>
      <c r="AB3716" s="70"/>
      <c r="AD3716" s="70"/>
      <c r="AE3716" s="112"/>
    </row>
    <row r="3717" spans="1:31" x14ac:dyDescent="0.25">
      <c r="A3717" s="18"/>
      <c r="B3717" s="18"/>
      <c r="C3717" s="18"/>
      <c r="D3717" s="77"/>
      <c r="E3717" s="77"/>
      <c r="F3717" s="77"/>
      <c r="G3717" s="78"/>
      <c r="H3717" s="5"/>
      <c r="I3717" s="5"/>
      <c r="J3717" s="5"/>
      <c r="K3717" s="5"/>
      <c r="O3717" s="5"/>
      <c r="P3717" s="5"/>
      <c r="Q3717" s="5"/>
      <c r="R3717" s="18"/>
      <c r="S3717" s="18"/>
      <c r="T3717" s="18"/>
      <c r="AA3717" s="70"/>
      <c r="AB3717" s="70"/>
      <c r="AD3717" s="70"/>
      <c r="AE3717" s="112"/>
    </row>
    <row r="3718" spans="1:31" x14ac:dyDescent="0.25">
      <c r="A3718" s="18"/>
      <c r="B3718" s="18"/>
      <c r="C3718" s="18"/>
      <c r="D3718" s="77"/>
      <c r="E3718" s="77"/>
      <c r="F3718" s="77"/>
      <c r="G3718" s="78"/>
      <c r="H3718" s="5"/>
      <c r="I3718" s="5"/>
      <c r="J3718" s="5"/>
      <c r="K3718" s="5"/>
      <c r="O3718" s="5"/>
      <c r="P3718" s="5"/>
      <c r="Q3718" s="5"/>
      <c r="R3718" s="18"/>
      <c r="S3718" s="18"/>
      <c r="T3718" s="18"/>
      <c r="AA3718" s="70"/>
      <c r="AB3718" s="70"/>
      <c r="AD3718" s="70"/>
      <c r="AE3718" s="112"/>
    </row>
    <row r="3719" spans="1:31" x14ac:dyDescent="0.25">
      <c r="A3719" s="18"/>
      <c r="B3719" s="18"/>
      <c r="C3719" s="18"/>
      <c r="D3719" s="77"/>
      <c r="E3719" s="77"/>
      <c r="F3719" s="77"/>
      <c r="G3719" s="78"/>
      <c r="H3719" s="5"/>
      <c r="I3719" s="5"/>
      <c r="J3719" s="5"/>
      <c r="K3719" s="5"/>
      <c r="O3719" s="5"/>
      <c r="P3719" s="5"/>
      <c r="Q3719" s="5"/>
      <c r="R3719" s="18"/>
      <c r="S3719" s="18"/>
      <c r="T3719" s="18"/>
      <c r="AA3719" s="70"/>
      <c r="AB3719" s="70"/>
      <c r="AD3719" s="70"/>
      <c r="AE3719" s="112"/>
    </row>
    <row r="3720" spans="1:31" x14ac:dyDescent="0.25">
      <c r="A3720" s="18"/>
      <c r="B3720" s="18"/>
      <c r="C3720" s="18"/>
      <c r="D3720" s="77"/>
      <c r="E3720" s="77"/>
      <c r="F3720" s="77"/>
      <c r="G3720" s="78"/>
      <c r="H3720" s="5"/>
      <c r="I3720" s="5"/>
      <c r="J3720" s="5"/>
      <c r="K3720" s="5"/>
      <c r="O3720" s="5"/>
      <c r="P3720" s="5"/>
      <c r="Q3720" s="5"/>
      <c r="R3720" s="18"/>
      <c r="S3720" s="18"/>
      <c r="T3720" s="18"/>
      <c r="AA3720" s="70"/>
      <c r="AB3720" s="70"/>
      <c r="AD3720" s="70"/>
      <c r="AE3720" s="112"/>
    </row>
    <row r="3721" spans="1:31" x14ac:dyDescent="0.25">
      <c r="A3721" s="18"/>
      <c r="B3721" s="18"/>
      <c r="C3721" s="18"/>
      <c r="D3721" s="77"/>
      <c r="E3721" s="77"/>
      <c r="F3721" s="77"/>
      <c r="G3721" s="78"/>
      <c r="H3721" s="5"/>
      <c r="I3721" s="5"/>
      <c r="J3721" s="5"/>
      <c r="K3721" s="5"/>
      <c r="O3721" s="5"/>
      <c r="P3721" s="5"/>
      <c r="Q3721" s="5"/>
      <c r="R3721" s="18"/>
      <c r="S3721" s="18"/>
      <c r="T3721" s="18"/>
      <c r="AA3721" s="70"/>
      <c r="AB3721" s="70"/>
      <c r="AD3721" s="70"/>
      <c r="AE3721" s="112"/>
    </row>
    <row r="3722" spans="1:31" x14ac:dyDescent="0.25">
      <c r="A3722" s="18"/>
      <c r="B3722" s="18"/>
      <c r="C3722" s="18"/>
      <c r="D3722" s="77"/>
      <c r="E3722" s="77"/>
      <c r="F3722" s="77"/>
      <c r="G3722" s="78"/>
      <c r="H3722" s="5"/>
      <c r="I3722" s="5"/>
      <c r="J3722" s="5"/>
      <c r="K3722" s="5"/>
      <c r="O3722" s="5"/>
      <c r="P3722" s="5"/>
      <c r="Q3722" s="5"/>
      <c r="R3722" s="18"/>
      <c r="S3722" s="18"/>
      <c r="T3722" s="18"/>
      <c r="AA3722" s="70"/>
      <c r="AB3722" s="70"/>
      <c r="AD3722" s="70"/>
      <c r="AE3722" s="112"/>
    </row>
    <row r="3723" spans="1:31" x14ac:dyDescent="0.25">
      <c r="A3723" s="18"/>
      <c r="B3723" s="18"/>
      <c r="C3723" s="18"/>
      <c r="D3723" s="77"/>
      <c r="E3723" s="77"/>
      <c r="F3723" s="77"/>
      <c r="G3723" s="78"/>
      <c r="H3723" s="5"/>
      <c r="I3723" s="5"/>
      <c r="J3723" s="5"/>
      <c r="K3723" s="5"/>
      <c r="O3723" s="5"/>
      <c r="P3723" s="5"/>
      <c r="Q3723" s="5"/>
      <c r="R3723" s="18"/>
      <c r="S3723" s="18"/>
      <c r="T3723" s="18"/>
      <c r="AA3723" s="70"/>
      <c r="AB3723" s="70"/>
      <c r="AD3723" s="70"/>
      <c r="AE3723" s="112"/>
    </row>
    <row r="3724" spans="1:31" x14ac:dyDescent="0.25">
      <c r="A3724" s="18"/>
      <c r="B3724" s="18"/>
      <c r="C3724" s="18"/>
      <c r="D3724" s="77"/>
      <c r="E3724" s="77"/>
      <c r="F3724" s="77"/>
      <c r="G3724" s="78"/>
      <c r="H3724" s="5"/>
      <c r="I3724" s="5"/>
      <c r="J3724" s="5"/>
      <c r="K3724" s="5"/>
      <c r="O3724" s="5"/>
      <c r="P3724" s="5"/>
      <c r="Q3724" s="5"/>
      <c r="R3724" s="18"/>
      <c r="S3724" s="18"/>
      <c r="T3724" s="18"/>
      <c r="AA3724" s="70"/>
      <c r="AB3724" s="70"/>
      <c r="AD3724" s="70"/>
      <c r="AE3724" s="112"/>
    </row>
    <row r="3725" spans="1:31" x14ac:dyDescent="0.25">
      <c r="A3725" s="18"/>
      <c r="B3725" s="18"/>
      <c r="C3725" s="18"/>
      <c r="D3725" s="77"/>
      <c r="E3725" s="77"/>
      <c r="F3725" s="77"/>
      <c r="G3725" s="78"/>
      <c r="H3725" s="5"/>
      <c r="I3725" s="5"/>
      <c r="J3725" s="5"/>
      <c r="K3725" s="5"/>
      <c r="O3725" s="5"/>
      <c r="P3725" s="5"/>
      <c r="Q3725" s="5"/>
      <c r="R3725" s="18"/>
      <c r="S3725" s="18"/>
      <c r="T3725" s="18"/>
      <c r="AA3725" s="70"/>
      <c r="AB3725" s="70"/>
      <c r="AD3725" s="70"/>
      <c r="AE3725" s="112"/>
    </row>
    <row r="3726" spans="1:31" x14ac:dyDescent="0.25">
      <c r="A3726" s="18"/>
      <c r="B3726" s="18"/>
      <c r="C3726" s="18"/>
      <c r="D3726" s="77"/>
      <c r="E3726" s="77"/>
      <c r="F3726" s="77"/>
      <c r="G3726" s="78"/>
      <c r="H3726" s="5"/>
      <c r="I3726" s="5"/>
      <c r="J3726" s="5"/>
      <c r="K3726" s="5"/>
      <c r="O3726" s="5"/>
      <c r="P3726" s="5"/>
      <c r="Q3726" s="5"/>
      <c r="R3726" s="18"/>
      <c r="S3726" s="18"/>
      <c r="T3726" s="18"/>
      <c r="AA3726" s="70"/>
      <c r="AB3726" s="70"/>
      <c r="AD3726" s="70"/>
      <c r="AE3726" s="112"/>
    </row>
    <row r="3727" spans="1:31" x14ac:dyDescent="0.25">
      <c r="A3727" s="18"/>
      <c r="B3727" s="18"/>
      <c r="C3727" s="18"/>
      <c r="D3727" s="77"/>
      <c r="E3727" s="77"/>
      <c r="F3727" s="77"/>
      <c r="G3727" s="78"/>
      <c r="H3727" s="5"/>
      <c r="I3727" s="5"/>
      <c r="J3727" s="5"/>
      <c r="K3727" s="5"/>
      <c r="O3727" s="5"/>
      <c r="P3727" s="5"/>
      <c r="Q3727" s="5"/>
      <c r="R3727" s="18"/>
      <c r="S3727" s="18"/>
      <c r="T3727" s="18"/>
      <c r="AA3727" s="70"/>
      <c r="AB3727" s="70"/>
      <c r="AD3727" s="70"/>
      <c r="AE3727" s="112"/>
    </row>
    <row r="3728" spans="1:31" x14ac:dyDescent="0.25">
      <c r="A3728" s="18"/>
      <c r="B3728" s="18"/>
      <c r="C3728" s="18"/>
      <c r="D3728" s="77"/>
      <c r="E3728" s="77"/>
      <c r="F3728" s="77"/>
      <c r="G3728" s="78"/>
      <c r="H3728" s="5"/>
      <c r="I3728" s="5"/>
      <c r="J3728" s="5"/>
      <c r="K3728" s="5"/>
      <c r="O3728" s="5"/>
      <c r="P3728" s="5"/>
      <c r="Q3728" s="5"/>
      <c r="R3728" s="18"/>
      <c r="S3728" s="18"/>
      <c r="T3728" s="18"/>
      <c r="AA3728" s="70"/>
      <c r="AB3728" s="70"/>
      <c r="AD3728" s="70"/>
      <c r="AE3728" s="112"/>
    </row>
    <row r="3729" spans="1:31" x14ac:dyDescent="0.25">
      <c r="A3729" s="18"/>
      <c r="B3729" s="18"/>
      <c r="C3729" s="18"/>
      <c r="D3729" s="77"/>
      <c r="E3729" s="77"/>
      <c r="F3729" s="77"/>
      <c r="G3729" s="78"/>
      <c r="H3729" s="5"/>
      <c r="I3729" s="5"/>
      <c r="J3729" s="5"/>
      <c r="K3729" s="5"/>
      <c r="O3729" s="5"/>
      <c r="P3729" s="5"/>
      <c r="Q3729" s="5"/>
      <c r="R3729" s="18"/>
      <c r="S3729" s="18"/>
      <c r="T3729" s="18"/>
      <c r="AA3729" s="70"/>
      <c r="AB3729" s="70"/>
      <c r="AD3729" s="70"/>
      <c r="AE3729" s="112"/>
    </row>
    <row r="3730" spans="1:31" x14ac:dyDescent="0.25">
      <c r="A3730" s="18"/>
      <c r="B3730" s="18"/>
      <c r="C3730" s="18"/>
      <c r="D3730" s="77"/>
      <c r="E3730" s="77"/>
      <c r="F3730" s="77"/>
      <c r="G3730" s="78"/>
      <c r="H3730" s="5"/>
      <c r="I3730" s="5"/>
      <c r="J3730" s="5"/>
      <c r="K3730" s="5"/>
      <c r="O3730" s="5"/>
      <c r="P3730" s="5"/>
      <c r="Q3730" s="5"/>
      <c r="R3730" s="18"/>
      <c r="S3730" s="18"/>
      <c r="T3730" s="18"/>
      <c r="AA3730" s="70"/>
      <c r="AB3730" s="70"/>
      <c r="AD3730" s="70"/>
      <c r="AE3730" s="112"/>
    </row>
    <row r="3731" spans="1:31" x14ac:dyDescent="0.25">
      <c r="A3731" s="18"/>
      <c r="B3731" s="18"/>
      <c r="C3731" s="18"/>
      <c r="D3731" s="77"/>
      <c r="E3731" s="77"/>
      <c r="F3731" s="77"/>
      <c r="G3731" s="78"/>
      <c r="H3731" s="5"/>
      <c r="I3731" s="5"/>
      <c r="J3731" s="5"/>
      <c r="K3731" s="5"/>
      <c r="O3731" s="5"/>
      <c r="P3731" s="5"/>
      <c r="Q3731" s="5"/>
      <c r="R3731" s="18"/>
      <c r="S3731" s="18"/>
      <c r="T3731" s="18"/>
      <c r="AA3731" s="70"/>
      <c r="AB3731" s="70"/>
      <c r="AD3731" s="70"/>
      <c r="AE3731" s="112"/>
    </row>
    <row r="3732" spans="1:31" x14ac:dyDescent="0.25">
      <c r="A3732" s="18"/>
      <c r="B3732" s="18"/>
      <c r="C3732" s="18"/>
      <c r="D3732" s="77"/>
      <c r="E3732" s="77"/>
      <c r="F3732" s="77"/>
      <c r="G3732" s="78"/>
      <c r="H3732" s="5"/>
      <c r="I3732" s="5"/>
      <c r="J3732" s="5"/>
      <c r="K3732" s="5"/>
      <c r="O3732" s="5"/>
      <c r="P3732" s="5"/>
      <c r="Q3732" s="5"/>
      <c r="R3732" s="18"/>
      <c r="S3732" s="18"/>
      <c r="T3732" s="18"/>
      <c r="AA3732" s="70"/>
      <c r="AB3732" s="70"/>
      <c r="AD3732" s="70"/>
      <c r="AE3732" s="112"/>
    </row>
    <row r="3733" spans="1:31" x14ac:dyDescent="0.25">
      <c r="A3733" s="18"/>
      <c r="B3733" s="18"/>
      <c r="C3733" s="18"/>
      <c r="D3733" s="77"/>
      <c r="E3733" s="77"/>
      <c r="F3733" s="77"/>
      <c r="G3733" s="78"/>
      <c r="H3733" s="5"/>
      <c r="I3733" s="5"/>
      <c r="J3733" s="5"/>
      <c r="K3733" s="5"/>
      <c r="O3733" s="5"/>
      <c r="P3733" s="5"/>
      <c r="Q3733" s="5"/>
      <c r="R3733" s="18"/>
      <c r="S3733" s="18"/>
      <c r="T3733" s="18"/>
      <c r="AA3733" s="70"/>
      <c r="AB3733" s="70"/>
      <c r="AD3733" s="70"/>
      <c r="AE3733" s="112"/>
    </row>
    <row r="3734" spans="1:31" x14ac:dyDescent="0.25">
      <c r="A3734" s="18"/>
      <c r="B3734" s="18"/>
      <c r="C3734" s="18"/>
      <c r="D3734" s="77"/>
      <c r="E3734" s="77"/>
      <c r="F3734" s="77"/>
      <c r="G3734" s="78"/>
      <c r="H3734" s="5"/>
      <c r="I3734" s="5"/>
      <c r="J3734" s="5"/>
      <c r="K3734" s="5"/>
      <c r="O3734" s="5"/>
      <c r="P3734" s="5"/>
      <c r="Q3734" s="5"/>
      <c r="R3734" s="18"/>
      <c r="S3734" s="18"/>
      <c r="T3734" s="18"/>
      <c r="AA3734" s="70"/>
      <c r="AB3734" s="70"/>
      <c r="AD3734" s="70"/>
      <c r="AE3734" s="112"/>
    </row>
    <row r="3735" spans="1:31" x14ac:dyDescent="0.25">
      <c r="A3735" s="18"/>
      <c r="B3735" s="18"/>
      <c r="C3735" s="18"/>
      <c r="D3735" s="77"/>
      <c r="E3735" s="77"/>
      <c r="F3735" s="77"/>
      <c r="G3735" s="78"/>
      <c r="H3735" s="5"/>
      <c r="I3735" s="5"/>
      <c r="J3735" s="5"/>
      <c r="K3735" s="5"/>
      <c r="O3735" s="5"/>
      <c r="P3735" s="5"/>
      <c r="Q3735" s="5"/>
      <c r="R3735" s="18"/>
      <c r="S3735" s="18"/>
      <c r="T3735" s="18"/>
      <c r="AA3735" s="70"/>
      <c r="AB3735" s="70"/>
      <c r="AD3735" s="70"/>
      <c r="AE3735" s="112"/>
    </row>
    <row r="3736" spans="1:31" x14ac:dyDescent="0.25">
      <c r="A3736" s="18"/>
      <c r="B3736" s="18"/>
      <c r="C3736" s="18"/>
      <c r="D3736" s="77"/>
      <c r="E3736" s="77"/>
      <c r="F3736" s="77"/>
      <c r="G3736" s="78"/>
      <c r="H3736" s="5"/>
      <c r="I3736" s="5"/>
      <c r="J3736" s="5"/>
      <c r="K3736" s="5"/>
      <c r="O3736" s="5"/>
      <c r="P3736" s="5"/>
      <c r="Q3736" s="5"/>
      <c r="R3736" s="18"/>
      <c r="S3736" s="18"/>
      <c r="T3736" s="18"/>
      <c r="AA3736" s="70"/>
      <c r="AB3736" s="70"/>
      <c r="AD3736" s="70"/>
      <c r="AE3736" s="112"/>
    </row>
    <row r="3737" spans="1:31" x14ac:dyDescent="0.25">
      <c r="A3737" s="18"/>
      <c r="B3737" s="18"/>
      <c r="C3737" s="18"/>
      <c r="D3737" s="77"/>
      <c r="E3737" s="77"/>
      <c r="F3737" s="77"/>
      <c r="G3737" s="78"/>
      <c r="H3737" s="5"/>
      <c r="I3737" s="5"/>
      <c r="J3737" s="5"/>
      <c r="K3737" s="5"/>
      <c r="O3737" s="5"/>
      <c r="P3737" s="5"/>
      <c r="Q3737" s="5"/>
      <c r="R3737" s="18"/>
      <c r="S3737" s="18"/>
      <c r="T3737" s="18"/>
      <c r="AA3737" s="70"/>
      <c r="AB3737" s="70"/>
      <c r="AD3737" s="70"/>
      <c r="AE3737" s="112"/>
    </row>
    <row r="3738" spans="1:31" x14ac:dyDescent="0.25">
      <c r="A3738" s="18"/>
      <c r="B3738" s="18"/>
      <c r="C3738" s="18"/>
      <c r="D3738" s="77"/>
      <c r="E3738" s="77"/>
      <c r="F3738" s="77"/>
      <c r="G3738" s="78"/>
      <c r="H3738" s="5"/>
      <c r="I3738" s="5"/>
      <c r="J3738" s="5"/>
      <c r="K3738" s="5"/>
      <c r="O3738" s="5"/>
      <c r="P3738" s="5"/>
      <c r="Q3738" s="5"/>
      <c r="R3738" s="18"/>
      <c r="S3738" s="18"/>
      <c r="T3738" s="18"/>
      <c r="AA3738" s="70"/>
      <c r="AB3738" s="70"/>
      <c r="AD3738" s="70"/>
      <c r="AE3738" s="112"/>
    </row>
    <row r="3739" spans="1:31" x14ac:dyDescent="0.25">
      <c r="A3739" s="18"/>
      <c r="B3739" s="18"/>
      <c r="C3739" s="18"/>
      <c r="D3739" s="77"/>
      <c r="E3739" s="77"/>
      <c r="F3739" s="77"/>
      <c r="G3739" s="78"/>
      <c r="H3739" s="5"/>
      <c r="I3739" s="5"/>
      <c r="J3739" s="5"/>
      <c r="K3739" s="5"/>
      <c r="O3739" s="5"/>
      <c r="P3739" s="5"/>
      <c r="Q3739" s="5"/>
      <c r="R3739" s="18"/>
      <c r="S3739" s="18"/>
      <c r="T3739" s="18"/>
      <c r="AA3739" s="70"/>
      <c r="AB3739" s="70"/>
      <c r="AD3739" s="70"/>
      <c r="AE3739" s="112"/>
    </row>
    <row r="3740" spans="1:31" x14ac:dyDescent="0.25">
      <c r="A3740" s="18"/>
      <c r="B3740" s="18"/>
      <c r="C3740" s="18"/>
      <c r="D3740" s="77"/>
      <c r="E3740" s="77"/>
      <c r="F3740" s="77"/>
      <c r="G3740" s="78"/>
      <c r="H3740" s="5"/>
      <c r="I3740" s="5"/>
      <c r="J3740" s="5"/>
      <c r="K3740" s="5"/>
      <c r="O3740" s="5"/>
      <c r="P3740" s="5"/>
      <c r="Q3740" s="5"/>
      <c r="R3740" s="18"/>
      <c r="S3740" s="18"/>
      <c r="T3740" s="18"/>
      <c r="AA3740" s="70"/>
      <c r="AB3740" s="70"/>
      <c r="AD3740" s="70"/>
      <c r="AE3740" s="112"/>
    </row>
    <row r="3741" spans="1:31" x14ac:dyDescent="0.25">
      <c r="A3741" s="18"/>
      <c r="B3741" s="18"/>
      <c r="C3741" s="18"/>
      <c r="D3741" s="77"/>
      <c r="E3741" s="77"/>
      <c r="F3741" s="77"/>
      <c r="G3741" s="78"/>
      <c r="H3741" s="5"/>
      <c r="I3741" s="5"/>
      <c r="J3741" s="5"/>
      <c r="K3741" s="5"/>
      <c r="O3741" s="5"/>
      <c r="P3741" s="5"/>
      <c r="Q3741" s="5"/>
      <c r="R3741" s="18"/>
      <c r="S3741" s="18"/>
      <c r="T3741" s="18"/>
      <c r="AA3741" s="70"/>
      <c r="AB3741" s="70"/>
      <c r="AD3741" s="70"/>
      <c r="AE3741" s="112"/>
    </row>
    <row r="3742" spans="1:31" x14ac:dyDescent="0.25">
      <c r="A3742" s="18"/>
      <c r="B3742" s="18"/>
      <c r="C3742" s="18"/>
      <c r="D3742" s="77"/>
      <c r="E3742" s="77"/>
      <c r="F3742" s="77"/>
      <c r="G3742" s="78"/>
      <c r="H3742" s="5"/>
      <c r="I3742" s="5"/>
      <c r="J3742" s="5"/>
      <c r="K3742" s="5"/>
      <c r="O3742" s="5"/>
      <c r="P3742" s="5"/>
      <c r="Q3742" s="5"/>
      <c r="R3742" s="18"/>
      <c r="S3742" s="18"/>
      <c r="T3742" s="18"/>
      <c r="AA3742" s="70"/>
      <c r="AB3742" s="70"/>
      <c r="AD3742" s="70"/>
      <c r="AE3742" s="112"/>
    </row>
    <row r="3743" spans="1:31" x14ac:dyDescent="0.25">
      <c r="A3743" s="18"/>
      <c r="B3743" s="18"/>
      <c r="C3743" s="18"/>
      <c r="D3743" s="77"/>
      <c r="E3743" s="77"/>
      <c r="F3743" s="77"/>
      <c r="G3743" s="78"/>
      <c r="H3743" s="5"/>
      <c r="I3743" s="5"/>
      <c r="J3743" s="5"/>
      <c r="K3743" s="5"/>
      <c r="O3743" s="5"/>
      <c r="P3743" s="5"/>
      <c r="Q3743" s="5"/>
      <c r="R3743" s="18"/>
      <c r="S3743" s="18"/>
      <c r="T3743" s="18"/>
      <c r="AA3743" s="70"/>
      <c r="AB3743" s="70"/>
      <c r="AD3743" s="70"/>
      <c r="AE3743" s="112"/>
    </row>
    <row r="3744" spans="1:31" x14ac:dyDescent="0.25">
      <c r="A3744" s="18"/>
      <c r="B3744" s="18"/>
      <c r="C3744" s="18"/>
      <c r="D3744" s="77"/>
      <c r="E3744" s="77"/>
      <c r="F3744" s="77"/>
      <c r="G3744" s="78"/>
      <c r="H3744" s="5"/>
      <c r="I3744" s="5"/>
      <c r="J3744" s="5"/>
      <c r="K3744" s="5"/>
      <c r="O3744" s="5"/>
      <c r="P3744" s="5"/>
      <c r="Q3744" s="5"/>
      <c r="R3744" s="18"/>
      <c r="S3744" s="18"/>
      <c r="T3744" s="18"/>
      <c r="AA3744" s="70"/>
      <c r="AB3744" s="70"/>
      <c r="AD3744" s="70"/>
      <c r="AE3744" s="112"/>
    </row>
    <row r="3745" spans="1:31" x14ac:dyDescent="0.25">
      <c r="A3745" s="18"/>
      <c r="B3745" s="18"/>
      <c r="C3745" s="18"/>
      <c r="D3745" s="77"/>
      <c r="E3745" s="77"/>
      <c r="F3745" s="77"/>
      <c r="G3745" s="78"/>
      <c r="H3745" s="5"/>
      <c r="I3745" s="5"/>
      <c r="J3745" s="5"/>
      <c r="K3745" s="5"/>
      <c r="O3745" s="5"/>
      <c r="P3745" s="5"/>
      <c r="Q3745" s="5"/>
      <c r="R3745" s="18"/>
      <c r="S3745" s="18"/>
      <c r="T3745" s="18"/>
      <c r="AA3745" s="70"/>
      <c r="AB3745" s="70"/>
      <c r="AD3745" s="70"/>
      <c r="AE3745" s="112"/>
    </row>
    <row r="3746" spans="1:31" x14ac:dyDescent="0.25">
      <c r="A3746" s="18"/>
      <c r="B3746" s="18"/>
      <c r="C3746" s="18"/>
      <c r="D3746" s="77"/>
      <c r="E3746" s="77"/>
      <c r="F3746" s="77"/>
      <c r="G3746" s="78"/>
      <c r="H3746" s="5"/>
      <c r="I3746" s="5"/>
      <c r="J3746" s="5"/>
      <c r="K3746" s="5"/>
      <c r="O3746" s="5"/>
      <c r="P3746" s="5"/>
      <c r="Q3746" s="5"/>
      <c r="R3746" s="18"/>
      <c r="S3746" s="18"/>
      <c r="T3746" s="18"/>
      <c r="AA3746" s="70"/>
      <c r="AB3746" s="70"/>
      <c r="AD3746" s="70"/>
      <c r="AE3746" s="112"/>
    </row>
    <row r="3747" spans="1:31" x14ac:dyDescent="0.25">
      <c r="A3747" s="18"/>
      <c r="B3747" s="18"/>
      <c r="C3747" s="18"/>
      <c r="D3747" s="77"/>
      <c r="E3747" s="77"/>
      <c r="F3747" s="77"/>
      <c r="G3747" s="78"/>
      <c r="H3747" s="5"/>
      <c r="I3747" s="5"/>
      <c r="J3747" s="5"/>
      <c r="K3747" s="5"/>
      <c r="O3747" s="5"/>
      <c r="P3747" s="5"/>
      <c r="Q3747" s="5"/>
      <c r="R3747" s="18"/>
      <c r="S3747" s="18"/>
      <c r="T3747" s="18"/>
      <c r="AA3747" s="70"/>
      <c r="AB3747" s="70"/>
      <c r="AD3747" s="70"/>
      <c r="AE3747" s="112"/>
    </row>
    <row r="3748" spans="1:31" x14ac:dyDescent="0.25">
      <c r="A3748" s="18"/>
      <c r="B3748" s="18"/>
      <c r="C3748" s="18"/>
      <c r="D3748" s="77"/>
      <c r="E3748" s="77"/>
      <c r="F3748" s="77"/>
      <c r="G3748" s="78"/>
      <c r="H3748" s="5"/>
      <c r="I3748" s="5"/>
      <c r="J3748" s="5"/>
      <c r="K3748" s="5"/>
      <c r="O3748" s="5"/>
      <c r="P3748" s="5"/>
      <c r="Q3748" s="5"/>
      <c r="R3748" s="18"/>
      <c r="S3748" s="18"/>
      <c r="T3748" s="18"/>
      <c r="AA3748" s="70"/>
      <c r="AB3748" s="70"/>
      <c r="AD3748" s="70"/>
      <c r="AE3748" s="112"/>
    </row>
    <row r="3749" spans="1:31" x14ac:dyDescent="0.25">
      <c r="A3749" s="18"/>
      <c r="B3749" s="18"/>
      <c r="C3749" s="18"/>
      <c r="D3749" s="77"/>
      <c r="E3749" s="77"/>
      <c r="F3749" s="77"/>
      <c r="G3749" s="78"/>
      <c r="H3749" s="5"/>
      <c r="I3749" s="5"/>
      <c r="J3749" s="5"/>
      <c r="K3749" s="5"/>
      <c r="O3749" s="5"/>
      <c r="P3749" s="5"/>
      <c r="Q3749" s="5"/>
      <c r="R3749" s="18"/>
      <c r="S3749" s="18"/>
      <c r="T3749" s="18"/>
      <c r="AA3749" s="70"/>
      <c r="AB3749" s="70"/>
      <c r="AD3749" s="70"/>
      <c r="AE3749" s="112"/>
    </row>
    <row r="3750" spans="1:31" x14ac:dyDescent="0.25">
      <c r="A3750" s="18"/>
      <c r="B3750" s="18"/>
      <c r="C3750" s="18"/>
      <c r="D3750" s="77"/>
      <c r="E3750" s="77"/>
      <c r="F3750" s="77"/>
      <c r="G3750" s="78"/>
      <c r="H3750" s="5"/>
      <c r="I3750" s="5"/>
      <c r="J3750" s="5"/>
      <c r="K3750" s="5"/>
      <c r="O3750" s="5"/>
      <c r="P3750" s="5"/>
      <c r="Q3750" s="5"/>
      <c r="R3750" s="18"/>
      <c r="S3750" s="18"/>
      <c r="T3750" s="18"/>
      <c r="AA3750" s="70"/>
      <c r="AB3750" s="70"/>
      <c r="AD3750" s="70"/>
      <c r="AE3750" s="112"/>
    </row>
    <row r="3751" spans="1:31" x14ac:dyDescent="0.25">
      <c r="A3751" s="18"/>
      <c r="B3751" s="18"/>
      <c r="C3751" s="18"/>
      <c r="D3751" s="77"/>
      <c r="E3751" s="77"/>
      <c r="F3751" s="77"/>
      <c r="G3751" s="78"/>
      <c r="H3751" s="5"/>
      <c r="I3751" s="5"/>
      <c r="J3751" s="5"/>
      <c r="K3751" s="5"/>
      <c r="O3751" s="5"/>
      <c r="P3751" s="5"/>
      <c r="Q3751" s="5"/>
      <c r="R3751" s="18"/>
      <c r="S3751" s="18"/>
      <c r="T3751" s="18"/>
      <c r="AA3751" s="70"/>
      <c r="AB3751" s="70"/>
      <c r="AD3751" s="70"/>
      <c r="AE3751" s="112"/>
    </row>
    <row r="3752" spans="1:31" x14ac:dyDescent="0.25">
      <c r="A3752" s="18"/>
      <c r="B3752" s="18"/>
      <c r="C3752" s="18"/>
      <c r="D3752" s="77"/>
      <c r="E3752" s="77"/>
      <c r="F3752" s="77"/>
      <c r="G3752" s="78"/>
      <c r="H3752" s="5"/>
      <c r="I3752" s="5"/>
      <c r="J3752" s="5"/>
      <c r="K3752" s="5"/>
      <c r="O3752" s="5"/>
      <c r="P3752" s="5"/>
      <c r="Q3752" s="5"/>
      <c r="R3752" s="18"/>
      <c r="S3752" s="18"/>
      <c r="T3752" s="18"/>
      <c r="AA3752" s="70"/>
      <c r="AB3752" s="70"/>
      <c r="AD3752" s="70"/>
      <c r="AE3752" s="112"/>
    </row>
    <row r="3753" spans="1:31" x14ac:dyDescent="0.25">
      <c r="A3753" s="18"/>
      <c r="B3753" s="18"/>
      <c r="C3753" s="18"/>
      <c r="D3753" s="77"/>
      <c r="E3753" s="77"/>
      <c r="F3753" s="77"/>
      <c r="G3753" s="78"/>
      <c r="H3753" s="5"/>
      <c r="I3753" s="5"/>
      <c r="J3753" s="5"/>
      <c r="K3753" s="5"/>
      <c r="O3753" s="5"/>
      <c r="P3753" s="5"/>
      <c r="Q3753" s="5"/>
      <c r="R3753" s="18"/>
      <c r="S3753" s="18"/>
      <c r="T3753" s="18"/>
      <c r="AA3753" s="70"/>
      <c r="AB3753" s="70"/>
      <c r="AD3753" s="70"/>
      <c r="AE3753" s="112"/>
    </row>
    <row r="3754" spans="1:31" x14ac:dyDescent="0.25">
      <c r="A3754" s="18"/>
      <c r="B3754" s="18"/>
      <c r="C3754" s="18"/>
      <c r="D3754" s="77"/>
      <c r="E3754" s="77"/>
      <c r="F3754" s="77"/>
      <c r="G3754" s="78"/>
      <c r="H3754" s="5"/>
      <c r="I3754" s="5"/>
      <c r="J3754" s="5"/>
      <c r="K3754" s="5"/>
      <c r="O3754" s="5"/>
      <c r="P3754" s="5"/>
      <c r="Q3754" s="5"/>
      <c r="R3754" s="18"/>
      <c r="S3754" s="18"/>
      <c r="T3754" s="18"/>
      <c r="AA3754" s="70"/>
      <c r="AB3754" s="70"/>
      <c r="AD3754" s="70"/>
      <c r="AE3754" s="112"/>
    </row>
    <row r="3755" spans="1:31" x14ac:dyDescent="0.25">
      <c r="A3755" s="18"/>
      <c r="B3755" s="18"/>
      <c r="C3755" s="18"/>
      <c r="D3755" s="77"/>
      <c r="E3755" s="77"/>
      <c r="F3755" s="77"/>
      <c r="G3755" s="78"/>
      <c r="H3755" s="5"/>
      <c r="I3755" s="5"/>
      <c r="J3755" s="5"/>
      <c r="K3755" s="5"/>
      <c r="O3755" s="5"/>
      <c r="P3755" s="5"/>
      <c r="Q3755" s="5"/>
      <c r="R3755" s="18"/>
      <c r="S3755" s="18"/>
      <c r="T3755" s="18"/>
      <c r="AA3755" s="70"/>
      <c r="AB3755" s="70"/>
      <c r="AD3755" s="70"/>
      <c r="AE3755" s="112"/>
    </row>
    <row r="3756" spans="1:31" x14ac:dyDescent="0.25">
      <c r="A3756" s="18"/>
      <c r="B3756" s="18"/>
      <c r="C3756" s="18"/>
      <c r="D3756" s="77"/>
      <c r="E3756" s="77"/>
      <c r="F3756" s="77"/>
      <c r="G3756" s="78"/>
      <c r="H3756" s="5"/>
      <c r="I3756" s="5"/>
      <c r="J3756" s="5"/>
      <c r="K3756" s="5"/>
      <c r="O3756" s="5"/>
      <c r="P3756" s="5"/>
      <c r="Q3756" s="5"/>
      <c r="R3756" s="18"/>
      <c r="S3756" s="18"/>
      <c r="T3756" s="18"/>
      <c r="AA3756" s="70"/>
      <c r="AB3756" s="70"/>
      <c r="AD3756" s="70"/>
      <c r="AE3756" s="112"/>
    </row>
    <row r="3757" spans="1:31" x14ac:dyDescent="0.25">
      <c r="A3757" s="18"/>
      <c r="B3757" s="18"/>
      <c r="C3757" s="18"/>
      <c r="D3757" s="77"/>
      <c r="E3757" s="77"/>
      <c r="F3757" s="77"/>
      <c r="G3757" s="78"/>
      <c r="H3757" s="5"/>
      <c r="I3757" s="5"/>
      <c r="J3757" s="5"/>
      <c r="K3757" s="5"/>
      <c r="O3757" s="5"/>
      <c r="P3757" s="5"/>
      <c r="Q3757" s="5"/>
      <c r="R3757" s="18"/>
      <c r="S3757" s="18"/>
      <c r="T3757" s="18"/>
      <c r="AA3757" s="70"/>
      <c r="AB3757" s="70"/>
      <c r="AD3757" s="70"/>
      <c r="AE3757" s="112"/>
    </row>
    <row r="3758" spans="1:31" x14ac:dyDescent="0.25">
      <c r="A3758" s="18"/>
      <c r="B3758" s="18"/>
      <c r="C3758" s="18"/>
      <c r="D3758" s="77"/>
      <c r="E3758" s="77"/>
      <c r="F3758" s="77"/>
      <c r="G3758" s="78"/>
      <c r="H3758" s="5"/>
      <c r="I3758" s="5"/>
      <c r="J3758" s="5"/>
      <c r="K3758" s="5"/>
      <c r="O3758" s="5"/>
      <c r="P3758" s="5"/>
      <c r="Q3758" s="5"/>
      <c r="R3758" s="18"/>
      <c r="S3758" s="18"/>
      <c r="T3758" s="18"/>
      <c r="AA3758" s="70"/>
      <c r="AB3758" s="70"/>
      <c r="AD3758" s="70"/>
      <c r="AE3758" s="112"/>
    </row>
    <row r="3759" spans="1:31" x14ac:dyDescent="0.25">
      <c r="A3759" s="18"/>
      <c r="B3759" s="18"/>
      <c r="C3759" s="18"/>
      <c r="D3759" s="77"/>
      <c r="E3759" s="77"/>
      <c r="F3759" s="77"/>
      <c r="G3759" s="78"/>
      <c r="H3759" s="5"/>
      <c r="I3759" s="5"/>
      <c r="J3759" s="5"/>
      <c r="K3759" s="5"/>
      <c r="O3759" s="5"/>
      <c r="P3759" s="5"/>
      <c r="Q3759" s="5"/>
      <c r="R3759" s="18"/>
      <c r="S3759" s="18"/>
      <c r="T3759" s="18"/>
      <c r="AA3759" s="70"/>
      <c r="AB3759" s="70"/>
      <c r="AD3759" s="70"/>
      <c r="AE3759" s="112"/>
    </row>
    <row r="3760" spans="1:31" x14ac:dyDescent="0.25">
      <c r="A3760" s="18"/>
      <c r="B3760" s="18"/>
      <c r="C3760" s="18"/>
      <c r="D3760" s="77"/>
      <c r="E3760" s="77"/>
      <c r="F3760" s="77"/>
      <c r="G3760" s="78"/>
      <c r="H3760" s="5"/>
      <c r="I3760" s="5"/>
      <c r="J3760" s="5"/>
      <c r="K3760" s="5"/>
      <c r="O3760" s="5"/>
      <c r="P3760" s="5"/>
      <c r="Q3760" s="5"/>
      <c r="R3760" s="18"/>
      <c r="S3760" s="18"/>
      <c r="T3760" s="18"/>
      <c r="AA3760" s="70"/>
      <c r="AB3760" s="70"/>
      <c r="AD3760" s="70"/>
      <c r="AE3760" s="112"/>
    </row>
    <row r="3761" spans="1:31" x14ac:dyDescent="0.25">
      <c r="A3761" s="18"/>
      <c r="B3761" s="18"/>
      <c r="C3761" s="18"/>
      <c r="D3761" s="77"/>
      <c r="E3761" s="77"/>
      <c r="F3761" s="77"/>
      <c r="G3761" s="78"/>
      <c r="H3761" s="5"/>
      <c r="I3761" s="5"/>
      <c r="J3761" s="5"/>
      <c r="K3761" s="5"/>
      <c r="O3761" s="5"/>
      <c r="P3761" s="5"/>
      <c r="Q3761" s="5"/>
      <c r="R3761" s="18"/>
      <c r="S3761" s="18"/>
      <c r="T3761" s="18"/>
      <c r="AA3761" s="70"/>
      <c r="AB3761" s="70"/>
      <c r="AD3761" s="70"/>
      <c r="AE3761" s="112"/>
    </row>
    <row r="3762" spans="1:31" x14ac:dyDescent="0.25">
      <c r="A3762" s="18"/>
      <c r="B3762" s="18"/>
      <c r="C3762" s="18"/>
      <c r="D3762" s="77"/>
      <c r="E3762" s="77"/>
      <c r="F3762" s="77"/>
      <c r="G3762" s="78"/>
      <c r="H3762" s="5"/>
      <c r="I3762" s="5"/>
      <c r="J3762" s="5"/>
      <c r="K3762" s="5"/>
      <c r="O3762" s="5"/>
      <c r="P3762" s="5"/>
      <c r="Q3762" s="5"/>
      <c r="R3762" s="18"/>
      <c r="S3762" s="18"/>
      <c r="T3762" s="18"/>
      <c r="AA3762" s="70"/>
      <c r="AB3762" s="70"/>
      <c r="AD3762" s="70"/>
      <c r="AE3762" s="112"/>
    </row>
    <row r="3763" spans="1:31" x14ac:dyDescent="0.25">
      <c r="A3763" s="18"/>
      <c r="B3763" s="18"/>
      <c r="C3763" s="18"/>
      <c r="D3763" s="77"/>
      <c r="E3763" s="77"/>
      <c r="F3763" s="77"/>
      <c r="G3763" s="78"/>
      <c r="H3763" s="5"/>
      <c r="I3763" s="5"/>
      <c r="J3763" s="5"/>
      <c r="K3763" s="5"/>
      <c r="O3763" s="5"/>
      <c r="P3763" s="5"/>
      <c r="Q3763" s="5"/>
      <c r="R3763" s="18"/>
      <c r="S3763" s="18"/>
      <c r="T3763" s="18"/>
      <c r="AA3763" s="70"/>
      <c r="AB3763" s="70"/>
      <c r="AD3763" s="70"/>
      <c r="AE3763" s="112"/>
    </row>
    <row r="3764" spans="1:31" x14ac:dyDescent="0.25">
      <c r="A3764" s="18"/>
      <c r="B3764" s="18"/>
      <c r="C3764" s="18"/>
      <c r="D3764" s="77"/>
      <c r="E3764" s="77"/>
      <c r="F3764" s="77"/>
      <c r="G3764" s="78"/>
      <c r="H3764" s="5"/>
      <c r="I3764" s="5"/>
      <c r="J3764" s="5"/>
      <c r="K3764" s="5"/>
      <c r="O3764" s="5"/>
      <c r="P3764" s="5"/>
      <c r="Q3764" s="5"/>
      <c r="R3764" s="18"/>
      <c r="S3764" s="18"/>
      <c r="T3764" s="18"/>
      <c r="AA3764" s="70"/>
      <c r="AB3764" s="70"/>
      <c r="AD3764" s="70"/>
      <c r="AE3764" s="112"/>
    </row>
    <row r="3765" spans="1:31" x14ac:dyDescent="0.25">
      <c r="A3765" s="18"/>
      <c r="B3765" s="18"/>
      <c r="C3765" s="18"/>
      <c r="D3765" s="77"/>
      <c r="E3765" s="77"/>
      <c r="F3765" s="77"/>
      <c r="G3765" s="78"/>
      <c r="H3765" s="5"/>
      <c r="I3765" s="5"/>
      <c r="J3765" s="5"/>
      <c r="K3765" s="5"/>
      <c r="O3765" s="5"/>
      <c r="P3765" s="5"/>
      <c r="Q3765" s="5"/>
      <c r="R3765" s="18"/>
      <c r="S3765" s="18"/>
      <c r="T3765" s="18"/>
      <c r="AA3765" s="70"/>
      <c r="AB3765" s="70"/>
      <c r="AD3765" s="70"/>
      <c r="AE3765" s="112"/>
    </row>
    <row r="3766" spans="1:31" x14ac:dyDescent="0.25">
      <c r="A3766" s="18"/>
      <c r="B3766" s="18"/>
      <c r="C3766" s="18"/>
      <c r="D3766" s="77"/>
      <c r="E3766" s="77"/>
      <c r="F3766" s="77"/>
      <c r="G3766" s="78"/>
      <c r="H3766" s="5"/>
      <c r="I3766" s="5"/>
      <c r="J3766" s="5"/>
      <c r="K3766" s="5"/>
      <c r="O3766" s="5"/>
      <c r="P3766" s="5"/>
      <c r="Q3766" s="5"/>
      <c r="R3766" s="18"/>
      <c r="S3766" s="18"/>
      <c r="T3766" s="18"/>
      <c r="AA3766" s="70"/>
      <c r="AB3766" s="70"/>
      <c r="AD3766" s="70"/>
      <c r="AE3766" s="112"/>
    </row>
    <row r="3767" spans="1:31" x14ac:dyDescent="0.25">
      <c r="A3767" s="18"/>
      <c r="B3767" s="18"/>
      <c r="C3767" s="18"/>
      <c r="D3767" s="77"/>
      <c r="E3767" s="77"/>
      <c r="F3767" s="77"/>
      <c r="G3767" s="78"/>
      <c r="H3767" s="5"/>
      <c r="I3767" s="5"/>
      <c r="J3767" s="5"/>
      <c r="K3767" s="5"/>
      <c r="O3767" s="5"/>
      <c r="P3767" s="5"/>
      <c r="Q3767" s="5"/>
      <c r="R3767" s="18"/>
      <c r="S3767" s="18"/>
      <c r="T3767" s="18"/>
      <c r="AA3767" s="70"/>
      <c r="AB3767" s="70"/>
      <c r="AD3767" s="70"/>
      <c r="AE3767" s="112"/>
    </row>
    <row r="3768" spans="1:31" x14ac:dyDescent="0.25">
      <c r="A3768" s="18"/>
      <c r="B3768" s="18"/>
      <c r="C3768" s="18"/>
      <c r="D3768" s="77"/>
      <c r="E3768" s="77"/>
      <c r="F3768" s="77"/>
      <c r="G3768" s="78"/>
      <c r="H3768" s="5"/>
      <c r="I3768" s="5"/>
      <c r="J3768" s="5"/>
      <c r="K3768" s="5"/>
      <c r="O3768" s="5"/>
      <c r="P3768" s="5"/>
      <c r="Q3768" s="5"/>
      <c r="R3768" s="18"/>
      <c r="S3768" s="18"/>
      <c r="T3768" s="18"/>
      <c r="AA3768" s="70"/>
      <c r="AB3768" s="70"/>
      <c r="AD3768" s="70"/>
      <c r="AE3768" s="112"/>
    </row>
    <row r="3769" spans="1:31" x14ac:dyDescent="0.25">
      <c r="A3769" s="18"/>
      <c r="B3769" s="18"/>
      <c r="C3769" s="18"/>
      <c r="D3769" s="77"/>
      <c r="E3769" s="77"/>
      <c r="F3769" s="77"/>
      <c r="G3769" s="78"/>
      <c r="H3769" s="5"/>
      <c r="I3769" s="5"/>
      <c r="J3769" s="5"/>
      <c r="K3769" s="5"/>
      <c r="O3769" s="5"/>
      <c r="P3769" s="5"/>
      <c r="Q3769" s="5"/>
      <c r="R3769" s="18"/>
      <c r="S3769" s="18"/>
      <c r="T3769" s="18"/>
      <c r="AA3769" s="70"/>
      <c r="AB3769" s="70"/>
      <c r="AD3769" s="70"/>
      <c r="AE3769" s="112"/>
    </row>
    <row r="3770" spans="1:31" x14ac:dyDescent="0.25">
      <c r="A3770" s="18"/>
      <c r="B3770" s="18"/>
      <c r="C3770" s="18"/>
      <c r="D3770" s="77"/>
      <c r="E3770" s="77"/>
      <c r="F3770" s="77"/>
      <c r="G3770" s="78"/>
      <c r="H3770" s="5"/>
      <c r="I3770" s="5"/>
      <c r="J3770" s="5"/>
      <c r="K3770" s="5"/>
      <c r="O3770" s="5"/>
      <c r="P3770" s="5"/>
      <c r="Q3770" s="5"/>
      <c r="R3770" s="18"/>
      <c r="S3770" s="18"/>
      <c r="T3770" s="18"/>
      <c r="AA3770" s="70"/>
      <c r="AB3770" s="70"/>
      <c r="AD3770" s="70"/>
      <c r="AE3770" s="112"/>
    </row>
    <row r="3771" spans="1:31" x14ac:dyDescent="0.25">
      <c r="A3771" s="18"/>
      <c r="B3771" s="18"/>
      <c r="C3771" s="18"/>
      <c r="D3771" s="77"/>
      <c r="E3771" s="77"/>
      <c r="F3771" s="77"/>
      <c r="G3771" s="78"/>
      <c r="H3771" s="5"/>
      <c r="I3771" s="5"/>
      <c r="J3771" s="5"/>
      <c r="K3771" s="5"/>
      <c r="O3771" s="5"/>
      <c r="P3771" s="5"/>
      <c r="Q3771" s="5"/>
      <c r="R3771" s="18"/>
      <c r="S3771" s="18"/>
      <c r="T3771" s="18"/>
      <c r="AA3771" s="70"/>
      <c r="AB3771" s="70"/>
      <c r="AD3771" s="70"/>
      <c r="AE3771" s="112"/>
    </row>
    <row r="3772" spans="1:31" x14ac:dyDescent="0.25">
      <c r="A3772" s="18"/>
      <c r="B3772" s="18"/>
      <c r="C3772" s="18"/>
      <c r="D3772" s="77"/>
      <c r="E3772" s="77"/>
      <c r="F3772" s="77"/>
      <c r="G3772" s="78"/>
      <c r="H3772" s="5"/>
      <c r="I3772" s="5"/>
      <c r="J3772" s="5"/>
      <c r="K3772" s="5"/>
      <c r="O3772" s="5"/>
      <c r="P3772" s="5"/>
      <c r="Q3772" s="5"/>
      <c r="R3772" s="18"/>
      <c r="S3772" s="18"/>
      <c r="T3772" s="18"/>
      <c r="AA3772" s="70"/>
      <c r="AB3772" s="70"/>
      <c r="AD3772" s="70"/>
      <c r="AE3772" s="112"/>
    </row>
    <row r="3773" spans="1:31" x14ac:dyDescent="0.25">
      <c r="A3773" s="18"/>
      <c r="B3773" s="18"/>
      <c r="C3773" s="18"/>
      <c r="D3773" s="77"/>
      <c r="E3773" s="77"/>
      <c r="F3773" s="77"/>
      <c r="G3773" s="78"/>
      <c r="H3773" s="5"/>
      <c r="I3773" s="5"/>
      <c r="J3773" s="5"/>
      <c r="K3773" s="5"/>
      <c r="O3773" s="5"/>
      <c r="P3773" s="5"/>
      <c r="Q3773" s="5"/>
      <c r="R3773" s="18"/>
      <c r="S3773" s="18"/>
      <c r="T3773" s="18"/>
      <c r="AA3773" s="70"/>
      <c r="AB3773" s="70"/>
      <c r="AD3773" s="70"/>
      <c r="AE3773" s="112"/>
    </row>
    <row r="3774" spans="1:31" x14ac:dyDescent="0.25">
      <c r="A3774" s="18"/>
      <c r="B3774" s="18"/>
      <c r="C3774" s="18"/>
      <c r="D3774" s="77"/>
      <c r="E3774" s="77"/>
      <c r="F3774" s="77"/>
      <c r="G3774" s="78"/>
      <c r="H3774" s="5"/>
      <c r="I3774" s="5"/>
      <c r="J3774" s="5"/>
      <c r="K3774" s="5"/>
      <c r="O3774" s="5"/>
      <c r="P3774" s="5"/>
      <c r="Q3774" s="5"/>
      <c r="R3774" s="18"/>
      <c r="S3774" s="18"/>
      <c r="T3774" s="18"/>
      <c r="AA3774" s="70"/>
      <c r="AB3774" s="70"/>
      <c r="AD3774" s="70"/>
      <c r="AE3774" s="112"/>
    </row>
    <row r="3775" spans="1:31" x14ac:dyDescent="0.25">
      <c r="A3775" s="18"/>
      <c r="B3775" s="18"/>
      <c r="C3775" s="18"/>
      <c r="D3775" s="77"/>
      <c r="E3775" s="77"/>
      <c r="F3775" s="77"/>
      <c r="G3775" s="78"/>
      <c r="H3775" s="5"/>
      <c r="I3775" s="5"/>
      <c r="J3775" s="5"/>
      <c r="K3775" s="5"/>
      <c r="O3775" s="5"/>
      <c r="P3775" s="5"/>
      <c r="Q3775" s="5"/>
      <c r="R3775" s="18"/>
      <c r="S3775" s="18"/>
      <c r="T3775" s="18"/>
      <c r="AA3775" s="70"/>
      <c r="AB3775" s="70"/>
      <c r="AD3775" s="70"/>
      <c r="AE3775" s="112"/>
    </row>
    <row r="3776" spans="1:31" x14ac:dyDescent="0.25">
      <c r="A3776" s="18"/>
      <c r="B3776" s="18"/>
      <c r="C3776" s="18"/>
      <c r="D3776" s="77"/>
      <c r="E3776" s="77"/>
      <c r="F3776" s="77"/>
      <c r="G3776" s="78"/>
      <c r="H3776" s="5"/>
      <c r="I3776" s="5"/>
      <c r="J3776" s="5"/>
      <c r="K3776" s="5"/>
      <c r="O3776" s="5"/>
      <c r="P3776" s="5"/>
      <c r="Q3776" s="5"/>
      <c r="R3776" s="18"/>
      <c r="S3776" s="18"/>
      <c r="T3776" s="18"/>
      <c r="AA3776" s="70"/>
      <c r="AB3776" s="70"/>
      <c r="AD3776" s="70"/>
      <c r="AE3776" s="112"/>
    </row>
    <row r="3777" spans="1:31" x14ac:dyDescent="0.25">
      <c r="A3777" s="18"/>
      <c r="B3777" s="18"/>
      <c r="C3777" s="18"/>
      <c r="D3777" s="77"/>
      <c r="E3777" s="77"/>
      <c r="F3777" s="77"/>
      <c r="G3777" s="78"/>
      <c r="H3777" s="5"/>
      <c r="I3777" s="5"/>
      <c r="J3777" s="5"/>
      <c r="K3777" s="5"/>
      <c r="O3777" s="5"/>
      <c r="P3777" s="5"/>
      <c r="Q3777" s="5"/>
      <c r="R3777" s="18"/>
      <c r="S3777" s="18"/>
      <c r="T3777" s="18"/>
      <c r="AA3777" s="70"/>
      <c r="AB3777" s="70"/>
      <c r="AD3777" s="70"/>
      <c r="AE3777" s="112"/>
    </row>
    <row r="3778" spans="1:31" x14ac:dyDescent="0.25">
      <c r="A3778" s="18"/>
      <c r="B3778" s="18"/>
      <c r="C3778" s="18"/>
      <c r="D3778" s="77"/>
      <c r="E3778" s="77"/>
      <c r="F3778" s="77"/>
      <c r="G3778" s="78"/>
      <c r="H3778" s="5"/>
      <c r="I3778" s="5"/>
      <c r="J3778" s="5"/>
      <c r="K3778" s="5"/>
      <c r="O3778" s="5"/>
      <c r="P3778" s="5"/>
      <c r="Q3778" s="5"/>
      <c r="R3778" s="18"/>
      <c r="S3778" s="18"/>
      <c r="T3778" s="18"/>
      <c r="AA3778" s="70"/>
      <c r="AB3778" s="70"/>
      <c r="AD3778" s="70"/>
      <c r="AE3778" s="112"/>
    </row>
    <row r="3779" spans="1:31" x14ac:dyDescent="0.25">
      <c r="A3779" s="18"/>
      <c r="B3779" s="18"/>
      <c r="C3779" s="18"/>
      <c r="D3779" s="77"/>
      <c r="E3779" s="77"/>
      <c r="F3779" s="77"/>
      <c r="G3779" s="78"/>
      <c r="H3779" s="5"/>
      <c r="I3779" s="5"/>
      <c r="J3779" s="5"/>
      <c r="K3779" s="5"/>
      <c r="O3779" s="5"/>
      <c r="P3779" s="5"/>
      <c r="Q3779" s="5"/>
      <c r="R3779" s="18"/>
      <c r="S3779" s="18"/>
      <c r="T3779" s="18"/>
      <c r="AA3779" s="70"/>
      <c r="AB3779" s="70"/>
      <c r="AD3779" s="70"/>
      <c r="AE3779" s="112"/>
    </row>
    <row r="3780" spans="1:31" x14ac:dyDescent="0.25">
      <c r="A3780" s="18"/>
      <c r="B3780" s="18"/>
      <c r="C3780" s="18"/>
      <c r="D3780" s="77"/>
      <c r="E3780" s="77"/>
      <c r="F3780" s="77"/>
      <c r="G3780" s="78"/>
      <c r="H3780" s="5"/>
      <c r="I3780" s="5"/>
      <c r="J3780" s="5"/>
      <c r="K3780" s="5"/>
      <c r="O3780" s="5"/>
      <c r="P3780" s="5"/>
      <c r="Q3780" s="5"/>
      <c r="R3780" s="18"/>
      <c r="S3780" s="18"/>
      <c r="T3780" s="18"/>
      <c r="AA3780" s="70"/>
      <c r="AB3780" s="70"/>
      <c r="AD3780" s="70"/>
      <c r="AE3780" s="112"/>
    </row>
    <row r="3781" spans="1:31" x14ac:dyDescent="0.25">
      <c r="A3781" s="18"/>
      <c r="B3781" s="18"/>
      <c r="C3781" s="18"/>
      <c r="D3781" s="77"/>
      <c r="E3781" s="77"/>
      <c r="F3781" s="77"/>
      <c r="G3781" s="78"/>
      <c r="H3781" s="5"/>
      <c r="I3781" s="5"/>
      <c r="J3781" s="5"/>
      <c r="K3781" s="5"/>
      <c r="O3781" s="5"/>
      <c r="P3781" s="5"/>
      <c r="Q3781" s="5"/>
      <c r="R3781" s="18"/>
      <c r="S3781" s="18"/>
      <c r="T3781" s="18"/>
      <c r="AA3781" s="70"/>
      <c r="AB3781" s="70"/>
      <c r="AD3781" s="70"/>
      <c r="AE3781" s="112"/>
    </row>
    <row r="3782" spans="1:31" x14ac:dyDescent="0.25">
      <c r="A3782" s="18"/>
      <c r="B3782" s="18"/>
      <c r="C3782" s="18"/>
      <c r="D3782" s="77"/>
      <c r="E3782" s="77"/>
      <c r="F3782" s="77"/>
      <c r="G3782" s="78"/>
      <c r="H3782" s="5"/>
      <c r="I3782" s="5"/>
      <c r="J3782" s="5"/>
      <c r="K3782" s="5"/>
      <c r="O3782" s="5"/>
      <c r="P3782" s="5"/>
      <c r="Q3782" s="5"/>
      <c r="R3782" s="18"/>
      <c r="S3782" s="18"/>
      <c r="T3782" s="18"/>
      <c r="AA3782" s="70"/>
      <c r="AB3782" s="70"/>
      <c r="AD3782" s="70"/>
      <c r="AE3782" s="112"/>
    </row>
    <row r="3783" spans="1:31" x14ac:dyDescent="0.25">
      <c r="A3783" s="18"/>
      <c r="B3783" s="18"/>
      <c r="C3783" s="18"/>
      <c r="D3783" s="77"/>
      <c r="E3783" s="77"/>
      <c r="F3783" s="77"/>
      <c r="G3783" s="78"/>
      <c r="H3783" s="5"/>
      <c r="I3783" s="5"/>
      <c r="J3783" s="5"/>
      <c r="K3783" s="5"/>
      <c r="O3783" s="5"/>
      <c r="P3783" s="5"/>
      <c r="Q3783" s="5"/>
      <c r="R3783" s="18"/>
      <c r="S3783" s="18"/>
      <c r="T3783" s="18"/>
      <c r="AA3783" s="70"/>
      <c r="AB3783" s="70"/>
      <c r="AD3783" s="70"/>
      <c r="AE3783" s="112"/>
    </row>
    <row r="3784" spans="1:31" x14ac:dyDescent="0.25">
      <c r="A3784" s="18"/>
      <c r="B3784" s="18"/>
      <c r="C3784" s="18"/>
      <c r="D3784" s="77"/>
      <c r="E3784" s="77"/>
      <c r="F3784" s="77"/>
      <c r="G3784" s="78"/>
      <c r="H3784" s="5"/>
      <c r="I3784" s="5"/>
      <c r="J3784" s="5"/>
      <c r="K3784" s="5"/>
      <c r="O3784" s="5"/>
      <c r="P3784" s="5"/>
      <c r="Q3784" s="5"/>
      <c r="R3784" s="18"/>
      <c r="S3784" s="18"/>
      <c r="T3784" s="18"/>
      <c r="AA3784" s="70"/>
      <c r="AB3784" s="70"/>
      <c r="AD3784" s="70"/>
      <c r="AE3784" s="112"/>
    </row>
    <row r="3785" spans="1:31" x14ac:dyDescent="0.25">
      <c r="A3785" s="18"/>
      <c r="B3785" s="18"/>
      <c r="C3785" s="18"/>
      <c r="D3785" s="77"/>
      <c r="E3785" s="77"/>
      <c r="F3785" s="77"/>
      <c r="G3785" s="78"/>
      <c r="H3785" s="5"/>
      <c r="I3785" s="5"/>
      <c r="J3785" s="5"/>
      <c r="K3785" s="5"/>
      <c r="O3785" s="5"/>
      <c r="P3785" s="5"/>
      <c r="Q3785" s="5"/>
      <c r="R3785" s="18"/>
      <c r="S3785" s="18"/>
      <c r="T3785" s="18"/>
      <c r="AA3785" s="70"/>
      <c r="AB3785" s="70"/>
      <c r="AD3785" s="70"/>
      <c r="AE3785" s="112"/>
    </row>
    <row r="3786" spans="1:31" x14ac:dyDescent="0.25">
      <c r="A3786" s="18"/>
      <c r="B3786" s="18"/>
      <c r="C3786" s="18"/>
      <c r="D3786" s="77"/>
      <c r="E3786" s="77"/>
      <c r="F3786" s="77"/>
      <c r="G3786" s="78"/>
      <c r="H3786" s="5"/>
      <c r="I3786" s="5"/>
      <c r="J3786" s="5"/>
      <c r="K3786" s="5"/>
      <c r="O3786" s="5"/>
      <c r="P3786" s="5"/>
      <c r="Q3786" s="5"/>
      <c r="R3786" s="18"/>
      <c r="S3786" s="18"/>
      <c r="T3786" s="18"/>
      <c r="AA3786" s="70"/>
      <c r="AB3786" s="70"/>
      <c r="AD3786" s="70"/>
      <c r="AE3786" s="112"/>
    </row>
    <row r="3787" spans="1:31" x14ac:dyDescent="0.25">
      <c r="A3787" s="18"/>
      <c r="B3787" s="18"/>
      <c r="C3787" s="18"/>
      <c r="D3787" s="77"/>
      <c r="E3787" s="77"/>
      <c r="F3787" s="77"/>
      <c r="G3787" s="78"/>
      <c r="H3787" s="5"/>
      <c r="I3787" s="5"/>
      <c r="J3787" s="5"/>
      <c r="K3787" s="5"/>
      <c r="O3787" s="5"/>
      <c r="P3787" s="5"/>
      <c r="Q3787" s="5"/>
      <c r="R3787" s="18"/>
      <c r="S3787" s="18"/>
      <c r="T3787" s="18"/>
      <c r="AA3787" s="70"/>
      <c r="AB3787" s="70"/>
      <c r="AD3787" s="70"/>
      <c r="AE3787" s="112"/>
    </row>
    <row r="3788" spans="1:31" x14ac:dyDescent="0.25">
      <c r="A3788" s="18"/>
      <c r="B3788" s="18"/>
      <c r="C3788" s="18"/>
      <c r="D3788" s="77"/>
      <c r="E3788" s="77"/>
      <c r="F3788" s="77"/>
      <c r="G3788" s="78"/>
      <c r="H3788" s="5"/>
      <c r="I3788" s="5"/>
      <c r="J3788" s="5"/>
      <c r="K3788" s="5"/>
      <c r="O3788" s="5"/>
      <c r="P3788" s="5"/>
      <c r="Q3788" s="5"/>
      <c r="R3788" s="18"/>
      <c r="S3788" s="18"/>
      <c r="T3788" s="18"/>
      <c r="AA3788" s="70"/>
      <c r="AB3788" s="70"/>
      <c r="AD3788" s="70"/>
      <c r="AE3788" s="112"/>
    </row>
    <row r="3789" spans="1:31" x14ac:dyDescent="0.25">
      <c r="A3789" s="18"/>
      <c r="B3789" s="18"/>
      <c r="C3789" s="18"/>
      <c r="D3789" s="77"/>
      <c r="E3789" s="77"/>
      <c r="F3789" s="77"/>
      <c r="G3789" s="78"/>
      <c r="H3789" s="5"/>
      <c r="I3789" s="5"/>
      <c r="J3789" s="5"/>
      <c r="K3789" s="5"/>
      <c r="O3789" s="5"/>
      <c r="P3789" s="5"/>
      <c r="Q3789" s="5"/>
      <c r="R3789" s="18"/>
      <c r="S3789" s="18"/>
      <c r="T3789" s="18"/>
      <c r="AA3789" s="70"/>
      <c r="AB3789" s="70"/>
      <c r="AD3789" s="70"/>
      <c r="AE3789" s="112"/>
    </row>
    <row r="3790" spans="1:31" x14ac:dyDescent="0.25">
      <c r="A3790" s="18"/>
      <c r="B3790" s="18"/>
      <c r="C3790" s="18"/>
      <c r="D3790" s="77"/>
      <c r="E3790" s="77"/>
      <c r="F3790" s="77"/>
      <c r="G3790" s="78"/>
      <c r="H3790" s="5"/>
      <c r="I3790" s="5"/>
      <c r="J3790" s="5"/>
      <c r="K3790" s="5"/>
      <c r="O3790" s="5"/>
      <c r="P3790" s="5"/>
      <c r="Q3790" s="5"/>
      <c r="R3790" s="18"/>
      <c r="S3790" s="18"/>
      <c r="T3790" s="18"/>
      <c r="AA3790" s="70"/>
      <c r="AB3790" s="70"/>
      <c r="AD3790" s="70"/>
      <c r="AE3790" s="112"/>
    </row>
    <row r="3791" spans="1:31" x14ac:dyDescent="0.25">
      <c r="A3791" s="18"/>
      <c r="B3791" s="18"/>
      <c r="C3791" s="18"/>
      <c r="D3791" s="77"/>
      <c r="E3791" s="77"/>
      <c r="F3791" s="77"/>
      <c r="G3791" s="78"/>
      <c r="H3791" s="5"/>
      <c r="I3791" s="5"/>
      <c r="J3791" s="5"/>
      <c r="K3791" s="5"/>
      <c r="O3791" s="5"/>
      <c r="P3791" s="5"/>
      <c r="Q3791" s="5"/>
      <c r="R3791" s="18"/>
      <c r="S3791" s="18"/>
      <c r="T3791" s="18"/>
      <c r="AA3791" s="70"/>
      <c r="AB3791" s="70"/>
      <c r="AD3791" s="70"/>
      <c r="AE3791" s="112"/>
    </row>
    <row r="3792" spans="1:31" x14ac:dyDescent="0.25">
      <c r="A3792" s="18"/>
      <c r="B3792" s="18"/>
      <c r="C3792" s="18"/>
      <c r="D3792" s="77"/>
      <c r="E3792" s="77"/>
      <c r="F3792" s="77"/>
      <c r="G3792" s="78"/>
      <c r="H3792" s="5"/>
      <c r="I3792" s="5"/>
      <c r="J3792" s="5"/>
      <c r="K3792" s="5"/>
      <c r="O3792" s="5"/>
      <c r="P3792" s="5"/>
      <c r="Q3792" s="5"/>
      <c r="R3792" s="18"/>
      <c r="S3792" s="18"/>
      <c r="T3792" s="18"/>
      <c r="AA3792" s="70"/>
      <c r="AB3792" s="70"/>
      <c r="AD3792" s="70"/>
      <c r="AE3792" s="112"/>
    </row>
    <row r="3793" spans="1:31" x14ac:dyDescent="0.25">
      <c r="A3793" s="18"/>
      <c r="B3793" s="18"/>
      <c r="C3793" s="18"/>
      <c r="D3793" s="77"/>
      <c r="E3793" s="77"/>
      <c r="F3793" s="77"/>
      <c r="G3793" s="78"/>
      <c r="H3793" s="5"/>
      <c r="I3793" s="5"/>
      <c r="J3793" s="5"/>
      <c r="K3793" s="5"/>
      <c r="O3793" s="5"/>
      <c r="P3793" s="5"/>
      <c r="Q3793" s="5"/>
      <c r="R3793" s="18"/>
      <c r="S3793" s="18"/>
      <c r="T3793" s="18"/>
      <c r="AA3793" s="70"/>
      <c r="AB3793" s="70"/>
      <c r="AD3793" s="70"/>
      <c r="AE3793" s="112"/>
    </row>
    <row r="3794" spans="1:31" x14ac:dyDescent="0.25">
      <c r="A3794" s="18"/>
      <c r="B3794" s="18"/>
      <c r="C3794" s="18"/>
      <c r="D3794" s="77"/>
      <c r="E3794" s="77"/>
      <c r="F3794" s="77"/>
      <c r="G3794" s="78"/>
      <c r="H3794" s="5"/>
      <c r="I3794" s="5"/>
      <c r="J3794" s="5"/>
      <c r="K3794" s="5"/>
      <c r="O3794" s="5"/>
      <c r="P3794" s="5"/>
      <c r="Q3794" s="5"/>
      <c r="R3794" s="18"/>
      <c r="S3794" s="18"/>
      <c r="T3794" s="18"/>
      <c r="AA3794" s="70"/>
      <c r="AB3794" s="70"/>
      <c r="AD3794" s="70"/>
      <c r="AE3794" s="112"/>
    </row>
    <row r="3795" spans="1:31" x14ac:dyDescent="0.25">
      <c r="A3795" s="18"/>
      <c r="B3795" s="18"/>
      <c r="C3795" s="18"/>
      <c r="D3795" s="77"/>
      <c r="E3795" s="77"/>
      <c r="F3795" s="77"/>
      <c r="G3795" s="78"/>
      <c r="H3795" s="5"/>
      <c r="I3795" s="5"/>
      <c r="J3795" s="5"/>
      <c r="K3795" s="5"/>
      <c r="O3795" s="5"/>
      <c r="P3795" s="5"/>
      <c r="Q3795" s="5"/>
      <c r="R3795" s="18"/>
      <c r="S3795" s="18"/>
      <c r="T3795" s="18"/>
      <c r="AA3795" s="70"/>
      <c r="AB3795" s="70"/>
      <c r="AD3795" s="70"/>
      <c r="AE3795" s="112"/>
    </row>
    <row r="3796" spans="1:31" x14ac:dyDescent="0.25">
      <c r="A3796" s="18"/>
      <c r="B3796" s="18"/>
      <c r="C3796" s="18"/>
      <c r="D3796" s="77"/>
      <c r="E3796" s="77"/>
      <c r="F3796" s="77"/>
      <c r="G3796" s="78"/>
      <c r="H3796" s="5"/>
      <c r="I3796" s="5"/>
      <c r="J3796" s="5"/>
      <c r="K3796" s="5"/>
      <c r="O3796" s="5"/>
      <c r="P3796" s="5"/>
      <c r="Q3796" s="5"/>
      <c r="R3796" s="18"/>
      <c r="S3796" s="18"/>
      <c r="T3796" s="18"/>
      <c r="AA3796" s="70"/>
      <c r="AB3796" s="70"/>
      <c r="AD3796" s="70"/>
      <c r="AE3796" s="112"/>
    </row>
    <row r="3797" spans="1:31" x14ac:dyDescent="0.25">
      <c r="A3797" s="18"/>
      <c r="B3797" s="18"/>
      <c r="C3797" s="18"/>
      <c r="D3797" s="77"/>
      <c r="E3797" s="77"/>
      <c r="F3797" s="77"/>
      <c r="G3797" s="78"/>
      <c r="H3797" s="5"/>
      <c r="I3797" s="5"/>
      <c r="J3797" s="5"/>
      <c r="K3797" s="5"/>
      <c r="O3797" s="5"/>
      <c r="P3797" s="5"/>
      <c r="Q3797" s="5"/>
      <c r="R3797" s="18"/>
      <c r="S3797" s="18"/>
      <c r="T3797" s="18"/>
      <c r="AA3797" s="70"/>
      <c r="AB3797" s="70"/>
      <c r="AD3797" s="70"/>
      <c r="AE3797" s="112"/>
    </row>
    <row r="3798" spans="1:31" x14ac:dyDescent="0.25">
      <c r="A3798" s="18"/>
      <c r="B3798" s="18"/>
      <c r="C3798" s="18"/>
      <c r="D3798" s="77"/>
      <c r="E3798" s="77"/>
      <c r="F3798" s="77"/>
      <c r="G3798" s="78"/>
      <c r="H3798" s="5"/>
      <c r="I3798" s="5"/>
      <c r="J3798" s="5"/>
      <c r="K3798" s="5"/>
      <c r="O3798" s="5"/>
      <c r="P3798" s="5"/>
      <c r="Q3798" s="5"/>
      <c r="R3798" s="18"/>
      <c r="S3798" s="18"/>
      <c r="T3798" s="18"/>
      <c r="AA3798" s="70"/>
      <c r="AB3798" s="70"/>
      <c r="AD3798" s="70"/>
      <c r="AE3798" s="112"/>
    </row>
    <row r="3799" spans="1:31" x14ac:dyDescent="0.25">
      <c r="A3799" s="18"/>
      <c r="B3799" s="18"/>
      <c r="C3799" s="18"/>
      <c r="D3799" s="77"/>
      <c r="E3799" s="77"/>
      <c r="F3799" s="77"/>
      <c r="G3799" s="78"/>
      <c r="H3799" s="5"/>
      <c r="I3799" s="5"/>
      <c r="J3799" s="5"/>
      <c r="K3799" s="5"/>
      <c r="O3799" s="5"/>
      <c r="P3799" s="5"/>
      <c r="Q3799" s="5"/>
      <c r="R3799" s="18"/>
      <c r="S3799" s="18"/>
      <c r="T3799" s="18"/>
      <c r="AA3799" s="70"/>
      <c r="AB3799" s="70"/>
      <c r="AD3799" s="70"/>
      <c r="AE3799" s="112"/>
    </row>
    <row r="3800" spans="1:31" x14ac:dyDescent="0.25">
      <c r="A3800" s="18"/>
      <c r="B3800" s="18"/>
      <c r="C3800" s="18"/>
      <c r="D3800" s="77"/>
      <c r="E3800" s="77"/>
      <c r="F3800" s="77"/>
      <c r="G3800" s="78"/>
      <c r="H3800" s="5"/>
      <c r="I3800" s="5"/>
      <c r="J3800" s="5"/>
      <c r="K3800" s="5"/>
      <c r="O3800" s="5"/>
      <c r="P3800" s="5"/>
      <c r="Q3800" s="5"/>
      <c r="R3800" s="18"/>
      <c r="S3800" s="18"/>
      <c r="T3800" s="18"/>
      <c r="AA3800" s="70"/>
      <c r="AB3800" s="70"/>
      <c r="AD3800" s="70"/>
      <c r="AE3800" s="112"/>
    </row>
    <row r="3801" spans="1:31" x14ac:dyDescent="0.25">
      <c r="A3801" s="18"/>
      <c r="B3801" s="18"/>
      <c r="C3801" s="18"/>
      <c r="D3801" s="77"/>
      <c r="E3801" s="77"/>
      <c r="F3801" s="77"/>
      <c r="G3801" s="78"/>
      <c r="H3801" s="5"/>
      <c r="I3801" s="5"/>
      <c r="J3801" s="5"/>
      <c r="K3801" s="5"/>
      <c r="O3801" s="5"/>
      <c r="P3801" s="5"/>
      <c r="Q3801" s="5"/>
      <c r="R3801" s="18"/>
      <c r="S3801" s="18"/>
      <c r="T3801" s="18"/>
      <c r="AA3801" s="70"/>
      <c r="AB3801" s="70"/>
      <c r="AD3801" s="70"/>
      <c r="AE3801" s="112"/>
    </row>
    <row r="3802" spans="1:31" x14ac:dyDescent="0.25">
      <c r="A3802" s="18"/>
      <c r="B3802" s="18"/>
      <c r="C3802" s="18"/>
      <c r="D3802" s="77"/>
      <c r="E3802" s="77"/>
      <c r="F3802" s="77"/>
      <c r="G3802" s="78"/>
      <c r="H3802" s="5"/>
      <c r="I3802" s="5"/>
      <c r="J3802" s="5"/>
      <c r="K3802" s="5"/>
      <c r="O3802" s="5"/>
      <c r="P3802" s="5"/>
      <c r="Q3802" s="5"/>
      <c r="R3802" s="18"/>
      <c r="S3802" s="18"/>
      <c r="T3802" s="18"/>
      <c r="AA3802" s="70"/>
      <c r="AB3802" s="70"/>
      <c r="AD3802" s="70"/>
      <c r="AE3802" s="112"/>
    </row>
    <row r="3803" spans="1:31" x14ac:dyDescent="0.25">
      <c r="A3803" s="18"/>
      <c r="B3803" s="18"/>
      <c r="C3803" s="18"/>
      <c r="D3803" s="77"/>
      <c r="E3803" s="77"/>
      <c r="F3803" s="77"/>
      <c r="G3803" s="78"/>
      <c r="H3803" s="5"/>
      <c r="I3803" s="5"/>
      <c r="J3803" s="5"/>
      <c r="K3803" s="5"/>
      <c r="O3803" s="5"/>
      <c r="P3803" s="5"/>
      <c r="Q3803" s="5"/>
      <c r="R3803" s="18"/>
      <c r="S3803" s="18"/>
      <c r="T3803" s="18"/>
      <c r="AA3803" s="70"/>
      <c r="AB3803" s="70"/>
      <c r="AD3803" s="70"/>
      <c r="AE3803" s="112"/>
    </row>
    <row r="3804" spans="1:31" x14ac:dyDescent="0.25">
      <c r="A3804" s="18"/>
      <c r="B3804" s="18"/>
      <c r="C3804" s="18"/>
      <c r="D3804" s="77"/>
      <c r="E3804" s="77"/>
      <c r="F3804" s="77"/>
      <c r="G3804" s="78"/>
      <c r="H3804" s="5"/>
      <c r="I3804" s="5"/>
      <c r="J3804" s="5"/>
      <c r="K3804" s="5"/>
      <c r="O3804" s="5"/>
      <c r="P3804" s="5"/>
      <c r="Q3804" s="5"/>
      <c r="R3804" s="18"/>
      <c r="S3804" s="18"/>
      <c r="T3804" s="18"/>
      <c r="AA3804" s="70"/>
      <c r="AB3804" s="70"/>
      <c r="AD3804" s="70"/>
      <c r="AE3804" s="112"/>
    </row>
    <row r="3805" spans="1:31" x14ac:dyDescent="0.25">
      <c r="A3805" s="18"/>
      <c r="B3805" s="18"/>
      <c r="C3805" s="18"/>
      <c r="D3805" s="77"/>
      <c r="E3805" s="77"/>
      <c r="F3805" s="77"/>
      <c r="G3805" s="78"/>
      <c r="H3805" s="5"/>
      <c r="I3805" s="5"/>
      <c r="J3805" s="5"/>
      <c r="K3805" s="5"/>
      <c r="O3805" s="5"/>
      <c r="P3805" s="5"/>
      <c r="Q3805" s="5"/>
      <c r="R3805" s="18"/>
      <c r="S3805" s="18"/>
      <c r="T3805" s="18"/>
      <c r="AA3805" s="70"/>
      <c r="AB3805" s="70"/>
      <c r="AD3805" s="70"/>
      <c r="AE3805" s="112"/>
    </row>
    <row r="3806" spans="1:31" x14ac:dyDescent="0.25">
      <c r="A3806" s="18"/>
      <c r="B3806" s="18"/>
      <c r="C3806" s="18"/>
      <c r="D3806" s="77"/>
      <c r="E3806" s="77"/>
      <c r="F3806" s="77"/>
      <c r="G3806" s="78"/>
      <c r="H3806" s="5"/>
      <c r="I3806" s="5"/>
      <c r="J3806" s="5"/>
      <c r="K3806" s="5"/>
      <c r="O3806" s="5"/>
      <c r="P3806" s="5"/>
      <c r="Q3806" s="5"/>
      <c r="R3806" s="18"/>
      <c r="S3806" s="18"/>
      <c r="T3806" s="18"/>
      <c r="AA3806" s="70"/>
      <c r="AB3806" s="70"/>
      <c r="AD3806" s="70"/>
      <c r="AE3806" s="112"/>
    </row>
    <row r="3807" spans="1:31" x14ac:dyDescent="0.25">
      <c r="A3807" s="18"/>
      <c r="B3807" s="18"/>
      <c r="C3807" s="18"/>
      <c r="D3807" s="77"/>
      <c r="E3807" s="77"/>
      <c r="F3807" s="77"/>
      <c r="G3807" s="78"/>
      <c r="H3807" s="5"/>
      <c r="I3807" s="5"/>
      <c r="J3807" s="5"/>
      <c r="K3807" s="5"/>
      <c r="O3807" s="5"/>
      <c r="P3807" s="5"/>
      <c r="Q3807" s="5"/>
      <c r="R3807" s="18"/>
      <c r="S3807" s="18"/>
      <c r="T3807" s="18"/>
      <c r="AA3807" s="70"/>
      <c r="AB3807" s="70"/>
      <c r="AD3807" s="70"/>
      <c r="AE3807" s="112"/>
    </row>
    <row r="3808" spans="1:31" x14ac:dyDescent="0.25">
      <c r="A3808" s="18"/>
      <c r="B3808" s="18"/>
      <c r="C3808" s="18"/>
      <c r="D3808" s="77"/>
      <c r="E3808" s="77"/>
      <c r="F3808" s="77"/>
      <c r="G3808" s="78"/>
      <c r="H3808" s="5"/>
      <c r="I3808" s="5"/>
      <c r="J3808" s="5"/>
      <c r="K3808" s="5"/>
      <c r="O3808" s="5"/>
      <c r="P3808" s="5"/>
      <c r="Q3808" s="5"/>
      <c r="R3808" s="18"/>
      <c r="S3808" s="18"/>
      <c r="T3808" s="18"/>
      <c r="AA3808" s="70"/>
      <c r="AB3808" s="70"/>
      <c r="AD3808" s="70"/>
      <c r="AE3808" s="112"/>
    </row>
    <row r="3809" spans="1:31" x14ac:dyDescent="0.25">
      <c r="A3809" s="18"/>
      <c r="B3809" s="18"/>
      <c r="C3809" s="18"/>
      <c r="D3809" s="77"/>
      <c r="E3809" s="77"/>
      <c r="F3809" s="77"/>
      <c r="G3809" s="78"/>
      <c r="H3809" s="5"/>
      <c r="I3809" s="5"/>
      <c r="J3809" s="5"/>
      <c r="K3809" s="5"/>
      <c r="O3809" s="5"/>
      <c r="P3809" s="5"/>
      <c r="Q3809" s="5"/>
      <c r="R3809" s="18"/>
      <c r="S3809" s="18"/>
      <c r="T3809" s="18"/>
      <c r="AA3809" s="70"/>
      <c r="AB3809" s="70"/>
      <c r="AD3809" s="70"/>
      <c r="AE3809" s="112"/>
    </row>
    <row r="3810" spans="1:31" x14ac:dyDescent="0.25">
      <c r="A3810" s="18"/>
      <c r="B3810" s="18"/>
      <c r="C3810" s="18"/>
      <c r="D3810" s="77"/>
      <c r="E3810" s="77"/>
      <c r="F3810" s="77"/>
      <c r="G3810" s="78"/>
      <c r="H3810" s="5"/>
      <c r="I3810" s="5"/>
      <c r="J3810" s="5"/>
      <c r="K3810" s="5"/>
      <c r="O3810" s="5"/>
      <c r="P3810" s="5"/>
      <c r="Q3810" s="5"/>
      <c r="R3810" s="18"/>
      <c r="S3810" s="18"/>
      <c r="T3810" s="18"/>
      <c r="AA3810" s="70"/>
      <c r="AB3810" s="70"/>
      <c r="AD3810" s="70"/>
      <c r="AE3810" s="112"/>
    </row>
    <row r="3811" spans="1:31" x14ac:dyDescent="0.25">
      <c r="A3811" s="18"/>
      <c r="B3811" s="18"/>
      <c r="C3811" s="18"/>
      <c r="D3811" s="77"/>
      <c r="E3811" s="77"/>
      <c r="F3811" s="77"/>
      <c r="G3811" s="78"/>
      <c r="H3811" s="5"/>
      <c r="I3811" s="5"/>
      <c r="J3811" s="5"/>
      <c r="K3811" s="5"/>
      <c r="O3811" s="5"/>
      <c r="P3811" s="5"/>
      <c r="Q3811" s="5"/>
      <c r="R3811" s="18"/>
      <c r="S3811" s="18"/>
      <c r="T3811" s="18"/>
      <c r="AA3811" s="70"/>
      <c r="AB3811" s="70"/>
      <c r="AD3811" s="70"/>
      <c r="AE3811" s="112"/>
    </row>
    <row r="3812" spans="1:31" x14ac:dyDescent="0.25">
      <c r="A3812" s="18"/>
      <c r="B3812" s="18"/>
      <c r="C3812" s="18"/>
      <c r="D3812" s="77"/>
      <c r="E3812" s="77"/>
      <c r="F3812" s="77"/>
      <c r="G3812" s="78"/>
      <c r="H3812" s="5"/>
      <c r="I3812" s="5"/>
      <c r="J3812" s="5"/>
      <c r="K3812" s="5"/>
      <c r="O3812" s="5"/>
      <c r="P3812" s="5"/>
      <c r="Q3812" s="5"/>
      <c r="R3812" s="18"/>
      <c r="S3812" s="18"/>
      <c r="T3812" s="18"/>
      <c r="AA3812" s="70"/>
      <c r="AB3812" s="70"/>
      <c r="AD3812" s="70"/>
      <c r="AE3812" s="112"/>
    </row>
    <row r="3813" spans="1:31" x14ac:dyDescent="0.25">
      <c r="A3813" s="18"/>
      <c r="B3813" s="18"/>
      <c r="C3813" s="18"/>
      <c r="D3813" s="77"/>
      <c r="E3813" s="77"/>
      <c r="F3813" s="77"/>
      <c r="G3813" s="78"/>
      <c r="H3813" s="5"/>
      <c r="I3813" s="5"/>
      <c r="J3813" s="5"/>
      <c r="K3813" s="5"/>
      <c r="O3813" s="5"/>
      <c r="P3813" s="5"/>
      <c r="Q3813" s="5"/>
      <c r="R3813" s="18"/>
      <c r="S3813" s="18"/>
      <c r="T3813" s="18"/>
      <c r="AA3813" s="70"/>
      <c r="AB3813" s="70"/>
      <c r="AD3813" s="70"/>
      <c r="AE3813" s="112"/>
    </row>
    <row r="3814" spans="1:31" x14ac:dyDescent="0.25">
      <c r="A3814" s="18"/>
      <c r="B3814" s="18"/>
      <c r="C3814" s="18"/>
      <c r="D3814" s="77"/>
      <c r="E3814" s="77"/>
      <c r="F3814" s="77"/>
      <c r="G3814" s="78"/>
      <c r="H3814" s="5"/>
      <c r="I3814" s="5"/>
      <c r="J3814" s="5"/>
      <c r="K3814" s="5"/>
      <c r="O3814" s="5"/>
      <c r="P3814" s="5"/>
      <c r="Q3814" s="5"/>
      <c r="R3814" s="18"/>
      <c r="S3814" s="18"/>
      <c r="T3814" s="18"/>
      <c r="AA3814" s="70"/>
      <c r="AB3814" s="70"/>
      <c r="AD3814" s="70"/>
      <c r="AE3814" s="112"/>
    </row>
    <row r="3815" spans="1:31" x14ac:dyDescent="0.25">
      <c r="A3815" s="18"/>
      <c r="B3815" s="18"/>
      <c r="C3815" s="18"/>
      <c r="D3815" s="77"/>
      <c r="E3815" s="77"/>
      <c r="F3815" s="77"/>
      <c r="G3815" s="78"/>
      <c r="H3815" s="5"/>
      <c r="I3815" s="5"/>
      <c r="J3815" s="5"/>
      <c r="K3815" s="5"/>
      <c r="O3815" s="5"/>
      <c r="P3815" s="5"/>
      <c r="Q3815" s="5"/>
      <c r="R3815" s="18"/>
      <c r="S3815" s="18"/>
      <c r="T3815" s="18"/>
      <c r="AA3815" s="70"/>
      <c r="AB3815" s="70"/>
      <c r="AD3815" s="70"/>
      <c r="AE3815" s="112"/>
    </row>
    <row r="3816" spans="1:31" x14ac:dyDescent="0.25">
      <c r="A3816" s="18"/>
      <c r="B3816" s="18"/>
      <c r="C3816" s="18"/>
      <c r="D3816" s="77"/>
      <c r="E3816" s="77"/>
      <c r="F3816" s="77"/>
      <c r="G3816" s="78"/>
      <c r="H3816" s="5"/>
      <c r="I3816" s="5"/>
      <c r="J3816" s="5"/>
      <c r="K3816" s="5"/>
      <c r="O3816" s="5"/>
      <c r="P3816" s="5"/>
      <c r="Q3816" s="5"/>
      <c r="R3816" s="18"/>
      <c r="S3816" s="18"/>
      <c r="T3816" s="18"/>
      <c r="AA3816" s="70"/>
      <c r="AB3816" s="70"/>
      <c r="AD3816" s="70"/>
      <c r="AE3816" s="112"/>
    </row>
    <row r="3817" spans="1:31" x14ac:dyDescent="0.25">
      <c r="A3817" s="18"/>
      <c r="B3817" s="18"/>
      <c r="C3817" s="18"/>
      <c r="D3817" s="77"/>
      <c r="E3817" s="77"/>
      <c r="F3817" s="77"/>
      <c r="G3817" s="78"/>
      <c r="H3817" s="5"/>
      <c r="I3817" s="5"/>
      <c r="J3817" s="5"/>
      <c r="K3817" s="5"/>
      <c r="O3817" s="5"/>
      <c r="P3817" s="5"/>
      <c r="Q3817" s="5"/>
      <c r="R3817" s="18"/>
      <c r="S3817" s="18"/>
      <c r="T3817" s="18"/>
      <c r="AA3817" s="70"/>
      <c r="AB3817" s="70"/>
      <c r="AD3817" s="70"/>
      <c r="AE3817" s="112"/>
    </row>
    <row r="3818" spans="1:31" x14ac:dyDescent="0.25">
      <c r="A3818" s="18"/>
      <c r="B3818" s="18"/>
      <c r="C3818" s="18"/>
      <c r="D3818" s="77"/>
      <c r="E3818" s="77"/>
      <c r="F3818" s="77"/>
      <c r="G3818" s="78"/>
      <c r="H3818" s="5"/>
      <c r="I3818" s="5"/>
      <c r="J3818" s="5"/>
      <c r="K3818" s="5"/>
      <c r="O3818" s="5"/>
      <c r="P3818" s="5"/>
      <c r="Q3818" s="5"/>
      <c r="R3818" s="18"/>
      <c r="S3818" s="18"/>
      <c r="T3818" s="18"/>
      <c r="AA3818" s="70"/>
      <c r="AB3818" s="70"/>
      <c r="AD3818" s="70"/>
      <c r="AE3818" s="112"/>
    </row>
    <row r="3819" spans="1:31" x14ac:dyDescent="0.25">
      <c r="A3819" s="18"/>
      <c r="B3819" s="18"/>
      <c r="C3819" s="18"/>
      <c r="D3819" s="77"/>
      <c r="E3819" s="77"/>
      <c r="F3819" s="77"/>
      <c r="G3819" s="78"/>
      <c r="H3819" s="5"/>
      <c r="I3819" s="5"/>
      <c r="J3819" s="5"/>
      <c r="K3819" s="5"/>
      <c r="O3819" s="5"/>
      <c r="P3819" s="5"/>
      <c r="Q3819" s="5"/>
      <c r="R3819" s="18"/>
      <c r="S3819" s="18"/>
      <c r="T3819" s="18"/>
      <c r="AA3819" s="70"/>
      <c r="AB3819" s="70"/>
      <c r="AD3819" s="70"/>
      <c r="AE3819" s="113"/>
    </row>
    <row r="3820" spans="1:31" x14ac:dyDescent="0.25">
      <c r="A3820" s="18"/>
      <c r="B3820" s="18"/>
      <c r="C3820" s="18"/>
      <c r="D3820" s="77"/>
      <c r="E3820" s="77"/>
      <c r="F3820" s="77"/>
      <c r="G3820" s="78"/>
      <c r="H3820" s="5"/>
      <c r="I3820" s="5"/>
      <c r="J3820" s="5"/>
      <c r="K3820" s="5"/>
      <c r="O3820" s="5"/>
      <c r="P3820" s="5"/>
      <c r="Q3820" s="5"/>
      <c r="R3820" s="18"/>
      <c r="S3820" s="18"/>
      <c r="T3820" s="18"/>
      <c r="AA3820" s="70"/>
      <c r="AB3820" s="70"/>
      <c r="AD3820" s="70"/>
      <c r="AE3820" s="113"/>
    </row>
    <row r="3821" spans="1:31" x14ac:dyDescent="0.25">
      <c r="A3821" s="18"/>
      <c r="B3821" s="18"/>
      <c r="C3821" s="18"/>
      <c r="D3821" s="77"/>
      <c r="E3821" s="77"/>
      <c r="F3821" s="77"/>
      <c r="G3821" s="78"/>
      <c r="H3821" s="5"/>
      <c r="I3821" s="5"/>
      <c r="J3821" s="5"/>
      <c r="K3821" s="5"/>
      <c r="O3821" s="5"/>
      <c r="P3821" s="5"/>
      <c r="Q3821" s="5"/>
      <c r="R3821" s="18"/>
      <c r="S3821" s="18"/>
      <c r="T3821" s="18"/>
      <c r="AA3821" s="70"/>
      <c r="AB3821" s="70"/>
      <c r="AD3821" s="70"/>
      <c r="AE3821" s="113"/>
    </row>
    <row r="3822" spans="1:31" x14ac:dyDescent="0.25">
      <c r="A3822" s="18"/>
      <c r="B3822" s="18"/>
      <c r="C3822" s="18"/>
      <c r="D3822" s="77"/>
      <c r="E3822" s="77"/>
      <c r="F3822" s="77"/>
      <c r="G3822" s="78"/>
      <c r="H3822" s="5"/>
      <c r="I3822" s="5"/>
      <c r="J3822" s="5"/>
      <c r="K3822" s="5"/>
      <c r="O3822" s="5"/>
      <c r="P3822" s="5"/>
      <c r="Q3822" s="5"/>
      <c r="R3822" s="18"/>
      <c r="S3822" s="18"/>
      <c r="T3822" s="18"/>
      <c r="AA3822" s="70"/>
      <c r="AB3822" s="70"/>
      <c r="AD3822" s="70"/>
      <c r="AE3822" s="113"/>
    </row>
    <row r="3823" spans="1:31" x14ac:dyDescent="0.25">
      <c r="A3823" s="18"/>
      <c r="B3823" s="18"/>
      <c r="C3823" s="18"/>
      <c r="D3823" s="77"/>
      <c r="E3823" s="77"/>
      <c r="F3823" s="77"/>
      <c r="G3823" s="78"/>
      <c r="H3823" s="5"/>
      <c r="I3823" s="5"/>
      <c r="J3823" s="5"/>
      <c r="K3823" s="5"/>
      <c r="O3823" s="5"/>
      <c r="P3823" s="5"/>
      <c r="Q3823" s="5"/>
      <c r="R3823" s="18"/>
      <c r="S3823" s="18"/>
      <c r="T3823" s="18"/>
      <c r="AA3823" s="70"/>
      <c r="AB3823" s="70"/>
      <c r="AD3823" s="70"/>
      <c r="AE3823" s="113"/>
    </row>
    <row r="3824" spans="1:31" x14ac:dyDescent="0.25">
      <c r="A3824" s="18"/>
      <c r="B3824" s="18"/>
      <c r="C3824" s="18"/>
      <c r="D3824" s="77"/>
      <c r="E3824" s="77"/>
      <c r="F3824" s="77"/>
      <c r="G3824" s="78"/>
      <c r="H3824" s="5"/>
      <c r="I3824" s="5"/>
      <c r="J3824" s="5"/>
      <c r="K3824" s="5"/>
      <c r="O3824" s="5"/>
      <c r="P3824" s="5"/>
      <c r="Q3824" s="5"/>
      <c r="R3824" s="18"/>
      <c r="S3824" s="18"/>
      <c r="T3824" s="18"/>
      <c r="AA3824" s="70"/>
      <c r="AB3824" s="70"/>
      <c r="AD3824" s="70"/>
      <c r="AE3824" s="113"/>
    </row>
    <row r="3825" spans="1:31" x14ac:dyDescent="0.25">
      <c r="A3825" s="18"/>
      <c r="B3825" s="18"/>
      <c r="C3825" s="18"/>
      <c r="D3825" s="77"/>
      <c r="E3825" s="77"/>
      <c r="F3825" s="77"/>
      <c r="G3825" s="78"/>
      <c r="H3825" s="5"/>
      <c r="I3825" s="5"/>
      <c r="J3825" s="5"/>
      <c r="K3825" s="5"/>
      <c r="O3825" s="5"/>
      <c r="P3825" s="5"/>
      <c r="Q3825" s="5"/>
      <c r="R3825" s="18"/>
      <c r="S3825" s="18"/>
      <c r="T3825" s="18"/>
      <c r="AA3825" s="70"/>
      <c r="AB3825" s="70"/>
      <c r="AD3825" s="70"/>
      <c r="AE3825" s="113"/>
    </row>
    <row r="3826" spans="1:31" x14ac:dyDescent="0.25">
      <c r="A3826" s="18"/>
      <c r="B3826" s="18"/>
      <c r="C3826" s="18"/>
      <c r="D3826" s="77"/>
      <c r="E3826" s="77"/>
      <c r="F3826" s="77"/>
      <c r="G3826" s="78"/>
      <c r="H3826" s="5"/>
      <c r="I3826" s="5"/>
      <c r="J3826" s="5"/>
      <c r="K3826" s="5"/>
      <c r="O3826" s="5"/>
      <c r="P3826" s="5"/>
      <c r="Q3826" s="5"/>
      <c r="R3826" s="18"/>
      <c r="S3826" s="18"/>
      <c r="T3826" s="18"/>
      <c r="AA3826" s="70"/>
      <c r="AB3826" s="70"/>
      <c r="AD3826" s="70"/>
      <c r="AE3826" s="113"/>
    </row>
    <row r="3827" spans="1:31" x14ac:dyDescent="0.25">
      <c r="A3827" s="18"/>
      <c r="B3827" s="18"/>
      <c r="C3827" s="18"/>
      <c r="D3827" s="77"/>
      <c r="E3827" s="77"/>
      <c r="F3827" s="77"/>
      <c r="G3827" s="78"/>
      <c r="H3827" s="5"/>
      <c r="I3827" s="5"/>
      <c r="J3827" s="5"/>
      <c r="K3827" s="5"/>
      <c r="O3827" s="5"/>
      <c r="P3827" s="5"/>
      <c r="Q3827" s="5"/>
      <c r="R3827" s="18"/>
      <c r="S3827" s="18"/>
      <c r="T3827" s="18"/>
      <c r="AA3827" s="70"/>
      <c r="AB3827" s="70"/>
      <c r="AD3827" s="70"/>
      <c r="AE3827" s="113"/>
    </row>
    <row r="3828" spans="1:31" x14ac:dyDescent="0.25">
      <c r="A3828" s="18"/>
      <c r="B3828" s="18"/>
      <c r="C3828" s="18"/>
      <c r="D3828" s="77"/>
      <c r="E3828" s="77"/>
      <c r="F3828" s="77"/>
      <c r="G3828" s="78"/>
      <c r="H3828" s="5"/>
      <c r="I3828" s="5"/>
      <c r="J3828" s="5"/>
      <c r="K3828" s="5"/>
      <c r="O3828" s="5"/>
      <c r="P3828" s="5"/>
      <c r="Q3828" s="5"/>
      <c r="R3828" s="18"/>
      <c r="S3828" s="18"/>
      <c r="T3828" s="18"/>
      <c r="AA3828" s="70"/>
      <c r="AB3828" s="70"/>
      <c r="AD3828" s="70"/>
      <c r="AE3828" s="113"/>
    </row>
    <row r="3829" spans="1:31" x14ac:dyDescent="0.25">
      <c r="A3829" s="18"/>
      <c r="B3829" s="18"/>
      <c r="C3829" s="18"/>
      <c r="D3829" s="77"/>
      <c r="E3829" s="77"/>
      <c r="F3829" s="77"/>
      <c r="G3829" s="78"/>
      <c r="H3829" s="5"/>
      <c r="I3829" s="5"/>
      <c r="J3829" s="5"/>
      <c r="K3829" s="5"/>
      <c r="O3829" s="5"/>
      <c r="P3829" s="5"/>
      <c r="Q3829" s="5"/>
      <c r="R3829" s="18"/>
      <c r="S3829" s="18"/>
      <c r="T3829" s="18"/>
      <c r="AA3829" s="70"/>
      <c r="AB3829" s="70"/>
      <c r="AD3829" s="70"/>
      <c r="AE3829" s="113"/>
    </row>
    <row r="3830" spans="1:31" x14ac:dyDescent="0.25">
      <c r="A3830" s="18"/>
      <c r="B3830" s="18"/>
      <c r="C3830" s="18"/>
      <c r="D3830" s="77"/>
      <c r="E3830" s="77"/>
      <c r="F3830" s="77"/>
      <c r="G3830" s="78"/>
      <c r="H3830" s="5"/>
      <c r="I3830" s="5"/>
      <c r="J3830" s="5"/>
      <c r="K3830" s="5"/>
      <c r="O3830" s="5"/>
      <c r="P3830" s="5"/>
      <c r="Q3830" s="5"/>
      <c r="R3830" s="18"/>
      <c r="S3830" s="18"/>
      <c r="T3830" s="18"/>
      <c r="AA3830" s="70"/>
      <c r="AB3830" s="70"/>
      <c r="AD3830" s="70"/>
      <c r="AE3830" s="113"/>
    </row>
    <row r="3831" spans="1:31" x14ac:dyDescent="0.25">
      <c r="A3831" s="18"/>
      <c r="B3831" s="18"/>
      <c r="C3831" s="18"/>
      <c r="D3831" s="77"/>
      <c r="E3831" s="77"/>
      <c r="F3831" s="77"/>
      <c r="G3831" s="78"/>
      <c r="H3831" s="5"/>
      <c r="I3831" s="5"/>
      <c r="J3831" s="5"/>
      <c r="K3831" s="5"/>
      <c r="O3831" s="5"/>
      <c r="P3831" s="5"/>
      <c r="Q3831" s="5"/>
      <c r="R3831" s="18"/>
      <c r="S3831" s="18"/>
      <c r="T3831" s="18"/>
      <c r="AA3831" s="70"/>
      <c r="AB3831" s="70"/>
      <c r="AD3831" s="70"/>
      <c r="AE3831" s="113"/>
    </row>
    <row r="3832" spans="1:31" x14ac:dyDescent="0.25">
      <c r="A3832" s="18"/>
      <c r="B3832" s="18"/>
      <c r="C3832" s="18"/>
      <c r="D3832" s="77"/>
      <c r="E3832" s="77"/>
      <c r="F3832" s="77"/>
      <c r="G3832" s="78"/>
      <c r="H3832" s="5"/>
      <c r="I3832" s="5"/>
      <c r="J3832" s="5"/>
      <c r="K3832" s="5"/>
      <c r="O3832" s="5"/>
      <c r="P3832" s="5"/>
      <c r="Q3832" s="5"/>
      <c r="R3832" s="18"/>
      <c r="S3832" s="18"/>
      <c r="T3832" s="18"/>
      <c r="AA3832" s="70"/>
      <c r="AB3832" s="70"/>
      <c r="AD3832" s="70"/>
      <c r="AE3832" s="113"/>
    </row>
    <row r="3833" spans="1:31" x14ac:dyDescent="0.25">
      <c r="A3833" s="18"/>
      <c r="B3833" s="18"/>
      <c r="C3833" s="18"/>
      <c r="D3833" s="77"/>
      <c r="E3833" s="77"/>
      <c r="F3833" s="77"/>
      <c r="G3833" s="78"/>
      <c r="H3833" s="5"/>
      <c r="I3833" s="5"/>
      <c r="J3833" s="5"/>
      <c r="K3833" s="5"/>
      <c r="O3833" s="5"/>
      <c r="P3833" s="5"/>
      <c r="Q3833" s="5"/>
      <c r="R3833" s="18"/>
      <c r="S3833" s="18"/>
      <c r="T3833" s="18"/>
      <c r="AA3833" s="70"/>
      <c r="AB3833" s="70"/>
      <c r="AD3833" s="70"/>
      <c r="AE3833" s="113"/>
    </row>
    <row r="3834" spans="1:31" x14ac:dyDescent="0.25">
      <c r="A3834" s="18"/>
      <c r="B3834" s="18"/>
      <c r="C3834" s="18"/>
      <c r="D3834" s="77"/>
      <c r="E3834" s="77"/>
      <c r="F3834" s="77"/>
      <c r="G3834" s="78"/>
      <c r="H3834" s="5"/>
      <c r="I3834" s="5"/>
      <c r="J3834" s="5"/>
      <c r="K3834" s="5"/>
      <c r="O3834" s="5"/>
      <c r="P3834" s="5"/>
      <c r="Q3834" s="5"/>
      <c r="R3834" s="18"/>
      <c r="S3834" s="18"/>
      <c r="T3834" s="18"/>
      <c r="AA3834" s="70"/>
      <c r="AB3834" s="70"/>
      <c r="AD3834" s="70"/>
      <c r="AE3834" s="113"/>
    </row>
    <row r="3835" spans="1:31" x14ac:dyDescent="0.25">
      <c r="A3835" s="18"/>
      <c r="B3835" s="18"/>
      <c r="C3835" s="18"/>
      <c r="D3835" s="77"/>
      <c r="E3835" s="77"/>
      <c r="F3835" s="77"/>
      <c r="G3835" s="78"/>
      <c r="H3835" s="5"/>
      <c r="I3835" s="5"/>
      <c r="J3835" s="5"/>
      <c r="K3835" s="5"/>
      <c r="O3835" s="5"/>
      <c r="P3835" s="5"/>
      <c r="Q3835" s="5"/>
      <c r="R3835" s="18"/>
      <c r="S3835" s="18"/>
      <c r="T3835" s="18"/>
      <c r="AA3835" s="70"/>
      <c r="AB3835" s="70"/>
      <c r="AD3835" s="70"/>
      <c r="AE3835" s="113"/>
    </row>
    <row r="3836" spans="1:31" x14ac:dyDescent="0.25">
      <c r="A3836" s="18"/>
      <c r="B3836" s="18"/>
      <c r="C3836" s="18"/>
      <c r="D3836" s="77"/>
      <c r="E3836" s="77"/>
      <c r="F3836" s="77"/>
      <c r="G3836" s="78"/>
      <c r="H3836" s="5"/>
      <c r="I3836" s="5"/>
      <c r="J3836" s="5"/>
      <c r="K3836" s="5"/>
      <c r="O3836" s="5"/>
      <c r="P3836" s="5"/>
      <c r="Q3836" s="5"/>
      <c r="R3836" s="18"/>
      <c r="S3836" s="18"/>
      <c r="T3836" s="18"/>
      <c r="AA3836" s="70"/>
      <c r="AB3836" s="70"/>
      <c r="AD3836" s="70"/>
      <c r="AE3836" s="113"/>
    </row>
    <row r="3837" spans="1:31" x14ac:dyDescent="0.25">
      <c r="A3837" s="18"/>
      <c r="B3837" s="18"/>
      <c r="C3837" s="18"/>
      <c r="D3837" s="77"/>
      <c r="E3837" s="77"/>
      <c r="F3837" s="77"/>
      <c r="G3837" s="78"/>
      <c r="H3837" s="5"/>
      <c r="I3837" s="5"/>
      <c r="J3837" s="5"/>
      <c r="K3837" s="5"/>
      <c r="O3837" s="5"/>
      <c r="P3837" s="5"/>
      <c r="Q3837" s="5"/>
      <c r="R3837" s="18"/>
      <c r="S3837" s="18"/>
      <c r="T3837" s="18"/>
      <c r="AA3837" s="70"/>
      <c r="AB3837" s="70"/>
      <c r="AD3837" s="70"/>
      <c r="AE3837" s="113"/>
    </row>
    <row r="3838" spans="1:31" x14ac:dyDescent="0.25">
      <c r="A3838" s="18"/>
      <c r="B3838" s="18"/>
      <c r="C3838" s="18"/>
      <c r="D3838" s="77"/>
      <c r="E3838" s="77"/>
      <c r="F3838" s="77"/>
      <c r="G3838" s="78"/>
      <c r="H3838" s="5"/>
      <c r="I3838" s="5"/>
      <c r="J3838" s="5"/>
      <c r="K3838" s="5"/>
      <c r="O3838" s="5"/>
      <c r="P3838" s="5"/>
      <c r="Q3838" s="5"/>
      <c r="R3838" s="18"/>
      <c r="S3838" s="18"/>
      <c r="T3838" s="18"/>
      <c r="AA3838" s="70"/>
      <c r="AB3838" s="70"/>
      <c r="AD3838" s="70"/>
      <c r="AE3838" s="113"/>
    </row>
    <row r="3839" spans="1:31" x14ac:dyDescent="0.25">
      <c r="A3839" s="18"/>
      <c r="B3839" s="18"/>
      <c r="C3839" s="18"/>
      <c r="D3839" s="77"/>
      <c r="E3839" s="77"/>
      <c r="F3839" s="77"/>
      <c r="G3839" s="78"/>
      <c r="H3839" s="5"/>
      <c r="I3839" s="5"/>
      <c r="J3839" s="5"/>
      <c r="K3839" s="5"/>
      <c r="O3839" s="5"/>
      <c r="P3839" s="5"/>
      <c r="Q3839" s="5"/>
      <c r="R3839" s="18"/>
      <c r="S3839" s="18"/>
      <c r="T3839" s="18"/>
      <c r="AA3839" s="70"/>
      <c r="AB3839" s="70"/>
      <c r="AD3839" s="70"/>
      <c r="AE3839" s="113"/>
    </row>
    <row r="3840" spans="1:31" x14ac:dyDescent="0.25">
      <c r="A3840" s="18"/>
      <c r="B3840" s="18"/>
      <c r="C3840" s="18"/>
      <c r="D3840" s="77"/>
      <c r="E3840" s="77"/>
      <c r="F3840" s="77"/>
      <c r="G3840" s="78"/>
      <c r="H3840" s="5"/>
      <c r="I3840" s="5"/>
      <c r="J3840" s="5"/>
      <c r="K3840" s="5"/>
      <c r="O3840" s="5"/>
      <c r="P3840" s="5"/>
      <c r="Q3840" s="5"/>
      <c r="R3840" s="18"/>
      <c r="S3840" s="18"/>
      <c r="T3840" s="18"/>
      <c r="AA3840" s="70"/>
      <c r="AB3840" s="70"/>
      <c r="AD3840" s="70"/>
      <c r="AE3840" s="113"/>
    </row>
    <row r="3841" spans="1:31" x14ac:dyDescent="0.25">
      <c r="A3841" s="18"/>
      <c r="B3841" s="18"/>
      <c r="C3841" s="18"/>
      <c r="D3841" s="77"/>
      <c r="E3841" s="77"/>
      <c r="F3841" s="77"/>
      <c r="G3841" s="78"/>
      <c r="H3841" s="5"/>
      <c r="I3841" s="5"/>
      <c r="J3841" s="5"/>
      <c r="K3841" s="5"/>
      <c r="O3841" s="5"/>
      <c r="P3841" s="5"/>
      <c r="Q3841" s="5"/>
      <c r="R3841" s="18"/>
      <c r="S3841" s="18"/>
      <c r="T3841" s="18"/>
      <c r="AA3841" s="70"/>
      <c r="AB3841" s="70"/>
      <c r="AD3841" s="70"/>
      <c r="AE3841" s="113"/>
    </row>
    <row r="3842" spans="1:31" x14ac:dyDescent="0.25">
      <c r="A3842" s="18"/>
      <c r="B3842" s="18"/>
      <c r="C3842" s="18"/>
      <c r="D3842" s="77"/>
      <c r="E3842" s="77"/>
      <c r="F3842" s="77"/>
      <c r="G3842" s="78"/>
      <c r="H3842" s="5"/>
      <c r="I3842" s="5"/>
      <c r="J3842" s="5"/>
      <c r="K3842" s="5"/>
      <c r="O3842" s="5"/>
      <c r="P3842" s="5"/>
      <c r="Q3842" s="5"/>
      <c r="R3842" s="18"/>
      <c r="S3842" s="18"/>
      <c r="T3842" s="18"/>
      <c r="AA3842" s="70"/>
      <c r="AB3842" s="70"/>
      <c r="AD3842" s="70"/>
      <c r="AE3842" s="113"/>
    </row>
    <row r="3843" spans="1:31" x14ac:dyDescent="0.25">
      <c r="A3843" s="18"/>
      <c r="B3843" s="18"/>
      <c r="C3843" s="18"/>
      <c r="D3843" s="77"/>
      <c r="E3843" s="77"/>
      <c r="F3843" s="77"/>
      <c r="G3843" s="78"/>
      <c r="H3843" s="5"/>
      <c r="I3843" s="5"/>
      <c r="J3843" s="5"/>
      <c r="K3843" s="5"/>
      <c r="O3843" s="5"/>
      <c r="P3843" s="5"/>
      <c r="Q3843" s="5"/>
      <c r="R3843" s="18"/>
      <c r="S3843" s="18"/>
      <c r="T3843" s="18"/>
      <c r="AA3843" s="70"/>
      <c r="AB3843" s="70"/>
      <c r="AD3843" s="70"/>
      <c r="AE3843" s="113"/>
    </row>
    <row r="3844" spans="1:31" x14ac:dyDescent="0.25">
      <c r="A3844" s="18"/>
      <c r="B3844" s="18"/>
      <c r="C3844" s="18"/>
      <c r="D3844" s="77"/>
      <c r="E3844" s="77"/>
      <c r="F3844" s="77"/>
      <c r="G3844" s="78"/>
      <c r="H3844" s="5"/>
      <c r="I3844" s="5"/>
      <c r="J3844" s="5"/>
      <c r="K3844" s="5"/>
      <c r="O3844" s="5"/>
      <c r="P3844" s="5"/>
      <c r="Q3844" s="5"/>
      <c r="R3844" s="18"/>
      <c r="S3844" s="18"/>
      <c r="T3844" s="18"/>
      <c r="AA3844" s="70"/>
      <c r="AB3844" s="70"/>
      <c r="AD3844" s="70"/>
      <c r="AE3844" s="113"/>
    </row>
    <row r="3845" spans="1:31" x14ac:dyDescent="0.25">
      <c r="A3845" s="18"/>
      <c r="B3845" s="18"/>
      <c r="C3845" s="18"/>
      <c r="D3845" s="77"/>
      <c r="E3845" s="77"/>
      <c r="F3845" s="77"/>
      <c r="G3845" s="78"/>
      <c r="H3845" s="5"/>
      <c r="I3845" s="5"/>
      <c r="J3845" s="5"/>
      <c r="K3845" s="5"/>
      <c r="O3845" s="5"/>
      <c r="P3845" s="5"/>
      <c r="Q3845" s="5"/>
      <c r="R3845" s="18"/>
      <c r="S3845" s="18"/>
      <c r="T3845" s="18"/>
      <c r="AA3845" s="70"/>
      <c r="AB3845" s="70"/>
      <c r="AD3845" s="70"/>
      <c r="AE3845" s="113"/>
    </row>
    <row r="3846" spans="1:31" x14ac:dyDescent="0.25">
      <c r="A3846" s="18"/>
      <c r="B3846" s="18"/>
      <c r="C3846" s="18"/>
      <c r="D3846" s="77"/>
      <c r="E3846" s="77"/>
      <c r="F3846" s="77"/>
      <c r="G3846" s="78"/>
      <c r="H3846" s="5"/>
      <c r="I3846" s="5"/>
      <c r="J3846" s="5"/>
      <c r="K3846" s="5"/>
      <c r="O3846" s="5"/>
      <c r="P3846" s="5"/>
      <c r="Q3846" s="5"/>
      <c r="R3846" s="18"/>
      <c r="S3846" s="18"/>
      <c r="T3846" s="18"/>
      <c r="AA3846" s="70"/>
      <c r="AB3846" s="70"/>
      <c r="AD3846" s="70"/>
      <c r="AE3846" s="113"/>
    </row>
    <row r="3847" spans="1:31" x14ac:dyDescent="0.25">
      <c r="A3847" s="18"/>
      <c r="B3847" s="18"/>
      <c r="C3847" s="18"/>
      <c r="D3847" s="77"/>
      <c r="E3847" s="77"/>
      <c r="F3847" s="77"/>
      <c r="G3847" s="78"/>
      <c r="H3847" s="5"/>
      <c r="I3847" s="5"/>
      <c r="J3847" s="5"/>
      <c r="K3847" s="5"/>
      <c r="O3847" s="5"/>
      <c r="P3847" s="5"/>
      <c r="Q3847" s="5"/>
      <c r="R3847" s="18"/>
      <c r="S3847" s="18"/>
      <c r="T3847" s="18"/>
      <c r="AA3847" s="70"/>
      <c r="AB3847" s="70"/>
      <c r="AD3847" s="70"/>
      <c r="AE3847" s="113"/>
    </row>
    <row r="3848" spans="1:31" x14ac:dyDescent="0.25">
      <c r="A3848" s="18"/>
      <c r="B3848" s="18"/>
      <c r="C3848" s="18"/>
      <c r="D3848" s="77"/>
      <c r="E3848" s="77"/>
      <c r="F3848" s="77"/>
      <c r="G3848" s="78"/>
      <c r="H3848" s="5"/>
      <c r="I3848" s="5"/>
      <c r="J3848" s="5"/>
      <c r="K3848" s="5"/>
      <c r="O3848" s="5"/>
      <c r="P3848" s="5"/>
      <c r="Q3848" s="5"/>
      <c r="R3848" s="18"/>
      <c r="S3848" s="18"/>
      <c r="T3848" s="18"/>
      <c r="AA3848" s="70"/>
      <c r="AB3848" s="70"/>
      <c r="AD3848" s="70"/>
      <c r="AE3848" s="113"/>
    </row>
    <row r="3849" spans="1:31" x14ac:dyDescent="0.25">
      <c r="A3849" s="18"/>
      <c r="B3849" s="18"/>
      <c r="C3849" s="18"/>
      <c r="D3849" s="77"/>
      <c r="E3849" s="77"/>
      <c r="F3849" s="77"/>
      <c r="G3849" s="78"/>
      <c r="H3849" s="5"/>
      <c r="I3849" s="5"/>
      <c r="J3849" s="5"/>
      <c r="K3849" s="5"/>
      <c r="O3849" s="5"/>
      <c r="P3849" s="5"/>
      <c r="Q3849" s="5"/>
      <c r="R3849" s="18"/>
      <c r="S3849" s="18"/>
      <c r="T3849" s="18"/>
      <c r="AA3849" s="70"/>
      <c r="AB3849" s="70"/>
      <c r="AD3849" s="70"/>
      <c r="AE3849" s="113"/>
    </row>
    <row r="3850" spans="1:31" x14ac:dyDescent="0.25">
      <c r="A3850" s="18"/>
      <c r="B3850" s="18"/>
      <c r="C3850" s="18"/>
      <c r="D3850" s="77"/>
      <c r="E3850" s="77"/>
      <c r="F3850" s="77"/>
      <c r="G3850" s="78"/>
      <c r="H3850" s="5"/>
      <c r="I3850" s="5"/>
      <c r="J3850" s="5"/>
      <c r="K3850" s="5"/>
      <c r="O3850" s="5"/>
      <c r="P3850" s="5"/>
      <c r="Q3850" s="5"/>
      <c r="R3850" s="18"/>
      <c r="S3850" s="18"/>
      <c r="T3850" s="18"/>
      <c r="AA3850" s="70"/>
      <c r="AB3850" s="70"/>
      <c r="AD3850" s="70"/>
      <c r="AE3850" s="113"/>
    </row>
    <row r="3851" spans="1:31" x14ac:dyDescent="0.25">
      <c r="A3851" s="18"/>
      <c r="B3851" s="18"/>
      <c r="C3851" s="18"/>
      <c r="D3851" s="77"/>
      <c r="E3851" s="77"/>
      <c r="F3851" s="77"/>
      <c r="G3851" s="78"/>
      <c r="H3851" s="5"/>
      <c r="I3851" s="5"/>
      <c r="J3851" s="5"/>
      <c r="K3851" s="5"/>
      <c r="O3851" s="5"/>
      <c r="P3851" s="5"/>
      <c r="Q3851" s="5"/>
      <c r="R3851" s="18"/>
      <c r="S3851" s="18"/>
      <c r="T3851" s="18"/>
      <c r="AA3851" s="70"/>
      <c r="AB3851" s="70"/>
      <c r="AD3851" s="70"/>
      <c r="AE3851" s="113"/>
    </row>
    <row r="3852" spans="1:31" x14ac:dyDescent="0.25">
      <c r="A3852" s="18"/>
      <c r="B3852" s="18"/>
      <c r="C3852" s="18"/>
      <c r="D3852" s="77"/>
      <c r="E3852" s="77"/>
      <c r="F3852" s="77"/>
      <c r="G3852" s="78"/>
      <c r="H3852" s="5"/>
      <c r="I3852" s="5"/>
      <c r="J3852" s="5"/>
      <c r="K3852" s="5"/>
      <c r="O3852" s="5"/>
      <c r="P3852" s="5"/>
      <c r="Q3852" s="5"/>
      <c r="R3852" s="18"/>
      <c r="S3852" s="18"/>
      <c r="T3852" s="18"/>
      <c r="AA3852" s="70"/>
      <c r="AB3852" s="70"/>
      <c r="AD3852" s="70"/>
      <c r="AE3852" s="113"/>
    </row>
    <row r="3853" spans="1:31" x14ac:dyDescent="0.25">
      <c r="A3853" s="18"/>
      <c r="B3853" s="18"/>
      <c r="C3853" s="18"/>
      <c r="D3853" s="77"/>
      <c r="E3853" s="77"/>
      <c r="F3853" s="77"/>
      <c r="G3853" s="78"/>
      <c r="H3853" s="5"/>
      <c r="I3853" s="5"/>
      <c r="J3853" s="5"/>
      <c r="K3853" s="5"/>
      <c r="O3853" s="5"/>
      <c r="P3853" s="5"/>
      <c r="Q3853" s="5"/>
      <c r="R3853" s="18"/>
      <c r="S3853" s="18"/>
      <c r="T3853" s="18"/>
      <c r="AA3853" s="70"/>
      <c r="AB3853" s="70"/>
      <c r="AD3853" s="70"/>
      <c r="AE3853" s="113"/>
    </row>
    <row r="3854" spans="1:31" x14ac:dyDescent="0.25">
      <c r="A3854" s="18"/>
      <c r="B3854" s="18"/>
      <c r="C3854" s="18"/>
      <c r="D3854" s="77"/>
      <c r="E3854" s="77"/>
      <c r="F3854" s="77"/>
      <c r="G3854" s="78"/>
      <c r="H3854" s="5"/>
      <c r="I3854" s="5"/>
      <c r="J3854" s="5"/>
      <c r="K3854" s="5"/>
      <c r="O3854" s="5"/>
      <c r="P3854" s="5"/>
      <c r="Q3854" s="5"/>
      <c r="R3854" s="18"/>
      <c r="S3854" s="18"/>
      <c r="T3854" s="18"/>
      <c r="AA3854" s="70"/>
      <c r="AB3854" s="70"/>
      <c r="AD3854" s="70"/>
      <c r="AE3854" s="113"/>
    </row>
    <row r="3855" spans="1:31" x14ac:dyDescent="0.25">
      <c r="A3855" s="18"/>
      <c r="B3855" s="18"/>
      <c r="C3855" s="18"/>
      <c r="D3855" s="77"/>
      <c r="E3855" s="77"/>
      <c r="F3855" s="77"/>
      <c r="G3855" s="78"/>
      <c r="H3855" s="5"/>
      <c r="I3855" s="5"/>
      <c r="J3855" s="5"/>
      <c r="K3855" s="5"/>
      <c r="O3855" s="5"/>
      <c r="P3855" s="5"/>
      <c r="Q3855" s="5"/>
      <c r="R3855" s="18"/>
      <c r="S3855" s="18"/>
      <c r="T3855" s="18"/>
      <c r="AA3855" s="70"/>
      <c r="AB3855" s="70"/>
      <c r="AD3855" s="70"/>
      <c r="AE3855" s="113"/>
    </row>
    <row r="3856" spans="1:31" x14ac:dyDescent="0.25">
      <c r="A3856" s="18"/>
      <c r="B3856" s="18"/>
      <c r="C3856" s="18"/>
      <c r="D3856" s="77"/>
      <c r="E3856" s="77"/>
      <c r="F3856" s="77"/>
      <c r="G3856" s="78"/>
      <c r="H3856" s="5"/>
      <c r="I3856" s="5"/>
      <c r="J3856" s="5"/>
      <c r="K3856" s="5"/>
      <c r="O3856" s="5"/>
      <c r="P3856" s="5"/>
      <c r="Q3856" s="5"/>
      <c r="R3856" s="18"/>
      <c r="S3856" s="18"/>
      <c r="T3856" s="18"/>
      <c r="AA3856" s="70"/>
      <c r="AB3856" s="70"/>
      <c r="AD3856" s="70"/>
      <c r="AE3856" s="113"/>
    </row>
    <row r="3857" spans="1:31" x14ac:dyDescent="0.25">
      <c r="A3857" s="18"/>
      <c r="B3857" s="18"/>
      <c r="C3857" s="18"/>
      <c r="D3857" s="77"/>
      <c r="E3857" s="77"/>
      <c r="F3857" s="77"/>
      <c r="G3857" s="78"/>
      <c r="H3857" s="5"/>
      <c r="I3857" s="5"/>
      <c r="J3857" s="5"/>
      <c r="K3857" s="5"/>
      <c r="O3857" s="5"/>
      <c r="P3857" s="5"/>
      <c r="Q3857" s="5"/>
      <c r="R3857" s="18"/>
      <c r="S3857" s="18"/>
      <c r="T3857" s="18"/>
      <c r="AA3857" s="70"/>
      <c r="AB3857" s="70"/>
      <c r="AD3857" s="70"/>
      <c r="AE3857" s="113"/>
    </row>
    <row r="3858" spans="1:31" x14ac:dyDescent="0.25">
      <c r="A3858" s="18"/>
      <c r="B3858" s="18"/>
      <c r="C3858" s="18"/>
      <c r="D3858" s="77"/>
      <c r="E3858" s="77"/>
      <c r="F3858" s="77"/>
      <c r="G3858" s="78"/>
      <c r="H3858" s="5"/>
      <c r="I3858" s="5"/>
      <c r="J3858" s="5"/>
      <c r="K3858" s="5"/>
      <c r="O3858" s="5"/>
      <c r="P3858" s="5"/>
      <c r="Q3858" s="5"/>
      <c r="R3858" s="18"/>
      <c r="S3858" s="18"/>
      <c r="T3858" s="18"/>
      <c r="AA3858" s="70"/>
      <c r="AB3858" s="70"/>
      <c r="AD3858" s="70"/>
      <c r="AE3858" s="113"/>
    </row>
    <row r="3859" spans="1:31" x14ac:dyDescent="0.25">
      <c r="A3859" s="18"/>
      <c r="B3859" s="18"/>
      <c r="C3859" s="18"/>
      <c r="D3859" s="77"/>
      <c r="E3859" s="77"/>
      <c r="F3859" s="77"/>
      <c r="G3859" s="78"/>
      <c r="H3859" s="5"/>
      <c r="I3859" s="5"/>
      <c r="J3859" s="5"/>
      <c r="K3859" s="5"/>
      <c r="O3859" s="5"/>
      <c r="P3859" s="5"/>
      <c r="Q3859" s="5"/>
      <c r="R3859" s="18"/>
      <c r="S3859" s="18"/>
      <c r="T3859" s="18"/>
      <c r="AA3859" s="70"/>
      <c r="AB3859" s="70"/>
      <c r="AD3859" s="70"/>
      <c r="AE3859" s="113"/>
    </row>
    <row r="3860" spans="1:31" x14ac:dyDescent="0.25">
      <c r="A3860" s="18"/>
      <c r="B3860" s="18"/>
      <c r="C3860" s="18"/>
      <c r="D3860" s="77"/>
      <c r="E3860" s="77"/>
      <c r="F3860" s="77"/>
      <c r="G3860" s="78"/>
      <c r="H3860" s="5"/>
      <c r="I3860" s="5"/>
      <c r="J3860" s="5"/>
      <c r="K3860" s="5"/>
      <c r="O3860" s="5"/>
      <c r="P3860" s="5"/>
      <c r="Q3860" s="5"/>
      <c r="R3860" s="18"/>
      <c r="S3860" s="18"/>
      <c r="T3860" s="18"/>
      <c r="AA3860" s="70"/>
      <c r="AB3860" s="70"/>
      <c r="AD3860" s="70"/>
      <c r="AE3860" s="113"/>
    </row>
    <row r="3861" spans="1:31" x14ac:dyDescent="0.25">
      <c r="A3861" s="18"/>
      <c r="B3861" s="18"/>
      <c r="C3861" s="18"/>
      <c r="D3861" s="77"/>
      <c r="E3861" s="77"/>
      <c r="F3861" s="77"/>
      <c r="G3861" s="78"/>
      <c r="H3861" s="5"/>
      <c r="I3861" s="5"/>
      <c r="J3861" s="5"/>
      <c r="K3861" s="5"/>
      <c r="O3861" s="5"/>
      <c r="P3861" s="5"/>
      <c r="Q3861" s="5"/>
      <c r="R3861" s="18"/>
      <c r="S3861" s="18"/>
      <c r="T3861" s="18"/>
      <c r="AA3861" s="70"/>
      <c r="AB3861" s="70"/>
      <c r="AD3861" s="70"/>
      <c r="AE3861" s="113"/>
    </row>
    <row r="3862" spans="1:31" x14ac:dyDescent="0.25">
      <c r="A3862" s="18"/>
      <c r="B3862" s="18"/>
      <c r="C3862" s="18"/>
      <c r="D3862" s="77"/>
      <c r="E3862" s="77"/>
      <c r="F3862" s="77"/>
      <c r="G3862" s="78"/>
      <c r="H3862" s="5"/>
      <c r="I3862" s="5"/>
      <c r="J3862" s="5"/>
      <c r="K3862" s="5"/>
      <c r="O3862" s="5"/>
      <c r="P3862" s="5"/>
      <c r="Q3862" s="5"/>
      <c r="R3862" s="18"/>
      <c r="S3862" s="18"/>
      <c r="T3862" s="18"/>
      <c r="AA3862" s="70"/>
      <c r="AB3862" s="70"/>
      <c r="AD3862" s="70"/>
      <c r="AE3862" s="113"/>
    </row>
    <row r="3863" spans="1:31" x14ac:dyDescent="0.25">
      <c r="A3863" s="18"/>
      <c r="B3863" s="18"/>
      <c r="C3863" s="18"/>
      <c r="D3863" s="77"/>
      <c r="E3863" s="77"/>
      <c r="F3863" s="77"/>
      <c r="G3863" s="78"/>
      <c r="H3863" s="5"/>
      <c r="I3863" s="5"/>
      <c r="J3863" s="5"/>
      <c r="K3863" s="5"/>
      <c r="O3863" s="5"/>
      <c r="P3863" s="5"/>
      <c r="Q3863" s="5"/>
      <c r="R3863" s="18"/>
      <c r="S3863" s="18"/>
      <c r="T3863" s="18"/>
      <c r="AA3863" s="70"/>
      <c r="AB3863" s="70"/>
      <c r="AD3863" s="70"/>
      <c r="AE3863" s="113"/>
    </row>
    <row r="3864" spans="1:31" x14ac:dyDescent="0.25">
      <c r="A3864" s="18"/>
      <c r="B3864" s="18"/>
      <c r="C3864" s="18"/>
      <c r="D3864" s="77"/>
      <c r="E3864" s="77"/>
      <c r="F3864" s="77"/>
      <c r="G3864" s="78"/>
      <c r="H3864" s="5"/>
      <c r="I3864" s="5"/>
      <c r="J3864" s="5"/>
      <c r="K3864" s="5"/>
      <c r="O3864" s="5"/>
      <c r="P3864" s="5"/>
      <c r="Q3864" s="5"/>
      <c r="R3864" s="18"/>
      <c r="S3864" s="18"/>
      <c r="T3864" s="18"/>
      <c r="AA3864" s="70"/>
      <c r="AB3864" s="70"/>
      <c r="AD3864" s="70"/>
      <c r="AE3864" s="113"/>
    </row>
    <row r="3865" spans="1:31" x14ac:dyDescent="0.25">
      <c r="A3865" s="18"/>
      <c r="B3865" s="18"/>
      <c r="C3865" s="18"/>
      <c r="D3865" s="77"/>
      <c r="E3865" s="77"/>
      <c r="F3865" s="77"/>
      <c r="G3865" s="78"/>
      <c r="H3865" s="5"/>
      <c r="I3865" s="5"/>
      <c r="J3865" s="5"/>
      <c r="K3865" s="5"/>
      <c r="O3865" s="5"/>
      <c r="P3865" s="5"/>
      <c r="Q3865" s="5"/>
      <c r="R3865" s="18"/>
      <c r="S3865" s="18"/>
      <c r="T3865" s="18"/>
      <c r="AA3865" s="70"/>
      <c r="AB3865" s="70"/>
      <c r="AD3865" s="70"/>
      <c r="AE3865" s="113"/>
    </row>
    <row r="3866" spans="1:31" x14ac:dyDescent="0.25">
      <c r="A3866" s="18"/>
      <c r="B3866" s="18"/>
      <c r="C3866" s="18"/>
      <c r="D3866" s="77"/>
      <c r="E3866" s="77"/>
      <c r="F3866" s="77"/>
      <c r="G3866" s="78"/>
      <c r="H3866" s="5"/>
      <c r="I3866" s="5"/>
      <c r="J3866" s="5"/>
      <c r="K3866" s="5"/>
      <c r="O3866" s="5"/>
      <c r="P3866" s="5"/>
      <c r="Q3866" s="5"/>
      <c r="R3866" s="18"/>
      <c r="S3866" s="18"/>
      <c r="T3866" s="18"/>
      <c r="AA3866" s="70"/>
      <c r="AB3866" s="70"/>
      <c r="AD3866" s="70"/>
      <c r="AE3866" s="113"/>
    </row>
    <row r="3867" spans="1:31" x14ac:dyDescent="0.25">
      <c r="A3867" s="18"/>
      <c r="B3867" s="18"/>
      <c r="C3867" s="18"/>
      <c r="D3867" s="77"/>
      <c r="E3867" s="77"/>
      <c r="F3867" s="77"/>
      <c r="G3867" s="78"/>
      <c r="H3867" s="5"/>
      <c r="I3867" s="5"/>
      <c r="J3867" s="5"/>
      <c r="K3867" s="5"/>
      <c r="O3867" s="5"/>
      <c r="P3867" s="5"/>
      <c r="Q3867" s="5"/>
      <c r="R3867" s="18"/>
      <c r="S3867" s="18"/>
      <c r="T3867" s="18"/>
      <c r="AA3867" s="70"/>
      <c r="AB3867" s="70"/>
      <c r="AD3867" s="70"/>
      <c r="AE3867" s="113"/>
    </row>
    <row r="3868" spans="1:31" x14ac:dyDescent="0.25">
      <c r="A3868" s="18"/>
      <c r="B3868" s="18"/>
      <c r="C3868" s="18"/>
      <c r="D3868" s="77"/>
      <c r="E3868" s="77"/>
      <c r="F3868" s="77"/>
      <c r="G3868" s="78"/>
      <c r="H3868" s="5"/>
      <c r="I3868" s="5"/>
      <c r="J3868" s="5"/>
      <c r="K3868" s="5"/>
      <c r="O3868" s="5"/>
      <c r="P3868" s="5"/>
      <c r="Q3868" s="5"/>
      <c r="R3868" s="18"/>
      <c r="S3868" s="18"/>
      <c r="T3868" s="18"/>
      <c r="AA3868" s="70"/>
      <c r="AB3868" s="70"/>
      <c r="AC3868" s="20"/>
      <c r="AD3868" s="70"/>
      <c r="AE3868" s="113"/>
    </row>
    <row r="3869" spans="1:31" x14ac:dyDescent="0.25">
      <c r="A3869" s="18"/>
      <c r="B3869" s="18"/>
      <c r="C3869" s="18"/>
      <c r="D3869" s="77"/>
      <c r="E3869" s="77"/>
      <c r="F3869" s="77"/>
      <c r="G3869" s="78"/>
      <c r="H3869" s="5"/>
      <c r="I3869" s="5"/>
      <c r="J3869" s="5"/>
      <c r="K3869" s="5"/>
      <c r="O3869" s="5"/>
      <c r="P3869" s="5"/>
      <c r="Q3869" s="5"/>
      <c r="R3869" s="18"/>
      <c r="S3869" s="18"/>
      <c r="T3869" s="18"/>
      <c r="AA3869" s="70"/>
      <c r="AB3869" s="70"/>
      <c r="AC3869" s="20"/>
      <c r="AD3869" s="70"/>
      <c r="AE3869" s="113"/>
    </row>
    <row r="3870" spans="1:31" x14ac:dyDescent="0.25">
      <c r="A3870" s="18"/>
      <c r="B3870" s="18"/>
      <c r="C3870" s="18"/>
      <c r="D3870" s="77"/>
      <c r="E3870" s="77"/>
      <c r="F3870" s="77"/>
      <c r="G3870" s="78"/>
      <c r="H3870" s="5"/>
      <c r="I3870" s="5"/>
      <c r="J3870" s="5"/>
      <c r="K3870" s="5"/>
      <c r="O3870" s="5"/>
      <c r="P3870" s="5"/>
      <c r="Q3870" s="5"/>
      <c r="R3870" s="18"/>
      <c r="S3870" s="18"/>
      <c r="T3870" s="18"/>
      <c r="AA3870" s="70"/>
      <c r="AB3870" s="70"/>
      <c r="AC3870" s="20"/>
      <c r="AD3870" s="70"/>
      <c r="AE3870" s="113"/>
    </row>
    <row r="3871" spans="1:31" x14ac:dyDescent="0.25">
      <c r="A3871" s="18"/>
      <c r="B3871" s="18"/>
      <c r="C3871" s="18"/>
      <c r="D3871" s="77"/>
      <c r="E3871" s="77"/>
      <c r="F3871" s="77"/>
      <c r="G3871" s="78"/>
      <c r="H3871" s="5"/>
      <c r="I3871" s="5"/>
      <c r="J3871" s="5"/>
      <c r="K3871" s="5"/>
      <c r="O3871" s="5"/>
      <c r="P3871" s="5"/>
      <c r="Q3871" s="5"/>
      <c r="R3871" s="18"/>
      <c r="S3871" s="18"/>
      <c r="T3871" s="18"/>
      <c r="AA3871" s="70"/>
      <c r="AB3871" s="70"/>
      <c r="AC3871" s="20"/>
      <c r="AD3871" s="70"/>
      <c r="AE3871" s="113"/>
    </row>
    <row r="3872" spans="1:31" x14ac:dyDescent="0.25">
      <c r="A3872" s="18"/>
      <c r="B3872" s="18"/>
      <c r="C3872" s="18"/>
      <c r="D3872" s="77"/>
      <c r="E3872" s="77"/>
      <c r="F3872" s="77"/>
      <c r="G3872" s="78"/>
      <c r="H3872" s="5"/>
      <c r="I3872" s="5"/>
      <c r="J3872" s="5"/>
      <c r="K3872" s="5"/>
      <c r="O3872" s="5"/>
      <c r="P3872" s="5"/>
      <c r="Q3872" s="5"/>
      <c r="R3872" s="18"/>
      <c r="S3872" s="18"/>
      <c r="T3872" s="18"/>
      <c r="AA3872" s="70"/>
      <c r="AB3872" s="70"/>
      <c r="AC3872" s="20"/>
      <c r="AD3872" s="70"/>
      <c r="AE3872" s="113"/>
    </row>
    <row r="3873" spans="1:31" x14ac:dyDescent="0.25">
      <c r="A3873" s="18"/>
      <c r="B3873" s="18"/>
      <c r="C3873" s="18"/>
      <c r="D3873" s="77"/>
      <c r="E3873" s="77"/>
      <c r="F3873" s="77"/>
      <c r="G3873" s="78"/>
      <c r="H3873" s="5"/>
      <c r="I3873" s="5"/>
      <c r="J3873" s="5"/>
      <c r="K3873" s="5"/>
      <c r="O3873" s="5"/>
      <c r="P3873" s="5"/>
      <c r="Q3873" s="5"/>
      <c r="R3873" s="18"/>
      <c r="S3873" s="18"/>
      <c r="T3873" s="18"/>
      <c r="AA3873" s="70"/>
      <c r="AB3873" s="70"/>
      <c r="AC3873" s="20"/>
      <c r="AD3873" s="70"/>
      <c r="AE3873" s="113"/>
    </row>
    <row r="3874" spans="1:31" x14ac:dyDescent="0.25">
      <c r="A3874" s="18"/>
      <c r="B3874" s="18"/>
      <c r="C3874" s="18"/>
      <c r="D3874" s="77"/>
      <c r="E3874" s="77"/>
      <c r="F3874" s="77"/>
      <c r="G3874" s="78"/>
      <c r="H3874" s="5"/>
      <c r="I3874" s="5"/>
      <c r="J3874" s="5"/>
      <c r="K3874" s="5"/>
      <c r="O3874" s="5"/>
      <c r="P3874" s="5"/>
      <c r="Q3874" s="5"/>
      <c r="R3874" s="18"/>
      <c r="S3874" s="18"/>
      <c r="T3874" s="18"/>
      <c r="AA3874" s="70"/>
      <c r="AB3874" s="70"/>
      <c r="AC3874" s="20"/>
      <c r="AD3874" s="70"/>
      <c r="AE3874" s="113"/>
    </row>
    <row r="3875" spans="1:31" x14ac:dyDescent="0.25">
      <c r="A3875" s="18"/>
      <c r="B3875" s="18"/>
      <c r="C3875" s="18"/>
      <c r="D3875" s="77"/>
      <c r="E3875" s="77"/>
      <c r="F3875" s="77"/>
      <c r="G3875" s="78"/>
      <c r="H3875" s="5"/>
      <c r="I3875" s="5"/>
      <c r="J3875" s="5"/>
      <c r="K3875" s="5"/>
      <c r="O3875" s="5"/>
      <c r="P3875" s="5"/>
      <c r="Q3875" s="5"/>
      <c r="R3875" s="18"/>
      <c r="S3875" s="18"/>
      <c r="T3875" s="18"/>
      <c r="AA3875" s="70"/>
      <c r="AB3875" s="70"/>
      <c r="AC3875" s="20"/>
      <c r="AD3875" s="70"/>
      <c r="AE3875" s="113"/>
    </row>
    <row r="3876" spans="1:31" x14ac:dyDescent="0.25">
      <c r="A3876" s="18"/>
      <c r="B3876" s="18"/>
      <c r="C3876" s="18"/>
      <c r="D3876" s="77"/>
      <c r="E3876" s="77"/>
      <c r="F3876" s="77"/>
      <c r="G3876" s="78"/>
      <c r="H3876" s="5"/>
      <c r="I3876" s="5"/>
      <c r="J3876" s="5"/>
      <c r="K3876" s="5"/>
      <c r="O3876" s="5"/>
      <c r="P3876" s="5"/>
      <c r="Q3876" s="5"/>
      <c r="R3876" s="18"/>
      <c r="S3876" s="18"/>
      <c r="T3876" s="18"/>
      <c r="AA3876" s="70"/>
      <c r="AB3876" s="70"/>
      <c r="AC3876" s="20"/>
      <c r="AD3876" s="70"/>
      <c r="AE3876" s="113"/>
    </row>
    <row r="3877" spans="1:31" x14ac:dyDescent="0.25">
      <c r="A3877" s="18"/>
      <c r="B3877" s="18"/>
      <c r="C3877" s="18"/>
      <c r="D3877" s="77"/>
      <c r="E3877" s="77"/>
      <c r="F3877" s="77"/>
      <c r="G3877" s="78"/>
      <c r="H3877" s="5"/>
      <c r="I3877" s="5"/>
      <c r="J3877" s="5"/>
      <c r="K3877" s="5"/>
      <c r="O3877" s="5"/>
      <c r="P3877" s="5"/>
      <c r="Q3877" s="5"/>
      <c r="R3877" s="18"/>
      <c r="S3877" s="18"/>
      <c r="T3877" s="18"/>
      <c r="AA3877" s="70"/>
      <c r="AB3877" s="70"/>
      <c r="AC3877" s="20"/>
      <c r="AD3877" s="70"/>
      <c r="AE3877" s="113"/>
    </row>
    <row r="3878" spans="1:31" x14ac:dyDescent="0.25">
      <c r="A3878" s="18"/>
      <c r="B3878" s="18"/>
      <c r="C3878" s="18"/>
      <c r="D3878" s="77"/>
      <c r="E3878" s="77"/>
      <c r="F3878" s="77"/>
      <c r="G3878" s="78"/>
      <c r="H3878" s="5"/>
      <c r="I3878" s="5"/>
      <c r="J3878" s="5"/>
      <c r="K3878" s="5"/>
      <c r="O3878" s="5"/>
      <c r="P3878" s="5"/>
      <c r="Q3878" s="5"/>
      <c r="R3878" s="18"/>
      <c r="S3878" s="18"/>
      <c r="T3878" s="18"/>
      <c r="AA3878" s="70"/>
      <c r="AB3878" s="70"/>
      <c r="AC3878" s="20"/>
      <c r="AD3878" s="70"/>
      <c r="AE3878" s="113"/>
    </row>
    <row r="3879" spans="1:31" x14ac:dyDescent="0.25">
      <c r="A3879" s="18"/>
      <c r="B3879" s="18"/>
      <c r="C3879" s="18"/>
      <c r="D3879" s="77"/>
      <c r="E3879" s="77"/>
      <c r="F3879" s="77"/>
      <c r="G3879" s="78"/>
      <c r="H3879" s="5"/>
      <c r="I3879" s="5"/>
      <c r="J3879" s="5"/>
      <c r="K3879" s="5"/>
      <c r="O3879" s="5"/>
      <c r="P3879" s="5"/>
      <c r="Q3879" s="5"/>
      <c r="R3879" s="18"/>
      <c r="S3879" s="18"/>
      <c r="T3879" s="18"/>
      <c r="AA3879" s="70"/>
      <c r="AB3879" s="70"/>
      <c r="AC3879" s="20"/>
      <c r="AD3879" s="70"/>
      <c r="AE3879" s="113"/>
    </row>
    <row r="3880" spans="1:31" x14ac:dyDescent="0.25">
      <c r="A3880" s="18"/>
      <c r="B3880" s="18"/>
      <c r="C3880" s="18"/>
      <c r="D3880" s="77"/>
      <c r="E3880" s="77"/>
      <c r="F3880" s="77"/>
      <c r="G3880" s="78"/>
      <c r="H3880" s="5"/>
      <c r="I3880" s="5"/>
      <c r="J3880" s="5"/>
      <c r="K3880" s="5"/>
      <c r="O3880" s="5"/>
      <c r="P3880" s="5"/>
      <c r="Q3880" s="5"/>
      <c r="R3880" s="18"/>
      <c r="S3880" s="18"/>
      <c r="T3880" s="18"/>
      <c r="AA3880" s="70"/>
      <c r="AB3880" s="70"/>
      <c r="AC3880" s="20"/>
      <c r="AD3880" s="70"/>
      <c r="AE3880" s="113"/>
    </row>
    <row r="3881" spans="1:31" x14ac:dyDescent="0.25">
      <c r="A3881" s="18"/>
      <c r="B3881" s="18"/>
      <c r="C3881" s="18"/>
      <c r="D3881" s="77"/>
      <c r="E3881" s="77"/>
      <c r="F3881" s="77"/>
      <c r="G3881" s="78"/>
      <c r="H3881" s="5"/>
      <c r="I3881" s="5"/>
      <c r="J3881" s="5"/>
      <c r="K3881" s="5"/>
      <c r="O3881" s="5"/>
      <c r="P3881" s="5"/>
      <c r="Q3881" s="5"/>
      <c r="R3881" s="18"/>
      <c r="S3881" s="18"/>
      <c r="T3881" s="18"/>
      <c r="AA3881" s="70"/>
      <c r="AB3881" s="70"/>
      <c r="AC3881" s="20"/>
      <c r="AD3881" s="70"/>
      <c r="AE3881" s="113"/>
    </row>
    <row r="3882" spans="1:31" x14ac:dyDescent="0.25">
      <c r="A3882" s="18"/>
      <c r="B3882" s="18"/>
      <c r="C3882" s="18"/>
      <c r="D3882" s="77"/>
      <c r="E3882" s="77"/>
      <c r="F3882" s="77"/>
      <c r="G3882" s="78"/>
      <c r="H3882" s="5"/>
      <c r="I3882" s="5"/>
      <c r="J3882" s="5"/>
      <c r="K3882" s="5"/>
      <c r="O3882" s="5"/>
      <c r="P3882" s="5"/>
      <c r="Q3882" s="5"/>
      <c r="R3882" s="18"/>
      <c r="S3882" s="18"/>
      <c r="T3882" s="18"/>
      <c r="AA3882" s="70"/>
      <c r="AB3882" s="70"/>
      <c r="AC3882" s="20"/>
      <c r="AD3882" s="70"/>
      <c r="AE3882" s="113"/>
    </row>
    <row r="3883" spans="1:31" x14ac:dyDescent="0.25">
      <c r="A3883" s="18"/>
      <c r="B3883" s="18"/>
      <c r="C3883" s="18"/>
      <c r="D3883" s="77"/>
      <c r="E3883" s="77"/>
      <c r="F3883" s="77"/>
      <c r="G3883" s="78"/>
      <c r="H3883" s="5"/>
      <c r="I3883" s="5"/>
      <c r="J3883" s="5"/>
      <c r="K3883" s="5"/>
      <c r="O3883" s="5"/>
      <c r="P3883" s="5"/>
      <c r="Q3883" s="5"/>
      <c r="R3883" s="18"/>
      <c r="S3883" s="18"/>
      <c r="T3883" s="18"/>
      <c r="AA3883" s="70"/>
      <c r="AB3883" s="70"/>
      <c r="AC3883" s="20"/>
      <c r="AD3883" s="70"/>
      <c r="AE3883" s="113"/>
    </row>
    <row r="3884" spans="1:31" x14ac:dyDescent="0.25">
      <c r="A3884" s="18"/>
      <c r="B3884" s="18"/>
      <c r="C3884" s="18"/>
      <c r="D3884" s="77"/>
      <c r="E3884" s="77"/>
      <c r="F3884" s="77"/>
      <c r="G3884" s="78"/>
      <c r="H3884" s="5"/>
      <c r="I3884" s="5"/>
      <c r="J3884" s="5"/>
      <c r="K3884" s="5"/>
      <c r="O3884" s="5"/>
      <c r="P3884" s="5"/>
      <c r="Q3884" s="5"/>
      <c r="R3884" s="18"/>
      <c r="S3884" s="18"/>
      <c r="T3884" s="18"/>
      <c r="AA3884" s="70"/>
      <c r="AB3884" s="70"/>
      <c r="AC3884" s="20"/>
      <c r="AD3884" s="70"/>
      <c r="AE3884" s="113"/>
    </row>
    <row r="3885" spans="1:31" x14ac:dyDescent="0.25">
      <c r="A3885" s="18"/>
      <c r="B3885" s="18"/>
      <c r="C3885" s="18"/>
      <c r="D3885" s="77"/>
      <c r="E3885" s="77"/>
      <c r="F3885" s="77"/>
      <c r="G3885" s="78"/>
      <c r="H3885" s="5"/>
      <c r="I3885" s="5"/>
      <c r="J3885" s="5"/>
      <c r="K3885" s="5"/>
      <c r="O3885" s="5"/>
      <c r="P3885" s="5"/>
      <c r="Q3885" s="5"/>
      <c r="R3885" s="18"/>
      <c r="S3885" s="18"/>
      <c r="T3885" s="18"/>
      <c r="AA3885" s="70"/>
      <c r="AB3885" s="70"/>
      <c r="AC3885" s="20"/>
      <c r="AD3885" s="70"/>
      <c r="AE3885" s="113"/>
    </row>
    <row r="3886" spans="1:31" x14ac:dyDescent="0.25">
      <c r="A3886" s="18"/>
      <c r="B3886" s="18"/>
      <c r="C3886" s="18"/>
      <c r="D3886" s="77"/>
      <c r="E3886" s="77"/>
      <c r="F3886" s="77"/>
      <c r="G3886" s="78"/>
      <c r="H3886" s="5"/>
      <c r="I3886" s="5"/>
      <c r="J3886" s="5"/>
      <c r="K3886" s="5"/>
      <c r="O3886" s="5"/>
      <c r="P3886" s="5"/>
      <c r="Q3886" s="5"/>
      <c r="R3886" s="18"/>
      <c r="S3886" s="18"/>
      <c r="T3886" s="18"/>
      <c r="AA3886" s="70"/>
      <c r="AB3886" s="70"/>
      <c r="AC3886" s="20"/>
      <c r="AD3886" s="70"/>
      <c r="AE3886" s="113"/>
    </row>
    <row r="3887" spans="1:31" x14ac:dyDescent="0.25">
      <c r="A3887" s="18"/>
      <c r="B3887" s="18"/>
      <c r="C3887" s="18"/>
      <c r="D3887" s="77"/>
      <c r="E3887" s="77"/>
      <c r="F3887" s="77"/>
      <c r="G3887" s="78"/>
      <c r="H3887" s="5"/>
      <c r="I3887" s="5"/>
      <c r="J3887" s="5"/>
      <c r="K3887" s="5"/>
      <c r="O3887" s="5"/>
      <c r="P3887" s="5"/>
      <c r="Q3887" s="5"/>
      <c r="R3887" s="18"/>
      <c r="S3887" s="18"/>
      <c r="T3887" s="18"/>
      <c r="AA3887" s="70"/>
      <c r="AB3887" s="70"/>
      <c r="AC3887" s="20"/>
      <c r="AD3887" s="70"/>
      <c r="AE3887" s="113"/>
    </row>
    <row r="3888" spans="1:31" x14ac:dyDescent="0.25">
      <c r="A3888" s="18"/>
      <c r="B3888" s="18"/>
      <c r="C3888" s="18"/>
      <c r="D3888" s="77"/>
      <c r="E3888" s="77"/>
      <c r="F3888" s="77"/>
      <c r="G3888" s="78"/>
      <c r="H3888" s="5"/>
      <c r="I3888" s="5"/>
      <c r="J3888" s="5"/>
      <c r="K3888" s="5"/>
      <c r="O3888" s="5"/>
      <c r="P3888" s="5"/>
      <c r="Q3888" s="5"/>
      <c r="R3888" s="18"/>
      <c r="S3888" s="18"/>
      <c r="T3888" s="18"/>
      <c r="AA3888" s="70"/>
      <c r="AB3888" s="70"/>
      <c r="AC3888" s="20"/>
      <c r="AD3888" s="70"/>
      <c r="AE3888" s="113"/>
    </row>
    <row r="3889" spans="1:31" x14ac:dyDescent="0.25">
      <c r="A3889" s="18"/>
      <c r="B3889" s="18"/>
      <c r="C3889" s="18"/>
      <c r="D3889" s="77"/>
      <c r="E3889" s="77"/>
      <c r="F3889" s="77"/>
      <c r="G3889" s="78"/>
      <c r="H3889" s="5"/>
      <c r="I3889" s="5"/>
      <c r="J3889" s="5"/>
      <c r="K3889" s="5"/>
      <c r="O3889" s="5"/>
      <c r="P3889" s="5"/>
      <c r="Q3889" s="5"/>
      <c r="R3889" s="18"/>
      <c r="S3889" s="18"/>
      <c r="T3889" s="18"/>
      <c r="AA3889" s="70"/>
      <c r="AB3889" s="70"/>
      <c r="AC3889" s="20"/>
      <c r="AD3889" s="70"/>
      <c r="AE3889" s="113"/>
    </row>
    <row r="3890" spans="1:31" x14ac:dyDescent="0.25">
      <c r="A3890" s="18"/>
      <c r="B3890" s="18"/>
      <c r="C3890" s="18"/>
      <c r="D3890" s="77"/>
      <c r="E3890" s="77"/>
      <c r="F3890" s="77"/>
      <c r="G3890" s="78"/>
      <c r="H3890" s="5"/>
      <c r="I3890" s="5"/>
      <c r="J3890" s="5"/>
      <c r="K3890" s="5"/>
      <c r="O3890" s="5"/>
      <c r="P3890" s="5"/>
      <c r="Q3890" s="5"/>
      <c r="R3890" s="18"/>
      <c r="S3890" s="18"/>
      <c r="T3890" s="18"/>
      <c r="AA3890" s="70"/>
      <c r="AB3890" s="70"/>
      <c r="AC3890" s="20"/>
      <c r="AD3890" s="70"/>
      <c r="AE3890" s="113"/>
    </row>
    <row r="3891" spans="1:31" x14ac:dyDescent="0.25">
      <c r="A3891" s="18"/>
      <c r="B3891" s="18"/>
      <c r="C3891" s="18"/>
      <c r="D3891" s="77"/>
      <c r="E3891" s="77"/>
      <c r="F3891" s="77"/>
      <c r="G3891" s="78"/>
      <c r="H3891" s="5"/>
      <c r="I3891" s="5"/>
      <c r="J3891" s="5"/>
      <c r="K3891" s="5"/>
      <c r="O3891" s="5"/>
      <c r="P3891" s="5"/>
      <c r="Q3891" s="5"/>
      <c r="R3891" s="18"/>
      <c r="S3891" s="18"/>
      <c r="T3891" s="18"/>
      <c r="AA3891" s="70"/>
      <c r="AB3891" s="70"/>
      <c r="AC3891" s="20"/>
      <c r="AD3891" s="70"/>
      <c r="AE3891" s="113"/>
    </row>
    <row r="3892" spans="1:31" x14ac:dyDescent="0.25">
      <c r="A3892" s="18"/>
      <c r="B3892" s="18"/>
      <c r="C3892" s="18"/>
      <c r="D3892" s="77"/>
      <c r="E3892" s="77"/>
      <c r="F3892" s="77"/>
      <c r="G3892" s="78"/>
      <c r="H3892" s="5"/>
      <c r="I3892" s="5"/>
      <c r="J3892" s="5"/>
      <c r="K3892" s="5"/>
      <c r="O3892" s="5"/>
      <c r="P3892" s="5"/>
      <c r="Q3892" s="5"/>
      <c r="R3892" s="18"/>
      <c r="S3892" s="18"/>
      <c r="T3892" s="18"/>
      <c r="AA3892" s="70"/>
      <c r="AB3892" s="70"/>
      <c r="AC3892" s="20"/>
      <c r="AD3892" s="70"/>
      <c r="AE3892" s="113"/>
    </row>
    <row r="3893" spans="1:31" x14ac:dyDescent="0.25">
      <c r="A3893" s="18"/>
      <c r="B3893" s="18"/>
      <c r="C3893" s="18"/>
      <c r="D3893" s="77"/>
      <c r="E3893" s="77"/>
      <c r="F3893" s="77"/>
      <c r="G3893" s="78"/>
      <c r="H3893" s="5"/>
      <c r="I3893" s="5"/>
      <c r="J3893" s="5"/>
      <c r="K3893" s="5"/>
      <c r="O3893" s="5"/>
      <c r="P3893" s="5"/>
      <c r="Q3893" s="5"/>
      <c r="R3893" s="18"/>
      <c r="S3893" s="18"/>
      <c r="T3893" s="18"/>
      <c r="AA3893" s="70"/>
      <c r="AB3893" s="70"/>
      <c r="AC3893" s="20"/>
      <c r="AD3893" s="70"/>
      <c r="AE3893" s="113"/>
    </row>
    <row r="3894" spans="1:31" x14ac:dyDescent="0.25">
      <c r="A3894" s="18"/>
      <c r="B3894" s="18"/>
      <c r="C3894" s="18"/>
      <c r="D3894" s="77"/>
      <c r="E3894" s="77"/>
      <c r="F3894" s="77"/>
      <c r="G3894" s="78"/>
      <c r="H3894" s="5"/>
      <c r="I3894" s="5"/>
      <c r="J3894" s="5"/>
      <c r="K3894" s="5"/>
      <c r="O3894" s="5"/>
      <c r="P3894" s="5"/>
      <c r="Q3894" s="5"/>
      <c r="R3894" s="18"/>
      <c r="S3894" s="18"/>
      <c r="T3894" s="18"/>
      <c r="AA3894" s="70"/>
      <c r="AB3894" s="70"/>
      <c r="AC3894" s="20"/>
      <c r="AD3894" s="70"/>
      <c r="AE3894" s="113"/>
    </row>
    <row r="3895" spans="1:31" x14ac:dyDescent="0.25">
      <c r="A3895" s="18"/>
      <c r="B3895" s="18"/>
      <c r="C3895" s="18"/>
      <c r="D3895" s="77"/>
      <c r="E3895" s="77"/>
      <c r="F3895" s="77"/>
      <c r="G3895" s="78"/>
      <c r="H3895" s="5"/>
      <c r="I3895" s="5"/>
      <c r="J3895" s="5"/>
      <c r="K3895" s="5"/>
      <c r="O3895" s="5"/>
      <c r="P3895" s="5"/>
      <c r="Q3895" s="5"/>
      <c r="R3895" s="18"/>
      <c r="S3895" s="18"/>
      <c r="T3895" s="18"/>
      <c r="AA3895" s="70"/>
      <c r="AB3895" s="70"/>
      <c r="AC3895" s="20"/>
      <c r="AD3895" s="70"/>
      <c r="AE3895" s="113"/>
    </row>
    <row r="3896" spans="1:31" x14ac:dyDescent="0.25">
      <c r="A3896" s="18"/>
      <c r="B3896" s="18"/>
      <c r="C3896" s="18"/>
      <c r="D3896" s="77"/>
      <c r="E3896" s="77"/>
      <c r="F3896" s="77"/>
      <c r="G3896" s="78"/>
      <c r="H3896" s="5"/>
      <c r="I3896" s="5"/>
      <c r="J3896" s="5"/>
      <c r="K3896" s="5"/>
      <c r="O3896" s="5"/>
      <c r="P3896" s="5"/>
      <c r="Q3896" s="5"/>
      <c r="R3896" s="18"/>
      <c r="S3896" s="18"/>
      <c r="T3896" s="18"/>
      <c r="AA3896" s="70"/>
      <c r="AB3896" s="70"/>
      <c r="AC3896" s="20"/>
      <c r="AD3896" s="70"/>
      <c r="AE3896" s="113"/>
    </row>
    <row r="3897" spans="1:31" x14ac:dyDescent="0.25">
      <c r="A3897" s="18"/>
      <c r="B3897" s="18"/>
      <c r="C3897" s="18"/>
      <c r="D3897" s="77"/>
      <c r="E3897" s="77"/>
      <c r="F3897" s="77"/>
      <c r="G3897" s="78"/>
      <c r="H3897" s="5"/>
      <c r="I3897" s="5"/>
      <c r="J3897" s="5"/>
      <c r="K3897" s="5"/>
      <c r="O3897" s="5"/>
      <c r="P3897" s="5"/>
      <c r="Q3897" s="5"/>
      <c r="R3897" s="18"/>
      <c r="S3897" s="18"/>
      <c r="T3897" s="18"/>
      <c r="AA3897" s="70"/>
      <c r="AB3897" s="70"/>
      <c r="AC3897" s="20"/>
      <c r="AD3897" s="70"/>
      <c r="AE3897" s="113"/>
    </row>
    <row r="3898" spans="1:31" x14ac:dyDescent="0.25">
      <c r="A3898" s="18"/>
      <c r="B3898" s="18"/>
      <c r="C3898" s="18"/>
      <c r="D3898" s="77"/>
      <c r="E3898" s="77"/>
      <c r="F3898" s="77"/>
      <c r="G3898" s="78"/>
      <c r="H3898" s="5"/>
      <c r="I3898" s="5"/>
      <c r="J3898" s="5"/>
      <c r="K3898" s="5"/>
      <c r="O3898" s="5"/>
      <c r="P3898" s="5"/>
      <c r="Q3898" s="5"/>
      <c r="R3898" s="18"/>
      <c r="S3898" s="18"/>
      <c r="T3898" s="18"/>
      <c r="AA3898" s="70"/>
      <c r="AB3898" s="70"/>
      <c r="AC3898" s="20"/>
      <c r="AD3898" s="70"/>
      <c r="AE3898" s="113"/>
    </row>
    <row r="3899" spans="1:31" x14ac:dyDescent="0.25">
      <c r="A3899" s="18"/>
      <c r="B3899" s="18"/>
      <c r="C3899" s="18"/>
      <c r="D3899" s="77"/>
      <c r="E3899" s="77"/>
      <c r="F3899" s="77"/>
      <c r="G3899" s="78"/>
      <c r="H3899" s="5"/>
      <c r="I3899" s="5"/>
      <c r="J3899" s="5"/>
      <c r="K3899" s="5"/>
      <c r="O3899" s="5"/>
      <c r="P3899" s="5"/>
      <c r="Q3899" s="5"/>
      <c r="R3899" s="18"/>
      <c r="S3899" s="18"/>
      <c r="T3899" s="18"/>
      <c r="AA3899" s="70"/>
      <c r="AB3899" s="70"/>
      <c r="AC3899" s="20"/>
      <c r="AD3899" s="70"/>
      <c r="AE3899" s="113"/>
    </row>
    <row r="3900" spans="1:31" x14ac:dyDescent="0.25">
      <c r="A3900" s="18"/>
      <c r="B3900" s="18"/>
      <c r="C3900" s="18"/>
      <c r="D3900" s="77"/>
      <c r="E3900" s="77"/>
      <c r="F3900" s="77"/>
      <c r="G3900" s="78"/>
      <c r="H3900" s="5"/>
      <c r="I3900" s="5"/>
      <c r="J3900" s="5"/>
      <c r="K3900" s="5"/>
      <c r="O3900" s="5"/>
      <c r="P3900" s="5"/>
      <c r="Q3900" s="5"/>
      <c r="R3900" s="18"/>
      <c r="S3900" s="18"/>
      <c r="T3900" s="18"/>
      <c r="AA3900" s="70"/>
      <c r="AB3900" s="70"/>
      <c r="AC3900" s="20"/>
      <c r="AD3900" s="70"/>
      <c r="AE3900" s="113"/>
    </row>
    <row r="3901" spans="1:31" x14ac:dyDescent="0.25">
      <c r="A3901" s="18"/>
      <c r="B3901" s="18"/>
      <c r="C3901" s="18"/>
      <c r="D3901" s="77"/>
      <c r="E3901" s="77"/>
      <c r="F3901" s="77"/>
      <c r="G3901" s="78"/>
      <c r="H3901" s="5"/>
      <c r="I3901" s="5"/>
      <c r="J3901" s="5"/>
      <c r="K3901" s="5"/>
      <c r="O3901" s="5"/>
      <c r="P3901" s="5"/>
      <c r="Q3901" s="5"/>
      <c r="R3901" s="18"/>
      <c r="S3901" s="18"/>
      <c r="T3901" s="18"/>
      <c r="AA3901" s="70"/>
      <c r="AB3901" s="70"/>
      <c r="AC3901" s="20"/>
      <c r="AD3901" s="70"/>
      <c r="AE3901" s="113"/>
    </row>
    <row r="3902" spans="1:31" x14ac:dyDescent="0.25">
      <c r="A3902" s="18"/>
      <c r="B3902" s="18"/>
      <c r="C3902" s="18"/>
      <c r="D3902" s="77"/>
      <c r="E3902" s="77"/>
      <c r="F3902" s="77"/>
      <c r="G3902" s="78"/>
      <c r="H3902" s="5"/>
      <c r="I3902" s="5"/>
      <c r="J3902" s="5"/>
      <c r="K3902" s="5"/>
      <c r="O3902" s="5"/>
      <c r="P3902" s="5"/>
      <c r="Q3902" s="5"/>
      <c r="R3902" s="18"/>
      <c r="S3902" s="18"/>
      <c r="T3902" s="18"/>
      <c r="AA3902" s="70"/>
      <c r="AB3902" s="70"/>
      <c r="AC3902" s="20"/>
      <c r="AD3902" s="70"/>
      <c r="AE3902" s="113"/>
    </row>
    <row r="3903" spans="1:31" x14ac:dyDescent="0.25">
      <c r="A3903" s="18"/>
      <c r="B3903" s="18"/>
      <c r="C3903" s="18"/>
      <c r="D3903" s="77"/>
      <c r="E3903" s="77"/>
      <c r="F3903" s="77"/>
      <c r="G3903" s="78"/>
      <c r="H3903" s="5"/>
      <c r="I3903" s="5"/>
      <c r="J3903" s="5"/>
      <c r="K3903" s="5"/>
      <c r="O3903" s="5"/>
      <c r="P3903" s="5"/>
      <c r="Q3903" s="5"/>
      <c r="R3903" s="18"/>
      <c r="S3903" s="18"/>
      <c r="T3903" s="18"/>
      <c r="AA3903" s="70"/>
      <c r="AB3903" s="70"/>
      <c r="AC3903" s="20"/>
      <c r="AD3903" s="70"/>
      <c r="AE3903" s="113"/>
    </row>
    <row r="3904" spans="1:31" x14ac:dyDescent="0.25">
      <c r="A3904" s="18"/>
      <c r="B3904" s="18"/>
      <c r="C3904" s="18"/>
      <c r="D3904" s="77"/>
      <c r="E3904" s="77"/>
      <c r="F3904" s="77"/>
      <c r="G3904" s="78"/>
      <c r="H3904" s="5"/>
      <c r="I3904" s="5"/>
      <c r="J3904" s="5"/>
      <c r="K3904" s="5"/>
      <c r="O3904" s="5"/>
      <c r="P3904" s="5"/>
      <c r="Q3904" s="5"/>
      <c r="R3904" s="18"/>
      <c r="S3904" s="18"/>
      <c r="T3904" s="18"/>
      <c r="AA3904" s="70"/>
      <c r="AB3904" s="70"/>
      <c r="AC3904" s="20"/>
      <c r="AD3904" s="70"/>
      <c r="AE3904" s="113"/>
    </row>
    <row r="3905" spans="1:31" x14ac:dyDescent="0.25">
      <c r="A3905" s="18"/>
      <c r="B3905" s="18"/>
      <c r="C3905" s="18"/>
      <c r="D3905" s="77"/>
      <c r="E3905" s="77"/>
      <c r="F3905" s="77"/>
      <c r="G3905" s="78"/>
      <c r="H3905" s="5"/>
      <c r="I3905" s="5"/>
      <c r="J3905" s="5"/>
      <c r="K3905" s="5"/>
      <c r="O3905" s="5"/>
      <c r="P3905" s="5"/>
      <c r="Q3905" s="5"/>
      <c r="R3905" s="18"/>
      <c r="S3905" s="18"/>
      <c r="T3905" s="18"/>
      <c r="AA3905" s="70"/>
      <c r="AB3905" s="70"/>
      <c r="AC3905" s="20"/>
      <c r="AD3905" s="70"/>
      <c r="AE3905" s="113"/>
    </row>
    <row r="3906" spans="1:31" x14ac:dyDescent="0.25">
      <c r="A3906" s="18"/>
      <c r="B3906" s="18"/>
      <c r="C3906" s="18"/>
      <c r="D3906" s="77"/>
      <c r="E3906" s="77"/>
      <c r="F3906" s="77"/>
      <c r="G3906" s="78"/>
      <c r="H3906" s="5"/>
      <c r="I3906" s="5"/>
      <c r="J3906" s="5"/>
      <c r="K3906" s="5"/>
      <c r="O3906" s="5"/>
      <c r="P3906" s="5"/>
      <c r="Q3906" s="5"/>
      <c r="R3906" s="18"/>
      <c r="S3906" s="18"/>
      <c r="T3906" s="18"/>
      <c r="AA3906" s="70"/>
      <c r="AB3906" s="70"/>
      <c r="AC3906" s="20"/>
      <c r="AD3906" s="70"/>
      <c r="AE3906" s="113"/>
    </row>
    <row r="3907" spans="1:31" x14ac:dyDescent="0.25">
      <c r="A3907" s="18"/>
      <c r="B3907" s="18"/>
      <c r="C3907" s="18"/>
      <c r="D3907" s="77"/>
      <c r="E3907" s="77"/>
      <c r="F3907" s="77"/>
      <c r="G3907" s="78"/>
      <c r="H3907" s="5"/>
      <c r="I3907" s="5"/>
      <c r="J3907" s="5"/>
      <c r="K3907" s="5"/>
      <c r="O3907" s="5"/>
      <c r="P3907" s="5"/>
      <c r="Q3907" s="5"/>
      <c r="R3907" s="18"/>
      <c r="S3907" s="18"/>
      <c r="T3907" s="18"/>
      <c r="AA3907" s="70"/>
      <c r="AB3907" s="70"/>
      <c r="AC3907" s="20"/>
      <c r="AD3907" s="70"/>
      <c r="AE3907" s="113"/>
    </row>
    <row r="3908" spans="1:31" x14ac:dyDescent="0.25">
      <c r="A3908" s="18"/>
      <c r="B3908" s="18"/>
      <c r="C3908" s="18"/>
      <c r="D3908" s="77"/>
      <c r="E3908" s="77"/>
      <c r="F3908" s="77"/>
      <c r="G3908" s="78"/>
      <c r="H3908" s="5"/>
      <c r="I3908" s="5"/>
      <c r="J3908" s="5"/>
      <c r="K3908" s="5"/>
      <c r="O3908" s="5"/>
      <c r="P3908" s="5"/>
      <c r="Q3908" s="5"/>
      <c r="R3908" s="18"/>
      <c r="S3908" s="18"/>
      <c r="T3908" s="18"/>
      <c r="AA3908" s="70"/>
      <c r="AB3908" s="70"/>
      <c r="AC3908" s="20"/>
      <c r="AD3908" s="70"/>
      <c r="AE3908" s="113"/>
    </row>
    <row r="3909" spans="1:31" x14ac:dyDescent="0.25">
      <c r="A3909" s="18"/>
      <c r="B3909" s="18"/>
      <c r="C3909" s="18"/>
      <c r="D3909" s="77"/>
      <c r="E3909" s="77"/>
      <c r="F3909" s="77"/>
      <c r="G3909" s="78"/>
      <c r="H3909" s="5"/>
      <c r="I3909" s="5"/>
      <c r="J3909" s="5"/>
      <c r="K3909" s="5"/>
      <c r="O3909" s="5"/>
      <c r="P3909" s="5"/>
      <c r="Q3909" s="5"/>
      <c r="R3909" s="18"/>
      <c r="S3909" s="18"/>
      <c r="T3909" s="18"/>
      <c r="AA3909" s="70"/>
      <c r="AB3909" s="70"/>
      <c r="AC3909" s="20"/>
      <c r="AD3909" s="70"/>
      <c r="AE3909" s="113"/>
    </row>
    <row r="3910" spans="1:31" x14ac:dyDescent="0.25">
      <c r="A3910" s="18"/>
      <c r="B3910" s="18"/>
      <c r="C3910" s="18"/>
      <c r="D3910" s="77"/>
      <c r="E3910" s="77"/>
      <c r="F3910" s="77"/>
      <c r="G3910" s="78"/>
      <c r="H3910" s="5"/>
      <c r="I3910" s="5"/>
      <c r="J3910" s="5"/>
      <c r="K3910" s="5"/>
      <c r="O3910" s="5"/>
      <c r="P3910" s="5"/>
      <c r="Q3910" s="5"/>
      <c r="R3910" s="18"/>
      <c r="S3910" s="18"/>
      <c r="T3910" s="18"/>
      <c r="AA3910" s="70"/>
      <c r="AB3910" s="70"/>
      <c r="AC3910" s="20"/>
      <c r="AD3910" s="70"/>
      <c r="AE3910" s="113"/>
    </row>
    <row r="3911" spans="1:31" x14ac:dyDescent="0.25">
      <c r="A3911" s="18"/>
      <c r="B3911" s="18"/>
      <c r="C3911" s="18"/>
      <c r="D3911" s="77"/>
      <c r="E3911" s="77"/>
      <c r="F3911" s="77"/>
      <c r="G3911" s="78"/>
      <c r="H3911" s="5"/>
      <c r="I3911" s="5"/>
      <c r="J3911" s="5"/>
      <c r="K3911" s="5"/>
      <c r="O3911" s="5"/>
      <c r="P3911" s="5"/>
      <c r="Q3911" s="5"/>
      <c r="R3911" s="18"/>
      <c r="S3911" s="18"/>
      <c r="T3911" s="18"/>
      <c r="AA3911" s="70"/>
      <c r="AB3911" s="70"/>
      <c r="AC3911" s="20"/>
      <c r="AD3911" s="70"/>
      <c r="AE3911" s="113"/>
    </row>
    <row r="3912" spans="1:31" x14ac:dyDescent="0.25">
      <c r="A3912" s="18"/>
      <c r="B3912" s="18"/>
      <c r="C3912" s="18"/>
      <c r="D3912" s="77"/>
      <c r="E3912" s="77"/>
      <c r="F3912" s="77"/>
      <c r="G3912" s="78"/>
      <c r="H3912" s="5"/>
      <c r="I3912" s="5"/>
      <c r="J3912" s="5"/>
      <c r="K3912" s="5"/>
      <c r="O3912" s="5"/>
      <c r="P3912" s="5"/>
      <c r="Q3912" s="5"/>
      <c r="R3912" s="18"/>
      <c r="S3912" s="18"/>
      <c r="T3912" s="18"/>
      <c r="AA3912" s="70"/>
      <c r="AB3912" s="70"/>
      <c r="AC3912" s="20"/>
      <c r="AD3912" s="70"/>
      <c r="AE3912" s="113"/>
    </row>
    <row r="3913" spans="1:31" x14ac:dyDescent="0.25">
      <c r="A3913" s="18"/>
      <c r="B3913" s="18"/>
      <c r="C3913" s="18"/>
      <c r="D3913" s="77"/>
      <c r="E3913" s="77"/>
      <c r="F3913" s="77"/>
      <c r="G3913" s="78"/>
      <c r="H3913" s="5"/>
      <c r="I3913" s="5"/>
      <c r="J3913" s="5"/>
      <c r="K3913" s="5"/>
      <c r="O3913" s="5"/>
      <c r="P3913" s="5"/>
      <c r="Q3913" s="5"/>
      <c r="R3913" s="18"/>
      <c r="S3913" s="18"/>
      <c r="T3913" s="18"/>
      <c r="AA3913" s="70"/>
      <c r="AB3913" s="70"/>
      <c r="AC3913" s="20"/>
      <c r="AD3913" s="70"/>
      <c r="AE3913" s="113"/>
    </row>
    <row r="3914" spans="1:31" x14ac:dyDescent="0.25">
      <c r="A3914" s="18"/>
      <c r="B3914" s="18"/>
      <c r="C3914" s="18"/>
      <c r="D3914" s="77"/>
      <c r="E3914" s="77"/>
      <c r="F3914" s="77"/>
      <c r="G3914" s="78"/>
      <c r="H3914" s="5"/>
      <c r="I3914" s="5"/>
      <c r="J3914" s="5"/>
      <c r="K3914" s="5"/>
      <c r="O3914" s="5"/>
      <c r="P3914" s="5"/>
      <c r="Q3914" s="5"/>
      <c r="R3914" s="18"/>
      <c r="S3914" s="18"/>
      <c r="T3914" s="18"/>
      <c r="AA3914" s="70"/>
      <c r="AB3914" s="70"/>
      <c r="AC3914" s="20"/>
      <c r="AD3914" s="70"/>
      <c r="AE3914" s="113"/>
    </row>
    <row r="3915" spans="1:31" x14ac:dyDescent="0.25">
      <c r="A3915" s="18"/>
      <c r="B3915" s="18"/>
      <c r="C3915" s="18"/>
      <c r="D3915" s="77"/>
      <c r="E3915" s="77"/>
      <c r="F3915" s="77"/>
      <c r="G3915" s="78"/>
      <c r="H3915" s="5"/>
      <c r="I3915" s="5"/>
      <c r="J3915" s="5"/>
      <c r="K3915" s="5"/>
      <c r="O3915" s="5"/>
      <c r="P3915" s="5"/>
      <c r="Q3915" s="5"/>
      <c r="R3915" s="18"/>
      <c r="S3915" s="18"/>
      <c r="T3915" s="18"/>
      <c r="AA3915" s="70"/>
      <c r="AB3915" s="70"/>
      <c r="AC3915" s="20"/>
      <c r="AD3915" s="70"/>
      <c r="AE3915" s="113"/>
    </row>
    <row r="3916" spans="1:31" x14ac:dyDescent="0.25">
      <c r="A3916" s="18"/>
      <c r="B3916" s="18"/>
      <c r="C3916" s="18"/>
      <c r="D3916" s="77"/>
      <c r="E3916" s="77"/>
      <c r="F3916" s="77"/>
      <c r="G3916" s="78"/>
      <c r="H3916" s="5"/>
      <c r="I3916" s="5"/>
      <c r="J3916" s="5"/>
      <c r="K3916" s="5"/>
      <c r="O3916" s="5"/>
      <c r="P3916" s="5"/>
      <c r="Q3916" s="5"/>
      <c r="R3916" s="18"/>
      <c r="S3916" s="18"/>
      <c r="T3916" s="18"/>
      <c r="AA3916" s="70"/>
      <c r="AB3916" s="70"/>
      <c r="AC3916" s="20"/>
      <c r="AD3916" s="70"/>
      <c r="AE3916" s="113"/>
    </row>
    <row r="3917" spans="1:31" x14ac:dyDescent="0.25">
      <c r="A3917" s="18"/>
      <c r="B3917" s="18"/>
      <c r="C3917" s="18"/>
      <c r="D3917" s="77"/>
      <c r="E3917" s="77"/>
      <c r="F3917" s="77"/>
      <c r="G3917" s="78"/>
      <c r="H3917" s="5"/>
      <c r="I3917" s="5"/>
      <c r="J3917" s="5"/>
      <c r="K3917" s="5"/>
      <c r="O3917" s="5"/>
      <c r="P3917" s="5"/>
      <c r="Q3917" s="5"/>
      <c r="R3917" s="18"/>
      <c r="S3917" s="18"/>
      <c r="T3917" s="18"/>
      <c r="AA3917" s="70"/>
      <c r="AB3917" s="70"/>
      <c r="AC3917" s="20"/>
      <c r="AD3917" s="70"/>
      <c r="AE3917" s="113"/>
    </row>
    <row r="3918" spans="1:31" x14ac:dyDescent="0.25">
      <c r="A3918" s="18"/>
      <c r="B3918" s="18"/>
      <c r="C3918" s="18"/>
      <c r="D3918" s="77"/>
      <c r="E3918" s="77"/>
      <c r="F3918" s="77"/>
      <c r="G3918" s="78"/>
      <c r="H3918" s="5"/>
      <c r="I3918" s="5"/>
      <c r="J3918" s="5"/>
      <c r="K3918" s="5"/>
      <c r="O3918" s="5"/>
      <c r="P3918" s="5"/>
      <c r="Q3918" s="5"/>
      <c r="R3918" s="18"/>
      <c r="S3918" s="18"/>
      <c r="T3918" s="18"/>
      <c r="AA3918" s="70"/>
      <c r="AB3918" s="70"/>
      <c r="AC3918" s="20"/>
      <c r="AD3918" s="70"/>
      <c r="AE3918" s="113"/>
    </row>
    <row r="3919" spans="1:31" x14ac:dyDescent="0.25">
      <c r="A3919" s="18"/>
      <c r="B3919" s="18"/>
      <c r="C3919" s="18"/>
      <c r="D3919" s="77"/>
      <c r="E3919" s="77"/>
      <c r="F3919" s="77"/>
      <c r="G3919" s="78"/>
      <c r="H3919" s="5"/>
      <c r="I3919" s="5"/>
      <c r="J3919" s="5"/>
      <c r="K3919" s="5"/>
      <c r="O3919" s="5"/>
      <c r="P3919" s="5"/>
      <c r="Q3919" s="5"/>
      <c r="R3919" s="18"/>
      <c r="S3919" s="18"/>
      <c r="T3919" s="18"/>
      <c r="AA3919" s="70"/>
      <c r="AB3919" s="70"/>
      <c r="AC3919" s="20"/>
      <c r="AD3919" s="70"/>
      <c r="AE3919" s="113"/>
    </row>
    <row r="3920" spans="1:31" x14ac:dyDescent="0.25">
      <c r="A3920" s="18"/>
      <c r="B3920" s="18"/>
      <c r="C3920" s="18"/>
      <c r="D3920" s="77"/>
      <c r="E3920" s="77"/>
      <c r="F3920" s="77"/>
      <c r="G3920" s="78"/>
      <c r="H3920" s="5"/>
      <c r="I3920" s="5"/>
      <c r="J3920" s="5"/>
      <c r="K3920" s="5"/>
      <c r="O3920" s="5"/>
      <c r="P3920" s="5"/>
      <c r="Q3920" s="5"/>
      <c r="R3920" s="18"/>
      <c r="S3920" s="18"/>
      <c r="T3920" s="18"/>
      <c r="AA3920" s="70"/>
      <c r="AB3920" s="70"/>
      <c r="AC3920" s="20"/>
      <c r="AD3920" s="70"/>
      <c r="AE3920" s="113"/>
    </row>
    <row r="3921" spans="1:31" x14ac:dyDescent="0.25">
      <c r="A3921" s="18"/>
      <c r="B3921" s="18"/>
      <c r="C3921" s="18"/>
      <c r="D3921" s="77"/>
      <c r="E3921" s="77"/>
      <c r="F3921" s="77"/>
      <c r="G3921" s="78"/>
      <c r="H3921" s="5"/>
      <c r="I3921" s="5"/>
      <c r="J3921" s="5"/>
      <c r="K3921" s="5"/>
      <c r="O3921" s="5"/>
      <c r="P3921" s="5"/>
      <c r="Q3921" s="5"/>
      <c r="R3921" s="18"/>
      <c r="S3921" s="18"/>
      <c r="T3921" s="18"/>
      <c r="AA3921" s="70"/>
      <c r="AB3921" s="70"/>
      <c r="AC3921" s="20"/>
      <c r="AD3921" s="70"/>
      <c r="AE3921" s="113"/>
    </row>
    <row r="3922" spans="1:31" x14ac:dyDescent="0.25">
      <c r="A3922" s="18"/>
      <c r="B3922" s="18"/>
      <c r="C3922" s="18"/>
      <c r="D3922" s="77"/>
      <c r="E3922" s="77"/>
      <c r="F3922" s="77"/>
      <c r="G3922" s="78"/>
      <c r="H3922" s="5"/>
      <c r="I3922" s="5"/>
      <c r="J3922" s="5"/>
      <c r="K3922" s="5"/>
      <c r="O3922" s="5"/>
      <c r="P3922" s="5"/>
      <c r="Q3922" s="5"/>
      <c r="R3922" s="18"/>
      <c r="S3922" s="18"/>
      <c r="T3922" s="18"/>
      <c r="AA3922" s="70"/>
      <c r="AB3922" s="70"/>
      <c r="AC3922" s="20"/>
      <c r="AD3922" s="70"/>
      <c r="AE3922" s="113"/>
    </row>
    <row r="3923" spans="1:31" x14ac:dyDescent="0.25">
      <c r="A3923" s="18"/>
      <c r="B3923" s="18"/>
      <c r="C3923" s="18"/>
      <c r="D3923" s="77"/>
      <c r="E3923" s="77"/>
      <c r="F3923" s="77"/>
      <c r="G3923" s="78"/>
      <c r="H3923" s="5"/>
      <c r="I3923" s="5"/>
      <c r="J3923" s="5"/>
      <c r="K3923" s="5"/>
      <c r="O3923" s="5"/>
      <c r="P3923" s="5"/>
      <c r="Q3923" s="5"/>
      <c r="R3923" s="18"/>
      <c r="S3923" s="18"/>
      <c r="T3923" s="18"/>
      <c r="AA3923" s="70"/>
      <c r="AB3923" s="70"/>
      <c r="AC3923" s="20"/>
      <c r="AD3923" s="70"/>
      <c r="AE3923" s="113"/>
    </row>
    <row r="3924" spans="1:31" x14ac:dyDescent="0.25">
      <c r="A3924" s="18"/>
      <c r="B3924" s="18"/>
      <c r="C3924" s="18"/>
      <c r="D3924" s="77"/>
      <c r="E3924" s="77"/>
      <c r="F3924" s="77"/>
      <c r="G3924" s="78"/>
      <c r="H3924" s="5"/>
      <c r="I3924" s="5"/>
      <c r="J3924" s="5"/>
      <c r="K3924" s="5"/>
      <c r="O3924" s="5"/>
      <c r="P3924" s="5"/>
      <c r="Q3924" s="5"/>
      <c r="R3924" s="18"/>
      <c r="S3924" s="18"/>
      <c r="T3924" s="18"/>
      <c r="AA3924" s="70"/>
      <c r="AB3924" s="70"/>
      <c r="AC3924" s="20"/>
      <c r="AD3924" s="70"/>
      <c r="AE3924" s="113"/>
    </row>
    <row r="3925" spans="1:31" x14ac:dyDescent="0.25">
      <c r="A3925" s="18"/>
      <c r="B3925" s="18"/>
      <c r="C3925" s="18"/>
      <c r="D3925" s="77"/>
      <c r="E3925" s="77"/>
      <c r="F3925" s="77"/>
      <c r="G3925" s="78"/>
      <c r="H3925" s="5"/>
      <c r="I3925" s="5"/>
      <c r="J3925" s="5"/>
      <c r="K3925" s="5"/>
      <c r="O3925" s="5"/>
      <c r="P3925" s="5"/>
      <c r="Q3925" s="5"/>
      <c r="R3925" s="18"/>
      <c r="S3925" s="18"/>
      <c r="T3925" s="18"/>
      <c r="AA3925" s="70"/>
      <c r="AB3925" s="70"/>
      <c r="AC3925" s="20"/>
      <c r="AD3925" s="70"/>
      <c r="AE3925" s="113"/>
    </row>
    <row r="3926" spans="1:31" x14ac:dyDescent="0.25">
      <c r="A3926" s="18"/>
      <c r="B3926" s="18"/>
      <c r="C3926" s="18"/>
      <c r="D3926" s="77"/>
      <c r="E3926" s="77"/>
      <c r="F3926" s="77"/>
      <c r="G3926" s="78"/>
      <c r="H3926" s="5"/>
      <c r="I3926" s="5"/>
      <c r="J3926" s="5"/>
      <c r="K3926" s="5"/>
      <c r="O3926" s="5"/>
      <c r="P3926" s="5"/>
      <c r="Q3926" s="5"/>
      <c r="R3926" s="18"/>
      <c r="S3926" s="18"/>
      <c r="T3926" s="18"/>
      <c r="AA3926" s="70"/>
      <c r="AB3926" s="70"/>
      <c r="AC3926" s="20"/>
      <c r="AD3926" s="70"/>
      <c r="AE3926" s="113"/>
    </row>
    <row r="3927" spans="1:31" x14ac:dyDescent="0.25">
      <c r="A3927" s="18"/>
      <c r="B3927" s="18"/>
      <c r="C3927" s="18"/>
      <c r="D3927" s="77"/>
      <c r="E3927" s="77"/>
      <c r="F3927" s="77"/>
      <c r="G3927" s="78"/>
      <c r="H3927" s="5"/>
      <c r="I3927" s="5"/>
      <c r="J3927" s="5"/>
      <c r="K3927" s="5"/>
      <c r="O3927" s="5"/>
      <c r="P3927" s="5"/>
      <c r="Q3927" s="5"/>
      <c r="R3927" s="18"/>
      <c r="S3927" s="18"/>
      <c r="T3927" s="18"/>
      <c r="AA3927" s="70"/>
      <c r="AB3927" s="70"/>
      <c r="AC3927" s="20"/>
      <c r="AD3927" s="70"/>
      <c r="AE3927" s="113"/>
    </row>
    <row r="3928" spans="1:31" x14ac:dyDescent="0.25">
      <c r="A3928" s="18"/>
      <c r="B3928" s="18"/>
      <c r="C3928" s="18"/>
      <c r="D3928" s="77"/>
      <c r="E3928" s="77"/>
      <c r="F3928" s="77"/>
      <c r="G3928" s="78"/>
      <c r="H3928" s="5"/>
      <c r="I3928" s="5"/>
      <c r="J3928" s="5"/>
      <c r="K3928" s="5"/>
      <c r="O3928" s="5"/>
      <c r="P3928" s="5"/>
      <c r="Q3928" s="5"/>
      <c r="R3928" s="18"/>
      <c r="S3928" s="18"/>
      <c r="T3928" s="18"/>
      <c r="AA3928" s="70"/>
      <c r="AB3928" s="70"/>
      <c r="AC3928" s="20"/>
      <c r="AD3928" s="70"/>
      <c r="AE3928" s="113"/>
    </row>
    <row r="3929" spans="1:31" x14ac:dyDescent="0.25">
      <c r="A3929" s="18"/>
      <c r="B3929" s="18"/>
      <c r="C3929" s="18"/>
      <c r="D3929" s="77"/>
      <c r="E3929" s="77"/>
      <c r="F3929" s="77"/>
      <c r="G3929" s="78"/>
      <c r="H3929" s="5"/>
      <c r="I3929" s="5"/>
      <c r="J3929" s="5"/>
      <c r="K3929" s="5"/>
      <c r="O3929" s="5"/>
      <c r="P3929" s="5"/>
      <c r="Q3929" s="5"/>
      <c r="R3929" s="18"/>
      <c r="S3929" s="18"/>
      <c r="T3929" s="18"/>
      <c r="AA3929" s="70"/>
      <c r="AB3929" s="70"/>
      <c r="AC3929" s="20"/>
      <c r="AD3929" s="70"/>
      <c r="AE3929" s="113"/>
    </row>
    <row r="3930" spans="1:31" x14ac:dyDescent="0.25">
      <c r="A3930" s="18"/>
      <c r="B3930" s="18"/>
      <c r="C3930" s="18"/>
      <c r="D3930" s="77"/>
      <c r="E3930" s="77"/>
      <c r="F3930" s="77"/>
      <c r="G3930" s="78"/>
      <c r="H3930" s="5"/>
      <c r="I3930" s="5"/>
      <c r="J3930" s="5"/>
      <c r="K3930" s="5"/>
      <c r="O3930" s="5"/>
      <c r="P3930" s="5"/>
      <c r="Q3930" s="5"/>
      <c r="R3930" s="18"/>
      <c r="S3930" s="18"/>
      <c r="T3930" s="18"/>
      <c r="AA3930" s="70"/>
      <c r="AB3930" s="70"/>
      <c r="AC3930" s="20"/>
      <c r="AD3930" s="70"/>
      <c r="AE3930" s="113"/>
    </row>
    <row r="3931" spans="1:31" x14ac:dyDescent="0.25">
      <c r="A3931" s="18"/>
      <c r="B3931" s="18"/>
      <c r="C3931" s="18"/>
      <c r="D3931" s="77"/>
      <c r="E3931" s="77"/>
      <c r="F3931" s="77"/>
      <c r="G3931" s="78"/>
      <c r="H3931" s="5"/>
      <c r="I3931" s="5"/>
      <c r="J3931" s="5"/>
      <c r="K3931" s="5"/>
      <c r="O3931" s="5"/>
      <c r="P3931" s="5"/>
      <c r="Q3931" s="5"/>
      <c r="R3931" s="18"/>
      <c r="S3931" s="18"/>
      <c r="T3931" s="18"/>
      <c r="AA3931" s="70"/>
      <c r="AB3931" s="70"/>
      <c r="AC3931" s="20"/>
      <c r="AD3931" s="70"/>
      <c r="AE3931" s="113"/>
    </row>
    <row r="3932" spans="1:31" x14ac:dyDescent="0.25">
      <c r="A3932" s="18"/>
      <c r="B3932" s="18"/>
      <c r="C3932" s="18"/>
      <c r="D3932" s="77"/>
      <c r="E3932" s="77"/>
      <c r="F3932" s="77"/>
      <c r="G3932" s="78"/>
      <c r="H3932" s="5"/>
      <c r="I3932" s="5"/>
      <c r="J3932" s="5"/>
      <c r="K3932" s="5"/>
      <c r="O3932" s="5"/>
      <c r="P3932" s="5"/>
      <c r="Q3932" s="5"/>
      <c r="R3932" s="18"/>
      <c r="S3932" s="18"/>
      <c r="T3932" s="18"/>
      <c r="AA3932" s="70"/>
      <c r="AB3932" s="70"/>
      <c r="AC3932" s="20"/>
      <c r="AD3932" s="70"/>
      <c r="AE3932" s="113"/>
    </row>
    <row r="3933" spans="1:31" x14ac:dyDescent="0.25">
      <c r="A3933" s="18"/>
      <c r="B3933" s="18"/>
      <c r="C3933" s="18"/>
      <c r="D3933" s="77"/>
      <c r="E3933" s="77"/>
      <c r="F3933" s="77"/>
      <c r="G3933" s="78"/>
      <c r="H3933" s="5"/>
      <c r="I3933" s="5"/>
      <c r="J3933" s="5"/>
      <c r="K3933" s="5"/>
      <c r="O3933" s="5"/>
      <c r="P3933" s="5"/>
      <c r="Q3933" s="5"/>
      <c r="R3933" s="18"/>
      <c r="S3933" s="18"/>
      <c r="T3933" s="18"/>
      <c r="AA3933" s="70"/>
      <c r="AB3933" s="70"/>
      <c r="AC3933" s="20"/>
      <c r="AD3933" s="70"/>
      <c r="AE3933" s="113"/>
    </row>
    <row r="3934" spans="1:31" x14ac:dyDescent="0.25">
      <c r="A3934" s="18"/>
      <c r="B3934" s="18"/>
      <c r="C3934" s="18"/>
      <c r="D3934" s="77"/>
      <c r="E3934" s="77"/>
      <c r="F3934" s="77"/>
      <c r="G3934" s="78"/>
      <c r="H3934" s="5"/>
      <c r="I3934" s="5"/>
      <c r="J3934" s="5"/>
      <c r="K3934" s="5"/>
      <c r="O3934" s="5"/>
      <c r="P3934" s="5"/>
      <c r="Q3934" s="5"/>
      <c r="R3934" s="18"/>
      <c r="S3934" s="18"/>
      <c r="T3934" s="18"/>
      <c r="AA3934" s="70"/>
      <c r="AB3934" s="70"/>
      <c r="AC3934" s="20"/>
      <c r="AD3934" s="70"/>
      <c r="AE3934" s="113"/>
    </row>
    <row r="3935" spans="1:31" x14ac:dyDescent="0.25">
      <c r="A3935" s="18"/>
      <c r="B3935" s="18"/>
      <c r="C3935" s="18"/>
      <c r="D3935" s="77"/>
      <c r="E3935" s="77"/>
      <c r="F3935" s="77"/>
      <c r="G3935" s="78"/>
      <c r="H3935" s="5"/>
      <c r="I3935" s="5"/>
      <c r="J3935" s="5"/>
      <c r="K3935" s="5"/>
      <c r="O3935" s="5"/>
      <c r="P3935" s="5"/>
      <c r="Q3935" s="5"/>
      <c r="R3935" s="18"/>
      <c r="S3935" s="18"/>
      <c r="T3935" s="18"/>
      <c r="AA3935" s="70"/>
      <c r="AB3935" s="70"/>
      <c r="AC3935" s="20"/>
      <c r="AD3935" s="70"/>
      <c r="AE3935" s="113"/>
    </row>
    <row r="3936" spans="1:31" x14ac:dyDescent="0.25">
      <c r="A3936" s="18"/>
      <c r="B3936" s="18"/>
      <c r="C3936" s="18"/>
      <c r="D3936" s="77"/>
      <c r="E3936" s="77"/>
      <c r="F3936" s="77"/>
      <c r="G3936" s="78"/>
      <c r="H3936" s="5"/>
      <c r="I3936" s="5"/>
      <c r="J3936" s="5"/>
      <c r="K3936" s="5"/>
      <c r="O3936" s="5"/>
      <c r="P3936" s="5"/>
      <c r="Q3936" s="5"/>
      <c r="R3936" s="18"/>
      <c r="S3936" s="18"/>
      <c r="T3936" s="18"/>
      <c r="AA3936" s="70"/>
      <c r="AB3936" s="70"/>
      <c r="AC3936" s="20"/>
      <c r="AD3936" s="70"/>
      <c r="AE3936" s="113"/>
    </row>
    <row r="3937" spans="1:31" x14ac:dyDescent="0.25">
      <c r="A3937" s="18"/>
      <c r="B3937" s="18"/>
      <c r="C3937" s="18"/>
      <c r="D3937" s="77"/>
      <c r="E3937" s="77"/>
      <c r="F3937" s="77"/>
      <c r="G3937" s="78"/>
      <c r="H3937" s="5"/>
      <c r="I3937" s="5"/>
      <c r="J3937" s="5"/>
      <c r="K3937" s="5"/>
      <c r="O3937" s="5"/>
      <c r="P3937" s="5"/>
      <c r="Q3937" s="5"/>
      <c r="R3937" s="18"/>
      <c r="S3937" s="18"/>
      <c r="T3937" s="18"/>
      <c r="AA3937" s="70"/>
      <c r="AB3937" s="70"/>
      <c r="AC3937" s="20"/>
      <c r="AD3937" s="70"/>
      <c r="AE3937" s="113"/>
    </row>
    <row r="3938" spans="1:31" x14ac:dyDescent="0.25">
      <c r="A3938" s="18"/>
      <c r="B3938" s="18"/>
      <c r="C3938" s="18"/>
      <c r="D3938" s="77"/>
      <c r="E3938" s="77"/>
      <c r="F3938" s="77"/>
      <c r="G3938" s="78"/>
      <c r="H3938" s="5"/>
      <c r="I3938" s="5"/>
      <c r="J3938" s="5"/>
      <c r="K3938" s="5"/>
      <c r="O3938" s="5"/>
      <c r="P3938" s="5"/>
      <c r="Q3938" s="5"/>
      <c r="R3938" s="18"/>
      <c r="S3938" s="18"/>
      <c r="T3938" s="18"/>
      <c r="AA3938" s="70"/>
      <c r="AB3938" s="70"/>
      <c r="AC3938" s="20"/>
      <c r="AD3938" s="70"/>
      <c r="AE3938" s="113"/>
    </row>
    <row r="3939" spans="1:31" x14ac:dyDescent="0.25">
      <c r="A3939" s="18"/>
      <c r="B3939" s="18"/>
      <c r="C3939" s="18"/>
      <c r="D3939" s="77"/>
      <c r="E3939" s="77"/>
      <c r="F3939" s="77"/>
      <c r="G3939" s="78"/>
      <c r="H3939" s="5"/>
      <c r="I3939" s="5"/>
      <c r="J3939" s="5"/>
      <c r="K3939" s="5"/>
      <c r="O3939" s="5"/>
      <c r="P3939" s="5"/>
      <c r="Q3939" s="5"/>
      <c r="R3939" s="18"/>
      <c r="S3939" s="18"/>
      <c r="T3939" s="18"/>
      <c r="AA3939" s="70"/>
      <c r="AB3939" s="70"/>
      <c r="AC3939" s="20"/>
      <c r="AD3939" s="70"/>
      <c r="AE3939" s="113"/>
    </row>
    <row r="3940" spans="1:31" x14ac:dyDescent="0.25">
      <c r="A3940" s="18"/>
      <c r="B3940" s="18"/>
      <c r="C3940" s="18"/>
      <c r="D3940" s="77"/>
      <c r="E3940" s="77"/>
      <c r="F3940" s="77"/>
      <c r="G3940" s="78"/>
      <c r="H3940" s="5"/>
      <c r="I3940" s="5"/>
      <c r="J3940" s="5"/>
      <c r="K3940" s="5"/>
      <c r="O3940" s="5"/>
      <c r="P3940" s="5"/>
      <c r="Q3940" s="5"/>
      <c r="R3940" s="18"/>
      <c r="S3940" s="18"/>
      <c r="T3940" s="18"/>
      <c r="AA3940" s="70"/>
      <c r="AB3940" s="70"/>
      <c r="AC3940" s="20"/>
      <c r="AD3940" s="70"/>
      <c r="AE3940" s="113"/>
    </row>
    <row r="3941" spans="1:31" x14ac:dyDescent="0.25">
      <c r="A3941" s="18"/>
      <c r="B3941" s="18"/>
      <c r="C3941" s="18"/>
      <c r="D3941" s="77"/>
      <c r="E3941" s="77"/>
      <c r="F3941" s="77"/>
      <c r="G3941" s="78"/>
      <c r="H3941" s="5"/>
      <c r="I3941" s="5"/>
      <c r="J3941" s="5"/>
      <c r="K3941" s="5"/>
      <c r="O3941" s="5"/>
      <c r="P3941" s="5"/>
      <c r="Q3941" s="5"/>
      <c r="R3941" s="18"/>
      <c r="S3941" s="18"/>
      <c r="T3941" s="18"/>
      <c r="AA3941" s="70"/>
      <c r="AB3941" s="70"/>
      <c r="AC3941" s="20"/>
      <c r="AD3941" s="70"/>
      <c r="AE3941" s="113"/>
    </row>
    <row r="3942" spans="1:31" x14ac:dyDescent="0.25">
      <c r="A3942" s="18"/>
      <c r="B3942" s="18"/>
      <c r="C3942" s="18"/>
      <c r="D3942" s="77"/>
      <c r="E3942" s="77"/>
      <c r="F3942" s="77"/>
      <c r="G3942" s="78"/>
      <c r="H3942" s="5"/>
      <c r="I3942" s="5"/>
      <c r="J3942" s="5"/>
      <c r="K3942" s="5"/>
      <c r="O3942" s="5"/>
      <c r="P3942" s="5"/>
      <c r="Q3942" s="5"/>
      <c r="R3942" s="18"/>
      <c r="S3942" s="18"/>
      <c r="T3942" s="18"/>
      <c r="AA3942" s="70"/>
      <c r="AB3942" s="70"/>
      <c r="AC3942" s="20"/>
      <c r="AD3942" s="70"/>
      <c r="AE3942" s="113"/>
    </row>
    <row r="3943" spans="1:31" x14ac:dyDescent="0.25">
      <c r="A3943" s="18"/>
      <c r="B3943" s="18"/>
      <c r="C3943" s="18"/>
      <c r="D3943" s="77"/>
      <c r="E3943" s="77"/>
      <c r="F3943" s="77"/>
      <c r="G3943" s="78"/>
      <c r="H3943" s="5"/>
      <c r="I3943" s="5"/>
      <c r="J3943" s="5"/>
      <c r="K3943" s="5"/>
      <c r="O3943" s="5"/>
      <c r="P3943" s="5"/>
      <c r="Q3943" s="5"/>
      <c r="R3943" s="18"/>
      <c r="S3943" s="18"/>
      <c r="T3943" s="18"/>
      <c r="AA3943" s="70"/>
      <c r="AB3943" s="70"/>
      <c r="AC3943" s="20"/>
      <c r="AD3943" s="70"/>
      <c r="AE3943" s="113"/>
    </row>
    <row r="3944" spans="1:31" x14ac:dyDescent="0.25">
      <c r="A3944" s="18"/>
      <c r="B3944" s="18"/>
      <c r="C3944" s="18"/>
      <c r="D3944" s="77"/>
      <c r="E3944" s="77"/>
      <c r="F3944" s="77"/>
      <c r="G3944" s="78"/>
      <c r="H3944" s="5"/>
      <c r="I3944" s="5"/>
      <c r="J3944" s="5"/>
      <c r="K3944" s="5"/>
      <c r="O3944" s="5"/>
      <c r="P3944" s="5"/>
      <c r="Q3944" s="5"/>
      <c r="R3944" s="18"/>
      <c r="S3944" s="18"/>
      <c r="T3944" s="18"/>
      <c r="AA3944" s="70"/>
      <c r="AB3944" s="70"/>
      <c r="AC3944" s="20"/>
      <c r="AD3944" s="70"/>
      <c r="AE3944" s="113"/>
    </row>
    <row r="3945" spans="1:31" x14ac:dyDescent="0.25">
      <c r="A3945" s="18"/>
      <c r="B3945" s="18"/>
      <c r="C3945" s="18"/>
      <c r="D3945" s="77"/>
      <c r="E3945" s="77"/>
      <c r="F3945" s="77"/>
      <c r="G3945" s="78"/>
      <c r="H3945" s="5"/>
      <c r="I3945" s="5"/>
      <c r="J3945" s="5"/>
      <c r="K3945" s="5"/>
      <c r="O3945" s="5"/>
      <c r="P3945" s="5"/>
      <c r="Q3945" s="5"/>
      <c r="R3945" s="18"/>
      <c r="S3945" s="18"/>
      <c r="T3945" s="18"/>
      <c r="AA3945" s="70"/>
      <c r="AB3945" s="70"/>
      <c r="AC3945" s="20"/>
      <c r="AD3945" s="70"/>
      <c r="AE3945" s="113"/>
    </row>
    <row r="3946" spans="1:31" x14ac:dyDescent="0.25">
      <c r="A3946" s="18"/>
      <c r="B3946" s="18"/>
      <c r="C3946" s="18"/>
      <c r="D3946" s="77"/>
      <c r="E3946" s="77"/>
      <c r="F3946" s="77"/>
      <c r="G3946" s="78"/>
      <c r="H3946" s="5"/>
      <c r="I3946" s="5"/>
      <c r="J3946" s="5"/>
      <c r="K3946" s="5"/>
      <c r="O3946" s="5"/>
      <c r="P3946" s="5"/>
      <c r="Q3946" s="5"/>
      <c r="R3946" s="18"/>
      <c r="S3946" s="18"/>
      <c r="T3946" s="18"/>
      <c r="AA3946" s="70"/>
      <c r="AB3946" s="70"/>
      <c r="AC3946" s="20"/>
      <c r="AD3946" s="70"/>
      <c r="AE3946" s="113"/>
    </row>
    <row r="3947" spans="1:31" x14ac:dyDescent="0.25">
      <c r="A3947" s="18"/>
      <c r="B3947" s="18"/>
      <c r="C3947" s="18"/>
      <c r="D3947" s="77"/>
      <c r="E3947" s="77"/>
      <c r="F3947" s="77"/>
      <c r="G3947" s="78"/>
      <c r="H3947" s="5"/>
      <c r="I3947" s="5"/>
      <c r="J3947" s="5"/>
      <c r="K3947" s="5"/>
      <c r="O3947" s="5"/>
      <c r="P3947" s="5"/>
      <c r="Q3947" s="5"/>
      <c r="R3947" s="18"/>
      <c r="S3947" s="18"/>
      <c r="T3947" s="18"/>
      <c r="AA3947" s="70"/>
      <c r="AB3947" s="70"/>
      <c r="AC3947" s="20"/>
      <c r="AD3947" s="70"/>
      <c r="AE3947" s="113"/>
    </row>
    <row r="3948" spans="1:31" x14ac:dyDescent="0.25">
      <c r="A3948" s="18"/>
      <c r="B3948" s="18"/>
      <c r="C3948" s="18"/>
      <c r="D3948" s="77"/>
      <c r="E3948" s="77"/>
      <c r="F3948" s="77"/>
      <c r="G3948" s="78"/>
      <c r="H3948" s="5"/>
      <c r="I3948" s="5"/>
      <c r="J3948" s="5"/>
      <c r="K3948" s="5"/>
      <c r="O3948" s="5"/>
      <c r="P3948" s="5"/>
      <c r="Q3948" s="5"/>
      <c r="R3948" s="18"/>
      <c r="S3948" s="18"/>
      <c r="T3948" s="18"/>
      <c r="AA3948" s="70"/>
      <c r="AB3948" s="70"/>
      <c r="AC3948" s="20"/>
      <c r="AD3948" s="70"/>
      <c r="AE3948" s="113"/>
    </row>
    <row r="3949" spans="1:31" x14ac:dyDescent="0.25">
      <c r="A3949" s="18"/>
      <c r="B3949" s="18"/>
      <c r="C3949" s="18"/>
      <c r="D3949" s="77"/>
      <c r="E3949" s="77"/>
      <c r="F3949" s="77"/>
      <c r="G3949" s="78"/>
      <c r="H3949" s="5"/>
      <c r="I3949" s="5"/>
      <c r="J3949" s="5"/>
      <c r="K3949" s="5"/>
      <c r="O3949" s="5"/>
      <c r="P3949" s="5"/>
      <c r="Q3949" s="5"/>
      <c r="R3949" s="18"/>
      <c r="S3949" s="18"/>
      <c r="T3949" s="18"/>
      <c r="AA3949" s="70"/>
      <c r="AB3949" s="70"/>
      <c r="AC3949" s="20"/>
      <c r="AD3949" s="70"/>
      <c r="AE3949" s="113"/>
    </row>
    <row r="3950" spans="1:31" x14ac:dyDescent="0.25">
      <c r="A3950" s="18"/>
      <c r="B3950" s="18"/>
      <c r="C3950" s="18"/>
      <c r="D3950" s="77"/>
      <c r="E3950" s="77"/>
      <c r="F3950" s="77"/>
      <c r="G3950" s="78"/>
      <c r="H3950" s="5"/>
      <c r="I3950" s="5"/>
      <c r="J3950" s="5"/>
      <c r="K3950" s="5"/>
      <c r="O3950" s="5"/>
      <c r="P3950" s="5"/>
      <c r="Q3950" s="5"/>
      <c r="R3950" s="18"/>
      <c r="S3950" s="18"/>
      <c r="T3950" s="18"/>
      <c r="AA3950" s="70"/>
      <c r="AB3950" s="70"/>
      <c r="AC3950" s="20"/>
      <c r="AD3950" s="70"/>
      <c r="AE3950" s="113"/>
    </row>
    <row r="3951" spans="1:31" x14ac:dyDescent="0.25">
      <c r="A3951" s="18"/>
      <c r="B3951" s="18"/>
      <c r="C3951" s="18"/>
      <c r="D3951" s="77"/>
      <c r="E3951" s="77"/>
      <c r="F3951" s="77"/>
      <c r="G3951" s="78"/>
      <c r="H3951" s="5"/>
      <c r="I3951" s="5"/>
      <c r="J3951" s="5"/>
      <c r="K3951" s="5"/>
      <c r="O3951" s="5"/>
      <c r="P3951" s="5"/>
      <c r="Q3951" s="5"/>
      <c r="R3951" s="18"/>
      <c r="S3951" s="18"/>
      <c r="T3951" s="18"/>
      <c r="AA3951" s="70"/>
      <c r="AB3951" s="70"/>
      <c r="AC3951" s="20"/>
      <c r="AD3951" s="70"/>
      <c r="AE3951" s="113"/>
    </row>
    <row r="3952" spans="1:31" x14ac:dyDescent="0.25">
      <c r="A3952" s="18"/>
      <c r="B3952" s="18"/>
      <c r="C3952" s="18"/>
      <c r="D3952" s="77"/>
      <c r="E3952" s="77"/>
      <c r="F3952" s="77"/>
      <c r="G3952" s="78"/>
      <c r="H3952" s="5"/>
      <c r="I3952" s="5"/>
      <c r="J3952" s="5"/>
      <c r="K3952" s="5"/>
      <c r="O3952" s="5"/>
      <c r="P3952" s="5"/>
      <c r="Q3952" s="5"/>
      <c r="R3952" s="18"/>
      <c r="S3952" s="18"/>
      <c r="T3952" s="18"/>
      <c r="AA3952" s="70"/>
      <c r="AB3952" s="70"/>
      <c r="AC3952" s="20"/>
      <c r="AD3952" s="70"/>
      <c r="AE3952" s="113"/>
    </row>
    <row r="3953" spans="1:31" x14ac:dyDescent="0.25">
      <c r="A3953" s="18"/>
      <c r="B3953" s="18"/>
      <c r="C3953" s="18"/>
      <c r="D3953" s="77"/>
      <c r="E3953" s="77"/>
      <c r="F3953" s="77"/>
      <c r="G3953" s="78"/>
      <c r="H3953" s="5"/>
      <c r="I3953" s="5"/>
      <c r="J3953" s="5"/>
      <c r="K3953" s="5"/>
      <c r="O3953" s="5"/>
      <c r="P3953" s="5"/>
      <c r="Q3953" s="5"/>
      <c r="R3953" s="18"/>
      <c r="S3953" s="18"/>
      <c r="T3953" s="18"/>
      <c r="AA3953" s="70"/>
      <c r="AB3953" s="70"/>
      <c r="AC3953" s="20"/>
      <c r="AD3953" s="70"/>
      <c r="AE3953" s="113"/>
    </row>
    <row r="3954" spans="1:31" x14ac:dyDescent="0.25">
      <c r="A3954" s="18"/>
      <c r="B3954" s="18"/>
      <c r="C3954" s="18"/>
      <c r="D3954" s="77"/>
      <c r="E3954" s="77"/>
      <c r="F3954" s="77"/>
      <c r="G3954" s="78"/>
      <c r="H3954" s="5"/>
      <c r="I3954" s="5"/>
      <c r="J3954" s="5"/>
      <c r="K3954" s="5"/>
      <c r="O3954" s="5"/>
      <c r="P3954" s="5"/>
      <c r="Q3954" s="5"/>
      <c r="R3954" s="18"/>
      <c r="S3954" s="18"/>
      <c r="T3954" s="18"/>
      <c r="AA3954" s="70"/>
      <c r="AB3954" s="70"/>
      <c r="AC3954" s="20"/>
      <c r="AD3954" s="70"/>
      <c r="AE3954" s="113"/>
    </row>
    <row r="3955" spans="1:31" x14ac:dyDescent="0.25">
      <c r="A3955" s="18"/>
      <c r="B3955" s="18"/>
      <c r="C3955" s="18"/>
      <c r="D3955" s="77"/>
      <c r="E3955" s="77"/>
      <c r="F3955" s="77"/>
      <c r="G3955" s="78"/>
      <c r="H3955" s="5"/>
      <c r="I3955" s="5"/>
      <c r="J3955" s="5"/>
      <c r="K3955" s="5"/>
      <c r="O3955" s="5"/>
      <c r="P3955" s="5"/>
      <c r="Q3955" s="5"/>
      <c r="R3955" s="18"/>
      <c r="S3955" s="18"/>
      <c r="T3955" s="18"/>
      <c r="AA3955" s="70"/>
      <c r="AB3955" s="70"/>
      <c r="AC3955" s="20"/>
      <c r="AD3955" s="70"/>
      <c r="AE3955" s="113"/>
    </row>
    <row r="3956" spans="1:31" x14ac:dyDescent="0.25">
      <c r="A3956" s="18"/>
      <c r="B3956" s="18"/>
      <c r="C3956" s="18"/>
      <c r="D3956" s="77"/>
      <c r="E3956" s="77"/>
      <c r="F3956" s="77"/>
      <c r="G3956" s="78"/>
      <c r="H3956" s="5"/>
      <c r="I3956" s="5"/>
      <c r="J3956" s="5"/>
      <c r="K3956" s="5"/>
      <c r="O3956" s="5"/>
      <c r="P3956" s="5"/>
      <c r="Q3956" s="5"/>
      <c r="R3956" s="18"/>
      <c r="S3956" s="18"/>
      <c r="T3956" s="18"/>
      <c r="AA3956" s="70"/>
      <c r="AB3956" s="70"/>
      <c r="AC3956" s="20"/>
      <c r="AD3956" s="70"/>
      <c r="AE3956" s="113"/>
    </row>
    <row r="3957" spans="1:31" x14ac:dyDescent="0.25">
      <c r="A3957" s="18"/>
      <c r="B3957" s="18"/>
      <c r="C3957" s="18"/>
      <c r="D3957" s="77"/>
      <c r="E3957" s="77"/>
      <c r="F3957" s="77"/>
      <c r="G3957" s="78"/>
      <c r="H3957" s="5"/>
      <c r="I3957" s="5"/>
      <c r="J3957" s="5"/>
      <c r="K3957" s="5"/>
      <c r="O3957" s="5"/>
      <c r="P3957" s="5"/>
      <c r="Q3957" s="5"/>
      <c r="R3957" s="18"/>
      <c r="S3957" s="18"/>
      <c r="T3957" s="18"/>
      <c r="AA3957" s="70"/>
      <c r="AB3957" s="70"/>
      <c r="AC3957" s="20"/>
      <c r="AD3957" s="70"/>
      <c r="AE3957" s="113"/>
    </row>
    <row r="3958" spans="1:31" x14ac:dyDescent="0.25">
      <c r="A3958" s="18"/>
      <c r="B3958" s="18"/>
      <c r="C3958" s="18"/>
      <c r="D3958" s="77"/>
      <c r="E3958" s="77"/>
      <c r="F3958" s="77"/>
      <c r="G3958" s="78"/>
      <c r="H3958" s="5"/>
      <c r="I3958" s="5"/>
      <c r="J3958" s="5"/>
      <c r="K3958" s="5"/>
      <c r="O3958" s="5"/>
      <c r="P3958" s="5"/>
      <c r="Q3958" s="5"/>
      <c r="R3958" s="18"/>
      <c r="S3958" s="18"/>
      <c r="T3958" s="18"/>
      <c r="AA3958" s="70"/>
      <c r="AB3958" s="70"/>
      <c r="AC3958" s="20"/>
      <c r="AD3958" s="70"/>
      <c r="AE3958" s="113"/>
    </row>
    <row r="3959" spans="1:31" x14ac:dyDescent="0.25">
      <c r="A3959" s="18"/>
      <c r="B3959" s="18"/>
      <c r="C3959" s="18"/>
      <c r="D3959" s="77"/>
      <c r="E3959" s="77"/>
      <c r="F3959" s="77"/>
      <c r="G3959" s="78"/>
      <c r="H3959" s="5"/>
      <c r="I3959" s="5"/>
      <c r="J3959" s="5"/>
      <c r="K3959" s="5"/>
      <c r="O3959" s="5"/>
      <c r="P3959" s="5"/>
      <c r="Q3959" s="5"/>
      <c r="R3959" s="18"/>
      <c r="S3959" s="18"/>
      <c r="T3959" s="18"/>
      <c r="AA3959" s="70"/>
      <c r="AB3959" s="70"/>
      <c r="AC3959" s="20"/>
      <c r="AD3959" s="70"/>
      <c r="AE3959" s="113"/>
    </row>
    <row r="3960" spans="1:31" x14ac:dyDescent="0.25">
      <c r="A3960" s="18"/>
      <c r="B3960" s="18"/>
      <c r="C3960" s="18"/>
      <c r="D3960" s="77"/>
      <c r="E3960" s="77"/>
      <c r="F3960" s="77"/>
      <c r="G3960" s="78"/>
      <c r="H3960" s="5"/>
      <c r="I3960" s="5"/>
      <c r="J3960" s="5"/>
      <c r="K3960" s="5"/>
      <c r="O3960" s="5"/>
      <c r="P3960" s="5"/>
      <c r="Q3960" s="5"/>
      <c r="R3960" s="18"/>
      <c r="S3960" s="18"/>
      <c r="T3960" s="18"/>
      <c r="AA3960" s="70"/>
      <c r="AB3960" s="70"/>
      <c r="AC3960" s="20"/>
      <c r="AD3960" s="70"/>
      <c r="AE3960" s="113"/>
    </row>
    <row r="3961" spans="1:31" x14ac:dyDescent="0.25">
      <c r="A3961" s="18"/>
      <c r="B3961" s="18"/>
      <c r="C3961" s="18"/>
      <c r="D3961" s="77"/>
      <c r="E3961" s="77"/>
      <c r="F3961" s="77"/>
      <c r="G3961" s="78"/>
      <c r="H3961" s="5"/>
      <c r="I3961" s="5"/>
      <c r="J3961" s="5"/>
      <c r="K3961" s="5"/>
      <c r="O3961" s="5"/>
      <c r="P3961" s="5"/>
      <c r="Q3961" s="5"/>
      <c r="R3961" s="18"/>
      <c r="S3961" s="18"/>
      <c r="T3961" s="18"/>
      <c r="AA3961" s="70"/>
      <c r="AB3961" s="70"/>
      <c r="AC3961" s="20"/>
      <c r="AD3961" s="70"/>
      <c r="AE3961" s="113"/>
    </row>
    <row r="3962" spans="1:31" x14ac:dyDescent="0.25">
      <c r="A3962" s="18"/>
      <c r="B3962" s="18"/>
      <c r="C3962" s="18"/>
      <c r="D3962" s="77"/>
      <c r="E3962" s="77"/>
      <c r="F3962" s="77"/>
      <c r="G3962" s="78"/>
      <c r="H3962" s="5"/>
      <c r="I3962" s="5"/>
      <c r="J3962" s="5"/>
      <c r="K3962" s="5"/>
      <c r="O3962" s="5"/>
      <c r="P3962" s="5"/>
      <c r="Q3962" s="5"/>
      <c r="R3962" s="18"/>
      <c r="S3962" s="18"/>
      <c r="T3962" s="18"/>
      <c r="AA3962" s="70"/>
      <c r="AB3962" s="70"/>
      <c r="AC3962" s="20"/>
      <c r="AD3962" s="70"/>
      <c r="AE3962" s="113"/>
    </row>
    <row r="3963" spans="1:31" x14ac:dyDescent="0.25">
      <c r="A3963" s="18"/>
      <c r="B3963" s="18"/>
      <c r="C3963" s="18"/>
      <c r="D3963" s="77"/>
      <c r="E3963" s="77"/>
      <c r="F3963" s="77"/>
      <c r="G3963" s="78"/>
      <c r="H3963" s="5"/>
      <c r="I3963" s="5"/>
      <c r="J3963" s="5"/>
      <c r="K3963" s="5"/>
      <c r="O3963" s="5"/>
      <c r="P3963" s="5"/>
      <c r="Q3963" s="5"/>
      <c r="R3963" s="18"/>
      <c r="S3963" s="18"/>
      <c r="T3963" s="18"/>
      <c r="AA3963" s="70"/>
      <c r="AB3963" s="70"/>
      <c r="AC3963" s="20"/>
      <c r="AD3963" s="70"/>
      <c r="AE3963" s="113"/>
    </row>
    <row r="3964" spans="1:31" x14ac:dyDescent="0.25">
      <c r="A3964" s="18"/>
      <c r="B3964" s="18"/>
      <c r="C3964" s="18"/>
      <c r="D3964" s="77"/>
      <c r="E3964" s="77"/>
      <c r="F3964" s="77"/>
      <c r="G3964" s="78"/>
      <c r="H3964" s="5"/>
      <c r="I3964" s="5"/>
      <c r="J3964" s="5"/>
      <c r="K3964" s="5"/>
      <c r="O3964" s="5"/>
      <c r="P3964" s="5"/>
      <c r="Q3964" s="5"/>
      <c r="R3964" s="18"/>
      <c r="S3964" s="18"/>
      <c r="T3964" s="18"/>
      <c r="AA3964" s="70"/>
      <c r="AB3964" s="70"/>
      <c r="AC3964" s="20"/>
      <c r="AD3964" s="70"/>
      <c r="AE3964" s="113"/>
    </row>
    <row r="3965" spans="1:31" x14ac:dyDescent="0.25">
      <c r="A3965" s="18"/>
      <c r="B3965" s="18"/>
      <c r="C3965" s="18"/>
      <c r="D3965" s="77"/>
      <c r="E3965" s="77"/>
      <c r="F3965" s="77"/>
      <c r="G3965" s="78"/>
      <c r="H3965" s="5"/>
      <c r="I3965" s="5"/>
      <c r="J3965" s="5"/>
      <c r="K3965" s="5"/>
      <c r="O3965" s="5"/>
      <c r="P3965" s="5"/>
      <c r="Q3965" s="5"/>
      <c r="R3965" s="18"/>
      <c r="S3965" s="18"/>
      <c r="T3965" s="18"/>
      <c r="AA3965" s="70"/>
      <c r="AB3965" s="70"/>
      <c r="AC3965" s="20"/>
      <c r="AD3965" s="70"/>
      <c r="AE3965" s="113"/>
    </row>
    <row r="3966" spans="1:31" x14ac:dyDescent="0.25">
      <c r="A3966" s="18"/>
      <c r="B3966" s="18"/>
      <c r="C3966" s="18"/>
      <c r="D3966" s="77"/>
      <c r="E3966" s="77"/>
      <c r="F3966" s="77"/>
      <c r="G3966" s="78"/>
      <c r="H3966" s="5"/>
      <c r="I3966" s="5"/>
      <c r="J3966" s="5"/>
      <c r="K3966" s="5"/>
      <c r="O3966" s="5"/>
      <c r="P3966" s="5"/>
      <c r="Q3966" s="5"/>
      <c r="R3966" s="18"/>
      <c r="S3966" s="18"/>
      <c r="T3966" s="18"/>
      <c r="AA3966" s="70"/>
      <c r="AB3966" s="70"/>
      <c r="AC3966" s="20"/>
      <c r="AD3966" s="70"/>
      <c r="AE3966" s="113"/>
    </row>
    <row r="3967" spans="1:31" x14ac:dyDescent="0.25">
      <c r="A3967" s="18"/>
      <c r="B3967" s="18"/>
      <c r="C3967" s="18"/>
      <c r="D3967" s="77"/>
      <c r="E3967" s="77"/>
      <c r="F3967" s="77"/>
      <c r="G3967" s="78"/>
      <c r="H3967" s="5"/>
      <c r="I3967" s="5"/>
      <c r="J3967" s="5"/>
      <c r="K3967" s="5"/>
      <c r="O3967" s="5"/>
      <c r="P3967" s="5"/>
      <c r="Q3967" s="5"/>
      <c r="R3967" s="18"/>
      <c r="S3967" s="18"/>
      <c r="T3967" s="18"/>
      <c r="AA3967" s="70"/>
      <c r="AB3967" s="70"/>
      <c r="AC3967" s="20"/>
      <c r="AD3967" s="70"/>
      <c r="AE3967" s="113"/>
    </row>
    <row r="3968" spans="1:31" x14ac:dyDescent="0.25">
      <c r="A3968" s="18"/>
      <c r="B3968" s="18"/>
      <c r="C3968" s="18"/>
      <c r="D3968" s="77"/>
      <c r="E3968" s="77"/>
      <c r="F3968" s="77"/>
      <c r="G3968" s="78"/>
      <c r="H3968" s="5"/>
      <c r="I3968" s="5"/>
      <c r="J3968" s="5"/>
      <c r="K3968" s="5"/>
      <c r="O3968" s="5"/>
      <c r="P3968" s="5"/>
      <c r="Q3968" s="5"/>
      <c r="R3968" s="18"/>
      <c r="S3968" s="18"/>
      <c r="T3968" s="18"/>
      <c r="AA3968" s="70"/>
      <c r="AB3968" s="70"/>
      <c r="AC3968" s="20"/>
      <c r="AD3968" s="70"/>
      <c r="AE3968" s="113"/>
    </row>
    <row r="3969" spans="1:31" x14ac:dyDescent="0.25">
      <c r="A3969" s="18"/>
      <c r="B3969" s="18"/>
      <c r="C3969" s="18"/>
      <c r="D3969" s="77"/>
      <c r="E3969" s="77"/>
      <c r="F3969" s="77"/>
      <c r="G3969" s="78"/>
      <c r="H3969" s="5"/>
      <c r="I3969" s="5"/>
      <c r="J3969" s="5"/>
      <c r="K3969" s="5"/>
      <c r="O3969" s="5"/>
      <c r="P3969" s="5"/>
      <c r="Q3969" s="5"/>
      <c r="R3969" s="18"/>
      <c r="S3969" s="18"/>
      <c r="T3969" s="18"/>
      <c r="AA3969" s="70"/>
      <c r="AB3969" s="70"/>
      <c r="AC3969" s="20"/>
      <c r="AD3969" s="70"/>
      <c r="AE3969" s="113"/>
    </row>
    <row r="3970" spans="1:31" x14ac:dyDescent="0.25">
      <c r="A3970" s="18"/>
      <c r="B3970" s="18"/>
      <c r="C3970" s="18"/>
      <c r="D3970" s="77"/>
      <c r="E3970" s="77"/>
      <c r="F3970" s="77"/>
      <c r="G3970" s="78"/>
      <c r="H3970" s="5"/>
      <c r="I3970" s="5"/>
      <c r="J3970" s="5"/>
      <c r="K3970" s="5"/>
      <c r="O3970" s="5"/>
      <c r="P3970" s="5"/>
      <c r="Q3970" s="5"/>
      <c r="R3970" s="18"/>
      <c r="S3970" s="18"/>
      <c r="T3970" s="18"/>
      <c r="AA3970" s="70"/>
      <c r="AB3970" s="70"/>
      <c r="AC3970" s="20"/>
      <c r="AD3970" s="70"/>
      <c r="AE3970" s="113"/>
    </row>
    <row r="3971" spans="1:31" x14ac:dyDescent="0.25">
      <c r="A3971" s="18"/>
      <c r="B3971" s="18"/>
      <c r="C3971" s="18"/>
      <c r="D3971" s="77"/>
      <c r="E3971" s="77"/>
      <c r="F3971" s="77"/>
      <c r="G3971" s="78"/>
      <c r="H3971" s="5"/>
      <c r="I3971" s="5"/>
      <c r="J3971" s="5"/>
      <c r="K3971" s="5"/>
      <c r="O3971" s="5"/>
      <c r="P3971" s="5"/>
      <c r="Q3971" s="5"/>
      <c r="R3971" s="18"/>
      <c r="S3971" s="18"/>
      <c r="T3971" s="18"/>
      <c r="AA3971" s="70"/>
      <c r="AB3971" s="70"/>
      <c r="AC3971" s="20"/>
      <c r="AD3971" s="70"/>
      <c r="AE3971" s="113"/>
    </row>
    <row r="3972" spans="1:31" x14ac:dyDescent="0.25">
      <c r="A3972" s="18"/>
      <c r="B3972" s="18"/>
      <c r="C3972" s="18"/>
      <c r="D3972" s="77"/>
      <c r="E3972" s="77"/>
      <c r="F3972" s="77"/>
      <c r="G3972" s="78"/>
      <c r="H3972" s="5"/>
      <c r="I3972" s="5"/>
      <c r="J3972" s="5"/>
      <c r="K3972" s="5"/>
      <c r="O3972" s="5"/>
      <c r="P3972" s="5"/>
      <c r="Q3972" s="5"/>
      <c r="R3972" s="18"/>
      <c r="S3972" s="18"/>
      <c r="T3972" s="18"/>
      <c r="AA3972" s="70"/>
      <c r="AB3972" s="70"/>
      <c r="AC3972" s="20"/>
      <c r="AD3972" s="70"/>
      <c r="AE3972" s="113"/>
    </row>
    <row r="3973" spans="1:31" x14ac:dyDescent="0.25">
      <c r="A3973" s="18"/>
      <c r="B3973" s="18"/>
      <c r="C3973" s="18"/>
      <c r="D3973" s="77"/>
      <c r="E3973" s="77"/>
      <c r="F3973" s="77"/>
      <c r="G3973" s="78"/>
      <c r="H3973" s="5"/>
      <c r="I3973" s="5"/>
      <c r="J3973" s="5"/>
      <c r="K3973" s="5"/>
      <c r="O3973" s="5"/>
      <c r="P3973" s="5"/>
      <c r="Q3973" s="5"/>
      <c r="R3973" s="18"/>
      <c r="S3973" s="18"/>
      <c r="T3973" s="18"/>
      <c r="AA3973" s="70"/>
      <c r="AB3973" s="70"/>
      <c r="AC3973" s="20"/>
      <c r="AD3973" s="70"/>
      <c r="AE3973" s="113"/>
    </row>
    <row r="3974" spans="1:31" x14ac:dyDescent="0.25">
      <c r="A3974" s="18"/>
      <c r="B3974" s="18"/>
      <c r="C3974" s="18"/>
      <c r="D3974" s="77"/>
      <c r="E3974" s="77"/>
      <c r="F3974" s="77"/>
      <c r="G3974" s="78"/>
      <c r="H3974" s="5"/>
      <c r="I3974" s="5"/>
      <c r="J3974" s="5"/>
      <c r="K3974" s="5"/>
      <c r="O3974" s="5"/>
      <c r="P3974" s="5"/>
      <c r="Q3974" s="5"/>
      <c r="R3974" s="18"/>
      <c r="S3974" s="18"/>
      <c r="T3974" s="18"/>
      <c r="AA3974" s="70"/>
      <c r="AB3974" s="70"/>
      <c r="AC3974" s="20"/>
      <c r="AD3974" s="70"/>
      <c r="AE3974" s="113"/>
    </row>
    <row r="3975" spans="1:31" x14ac:dyDescent="0.25">
      <c r="A3975" s="18"/>
      <c r="B3975" s="18"/>
      <c r="C3975" s="18"/>
      <c r="D3975" s="77"/>
      <c r="E3975" s="77"/>
      <c r="F3975" s="77"/>
      <c r="G3975" s="78"/>
      <c r="H3975" s="5"/>
      <c r="I3975" s="5"/>
      <c r="J3975" s="5"/>
      <c r="K3975" s="5"/>
      <c r="O3975" s="5"/>
      <c r="P3975" s="5"/>
      <c r="Q3975" s="5"/>
      <c r="R3975" s="18"/>
      <c r="S3975" s="18"/>
      <c r="T3975" s="18"/>
      <c r="AA3975" s="70"/>
      <c r="AB3975" s="70"/>
      <c r="AC3975" s="20"/>
      <c r="AD3975" s="70"/>
      <c r="AE3975" s="113"/>
    </row>
    <row r="3976" spans="1:31" x14ac:dyDescent="0.25">
      <c r="A3976" s="18"/>
      <c r="B3976" s="18"/>
      <c r="C3976" s="18"/>
      <c r="D3976" s="77"/>
      <c r="E3976" s="77"/>
      <c r="F3976" s="77"/>
      <c r="G3976" s="78"/>
      <c r="H3976" s="5"/>
      <c r="I3976" s="5"/>
      <c r="J3976" s="5"/>
      <c r="K3976" s="5"/>
      <c r="O3976" s="5"/>
      <c r="P3976" s="5"/>
      <c r="Q3976" s="5"/>
      <c r="R3976" s="18"/>
      <c r="S3976" s="18"/>
      <c r="T3976" s="18"/>
      <c r="AA3976" s="70"/>
      <c r="AB3976" s="70"/>
      <c r="AC3976" s="20"/>
      <c r="AD3976" s="70"/>
      <c r="AE3976" s="113"/>
    </row>
    <row r="3977" spans="1:31" x14ac:dyDescent="0.25">
      <c r="A3977" s="18"/>
      <c r="B3977" s="18"/>
      <c r="C3977" s="18"/>
      <c r="D3977" s="77"/>
      <c r="E3977" s="77"/>
      <c r="F3977" s="77"/>
      <c r="G3977" s="78"/>
      <c r="H3977" s="5"/>
      <c r="I3977" s="5"/>
      <c r="J3977" s="5"/>
      <c r="K3977" s="5"/>
      <c r="O3977" s="5"/>
      <c r="P3977" s="5"/>
      <c r="Q3977" s="5"/>
      <c r="R3977" s="18"/>
      <c r="S3977" s="18"/>
      <c r="T3977" s="18"/>
      <c r="AA3977" s="70"/>
      <c r="AB3977" s="70"/>
      <c r="AC3977" s="20"/>
      <c r="AD3977" s="70"/>
      <c r="AE3977" s="113"/>
    </row>
    <row r="3978" spans="1:31" x14ac:dyDescent="0.25">
      <c r="A3978" s="18"/>
      <c r="B3978" s="18"/>
      <c r="C3978" s="18"/>
      <c r="D3978" s="77"/>
      <c r="E3978" s="77"/>
      <c r="F3978" s="77"/>
      <c r="G3978" s="78"/>
      <c r="H3978" s="5"/>
      <c r="I3978" s="5"/>
      <c r="J3978" s="5"/>
      <c r="K3978" s="5"/>
      <c r="O3978" s="5"/>
      <c r="P3978" s="5"/>
      <c r="Q3978" s="5"/>
      <c r="R3978" s="18"/>
      <c r="S3978" s="18"/>
      <c r="T3978" s="18"/>
      <c r="AA3978" s="70"/>
      <c r="AB3978" s="70"/>
      <c r="AC3978" s="20"/>
      <c r="AD3978" s="70"/>
      <c r="AE3978" s="113"/>
    </row>
    <row r="3979" spans="1:31" x14ac:dyDescent="0.25">
      <c r="A3979" s="18"/>
      <c r="B3979" s="18"/>
      <c r="C3979" s="18"/>
      <c r="D3979" s="77"/>
      <c r="E3979" s="77"/>
      <c r="F3979" s="77"/>
      <c r="G3979" s="78"/>
      <c r="H3979" s="5"/>
      <c r="I3979" s="5"/>
      <c r="J3979" s="5"/>
      <c r="K3979" s="5"/>
      <c r="O3979" s="5"/>
      <c r="P3979" s="5"/>
      <c r="Q3979" s="5"/>
      <c r="R3979" s="18"/>
      <c r="S3979" s="18"/>
      <c r="T3979" s="18"/>
      <c r="AA3979" s="70"/>
      <c r="AB3979" s="70"/>
      <c r="AC3979" s="20"/>
      <c r="AD3979" s="70"/>
      <c r="AE3979" s="113"/>
    </row>
    <row r="3980" spans="1:31" x14ac:dyDescent="0.25">
      <c r="A3980" s="18"/>
      <c r="B3980" s="18"/>
      <c r="C3980" s="18"/>
      <c r="D3980" s="77"/>
      <c r="E3980" s="77"/>
      <c r="F3980" s="77"/>
      <c r="G3980" s="78"/>
      <c r="H3980" s="5"/>
      <c r="I3980" s="5"/>
      <c r="J3980" s="5"/>
      <c r="K3980" s="5"/>
      <c r="O3980" s="5"/>
      <c r="P3980" s="5"/>
      <c r="Q3980" s="5"/>
      <c r="R3980" s="18"/>
      <c r="S3980" s="18"/>
      <c r="T3980" s="18"/>
      <c r="AA3980" s="70"/>
      <c r="AB3980" s="70"/>
      <c r="AC3980" s="20"/>
      <c r="AD3980" s="70"/>
      <c r="AE3980" s="113"/>
    </row>
    <row r="3981" spans="1:31" x14ac:dyDescent="0.25">
      <c r="A3981" s="18"/>
      <c r="B3981" s="18"/>
      <c r="C3981" s="18"/>
      <c r="D3981" s="77"/>
      <c r="E3981" s="77"/>
      <c r="F3981" s="77"/>
      <c r="G3981" s="78"/>
      <c r="H3981" s="5"/>
      <c r="I3981" s="5"/>
      <c r="J3981" s="5"/>
      <c r="K3981" s="5"/>
      <c r="O3981" s="5"/>
      <c r="P3981" s="5"/>
      <c r="Q3981" s="5"/>
      <c r="R3981" s="18"/>
      <c r="S3981" s="18"/>
      <c r="T3981" s="18"/>
      <c r="AA3981" s="70"/>
      <c r="AB3981" s="70"/>
      <c r="AC3981" s="20"/>
      <c r="AD3981" s="70"/>
      <c r="AE3981" s="113"/>
    </row>
    <row r="3982" spans="1:31" x14ac:dyDescent="0.25">
      <c r="A3982" s="18"/>
      <c r="B3982" s="18"/>
      <c r="C3982" s="18"/>
      <c r="D3982" s="77"/>
      <c r="E3982" s="77"/>
      <c r="F3982" s="77"/>
      <c r="G3982" s="78"/>
      <c r="H3982" s="5"/>
      <c r="I3982" s="5"/>
      <c r="J3982" s="5"/>
      <c r="K3982" s="5"/>
      <c r="O3982" s="5"/>
      <c r="P3982" s="5"/>
      <c r="Q3982" s="5"/>
      <c r="R3982" s="18"/>
      <c r="S3982" s="18"/>
      <c r="T3982" s="18"/>
      <c r="AA3982" s="70"/>
      <c r="AB3982" s="70"/>
      <c r="AC3982" s="20"/>
      <c r="AD3982" s="70"/>
      <c r="AE3982" s="113"/>
    </row>
    <row r="3983" spans="1:31" x14ac:dyDescent="0.25">
      <c r="A3983" s="18"/>
      <c r="B3983" s="18"/>
      <c r="C3983" s="18"/>
      <c r="D3983" s="77"/>
      <c r="E3983" s="77"/>
      <c r="F3983" s="77"/>
      <c r="G3983" s="78"/>
      <c r="H3983" s="5"/>
      <c r="I3983" s="5"/>
      <c r="J3983" s="5"/>
      <c r="K3983" s="5"/>
      <c r="O3983" s="5"/>
      <c r="P3983" s="5"/>
      <c r="Q3983" s="5"/>
      <c r="R3983" s="18"/>
      <c r="S3983" s="18"/>
      <c r="T3983" s="18"/>
      <c r="AA3983" s="70"/>
      <c r="AB3983" s="70"/>
      <c r="AC3983" s="20"/>
      <c r="AD3983" s="70"/>
      <c r="AE3983" s="113"/>
    </row>
    <row r="3984" spans="1:31" x14ac:dyDescent="0.25">
      <c r="A3984" s="18"/>
      <c r="B3984" s="18"/>
      <c r="C3984" s="18"/>
      <c r="D3984" s="77"/>
      <c r="E3984" s="77"/>
      <c r="F3984" s="77"/>
      <c r="G3984" s="78"/>
      <c r="H3984" s="5"/>
      <c r="I3984" s="5"/>
      <c r="J3984" s="5"/>
      <c r="K3984" s="5"/>
      <c r="O3984" s="5"/>
      <c r="P3984" s="5"/>
      <c r="Q3984" s="5"/>
      <c r="R3984" s="18"/>
      <c r="S3984" s="18"/>
      <c r="T3984" s="18"/>
      <c r="AA3984" s="70"/>
      <c r="AB3984" s="70"/>
      <c r="AC3984" s="20"/>
      <c r="AD3984" s="70"/>
      <c r="AE3984" s="113"/>
    </row>
    <row r="3985" spans="1:31" x14ac:dyDescent="0.25">
      <c r="A3985" s="18"/>
      <c r="B3985" s="18"/>
      <c r="C3985" s="18"/>
      <c r="D3985" s="77"/>
      <c r="E3985" s="77"/>
      <c r="F3985" s="77"/>
      <c r="G3985" s="78"/>
      <c r="H3985" s="5"/>
      <c r="I3985" s="5"/>
      <c r="J3985" s="5"/>
      <c r="K3985" s="5"/>
      <c r="O3985" s="5"/>
      <c r="P3985" s="5"/>
      <c r="Q3985" s="5"/>
      <c r="R3985" s="18"/>
      <c r="S3985" s="18"/>
      <c r="T3985" s="18"/>
      <c r="AA3985" s="70"/>
      <c r="AB3985" s="70"/>
      <c r="AC3985" s="20"/>
      <c r="AD3985" s="70"/>
      <c r="AE3985" s="113"/>
    </row>
    <row r="3986" spans="1:31" x14ac:dyDescent="0.25">
      <c r="A3986" s="18"/>
      <c r="B3986" s="18"/>
      <c r="C3986" s="18"/>
      <c r="D3986" s="77"/>
      <c r="E3986" s="77"/>
      <c r="F3986" s="77"/>
      <c r="G3986" s="78"/>
      <c r="H3986" s="5"/>
      <c r="I3986" s="5"/>
      <c r="J3986" s="5"/>
      <c r="K3986" s="5"/>
      <c r="O3986" s="5"/>
      <c r="P3986" s="5"/>
      <c r="Q3986" s="5"/>
      <c r="R3986" s="18"/>
      <c r="S3986" s="18"/>
      <c r="T3986" s="18"/>
      <c r="AA3986" s="70"/>
      <c r="AB3986" s="70"/>
      <c r="AC3986" s="20"/>
      <c r="AD3986" s="70"/>
      <c r="AE3986" s="113"/>
    </row>
    <row r="3987" spans="1:31" x14ac:dyDescent="0.25">
      <c r="A3987" s="18"/>
      <c r="B3987" s="18"/>
      <c r="C3987" s="18"/>
      <c r="D3987" s="77"/>
      <c r="E3987" s="77"/>
      <c r="F3987" s="77"/>
      <c r="G3987" s="78"/>
      <c r="H3987" s="5"/>
      <c r="I3987" s="5"/>
      <c r="J3987" s="5"/>
      <c r="K3987" s="5"/>
      <c r="O3987" s="5"/>
      <c r="P3987" s="5"/>
      <c r="Q3987" s="5"/>
      <c r="R3987" s="18"/>
      <c r="S3987" s="18"/>
      <c r="T3987" s="18"/>
      <c r="AA3987" s="70"/>
      <c r="AB3987" s="70"/>
      <c r="AC3987" s="20"/>
      <c r="AD3987" s="70"/>
      <c r="AE3987" s="113"/>
    </row>
    <row r="3988" spans="1:31" x14ac:dyDescent="0.25">
      <c r="A3988" s="18"/>
      <c r="B3988" s="18"/>
      <c r="C3988" s="18"/>
      <c r="D3988" s="77"/>
      <c r="E3988" s="77"/>
      <c r="F3988" s="77"/>
      <c r="G3988" s="78"/>
      <c r="H3988" s="5"/>
      <c r="I3988" s="5"/>
      <c r="J3988" s="5"/>
      <c r="K3988" s="5"/>
      <c r="O3988" s="5"/>
      <c r="P3988" s="5"/>
      <c r="Q3988" s="5"/>
      <c r="R3988" s="18"/>
      <c r="S3988" s="18"/>
      <c r="T3988" s="18"/>
      <c r="AA3988" s="70"/>
      <c r="AB3988" s="70"/>
      <c r="AC3988" s="20"/>
      <c r="AD3988" s="70"/>
      <c r="AE3988" s="113"/>
    </row>
    <row r="3989" spans="1:31" x14ac:dyDescent="0.25">
      <c r="A3989" s="18"/>
      <c r="B3989" s="18"/>
      <c r="C3989" s="18"/>
      <c r="D3989" s="77"/>
      <c r="E3989" s="77"/>
      <c r="F3989" s="77"/>
      <c r="G3989" s="78"/>
      <c r="H3989" s="5"/>
      <c r="I3989" s="5"/>
      <c r="J3989" s="5"/>
      <c r="K3989" s="5"/>
      <c r="O3989" s="5"/>
      <c r="P3989" s="5"/>
      <c r="Q3989" s="5"/>
      <c r="R3989" s="18"/>
      <c r="S3989" s="18"/>
      <c r="T3989" s="18"/>
      <c r="AA3989" s="70"/>
      <c r="AB3989" s="70"/>
      <c r="AC3989" s="20"/>
      <c r="AD3989" s="70"/>
      <c r="AE3989" s="113"/>
    </row>
    <row r="3990" spans="1:31" x14ac:dyDescent="0.25">
      <c r="A3990" s="18"/>
      <c r="B3990" s="18"/>
      <c r="C3990" s="18"/>
      <c r="D3990" s="77"/>
      <c r="E3990" s="77"/>
      <c r="F3990" s="77"/>
      <c r="G3990" s="78"/>
      <c r="H3990" s="5"/>
      <c r="I3990" s="5"/>
      <c r="J3990" s="5"/>
      <c r="K3990" s="5"/>
      <c r="O3990" s="5"/>
      <c r="P3990" s="5"/>
      <c r="Q3990" s="5"/>
      <c r="R3990" s="18"/>
      <c r="S3990" s="18"/>
      <c r="T3990" s="18"/>
      <c r="AA3990" s="70"/>
      <c r="AB3990" s="70"/>
      <c r="AC3990" s="20"/>
      <c r="AD3990" s="70"/>
      <c r="AE3990" s="113"/>
    </row>
    <row r="3991" spans="1:31" x14ac:dyDescent="0.25">
      <c r="A3991" s="18"/>
      <c r="B3991" s="18"/>
      <c r="C3991" s="18"/>
      <c r="D3991" s="77"/>
      <c r="E3991" s="77"/>
      <c r="F3991" s="77"/>
      <c r="G3991" s="78"/>
      <c r="H3991" s="5"/>
      <c r="I3991" s="5"/>
      <c r="J3991" s="5"/>
      <c r="K3991" s="5"/>
      <c r="O3991" s="5"/>
      <c r="P3991" s="5"/>
      <c r="Q3991" s="5"/>
      <c r="R3991" s="18"/>
      <c r="S3991" s="18"/>
      <c r="T3991" s="18"/>
      <c r="AA3991" s="70"/>
      <c r="AB3991" s="70"/>
      <c r="AC3991" s="20"/>
      <c r="AD3991" s="70"/>
      <c r="AE3991" s="113"/>
    </row>
    <row r="3992" spans="1:31" x14ac:dyDescent="0.25">
      <c r="A3992" s="18"/>
      <c r="B3992" s="18"/>
      <c r="C3992" s="18"/>
      <c r="D3992" s="77"/>
      <c r="E3992" s="77"/>
      <c r="F3992" s="77"/>
      <c r="G3992" s="78"/>
      <c r="H3992" s="5"/>
      <c r="I3992" s="5"/>
      <c r="J3992" s="5"/>
      <c r="K3992" s="5"/>
      <c r="O3992" s="5"/>
      <c r="P3992" s="5"/>
      <c r="Q3992" s="5"/>
      <c r="R3992" s="18"/>
      <c r="S3992" s="18"/>
      <c r="T3992" s="18"/>
      <c r="AA3992" s="70"/>
      <c r="AB3992" s="70"/>
      <c r="AC3992" s="20"/>
      <c r="AD3992" s="70"/>
      <c r="AE3992" s="113"/>
    </row>
    <row r="3993" spans="1:31" x14ac:dyDescent="0.25">
      <c r="A3993" s="18"/>
      <c r="B3993" s="18"/>
      <c r="C3993" s="18"/>
      <c r="D3993" s="77"/>
      <c r="E3993" s="77"/>
      <c r="F3993" s="77"/>
      <c r="G3993" s="78"/>
      <c r="H3993" s="5"/>
      <c r="I3993" s="5"/>
      <c r="J3993" s="5"/>
      <c r="K3993" s="5"/>
      <c r="O3993" s="5"/>
      <c r="P3993" s="5"/>
      <c r="Q3993" s="5"/>
      <c r="R3993" s="18"/>
      <c r="S3993" s="18"/>
      <c r="T3993" s="18"/>
      <c r="AA3993" s="70"/>
      <c r="AB3993" s="70"/>
      <c r="AC3993" s="20"/>
      <c r="AD3993" s="70"/>
      <c r="AE3993" s="113"/>
    </row>
    <row r="3994" spans="1:31" x14ac:dyDescent="0.25">
      <c r="A3994" s="18"/>
      <c r="B3994" s="18"/>
      <c r="C3994" s="18"/>
      <c r="D3994" s="77"/>
      <c r="E3994" s="77"/>
      <c r="F3994" s="77"/>
      <c r="G3994" s="78"/>
      <c r="H3994" s="5"/>
      <c r="I3994" s="5"/>
      <c r="J3994" s="5"/>
      <c r="K3994" s="5"/>
      <c r="O3994" s="5"/>
      <c r="P3994" s="5"/>
      <c r="Q3994" s="5"/>
      <c r="R3994" s="18"/>
      <c r="S3994" s="18"/>
      <c r="T3994" s="18"/>
      <c r="AA3994" s="70"/>
      <c r="AB3994" s="70"/>
      <c r="AC3994" s="20"/>
      <c r="AD3994" s="70"/>
      <c r="AE3994" s="113"/>
    </row>
    <row r="3995" spans="1:31" x14ac:dyDescent="0.25">
      <c r="A3995" s="18"/>
      <c r="B3995" s="18"/>
      <c r="C3995" s="18"/>
      <c r="D3995" s="77"/>
      <c r="E3995" s="77"/>
      <c r="F3995" s="77"/>
      <c r="G3995" s="78"/>
      <c r="H3995" s="5"/>
      <c r="I3995" s="5"/>
      <c r="J3995" s="5"/>
      <c r="K3995" s="5"/>
      <c r="O3995" s="5"/>
      <c r="P3995" s="5"/>
      <c r="Q3995" s="5"/>
      <c r="R3995" s="18"/>
      <c r="S3995" s="18"/>
      <c r="T3995" s="18"/>
      <c r="AA3995" s="70"/>
      <c r="AB3995" s="70"/>
      <c r="AC3995" s="20"/>
      <c r="AD3995" s="70"/>
      <c r="AE3995" s="113"/>
    </row>
    <row r="3996" spans="1:31" x14ac:dyDescent="0.25">
      <c r="A3996" s="18"/>
      <c r="B3996" s="18"/>
      <c r="C3996" s="18"/>
      <c r="D3996" s="77"/>
      <c r="E3996" s="77"/>
      <c r="F3996" s="77"/>
      <c r="G3996" s="78"/>
      <c r="H3996" s="5"/>
      <c r="I3996" s="5"/>
      <c r="J3996" s="5"/>
      <c r="K3996" s="5"/>
      <c r="O3996" s="5"/>
      <c r="P3996" s="5"/>
      <c r="Q3996" s="5"/>
      <c r="R3996" s="18"/>
      <c r="S3996" s="18"/>
      <c r="T3996" s="18"/>
      <c r="AA3996" s="70"/>
      <c r="AB3996" s="70"/>
      <c r="AC3996" s="20"/>
      <c r="AD3996" s="70"/>
      <c r="AE3996" s="113"/>
    </row>
    <row r="3997" spans="1:31" x14ac:dyDescent="0.25">
      <c r="A3997" s="18"/>
      <c r="B3997" s="18"/>
      <c r="C3997" s="18"/>
      <c r="D3997" s="77"/>
      <c r="E3997" s="77"/>
      <c r="F3997" s="77"/>
      <c r="G3997" s="78"/>
      <c r="H3997" s="5"/>
      <c r="I3997" s="5"/>
      <c r="J3997" s="5"/>
      <c r="K3997" s="5"/>
      <c r="O3997" s="5"/>
      <c r="P3997" s="5"/>
      <c r="Q3997" s="5"/>
      <c r="R3997" s="18"/>
      <c r="S3997" s="18"/>
      <c r="T3997" s="18"/>
      <c r="AA3997" s="70"/>
      <c r="AB3997" s="70"/>
      <c r="AC3997" s="20"/>
      <c r="AD3997" s="70"/>
      <c r="AE3997" s="113"/>
    </row>
    <row r="3998" spans="1:31" x14ac:dyDescent="0.25">
      <c r="A3998" s="18"/>
      <c r="B3998" s="18"/>
      <c r="C3998" s="18"/>
      <c r="D3998" s="77"/>
      <c r="E3998" s="77"/>
      <c r="F3998" s="77"/>
      <c r="G3998" s="78"/>
      <c r="H3998" s="5"/>
      <c r="I3998" s="5"/>
      <c r="J3998" s="5"/>
      <c r="K3998" s="5"/>
      <c r="O3998" s="5"/>
      <c r="P3998" s="5"/>
      <c r="Q3998" s="5"/>
      <c r="R3998" s="18"/>
      <c r="S3998" s="18"/>
      <c r="T3998" s="18"/>
      <c r="AA3998" s="70"/>
      <c r="AB3998" s="70"/>
      <c r="AC3998" s="20"/>
      <c r="AD3998" s="70"/>
      <c r="AE3998" s="113"/>
    </row>
    <row r="3999" spans="1:31" x14ac:dyDescent="0.25">
      <c r="A3999" s="18"/>
      <c r="B3999" s="18"/>
      <c r="C3999" s="18"/>
      <c r="D3999" s="77"/>
      <c r="E3999" s="77"/>
      <c r="F3999" s="77"/>
      <c r="G3999" s="78"/>
      <c r="H3999" s="5"/>
      <c r="I3999" s="5"/>
      <c r="J3999" s="5"/>
      <c r="K3999" s="5"/>
      <c r="O3999" s="5"/>
      <c r="P3999" s="5"/>
      <c r="Q3999" s="5"/>
      <c r="R3999" s="18"/>
      <c r="S3999" s="18"/>
      <c r="T3999" s="18"/>
      <c r="AA3999" s="70"/>
      <c r="AB3999" s="70"/>
      <c r="AC3999" s="20"/>
      <c r="AD3999" s="70"/>
      <c r="AE3999" s="113"/>
    </row>
    <row r="4000" spans="1:31" x14ac:dyDescent="0.25">
      <c r="A4000" s="18"/>
      <c r="B4000" s="18"/>
      <c r="C4000" s="18"/>
      <c r="D4000" s="77"/>
      <c r="E4000" s="77"/>
      <c r="F4000" s="77"/>
      <c r="G4000" s="78"/>
      <c r="H4000" s="5"/>
      <c r="I4000" s="5"/>
      <c r="J4000" s="5"/>
      <c r="K4000" s="5"/>
      <c r="O4000" s="5"/>
      <c r="P4000" s="5"/>
      <c r="Q4000" s="5"/>
      <c r="R4000" s="18"/>
      <c r="S4000" s="18"/>
      <c r="T4000" s="18"/>
      <c r="AA4000" s="70"/>
      <c r="AB4000" s="70"/>
      <c r="AC4000" s="20"/>
      <c r="AD4000" s="70"/>
      <c r="AE4000" s="113"/>
    </row>
    <row r="4001" spans="1:31" x14ac:dyDescent="0.25">
      <c r="A4001" s="18"/>
      <c r="B4001" s="18"/>
      <c r="C4001" s="18"/>
      <c r="D4001" s="77"/>
      <c r="E4001" s="77"/>
      <c r="F4001" s="77"/>
      <c r="G4001" s="78"/>
      <c r="H4001" s="5"/>
      <c r="I4001" s="5"/>
      <c r="J4001" s="5"/>
      <c r="K4001" s="5"/>
      <c r="O4001" s="5"/>
      <c r="P4001" s="5"/>
      <c r="Q4001" s="5"/>
      <c r="R4001" s="18"/>
      <c r="S4001" s="18"/>
      <c r="T4001" s="18"/>
      <c r="AA4001" s="70"/>
      <c r="AB4001" s="70"/>
      <c r="AC4001" s="20"/>
      <c r="AD4001" s="70"/>
      <c r="AE4001" s="113"/>
    </row>
    <row r="4002" spans="1:31" x14ac:dyDescent="0.25">
      <c r="A4002" s="18"/>
      <c r="B4002" s="18"/>
      <c r="C4002" s="18"/>
      <c r="D4002" s="77"/>
      <c r="E4002" s="77"/>
      <c r="F4002" s="77"/>
      <c r="G4002" s="78"/>
      <c r="H4002" s="5"/>
      <c r="I4002" s="5"/>
      <c r="J4002" s="5"/>
      <c r="K4002" s="5"/>
      <c r="O4002" s="5"/>
      <c r="P4002" s="5"/>
      <c r="Q4002" s="5"/>
      <c r="R4002" s="18"/>
      <c r="S4002" s="18"/>
      <c r="T4002" s="18"/>
      <c r="AA4002" s="70"/>
      <c r="AB4002" s="70"/>
      <c r="AC4002" s="20"/>
      <c r="AD4002" s="70"/>
      <c r="AE4002" s="113"/>
    </row>
    <row r="4003" spans="1:31" x14ac:dyDescent="0.25">
      <c r="A4003" s="18"/>
      <c r="B4003" s="18"/>
      <c r="C4003" s="18"/>
      <c r="D4003" s="77"/>
      <c r="E4003" s="77"/>
      <c r="F4003" s="77"/>
      <c r="G4003" s="78"/>
      <c r="H4003" s="5"/>
      <c r="I4003" s="5"/>
      <c r="J4003" s="5"/>
      <c r="K4003" s="5"/>
      <c r="O4003" s="5"/>
      <c r="P4003" s="5"/>
      <c r="Q4003" s="5"/>
      <c r="R4003" s="18"/>
      <c r="S4003" s="18"/>
      <c r="T4003" s="18"/>
      <c r="AA4003" s="70"/>
      <c r="AB4003" s="70"/>
      <c r="AC4003" s="20"/>
      <c r="AD4003" s="70"/>
      <c r="AE4003" s="113"/>
    </row>
    <row r="4004" spans="1:31" x14ac:dyDescent="0.25">
      <c r="A4004" s="18"/>
      <c r="B4004" s="18"/>
      <c r="C4004" s="18"/>
      <c r="D4004" s="77"/>
      <c r="E4004" s="77"/>
      <c r="F4004" s="77"/>
      <c r="G4004" s="78"/>
      <c r="H4004" s="5"/>
      <c r="I4004" s="5"/>
      <c r="J4004" s="5"/>
      <c r="K4004" s="5"/>
      <c r="O4004" s="5"/>
      <c r="P4004" s="5"/>
      <c r="Q4004" s="5"/>
      <c r="R4004" s="18"/>
      <c r="S4004" s="18"/>
      <c r="T4004" s="18"/>
      <c r="AA4004" s="70"/>
      <c r="AB4004" s="70"/>
      <c r="AC4004" s="20"/>
      <c r="AD4004" s="70"/>
      <c r="AE4004" s="113"/>
    </row>
    <row r="4005" spans="1:31" x14ac:dyDescent="0.25">
      <c r="A4005" s="18"/>
      <c r="B4005" s="18"/>
      <c r="C4005" s="18"/>
      <c r="D4005" s="77"/>
      <c r="E4005" s="77"/>
      <c r="F4005" s="77"/>
      <c r="G4005" s="78"/>
      <c r="H4005" s="5"/>
      <c r="I4005" s="5"/>
      <c r="J4005" s="5"/>
      <c r="K4005" s="5"/>
      <c r="O4005" s="5"/>
      <c r="P4005" s="5"/>
      <c r="Q4005" s="5"/>
      <c r="R4005" s="18"/>
      <c r="S4005" s="18"/>
      <c r="T4005" s="18"/>
      <c r="AA4005" s="70"/>
      <c r="AB4005" s="70"/>
      <c r="AC4005" s="20"/>
      <c r="AD4005" s="70"/>
      <c r="AE4005" s="113"/>
    </row>
    <row r="4006" spans="1:31" x14ac:dyDescent="0.25">
      <c r="A4006" s="18"/>
      <c r="B4006" s="18"/>
      <c r="C4006" s="18"/>
      <c r="D4006" s="77"/>
      <c r="E4006" s="77"/>
      <c r="F4006" s="77"/>
      <c r="G4006" s="78"/>
      <c r="H4006" s="5"/>
      <c r="I4006" s="5"/>
      <c r="J4006" s="5"/>
      <c r="K4006" s="5"/>
      <c r="O4006" s="5"/>
      <c r="P4006" s="5"/>
      <c r="Q4006" s="5"/>
      <c r="R4006" s="18"/>
      <c r="S4006" s="18"/>
      <c r="T4006" s="18"/>
      <c r="AA4006" s="70"/>
      <c r="AB4006" s="70"/>
      <c r="AC4006" s="20"/>
      <c r="AD4006" s="70"/>
      <c r="AE4006" s="113"/>
    </row>
    <row r="4007" spans="1:31" x14ac:dyDescent="0.25">
      <c r="A4007" s="18"/>
      <c r="B4007" s="18"/>
      <c r="C4007" s="18"/>
      <c r="D4007" s="77"/>
      <c r="E4007" s="77"/>
      <c r="F4007" s="77"/>
      <c r="G4007" s="78"/>
      <c r="H4007" s="5"/>
      <c r="I4007" s="5"/>
      <c r="J4007" s="5"/>
      <c r="K4007" s="5"/>
      <c r="O4007" s="5"/>
      <c r="P4007" s="5"/>
      <c r="Q4007" s="5"/>
      <c r="R4007" s="18"/>
      <c r="S4007" s="18"/>
      <c r="T4007" s="18"/>
      <c r="AA4007" s="70"/>
      <c r="AB4007" s="70"/>
      <c r="AC4007" s="20"/>
      <c r="AD4007" s="70"/>
      <c r="AE4007" s="113"/>
    </row>
    <row r="4008" spans="1:31" x14ac:dyDescent="0.25">
      <c r="A4008" s="18"/>
      <c r="B4008" s="18"/>
      <c r="C4008" s="18"/>
      <c r="D4008" s="77"/>
      <c r="E4008" s="77"/>
      <c r="F4008" s="77"/>
      <c r="G4008" s="78"/>
      <c r="H4008" s="5"/>
      <c r="I4008" s="5"/>
      <c r="J4008" s="5"/>
      <c r="K4008" s="5"/>
      <c r="O4008" s="5"/>
      <c r="P4008" s="5"/>
      <c r="Q4008" s="5"/>
      <c r="R4008" s="18"/>
      <c r="S4008" s="18"/>
      <c r="T4008" s="18"/>
      <c r="AA4008" s="70"/>
      <c r="AB4008" s="70"/>
      <c r="AC4008" s="20"/>
      <c r="AD4008" s="70"/>
      <c r="AE4008" s="113"/>
    </row>
    <row r="4009" spans="1:31" x14ac:dyDescent="0.25">
      <c r="A4009" s="18"/>
      <c r="B4009" s="18"/>
      <c r="C4009" s="18"/>
      <c r="D4009" s="77"/>
      <c r="E4009" s="77"/>
      <c r="F4009" s="77"/>
      <c r="G4009" s="78"/>
      <c r="H4009" s="5"/>
      <c r="I4009" s="5"/>
      <c r="J4009" s="5"/>
      <c r="K4009" s="5"/>
      <c r="O4009" s="5"/>
      <c r="P4009" s="5"/>
      <c r="Q4009" s="5"/>
      <c r="R4009" s="18"/>
      <c r="S4009" s="18"/>
      <c r="T4009" s="18"/>
      <c r="AA4009" s="70"/>
      <c r="AB4009" s="70"/>
      <c r="AC4009" s="20"/>
      <c r="AD4009" s="70"/>
      <c r="AE4009" s="113"/>
    </row>
    <row r="4010" spans="1:31" x14ac:dyDescent="0.25">
      <c r="A4010" s="18"/>
      <c r="B4010" s="18"/>
      <c r="C4010" s="18"/>
      <c r="D4010" s="77"/>
      <c r="E4010" s="77"/>
      <c r="F4010" s="77"/>
      <c r="G4010" s="78"/>
      <c r="H4010" s="5"/>
      <c r="I4010" s="5"/>
      <c r="J4010" s="5"/>
      <c r="K4010" s="5"/>
      <c r="O4010" s="5"/>
      <c r="P4010" s="5"/>
      <c r="Q4010" s="5"/>
      <c r="R4010" s="18"/>
      <c r="S4010" s="18"/>
      <c r="T4010" s="18"/>
      <c r="AA4010" s="70"/>
      <c r="AB4010" s="70"/>
      <c r="AC4010" s="20"/>
      <c r="AD4010" s="70"/>
      <c r="AE4010" s="113"/>
    </row>
    <row r="4011" spans="1:31" x14ac:dyDescent="0.25">
      <c r="A4011" s="18"/>
      <c r="B4011" s="18"/>
      <c r="C4011" s="18"/>
      <c r="D4011" s="77"/>
      <c r="E4011" s="77"/>
      <c r="F4011" s="77"/>
      <c r="G4011" s="78"/>
      <c r="H4011" s="5"/>
      <c r="I4011" s="5"/>
      <c r="J4011" s="5"/>
      <c r="K4011" s="5"/>
      <c r="O4011" s="5"/>
      <c r="P4011" s="5"/>
      <c r="Q4011" s="5"/>
      <c r="R4011" s="18"/>
      <c r="S4011" s="18"/>
      <c r="T4011" s="18"/>
      <c r="AA4011" s="70"/>
      <c r="AB4011" s="70"/>
      <c r="AD4011" s="70"/>
      <c r="AE4011" s="113"/>
    </row>
    <row r="4012" spans="1:31" x14ac:dyDescent="0.25">
      <c r="A4012" s="18"/>
      <c r="B4012" s="18"/>
      <c r="C4012" s="18"/>
      <c r="D4012" s="77"/>
      <c r="E4012" s="77"/>
      <c r="F4012" s="77"/>
      <c r="G4012" s="78"/>
      <c r="H4012" s="5"/>
      <c r="I4012" s="5"/>
      <c r="J4012" s="5"/>
      <c r="K4012" s="5"/>
      <c r="O4012" s="5"/>
      <c r="P4012" s="5"/>
      <c r="Q4012" s="5"/>
      <c r="R4012" s="18"/>
      <c r="S4012" s="18"/>
      <c r="T4012" s="18"/>
      <c r="AA4012" s="70"/>
      <c r="AB4012" s="70"/>
      <c r="AD4012" s="70"/>
      <c r="AE4012" s="113"/>
    </row>
    <row r="4013" spans="1:31" x14ac:dyDescent="0.25">
      <c r="A4013" s="18"/>
      <c r="B4013" s="18"/>
      <c r="C4013" s="18"/>
      <c r="D4013" s="77"/>
      <c r="E4013" s="77"/>
      <c r="F4013" s="77"/>
      <c r="G4013" s="78"/>
      <c r="H4013" s="5"/>
      <c r="I4013" s="5"/>
      <c r="J4013" s="5"/>
      <c r="K4013" s="5"/>
      <c r="O4013" s="5"/>
      <c r="P4013" s="5"/>
      <c r="Q4013" s="5"/>
      <c r="R4013" s="18"/>
      <c r="S4013" s="18"/>
      <c r="T4013" s="18"/>
      <c r="AA4013" s="70"/>
      <c r="AB4013" s="70"/>
      <c r="AD4013" s="70"/>
      <c r="AE4013" s="113"/>
    </row>
    <row r="4014" spans="1:31" x14ac:dyDescent="0.25">
      <c r="A4014" s="18"/>
      <c r="B4014" s="18"/>
      <c r="C4014" s="18"/>
      <c r="D4014" s="77"/>
      <c r="E4014" s="77"/>
      <c r="F4014" s="77"/>
      <c r="G4014" s="78"/>
      <c r="H4014" s="5"/>
      <c r="I4014" s="5"/>
      <c r="J4014" s="5"/>
      <c r="K4014" s="5"/>
      <c r="O4014" s="5"/>
      <c r="P4014" s="5"/>
      <c r="Q4014" s="5"/>
      <c r="R4014" s="18"/>
      <c r="S4014" s="18"/>
      <c r="T4014" s="18"/>
      <c r="AA4014" s="70"/>
      <c r="AB4014" s="70"/>
      <c r="AD4014" s="70"/>
      <c r="AE4014" s="113"/>
    </row>
    <row r="4015" spans="1:31" x14ac:dyDescent="0.25">
      <c r="A4015" s="18"/>
      <c r="B4015" s="18"/>
      <c r="C4015" s="18"/>
      <c r="D4015" s="77"/>
      <c r="E4015" s="77"/>
      <c r="F4015" s="77"/>
      <c r="G4015" s="78"/>
      <c r="H4015" s="5"/>
      <c r="I4015" s="5"/>
      <c r="J4015" s="5"/>
      <c r="K4015" s="5"/>
      <c r="O4015" s="5"/>
      <c r="P4015" s="5"/>
      <c r="Q4015" s="5"/>
      <c r="R4015" s="18"/>
      <c r="S4015" s="18"/>
      <c r="T4015" s="18"/>
      <c r="AA4015" s="70"/>
      <c r="AB4015" s="70"/>
      <c r="AD4015" s="70"/>
      <c r="AE4015" s="113"/>
    </row>
    <row r="4016" spans="1:31" x14ac:dyDescent="0.25">
      <c r="A4016" s="18"/>
      <c r="B4016" s="18"/>
      <c r="C4016" s="18"/>
      <c r="D4016" s="77"/>
      <c r="E4016" s="77"/>
      <c r="F4016" s="77"/>
      <c r="G4016" s="78"/>
      <c r="H4016" s="5"/>
      <c r="I4016" s="5"/>
      <c r="J4016" s="5"/>
      <c r="K4016" s="5"/>
      <c r="O4016" s="5"/>
      <c r="P4016" s="5"/>
      <c r="Q4016" s="5"/>
      <c r="R4016" s="18"/>
      <c r="S4016" s="18"/>
      <c r="T4016" s="18"/>
      <c r="AA4016" s="70"/>
      <c r="AB4016" s="70"/>
      <c r="AD4016" s="70"/>
      <c r="AE4016" s="113"/>
    </row>
    <row r="4017" spans="1:31" x14ac:dyDescent="0.25">
      <c r="A4017" s="18"/>
      <c r="B4017" s="18"/>
      <c r="C4017" s="18"/>
      <c r="D4017" s="77"/>
      <c r="E4017" s="77"/>
      <c r="F4017" s="77"/>
      <c r="G4017" s="78"/>
      <c r="H4017" s="5"/>
      <c r="I4017" s="5"/>
      <c r="J4017" s="5"/>
      <c r="K4017" s="5"/>
      <c r="O4017" s="5"/>
      <c r="P4017" s="5"/>
      <c r="Q4017" s="5"/>
      <c r="R4017" s="18"/>
      <c r="S4017" s="18"/>
      <c r="T4017" s="18"/>
      <c r="AA4017" s="70"/>
      <c r="AB4017" s="70"/>
      <c r="AD4017" s="70"/>
      <c r="AE4017" s="113"/>
    </row>
    <row r="4018" spans="1:31" x14ac:dyDescent="0.25">
      <c r="A4018" s="18"/>
      <c r="B4018" s="18"/>
      <c r="C4018" s="18"/>
      <c r="D4018" s="77"/>
      <c r="E4018" s="77"/>
      <c r="F4018" s="77"/>
      <c r="G4018" s="78"/>
      <c r="H4018" s="5"/>
      <c r="I4018" s="5"/>
      <c r="J4018" s="5"/>
      <c r="K4018" s="5"/>
      <c r="O4018" s="5"/>
      <c r="P4018" s="5"/>
      <c r="Q4018" s="5"/>
      <c r="R4018" s="18"/>
      <c r="S4018" s="18"/>
      <c r="T4018" s="18"/>
      <c r="AA4018" s="70"/>
      <c r="AB4018" s="70"/>
      <c r="AD4018" s="70"/>
      <c r="AE4018" s="113"/>
    </row>
    <row r="4019" spans="1:31" x14ac:dyDescent="0.25">
      <c r="A4019" s="18"/>
      <c r="B4019" s="18"/>
      <c r="C4019" s="18"/>
      <c r="D4019" s="77"/>
      <c r="E4019" s="77"/>
      <c r="F4019" s="77"/>
      <c r="G4019" s="78"/>
      <c r="H4019" s="5"/>
      <c r="I4019" s="5"/>
      <c r="J4019" s="5"/>
      <c r="K4019" s="5"/>
      <c r="O4019" s="5"/>
      <c r="P4019" s="5"/>
      <c r="Q4019" s="5"/>
      <c r="R4019" s="18"/>
      <c r="S4019" s="18"/>
      <c r="T4019" s="18"/>
      <c r="AA4019" s="70"/>
      <c r="AB4019" s="70"/>
      <c r="AD4019" s="70"/>
      <c r="AE4019" s="113"/>
    </row>
    <row r="4020" spans="1:31" x14ac:dyDescent="0.25">
      <c r="A4020" s="18"/>
      <c r="B4020" s="18"/>
      <c r="C4020" s="18"/>
      <c r="D4020" s="77"/>
      <c r="E4020" s="77"/>
      <c r="F4020" s="77"/>
      <c r="G4020" s="78"/>
      <c r="H4020" s="5"/>
      <c r="I4020" s="5"/>
      <c r="J4020" s="5"/>
      <c r="K4020" s="5"/>
      <c r="O4020" s="5"/>
      <c r="P4020" s="5"/>
      <c r="Q4020" s="5"/>
      <c r="R4020" s="18"/>
      <c r="S4020" s="18"/>
      <c r="T4020" s="18"/>
      <c r="AA4020" s="70"/>
      <c r="AB4020" s="70"/>
      <c r="AD4020" s="70"/>
      <c r="AE4020" s="113"/>
    </row>
    <row r="4021" spans="1:31" x14ac:dyDescent="0.25">
      <c r="A4021" s="18"/>
      <c r="B4021" s="18"/>
      <c r="C4021" s="18"/>
      <c r="D4021" s="77"/>
      <c r="E4021" s="77"/>
      <c r="F4021" s="77"/>
      <c r="G4021" s="78"/>
      <c r="H4021" s="5"/>
      <c r="I4021" s="5"/>
      <c r="J4021" s="5"/>
      <c r="K4021" s="5"/>
      <c r="O4021" s="5"/>
      <c r="P4021" s="5"/>
      <c r="Q4021" s="5"/>
      <c r="R4021" s="18"/>
      <c r="S4021" s="18"/>
      <c r="T4021" s="18"/>
      <c r="AA4021" s="70"/>
      <c r="AB4021" s="70"/>
      <c r="AD4021" s="70"/>
      <c r="AE4021" s="113"/>
    </row>
    <row r="4022" spans="1:31" x14ac:dyDescent="0.25">
      <c r="A4022" s="18"/>
      <c r="B4022" s="18"/>
      <c r="C4022" s="18"/>
      <c r="D4022" s="77"/>
      <c r="E4022" s="77"/>
      <c r="F4022" s="77"/>
      <c r="G4022" s="78"/>
      <c r="H4022" s="5"/>
      <c r="I4022" s="5"/>
      <c r="J4022" s="5"/>
      <c r="K4022" s="5"/>
      <c r="O4022" s="5"/>
      <c r="P4022" s="5"/>
      <c r="Q4022" s="5"/>
      <c r="R4022" s="18"/>
      <c r="S4022" s="18"/>
      <c r="T4022" s="18"/>
      <c r="AA4022" s="70"/>
      <c r="AB4022" s="70"/>
      <c r="AD4022" s="70"/>
      <c r="AE4022" s="113"/>
    </row>
    <row r="4023" spans="1:31" x14ac:dyDescent="0.25">
      <c r="A4023" s="18"/>
      <c r="B4023" s="18"/>
      <c r="C4023" s="18"/>
      <c r="D4023" s="77"/>
      <c r="E4023" s="77"/>
      <c r="F4023" s="77"/>
      <c r="G4023" s="78"/>
      <c r="H4023" s="5"/>
      <c r="I4023" s="5"/>
      <c r="J4023" s="5"/>
      <c r="K4023" s="5"/>
      <c r="O4023" s="5"/>
      <c r="P4023" s="5"/>
      <c r="Q4023" s="5"/>
      <c r="R4023" s="18"/>
      <c r="S4023" s="18"/>
      <c r="T4023" s="18"/>
      <c r="AA4023" s="70"/>
      <c r="AB4023" s="70"/>
      <c r="AD4023" s="70"/>
      <c r="AE4023" s="113"/>
    </row>
    <row r="4024" spans="1:31" x14ac:dyDescent="0.25">
      <c r="A4024" s="18"/>
      <c r="B4024" s="18"/>
      <c r="C4024" s="18"/>
      <c r="D4024" s="77"/>
      <c r="E4024" s="77"/>
      <c r="F4024" s="77"/>
      <c r="G4024" s="78"/>
      <c r="H4024" s="5"/>
      <c r="I4024" s="5"/>
      <c r="J4024" s="5"/>
      <c r="K4024" s="5"/>
      <c r="O4024" s="5"/>
      <c r="P4024" s="5"/>
      <c r="Q4024" s="5"/>
      <c r="R4024" s="18"/>
      <c r="S4024" s="18"/>
      <c r="T4024" s="18"/>
      <c r="AA4024" s="70"/>
      <c r="AB4024" s="70"/>
      <c r="AD4024" s="70"/>
      <c r="AE4024" s="113"/>
    </row>
    <row r="4025" spans="1:31" x14ac:dyDescent="0.25">
      <c r="A4025" s="18"/>
      <c r="B4025" s="18"/>
      <c r="C4025" s="18"/>
      <c r="D4025" s="77"/>
      <c r="E4025" s="77"/>
      <c r="F4025" s="77"/>
      <c r="G4025" s="78"/>
      <c r="H4025" s="5"/>
      <c r="I4025" s="5"/>
      <c r="J4025" s="5"/>
      <c r="K4025" s="5"/>
      <c r="O4025" s="5"/>
      <c r="P4025" s="5"/>
      <c r="Q4025" s="5"/>
      <c r="R4025" s="18"/>
      <c r="S4025" s="18"/>
      <c r="T4025" s="18"/>
      <c r="AA4025" s="70"/>
      <c r="AB4025" s="70"/>
      <c r="AC4025" s="20"/>
      <c r="AD4025" s="70"/>
      <c r="AE4025" s="114"/>
    </row>
    <row r="4026" spans="1:31" x14ac:dyDescent="0.25">
      <c r="A4026" s="18"/>
      <c r="B4026" s="18"/>
      <c r="C4026" s="18"/>
      <c r="D4026" s="77"/>
      <c r="E4026" s="77"/>
      <c r="F4026" s="77"/>
      <c r="G4026" s="78"/>
      <c r="H4026" s="5"/>
      <c r="I4026" s="5"/>
      <c r="J4026" s="5"/>
      <c r="K4026" s="5"/>
      <c r="O4026" s="5"/>
      <c r="P4026" s="5"/>
      <c r="Q4026" s="5"/>
      <c r="R4026" s="18"/>
      <c r="S4026" s="18"/>
      <c r="T4026" s="18"/>
      <c r="AA4026" s="70"/>
      <c r="AB4026" s="70"/>
      <c r="AC4026" s="20"/>
      <c r="AD4026" s="70"/>
      <c r="AE4026" s="114"/>
    </row>
    <row r="4027" spans="1:31" x14ac:dyDescent="0.25">
      <c r="A4027" s="18"/>
      <c r="B4027" s="18"/>
      <c r="C4027" s="18"/>
      <c r="D4027" s="77"/>
      <c r="E4027" s="77"/>
      <c r="F4027" s="77"/>
      <c r="G4027" s="78"/>
      <c r="H4027" s="5"/>
      <c r="I4027" s="5"/>
      <c r="J4027" s="5"/>
      <c r="K4027" s="5"/>
      <c r="O4027" s="5"/>
      <c r="P4027" s="5"/>
      <c r="Q4027" s="5"/>
      <c r="R4027" s="18"/>
      <c r="S4027" s="18"/>
      <c r="T4027" s="18"/>
      <c r="AA4027" s="70"/>
      <c r="AB4027" s="70"/>
      <c r="AC4027" s="20"/>
      <c r="AD4027" s="70"/>
      <c r="AE4027" s="114"/>
    </row>
    <row r="4028" spans="1:31" x14ac:dyDescent="0.25">
      <c r="A4028" s="18"/>
      <c r="B4028" s="18"/>
      <c r="C4028" s="18"/>
      <c r="D4028" s="77"/>
      <c r="E4028" s="77"/>
      <c r="F4028" s="77"/>
      <c r="G4028" s="78"/>
      <c r="H4028" s="5"/>
      <c r="I4028" s="5"/>
      <c r="J4028" s="5"/>
      <c r="K4028" s="5"/>
      <c r="O4028" s="5"/>
      <c r="P4028" s="5"/>
      <c r="Q4028" s="5"/>
      <c r="R4028" s="18"/>
      <c r="S4028" s="18"/>
      <c r="T4028" s="18"/>
      <c r="AA4028" s="70"/>
      <c r="AB4028" s="70"/>
      <c r="AC4028" s="20"/>
      <c r="AD4028" s="70"/>
      <c r="AE4028" s="114"/>
    </row>
    <row r="4029" spans="1:31" x14ac:dyDescent="0.25">
      <c r="A4029" s="18"/>
      <c r="B4029" s="18"/>
      <c r="C4029" s="18"/>
      <c r="D4029" s="77"/>
      <c r="E4029" s="77"/>
      <c r="F4029" s="77"/>
      <c r="G4029" s="78"/>
      <c r="H4029" s="5"/>
      <c r="I4029" s="5"/>
      <c r="J4029" s="5"/>
      <c r="K4029" s="5"/>
      <c r="O4029" s="5"/>
      <c r="P4029" s="5"/>
      <c r="Q4029" s="5"/>
      <c r="R4029" s="18"/>
      <c r="S4029" s="18"/>
      <c r="T4029" s="18"/>
      <c r="AA4029" s="70"/>
      <c r="AB4029" s="70"/>
      <c r="AC4029" s="20"/>
      <c r="AD4029" s="70"/>
      <c r="AE4029" s="114"/>
    </row>
    <row r="4030" spans="1:31" x14ac:dyDescent="0.25">
      <c r="A4030" s="18"/>
      <c r="B4030" s="18"/>
      <c r="C4030" s="18"/>
      <c r="D4030" s="77"/>
      <c r="E4030" s="77"/>
      <c r="F4030" s="77"/>
      <c r="G4030" s="78"/>
      <c r="H4030" s="5"/>
      <c r="I4030" s="5"/>
      <c r="J4030" s="5"/>
      <c r="K4030" s="5"/>
      <c r="O4030" s="5"/>
      <c r="P4030" s="5"/>
      <c r="Q4030" s="5"/>
      <c r="R4030" s="18"/>
      <c r="S4030" s="18"/>
      <c r="T4030" s="18"/>
      <c r="AA4030" s="70"/>
      <c r="AB4030" s="70"/>
      <c r="AC4030" s="20"/>
      <c r="AD4030" s="70"/>
      <c r="AE4030" s="114"/>
    </row>
    <row r="4031" spans="1:31" x14ac:dyDescent="0.25">
      <c r="A4031" s="18"/>
      <c r="B4031" s="18"/>
      <c r="C4031" s="18"/>
      <c r="D4031" s="77"/>
      <c r="E4031" s="77"/>
      <c r="F4031" s="77"/>
      <c r="G4031" s="78"/>
      <c r="H4031" s="5"/>
      <c r="I4031" s="5"/>
      <c r="J4031" s="5"/>
      <c r="K4031" s="5"/>
      <c r="O4031" s="5"/>
      <c r="P4031" s="5"/>
      <c r="Q4031" s="5"/>
      <c r="R4031" s="18"/>
      <c r="S4031" s="18"/>
      <c r="T4031" s="18"/>
      <c r="AA4031" s="70"/>
      <c r="AB4031" s="70"/>
      <c r="AC4031" s="20"/>
      <c r="AD4031" s="70"/>
      <c r="AE4031" s="114"/>
    </row>
    <row r="4032" spans="1:31" x14ac:dyDescent="0.25">
      <c r="A4032" s="18"/>
      <c r="B4032" s="18"/>
      <c r="C4032" s="18"/>
      <c r="D4032" s="77"/>
      <c r="E4032" s="77"/>
      <c r="F4032" s="77"/>
      <c r="G4032" s="78"/>
      <c r="H4032" s="5"/>
      <c r="I4032" s="5"/>
      <c r="J4032" s="5"/>
      <c r="K4032" s="5"/>
      <c r="O4032" s="5"/>
      <c r="P4032" s="5"/>
      <c r="Q4032" s="5"/>
      <c r="R4032" s="18"/>
      <c r="S4032" s="18"/>
      <c r="T4032" s="18"/>
      <c r="AA4032" s="70"/>
      <c r="AB4032" s="70"/>
      <c r="AC4032" s="20"/>
      <c r="AD4032" s="70"/>
      <c r="AE4032" s="114"/>
    </row>
    <row r="4033" spans="1:31" x14ac:dyDescent="0.25">
      <c r="A4033" s="18"/>
      <c r="B4033" s="18"/>
      <c r="C4033" s="18"/>
      <c r="D4033" s="77"/>
      <c r="E4033" s="77"/>
      <c r="F4033" s="77"/>
      <c r="G4033" s="78"/>
      <c r="H4033" s="5"/>
      <c r="I4033" s="5"/>
      <c r="J4033" s="5"/>
      <c r="K4033" s="5"/>
      <c r="O4033" s="5"/>
      <c r="P4033" s="5"/>
      <c r="Q4033" s="5"/>
      <c r="R4033" s="18"/>
      <c r="S4033" s="18"/>
      <c r="T4033" s="18"/>
      <c r="AA4033" s="70"/>
      <c r="AB4033" s="70"/>
      <c r="AC4033" s="20"/>
      <c r="AD4033" s="70"/>
      <c r="AE4033" s="114"/>
    </row>
    <row r="4034" spans="1:31" x14ac:dyDescent="0.25">
      <c r="A4034" s="18"/>
      <c r="B4034" s="18"/>
      <c r="C4034" s="18"/>
      <c r="D4034" s="77"/>
      <c r="E4034" s="77"/>
      <c r="F4034" s="77"/>
      <c r="G4034" s="78"/>
      <c r="H4034" s="5"/>
      <c r="I4034" s="5"/>
      <c r="J4034" s="5"/>
      <c r="K4034" s="5"/>
      <c r="O4034" s="5"/>
      <c r="P4034" s="5"/>
      <c r="Q4034" s="5"/>
      <c r="R4034" s="18"/>
      <c r="S4034" s="18"/>
      <c r="T4034" s="18"/>
      <c r="AA4034" s="70"/>
      <c r="AB4034" s="70"/>
      <c r="AC4034" s="20"/>
      <c r="AD4034" s="70"/>
      <c r="AE4034" s="114"/>
    </row>
    <row r="4035" spans="1:31" x14ac:dyDescent="0.25">
      <c r="A4035" s="18"/>
      <c r="B4035" s="18"/>
      <c r="C4035" s="18"/>
      <c r="D4035" s="77"/>
      <c r="E4035" s="77"/>
      <c r="F4035" s="77"/>
      <c r="G4035" s="78"/>
      <c r="H4035" s="5"/>
      <c r="I4035" s="5"/>
      <c r="J4035" s="5"/>
      <c r="K4035" s="5"/>
      <c r="O4035" s="5"/>
      <c r="P4035" s="5"/>
      <c r="Q4035" s="5"/>
      <c r="R4035" s="18"/>
      <c r="S4035" s="18"/>
      <c r="T4035" s="18"/>
      <c r="AA4035" s="70"/>
      <c r="AB4035" s="70"/>
      <c r="AC4035" s="20"/>
      <c r="AD4035" s="70"/>
      <c r="AE4035" s="114"/>
    </row>
    <row r="4036" spans="1:31" x14ac:dyDescent="0.25">
      <c r="A4036" s="18"/>
      <c r="B4036" s="18"/>
      <c r="C4036" s="18"/>
      <c r="D4036" s="77"/>
      <c r="E4036" s="77"/>
      <c r="F4036" s="77"/>
      <c r="G4036" s="78"/>
      <c r="H4036" s="5"/>
      <c r="I4036" s="5"/>
      <c r="J4036" s="5"/>
      <c r="K4036" s="5"/>
      <c r="O4036" s="5"/>
      <c r="P4036" s="5"/>
      <c r="Q4036" s="5"/>
      <c r="R4036" s="18"/>
      <c r="S4036" s="18"/>
      <c r="T4036" s="18"/>
      <c r="AA4036" s="70"/>
      <c r="AB4036" s="70"/>
      <c r="AC4036" s="20"/>
      <c r="AD4036" s="70"/>
      <c r="AE4036" s="114"/>
    </row>
    <row r="4037" spans="1:31" x14ac:dyDescent="0.25">
      <c r="A4037" s="18"/>
      <c r="B4037" s="18"/>
      <c r="C4037" s="18"/>
      <c r="D4037" s="77"/>
      <c r="E4037" s="77"/>
      <c r="F4037" s="77"/>
      <c r="G4037" s="78"/>
      <c r="H4037" s="5"/>
      <c r="I4037" s="5"/>
      <c r="J4037" s="5"/>
      <c r="K4037" s="5"/>
      <c r="O4037" s="5"/>
      <c r="P4037" s="5"/>
      <c r="Q4037" s="5"/>
      <c r="R4037" s="18"/>
      <c r="S4037" s="18"/>
      <c r="T4037" s="18"/>
      <c r="AA4037" s="70"/>
      <c r="AB4037" s="70"/>
      <c r="AC4037" s="20"/>
      <c r="AD4037" s="70"/>
      <c r="AE4037" s="114"/>
    </row>
    <row r="4038" spans="1:31" x14ac:dyDescent="0.25">
      <c r="A4038" s="18"/>
      <c r="B4038" s="18"/>
      <c r="C4038" s="18"/>
      <c r="D4038" s="77"/>
      <c r="E4038" s="77"/>
      <c r="F4038" s="77"/>
      <c r="G4038" s="78"/>
      <c r="H4038" s="5"/>
      <c r="I4038" s="5"/>
      <c r="J4038" s="5"/>
      <c r="K4038" s="5"/>
      <c r="O4038" s="5"/>
      <c r="P4038" s="5"/>
      <c r="Q4038" s="5"/>
      <c r="R4038" s="18"/>
      <c r="S4038" s="18"/>
      <c r="T4038" s="18"/>
      <c r="AA4038" s="70"/>
      <c r="AB4038" s="70"/>
      <c r="AC4038" s="20"/>
      <c r="AD4038" s="70"/>
      <c r="AE4038" s="114"/>
    </row>
    <row r="4039" spans="1:31" x14ac:dyDescent="0.25">
      <c r="A4039" s="18"/>
      <c r="B4039" s="18"/>
      <c r="C4039" s="18"/>
      <c r="D4039" s="77"/>
      <c r="E4039" s="77"/>
      <c r="F4039" s="77"/>
      <c r="G4039" s="78"/>
      <c r="H4039" s="5"/>
      <c r="I4039" s="5"/>
      <c r="J4039" s="5"/>
      <c r="K4039" s="5"/>
      <c r="O4039" s="5"/>
      <c r="P4039" s="5"/>
      <c r="Q4039" s="5"/>
      <c r="R4039" s="18"/>
      <c r="S4039" s="18"/>
      <c r="T4039" s="18"/>
      <c r="AA4039" s="70"/>
      <c r="AB4039" s="70"/>
      <c r="AC4039" s="20"/>
      <c r="AD4039" s="70"/>
      <c r="AE4039" s="114"/>
    </row>
    <row r="4040" spans="1:31" x14ac:dyDescent="0.25">
      <c r="A4040" s="18"/>
      <c r="B4040" s="18"/>
      <c r="C4040" s="18"/>
      <c r="D4040" s="77"/>
      <c r="E4040" s="77"/>
      <c r="F4040" s="77"/>
      <c r="G4040" s="78"/>
      <c r="H4040" s="5"/>
      <c r="I4040" s="5"/>
      <c r="J4040" s="5"/>
      <c r="K4040" s="5"/>
      <c r="O4040" s="5"/>
      <c r="P4040" s="5"/>
      <c r="Q4040" s="5"/>
      <c r="R4040" s="18"/>
      <c r="S4040" s="18"/>
      <c r="T4040" s="18"/>
      <c r="AA4040" s="70"/>
      <c r="AB4040" s="70"/>
      <c r="AC4040" s="20"/>
      <c r="AD4040" s="70"/>
      <c r="AE4040" s="114"/>
    </row>
    <row r="4041" spans="1:31" x14ac:dyDescent="0.25">
      <c r="A4041" s="18"/>
      <c r="B4041" s="18"/>
      <c r="C4041" s="18"/>
      <c r="D4041" s="77"/>
      <c r="E4041" s="77"/>
      <c r="F4041" s="77"/>
      <c r="G4041" s="78"/>
      <c r="H4041" s="5"/>
      <c r="I4041" s="5"/>
      <c r="J4041" s="5"/>
      <c r="K4041" s="5"/>
      <c r="O4041" s="5"/>
      <c r="P4041" s="5"/>
      <c r="Q4041" s="5"/>
      <c r="R4041" s="18"/>
      <c r="S4041" s="18"/>
      <c r="T4041" s="18"/>
      <c r="AA4041" s="70"/>
      <c r="AB4041" s="70"/>
      <c r="AC4041" s="20"/>
      <c r="AD4041" s="70"/>
      <c r="AE4041" s="114"/>
    </row>
    <row r="4042" spans="1:31" x14ac:dyDescent="0.25">
      <c r="A4042" s="18"/>
      <c r="B4042" s="18"/>
      <c r="C4042" s="18"/>
      <c r="D4042" s="77"/>
      <c r="E4042" s="77"/>
      <c r="F4042" s="77"/>
      <c r="G4042" s="78"/>
      <c r="H4042" s="5"/>
      <c r="I4042" s="5"/>
      <c r="J4042" s="5"/>
      <c r="K4042" s="5"/>
      <c r="O4042" s="5"/>
      <c r="P4042" s="5"/>
      <c r="Q4042" s="5"/>
      <c r="R4042" s="18"/>
      <c r="S4042" s="18"/>
      <c r="T4042" s="18"/>
      <c r="AA4042" s="70"/>
      <c r="AB4042" s="70"/>
      <c r="AC4042" s="20"/>
      <c r="AD4042" s="70"/>
      <c r="AE4042" s="114"/>
    </row>
    <row r="4043" spans="1:31" x14ac:dyDescent="0.25">
      <c r="A4043" s="18"/>
      <c r="B4043" s="18"/>
      <c r="C4043" s="18"/>
      <c r="D4043" s="77"/>
      <c r="E4043" s="77"/>
      <c r="F4043" s="77"/>
      <c r="G4043" s="78"/>
      <c r="H4043" s="5"/>
      <c r="I4043" s="5"/>
      <c r="J4043" s="5"/>
      <c r="K4043" s="5"/>
      <c r="O4043" s="5"/>
      <c r="P4043" s="5"/>
      <c r="Q4043" s="5"/>
      <c r="R4043" s="18"/>
      <c r="S4043" s="18"/>
      <c r="T4043" s="18"/>
      <c r="AA4043" s="70"/>
      <c r="AB4043" s="70"/>
      <c r="AC4043" s="20"/>
      <c r="AD4043" s="70"/>
      <c r="AE4043" s="114"/>
    </row>
    <row r="4044" spans="1:31" x14ac:dyDescent="0.25">
      <c r="A4044" s="18"/>
      <c r="B4044" s="18"/>
      <c r="C4044" s="18"/>
      <c r="D4044" s="77"/>
      <c r="E4044" s="77"/>
      <c r="F4044" s="77"/>
      <c r="G4044" s="78"/>
      <c r="H4044" s="5"/>
      <c r="I4044" s="5"/>
      <c r="J4044" s="5"/>
      <c r="K4044" s="5"/>
      <c r="O4044" s="5"/>
      <c r="P4044" s="5"/>
      <c r="Q4044" s="5"/>
      <c r="R4044" s="18"/>
      <c r="S4044" s="18"/>
      <c r="T4044" s="18"/>
      <c r="AA4044" s="70"/>
      <c r="AB4044" s="70"/>
      <c r="AC4044" s="20"/>
      <c r="AD4044" s="70"/>
      <c r="AE4044" s="114"/>
    </row>
    <row r="4045" spans="1:31" x14ac:dyDescent="0.25">
      <c r="A4045" s="18"/>
      <c r="B4045" s="18"/>
      <c r="C4045" s="18"/>
      <c r="D4045" s="77"/>
      <c r="E4045" s="77"/>
      <c r="F4045" s="77"/>
      <c r="G4045" s="78"/>
      <c r="H4045" s="5"/>
      <c r="I4045" s="5"/>
      <c r="J4045" s="5"/>
      <c r="K4045" s="5"/>
      <c r="O4045" s="5"/>
      <c r="P4045" s="5"/>
      <c r="Q4045" s="5"/>
      <c r="R4045" s="18"/>
      <c r="S4045" s="18"/>
      <c r="T4045" s="18"/>
      <c r="AA4045" s="70"/>
      <c r="AB4045" s="70"/>
      <c r="AC4045" s="20"/>
      <c r="AD4045" s="70"/>
      <c r="AE4045" s="114"/>
    </row>
    <row r="4046" spans="1:31" x14ac:dyDescent="0.25">
      <c r="A4046" s="18"/>
      <c r="B4046" s="18"/>
      <c r="C4046" s="18"/>
      <c r="D4046" s="77"/>
      <c r="E4046" s="77"/>
      <c r="F4046" s="77"/>
      <c r="G4046" s="78"/>
      <c r="H4046" s="5"/>
      <c r="I4046" s="5"/>
      <c r="J4046" s="5"/>
      <c r="K4046" s="5"/>
      <c r="O4046" s="5"/>
      <c r="P4046" s="5"/>
      <c r="Q4046" s="5"/>
      <c r="R4046" s="18"/>
      <c r="S4046" s="18"/>
      <c r="T4046" s="18"/>
      <c r="AA4046" s="70"/>
      <c r="AB4046" s="70"/>
      <c r="AC4046" s="20"/>
      <c r="AD4046" s="70"/>
      <c r="AE4046" s="114"/>
    </row>
    <row r="4047" spans="1:31" x14ac:dyDescent="0.25">
      <c r="A4047" s="18"/>
      <c r="B4047" s="18"/>
      <c r="C4047" s="18"/>
      <c r="D4047" s="77"/>
      <c r="E4047" s="77"/>
      <c r="F4047" s="77"/>
      <c r="G4047" s="78"/>
      <c r="H4047" s="5"/>
      <c r="I4047" s="5"/>
      <c r="J4047" s="5"/>
      <c r="K4047" s="5"/>
      <c r="O4047" s="5"/>
      <c r="P4047" s="5"/>
      <c r="Q4047" s="5"/>
      <c r="R4047" s="18"/>
      <c r="S4047" s="18"/>
      <c r="T4047" s="18"/>
      <c r="AA4047" s="70"/>
      <c r="AB4047" s="70"/>
      <c r="AC4047" s="20"/>
      <c r="AD4047" s="70"/>
      <c r="AE4047" s="114"/>
    </row>
    <row r="4048" spans="1:31" x14ac:dyDescent="0.25">
      <c r="A4048" s="18"/>
      <c r="B4048" s="18"/>
      <c r="C4048" s="18"/>
      <c r="D4048" s="77"/>
      <c r="E4048" s="77"/>
      <c r="F4048" s="77"/>
      <c r="G4048" s="78"/>
      <c r="H4048" s="5"/>
      <c r="I4048" s="5"/>
      <c r="J4048" s="5"/>
      <c r="K4048" s="5"/>
      <c r="O4048" s="5"/>
      <c r="P4048" s="5"/>
      <c r="Q4048" s="5"/>
      <c r="R4048" s="18"/>
      <c r="S4048" s="18"/>
      <c r="T4048" s="18"/>
      <c r="AA4048" s="70"/>
      <c r="AB4048" s="70"/>
      <c r="AC4048" s="20"/>
      <c r="AD4048" s="70"/>
      <c r="AE4048" s="114"/>
    </row>
    <row r="4049" spans="1:31" x14ac:dyDescent="0.25">
      <c r="A4049" s="18"/>
      <c r="B4049" s="18"/>
      <c r="C4049" s="18"/>
      <c r="D4049" s="77"/>
      <c r="E4049" s="77"/>
      <c r="F4049" s="77"/>
      <c r="G4049" s="78"/>
      <c r="H4049" s="5"/>
      <c r="I4049" s="5"/>
      <c r="J4049" s="5"/>
      <c r="K4049" s="5"/>
      <c r="O4049" s="5"/>
      <c r="P4049" s="5"/>
      <c r="Q4049" s="5"/>
      <c r="R4049" s="18"/>
      <c r="S4049" s="18"/>
      <c r="T4049" s="18"/>
      <c r="AA4049" s="70"/>
      <c r="AB4049" s="70"/>
      <c r="AC4049" s="20"/>
      <c r="AD4049" s="70"/>
      <c r="AE4049" s="114"/>
    </row>
    <row r="4050" spans="1:31" x14ac:dyDescent="0.25">
      <c r="A4050" s="18"/>
      <c r="B4050" s="18"/>
      <c r="C4050" s="18"/>
      <c r="D4050" s="77"/>
      <c r="E4050" s="77"/>
      <c r="F4050" s="77"/>
      <c r="G4050" s="78"/>
      <c r="H4050" s="5"/>
      <c r="I4050" s="5"/>
      <c r="J4050" s="5"/>
      <c r="K4050" s="5"/>
      <c r="O4050" s="5"/>
      <c r="P4050" s="5"/>
      <c r="Q4050" s="5"/>
      <c r="R4050" s="18"/>
      <c r="S4050" s="18"/>
      <c r="T4050" s="18"/>
      <c r="AA4050" s="70"/>
      <c r="AB4050" s="70"/>
      <c r="AC4050" s="20"/>
      <c r="AD4050" s="70"/>
      <c r="AE4050" s="114"/>
    </row>
    <row r="4051" spans="1:31" x14ac:dyDescent="0.25">
      <c r="A4051" s="18"/>
      <c r="B4051" s="18"/>
      <c r="C4051" s="18"/>
      <c r="D4051" s="77"/>
      <c r="E4051" s="77"/>
      <c r="F4051" s="77"/>
      <c r="G4051" s="78"/>
      <c r="H4051" s="5"/>
      <c r="I4051" s="5"/>
      <c r="J4051" s="5"/>
      <c r="K4051" s="5"/>
      <c r="O4051" s="5"/>
      <c r="P4051" s="5"/>
      <c r="Q4051" s="5"/>
      <c r="R4051" s="18"/>
      <c r="S4051" s="18"/>
      <c r="T4051" s="18"/>
      <c r="AA4051" s="70"/>
      <c r="AB4051" s="70"/>
      <c r="AC4051" s="20"/>
      <c r="AD4051" s="70"/>
      <c r="AE4051" s="114"/>
    </row>
    <row r="4052" spans="1:31" x14ac:dyDescent="0.25">
      <c r="A4052" s="18"/>
      <c r="B4052" s="18"/>
      <c r="C4052" s="18"/>
      <c r="D4052" s="77"/>
      <c r="E4052" s="77"/>
      <c r="F4052" s="77"/>
      <c r="G4052" s="78"/>
      <c r="H4052" s="5"/>
      <c r="I4052" s="5"/>
      <c r="J4052" s="5"/>
      <c r="K4052" s="5"/>
      <c r="O4052" s="5"/>
      <c r="P4052" s="5"/>
      <c r="Q4052" s="5"/>
      <c r="R4052" s="18"/>
      <c r="S4052" s="18"/>
      <c r="T4052" s="18"/>
      <c r="AA4052" s="70"/>
      <c r="AB4052" s="70"/>
      <c r="AC4052" s="20"/>
      <c r="AD4052" s="70"/>
      <c r="AE4052" s="114"/>
    </row>
    <row r="4053" spans="1:31" x14ac:dyDescent="0.25">
      <c r="A4053" s="18"/>
      <c r="B4053" s="18"/>
      <c r="C4053" s="18"/>
      <c r="D4053" s="77"/>
      <c r="E4053" s="77"/>
      <c r="F4053" s="77"/>
      <c r="G4053" s="78"/>
      <c r="H4053" s="5"/>
      <c r="I4053" s="5"/>
      <c r="J4053" s="5"/>
      <c r="K4053" s="5"/>
      <c r="O4053" s="5"/>
      <c r="P4053" s="5"/>
      <c r="Q4053" s="5"/>
      <c r="R4053" s="18"/>
      <c r="S4053" s="18"/>
      <c r="T4053" s="18"/>
      <c r="AA4053" s="70"/>
      <c r="AB4053" s="70"/>
      <c r="AC4053" s="20"/>
      <c r="AD4053" s="70"/>
      <c r="AE4053" s="114"/>
    </row>
    <row r="4054" spans="1:31" x14ac:dyDescent="0.25">
      <c r="A4054" s="18"/>
      <c r="B4054" s="18"/>
      <c r="C4054" s="18"/>
      <c r="D4054" s="77"/>
      <c r="E4054" s="77"/>
      <c r="F4054" s="77"/>
      <c r="G4054" s="78"/>
      <c r="H4054" s="5"/>
      <c r="I4054" s="5"/>
      <c r="J4054" s="5"/>
      <c r="K4054" s="5"/>
      <c r="O4054" s="5"/>
      <c r="P4054" s="5"/>
      <c r="Q4054" s="5"/>
      <c r="R4054" s="18"/>
      <c r="S4054" s="18"/>
      <c r="T4054" s="18"/>
      <c r="AA4054" s="70"/>
      <c r="AB4054" s="70"/>
      <c r="AC4054" s="20"/>
      <c r="AD4054" s="70"/>
      <c r="AE4054" s="114"/>
    </row>
    <row r="4055" spans="1:31" x14ac:dyDescent="0.25">
      <c r="A4055" s="18"/>
      <c r="B4055" s="18"/>
      <c r="C4055" s="18"/>
      <c r="D4055" s="77"/>
      <c r="E4055" s="77"/>
      <c r="F4055" s="77"/>
      <c r="G4055" s="78"/>
      <c r="H4055" s="5"/>
      <c r="I4055" s="5"/>
      <c r="J4055" s="5"/>
      <c r="K4055" s="5"/>
      <c r="O4055" s="5"/>
      <c r="P4055" s="5"/>
      <c r="Q4055" s="5"/>
      <c r="R4055" s="18"/>
      <c r="S4055" s="18"/>
      <c r="T4055" s="18"/>
      <c r="AA4055" s="70"/>
      <c r="AB4055" s="70"/>
      <c r="AC4055" s="20"/>
      <c r="AD4055" s="70"/>
      <c r="AE4055" s="114"/>
    </row>
    <row r="4056" spans="1:31" x14ac:dyDescent="0.25">
      <c r="A4056" s="18"/>
      <c r="B4056" s="18"/>
      <c r="C4056" s="18"/>
      <c r="D4056" s="77"/>
      <c r="E4056" s="77"/>
      <c r="F4056" s="77"/>
      <c r="G4056" s="78"/>
      <c r="H4056" s="5"/>
      <c r="I4056" s="5"/>
      <c r="J4056" s="5"/>
      <c r="K4056" s="5"/>
      <c r="O4056" s="5"/>
      <c r="P4056" s="5"/>
      <c r="Q4056" s="5"/>
      <c r="R4056" s="18"/>
      <c r="S4056" s="18"/>
      <c r="T4056" s="18"/>
      <c r="AA4056" s="70"/>
      <c r="AB4056" s="70"/>
      <c r="AC4056" s="20"/>
      <c r="AD4056" s="70"/>
      <c r="AE4056" s="114"/>
    </row>
    <row r="4057" spans="1:31" x14ac:dyDescent="0.25">
      <c r="A4057" s="18"/>
      <c r="B4057" s="18"/>
      <c r="C4057" s="18"/>
      <c r="D4057" s="77"/>
      <c r="E4057" s="77"/>
      <c r="F4057" s="77"/>
      <c r="G4057" s="78"/>
      <c r="H4057" s="5"/>
      <c r="I4057" s="5"/>
      <c r="J4057" s="5"/>
      <c r="K4057" s="5"/>
      <c r="O4057" s="5"/>
      <c r="P4057" s="5"/>
      <c r="Q4057" s="5"/>
      <c r="R4057" s="18"/>
      <c r="S4057" s="18"/>
      <c r="T4057" s="18"/>
      <c r="AA4057" s="70"/>
      <c r="AB4057" s="70"/>
      <c r="AC4057" s="20"/>
      <c r="AD4057" s="70"/>
      <c r="AE4057" s="114"/>
    </row>
    <row r="4058" spans="1:31" x14ac:dyDescent="0.25">
      <c r="A4058" s="18"/>
      <c r="B4058" s="18"/>
      <c r="C4058" s="18"/>
      <c r="D4058" s="77"/>
      <c r="E4058" s="77"/>
      <c r="F4058" s="77"/>
      <c r="G4058" s="78"/>
      <c r="H4058" s="5"/>
      <c r="I4058" s="5"/>
      <c r="J4058" s="5"/>
      <c r="K4058" s="5"/>
      <c r="O4058" s="5"/>
      <c r="P4058" s="5"/>
      <c r="Q4058" s="5"/>
      <c r="R4058" s="18"/>
      <c r="S4058" s="18"/>
      <c r="T4058" s="18"/>
      <c r="AA4058" s="70"/>
      <c r="AB4058" s="70"/>
      <c r="AC4058" s="20"/>
      <c r="AD4058" s="70"/>
      <c r="AE4058" s="114"/>
    </row>
    <row r="4059" spans="1:31" x14ac:dyDescent="0.25">
      <c r="A4059" s="18"/>
      <c r="B4059" s="18"/>
      <c r="C4059" s="18"/>
      <c r="D4059" s="77"/>
      <c r="E4059" s="77"/>
      <c r="F4059" s="77"/>
      <c r="G4059" s="78"/>
      <c r="H4059" s="5"/>
      <c r="I4059" s="5"/>
      <c r="J4059" s="5"/>
      <c r="K4059" s="5"/>
      <c r="O4059" s="5"/>
      <c r="P4059" s="5"/>
      <c r="Q4059" s="5"/>
      <c r="R4059" s="18"/>
      <c r="S4059" s="18"/>
      <c r="T4059" s="18"/>
      <c r="AA4059" s="70"/>
      <c r="AB4059" s="70"/>
      <c r="AC4059" s="20"/>
      <c r="AD4059" s="70"/>
      <c r="AE4059" s="114"/>
    </row>
    <row r="4060" spans="1:31" x14ac:dyDescent="0.25">
      <c r="A4060" s="18"/>
      <c r="B4060" s="18"/>
      <c r="C4060" s="18"/>
      <c r="D4060" s="77"/>
      <c r="E4060" s="77"/>
      <c r="F4060" s="77"/>
      <c r="G4060" s="78"/>
      <c r="H4060" s="5"/>
      <c r="I4060" s="5"/>
      <c r="J4060" s="5"/>
      <c r="K4060" s="5"/>
      <c r="O4060" s="5"/>
      <c r="P4060" s="5"/>
      <c r="Q4060" s="5"/>
      <c r="R4060" s="18"/>
      <c r="S4060" s="18"/>
      <c r="T4060" s="18"/>
      <c r="AA4060" s="70"/>
      <c r="AB4060" s="70"/>
      <c r="AC4060" s="20"/>
      <c r="AD4060" s="70"/>
      <c r="AE4060" s="114"/>
    </row>
    <row r="4061" spans="1:31" x14ac:dyDescent="0.25">
      <c r="A4061" s="18"/>
      <c r="B4061" s="18"/>
      <c r="C4061" s="18"/>
      <c r="D4061" s="77"/>
      <c r="E4061" s="77"/>
      <c r="F4061" s="77"/>
      <c r="G4061" s="78"/>
      <c r="H4061" s="5"/>
      <c r="I4061" s="5"/>
      <c r="J4061" s="5"/>
      <c r="K4061" s="5"/>
      <c r="O4061" s="5"/>
      <c r="P4061" s="5"/>
      <c r="Q4061" s="5"/>
      <c r="R4061" s="18"/>
      <c r="S4061" s="18"/>
      <c r="T4061" s="18"/>
      <c r="AA4061" s="70"/>
      <c r="AB4061" s="70"/>
      <c r="AC4061" s="20"/>
      <c r="AD4061" s="70"/>
      <c r="AE4061" s="114"/>
    </row>
    <row r="4062" spans="1:31" x14ac:dyDescent="0.25">
      <c r="A4062" s="18"/>
      <c r="B4062" s="18"/>
      <c r="C4062" s="18"/>
      <c r="D4062" s="77"/>
      <c r="E4062" s="77"/>
      <c r="F4062" s="77"/>
      <c r="G4062" s="78"/>
      <c r="H4062" s="5"/>
      <c r="I4062" s="5"/>
      <c r="J4062" s="5"/>
      <c r="K4062" s="5"/>
      <c r="O4062" s="5"/>
      <c r="P4062" s="5"/>
      <c r="Q4062" s="5"/>
      <c r="R4062" s="18"/>
      <c r="S4062" s="18"/>
      <c r="T4062" s="18"/>
      <c r="AA4062" s="70"/>
      <c r="AB4062" s="70"/>
      <c r="AC4062" s="20"/>
      <c r="AD4062" s="70"/>
      <c r="AE4062" s="114"/>
    </row>
    <row r="4063" spans="1:31" x14ac:dyDescent="0.25">
      <c r="A4063" s="18"/>
      <c r="B4063" s="18"/>
      <c r="C4063" s="18"/>
      <c r="D4063" s="77"/>
      <c r="E4063" s="77"/>
      <c r="F4063" s="77"/>
      <c r="G4063" s="78"/>
      <c r="H4063" s="5"/>
      <c r="I4063" s="5"/>
      <c r="J4063" s="5"/>
      <c r="K4063" s="5"/>
      <c r="O4063" s="5"/>
      <c r="P4063" s="5"/>
      <c r="Q4063" s="5"/>
      <c r="R4063" s="18"/>
      <c r="S4063" s="18"/>
      <c r="T4063" s="18"/>
      <c r="AA4063" s="70"/>
      <c r="AB4063" s="70"/>
      <c r="AC4063" s="20"/>
      <c r="AD4063" s="70"/>
      <c r="AE4063" s="114"/>
    </row>
    <row r="4064" spans="1:31" x14ac:dyDescent="0.25">
      <c r="A4064" s="18"/>
      <c r="B4064" s="18"/>
      <c r="C4064" s="18"/>
      <c r="D4064" s="77"/>
      <c r="E4064" s="77"/>
      <c r="F4064" s="77"/>
      <c r="G4064" s="78"/>
      <c r="H4064" s="5"/>
      <c r="I4064" s="5"/>
      <c r="J4064" s="5"/>
      <c r="K4064" s="5"/>
      <c r="O4064" s="5"/>
      <c r="P4064" s="5"/>
      <c r="Q4064" s="5"/>
      <c r="R4064" s="18"/>
      <c r="S4064" s="18"/>
      <c r="T4064" s="18"/>
      <c r="AA4064" s="70"/>
      <c r="AB4064" s="70"/>
      <c r="AC4064" s="20"/>
      <c r="AD4064" s="70"/>
      <c r="AE4064" s="114"/>
    </row>
    <row r="4065" spans="1:31" x14ac:dyDescent="0.25">
      <c r="A4065" s="18"/>
      <c r="B4065" s="18"/>
      <c r="C4065" s="18"/>
      <c r="D4065" s="77"/>
      <c r="E4065" s="77"/>
      <c r="F4065" s="77"/>
      <c r="G4065" s="78"/>
      <c r="H4065" s="5"/>
      <c r="I4065" s="5"/>
      <c r="J4065" s="5"/>
      <c r="K4065" s="5"/>
      <c r="O4065" s="5"/>
      <c r="P4065" s="5"/>
      <c r="Q4065" s="5"/>
      <c r="R4065" s="18"/>
      <c r="S4065" s="18"/>
      <c r="T4065" s="18"/>
      <c r="AA4065" s="70"/>
      <c r="AB4065" s="70"/>
      <c r="AC4065" s="20"/>
      <c r="AD4065" s="70"/>
      <c r="AE4065" s="114"/>
    </row>
    <row r="4066" spans="1:31" x14ac:dyDescent="0.25">
      <c r="A4066" s="18"/>
      <c r="B4066" s="18"/>
      <c r="C4066" s="18"/>
      <c r="D4066" s="77"/>
      <c r="E4066" s="77"/>
      <c r="F4066" s="77"/>
      <c r="G4066" s="78"/>
      <c r="H4066" s="5"/>
      <c r="I4066" s="5"/>
      <c r="J4066" s="5"/>
      <c r="K4066" s="5"/>
      <c r="O4066" s="5"/>
      <c r="P4066" s="5"/>
      <c r="Q4066" s="5"/>
      <c r="R4066" s="18"/>
      <c r="S4066" s="18"/>
      <c r="T4066" s="18"/>
      <c r="AA4066" s="70"/>
      <c r="AB4066" s="70"/>
      <c r="AC4066" s="20"/>
      <c r="AD4066" s="70"/>
      <c r="AE4066" s="114"/>
    </row>
    <row r="4067" spans="1:31" x14ac:dyDescent="0.25">
      <c r="A4067" s="18"/>
      <c r="B4067" s="18"/>
      <c r="C4067" s="18"/>
      <c r="D4067" s="77"/>
      <c r="E4067" s="77"/>
      <c r="F4067" s="77"/>
      <c r="G4067" s="78"/>
      <c r="H4067" s="5"/>
      <c r="I4067" s="5"/>
      <c r="J4067" s="5"/>
      <c r="K4067" s="5"/>
      <c r="O4067" s="5"/>
      <c r="P4067" s="5"/>
      <c r="Q4067" s="5"/>
      <c r="R4067" s="18"/>
      <c r="S4067" s="18"/>
      <c r="T4067" s="18"/>
      <c r="AA4067" s="70"/>
      <c r="AB4067" s="70"/>
      <c r="AC4067" s="20"/>
      <c r="AD4067" s="70"/>
      <c r="AE4067" s="114"/>
    </row>
    <row r="4068" spans="1:31" x14ac:dyDescent="0.25">
      <c r="A4068" s="18"/>
      <c r="B4068" s="18"/>
      <c r="C4068" s="18"/>
      <c r="D4068" s="77"/>
      <c r="E4068" s="77"/>
      <c r="F4068" s="77"/>
      <c r="G4068" s="78"/>
      <c r="H4068" s="5"/>
      <c r="I4068" s="5"/>
      <c r="J4068" s="5"/>
      <c r="K4068" s="5"/>
      <c r="O4068" s="5"/>
      <c r="P4068" s="5"/>
      <c r="Q4068" s="5"/>
      <c r="R4068" s="18"/>
      <c r="S4068" s="18"/>
      <c r="T4068" s="18"/>
      <c r="AA4068" s="70"/>
      <c r="AB4068" s="70"/>
      <c r="AC4068" s="20"/>
      <c r="AD4068" s="70"/>
      <c r="AE4068" s="114"/>
    </row>
    <row r="4069" spans="1:31" x14ac:dyDescent="0.25">
      <c r="A4069" s="18"/>
      <c r="B4069" s="18"/>
      <c r="C4069" s="18"/>
      <c r="D4069" s="77"/>
      <c r="E4069" s="77"/>
      <c r="F4069" s="77"/>
      <c r="G4069" s="78"/>
      <c r="H4069" s="5"/>
      <c r="I4069" s="5"/>
      <c r="J4069" s="5"/>
      <c r="K4069" s="5"/>
      <c r="O4069" s="5"/>
      <c r="P4069" s="5"/>
      <c r="Q4069" s="5"/>
      <c r="R4069" s="18"/>
      <c r="S4069" s="18"/>
      <c r="T4069" s="18"/>
      <c r="AA4069" s="70"/>
      <c r="AB4069" s="70"/>
      <c r="AC4069" s="20"/>
      <c r="AD4069" s="70"/>
      <c r="AE4069" s="114"/>
    </row>
    <row r="4070" spans="1:31" x14ac:dyDescent="0.25">
      <c r="A4070" s="18"/>
      <c r="B4070" s="18"/>
      <c r="C4070" s="18"/>
      <c r="D4070" s="77"/>
      <c r="E4070" s="77"/>
      <c r="F4070" s="77"/>
      <c r="G4070" s="78"/>
      <c r="H4070" s="5"/>
      <c r="I4070" s="5"/>
      <c r="J4070" s="5"/>
      <c r="K4070" s="5"/>
      <c r="O4070" s="5"/>
      <c r="P4070" s="5"/>
      <c r="Q4070" s="5"/>
      <c r="R4070" s="18"/>
      <c r="S4070" s="18"/>
      <c r="T4070" s="18"/>
      <c r="AA4070" s="70"/>
      <c r="AB4070" s="70"/>
      <c r="AC4070" s="20"/>
      <c r="AD4070" s="70"/>
      <c r="AE4070" s="114"/>
    </row>
    <row r="4071" spans="1:31" x14ac:dyDescent="0.25">
      <c r="A4071" s="18"/>
      <c r="B4071" s="18"/>
      <c r="C4071" s="18"/>
      <c r="D4071" s="77"/>
      <c r="E4071" s="77"/>
      <c r="F4071" s="77"/>
      <c r="G4071" s="78"/>
      <c r="H4071" s="5"/>
      <c r="I4071" s="5"/>
      <c r="J4071" s="5"/>
      <c r="K4071" s="5"/>
      <c r="O4071" s="5"/>
      <c r="P4071" s="5"/>
      <c r="Q4071" s="5"/>
      <c r="R4071" s="18"/>
      <c r="S4071" s="18"/>
      <c r="T4071" s="18"/>
      <c r="AA4071" s="70"/>
      <c r="AB4071" s="70"/>
      <c r="AC4071" s="20"/>
      <c r="AD4071" s="70"/>
      <c r="AE4071" s="114"/>
    </row>
    <row r="4072" spans="1:31" x14ac:dyDescent="0.25">
      <c r="A4072" s="18"/>
      <c r="B4072" s="18"/>
      <c r="C4072" s="18"/>
      <c r="D4072" s="77"/>
      <c r="E4072" s="77"/>
      <c r="F4072" s="77"/>
      <c r="G4072" s="78"/>
      <c r="H4072" s="5"/>
      <c r="I4072" s="5"/>
      <c r="J4072" s="5"/>
      <c r="K4072" s="5"/>
      <c r="O4072" s="5"/>
      <c r="P4072" s="5"/>
      <c r="Q4072" s="5"/>
      <c r="R4072" s="18"/>
      <c r="S4072" s="18"/>
      <c r="T4072" s="18"/>
      <c r="AA4072" s="70"/>
      <c r="AB4072" s="70"/>
      <c r="AC4072" s="20"/>
      <c r="AD4072" s="70"/>
      <c r="AE4072" s="114"/>
    </row>
    <row r="4073" spans="1:31" x14ac:dyDescent="0.25">
      <c r="A4073" s="18"/>
      <c r="B4073" s="18"/>
      <c r="C4073" s="18"/>
      <c r="D4073" s="77"/>
      <c r="E4073" s="77"/>
      <c r="F4073" s="77"/>
      <c r="G4073" s="78"/>
      <c r="H4073" s="5"/>
      <c r="I4073" s="5"/>
      <c r="J4073" s="5"/>
      <c r="K4073" s="5"/>
      <c r="O4073" s="5"/>
      <c r="P4073" s="5"/>
      <c r="Q4073" s="5"/>
      <c r="R4073" s="18"/>
      <c r="S4073" s="18"/>
      <c r="T4073" s="18"/>
      <c r="AA4073" s="70"/>
      <c r="AB4073" s="70"/>
      <c r="AC4073" s="20"/>
      <c r="AD4073" s="70"/>
      <c r="AE4073" s="114"/>
    </row>
    <row r="4074" spans="1:31" x14ac:dyDescent="0.25">
      <c r="A4074" s="18"/>
      <c r="B4074" s="18"/>
      <c r="C4074" s="18"/>
      <c r="D4074" s="77"/>
      <c r="E4074" s="77"/>
      <c r="F4074" s="77"/>
      <c r="G4074" s="78"/>
      <c r="H4074" s="5"/>
      <c r="I4074" s="5"/>
      <c r="J4074" s="5"/>
      <c r="K4074" s="5"/>
      <c r="O4074" s="5"/>
      <c r="P4074" s="5"/>
      <c r="Q4074" s="5"/>
      <c r="R4074" s="18"/>
      <c r="S4074" s="18"/>
      <c r="T4074" s="18"/>
      <c r="AA4074" s="70"/>
      <c r="AB4074" s="70"/>
      <c r="AC4074" s="20"/>
      <c r="AD4074" s="70"/>
      <c r="AE4074" s="114"/>
    </row>
    <row r="4075" spans="1:31" x14ac:dyDescent="0.25">
      <c r="A4075" s="18"/>
      <c r="B4075" s="18"/>
      <c r="C4075" s="18"/>
      <c r="D4075" s="77"/>
      <c r="E4075" s="77"/>
      <c r="F4075" s="77"/>
      <c r="G4075" s="78"/>
      <c r="H4075" s="5"/>
      <c r="I4075" s="5"/>
      <c r="J4075" s="5"/>
      <c r="K4075" s="5"/>
      <c r="O4075" s="5"/>
      <c r="P4075" s="5"/>
      <c r="Q4075" s="5"/>
      <c r="R4075" s="18"/>
      <c r="S4075" s="18"/>
      <c r="T4075" s="18"/>
      <c r="AA4075" s="70"/>
      <c r="AB4075" s="70"/>
      <c r="AC4075" s="20"/>
      <c r="AD4075" s="70"/>
      <c r="AE4075" s="114"/>
    </row>
    <row r="4076" spans="1:31" x14ac:dyDescent="0.25">
      <c r="A4076" s="18"/>
      <c r="B4076" s="18"/>
      <c r="C4076" s="18"/>
      <c r="D4076" s="77"/>
      <c r="E4076" s="77"/>
      <c r="F4076" s="77"/>
      <c r="G4076" s="78"/>
      <c r="H4076" s="5"/>
      <c r="I4076" s="5"/>
      <c r="J4076" s="5"/>
      <c r="K4076" s="5"/>
      <c r="O4076" s="5"/>
      <c r="P4076" s="5"/>
      <c r="Q4076" s="5"/>
      <c r="R4076" s="18"/>
      <c r="S4076" s="18"/>
      <c r="T4076" s="18"/>
      <c r="AA4076" s="70"/>
      <c r="AB4076" s="70"/>
      <c r="AC4076" s="20"/>
      <c r="AD4076" s="70"/>
      <c r="AE4076" s="114"/>
    </row>
    <row r="4077" spans="1:31" x14ac:dyDescent="0.25">
      <c r="A4077" s="18"/>
      <c r="B4077" s="18"/>
      <c r="C4077" s="18"/>
      <c r="D4077" s="77"/>
      <c r="E4077" s="77"/>
      <c r="F4077" s="77"/>
      <c r="G4077" s="78"/>
      <c r="H4077" s="5"/>
      <c r="I4077" s="5"/>
      <c r="J4077" s="5"/>
      <c r="K4077" s="5"/>
      <c r="O4077" s="5"/>
      <c r="P4077" s="5"/>
      <c r="Q4077" s="5"/>
      <c r="R4077" s="18"/>
      <c r="S4077" s="18"/>
      <c r="T4077" s="18"/>
      <c r="AA4077" s="70"/>
      <c r="AB4077" s="70"/>
      <c r="AC4077" s="20"/>
      <c r="AD4077" s="70"/>
      <c r="AE4077" s="114"/>
    </row>
    <row r="4078" spans="1:31" x14ac:dyDescent="0.25">
      <c r="A4078" s="18"/>
      <c r="B4078" s="18"/>
      <c r="C4078" s="18"/>
      <c r="D4078" s="77"/>
      <c r="E4078" s="77"/>
      <c r="F4078" s="77"/>
      <c r="G4078" s="78"/>
      <c r="H4078" s="5"/>
      <c r="I4078" s="5"/>
      <c r="J4078" s="5"/>
      <c r="K4078" s="5"/>
      <c r="O4078" s="5"/>
      <c r="P4078" s="5"/>
      <c r="Q4078" s="5"/>
      <c r="R4078" s="18"/>
      <c r="S4078" s="18"/>
      <c r="T4078" s="18"/>
      <c r="AA4078" s="70"/>
      <c r="AB4078" s="70"/>
      <c r="AC4078" s="20"/>
      <c r="AD4078" s="70"/>
      <c r="AE4078" s="114"/>
    </row>
    <row r="4079" spans="1:31" x14ac:dyDescent="0.25">
      <c r="A4079" s="18"/>
      <c r="B4079" s="18"/>
      <c r="C4079" s="18"/>
      <c r="D4079" s="77"/>
      <c r="E4079" s="77"/>
      <c r="F4079" s="77"/>
      <c r="G4079" s="78"/>
      <c r="H4079" s="5"/>
      <c r="I4079" s="5"/>
      <c r="J4079" s="5"/>
      <c r="K4079" s="5"/>
      <c r="O4079" s="5"/>
      <c r="P4079" s="5"/>
      <c r="Q4079" s="5"/>
      <c r="R4079" s="18"/>
      <c r="S4079" s="18"/>
      <c r="T4079" s="18"/>
      <c r="AA4079" s="70"/>
      <c r="AB4079" s="70"/>
      <c r="AC4079" s="20"/>
      <c r="AD4079" s="70"/>
      <c r="AE4079" s="114"/>
    </row>
    <row r="4080" spans="1:31" x14ac:dyDescent="0.25">
      <c r="A4080" s="18"/>
      <c r="B4080" s="18"/>
      <c r="C4080" s="18"/>
      <c r="D4080" s="77"/>
      <c r="E4080" s="77"/>
      <c r="F4080" s="77"/>
      <c r="G4080" s="78"/>
      <c r="H4080" s="5"/>
      <c r="I4080" s="5"/>
      <c r="J4080" s="5"/>
      <c r="K4080" s="5"/>
      <c r="O4080" s="5"/>
      <c r="P4080" s="5"/>
      <c r="Q4080" s="5"/>
      <c r="R4080" s="18"/>
      <c r="S4080" s="18"/>
      <c r="T4080" s="18"/>
      <c r="AA4080" s="70"/>
      <c r="AB4080" s="70"/>
      <c r="AC4080" s="20"/>
      <c r="AD4080" s="70"/>
      <c r="AE4080" s="114"/>
    </row>
    <row r="4081" spans="1:31" x14ac:dyDescent="0.25">
      <c r="A4081" s="18"/>
      <c r="B4081" s="18"/>
      <c r="C4081" s="18"/>
      <c r="D4081" s="77"/>
      <c r="E4081" s="77"/>
      <c r="F4081" s="77"/>
      <c r="G4081" s="78"/>
      <c r="H4081" s="5"/>
      <c r="I4081" s="5"/>
      <c r="J4081" s="5"/>
      <c r="K4081" s="5"/>
      <c r="O4081" s="5"/>
      <c r="P4081" s="5"/>
      <c r="Q4081" s="5"/>
      <c r="R4081" s="18"/>
      <c r="S4081" s="18"/>
      <c r="T4081" s="18"/>
      <c r="AA4081" s="70"/>
      <c r="AB4081" s="70"/>
      <c r="AC4081" s="20"/>
      <c r="AD4081" s="70"/>
      <c r="AE4081" s="114"/>
    </row>
    <row r="4082" spans="1:31" x14ac:dyDescent="0.25">
      <c r="A4082" s="18"/>
      <c r="B4082" s="18"/>
      <c r="C4082" s="18"/>
      <c r="D4082" s="77"/>
      <c r="E4082" s="77"/>
      <c r="F4082" s="77"/>
      <c r="G4082" s="78"/>
      <c r="H4082" s="5"/>
      <c r="I4082" s="5"/>
      <c r="J4082" s="5"/>
      <c r="K4082" s="5"/>
      <c r="O4082" s="5"/>
      <c r="P4082" s="5"/>
      <c r="Q4082" s="5"/>
      <c r="R4082" s="18"/>
      <c r="S4082" s="18"/>
      <c r="T4082" s="18"/>
      <c r="AA4082" s="70"/>
      <c r="AB4082" s="70"/>
      <c r="AC4082" s="20"/>
      <c r="AD4082" s="70"/>
      <c r="AE4082" s="114"/>
    </row>
    <row r="4083" spans="1:31" x14ac:dyDescent="0.25">
      <c r="A4083" s="18"/>
      <c r="B4083" s="18"/>
      <c r="C4083" s="18"/>
      <c r="D4083" s="77"/>
      <c r="E4083" s="77"/>
      <c r="F4083" s="77"/>
      <c r="G4083" s="78"/>
      <c r="H4083" s="5"/>
      <c r="I4083" s="5"/>
      <c r="J4083" s="5"/>
      <c r="K4083" s="5"/>
      <c r="O4083" s="5"/>
      <c r="P4083" s="5"/>
      <c r="Q4083" s="5"/>
      <c r="R4083" s="18"/>
      <c r="S4083" s="18"/>
      <c r="T4083" s="18"/>
      <c r="AA4083" s="70"/>
      <c r="AB4083" s="70"/>
      <c r="AC4083" s="20"/>
      <c r="AD4083" s="70"/>
      <c r="AE4083" s="114"/>
    </row>
    <row r="4084" spans="1:31" x14ac:dyDescent="0.25">
      <c r="A4084" s="18"/>
      <c r="B4084" s="18"/>
      <c r="C4084" s="18"/>
      <c r="D4084" s="77"/>
      <c r="E4084" s="77"/>
      <c r="F4084" s="77"/>
      <c r="G4084" s="78"/>
      <c r="H4084" s="5"/>
      <c r="I4084" s="5"/>
      <c r="J4084" s="5"/>
      <c r="K4084" s="5"/>
      <c r="O4084" s="5"/>
      <c r="P4084" s="5"/>
      <c r="Q4084" s="5"/>
      <c r="R4084" s="18"/>
      <c r="S4084" s="18"/>
      <c r="T4084" s="18"/>
      <c r="AA4084" s="70"/>
      <c r="AB4084" s="70"/>
      <c r="AC4084" s="20"/>
      <c r="AD4084" s="70"/>
      <c r="AE4084" s="114"/>
    </row>
    <row r="4085" spans="1:31" x14ac:dyDescent="0.25">
      <c r="A4085" s="18"/>
      <c r="B4085" s="18"/>
      <c r="C4085" s="18"/>
      <c r="D4085" s="77"/>
      <c r="E4085" s="77"/>
      <c r="F4085" s="77"/>
      <c r="G4085" s="78"/>
      <c r="H4085" s="5"/>
      <c r="I4085" s="5"/>
      <c r="J4085" s="5"/>
      <c r="K4085" s="5"/>
      <c r="O4085" s="5"/>
      <c r="P4085" s="5"/>
      <c r="Q4085" s="5"/>
      <c r="R4085" s="18"/>
      <c r="S4085" s="18"/>
      <c r="T4085" s="18"/>
      <c r="AA4085" s="70"/>
      <c r="AB4085" s="70"/>
      <c r="AC4085" s="20"/>
      <c r="AD4085" s="70"/>
      <c r="AE4085" s="114"/>
    </row>
    <row r="4086" spans="1:31" x14ac:dyDescent="0.25">
      <c r="A4086" s="18"/>
      <c r="B4086" s="18"/>
      <c r="C4086" s="18"/>
      <c r="D4086" s="77"/>
      <c r="E4086" s="77"/>
      <c r="F4086" s="77"/>
      <c r="G4086" s="78"/>
      <c r="H4086" s="5"/>
      <c r="I4086" s="5"/>
      <c r="J4086" s="5"/>
      <c r="K4086" s="5"/>
      <c r="O4086" s="5"/>
      <c r="P4086" s="5"/>
      <c r="Q4086" s="5"/>
      <c r="R4086" s="18"/>
      <c r="S4086" s="18"/>
      <c r="T4086" s="18"/>
      <c r="AA4086" s="70"/>
      <c r="AB4086" s="70"/>
      <c r="AC4086" s="20"/>
      <c r="AD4086" s="70"/>
      <c r="AE4086" s="114"/>
    </row>
    <row r="4087" spans="1:31" x14ac:dyDescent="0.25">
      <c r="A4087" s="18"/>
      <c r="B4087" s="18"/>
      <c r="C4087" s="18"/>
      <c r="D4087" s="77"/>
      <c r="E4087" s="77"/>
      <c r="F4087" s="77"/>
      <c r="G4087" s="78"/>
      <c r="H4087" s="5"/>
      <c r="I4087" s="5"/>
      <c r="J4087" s="5"/>
      <c r="K4087" s="5"/>
      <c r="O4087" s="5"/>
      <c r="P4087" s="5"/>
      <c r="Q4087" s="5"/>
      <c r="R4087" s="18"/>
      <c r="S4087" s="18"/>
      <c r="T4087" s="18"/>
      <c r="AA4087" s="70"/>
      <c r="AB4087" s="70"/>
      <c r="AC4087" s="20"/>
      <c r="AD4087" s="70"/>
      <c r="AE4087" s="114"/>
    </row>
    <row r="4088" spans="1:31" x14ac:dyDescent="0.25">
      <c r="A4088" s="18"/>
      <c r="B4088" s="18"/>
      <c r="C4088" s="18"/>
      <c r="D4088" s="77"/>
      <c r="E4088" s="77"/>
      <c r="F4088" s="77"/>
      <c r="G4088" s="78"/>
      <c r="H4088" s="5"/>
      <c r="I4088" s="5"/>
      <c r="J4088" s="5"/>
      <c r="K4088" s="5"/>
      <c r="O4088" s="5"/>
      <c r="P4088" s="5"/>
      <c r="Q4088" s="5"/>
      <c r="R4088" s="18"/>
      <c r="S4088" s="18"/>
      <c r="T4088" s="18"/>
      <c r="AA4088" s="70"/>
      <c r="AB4088" s="70"/>
      <c r="AC4088" s="20"/>
      <c r="AD4088" s="70"/>
      <c r="AE4088" s="114"/>
    </row>
    <row r="4089" spans="1:31" x14ac:dyDescent="0.25">
      <c r="A4089" s="18"/>
      <c r="B4089" s="18"/>
      <c r="C4089" s="18"/>
      <c r="D4089" s="77"/>
      <c r="E4089" s="77"/>
      <c r="F4089" s="77"/>
      <c r="G4089" s="78"/>
      <c r="H4089" s="5"/>
      <c r="I4089" s="5"/>
      <c r="J4089" s="5"/>
      <c r="K4089" s="5"/>
      <c r="O4089" s="5"/>
      <c r="P4089" s="5"/>
      <c r="Q4089" s="5"/>
      <c r="R4089" s="18"/>
      <c r="S4089" s="18"/>
      <c r="T4089" s="18"/>
      <c r="AA4089" s="70"/>
      <c r="AB4089" s="70"/>
      <c r="AC4089" s="20"/>
      <c r="AD4089" s="70"/>
      <c r="AE4089" s="114"/>
    </row>
    <row r="4090" spans="1:31" x14ac:dyDescent="0.25">
      <c r="A4090" s="18"/>
      <c r="B4090" s="18"/>
      <c r="C4090" s="18"/>
      <c r="D4090" s="77"/>
      <c r="E4090" s="77"/>
      <c r="F4090" s="77"/>
      <c r="G4090" s="78"/>
      <c r="H4090" s="5"/>
      <c r="I4090" s="5"/>
      <c r="J4090" s="5"/>
      <c r="K4090" s="5"/>
      <c r="O4090" s="5"/>
      <c r="P4090" s="5"/>
      <c r="Q4090" s="5"/>
      <c r="R4090" s="18"/>
      <c r="S4090" s="18"/>
      <c r="T4090" s="18"/>
      <c r="AA4090" s="70"/>
      <c r="AB4090" s="70"/>
      <c r="AC4090" s="20"/>
      <c r="AD4090" s="70"/>
      <c r="AE4090" s="114"/>
    </row>
    <row r="4091" spans="1:31" x14ac:dyDescent="0.25">
      <c r="A4091" s="18"/>
      <c r="B4091" s="18"/>
      <c r="C4091" s="18"/>
      <c r="D4091" s="77"/>
      <c r="E4091" s="77"/>
      <c r="F4091" s="77"/>
      <c r="G4091" s="78"/>
      <c r="H4091" s="5"/>
      <c r="I4091" s="5"/>
      <c r="J4091" s="5"/>
      <c r="K4091" s="5"/>
      <c r="O4091" s="5"/>
      <c r="P4091" s="5"/>
      <c r="Q4091" s="5"/>
      <c r="R4091" s="18"/>
      <c r="S4091" s="18"/>
      <c r="T4091" s="18"/>
      <c r="AA4091" s="70"/>
      <c r="AB4091" s="70"/>
      <c r="AC4091" s="20"/>
      <c r="AD4091" s="70"/>
      <c r="AE4091" s="114"/>
    </row>
    <row r="4092" spans="1:31" x14ac:dyDescent="0.25">
      <c r="A4092" s="18"/>
      <c r="B4092" s="18"/>
      <c r="C4092" s="18"/>
      <c r="D4092" s="77"/>
      <c r="E4092" s="77"/>
      <c r="F4092" s="77"/>
      <c r="G4092" s="78"/>
      <c r="H4092" s="5"/>
      <c r="I4092" s="5"/>
      <c r="J4092" s="5"/>
      <c r="K4092" s="5"/>
      <c r="O4092" s="5"/>
      <c r="P4092" s="5"/>
      <c r="Q4092" s="5"/>
      <c r="R4092" s="18"/>
      <c r="S4092" s="18"/>
      <c r="T4092" s="18"/>
      <c r="AA4092" s="70"/>
      <c r="AB4092" s="70"/>
      <c r="AC4092" s="20"/>
      <c r="AD4092" s="70"/>
      <c r="AE4092" s="114"/>
    </row>
    <row r="4093" spans="1:31" x14ac:dyDescent="0.25">
      <c r="A4093" s="18"/>
      <c r="B4093" s="18"/>
      <c r="C4093" s="18"/>
      <c r="D4093" s="77"/>
      <c r="E4093" s="77"/>
      <c r="F4093" s="77"/>
      <c r="G4093" s="78"/>
      <c r="H4093" s="5"/>
      <c r="I4093" s="5"/>
      <c r="J4093" s="5"/>
      <c r="K4093" s="5"/>
      <c r="O4093" s="5"/>
      <c r="P4093" s="5"/>
      <c r="Q4093" s="5"/>
      <c r="R4093" s="18"/>
      <c r="S4093" s="18"/>
      <c r="T4093" s="18"/>
      <c r="AA4093" s="70"/>
      <c r="AB4093" s="70"/>
      <c r="AC4093" s="20"/>
      <c r="AD4093" s="70"/>
      <c r="AE4093" s="114"/>
    </row>
    <row r="4094" spans="1:31" x14ac:dyDescent="0.25">
      <c r="A4094" s="18"/>
      <c r="B4094" s="18"/>
      <c r="C4094" s="18"/>
      <c r="D4094" s="77"/>
      <c r="E4094" s="77"/>
      <c r="F4094" s="77"/>
      <c r="G4094" s="78"/>
      <c r="H4094" s="5"/>
      <c r="I4094" s="5"/>
      <c r="J4094" s="5"/>
      <c r="K4094" s="5"/>
      <c r="O4094" s="5"/>
      <c r="P4094" s="5"/>
      <c r="Q4094" s="5"/>
      <c r="R4094" s="18"/>
      <c r="S4094" s="18"/>
      <c r="T4094" s="18"/>
      <c r="AA4094" s="70"/>
      <c r="AB4094" s="70"/>
      <c r="AC4094" s="20"/>
      <c r="AD4094" s="70"/>
      <c r="AE4094" s="114"/>
    </row>
    <row r="4095" spans="1:31" x14ac:dyDescent="0.25">
      <c r="A4095" s="18"/>
      <c r="B4095" s="18"/>
      <c r="C4095" s="18"/>
      <c r="D4095" s="77"/>
      <c r="E4095" s="77"/>
      <c r="F4095" s="77"/>
      <c r="G4095" s="78"/>
      <c r="H4095" s="5"/>
      <c r="I4095" s="5"/>
      <c r="J4095" s="5"/>
      <c r="K4095" s="5"/>
      <c r="O4095" s="5"/>
      <c r="P4095" s="5"/>
      <c r="Q4095" s="5"/>
      <c r="R4095" s="18"/>
      <c r="S4095" s="18"/>
      <c r="T4095" s="18"/>
      <c r="AA4095" s="70"/>
      <c r="AB4095" s="70"/>
      <c r="AC4095" s="20"/>
      <c r="AD4095" s="70"/>
      <c r="AE4095" s="114"/>
    </row>
    <row r="4096" spans="1:31" x14ac:dyDescent="0.25">
      <c r="A4096" s="18"/>
      <c r="B4096" s="18"/>
      <c r="C4096" s="18"/>
      <c r="D4096" s="77"/>
      <c r="E4096" s="77"/>
      <c r="F4096" s="77"/>
      <c r="G4096" s="78"/>
      <c r="H4096" s="5"/>
      <c r="I4096" s="5"/>
      <c r="J4096" s="5"/>
      <c r="K4096" s="5"/>
      <c r="O4096" s="5"/>
      <c r="P4096" s="5"/>
      <c r="Q4096" s="5"/>
      <c r="R4096" s="18"/>
      <c r="S4096" s="18"/>
      <c r="T4096" s="18"/>
      <c r="AA4096" s="70"/>
      <c r="AB4096" s="70"/>
      <c r="AC4096" s="20"/>
      <c r="AD4096" s="70"/>
      <c r="AE4096" s="114"/>
    </row>
    <row r="4097" spans="1:31" x14ac:dyDescent="0.25">
      <c r="A4097" s="18"/>
      <c r="B4097" s="18"/>
      <c r="C4097" s="18"/>
      <c r="D4097" s="77"/>
      <c r="E4097" s="77"/>
      <c r="F4097" s="77"/>
      <c r="G4097" s="78"/>
      <c r="H4097" s="5"/>
      <c r="I4097" s="5"/>
      <c r="J4097" s="5"/>
      <c r="K4097" s="5"/>
      <c r="O4097" s="5"/>
      <c r="P4097" s="5"/>
      <c r="Q4097" s="5"/>
      <c r="R4097" s="18"/>
      <c r="S4097" s="18"/>
      <c r="T4097" s="18"/>
      <c r="AA4097" s="70"/>
      <c r="AB4097" s="70"/>
      <c r="AC4097" s="20"/>
      <c r="AD4097" s="70"/>
      <c r="AE4097" s="114"/>
    </row>
    <row r="4098" spans="1:31" x14ac:dyDescent="0.25">
      <c r="A4098" s="18"/>
      <c r="B4098" s="18"/>
      <c r="C4098" s="18"/>
      <c r="D4098" s="77"/>
      <c r="E4098" s="77"/>
      <c r="F4098" s="77"/>
      <c r="G4098" s="78"/>
      <c r="H4098" s="5"/>
      <c r="I4098" s="5"/>
      <c r="J4098" s="5"/>
      <c r="K4098" s="5"/>
      <c r="O4098" s="5"/>
      <c r="P4098" s="5"/>
      <c r="Q4098" s="5"/>
      <c r="R4098" s="18"/>
      <c r="S4098" s="18"/>
      <c r="T4098" s="18"/>
      <c r="AA4098" s="70"/>
      <c r="AB4098" s="70"/>
      <c r="AC4098" s="20"/>
      <c r="AD4098" s="70"/>
      <c r="AE4098" s="114"/>
    </row>
    <row r="4099" spans="1:31" x14ac:dyDescent="0.25">
      <c r="A4099" s="18"/>
      <c r="B4099" s="18"/>
      <c r="C4099" s="18"/>
      <c r="D4099" s="77"/>
      <c r="E4099" s="77"/>
      <c r="F4099" s="77"/>
      <c r="G4099" s="78"/>
      <c r="H4099" s="5"/>
      <c r="I4099" s="5"/>
      <c r="J4099" s="5"/>
      <c r="K4099" s="5"/>
      <c r="O4099" s="5"/>
      <c r="P4099" s="5"/>
      <c r="Q4099" s="5"/>
      <c r="R4099" s="18"/>
      <c r="S4099" s="18"/>
      <c r="T4099" s="18"/>
      <c r="AA4099" s="70"/>
      <c r="AB4099" s="70"/>
      <c r="AC4099" s="20"/>
      <c r="AD4099" s="70"/>
      <c r="AE4099" s="114"/>
    </row>
    <row r="4100" spans="1:31" x14ac:dyDescent="0.25">
      <c r="A4100" s="18"/>
      <c r="B4100" s="18"/>
      <c r="C4100" s="18"/>
      <c r="D4100" s="77"/>
      <c r="E4100" s="77"/>
      <c r="F4100" s="77"/>
      <c r="G4100" s="78"/>
      <c r="H4100" s="5"/>
      <c r="I4100" s="5"/>
      <c r="J4100" s="5"/>
      <c r="K4100" s="5"/>
      <c r="O4100" s="5"/>
      <c r="P4100" s="5"/>
      <c r="Q4100" s="5"/>
      <c r="R4100" s="18"/>
      <c r="S4100" s="18"/>
      <c r="T4100" s="18"/>
      <c r="AA4100" s="70"/>
      <c r="AB4100" s="70"/>
      <c r="AC4100" s="20"/>
      <c r="AD4100" s="70"/>
      <c r="AE4100" s="114"/>
    </row>
    <row r="4101" spans="1:31" x14ac:dyDescent="0.25">
      <c r="A4101" s="18"/>
      <c r="B4101" s="18"/>
      <c r="C4101" s="18"/>
      <c r="D4101" s="77"/>
      <c r="E4101" s="77"/>
      <c r="F4101" s="77"/>
      <c r="G4101" s="78"/>
      <c r="H4101" s="5"/>
      <c r="I4101" s="5"/>
      <c r="J4101" s="5"/>
      <c r="K4101" s="5"/>
      <c r="O4101" s="5"/>
      <c r="P4101" s="5"/>
      <c r="Q4101" s="5"/>
      <c r="R4101" s="18"/>
      <c r="S4101" s="18"/>
      <c r="T4101" s="18"/>
      <c r="AA4101" s="70"/>
      <c r="AB4101" s="70"/>
      <c r="AC4101" s="20"/>
      <c r="AD4101" s="70"/>
      <c r="AE4101" s="114"/>
    </row>
    <row r="4102" spans="1:31" x14ac:dyDescent="0.25">
      <c r="A4102" s="18"/>
      <c r="B4102" s="18"/>
      <c r="C4102" s="18"/>
      <c r="D4102" s="77"/>
      <c r="E4102" s="77"/>
      <c r="F4102" s="77"/>
      <c r="G4102" s="78"/>
      <c r="H4102" s="5"/>
      <c r="I4102" s="5"/>
      <c r="J4102" s="5"/>
      <c r="K4102" s="5"/>
      <c r="O4102" s="5"/>
      <c r="P4102" s="5"/>
      <c r="Q4102" s="5"/>
      <c r="R4102" s="18"/>
      <c r="S4102" s="18"/>
      <c r="T4102" s="18"/>
      <c r="AA4102" s="70"/>
      <c r="AB4102" s="70"/>
      <c r="AC4102" s="20"/>
      <c r="AD4102" s="70"/>
      <c r="AE4102" s="114"/>
    </row>
    <row r="4103" spans="1:31" x14ac:dyDescent="0.25">
      <c r="A4103" s="18"/>
      <c r="B4103" s="18"/>
      <c r="C4103" s="18"/>
      <c r="D4103" s="77"/>
      <c r="E4103" s="77"/>
      <c r="F4103" s="77"/>
      <c r="G4103" s="78"/>
      <c r="H4103" s="5"/>
      <c r="I4103" s="5"/>
      <c r="J4103" s="5"/>
      <c r="K4103" s="5"/>
      <c r="O4103" s="5"/>
      <c r="P4103" s="5"/>
      <c r="Q4103" s="5"/>
      <c r="R4103" s="18"/>
      <c r="S4103" s="18"/>
      <c r="T4103" s="18"/>
      <c r="AA4103" s="70"/>
      <c r="AB4103" s="70"/>
      <c r="AC4103" s="20"/>
      <c r="AD4103" s="70"/>
      <c r="AE4103" s="114"/>
    </row>
    <row r="4104" spans="1:31" x14ac:dyDescent="0.25">
      <c r="A4104" s="18"/>
      <c r="B4104" s="18"/>
      <c r="C4104" s="18"/>
      <c r="D4104" s="77"/>
      <c r="E4104" s="77"/>
      <c r="F4104" s="77"/>
      <c r="G4104" s="78"/>
      <c r="H4104" s="5"/>
      <c r="I4104" s="5"/>
      <c r="J4104" s="5"/>
      <c r="K4104" s="5"/>
      <c r="O4104" s="5"/>
      <c r="P4104" s="5"/>
      <c r="Q4104" s="5"/>
      <c r="R4104" s="18"/>
      <c r="S4104" s="18"/>
      <c r="T4104" s="18"/>
      <c r="AA4104" s="70"/>
      <c r="AB4104" s="70"/>
      <c r="AC4104" s="20"/>
      <c r="AD4104" s="70"/>
      <c r="AE4104" s="114"/>
    </row>
    <row r="4105" spans="1:31" x14ac:dyDescent="0.25">
      <c r="A4105" s="18"/>
      <c r="B4105" s="18"/>
      <c r="C4105" s="18"/>
      <c r="D4105" s="77"/>
      <c r="E4105" s="77"/>
      <c r="F4105" s="77"/>
      <c r="G4105" s="78"/>
      <c r="H4105" s="5"/>
      <c r="I4105" s="5"/>
      <c r="J4105" s="5"/>
      <c r="K4105" s="5"/>
      <c r="O4105" s="5"/>
      <c r="P4105" s="5"/>
      <c r="Q4105" s="5"/>
      <c r="R4105" s="18"/>
      <c r="S4105" s="18"/>
      <c r="T4105" s="18"/>
      <c r="AA4105" s="70"/>
      <c r="AB4105" s="70"/>
      <c r="AC4105" s="20"/>
      <c r="AD4105" s="70"/>
      <c r="AE4105" s="114"/>
    </row>
    <row r="4106" spans="1:31" x14ac:dyDescent="0.25">
      <c r="A4106" s="18"/>
      <c r="B4106" s="18"/>
      <c r="C4106" s="18"/>
      <c r="D4106" s="77"/>
      <c r="E4106" s="77"/>
      <c r="F4106" s="77"/>
      <c r="G4106" s="78"/>
      <c r="H4106" s="5"/>
      <c r="I4106" s="5"/>
      <c r="J4106" s="5"/>
      <c r="K4106" s="5"/>
      <c r="O4106" s="5"/>
      <c r="P4106" s="5"/>
      <c r="Q4106" s="5"/>
      <c r="R4106" s="18"/>
      <c r="S4106" s="18"/>
      <c r="T4106" s="18"/>
      <c r="AA4106" s="70"/>
      <c r="AB4106" s="70"/>
      <c r="AC4106" s="20"/>
      <c r="AD4106" s="70"/>
      <c r="AE4106" s="114"/>
    </row>
    <row r="4107" spans="1:31" x14ac:dyDescent="0.25">
      <c r="A4107" s="18"/>
      <c r="B4107" s="18"/>
      <c r="C4107" s="18"/>
      <c r="D4107" s="77"/>
      <c r="E4107" s="77"/>
      <c r="F4107" s="77"/>
      <c r="G4107" s="78"/>
      <c r="H4107" s="5"/>
      <c r="I4107" s="5"/>
      <c r="J4107" s="5"/>
      <c r="K4107" s="5"/>
      <c r="O4107" s="5"/>
      <c r="P4107" s="5"/>
      <c r="Q4107" s="5"/>
      <c r="R4107" s="18"/>
      <c r="S4107" s="18"/>
      <c r="T4107" s="18"/>
      <c r="AA4107" s="70"/>
      <c r="AB4107" s="70"/>
      <c r="AC4107" s="20"/>
      <c r="AD4107" s="70"/>
      <c r="AE4107" s="114"/>
    </row>
    <row r="4108" spans="1:31" x14ac:dyDescent="0.25">
      <c r="A4108" s="18"/>
      <c r="B4108" s="18"/>
      <c r="C4108" s="18"/>
      <c r="D4108" s="77"/>
      <c r="E4108" s="77"/>
      <c r="F4108" s="77"/>
      <c r="G4108" s="78"/>
      <c r="H4108" s="5"/>
      <c r="I4108" s="5"/>
      <c r="J4108" s="5"/>
      <c r="K4108" s="5"/>
      <c r="O4108" s="5"/>
      <c r="P4108" s="5"/>
      <c r="Q4108" s="5"/>
      <c r="R4108" s="18"/>
      <c r="S4108" s="18"/>
      <c r="T4108" s="18"/>
      <c r="AA4108" s="70"/>
      <c r="AB4108" s="70"/>
      <c r="AC4108" s="20"/>
      <c r="AD4108" s="70"/>
      <c r="AE4108" s="114"/>
    </row>
    <row r="4109" spans="1:31" x14ac:dyDescent="0.25">
      <c r="A4109" s="18"/>
      <c r="B4109" s="18"/>
      <c r="C4109" s="18"/>
      <c r="D4109" s="77"/>
      <c r="E4109" s="77"/>
      <c r="F4109" s="77"/>
      <c r="G4109" s="78"/>
      <c r="H4109" s="5"/>
      <c r="I4109" s="5"/>
      <c r="J4109" s="5"/>
      <c r="K4109" s="5"/>
      <c r="O4109" s="5"/>
      <c r="P4109" s="5"/>
      <c r="Q4109" s="5"/>
      <c r="R4109" s="18"/>
      <c r="S4109" s="18"/>
      <c r="T4109" s="18"/>
      <c r="AA4109" s="70"/>
      <c r="AB4109" s="70"/>
      <c r="AC4109" s="20"/>
      <c r="AD4109" s="70"/>
      <c r="AE4109" s="114"/>
    </row>
    <row r="4110" spans="1:31" x14ac:dyDescent="0.25">
      <c r="A4110" s="18"/>
      <c r="B4110" s="18"/>
      <c r="C4110" s="18"/>
      <c r="D4110" s="77"/>
      <c r="E4110" s="77"/>
      <c r="F4110" s="77"/>
      <c r="G4110" s="78"/>
      <c r="H4110" s="5"/>
      <c r="I4110" s="5"/>
      <c r="J4110" s="5"/>
      <c r="K4110" s="5"/>
      <c r="O4110" s="5"/>
      <c r="P4110" s="5"/>
      <c r="Q4110" s="5"/>
      <c r="R4110" s="18"/>
      <c r="S4110" s="18"/>
      <c r="T4110" s="18"/>
      <c r="AA4110" s="70"/>
      <c r="AB4110" s="70"/>
      <c r="AC4110" s="20"/>
      <c r="AD4110" s="70"/>
      <c r="AE4110" s="114"/>
    </row>
    <row r="4111" spans="1:31" x14ac:dyDescent="0.25">
      <c r="A4111" s="18"/>
      <c r="B4111" s="18"/>
      <c r="C4111" s="18"/>
      <c r="D4111" s="77"/>
      <c r="E4111" s="77"/>
      <c r="F4111" s="77"/>
      <c r="G4111" s="78"/>
      <c r="H4111" s="5"/>
      <c r="I4111" s="5"/>
      <c r="J4111" s="5"/>
      <c r="K4111" s="5"/>
      <c r="O4111" s="5"/>
      <c r="P4111" s="5"/>
      <c r="Q4111" s="5"/>
      <c r="R4111" s="18"/>
      <c r="S4111" s="18"/>
      <c r="T4111" s="18"/>
      <c r="AA4111" s="70"/>
      <c r="AB4111" s="70"/>
      <c r="AC4111" s="20"/>
      <c r="AD4111" s="70"/>
      <c r="AE4111" s="114"/>
    </row>
    <row r="4112" spans="1:31" x14ac:dyDescent="0.25">
      <c r="A4112" s="18"/>
      <c r="B4112" s="18"/>
      <c r="C4112" s="18"/>
      <c r="D4112" s="77"/>
      <c r="E4112" s="77"/>
      <c r="F4112" s="77"/>
      <c r="G4112" s="78"/>
      <c r="H4112" s="5"/>
      <c r="I4112" s="5"/>
      <c r="J4112" s="5"/>
      <c r="K4112" s="5"/>
      <c r="O4112" s="5"/>
      <c r="P4112" s="5"/>
      <c r="Q4112" s="5"/>
      <c r="R4112" s="18"/>
      <c r="S4112" s="18"/>
      <c r="T4112" s="18"/>
      <c r="AA4112" s="70"/>
      <c r="AB4112" s="70"/>
      <c r="AC4112" s="20"/>
      <c r="AD4112" s="70"/>
      <c r="AE4112" s="114"/>
    </row>
    <row r="4113" spans="1:31" x14ac:dyDescent="0.25">
      <c r="A4113" s="18"/>
      <c r="B4113" s="18"/>
      <c r="C4113" s="18"/>
      <c r="D4113" s="77"/>
      <c r="E4113" s="77"/>
      <c r="F4113" s="77"/>
      <c r="G4113" s="78"/>
      <c r="H4113" s="5"/>
      <c r="I4113" s="5"/>
      <c r="J4113" s="5"/>
      <c r="K4113" s="5"/>
      <c r="O4113" s="5"/>
      <c r="P4113" s="5"/>
      <c r="Q4113" s="5"/>
      <c r="R4113" s="18"/>
      <c r="S4113" s="18"/>
      <c r="T4113" s="18"/>
      <c r="AA4113" s="70"/>
      <c r="AB4113" s="70"/>
      <c r="AC4113" s="20"/>
      <c r="AD4113" s="70"/>
      <c r="AE4113" s="114"/>
    </row>
    <row r="4114" spans="1:31" x14ac:dyDescent="0.25">
      <c r="A4114" s="18"/>
      <c r="B4114" s="18"/>
      <c r="C4114" s="18"/>
      <c r="D4114" s="77"/>
      <c r="E4114" s="77"/>
      <c r="F4114" s="77"/>
      <c r="G4114" s="78"/>
      <c r="H4114" s="5"/>
      <c r="I4114" s="5"/>
      <c r="J4114" s="5"/>
      <c r="K4114" s="5"/>
      <c r="O4114" s="5"/>
      <c r="P4114" s="5"/>
      <c r="Q4114" s="5"/>
      <c r="R4114" s="18"/>
      <c r="S4114" s="18"/>
      <c r="T4114" s="18"/>
      <c r="AA4114" s="70"/>
      <c r="AB4114" s="70"/>
      <c r="AC4114" s="20"/>
      <c r="AD4114" s="70"/>
      <c r="AE4114" s="114"/>
    </row>
    <row r="4115" spans="1:31" x14ac:dyDescent="0.25">
      <c r="A4115" s="18"/>
      <c r="B4115" s="18"/>
      <c r="C4115" s="18"/>
      <c r="D4115" s="77"/>
      <c r="E4115" s="77"/>
      <c r="F4115" s="77"/>
      <c r="G4115" s="78"/>
      <c r="H4115" s="5"/>
      <c r="I4115" s="5"/>
      <c r="J4115" s="5"/>
      <c r="K4115" s="5"/>
      <c r="O4115" s="5"/>
      <c r="P4115" s="5"/>
      <c r="Q4115" s="5"/>
      <c r="R4115" s="18"/>
      <c r="S4115" s="18"/>
      <c r="T4115" s="18"/>
      <c r="AA4115" s="70"/>
      <c r="AB4115" s="70"/>
      <c r="AC4115" s="20"/>
      <c r="AD4115" s="70"/>
      <c r="AE4115" s="114"/>
    </row>
    <row r="4116" spans="1:31" x14ac:dyDescent="0.25">
      <c r="A4116" s="18"/>
      <c r="B4116" s="18"/>
      <c r="C4116" s="18"/>
      <c r="D4116" s="77"/>
      <c r="E4116" s="77"/>
      <c r="F4116" s="77"/>
      <c r="G4116" s="78"/>
      <c r="H4116" s="5"/>
      <c r="I4116" s="5"/>
      <c r="J4116" s="5"/>
      <c r="K4116" s="5"/>
      <c r="O4116" s="5"/>
      <c r="P4116" s="5"/>
      <c r="Q4116" s="5"/>
      <c r="R4116" s="18"/>
      <c r="S4116" s="18"/>
      <c r="T4116" s="18"/>
      <c r="AA4116" s="70"/>
      <c r="AB4116" s="70"/>
      <c r="AC4116" s="20"/>
      <c r="AD4116" s="70"/>
      <c r="AE4116" s="114"/>
    </row>
    <row r="4117" spans="1:31" x14ac:dyDescent="0.25">
      <c r="A4117" s="18"/>
      <c r="B4117" s="18"/>
      <c r="C4117" s="18"/>
      <c r="D4117" s="77"/>
      <c r="E4117" s="77"/>
      <c r="F4117" s="77"/>
      <c r="G4117" s="78"/>
      <c r="H4117" s="5"/>
      <c r="I4117" s="5"/>
      <c r="J4117" s="5"/>
      <c r="K4117" s="5"/>
      <c r="O4117" s="5"/>
      <c r="P4117" s="5"/>
      <c r="Q4117" s="5"/>
      <c r="R4117" s="18"/>
      <c r="S4117" s="18"/>
      <c r="T4117" s="18"/>
      <c r="AA4117" s="70"/>
      <c r="AB4117" s="70"/>
      <c r="AC4117" s="20"/>
      <c r="AD4117" s="70"/>
      <c r="AE4117" s="114"/>
    </row>
    <row r="4118" spans="1:31" x14ac:dyDescent="0.25">
      <c r="A4118" s="18"/>
      <c r="B4118" s="18"/>
      <c r="C4118" s="18"/>
      <c r="D4118" s="77"/>
      <c r="E4118" s="77"/>
      <c r="F4118" s="77"/>
      <c r="G4118" s="78"/>
      <c r="H4118" s="5"/>
      <c r="I4118" s="5"/>
      <c r="J4118" s="5"/>
      <c r="K4118" s="5"/>
      <c r="O4118" s="5"/>
      <c r="P4118" s="5"/>
      <c r="Q4118" s="5"/>
      <c r="R4118" s="18"/>
      <c r="S4118" s="18"/>
      <c r="T4118" s="18"/>
      <c r="AA4118" s="70"/>
      <c r="AB4118" s="70"/>
      <c r="AC4118" s="20"/>
      <c r="AD4118" s="70"/>
      <c r="AE4118" s="114"/>
    </row>
    <row r="4119" spans="1:31" x14ac:dyDescent="0.25">
      <c r="A4119" s="18"/>
      <c r="B4119" s="18"/>
      <c r="C4119" s="18"/>
      <c r="D4119" s="77"/>
      <c r="E4119" s="77"/>
      <c r="F4119" s="77"/>
      <c r="G4119" s="78"/>
      <c r="H4119" s="5"/>
      <c r="I4119" s="5"/>
      <c r="J4119" s="5"/>
      <c r="K4119" s="5"/>
      <c r="O4119" s="5"/>
      <c r="P4119" s="5"/>
      <c r="Q4119" s="5"/>
      <c r="R4119" s="18"/>
      <c r="S4119" s="18"/>
      <c r="T4119" s="18"/>
      <c r="AA4119" s="70"/>
      <c r="AB4119" s="70"/>
      <c r="AC4119" s="20"/>
      <c r="AD4119" s="70"/>
      <c r="AE4119" s="114"/>
    </row>
    <row r="4120" spans="1:31" x14ac:dyDescent="0.25">
      <c r="A4120" s="18"/>
      <c r="B4120" s="18"/>
      <c r="C4120" s="18"/>
      <c r="D4120" s="77"/>
      <c r="E4120" s="77"/>
      <c r="F4120" s="77"/>
      <c r="G4120" s="78"/>
      <c r="H4120" s="5"/>
      <c r="I4120" s="5"/>
      <c r="J4120" s="5"/>
      <c r="K4120" s="5"/>
      <c r="O4120" s="5"/>
      <c r="P4120" s="5"/>
      <c r="Q4120" s="5"/>
      <c r="R4120" s="18"/>
      <c r="S4120" s="18"/>
      <c r="T4120" s="18"/>
      <c r="AA4120" s="70"/>
      <c r="AB4120" s="70"/>
      <c r="AC4120" s="20"/>
      <c r="AD4120" s="70"/>
      <c r="AE4120" s="114"/>
    </row>
    <row r="4121" spans="1:31" x14ac:dyDescent="0.25">
      <c r="A4121" s="18"/>
      <c r="B4121" s="18"/>
      <c r="C4121" s="18"/>
      <c r="D4121" s="77"/>
      <c r="E4121" s="77"/>
      <c r="F4121" s="77"/>
      <c r="G4121" s="78"/>
      <c r="H4121" s="5"/>
      <c r="I4121" s="5"/>
      <c r="J4121" s="5"/>
      <c r="K4121" s="5"/>
      <c r="O4121" s="5"/>
      <c r="P4121" s="5"/>
      <c r="Q4121" s="5"/>
      <c r="R4121" s="18"/>
      <c r="S4121" s="18"/>
      <c r="T4121" s="18"/>
      <c r="AA4121" s="70"/>
      <c r="AB4121" s="70"/>
      <c r="AC4121" s="20"/>
      <c r="AD4121" s="70"/>
      <c r="AE4121" s="114"/>
    </row>
    <row r="4122" spans="1:31" x14ac:dyDescent="0.25">
      <c r="A4122" s="18"/>
      <c r="B4122" s="18"/>
      <c r="C4122" s="18"/>
      <c r="D4122" s="77"/>
      <c r="E4122" s="77"/>
      <c r="F4122" s="77"/>
      <c r="G4122" s="78"/>
      <c r="H4122" s="5"/>
      <c r="I4122" s="5"/>
      <c r="J4122" s="5"/>
      <c r="K4122" s="5"/>
      <c r="O4122" s="5"/>
      <c r="P4122" s="5"/>
      <c r="Q4122" s="5"/>
      <c r="R4122" s="18"/>
      <c r="S4122" s="18"/>
      <c r="T4122" s="18"/>
      <c r="AA4122" s="70"/>
      <c r="AB4122" s="70"/>
      <c r="AC4122" s="20"/>
      <c r="AD4122" s="70"/>
      <c r="AE4122" s="114"/>
    </row>
    <row r="4123" spans="1:31" x14ac:dyDescent="0.25">
      <c r="A4123" s="18"/>
      <c r="B4123" s="18"/>
      <c r="C4123" s="18"/>
      <c r="D4123" s="77"/>
      <c r="E4123" s="77"/>
      <c r="F4123" s="77"/>
      <c r="G4123" s="78"/>
      <c r="H4123" s="5"/>
      <c r="I4123" s="5"/>
      <c r="J4123" s="5"/>
      <c r="K4123" s="5"/>
      <c r="O4123" s="5"/>
      <c r="P4123" s="5"/>
      <c r="Q4123" s="5"/>
      <c r="R4123" s="18"/>
      <c r="S4123" s="18"/>
      <c r="T4123" s="18"/>
      <c r="AA4123" s="70"/>
      <c r="AB4123" s="70"/>
      <c r="AC4123" s="20"/>
      <c r="AD4123" s="70"/>
      <c r="AE4123" s="114"/>
    </row>
    <row r="4124" spans="1:31" x14ac:dyDescent="0.25">
      <c r="A4124" s="18"/>
      <c r="B4124" s="18"/>
      <c r="C4124" s="18"/>
      <c r="D4124" s="77"/>
      <c r="E4124" s="77"/>
      <c r="F4124" s="77"/>
      <c r="G4124" s="78"/>
      <c r="H4124" s="5"/>
      <c r="I4124" s="5"/>
      <c r="J4124" s="5"/>
      <c r="K4124" s="5"/>
      <c r="O4124" s="5"/>
      <c r="P4124" s="5"/>
      <c r="Q4124" s="5"/>
      <c r="R4124" s="18"/>
      <c r="S4124" s="18"/>
      <c r="T4124" s="18"/>
      <c r="AA4124" s="70"/>
      <c r="AB4124" s="70"/>
      <c r="AC4124" s="20"/>
      <c r="AD4124" s="70"/>
      <c r="AE4124" s="114"/>
    </row>
    <row r="4125" spans="1:31" x14ac:dyDescent="0.25">
      <c r="A4125" s="18"/>
      <c r="B4125" s="18"/>
      <c r="C4125" s="18"/>
      <c r="D4125" s="77"/>
      <c r="E4125" s="77"/>
      <c r="F4125" s="77"/>
      <c r="G4125" s="78"/>
      <c r="H4125" s="5"/>
      <c r="I4125" s="5"/>
      <c r="J4125" s="5"/>
      <c r="K4125" s="5"/>
      <c r="O4125" s="5"/>
      <c r="P4125" s="5"/>
      <c r="Q4125" s="5"/>
      <c r="R4125" s="18"/>
      <c r="S4125" s="18"/>
      <c r="T4125" s="18"/>
      <c r="AA4125" s="70"/>
      <c r="AB4125" s="70"/>
      <c r="AC4125" s="20"/>
      <c r="AD4125" s="70"/>
      <c r="AE4125" s="114"/>
    </row>
    <row r="4126" spans="1:31" x14ac:dyDescent="0.25">
      <c r="A4126" s="18"/>
      <c r="B4126" s="18"/>
      <c r="C4126" s="18"/>
      <c r="D4126" s="77"/>
      <c r="E4126" s="77"/>
      <c r="F4126" s="77"/>
      <c r="G4126" s="78"/>
      <c r="H4126" s="5"/>
      <c r="I4126" s="5"/>
      <c r="J4126" s="5"/>
      <c r="K4126" s="5"/>
      <c r="O4126" s="5"/>
      <c r="P4126" s="5"/>
      <c r="Q4126" s="5"/>
      <c r="R4126" s="18"/>
      <c r="S4126" s="18"/>
      <c r="T4126" s="18"/>
      <c r="AA4126" s="70"/>
      <c r="AB4126" s="70"/>
      <c r="AC4126" s="20"/>
      <c r="AD4126" s="70"/>
      <c r="AE4126" s="114"/>
    </row>
    <row r="4127" spans="1:31" x14ac:dyDescent="0.25">
      <c r="A4127" s="18"/>
      <c r="B4127" s="18"/>
      <c r="C4127" s="18"/>
      <c r="D4127" s="77"/>
      <c r="E4127" s="77"/>
      <c r="F4127" s="77"/>
      <c r="G4127" s="78"/>
      <c r="H4127" s="5"/>
      <c r="I4127" s="5"/>
      <c r="J4127" s="5"/>
      <c r="K4127" s="5"/>
      <c r="O4127" s="5"/>
      <c r="P4127" s="5"/>
      <c r="Q4127" s="5"/>
      <c r="R4127" s="18"/>
      <c r="S4127" s="18"/>
      <c r="T4127" s="18"/>
      <c r="AA4127" s="70"/>
      <c r="AB4127" s="70"/>
      <c r="AC4127" s="20"/>
      <c r="AD4127" s="70"/>
      <c r="AE4127" s="114"/>
    </row>
    <row r="4128" spans="1:31" x14ac:dyDescent="0.25">
      <c r="A4128" s="18"/>
      <c r="B4128" s="18"/>
      <c r="C4128" s="18"/>
      <c r="D4128" s="77"/>
      <c r="E4128" s="77"/>
      <c r="F4128" s="77"/>
      <c r="G4128" s="78"/>
      <c r="H4128" s="5"/>
      <c r="I4128" s="5"/>
      <c r="J4128" s="5"/>
      <c r="K4128" s="5"/>
      <c r="O4128" s="5"/>
      <c r="P4128" s="5"/>
      <c r="Q4128" s="5"/>
      <c r="R4128" s="18"/>
      <c r="S4128" s="18"/>
      <c r="T4128" s="18"/>
      <c r="AA4128" s="70"/>
      <c r="AB4128" s="70"/>
      <c r="AC4128" s="20"/>
      <c r="AD4128" s="70"/>
      <c r="AE4128" s="114"/>
    </row>
    <row r="4129" spans="1:31" x14ac:dyDescent="0.25">
      <c r="A4129" s="18"/>
      <c r="B4129" s="18"/>
      <c r="C4129" s="18"/>
      <c r="D4129" s="77"/>
      <c r="E4129" s="77"/>
      <c r="F4129" s="77"/>
      <c r="G4129" s="78"/>
      <c r="H4129" s="5"/>
      <c r="I4129" s="5"/>
      <c r="J4129" s="5"/>
      <c r="K4129" s="5"/>
      <c r="O4129" s="5"/>
      <c r="P4129" s="5"/>
      <c r="Q4129" s="5"/>
      <c r="R4129" s="18"/>
      <c r="S4129" s="18"/>
      <c r="T4129" s="18"/>
      <c r="AA4129" s="70"/>
      <c r="AB4129" s="70"/>
      <c r="AC4129" s="20"/>
      <c r="AD4129" s="70"/>
      <c r="AE4129" s="114"/>
    </row>
    <row r="4130" spans="1:31" x14ac:dyDescent="0.25">
      <c r="A4130" s="18"/>
      <c r="B4130" s="18"/>
      <c r="C4130" s="18"/>
      <c r="D4130" s="77"/>
      <c r="E4130" s="77"/>
      <c r="F4130" s="77"/>
      <c r="G4130" s="78"/>
      <c r="H4130" s="5"/>
      <c r="I4130" s="5"/>
      <c r="J4130" s="5"/>
      <c r="K4130" s="5"/>
      <c r="O4130" s="5"/>
      <c r="P4130" s="5"/>
      <c r="Q4130" s="5"/>
      <c r="R4130" s="18"/>
      <c r="S4130" s="18"/>
      <c r="T4130" s="18"/>
      <c r="AA4130" s="70"/>
      <c r="AB4130" s="70"/>
      <c r="AC4130" s="20"/>
      <c r="AD4130" s="70"/>
      <c r="AE4130" s="114"/>
    </row>
    <row r="4131" spans="1:31" x14ac:dyDescent="0.25">
      <c r="A4131" s="18"/>
      <c r="B4131" s="18"/>
      <c r="C4131" s="18"/>
      <c r="D4131" s="77"/>
      <c r="E4131" s="77"/>
      <c r="F4131" s="77"/>
      <c r="G4131" s="78"/>
      <c r="H4131" s="5"/>
      <c r="I4131" s="5"/>
      <c r="J4131" s="5"/>
      <c r="K4131" s="5"/>
      <c r="O4131" s="5"/>
      <c r="P4131" s="5"/>
      <c r="Q4131" s="5"/>
      <c r="R4131" s="18"/>
      <c r="S4131" s="18"/>
      <c r="T4131" s="18"/>
      <c r="AA4131" s="70"/>
      <c r="AB4131" s="70"/>
      <c r="AC4131" s="20"/>
      <c r="AD4131" s="70"/>
      <c r="AE4131" s="114"/>
    </row>
    <row r="4132" spans="1:31" x14ac:dyDescent="0.25">
      <c r="A4132" s="18"/>
      <c r="B4132" s="18"/>
      <c r="C4132" s="18"/>
      <c r="D4132" s="77"/>
      <c r="E4132" s="77"/>
      <c r="F4132" s="77"/>
      <c r="G4132" s="78"/>
      <c r="H4132" s="5"/>
      <c r="I4132" s="5"/>
      <c r="J4132" s="5"/>
      <c r="K4132" s="5"/>
      <c r="O4132" s="5"/>
      <c r="P4132" s="5"/>
      <c r="Q4132" s="5"/>
      <c r="R4132" s="18"/>
      <c r="S4132" s="18"/>
      <c r="T4132" s="18"/>
      <c r="AA4132" s="70"/>
      <c r="AB4132" s="70"/>
      <c r="AC4132" s="20"/>
      <c r="AD4132" s="70"/>
      <c r="AE4132" s="114"/>
    </row>
    <row r="4133" spans="1:31" x14ac:dyDescent="0.25">
      <c r="A4133" s="18"/>
      <c r="B4133" s="18"/>
      <c r="C4133" s="18"/>
      <c r="D4133" s="77"/>
      <c r="E4133" s="77"/>
      <c r="F4133" s="77"/>
      <c r="G4133" s="78"/>
      <c r="H4133" s="5"/>
      <c r="I4133" s="5"/>
      <c r="J4133" s="5"/>
      <c r="K4133" s="5"/>
      <c r="O4133" s="5"/>
      <c r="P4133" s="5"/>
      <c r="Q4133" s="5"/>
      <c r="R4133" s="18"/>
      <c r="S4133" s="18"/>
      <c r="T4133" s="18"/>
      <c r="AA4133" s="70"/>
      <c r="AB4133" s="70"/>
      <c r="AC4133" s="20"/>
      <c r="AD4133" s="70"/>
      <c r="AE4133" s="114"/>
    </row>
    <row r="4134" spans="1:31" x14ac:dyDescent="0.25">
      <c r="A4134" s="18"/>
      <c r="B4134" s="18"/>
      <c r="C4134" s="18"/>
      <c r="D4134" s="77"/>
      <c r="E4134" s="77"/>
      <c r="F4134" s="77"/>
      <c r="G4134" s="78"/>
      <c r="H4134" s="5"/>
      <c r="I4134" s="5"/>
      <c r="J4134" s="5"/>
      <c r="K4134" s="5"/>
      <c r="O4134" s="5"/>
      <c r="P4134" s="5"/>
      <c r="Q4134" s="5"/>
      <c r="R4134" s="18"/>
      <c r="S4134" s="18"/>
      <c r="T4134" s="18"/>
      <c r="AA4134" s="70"/>
      <c r="AB4134" s="70"/>
      <c r="AC4134" s="20"/>
      <c r="AD4134" s="70"/>
      <c r="AE4134" s="114"/>
    </row>
    <row r="4135" spans="1:31" x14ac:dyDescent="0.25">
      <c r="A4135" s="18"/>
      <c r="B4135" s="18"/>
      <c r="C4135" s="18"/>
      <c r="D4135" s="77"/>
      <c r="E4135" s="77"/>
      <c r="F4135" s="77"/>
      <c r="G4135" s="78"/>
      <c r="H4135" s="5"/>
      <c r="I4135" s="5"/>
      <c r="J4135" s="5"/>
      <c r="K4135" s="5"/>
      <c r="O4135" s="5"/>
      <c r="P4135" s="5"/>
      <c r="Q4135" s="5"/>
      <c r="R4135" s="18"/>
      <c r="S4135" s="18"/>
      <c r="T4135" s="18"/>
      <c r="AA4135" s="70"/>
      <c r="AB4135" s="70"/>
      <c r="AC4135" s="20"/>
      <c r="AD4135" s="70"/>
      <c r="AE4135" s="114"/>
    </row>
    <row r="4136" spans="1:31" x14ac:dyDescent="0.25">
      <c r="A4136" s="18"/>
      <c r="B4136" s="18"/>
      <c r="C4136" s="18"/>
      <c r="D4136" s="77"/>
      <c r="E4136" s="77"/>
      <c r="F4136" s="77"/>
      <c r="G4136" s="78"/>
      <c r="H4136" s="5"/>
      <c r="I4136" s="5"/>
      <c r="J4136" s="5"/>
      <c r="K4136" s="5"/>
      <c r="O4136" s="5"/>
      <c r="P4136" s="5"/>
      <c r="Q4136" s="5"/>
      <c r="R4136" s="18"/>
      <c r="S4136" s="18"/>
      <c r="T4136" s="18"/>
      <c r="AA4136" s="70"/>
      <c r="AB4136" s="70"/>
      <c r="AC4136" s="20"/>
      <c r="AD4136" s="70"/>
      <c r="AE4136" s="114"/>
    </row>
    <row r="4137" spans="1:31" x14ac:dyDescent="0.25">
      <c r="A4137" s="18"/>
      <c r="B4137" s="18"/>
      <c r="C4137" s="18"/>
      <c r="D4137" s="77"/>
      <c r="E4137" s="77"/>
      <c r="F4137" s="77"/>
      <c r="G4137" s="78"/>
      <c r="H4137" s="5"/>
      <c r="I4137" s="5"/>
      <c r="J4137" s="5"/>
      <c r="K4137" s="5"/>
      <c r="O4137" s="5"/>
      <c r="P4137" s="5"/>
      <c r="Q4137" s="5"/>
      <c r="R4137" s="18"/>
      <c r="S4137" s="18"/>
      <c r="T4137" s="18"/>
      <c r="AA4137" s="70"/>
      <c r="AB4137" s="70"/>
      <c r="AC4137" s="20"/>
      <c r="AD4137" s="70"/>
      <c r="AE4137" s="114"/>
    </row>
    <row r="4138" spans="1:31" x14ac:dyDescent="0.25">
      <c r="A4138" s="18"/>
      <c r="B4138" s="18"/>
      <c r="C4138" s="18"/>
      <c r="D4138" s="77"/>
      <c r="E4138" s="77"/>
      <c r="F4138" s="77"/>
      <c r="G4138" s="78"/>
      <c r="H4138" s="5"/>
      <c r="I4138" s="5"/>
      <c r="J4138" s="5"/>
      <c r="K4138" s="5"/>
      <c r="O4138" s="5"/>
      <c r="P4138" s="5"/>
      <c r="Q4138" s="5"/>
      <c r="R4138" s="18"/>
      <c r="S4138" s="18"/>
      <c r="T4138" s="18"/>
      <c r="AA4138" s="70"/>
      <c r="AB4138" s="70"/>
      <c r="AC4138" s="20"/>
      <c r="AD4138" s="70"/>
      <c r="AE4138" s="114"/>
    </row>
    <row r="4139" spans="1:31" x14ac:dyDescent="0.25">
      <c r="A4139" s="18"/>
      <c r="B4139" s="18"/>
      <c r="C4139" s="18"/>
      <c r="D4139" s="77"/>
      <c r="E4139" s="77"/>
      <c r="F4139" s="77"/>
      <c r="G4139" s="78"/>
      <c r="H4139" s="5"/>
      <c r="I4139" s="5"/>
      <c r="J4139" s="5"/>
      <c r="K4139" s="5"/>
      <c r="O4139" s="5"/>
      <c r="P4139" s="5"/>
      <c r="Q4139" s="5"/>
      <c r="R4139" s="18"/>
      <c r="S4139" s="18"/>
      <c r="T4139" s="18"/>
      <c r="AA4139" s="70"/>
      <c r="AB4139" s="70"/>
      <c r="AC4139" s="20"/>
      <c r="AD4139" s="70"/>
      <c r="AE4139" s="114"/>
    </row>
    <row r="4140" spans="1:31" x14ac:dyDescent="0.25">
      <c r="A4140" s="18"/>
      <c r="B4140" s="18"/>
      <c r="C4140" s="18"/>
      <c r="D4140" s="77"/>
      <c r="E4140" s="77"/>
      <c r="F4140" s="77"/>
      <c r="G4140" s="78"/>
      <c r="H4140" s="5"/>
      <c r="I4140" s="5"/>
      <c r="J4140" s="5"/>
      <c r="K4140" s="5"/>
      <c r="O4140" s="5"/>
      <c r="P4140" s="5"/>
      <c r="Q4140" s="5"/>
      <c r="R4140" s="18"/>
      <c r="S4140" s="18"/>
      <c r="T4140" s="18"/>
      <c r="AA4140" s="70"/>
      <c r="AB4140" s="70"/>
      <c r="AC4140" s="20"/>
      <c r="AD4140" s="70"/>
      <c r="AE4140" s="114"/>
    </row>
    <row r="4141" spans="1:31" x14ac:dyDescent="0.25">
      <c r="A4141" s="18"/>
      <c r="B4141" s="18"/>
      <c r="C4141" s="18"/>
      <c r="D4141" s="77"/>
      <c r="E4141" s="77"/>
      <c r="F4141" s="77"/>
      <c r="G4141" s="78"/>
      <c r="H4141" s="5"/>
      <c r="I4141" s="5"/>
      <c r="J4141" s="5"/>
      <c r="K4141" s="5"/>
      <c r="O4141" s="5"/>
      <c r="P4141" s="5"/>
      <c r="Q4141" s="5"/>
      <c r="R4141" s="18"/>
      <c r="S4141" s="18"/>
      <c r="T4141" s="18"/>
      <c r="AA4141" s="70"/>
      <c r="AB4141" s="70"/>
      <c r="AC4141" s="20"/>
      <c r="AD4141" s="70"/>
      <c r="AE4141" s="114"/>
    </row>
    <row r="4142" spans="1:31" x14ac:dyDescent="0.25">
      <c r="A4142" s="18"/>
      <c r="B4142" s="18"/>
      <c r="C4142" s="18"/>
      <c r="D4142" s="77"/>
      <c r="E4142" s="77"/>
      <c r="F4142" s="77"/>
      <c r="G4142" s="78"/>
      <c r="H4142" s="5"/>
      <c r="I4142" s="5"/>
      <c r="J4142" s="5"/>
      <c r="K4142" s="5"/>
      <c r="O4142" s="5"/>
      <c r="P4142" s="5"/>
      <c r="Q4142" s="5"/>
      <c r="R4142" s="18"/>
      <c r="S4142" s="18"/>
      <c r="T4142" s="18"/>
      <c r="AA4142" s="70"/>
      <c r="AB4142" s="70"/>
      <c r="AC4142" s="20"/>
      <c r="AD4142" s="70"/>
      <c r="AE4142" s="114"/>
    </row>
    <row r="4143" spans="1:31" x14ac:dyDescent="0.25">
      <c r="A4143" s="18"/>
      <c r="B4143" s="18"/>
      <c r="C4143" s="18"/>
      <c r="D4143" s="77"/>
      <c r="E4143" s="77"/>
      <c r="F4143" s="77"/>
      <c r="G4143" s="78"/>
      <c r="H4143" s="5"/>
      <c r="I4143" s="5"/>
      <c r="J4143" s="5"/>
      <c r="K4143" s="5"/>
      <c r="O4143" s="5"/>
      <c r="P4143" s="5"/>
      <c r="Q4143" s="5"/>
      <c r="R4143" s="18"/>
      <c r="S4143" s="18"/>
      <c r="T4143" s="18"/>
      <c r="AA4143" s="70"/>
      <c r="AB4143" s="70"/>
      <c r="AC4143" s="20"/>
      <c r="AD4143" s="70"/>
      <c r="AE4143" s="114"/>
    </row>
    <row r="4144" spans="1:31" x14ac:dyDescent="0.25">
      <c r="A4144" s="18"/>
      <c r="B4144" s="18"/>
      <c r="C4144" s="18"/>
      <c r="D4144" s="77"/>
      <c r="E4144" s="77"/>
      <c r="F4144" s="77"/>
      <c r="G4144" s="78"/>
      <c r="H4144" s="5"/>
      <c r="I4144" s="5"/>
      <c r="J4144" s="5"/>
      <c r="K4144" s="5"/>
      <c r="O4144" s="5"/>
      <c r="P4144" s="5"/>
      <c r="Q4144" s="5"/>
      <c r="R4144" s="18"/>
      <c r="S4144" s="18"/>
      <c r="T4144" s="18"/>
      <c r="AA4144" s="70"/>
      <c r="AB4144" s="70"/>
      <c r="AC4144" s="20"/>
      <c r="AD4144" s="70"/>
      <c r="AE4144" s="114"/>
    </row>
    <row r="4145" spans="1:31" x14ac:dyDescent="0.25">
      <c r="A4145" s="18"/>
      <c r="B4145" s="18"/>
      <c r="C4145" s="18"/>
      <c r="D4145" s="77"/>
      <c r="E4145" s="77"/>
      <c r="F4145" s="77"/>
      <c r="G4145" s="78"/>
      <c r="H4145" s="5"/>
      <c r="I4145" s="5"/>
      <c r="J4145" s="5"/>
      <c r="K4145" s="5"/>
      <c r="O4145" s="5"/>
      <c r="P4145" s="5"/>
      <c r="Q4145" s="5"/>
      <c r="R4145" s="18"/>
      <c r="S4145" s="18"/>
      <c r="T4145" s="18"/>
      <c r="AA4145" s="70"/>
      <c r="AB4145" s="70"/>
      <c r="AC4145" s="20"/>
      <c r="AD4145" s="70"/>
      <c r="AE4145" s="114"/>
    </row>
    <row r="4146" spans="1:31" x14ac:dyDescent="0.25">
      <c r="A4146" s="18"/>
      <c r="B4146" s="18"/>
      <c r="C4146" s="18"/>
      <c r="D4146" s="77"/>
      <c r="E4146" s="77"/>
      <c r="F4146" s="77"/>
      <c r="G4146" s="78"/>
      <c r="H4146" s="5"/>
      <c r="I4146" s="5"/>
      <c r="J4146" s="5"/>
      <c r="K4146" s="5"/>
      <c r="O4146" s="5"/>
      <c r="P4146" s="5"/>
      <c r="Q4146" s="5"/>
      <c r="R4146" s="18"/>
      <c r="S4146" s="18"/>
      <c r="T4146" s="18"/>
      <c r="AA4146" s="70"/>
      <c r="AB4146" s="70"/>
      <c r="AC4146" s="20"/>
      <c r="AD4146" s="70"/>
      <c r="AE4146" s="114"/>
    </row>
    <row r="4147" spans="1:31" x14ac:dyDescent="0.25">
      <c r="A4147" s="18"/>
      <c r="B4147" s="18"/>
      <c r="C4147" s="18"/>
      <c r="D4147" s="77"/>
      <c r="E4147" s="77"/>
      <c r="F4147" s="77"/>
      <c r="G4147" s="78"/>
      <c r="H4147" s="5"/>
      <c r="I4147" s="5"/>
      <c r="J4147" s="5"/>
      <c r="K4147" s="5"/>
      <c r="O4147" s="5"/>
      <c r="P4147" s="5"/>
      <c r="Q4147" s="5"/>
      <c r="R4147" s="18"/>
      <c r="S4147" s="18"/>
      <c r="T4147" s="18"/>
      <c r="AA4147" s="70"/>
      <c r="AB4147" s="70"/>
      <c r="AC4147" s="20"/>
      <c r="AD4147" s="70"/>
      <c r="AE4147" s="114"/>
    </row>
    <row r="4148" spans="1:31" x14ac:dyDescent="0.25">
      <c r="A4148" s="18"/>
      <c r="B4148" s="18"/>
      <c r="C4148" s="18"/>
      <c r="D4148" s="77"/>
      <c r="E4148" s="77"/>
      <c r="F4148" s="77"/>
      <c r="G4148" s="78"/>
      <c r="H4148" s="5"/>
      <c r="I4148" s="5"/>
      <c r="J4148" s="5"/>
      <c r="K4148" s="5"/>
      <c r="O4148" s="5"/>
      <c r="P4148" s="5"/>
      <c r="Q4148" s="5"/>
      <c r="R4148" s="18"/>
      <c r="S4148" s="18"/>
      <c r="T4148" s="18"/>
      <c r="AA4148" s="70"/>
      <c r="AB4148" s="70"/>
      <c r="AC4148" s="20"/>
      <c r="AD4148" s="70"/>
      <c r="AE4148" s="114"/>
    </row>
    <row r="4149" spans="1:31" x14ac:dyDescent="0.25">
      <c r="A4149" s="18"/>
      <c r="B4149" s="18"/>
      <c r="C4149" s="18"/>
      <c r="D4149" s="77"/>
      <c r="E4149" s="77"/>
      <c r="F4149" s="77"/>
      <c r="G4149" s="78"/>
      <c r="H4149" s="5"/>
      <c r="I4149" s="5"/>
      <c r="J4149" s="5"/>
      <c r="K4149" s="5"/>
      <c r="O4149" s="5"/>
      <c r="P4149" s="5"/>
      <c r="Q4149" s="5"/>
      <c r="R4149" s="18"/>
      <c r="S4149" s="18"/>
      <c r="T4149" s="18"/>
      <c r="AA4149" s="70"/>
      <c r="AB4149" s="70"/>
      <c r="AC4149" s="20"/>
      <c r="AD4149" s="70"/>
      <c r="AE4149" s="114"/>
    </row>
    <row r="4150" spans="1:31" x14ac:dyDescent="0.25">
      <c r="A4150" s="18"/>
      <c r="B4150" s="18"/>
      <c r="C4150" s="18"/>
      <c r="D4150" s="77"/>
      <c r="E4150" s="77"/>
      <c r="F4150" s="77"/>
      <c r="G4150" s="78"/>
      <c r="H4150" s="5"/>
      <c r="I4150" s="5"/>
      <c r="J4150" s="5"/>
      <c r="K4150" s="5"/>
      <c r="O4150" s="5"/>
      <c r="P4150" s="5"/>
      <c r="Q4150" s="5"/>
      <c r="R4150" s="18"/>
      <c r="S4150" s="18"/>
      <c r="T4150" s="18"/>
      <c r="AA4150" s="70"/>
      <c r="AB4150" s="70"/>
      <c r="AC4150" s="20"/>
      <c r="AD4150" s="70"/>
      <c r="AE4150" s="114"/>
    </row>
    <row r="4151" spans="1:31" x14ac:dyDescent="0.25">
      <c r="A4151" s="18"/>
      <c r="B4151" s="18"/>
      <c r="C4151" s="18"/>
      <c r="D4151" s="77"/>
      <c r="E4151" s="77"/>
      <c r="F4151" s="77"/>
      <c r="G4151" s="78"/>
      <c r="H4151" s="5"/>
      <c r="I4151" s="5"/>
      <c r="J4151" s="5"/>
      <c r="K4151" s="5"/>
      <c r="O4151" s="5"/>
      <c r="P4151" s="5"/>
      <c r="Q4151" s="5"/>
      <c r="R4151" s="18"/>
      <c r="S4151" s="18"/>
      <c r="T4151" s="18"/>
      <c r="AA4151" s="70"/>
      <c r="AB4151" s="70"/>
      <c r="AC4151" s="20"/>
      <c r="AD4151" s="70"/>
      <c r="AE4151" s="114"/>
    </row>
    <row r="4152" spans="1:31" x14ac:dyDescent="0.25">
      <c r="A4152" s="18"/>
      <c r="B4152" s="18"/>
      <c r="C4152" s="18"/>
      <c r="D4152" s="77"/>
      <c r="E4152" s="77"/>
      <c r="F4152" s="77"/>
      <c r="G4152" s="78"/>
      <c r="H4152" s="5"/>
      <c r="I4152" s="5"/>
      <c r="J4152" s="5"/>
      <c r="K4152" s="5"/>
      <c r="O4152" s="5"/>
      <c r="P4152" s="5"/>
      <c r="Q4152" s="5"/>
      <c r="R4152" s="18"/>
      <c r="S4152" s="18"/>
      <c r="T4152" s="18"/>
      <c r="AA4152" s="70"/>
      <c r="AB4152" s="70"/>
      <c r="AC4152" s="20"/>
      <c r="AD4152" s="70"/>
      <c r="AE4152" s="114"/>
    </row>
    <row r="4153" spans="1:31" x14ac:dyDescent="0.25">
      <c r="A4153" s="18"/>
      <c r="B4153" s="18"/>
      <c r="C4153" s="18"/>
      <c r="D4153" s="77"/>
      <c r="E4153" s="77"/>
      <c r="F4153" s="77"/>
      <c r="G4153" s="78"/>
      <c r="H4153" s="5"/>
      <c r="I4153" s="5"/>
      <c r="J4153" s="5"/>
      <c r="K4153" s="5"/>
      <c r="O4153" s="5"/>
      <c r="P4153" s="5"/>
      <c r="Q4153" s="5"/>
      <c r="R4153" s="18"/>
      <c r="S4153" s="18"/>
      <c r="T4153" s="18"/>
      <c r="AA4153" s="70"/>
      <c r="AB4153" s="70"/>
      <c r="AC4153" s="20"/>
      <c r="AD4153" s="70"/>
      <c r="AE4153" s="114"/>
    </row>
    <row r="4154" spans="1:31" x14ac:dyDescent="0.25">
      <c r="A4154" s="18"/>
      <c r="B4154" s="18"/>
      <c r="C4154" s="18"/>
      <c r="D4154" s="77"/>
      <c r="E4154" s="77"/>
      <c r="F4154" s="77"/>
      <c r="G4154" s="78"/>
      <c r="H4154" s="5"/>
      <c r="I4154" s="5"/>
      <c r="J4154" s="5"/>
      <c r="K4154" s="5"/>
      <c r="O4154" s="5"/>
      <c r="P4154" s="5"/>
      <c r="Q4154" s="5"/>
      <c r="R4154" s="18"/>
      <c r="S4154" s="18"/>
      <c r="T4154" s="18"/>
      <c r="AA4154" s="70"/>
      <c r="AB4154" s="70"/>
      <c r="AC4154" s="20"/>
      <c r="AD4154" s="70"/>
      <c r="AE4154" s="114"/>
    </row>
    <row r="4155" spans="1:31" x14ac:dyDescent="0.25">
      <c r="A4155" s="18"/>
      <c r="B4155" s="18"/>
      <c r="C4155" s="18"/>
      <c r="D4155" s="77"/>
      <c r="E4155" s="77"/>
      <c r="F4155" s="77"/>
      <c r="G4155" s="78"/>
      <c r="H4155" s="5"/>
      <c r="I4155" s="5"/>
      <c r="J4155" s="5"/>
      <c r="K4155" s="5"/>
      <c r="O4155" s="5"/>
      <c r="P4155" s="5"/>
      <c r="Q4155" s="5"/>
      <c r="R4155" s="18"/>
      <c r="S4155" s="18"/>
      <c r="T4155" s="18"/>
      <c r="AA4155" s="70"/>
      <c r="AB4155" s="70"/>
      <c r="AC4155" s="20"/>
      <c r="AD4155" s="70"/>
      <c r="AE4155" s="114"/>
    </row>
    <row r="4156" spans="1:31" x14ac:dyDescent="0.25">
      <c r="A4156" s="18"/>
      <c r="B4156" s="18"/>
      <c r="C4156" s="18"/>
      <c r="D4156" s="77"/>
      <c r="E4156" s="77"/>
      <c r="F4156" s="77"/>
      <c r="G4156" s="78"/>
      <c r="H4156" s="5"/>
      <c r="I4156" s="5"/>
      <c r="J4156" s="5"/>
      <c r="K4156" s="5"/>
      <c r="O4156" s="5"/>
      <c r="P4156" s="5"/>
      <c r="Q4156" s="5"/>
      <c r="R4156" s="18"/>
      <c r="S4156" s="18"/>
      <c r="T4156" s="18"/>
      <c r="AA4156" s="70"/>
      <c r="AB4156" s="70"/>
      <c r="AC4156" s="20"/>
      <c r="AD4156" s="70"/>
      <c r="AE4156" s="114"/>
    </row>
    <row r="4157" spans="1:31" x14ac:dyDescent="0.25">
      <c r="A4157" s="18"/>
      <c r="B4157" s="18"/>
      <c r="C4157" s="18"/>
      <c r="D4157" s="77"/>
      <c r="E4157" s="77"/>
      <c r="F4157" s="77"/>
      <c r="G4157" s="78"/>
      <c r="H4157" s="5"/>
      <c r="I4157" s="5"/>
      <c r="J4157" s="5"/>
      <c r="K4157" s="5"/>
      <c r="O4157" s="5"/>
      <c r="P4157" s="5"/>
      <c r="Q4157" s="5"/>
      <c r="R4157" s="18"/>
      <c r="S4157" s="18"/>
      <c r="T4157" s="18"/>
      <c r="AA4157" s="70"/>
      <c r="AB4157" s="70"/>
      <c r="AC4157" s="20"/>
      <c r="AD4157" s="70"/>
      <c r="AE4157" s="114"/>
    </row>
    <row r="4158" spans="1:31" x14ac:dyDescent="0.25">
      <c r="A4158" s="18"/>
      <c r="B4158" s="18"/>
      <c r="C4158" s="18"/>
      <c r="D4158" s="77"/>
      <c r="E4158" s="77"/>
      <c r="F4158" s="77"/>
      <c r="G4158" s="78"/>
      <c r="H4158" s="5"/>
      <c r="I4158" s="5"/>
      <c r="J4158" s="5"/>
      <c r="K4158" s="5"/>
      <c r="O4158" s="5"/>
      <c r="P4158" s="5"/>
      <c r="Q4158" s="5"/>
      <c r="R4158" s="18"/>
      <c r="S4158" s="18"/>
      <c r="T4158" s="18"/>
      <c r="AA4158" s="70"/>
      <c r="AB4158" s="70"/>
      <c r="AC4158" s="20"/>
      <c r="AD4158" s="70"/>
      <c r="AE4158" s="114"/>
    </row>
    <row r="4159" spans="1:31" x14ac:dyDescent="0.25">
      <c r="A4159" s="18"/>
      <c r="B4159" s="18"/>
      <c r="C4159" s="18"/>
      <c r="D4159" s="77"/>
      <c r="E4159" s="77"/>
      <c r="F4159" s="77"/>
      <c r="G4159" s="78"/>
      <c r="H4159" s="5"/>
      <c r="I4159" s="5"/>
      <c r="J4159" s="5"/>
      <c r="K4159" s="5"/>
      <c r="O4159" s="5"/>
      <c r="P4159" s="5"/>
      <c r="Q4159" s="5"/>
      <c r="R4159" s="18"/>
      <c r="S4159" s="18"/>
      <c r="T4159" s="18"/>
      <c r="AA4159" s="70"/>
      <c r="AB4159" s="70"/>
      <c r="AC4159" s="20"/>
      <c r="AD4159" s="70"/>
      <c r="AE4159" s="114"/>
    </row>
    <row r="4160" spans="1:31" x14ac:dyDescent="0.25">
      <c r="A4160" s="18"/>
      <c r="B4160" s="18"/>
      <c r="C4160" s="18"/>
      <c r="D4160" s="77"/>
      <c r="E4160" s="77"/>
      <c r="F4160" s="77"/>
      <c r="G4160" s="78"/>
      <c r="H4160" s="5"/>
      <c r="I4160" s="5"/>
      <c r="J4160" s="5"/>
      <c r="K4160" s="5"/>
      <c r="O4160" s="5"/>
      <c r="P4160" s="5"/>
      <c r="Q4160" s="5"/>
      <c r="R4160" s="18"/>
      <c r="S4160" s="18"/>
      <c r="T4160" s="18"/>
      <c r="AA4160" s="70"/>
      <c r="AB4160" s="70"/>
      <c r="AC4160" s="20"/>
      <c r="AD4160" s="70"/>
      <c r="AE4160" s="114"/>
    </row>
    <row r="4161" spans="1:31" x14ac:dyDescent="0.25">
      <c r="A4161" s="18"/>
      <c r="B4161" s="18"/>
      <c r="C4161" s="18"/>
      <c r="D4161" s="77"/>
      <c r="E4161" s="77"/>
      <c r="F4161" s="77"/>
      <c r="G4161" s="78"/>
      <c r="H4161" s="5"/>
      <c r="I4161" s="5"/>
      <c r="J4161" s="5"/>
      <c r="K4161" s="5"/>
      <c r="O4161" s="5"/>
      <c r="P4161" s="5"/>
      <c r="Q4161" s="5"/>
      <c r="R4161" s="18"/>
      <c r="S4161" s="18"/>
      <c r="T4161" s="18"/>
      <c r="AA4161" s="70"/>
      <c r="AB4161" s="70"/>
      <c r="AC4161" s="20"/>
      <c r="AD4161" s="70"/>
      <c r="AE4161" s="114"/>
    </row>
    <row r="4162" spans="1:31" x14ac:dyDescent="0.25">
      <c r="A4162" s="18"/>
      <c r="B4162" s="18"/>
      <c r="C4162" s="18"/>
      <c r="D4162" s="77"/>
      <c r="E4162" s="77"/>
      <c r="F4162" s="77"/>
      <c r="G4162" s="78"/>
      <c r="H4162" s="5"/>
      <c r="I4162" s="5"/>
      <c r="J4162" s="5"/>
      <c r="K4162" s="5"/>
      <c r="O4162" s="5"/>
      <c r="P4162" s="5"/>
      <c r="Q4162" s="5"/>
      <c r="R4162" s="18"/>
      <c r="S4162" s="18"/>
      <c r="T4162" s="18"/>
      <c r="AA4162" s="70"/>
      <c r="AB4162" s="70"/>
      <c r="AC4162" s="20"/>
      <c r="AD4162" s="70"/>
      <c r="AE4162" s="114"/>
    </row>
    <row r="4163" spans="1:31" x14ac:dyDescent="0.25">
      <c r="A4163" s="18"/>
      <c r="B4163" s="18"/>
      <c r="C4163" s="18"/>
      <c r="D4163" s="77"/>
      <c r="E4163" s="77"/>
      <c r="F4163" s="77"/>
      <c r="G4163" s="78"/>
      <c r="H4163" s="5"/>
      <c r="I4163" s="5"/>
      <c r="J4163" s="5"/>
      <c r="K4163" s="5"/>
      <c r="O4163" s="5"/>
      <c r="P4163" s="5"/>
      <c r="Q4163" s="5"/>
      <c r="R4163" s="18"/>
      <c r="S4163" s="18"/>
      <c r="T4163" s="18"/>
      <c r="AA4163" s="70"/>
      <c r="AB4163" s="70"/>
      <c r="AC4163" s="20"/>
      <c r="AD4163" s="70"/>
      <c r="AE4163" s="114"/>
    </row>
    <row r="4164" spans="1:31" x14ac:dyDescent="0.25">
      <c r="A4164" s="18"/>
      <c r="B4164" s="18"/>
      <c r="C4164" s="18"/>
      <c r="D4164" s="77"/>
      <c r="E4164" s="77"/>
      <c r="F4164" s="77"/>
      <c r="G4164" s="78"/>
      <c r="H4164" s="5"/>
      <c r="I4164" s="5"/>
      <c r="J4164" s="5"/>
      <c r="K4164" s="5"/>
      <c r="O4164" s="5"/>
      <c r="P4164" s="5"/>
      <c r="Q4164" s="5"/>
      <c r="R4164" s="18"/>
      <c r="S4164" s="18"/>
      <c r="T4164" s="18"/>
      <c r="AA4164" s="70"/>
      <c r="AB4164" s="70"/>
      <c r="AC4164" s="20"/>
      <c r="AD4164" s="70"/>
      <c r="AE4164" s="114"/>
    </row>
    <row r="4165" spans="1:31" x14ac:dyDescent="0.25">
      <c r="A4165" s="18"/>
      <c r="B4165" s="18"/>
      <c r="C4165" s="18"/>
      <c r="D4165" s="77"/>
      <c r="E4165" s="77"/>
      <c r="F4165" s="77"/>
      <c r="G4165" s="78"/>
      <c r="H4165" s="5"/>
      <c r="I4165" s="5"/>
      <c r="J4165" s="5"/>
      <c r="K4165" s="5"/>
      <c r="O4165" s="5"/>
      <c r="P4165" s="5"/>
      <c r="Q4165" s="5"/>
      <c r="R4165" s="18"/>
      <c r="S4165" s="18"/>
      <c r="T4165" s="18"/>
      <c r="AA4165" s="70"/>
      <c r="AB4165" s="70"/>
      <c r="AC4165" s="20"/>
      <c r="AD4165" s="70"/>
      <c r="AE4165" s="114"/>
    </row>
    <row r="4166" spans="1:31" x14ac:dyDescent="0.25">
      <c r="A4166" s="18"/>
      <c r="B4166" s="18"/>
      <c r="C4166" s="18"/>
      <c r="D4166" s="77"/>
      <c r="E4166" s="77"/>
      <c r="F4166" s="77"/>
      <c r="G4166" s="78"/>
      <c r="H4166" s="5"/>
      <c r="I4166" s="5"/>
      <c r="J4166" s="5"/>
      <c r="K4166" s="5"/>
      <c r="O4166" s="5"/>
      <c r="P4166" s="5"/>
      <c r="Q4166" s="5"/>
      <c r="R4166" s="18"/>
      <c r="S4166" s="18"/>
      <c r="T4166" s="18"/>
      <c r="AA4166" s="70"/>
      <c r="AB4166" s="70"/>
      <c r="AC4166" s="20"/>
      <c r="AD4166" s="70"/>
      <c r="AE4166" s="114"/>
    </row>
    <row r="4167" spans="1:31" x14ac:dyDescent="0.25">
      <c r="A4167" s="18"/>
      <c r="B4167" s="18"/>
      <c r="C4167" s="18"/>
      <c r="D4167" s="77"/>
      <c r="E4167" s="77"/>
      <c r="F4167" s="77"/>
      <c r="G4167" s="78"/>
      <c r="H4167" s="5"/>
      <c r="I4167" s="5"/>
      <c r="J4167" s="5"/>
      <c r="K4167" s="5"/>
      <c r="O4167" s="5"/>
      <c r="P4167" s="5"/>
      <c r="Q4167" s="5"/>
      <c r="R4167" s="18"/>
      <c r="S4167" s="18"/>
      <c r="T4167" s="18"/>
      <c r="AA4167" s="70"/>
      <c r="AB4167" s="70"/>
      <c r="AC4167" s="20"/>
      <c r="AD4167" s="70"/>
      <c r="AE4167" s="114"/>
    </row>
    <row r="4168" spans="1:31" x14ac:dyDescent="0.25">
      <c r="A4168" s="18"/>
      <c r="B4168" s="18"/>
      <c r="C4168" s="18"/>
      <c r="D4168" s="77"/>
      <c r="E4168" s="77"/>
      <c r="F4168" s="77"/>
      <c r="G4168" s="78"/>
      <c r="H4168" s="5"/>
      <c r="I4168" s="5"/>
      <c r="J4168" s="5"/>
      <c r="K4168" s="5"/>
      <c r="O4168" s="5"/>
      <c r="P4168" s="5"/>
      <c r="Q4168" s="5"/>
      <c r="R4168" s="18"/>
      <c r="S4168" s="18"/>
      <c r="T4168" s="18"/>
      <c r="AA4168" s="70"/>
      <c r="AB4168" s="70"/>
      <c r="AC4168" s="20"/>
      <c r="AD4168" s="70"/>
      <c r="AE4168" s="114"/>
    </row>
    <row r="4169" spans="1:31" x14ac:dyDescent="0.25">
      <c r="A4169" s="18"/>
      <c r="B4169" s="18"/>
      <c r="C4169" s="18"/>
      <c r="D4169" s="77"/>
      <c r="E4169" s="77"/>
      <c r="F4169" s="77"/>
      <c r="G4169" s="78"/>
      <c r="H4169" s="5"/>
      <c r="I4169" s="5"/>
      <c r="J4169" s="5"/>
      <c r="K4169" s="5"/>
      <c r="O4169" s="5"/>
      <c r="P4169" s="5"/>
      <c r="Q4169" s="5"/>
      <c r="R4169" s="18"/>
      <c r="S4169" s="18"/>
      <c r="T4169" s="18"/>
      <c r="AA4169" s="70"/>
      <c r="AB4169" s="70"/>
      <c r="AC4169" s="20"/>
      <c r="AD4169" s="70"/>
      <c r="AE4169" s="114"/>
    </row>
    <row r="4170" spans="1:31" x14ac:dyDescent="0.25">
      <c r="A4170" s="18"/>
      <c r="B4170" s="18"/>
      <c r="C4170" s="18"/>
      <c r="D4170" s="77"/>
      <c r="E4170" s="77"/>
      <c r="F4170" s="77"/>
      <c r="G4170" s="78"/>
      <c r="H4170" s="5"/>
      <c r="I4170" s="5"/>
      <c r="J4170" s="5"/>
      <c r="K4170" s="5"/>
      <c r="O4170" s="5"/>
      <c r="P4170" s="5"/>
      <c r="Q4170" s="5"/>
      <c r="R4170" s="18"/>
      <c r="S4170" s="18"/>
      <c r="T4170" s="18"/>
      <c r="AA4170" s="70"/>
      <c r="AB4170" s="70"/>
      <c r="AC4170" s="20"/>
      <c r="AD4170" s="70"/>
      <c r="AE4170" s="114"/>
    </row>
    <row r="4171" spans="1:31" x14ac:dyDescent="0.25">
      <c r="A4171" s="18"/>
      <c r="B4171" s="18"/>
      <c r="C4171" s="18"/>
      <c r="D4171" s="77"/>
      <c r="E4171" s="77"/>
      <c r="F4171" s="77"/>
      <c r="G4171" s="78"/>
      <c r="H4171" s="5"/>
      <c r="I4171" s="5"/>
      <c r="J4171" s="5"/>
      <c r="K4171" s="5"/>
      <c r="O4171" s="5"/>
      <c r="P4171" s="5"/>
      <c r="Q4171" s="5"/>
      <c r="R4171" s="18"/>
      <c r="S4171" s="18"/>
      <c r="T4171" s="18"/>
      <c r="AA4171" s="70"/>
      <c r="AB4171" s="70"/>
      <c r="AC4171" s="20"/>
      <c r="AD4171" s="70"/>
      <c r="AE4171" s="114"/>
    </row>
    <row r="4172" spans="1:31" x14ac:dyDescent="0.25">
      <c r="A4172" s="18"/>
      <c r="B4172" s="18"/>
      <c r="C4172" s="18"/>
      <c r="D4172" s="77"/>
      <c r="E4172" s="77"/>
      <c r="F4172" s="77"/>
      <c r="G4172" s="78"/>
      <c r="H4172" s="5"/>
      <c r="I4172" s="5"/>
      <c r="J4172" s="5"/>
      <c r="K4172" s="5"/>
      <c r="O4172" s="5"/>
      <c r="P4172" s="5"/>
      <c r="Q4172" s="5"/>
      <c r="R4172" s="18"/>
      <c r="S4172" s="18"/>
      <c r="T4172" s="18"/>
      <c r="AA4172" s="70"/>
      <c r="AB4172" s="70"/>
      <c r="AC4172" s="20"/>
      <c r="AD4172" s="70"/>
      <c r="AE4172" s="114"/>
    </row>
    <row r="4173" spans="1:31" x14ac:dyDescent="0.25">
      <c r="A4173" s="18"/>
      <c r="B4173" s="18"/>
      <c r="C4173" s="18"/>
      <c r="D4173" s="77"/>
      <c r="E4173" s="77"/>
      <c r="F4173" s="77"/>
      <c r="G4173" s="78"/>
      <c r="H4173" s="5"/>
      <c r="I4173" s="5"/>
      <c r="J4173" s="5"/>
      <c r="K4173" s="5"/>
      <c r="O4173" s="5"/>
      <c r="P4173" s="5"/>
      <c r="Q4173" s="5"/>
      <c r="R4173" s="18"/>
      <c r="S4173" s="18"/>
      <c r="T4173" s="18"/>
      <c r="AA4173" s="70"/>
      <c r="AB4173" s="70"/>
      <c r="AC4173" s="20"/>
      <c r="AD4173" s="70"/>
      <c r="AE4173" s="114"/>
    </row>
    <row r="4174" spans="1:31" x14ac:dyDescent="0.25">
      <c r="A4174" s="18"/>
      <c r="B4174" s="18"/>
      <c r="C4174" s="18"/>
      <c r="D4174" s="77"/>
      <c r="E4174" s="77"/>
      <c r="F4174" s="77"/>
      <c r="G4174" s="78"/>
      <c r="H4174" s="5"/>
      <c r="I4174" s="5"/>
      <c r="J4174" s="5"/>
      <c r="K4174" s="5"/>
      <c r="O4174" s="5"/>
      <c r="P4174" s="5"/>
      <c r="Q4174" s="5"/>
      <c r="R4174" s="18"/>
      <c r="S4174" s="18"/>
      <c r="T4174" s="18"/>
      <c r="AA4174" s="70"/>
      <c r="AB4174" s="70"/>
      <c r="AC4174" s="20"/>
      <c r="AD4174" s="70"/>
      <c r="AE4174" s="114"/>
    </row>
    <row r="4175" spans="1:31" x14ac:dyDescent="0.25">
      <c r="A4175" s="18"/>
      <c r="B4175" s="18"/>
      <c r="C4175" s="18"/>
      <c r="D4175" s="77"/>
      <c r="E4175" s="77"/>
      <c r="F4175" s="77"/>
      <c r="G4175" s="78"/>
      <c r="H4175" s="5"/>
      <c r="I4175" s="5"/>
      <c r="J4175" s="5"/>
      <c r="K4175" s="5"/>
      <c r="O4175" s="5"/>
      <c r="P4175" s="5"/>
      <c r="Q4175" s="5"/>
      <c r="R4175" s="18"/>
      <c r="S4175" s="18"/>
      <c r="T4175" s="18"/>
      <c r="AA4175" s="70"/>
      <c r="AB4175" s="70"/>
      <c r="AC4175" s="20"/>
      <c r="AD4175" s="70"/>
      <c r="AE4175" s="114"/>
    </row>
    <row r="4176" spans="1:31" x14ac:dyDescent="0.25">
      <c r="A4176" s="18"/>
      <c r="B4176" s="18"/>
      <c r="C4176" s="18"/>
      <c r="D4176" s="77"/>
      <c r="E4176" s="77"/>
      <c r="F4176" s="77"/>
      <c r="G4176" s="78"/>
      <c r="H4176" s="5"/>
      <c r="I4176" s="5"/>
      <c r="J4176" s="5"/>
      <c r="K4176" s="5"/>
      <c r="O4176" s="5"/>
      <c r="P4176" s="5"/>
      <c r="Q4176" s="5"/>
      <c r="R4176" s="18"/>
      <c r="S4176" s="18"/>
      <c r="T4176" s="18"/>
      <c r="AA4176" s="70"/>
      <c r="AB4176" s="70"/>
      <c r="AC4176" s="20"/>
      <c r="AD4176" s="70"/>
      <c r="AE4176" s="114"/>
    </row>
    <row r="4177" spans="1:31" x14ac:dyDescent="0.25">
      <c r="A4177" s="18"/>
      <c r="B4177" s="18"/>
      <c r="C4177" s="18"/>
      <c r="D4177" s="77"/>
      <c r="E4177" s="77"/>
      <c r="F4177" s="77"/>
      <c r="G4177" s="78"/>
      <c r="H4177" s="5"/>
      <c r="I4177" s="5"/>
      <c r="J4177" s="5"/>
      <c r="K4177" s="5"/>
      <c r="O4177" s="5"/>
      <c r="P4177" s="5"/>
      <c r="Q4177" s="5"/>
      <c r="R4177" s="18"/>
      <c r="S4177" s="18"/>
      <c r="T4177" s="18"/>
      <c r="AA4177" s="70"/>
      <c r="AB4177" s="70"/>
      <c r="AC4177" s="20"/>
      <c r="AD4177" s="70"/>
      <c r="AE4177" s="114"/>
    </row>
    <row r="4178" spans="1:31" x14ac:dyDescent="0.25">
      <c r="A4178" s="18"/>
      <c r="B4178" s="18"/>
      <c r="C4178" s="18"/>
      <c r="D4178" s="77"/>
      <c r="E4178" s="77"/>
      <c r="F4178" s="77"/>
      <c r="G4178" s="78"/>
      <c r="H4178" s="5"/>
      <c r="I4178" s="5"/>
      <c r="J4178" s="5"/>
      <c r="K4178" s="5"/>
      <c r="O4178" s="5"/>
      <c r="P4178" s="5"/>
      <c r="Q4178" s="5"/>
      <c r="R4178" s="18"/>
      <c r="S4178" s="18"/>
      <c r="T4178" s="18"/>
      <c r="AA4178" s="70"/>
      <c r="AB4178" s="70"/>
      <c r="AC4178" s="20"/>
      <c r="AD4178" s="70"/>
      <c r="AE4178" s="114"/>
    </row>
    <row r="4179" spans="1:31" x14ac:dyDescent="0.25">
      <c r="A4179" s="18"/>
      <c r="B4179" s="18"/>
      <c r="C4179" s="18"/>
      <c r="D4179" s="77"/>
      <c r="E4179" s="77"/>
      <c r="F4179" s="77"/>
      <c r="G4179" s="78"/>
      <c r="H4179" s="5"/>
      <c r="I4179" s="5"/>
      <c r="J4179" s="5"/>
      <c r="K4179" s="5"/>
      <c r="O4179" s="5"/>
      <c r="P4179" s="5"/>
      <c r="Q4179" s="5"/>
      <c r="R4179" s="18"/>
      <c r="S4179" s="18"/>
      <c r="T4179" s="18"/>
      <c r="AA4179" s="70"/>
      <c r="AB4179" s="70"/>
      <c r="AC4179" s="20"/>
      <c r="AD4179" s="70"/>
      <c r="AE4179" s="114"/>
    </row>
    <row r="4180" spans="1:31" x14ac:dyDescent="0.25">
      <c r="A4180" s="18"/>
      <c r="B4180" s="18"/>
      <c r="C4180" s="18"/>
      <c r="D4180" s="77"/>
      <c r="E4180" s="77"/>
      <c r="F4180" s="77"/>
      <c r="G4180" s="78"/>
      <c r="H4180" s="5"/>
      <c r="I4180" s="5"/>
      <c r="J4180" s="5"/>
      <c r="K4180" s="5"/>
      <c r="O4180" s="5"/>
      <c r="P4180" s="5"/>
      <c r="Q4180" s="5"/>
      <c r="R4180" s="18"/>
      <c r="S4180" s="18"/>
      <c r="T4180" s="18"/>
      <c r="AA4180" s="70"/>
      <c r="AB4180" s="70"/>
      <c r="AC4180" s="20"/>
      <c r="AD4180" s="70"/>
      <c r="AE4180" s="114"/>
    </row>
    <row r="4181" spans="1:31" x14ac:dyDescent="0.25">
      <c r="A4181" s="18"/>
      <c r="B4181" s="18"/>
      <c r="C4181" s="18"/>
      <c r="D4181" s="77"/>
      <c r="E4181" s="77"/>
      <c r="F4181" s="77"/>
      <c r="G4181" s="78"/>
      <c r="H4181" s="5"/>
      <c r="I4181" s="5"/>
      <c r="J4181" s="5"/>
      <c r="K4181" s="5"/>
      <c r="O4181" s="5"/>
      <c r="P4181" s="5"/>
      <c r="Q4181" s="5"/>
      <c r="R4181" s="18"/>
      <c r="S4181" s="18"/>
      <c r="T4181" s="18"/>
      <c r="AA4181" s="70"/>
      <c r="AB4181" s="70"/>
      <c r="AC4181" s="20"/>
      <c r="AD4181" s="70"/>
      <c r="AE4181" s="114"/>
    </row>
    <row r="4182" spans="1:31" x14ac:dyDescent="0.25">
      <c r="A4182" s="18"/>
      <c r="B4182" s="18"/>
      <c r="C4182" s="18"/>
      <c r="D4182" s="77"/>
      <c r="E4182" s="77"/>
      <c r="F4182" s="77"/>
      <c r="G4182" s="78"/>
      <c r="H4182" s="5"/>
      <c r="I4182" s="5"/>
      <c r="J4182" s="5"/>
      <c r="K4182" s="5"/>
      <c r="O4182" s="5"/>
      <c r="P4182" s="5"/>
      <c r="Q4182" s="5"/>
      <c r="R4182" s="18"/>
      <c r="S4182" s="18"/>
      <c r="T4182" s="18"/>
      <c r="AA4182" s="70"/>
      <c r="AB4182" s="70"/>
      <c r="AC4182" s="20"/>
      <c r="AD4182" s="70"/>
      <c r="AE4182" s="114"/>
    </row>
    <row r="4183" spans="1:31" x14ac:dyDescent="0.25">
      <c r="A4183" s="18"/>
      <c r="B4183" s="18"/>
      <c r="C4183" s="18"/>
      <c r="D4183" s="77"/>
      <c r="E4183" s="77"/>
      <c r="F4183" s="77"/>
      <c r="G4183" s="78"/>
      <c r="H4183" s="5"/>
      <c r="I4183" s="5"/>
      <c r="J4183" s="5"/>
      <c r="K4183" s="5"/>
      <c r="O4183" s="5"/>
      <c r="P4183" s="5"/>
      <c r="Q4183" s="5"/>
      <c r="R4183" s="18"/>
      <c r="S4183" s="18"/>
      <c r="T4183" s="18"/>
      <c r="AA4183" s="70"/>
      <c r="AB4183" s="70"/>
      <c r="AC4183" s="20"/>
      <c r="AD4183" s="70"/>
      <c r="AE4183" s="114"/>
    </row>
    <row r="4184" spans="1:31" x14ac:dyDescent="0.25">
      <c r="A4184" s="18"/>
      <c r="B4184" s="18"/>
      <c r="C4184" s="18"/>
      <c r="D4184" s="77"/>
      <c r="E4184" s="77"/>
      <c r="F4184" s="77"/>
      <c r="G4184" s="78"/>
      <c r="H4184" s="5"/>
      <c r="I4184" s="5"/>
      <c r="J4184" s="5"/>
      <c r="K4184" s="5"/>
      <c r="O4184" s="5"/>
      <c r="P4184" s="5"/>
      <c r="Q4184" s="5"/>
      <c r="R4184" s="18"/>
      <c r="S4184" s="18"/>
      <c r="T4184" s="18"/>
      <c r="AA4184" s="70"/>
      <c r="AB4184" s="70"/>
      <c r="AC4184" s="20"/>
      <c r="AD4184" s="70"/>
      <c r="AE4184" s="114"/>
    </row>
    <row r="4185" spans="1:31" x14ac:dyDescent="0.25">
      <c r="A4185" s="18"/>
      <c r="B4185" s="18"/>
      <c r="C4185" s="18"/>
      <c r="D4185" s="77"/>
      <c r="E4185" s="77"/>
      <c r="F4185" s="77"/>
      <c r="G4185" s="78"/>
      <c r="H4185" s="5"/>
      <c r="I4185" s="5"/>
      <c r="J4185" s="5"/>
      <c r="K4185" s="5"/>
      <c r="O4185" s="5"/>
      <c r="P4185" s="5"/>
      <c r="Q4185" s="5"/>
      <c r="R4185" s="18"/>
      <c r="S4185" s="18"/>
      <c r="T4185" s="18"/>
      <c r="AA4185" s="70"/>
      <c r="AB4185" s="70"/>
      <c r="AC4185" s="20"/>
      <c r="AD4185" s="70"/>
      <c r="AE4185" s="114"/>
    </row>
    <row r="4186" spans="1:31" x14ac:dyDescent="0.25">
      <c r="A4186" s="18"/>
      <c r="B4186" s="18"/>
      <c r="C4186" s="18"/>
      <c r="D4186" s="77"/>
      <c r="E4186" s="77"/>
      <c r="F4186" s="77"/>
      <c r="G4186" s="78"/>
      <c r="H4186" s="5"/>
      <c r="I4186" s="5"/>
      <c r="J4186" s="5"/>
      <c r="K4186" s="5"/>
      <c r="O4186" s="5"/>
      <c r="P4186" s="5"/>
      <c r="Q4186" s="5"/>
      <c r="R4186" s="18"/>
      <c r="S4186" s="18"/>
      <c r="T4186" s="18"/>
      <c r="AA4186" s="70"/>
      <c r="AB4186" s="70"/>
      <c r="AC4186" s="20"/>
      <c r="AD4186" s="70"/>
      <c r="AE4186" s="114"/>
    </row>
    <row r="4187" spans="1:31" x14ac:dyDescent="0.25">
      <c r="A4187" s="18"/>
      <c r="B4187" s="18"/>
      <c r="C4187" s="18"/>
      <c r="D4187" s="77"/>
      <c r="E4187" s="77"/>
      <c r="F4187" s="77"/>
      <c r="G4187" s="78"/>
      <c r="H4187" s="5"/>
      <c r="I4187" s="5"/>
      <c r="J4187" s="5"/>
      <c r="K4187" s="5"/>
      <c r="O4187" s="5"/>
      <c r="P4187" s="5"/>
      <c r="Q4187" s="5"/>
      <c r="R4187" s="18"/>
      <c r="S4187" s="18"/>
      <c r="T4187" s="18"/>
      <c r="AA4187" s="70"/>
      <c r="AB4187" s="70"/>
      <c r="AC4187" s="20"/>
      <c r="AD4187" s="70"/>
      <c r="AE4187" s="114"/>
    </row>
    <row r="4188" spans="1:31" x14ac:dyDescent="0.25">
      <c r="A4188" s="18"/>
      <c r="B4188" s="18"/>
      <c r="C4188" s="18"/>
      <c r="D4188" s="77"/>
      <c r="E4188" s="77"/>
      <c r="F4188" s="77"/>
      <c r="G4188" s="78"/>
      <c r="H4188" s="5"/>
      <c r="I4188" s="5"/>
      <c r="J4188" s="5"/>
      <c r="K4188" s="5"/>
      <c r="O4188" s="5"/>
      <c r="P4188" s="5"/>
      <c r="Q4188" s="5"/>
      <c r="R4188" s="18"/>
      <c r="S4188" s="18"/>
      <c r="T4188" s="18"/>
      <c r="AA4188" s="70"/>
      <c r="AB4188" s="70"/>
      <c r="AC4188" s="20"/>
      <c r="AD4188" s="70"/>
      <c r="AE4188" s="114"/>
    </row>
    <row r="4189" spans="1:31" x14ac:dyDescent="0.25">
      <c r="A4189" s="18"/>
      <c r="B4189" s="18"/>
      <c r="C4189" s="18"/>
      <c r="D4189" s="77"/>
      <c r="E4189" s="77"/>
      <c r="F4189" s="77"/>
      <c r="G4189" s="78"/>
      <c r="H4189" s="5"/>
      <c r="I4189" s="5"/>
      <c r="J4189" s="5"/>
      <c r="K4189" s="5"/>
      <c r="O4189" s="5"/>
      <c r="P4189" s="5"/>
      <c r="Q4189" s="5"/>
      <c r="R4189" s="18"/>
      <c r="S4189" s="18"/>
      <c r="T4189" s="18"/>
      <c r="AA4189" s="70"/>
      <c r="AB4189" s="70"/>
      <c r="AC4189" s="20"/>
      <c r="AD4189" s="70"/>
      <c r="AE4189" s="114"/>
    </row>
    <row r="4190" spans="1:31" x14ac:dyDescent="0.25">
      <c r="A4190" s="18"/>
      <c r="B4190" s="18"/>
      <c r="C4190" s="18"/>
      <c r="D4190" s="77"/>
      <c r="E4190" s="77"/>
      <c r="F4190" s="77"/>
      <c r="G4190" s="78"/>
      <c r="H4190" s="5"/>
      <c r="I4190" s="5"/>
      <c r="J4190" s="5"/>
      <c r="K4190" s="5"/>
      <c r="O4190" s="5"/>
      <c r="P4190" s="5"/>
      <c r="Q4190" s="5"/>
      <c r="R4190" s="18"/>
      <c r="S4190" s="18"/>
      <c r="T4190" s="18"/>
      <c r="AA4190" s="70"/>
      <c r="AB4190" s="70"/>
      <c r="AC4190" s="20"/>
      <c r="AD4190" s="70"/>
      <c r="AE4190" s="114"/>
    </row>
    <row r="4191" spans="1:31" x14ac:dyDescent="0.25">
      <c r="A4191" s="18"/>
      <c r="B4191" s="18"/>
      <c r="C4191" s="18"/>
      <c r="D4191" s="77"/>
      <c r="E4191" s="77"/>
      <c r="F4191" s="77"/>
      <c r="G4191" s="78"/>
      <c r="H4191" s="5"/>
      <c r="I4191" s="5"/>
      <c r="J4191" s="5"/>
      <c r="K4191" s="5"/>
      <c r="O4191" s="5"/>
      <c r="P4191" s="5"/>
      <c r="Q4191" s="5"/>
      <c r="R4191" s="18"/>
      <c r="S4191" s="18"/>
      <c r="T4191" s="18"/>
      <c r="AA4191" s="70"/>
      <c r="AB4191" s="70"/>
      <c r="AC4191" s="20"/>
      <c r="AD4191" s="70"/>
      <c r="AE4191" s="114"/>
    </row>
    <row r="4192" spans="1:31" x14ac:dyDescent="0.25">
      <c r="A4192" s="18"/>
      <c r="B4192" s="18"/>
      <c r="C4192" s="18"/>
      <c r="D4192" s="77"/>
      <c r="E4192" s="77"/>
      <c r="F4192" s="77"/>
      <c r="G4192" s="78"/>
      <c r="H4192" s="5"/>
      <c r="I4192" s="5"/>
      <c r="J4192" s="5"/>
      <c r="K4192" s="5"/>
      <c r="O4192" s="5"/>
      <c r="P4192" s="5"/>
      <c r="Q4192" s="5"/>
      <c r="R4192" s="18"/>
      <c r="S4192" s="18"/>
      <c r="T4192" s="18"/>
      <c r="AA4192" s="70"/>
      <c r="AB4192" s="70"/>
      <c r="AC4192" s="20"/>
      <c r="AD4192" s="70"/>
      <c r="AE4192" s="114"/>
    </row>
    <row r="4193" spans="1:31" x14ac:dyDescent="0.25">
      <c r="A4193" s="18"/>
      <c r="B4193" s="18"/>
      <c r="C4193" s="18"/>
      <c r="D4193" s="77"/>
      <c r="E4193" s="77"/>
      <c r="F4193" s="77"/>
      <c r="G4193" s="78"/>
      <c r="H4193" s="5"/>
      <c r="I4193" s="5"/>
      <c r="J4193" s="5"/>
      <c r="K4193" s="5"/>
      <c r="O4193" s="5"/>
      <c r="P4193" s="5"/>
      <c r="Q4193" s="5"/>
      <c r="R4193" s="18"/>
      <c r="S4193" s="18"/>
      <c r="T4193" s="18"/>
      <c r="AA4193" s="70"/>
      <c r="AB4193" s="70"/>
      <c r="AC4193" s="20"/>
      <c r="AD4193" s="70"/>
      <c r="AE4193" s="114"/>
    </row>
    <row r="4194" spans="1:31" x14ac:dyDescent="0.25">
      <c r="A4194" s="18"/>
      <c r="B4194" s="18"/>
      <c r="C4194" s="18"/>
      <c r="D4194" s="77"/>
      <c r="E4194" s="77"/>
      <c r="F4194" s="77"/>
      <c r="G4194" s="78"/>
      <c r="H4194" s="5"/>
      <c r="I4194" s="5"/>
      <c r="J4194" s="5"/>
      <c r="K4194" s="5"/>
      <c r="O4194" s="5"/>
      <c r="P4194" s="5"/>
      <c r="Q4194" s="5"/>
      <c r="R4194" s="18"/>
      <c r="S4194" s="18"/>
      <c r="T4194" s="18"/>
      <c r="AA4194" s="70"/>
      <c r="AB4194" s="70"/>
      <c r="AC4194" s="20"/>
      <c r="AD4194" s="70"/>
      <c r="AE4194" s="114"/>
    </row>
    <row r="4195" spans="1:31" x14ac:dyDescent="0.25">
      <c r="A4195" s="18"/>
      <c r="B4195" s="18"/>
      <c r="C4195" s="18"/>
      <c r="D4195" s="77"/>
      <c r="E4195" s="77"/>
      <c r="F4195" s="77"/>
      <c r="G4195" s="78"/>
      <c r="H4195" s="5"/>
      <c r="I4195" s="5"/>
      <c r="J4195" s="5"/>
      <c r="K4195" s="5"/>
      <c r="O4195" s="5"/>
      <c r="P4195" s="5"/>
      <c r="Q4195" s="5"/>
      <c r="R4195" s="18"/>
      <c r="S4195" s="18"/>
      <c r="T4195" s="18"/>
      <c r="AA4195" s="70"/>
      <c r="AB4195" s="70"/>
      <c r="AC4195" s="20"/>
      <c r="AD4195" s="70"/>
      <c r="AE4195" s="114"/>
    </row>
    <row r="4196" spans="1:31" x14ac:dyDescent="0.25">
      <c r="A4196" s="18"/>
      <c r="B4196" s="18"/>
      <c r="C4196" s="18"/>
      <c r="D4196" s="77"/>
      <c r="E4196" s="77"/>
      <c r="F4196" s="77"/>
      <c r="G4196" s="78"/>
      <c r="H4196" s="5"/>
      <c r="I4196" s="5"/>
      <c r="J4196" s="5"/>
      <c r="K4196" s="5"/>
      <c r="O4196" s="5"/>
      <c r="P4196" s="5"/>
      <c r="Q4196" s="5"/>
      <c r="R4196" s="18"/>
      <c r="S4196" s="18"/>
      <c r="T4196" s="18"/>
      <c r="AA4196" s="70"/>
      <c r="AB4196" s="70"/>
      <c r="AC4196" s="20"/>
      <c r="AD4196" s="70"/>
      <c r="AE4196" s="114"/>
    </row>
    <row r="4197" spans="1:31" x14ac:dyDescent="0.25">
      <c r="A4197" s="18"/>
      <c r="B4197" s="18"/>
      <c r="C4197" s="18"/>
      <c r="D4197" s="77"/>
      <c r="E4197" s="77"/>
      <c r="F4197" s="77"/>
      <c r="G4197" s="78"/>
      <c r="H4197" s="5"/>
      <c r="I4197" s="5"/>
      <c r="J4197" s="5"/>
      <c r="K4197" s="5"/>
      <c r="O4197" s="5"/>
      <c r="P4197" s="5"/>
      <c r="Q4197" s="5"/>
      <c r="R4197" s="18"/>
      <c r="S4197" s="18"/>
      <c r="T4197" s="18"/>
      <c r="AA4197" s="70"/>
      <c r="AB4197" s="70"/>
      <c r="AC4197" s="20"/>
      <c r="AD4197" s="70"/>
      <c r="AE4197" s="114"/>
    </row>
    <row r="4198" spans="1:31" x14ac:dyDescent="0.25">
      <c r="A4198" s="18"/>
      <c r="B4198" s="18"/>
      <c r="C4198" s="18"/>
      <c r="D4198" s="77"/>
      <c r="E4198" s="77"/>
      <c r="F4198" s="77"/>
      <c r="G4198" s="78"/>
      <c r="H4198" s="5"/>
      <c r="I4198" s="5"/>
      <c r="J4198" s="5"/>
      <c r="K4198" s="5"/>
      <c r="O4198" s="5"/>
      <c r="P4198" s="5"/>
      <c r="Q4198" s="5"/>
      <c r="R4198" s="18"/>
      <c r="S4198" s="18"/>
      <c r="T4198" s="18"/>
      <c r="AA4198" s="70"/>
      <c r="AB4198" s="70"/>
      <c r="AC4198" s="20"/>
      <c r="AD4198" s="70"/>
      <c r="AE4198" s="114"/>
    </row>
    <row r="4199" spans="1:31" x14ac:dyDescent="0.25">
      <c r="A4199" s="18"/>
      <c r="B4199" s="18"/>
      <c r="C4199" s="18"/>
      <c r="D4199" s="77"/>
      <c r="E4199" s="77"/>
      <c r="F4199" s="77"/>
      <c r="G4199" s="78"/>
      <c r="H4199" s="5"/>
      <c r="I4199" s="5"/>
      <c r="J4199" s="5"/>
      <c r="K4199" s="5"/>
      <c r="O4199" s="5"/>
      <c r="P4199" s="5"/>
      <c r="Q4199" s="5"/>
      <c r="R4199" s="18"/>
      <c r="S4199" s="18"/>
      <c r="T4199" s="18"/>
      <c r="AA4199" s="70"/>
      <c r="AB4199" s="70"/>
      <c r="AC4199" s="20"/>
      <c r="AD4199" s="70"/>
      <c r="AE4199" s="114"/>
    </row>
    <row r="4200" spans="1:31" x14ac:dyDescent="0.25">
      <c r="A4200" s="18"/>
      <c r="B4200" s="18"/>
      <c r="C4200" s="18"/>
      <c r="D4200" s="77"/>
      <c r="E4200" s="77"/>
      <c r="F4200" s="77"/>
      <c r="G4200" s="78"/>
      <c r="H4200" s="5"/>
      <c r="I4200" s="5"/>
      <c r="J4200" s="5"/>
      <c r="K4200" s="5"/>
      <c r="O4200" s="5"/>
      <c r="P4200" s="5"/>
      <c r="Q4200" s="5"/>
      <c r="R4200" s="18"/>
      <c r="S4200" s="18"/>
      <c r="T4200" s="18"/>
      <c r="AA4200" s="70"/>
      <c r="AB4200" s="70"/>
      <c r="AC4200" s="20"/>
      <c r="AD4200" s="70"/>
      <c r="AE4200" s="114"/>
    </row>
    <row r="4201" spans="1:31" x14ac:dyDescent="0.25">
      <c r="A4201" s="18"/>
      <c r="B4201" s="18"/>
      <c r="C4201" s="18"/>
      <c r="D4201" s="77"/>
      <c r="E4201" s="77"/>
      <c r="F4201" s="77"/>
      <c r="G4201" s="78"/>
      <c r="H4201" s="5"/>
      <c r="I4201" s="5"/>
      <c r="J4201" s="5"/>
      <c r="K4201" s="5"/>
      <c r="O4201" s="5"/>
      <c r="P4201" s="5"/>
      <c r="Q4201" s="5"/>
      <c r="R4201" s="18"/>
      <c r="S4201" s="18"/>
      <c r="T4201" s="18"/>
      <c r="AA4201" s="70"/>
      <c r="AB4201" s="70"/>
      <c r="AC4201" s="20"/>
      <c r="AD4201" s="70"/>
      <c r="AE4201" s="114"/>
    </row>
    <row r="4202" spans="1:31" x14ac:dyDescent="0.25">
      <c r="A4202" s="18"/>
      <c r="B4202" s="18"/>
      <c r="C4202" s="18"/>
      <c r="D4202" s="77"/>
      <c r="E4202" s="77"/>
      <c r="F4202" s="77"/>
      <c r="G4202" s="78"/>
      <c r="H4202" s="5"/>
      <c r="I4202" s="5"/>
      <c r="J4202" s="5"/>
      <c r="K4202" s="5"/>
      <c r="O4202" s="5"/>
      <c r="P4202" s="5"/>
      <c r="Q4202" s="5"/>
      <c r="R4202" s="18"/>
      <c r="S4202" s="18"/>
      <c r="T4202" s="18"/>
      <c r="AA4202" s="70"/>
      <c r="AB4202" s="70"/>
      <c r="AC4202" s="20"/>
      <c r="AD4202" s="70"/>
      <c r="AE4202" s="114"/>
    </row>
    <row r="4203" spans="1:31" x14ac:dyDescent="0.25">
      <c r="A4203" s="18"/>
      <c r="B4203" s="18"/>
      <c r="C4203" s="18"/>
      <c r="D4203" s="77"/>
      <c r="E4203" s="77"/>
      <c r="F4203" s="77"/>
      <c r="G4203" s="78"/>
      <c r="H4203" s="5"/>
      <c r="I4203" s="5"/>
      <c r="J4203" s="5"/>
      <c r="K4203" s="5"/>
      <c r="O4203" s="5"/>
      <c r="P4203" s="5"/>
      <c r="Q4203" s="5"/>
      <c r="R4203" s="18"/>
      <c r="S4203" s="18"/>
      <c r="T4203" s="18"/>
      <c r="AA4203" s="70"/>
      <c r="AB4203" s="70"/>
      <c r="AC4203" s="20"/>
      <c r="AD4203" s="70"/>
      <c r="AE4203" s="114"/>
    </row>
    <row r="4204" spans="1:31" x14ac:dyDescent="0.25">
      <c r="A4204" s="18"/>
      <c r="B4204" s="18"/>
      <c r="C4204" s="18"/>
      <c r="D4204" s="77"/>
      <c r="E4204" s="77"/>
      <c r="F4204" s="77"/>
      <c r="G4204" s="78"/>
      <c r="H4204" s="5"/>
      <c r="I4204" s="5"/>
      <c r="J4204" s="5"/>
      <c r="K4204" s="5"/>
      <c r="O4204" s="5"/>
      <c r="P4204" s="5"/>
      <c r="Q4204" s="5"/>
      <c r="R4204" s="18"/>
      <c r="S4204" s="18"/>
      <c r="T4204" s="18"/>
      <c r="AA4204" s="70"/>
      <c r="AB4204" s="70"/>
      <c r="AC4204" s="20"/>
      <c r="AD4204" s="70"/>
      <c r="AE4204" s="114"/>
    </row>
    <row r="4205" spans="1:31" x14ac:dyDescent="0.25">
      <c r="A4205" s="18"/>
      <c r="B4205" s="18"/>
      <c r="C4205" s="18"/>
      <c r="D4205" s="77"/>
      <c r="E4205" s="77"/>
      <c r="F4205" s="77"/>
      <c r="G4205" s="78"/>
      <c r="H4205" s="5"/>
      <c r="I4205" s="5"/>
      <c r="J4205" s="5"/>
      <c r="K4205" s="5"/>
      <c r="O4205" s="5"/>
      <c r="P4205" s="5"/>
      <c r="Q4205" s="5"/>
      <c r="R4205" s="18"/>
      <c r="S4205" s="18"/>
      <c r="T4205" s="18"/>
      <c r="AA4205" s="70"/>
      <c r="AB4205" s="70"/>
      <c r="AC4205" s="20"/>
      <c r="AD4205" s="70"/>
      <c r="AE4205" s="114"/>
    </row>
    <row r="4206" spans="1:31" x14ac:dyDescent="0.25">
      <c r="A4206" s="18"/>
      <c r="B4206" s="18"/>
      <c r="C4206" s="18"/>
      <c r="D4206" s="77"/>
      <c r="E4206" s="77"/>
      <c r="F4206" s="77"/>
      <c r="G4206" s="78"/>
      <c r="H4206" s="5"/>
      <c r="I4206" s="5"/>
      <c r="J4206" s="5"/>
      <c r="K4206" s="5"/>
      <c r="O4206" s="5"/>
      <c r="P4206" s="5"/>
      <c r="Q4206" s="5"/>
      <c r="R4206" s="18"/>
      <c r="S4206" s="18"/>
      <c r="T4206" s="18"/>
      <c r="AA4206" s="70"/>
      <c r="AB4206" s="70"/>
      <c r="AC4206" s="20"/>
      <c r="AD4206" s="70"/>
      <c r="AE4206" s="114"/>
    </row>
    <row r="4207" spans="1:31" x14ac:dyDescent="0.25">
      <c r="A4207" s="18"/>
      <c r="B4207" s="18"/>
      <c r="C4207" s="18"/>
      <c r="D4207" s="77"/>
      <c r="E4207" s="77"/>
      <c r="F4207" s="77"/>
      <c r="G4207" s="78"/>
      <c r="H4207" s="5"/>
      <c r="I4207" s="5"/>
      <c r="J4207" s="5"/>
      <c r="K4207" s="5"/>
      <c r="O4207" s="5"/>
      <c r="P4207" s="5"/>
      <c r="Q4207" s="5"/>
      <c r="R4207" s="18"/>
      <c r="S4207" s="18"/>
      <c r="T4207" s="18"/>
      <c r="AA4207" s="70"/>
      <c r="AB4207" s="70"/>
      <c r="AC4207" s="20"/>
      <c r="AD4207" s="70"/>
      <c r="AE4207" s="114"/>
    </row>
    <row r="4208" spans="1:31" x14ac:dyDescent="0.25">
      <c r="A4208" s="18"/>
      <c r="B4208" s="18"/>
      <c r="C4208" s="18"/>
      <c r="D4208" s="77"/>
      <c r="E4208" s="77"/>
      <c r="F4208" s="77"/>
      <c r="G4208" s="78"/>
      <c r="H4208" s="5"/>
      <c r="I4208" s="5"/>
      <c r="J4208" s="5"/>
      <c r="K4208" s="5"/>
      <c r="O4208" s="5"/>
      <c r="P4208" s="5"/>
      <c r="Q4208" s="5"/>
      <c r="R4208" s="18"/>
      <c r="S4208" s="18"/>
      <c r="T4208" s="18"/>
      <c r="AA4208" s="70"/>
      <c r="AB4208" s="70"/>
      <c r="AC4208" s="20"/>
      <c r="AD4208" s="70"/>
      <c r="AE4208" s="114"/>
    </row>
    <row r="4209" spans="1:31" x14ac:dyDescent="0.25">
      <c r="A4209" s="18"/>
      <c r="B4209" s="18"/>
      <c r="C4209" s="18"/>
      <c r="D4209" s="77"/>
      <c r="E4209" s="77"/>
      <c r="F4209" s="77"/>
      <c r="G4209" s="78"/>
      <c r="H4209" s="5"/>
      <c r="I4209" s="5"/>
      <c r="J4209" s="5"/>
      <c r="K4209" s="5"/>
      <c r="O4209" s="5"/>
      <c r="P4209" s="5"/>
      <c r="Q4209" s="5"/>
      <c r="R4209" s="18"/>
      <c r="S4209" s="18"/>
      <c r="T4209" s="18"/>
      <c r="AA4209" s="70"/>
      <c r="AB4209" s="70"/>
      <c r="AC4209" s="20"/>
      <c r="AD4209" s="70"/>
      <c r="AE4209" s="114"/>
    </row>
    <row r="4210" spans="1:31" x14ac:dyDescent="0.25">
      <c r="A4210" s="18"/>
      <c r="B4210" s="18"/>
      <c r="C4210" s="18"/>
      <c r="D4210" s="77"/>
      <c r="E4210" s="77"/>
      <c r="F4210" s="77"/>
      <c r="G4210" s="78"/>
      <c r="H4210" s="5"/>
      <c r="I4210" s="5"/>
      <c r="J4210" s="5"/>
      <c r="K4210" s="5"/>
      <c r="O4210" s="5"/>
      <c r="P4210" s="5"/>
      <c r="Q4210" s="5"/>
      <c r="R4210" s="18"/>
      <c r="S4210" s="18"/>
      <c r="T4210" s="18"/>
      <c r="AA4210" s="70"/>
      <c r="AB4210" s="70"/>
      <c r="AC4210" s="20"/>
      <c r="AD4210" s="70"/>
      <c r="AE4210" s="114"/>
    </row>
    <row r="4211" spans="1:31" x14ac:dyDescent="0.25">
      <c r="A4211" s="18"/>
      <c r="B4211" s="18"/>
      <c r="C4211" s="18"/>
      <c r="D4211" s="77"/>
      <c r="E4211" s="77"/>
      <c r="F4211" s="77"/>
      <c r="G4211" s="78"/>
      <c r="H4211" s="5"/>
      <c r="I4211" s="5"/>
      <c r="J4211" s="5"/>
      <c r="K4211" s="5"/>
      <c r="O4211" s="5"/>
      <c r="P4211" s="5"/>
      <c r="Q4211" s="5"/>
      <c r="R4211" s="18"/>
      <c r="S4211" s="18"/>
      <c r="T4211" s="18"/>
      <c r="AA4211" s="70"/>
      <c r="AB4211" s="70"/>
      <c r="AC4211" s="20"/>
      <c r="AD4211" s="70"/>
      <c r="AE4211" s="114"/>
    </row>
    <row r="4212" spans="1:31" x14ac:dyDescent="0.25">
      <c r="A4212" s="18"/>
      <c r="B4212" s="18"/>
      <c r="C4212" s="18"/>
      <c r="D4212" s="77"/>
      <c r="E4212" s="77"/>
      <c r="F4212" s="77"/>
      <c r="G4212" s="78"/>
      <c r="H4212" s="5"/>
      <c r="I4212" s="5"/>
      <c r="J4212" s="5"/>
      <c r="K4212" s="5"/>
      <c r="O4212" s="5"/>
      <c r="P4212" s="5"/>
      <c r="Q4212" s="5"/>
      <c r="R4212" s="18"/>
      <c r="S4212" s="18"/>
      <c r="T4212" s="18"/>
      <c r="AA4212" s="70"/>
      <c r="AB4212" s="70"/>
      <c r="AC4212" s="20"/>
      <c r="AD4212" s="70"/>
      <c r="AE4212" s="114"/>
    </row>
    <row r="4213" spans="1:31" x14ac:dyDescent="0.25">
      <c r="A4213" s="18"/>
      <c r="B4213" s="18"/>
      <c r="C4213" s="18"/>
      <c r="D4213" s="77"/>
      <c r="E4213" s="77"/>
      <c r="F4213" s="77"/>
      <c r="G4213" s="78"/>
      <c r="H4213" s="5"/>
      <c r="I4213" s="5"/>
      <c r="J4213" s="5"/>
      <c r="K4213" s="5"/>
      <c r="O4213" s="5"/>
      <c r="P4213" s="5"/>
      <c r="Q4213" s="5"/>
      <c r="R4213" s="18"/>
      <c r="S4213" s="18"/>
      <c r="T4213" s="18"/>
      <c r="AA4213" s="70"/>
      <c r="AB4213" s="70"/>
      <c r="AC4213" s="20"/>
      <c r="AD4213" s="70"/>
      <c r="AE4213" s="114"/>
    </row>
    <row r="4214" spans="1:31" x14ac:dyDescent="0.25">
      <c r="A4214" s="18"/>
      <c r="B4214" s="18"/>
      <c r="C4214" s="18"/>
      <c r="D4214" s="77"/>
      <c r="E4214" s="77"/>
      <c r="F4214" s="77"/>
      <c r="G4214" s="78"/>
      <c r="H4214" s="5"/>
      <c r="I4214" s="5"/>
      <c r="J4214" s="5"/>
      <c r="K4214" s="5"/>
      <c r="O4214" s="5"/>
      <c r="P4214" s="5"/>
      <c r="Q4214" s="5"/>
      <c r="R4214" s="18"/>
      <c r="S4214" s="18"/>
      <c r="T4214" s="18"/>
      <c r="AA4214" s="70"/>
      <c r="AB4214" s="70"/>
      <c r="AC4214" s="20"/>
      <c r="AD4214" s="70"/>
      <c r="AE4214" s="114"/>
    </row>
    <row r="4215" spans="1:31" x14ac:dyDescent="0.25">
      <c r="A4215" s="18"/>
      <c r="B4215" s="18"/>
      <c r="C4215" s="18"/>
      <c r="D4215" s="77"/>
      <c r="E4215" s="77"/>
      <c r="F4215" s="77"/>
      <c r="G4215" s="78"/>
      <c r="H4215" s="5"/>
      <c r="I4215" s="5"/>
      <c r="J4215" s="5"/>
      <c r="K4215" s="5"/>
      <c r="O4215" s="5"/>
      <c r="P4215" s="5"/>
      <c r="Q4215" s="5"/>
      <c r="R4215" s="18"/>
      <c r="S4215" s="18"/>
      <c r="T4215" s="18"/>
      <c r="AA4215" s="70"/>
      <c r="AB4215" s="70"/>
      <c r="AC4215" s="20"/>
      <c r="AD4215" s="70"/>
      <c r="AE4215" s="114"/>
    </row>
    <row r="4216" spans="1:31" x14ac:dyDescent="0.25">
      <c r="A4216" s="18"/>
      <c r="B4216" s="18"/>
      <c r="C4216" s="18"/>
      <c r="D4216" s="77"/>
      <c r="E4216" s="77"/>
      <c r="F4216" s="77"/>
      <c r="G4216" s="78"/>
      <c r="H4216" s="5"/>
      <c r="I4216" s="5"/>
      <c r="J4216" s="5"/>
      <c r="K4216" s="5"/>
      <c r="O4216" s="5"/>
      <c r="P4216" s="5"/>
      <c r="Q4216" s="5"/>
      <c r="R4216" s="18"/>
      <c r="S4216" s="18"/>
      <c r="T4216" s="18"/>
      <c r="AA4216" s="70"/>
      <c r="AB4216" s="70"/>
      <c r="AC4216" s="20"/>
      <c r="AD4216" s="70"/>
      <c r="AE4216" s="114"/>
    </row>
    <row r="4217" spans="1:31" x14ac:dyDescent="0.25">
      <c r="A4217" s="18"/>
      <c r="B4217" s="18"/>
      <c r="C4217" s="18"/>
      <c r="D4217" s="77"/>
      <c r="E4217" s="77"/>
      <c r="F4217" s="77"/>
      <c r="G4217" s="78"/>
      <c r="H4217" s="5"/>
      <c r="I4217" s="5"/>
      <c r="J4217" s="5"/>
      <c r="K4217" s="5"/>
      <c r="O4217" s="5"/>
      <c r="P4217" s="5"/>
      <c r="Q4217" s="5"/>
      <c r="R4217" s="18"/>
      <c r="S4217" s="18"/>
      <c r="T4217" s="18"/>
      <c r="AA4217" s="70"/>
      <c r="AB4217" s="70"/>
      <c r="AC4217" s="20"/>
      <c r="AD4217" s="70"/>
      <c r="AE4217" s="114"/>
    </row>
    <row r="4218" spans="1:31" x14ac:dyDescent="0.25">
      <c r="A4218" s="18"/>
      <c r="B4218" s="18"/>
      <c r="C4218" s="18"/>
      <c r="D4218" s="77"/>
      <c r="E4218" s="77"/>
      <c r="F4218" s="77"/>
      <c r="G4218" s="78"/>
      <c r="H4218" s="5"/>
      <c r="I4218" s="5"/>
      <c r="J4218" s="5"/>
      <c r="K4218" s="5"/>
      <c r="O4218" s="5"/>
      <c r="P4218" s="5"/>
      <c r="Q4218" s="5"/>
      <c r="R4218" s="18"/>
      <c r="S4218" s="18"/>
      <c r="T4218" s="18"/>
      <c r="AA4218" s="70"/>
      <c r="AB4218" s="70"/>
      <c r="AC4218" s="20"/>
      <c r="AD4218" s="70"/>
      <c r="AE4218" s="114"/>
    </row>
    <row r="4219" spans="1:31" x14ac:dyDescent="0.25">
      <c r="A4219" s="18"/>
      <c r="B4219" s="18"/>
      <c r="C4219" s="18"/>
      <c r="D4219" s="77"/>
      <c r="E4219" s="77"/>
      <c r="F4219" s="77"/>
      <c r="G4219" s="78"/>
      <c r="H4219" s="5"/>
      <c r="I4219" s="5"/>
      <c r="J4219" s="5"/>
      <c r="K4219" s="5"/>
      <c r="O4219" s="5"/>
      <c r="P4219" s="5"/>
      <c r="Q4219" s="5"/>
      <c r="R4219" s="18"/>
      <c r="S4219" s="18"/>
      <c r="T4219" s="18"/>
      <c r="AA4219" s="70"/>
      <c r="AB4219" s="70"/>
      <c r="AC4219" s="20"/>
      <c r="AD4219" s="70"/>
      <c r="AE4219" s="114"/>
    </row>
    <row r="4220" spans="1:31" x14ac:dyDescent="0.25">
      <c r="A4220" s="18"/>
      <c r="B4220" s="18"/>
      <c r="C4220" s="18"/>
      <c r="D4220" s="77"/>
      <c r="E4220" s="77"/>
      <c r="F4220" s="77"/>
      <c r="G4220" s="78"/>
      <c r="H4220" s="5"/>
      <c r="I4220" s="5"/>
      <c r="J4220" s="5"/>
      <c r="K4220" s="5"/>
      <c r="O4220" s="5"/>
      <c r="P4220" s="5"/>
      <c r="Q4220" s="5"/>
      <c r="R4220" s="18"/>
      <c r="S4220" s="18"/>
      <c r="T4220" s="18"/>
      <c r="AA4220" s="70"/>
      <c r="AB4220" s="70"/>
      <c r="AC4220" s="20"/>
      <c r="AD4220" s="70"/>
      <c r="AE4220" s="114"/>
    </row>
    <row r="4221" spans="1:31" x14ac:dyDescent="0.25">
      <c r="A4221" s="18"/>
      <c r="B4221" s="18"/>
      <c r="C4221" s="18"/>
      <c r="D4221" s="77"/>
      <c r="E4221" s="77"/>
      <c r="F4221" s="77"/>
      <c r="G4221" s="78"/>
      <c r="H4221" s="5"/>
      <c r="I4221" s="5"/>
      <c r="J4221" s="5"/>
      <c r="K4221" s="5"/>
      <c r="O4221" s="5"/>
      <c r="P4221" s="5"/>
      <c r="Q4221" s="5"/>
      <c r="R4221" s="18"/>
      <c r="S4221" s="18"/>
      <c r="T4221" s="18"/>
      <c r="AA4221" s="70"/>
      <c r="AB4221" s="70"/>
      <c r="AC4221" s="20"/>
      <c r="AD4221" s="70"/>
      <c r="AE4221" s="114"/>
    </row>
    <row r="4222" spans="1:31" x14ac:dyDescent="0.25">
      <c r="A4222" s="18"/>
      <c r="B4222" s="18"/>
      <c r="C4222" s="18"/>
      <c r="D4222" s="77"/>
      <c r="E4222" s="77"/>
      <c r="F4222" s="77"/>
      <c r="G4222" s="78"/>
      <c r="H4222" s="5"/>
      <c r="I4222" s="5"/>
      <c r="J4222" s="5"/>
      <c r="K4222" s="5"/>
      <c r="O4222" s="5"/>
      <c r="P4222" s="5"/>
      <c r="Q4222" s="5"/>
      <c r="R4222" s="18"/>
      <c r="S4222" s="18"/>
      <c r="T4222" s="18"/>
      <c r="AA4222" s="70"/>
      <c r="AB4222" s="70"/>
      <c r="AC4222" s="20"/>
      <c r="AD4222" s="70"/>
      <c r="AE4222" s="114"/>
    </row>
    <row r="4223" spans="1:31" x14ac:dyDescent="0.25">
      <c r="A4223" s="18"/>
      <c r="B4223" s="18"/>
      <c r="C4223" s="18"/>
      <c r="D4223" s="77"/>
      <c r="E4223" s="77"/>
      <c r="F4223" s="77"/>
      <c r="G4223" s="78"/>
      <c r="H4223" s="5"/>
      <c r="I4223" s="5"/>
      <c r="J4223" s="5"/>
      <c r="K4223" s="5"/>
      <c r="O4223" s="5"/>
      <c r="P4223" s="5"/>
      <c r="Q4223" s="5"/>
      <c r="R4223" s="18"/>
      <c r="S4223" s="18"/>
      <c r="T4223" s="18"/>
      <c r="AA4223" s="70"/>
      <c r="AB4223" s="70"/>
      <c r="AC4223" s="20"/>
      <c r="AD4223" s="70"/>
      <c r="AE4223" s="114"/>
    </row>
    <row r="4224" spans="1:31" x14ac:dyDescent="0.25">
      <c r="A4224" s="18"/>
      <c r="B4224" s="18"/>
      <c r="C4224" s="18"/>
      <c r="D4224" s="77"/>
      <c r="E4224" s="77"/>
      <c r="F4224" s="77"/>
      <c r="G4224" s="78"/>
      <c r="H4224" s="5"/>
      <c r="I4224" s="5"/>
      <c r="J4224" s="5"/>
      <c r="K4224" s="5"/>
      <c r="O4224" s="5"/>
      <c r="P4224" s="5"/>
      <c r="Q4224" s="5"/>
      <c r="R4224" s="18"/>
      <c r="S4224" s="18"/>
      <c r="T4224" s="18"/>
      <c r="AA4224" s="70"/>
      <c r="AB4224" s="70"/>
      <c r="AC4224" s="20"/>
      <c r="AD4224" s="70"/>
      <c r="AE4224" s="114"/>
    </row>
    <row r="4225" spans="1:31" x14ac:dyDescent="0.25">
      <c r="A4225" s="18"/>
      <c r="B4225" s="18"/>
      <c r="C4225" s="18"/>
      <c r="D4225" s="77"/>
      <c r="E4225" s="77"/>
      <c r="F4225" s="77"/>
      <c r="G4225" s="78"/>
      <c r="H4225" s="5"/>
      <c r="I4225" s="5"/>
      <c r="J4225" s="5"/>
      <c r="K4225" s="5"/>
      <c r="O4225" s="5"/>
      <c r="P4225" s="5"/>
      <c r="Q4225" s="5"/>
      <c r="R4225" s="18"/>
      <c r="S4225" s="18"/>
      <c r="T4225" s="18"/>
      <c r="AA4225" s="70"/>
      <c r="AB4225" s="70"/>
      <c r="AC4225" s="20"/>
      <c r="AD4225" s="70"/>
      <c r="AE4225" s="114"/>
    </row>
    <row r="4226" spans="1:31" x14ac:dyDescent="0.25">
      <c r="A4226" s="18"/>
      <c r="B4226" s="18"/>
      <c r="C4226" s="18"/>
      <c r="D4226" s="77"/>
      <c r="E4226" s="77"/>
      <c r="F4226" s="77"/>
      <c r="G4226" s="78"/>
      <c r="H4226" s="5"/>
      <c r="I4226" s="5"/>
      <c r="J4226" s="5"/>
      <c r="K4226" s="5"/>
      <c r="O4226" s="5"/>
      <c r="P4226" s="5"/>
      <c r="Q4226" s="5"/>
      <c r="R4226" s="18"/>
      <c r="S4226" s="18"/>
      <c r="T4226" s="18"/>
      <c r="AA4226" s="70"/>
      <c r="AB4226" s="70"/>
      <c r="AC4226" s="20"/>
      <c r="AD4226" s="70"/>
      <c r="AE4226" s="114"/>
    </row>
    <row r="4227" spans="1:31" x14ac:dyDescent="0.25">
      <c r="A4227" s="18"/>
      <c r="B4227" s="18"/>
      <c r="C4227" s="18"/>
      <c r="D4227" s="77"/>
      <c r="E4227" s="77"/>
      <c r="F4227" s="77"/>
      <c r="G4227" s="78"/>
      <c r="H4227" s="5"/>
      <c r="I4227" s="5"/>
      <c r="J4227" s="5"/>
      <c r="K4227" s="5"/>
      <c r="O4227" s="5"/>
      <c r="P4227" s="5"/>
      <c r="Q4227" s="5"/>
      <c r="R4227" s="18"/>
      <c r="S4227" s="18"/>
      <c r="T4227" s="18"/>
      <c r="AA4227" s="70"/>
      <c r="AB4227" s="70"/>
      <c r="AC4227" s="20"/>
      <c r="AD4227" s="70"/>
      <c r="AE4227" s="114"/>
    </row>
    <row r="4228" spans="1:31" x14ac:dyDescent="0.25">
      <c r="A4228" s="18"/>
      <c r="B4228" s="18"/>
      <c r="C4228" s="18"/>
      <c r="D4228" s="77"/>
      <c r="E4228" s="77"/>
      <c r="F4228" s="77"/>
      <c r="G4228" s="78"/>
      <c r="H4228" s="5"/>
      <c r="I4228" s="5"/>
      <c r="J4228" s="5"/>
      <c r="K4228" s="5"/>
      <c r="O4228" s="5"/>
      <c r="P4228" s="5"/>
      <c r="Q4228" s="5"/>
      <c r="R4228" s="18"/>
      <c r="S4228" s="18"/>
      <c r="T4228" s="18"/>
      <c r="AA4228" s="70"/>
      <c r="AB4228" s="70"/>
      <c r="AC4228" s="20"/>
      <c r="AD4228" s="70"/>
      <c r="AE4228" s="114"/>
    </row>
    <row r="4229" spans="1:31" x14ac:dyDescent="0.25">
      <c r="A4229" s="18"/>
      <c r="B4229" s="18"/>
      <c r="C4229" s="18"/>
      <c r="D4229" s="77"/>
      <c r="E4229" s="77"/>
      <c r="F4229" s="77"/>
      <c r="G4229" s="78"/>
      <c r="H4229" s="5"/>
      <c r="I4229" s="5"/>
      <c r="J4229" s="5"/>
      <c r="K4229" s="5"/>
      <c r="O4229" s="5"/>
      <c r="P4229" s="5"/>
      <c r="Q4229" s="5"/>
      <c r="R4229" s="18"/>
      <c r="S4229" s="18"/>
      <c r="T4229" s="18"/>
      <c r="AA4229" s="70"/>
      <c r="AB4229" s="70"/>
      <c r="AC4229" s="20"/>
      <c r="AD4229" s="70"/>
      <c r="AE4229" s="114"/>
    </row>
    <row r="4230" spans="1:31" x14ac:dyDescent="0.25">
      <c r="A4230" s="18"/>
      <c r="B4230" s="18"/>
      <c r="C4230" s="18"/>
      <c r="D4230" s="77"/>
      <c r="E4230" s="77"/>
      <c r="F4230" s="77"/>
      <c r="G4230" s="78"/>
      <c r="H4230" s="5"/>
      <c r="I4230" s="5"/>
      <c r="J4230" s="5"/>
      <c r="K4230" s="5"/>
      <c r="O4230" s="5"/>
      <c r="P4230" s="5"/>
      <c r="Q4230" s="5"/>
      <c r="R4230" s="18"/>
      <c r="S4230" s="18"/>
      <c r="T4230" s="18"/>
      <c r="AA4230" s="70"/>
      <c r="AB4230" s="70"/>
      <c r="AC4230" s="20"/>
      <c r="AD4230" s="70"/>
      <c r="AE4230" s="114"/>
    </row>
    <row r="4231" spans="1:31" x14ac:dyDescent="0.25">
      <c r="A4231" s="18"/>
      <c r="B4231" s="18"/>
      <c r="C4231" s="18"/>
      <c r="D4231" s="77"/>
      <c r="E4231" s="77"/>
      <c r="F4231" s="77"/>
      <c r="G4231" s="78"/>
      <c r="H4231" s="5"/>
      <c r="I4231" s="5"/>
      <c r="J4231" s="5"/>
      <c r="K4231" s="5"/>
      <c r="O4231" s="5"/>
      <c r="P4231" s="5"/>
      <c r="Q4231" s="5"/>
      <c r="R4231" s="18"/>
      <c r="S4231" s="18"/>
      <c r="T4231" s="18"/>
      <c r="AA4231" s="70"/>
      <c r="AB4231" s="70"/>
      <c r="AC4231" s="20"/>
      <c r="AD4231" s="70"/>
      <c r="AE4231" s="114"/>
    </row>
    <row r="4232" spans="1:31" x14ac:dyDescent="0.25">
      <c r="A4232" s="18"/>
      <c r="B4232" s="18"/>
      <c r="C4232" s="18"/>
      <c r="D4232" s="77"/>
      <c r="E4232" s="77"/>
      <c r="F4232" s="77"/>
      <c r="G4232" s="78"/>
      <c r="H4232" s="5"/>
      <c r="I4232" s="5"/>
      <c r="J4232" s="5"/>
      <c r="K4232" s="5"/>
      <c r="O4232" s="5"/>
      <c r="P4232" s="5"/>
      <c r="Q4232" s="5"/>
      <c r="R4232" s="18"/>
      <c r="S4232" s="18"/>
      <c r="T4232" s="18"/>
      <c r="AA4232" s="70"/>
      <c r="AB4232" s="70"/>
      <c r="AC4232" s="20"/>
      <c r="AD4232" s="70"/>
      <c r="AE4232" s="114"/>
    </row>
    <row r="4233" spans="1:31" x14ac:dyDescent="0.25">
      <c r="A4233" s="18"/>
      <c r="B4233" s="18"/>
      <c r="C4233" s="18"/>
      <c r="D4233" s="77"/>
      <c r="E4233" s="77"/>
      <c r="F4233" s="77"/>
      <c r="G4233" s="78"/>
      <c r="H4233" s="5"/>
      <c r="I4233" s="5"/>
      <c r="J4233" s="5"/>
      <c r="K4233" s="5"/>
      <c r="O4233" s="5"/>
      <c r="P4233" s="5"/>
      <c r="Q4233" s="5"/>
      <c r="R4233" s="18"/>
      <c r="S4233" s="18"/>
      <c r="T4233" s="18"/>
      <c r="AA4233" s="70"/>
      <c r="AB4233" s="70"/>
      <c r="AC4233" s="20"/>
      <c r="AD4233" s="70"/>
      <c r="AE4233" s="114"/>
    </row>
    <row r="4234" spans="1:31" x14ac:dyDescent="0.25">
      <c r="A4234" s="18"/>
      <c r="B4234" s="18"/>
      <c r="C4234" s="18"/>
      <c r="D4234" s="77"/>
      <c r="E4234" s="77"/>
      <c r="F4234" s="77"/>
      <c r="G4234" s="78"/>
      <c r="H4234" s="5"/>
      <c r="I4234" s="5"/>
      <c r="J4234" s="5"/>
      <c r="K4234" s="5"/>
      <c r="O4234" s="5"/>
      <c r="P4234" s="5"/>
      <c r="Q4234" s="5"/>
      <c r="R4234" s="18"/>
      <c r="S4234" s="18"/>
      <c r="T4234" s="18"/>
      <c r="AA4234" s="70"/>
      <c r="AB4234" s="70"/>
      <c r="AC4234" s="20"/>
      <c r="AD4234" s="70"/>
      <c r="AE4234" s="114"/>
    </row>
    <row r="4235" spans="1:31" x14ac:dyDescent="0.25">
      <c r="A4235" s="18"/>
      <c r="B4235" s="18"/>
      <c r="C4235" s="18"/>
      <c r="D4235" s="77"/>
      <c r="E4235" s="77"/>
      <c r="F4235" s="77"/>
      <c r="G4235" s="78"/>
      <c r="H4235" s="5"/>
      <c r="I4235" s="5"/>
      <c r="J4235" s="5"/>
      <c r="K4235" s="5"/>
      <c r="O4235" s="5"/>
      <c r="P4235" s="5"/>
      <c r="Q4235" s="5"/>
      <c r="R4235" s="18"/>
      <c r="S4235" s="18"/>
      <c r="T4235" s="18"/>
      <c r="AA4235" s="70"/>
      <c r="AB4235" s="70"/>
      <c r="AC4235" s="20"/>
      <c r="AD4235" s="70"/>
      <c r="AE4235" s="114"/>
    </row>
    <row r="4236" spans="1:31" x14ac:dyDescent="0.25">
      <c r="A4236" s="18"/>
      <c r="B4236" s="18"/>
      <c r="C4236" s="18"/>
      <c r="D4236" s="77"/>
      <c r="E4236" s="77"/>
      <c r="F4236" s="77"/>
      <c r="G4236" s="78"/>
      <c r="H4236" s="5"/>
      <c r="I4236" s="5"/>
      <c r="J4236" s="5"/>
      <c r="K4236" s="5"/>
      <c r="O4236" s="5"/>
      <c r="P4236" s="5"/>
      <c r="Q4236" s="5"/>
      <c r="R4236" s="18"/>
      <c r="S4236" s="18"/>
      <c r="T4236" s="18"/>
      <c r="AA4236" s="70"/>
      <c r="AB4236" s="70"/>
      <c r="AC4236" s="20"/>
      <c r="AD4236" s="70"/>
      <c r="AE4236" s="114"/>
    </row>
    <row r="4237" spans="1:31" x14ac:dyDescent="0.25">
      <c r="A4237" s="18"/>
      <c r="B4237" s="18"/>
      <c r="C4237" s="18"/>
      <c r="D4237" s="77"/>
      <c r="E4237" s="77"/>
      <c r="F4237" s="77"/>
      <c r="G4237" s="78"/>
      <c r="H4237" s="5"/>
      <c r="I4237" s="5"/>
      <c r="J4237" s="5"/>
      <c r="K4237" s="5"/>
      <c r="O4237" s="5"/>
      <c r="P4237" s="5"/>
      <c r="Q4237" s="5"/>
      <c r="R4237" s="18"/>
      <c r="S4237" s="18"/>
      <c r="T4237" s="18"/>
      <c r="AA4237" s="70"/>
      <c r="AB4237" s="70"/>
      <c r="AC4237" s="20"/>
      <c r="AD4237" s="70"/>
      <c r="AE4237" s="114"/>
    </row>
    <row r="4238" spans="1:31" x14ac:dyDescent="0.25">
      <c r="A4238" s="18"/>
      <c r="B4238" s="18"/>
      <c r="C4238" s="18"/>
      <c r="D4238" s="77"/>
      <c r="E4238" s="77"/>
      <c r="F4238" s="77"/>
      <c r="G4238" s="78"/>
      <c r="H4238" s="5"/>
      <c r="I4238" s="5"/>
      <c r="J4238" s="5"/>
      <c r="K4238" s="5"/>
      <c r="O4238" s="5"/>
      <c r="P4238" s="5"/>
      <c r="Q4238" s="5"/>
      <c r="R4238" s="18"/>
      <c r="S4238" s="18"/>
      <c r="T4238" s="18"/>
      <c r="AA4238" s="70"/>
      <c r="AB4238" s="70"/>
      <c r="AC4238" s="20"/>
      <c r="AD4238" s="70"/>
      <c r="AE4238" s="114"/>
    </row>
    <row r="4239" spans="1:31" x14ac:dyDescent="0.25">
      <c r="A4239" s="18"/>
      <c r="B4239" s="18"/>
      <c r="C4239" s="18"/>
      <c r="D4239" s="77"/>
      <c r="E4239" s="77"/>
      <c r="F4239" s="77"/>
      <c r="G4239" s="78"/>
      <c r="H4239" s="5"/>
      <c r="I4239" s="5"/>
      <c r="J4239" s="5"/>
      <c r="K4239" s="5"/>
      <c r="O4239" s="5"/>
      <c r="P4239" s="5"/>
      <c r="Q4239" s="5"/>
      <c r="R4239" s="18"/>
      <c r="S4239" s="18"/>
      <c r="T4239" s="18"/>
      <c r="AA4239" s="70"/>
      <c r="AB4239" s="70"/>
      <c r="AC4239" s="20"/>
      <c r="AD4239" s="70"/>
      <c r="AE4239" s="114"/>
    </row>
    <row r="4240" spans="1:31" x14ac:dyDescent="0.25">
      <c r="A4240" s="18"/>
      <c r="B4240" s="18"/>
      <c r="C4240" s="18"/>
      <c r="D4240" s="77"/>
      <c r="E4240" s="77"/>
      <c r="F4240" s="77"/>
      <c r="G4240" s="78"/>
      <c r="H4240" s="5"/>
      <c r="I4240" s="5"/>
      <c r="J4240" s="5"/>
      <c r="K4240" s="5"/>
      <c r="O4240" s="5"/>
      <c r="P4240" s="5"/>
      <c r="Q4240" s="5"/>
      <c r="R4240" s="18"/>
      <c r="S4240" s="18"/>
      <c r="T4240" s="18"/>
      <c r="AA4240" s="70"/>
      <c r="AB4240" s="70"/>
      <c r="AC4240" s="20"/>
      <c r="AD4240" s="70"/>
      <c r="AE4240" s="114"/>
    </row>
    <row r="4241" spans="1:31" x14ac:dyDescent="0.25">
      <c r="A4241" s="18"/>
      <c r="B4241" s="18"/>
      <c r="C4241" s="18"/>
      <c r="D4241" s="77"/>
      <c r="E4241" s="77"/>
      <c r="F4241" s="77"/>
      <c r="G4241" s="78"/>
      <c r="H4241" s="5"/>
      <c r="I4241" s="5"/>
      <c r="J4241" s="5"/>
      <c r="K4241" s="5"/>
      <c r="O4241" s="5"/>
      <c r="P4241" s="5"/>
      <c r="Q4241" s="5"/>
      <c r="R4241" s="18"/>
      <c r="S4241" s="18"/>
      <c r="T4241" s="18"/>
      <c r="AA4241" s="70"/>
      <c r="AB4241" s="70"/>
      <c r="AC4241" s="20"/>
      <c r="AD4241" s="70"/>
      <c r="AE4241" s="114"/>
    </row>
    <row r="4242" spans="1:31" x14ac:dyDescent="0.25">
      <c r="A4242" s="18"/>
      <c r="B4242" s="18"/>
      <c r="C4242" s="18"/>
      <c r="D4242" s="77"/>
      <c r="E4242" s="77"/>
      <c r="F4242" s="77"/>
      <c r="G4242" s="78"/>
      <c r="H4242" s="5"/>
      <c r="I4242" s="5"/>
      <c r="J4242" s="5"/>
      <c r="K4242" s="5"/>
      <c r="O4242" s="5"/>
      <c r="P4242" s="5"/>
      <c r="Q4242" s="5"/>
      <c r="R4242" s="18"/>
      <c r="S4242" s="18"/>
      <c r="T4242" s="18"/>
      <c r="AA4242" s="70"/>
      <c r="AB4242" s="70"/>
      <c r="AC4242" s="20"/>
      <c r="AD4242" s="70"/>
      <c r="AE4242" s="114"/>
    </row>
    <row r="4243" spans="1:31" x14ac:dyDescent="0.25">
      <c r="A4243" s="18"/>
      <c r="B4243" s="18"/>
      <c r="C4243" s="18"/>
      <c r="D4243" s="77"/>
      <c r="E4243" s="77"/>
      <c r="F4243" s="77"/>
      <c r="G4243" s="78"/>
      <c r="H4243" s="5"/>
      <c r="I4243" s="5"/>
      <c r="J4243" s="5"/>
      <c r="K4243" s="5"/>
      <c r="O4243" s="5"/>
      <c r="P4243" s="5"/>
      <c r="Q4243" s="5"/>
      <c r="R4243" s="18"/>
      <c r="S4243" s="18"/>
      <c r="T4243" s="18"/>
      <c r="AA4243" s="70"/>
      <c r="AB4243" s="70"/>
      <c r="AC4243" s="20"/>
      <c r="AD4243" s="70"/>
      <c r="AE4243" s="114"/>
    </row>
    <row r="4244" spans="1:31" x14ac:dyDescent="0.25">
      <c r="A4244" s="18"/>
      <c r="B4244" s="18"/>
      <c r="C4244" s="18"/>
      <c r="D4244" s="77"/>
      <c r="E4244" s="77"/>
      <c r="F4244" s="77"/>
      <c r="G4244" s="78"/>
      <c r="H4244" s="5"/>
      <c r="I4244" s="5"/>
      <c r="J4244" s="5"/>
      <c r="K4244" s="5"/>
      <c r="O4244" s="5"/>
      <c r="P4244" s="5"/>
      <c r="Q4244" s="5"/>
      <c r="R4244" s="18"/>
      <c r="S4244" s="18"/>
      <c r="T4244" s="18"/>
      <c r="AA4244" s="70"/>
      <c r="AB4244" s="70"/>
      <c r="AC4244" s="20"/>
      <c r="AD4244" s="70"/>
      <c r="AE4244" s="114"/>
    </row>
    <row r="4245" spans="1:31" x14ac:dyDescent="0.25">
      <c r="A4245" s="18"/>
      <c r="B4245" s="18"/>
      <c r="C4245" s="18"/>
      <c r="D4245" s="77"/>
      <c r="E4245" s="77"/>
      <c r="F4245" s="77"/>
      <c r="G4245" s="78"/>
      <c r="H4245" s="5"/>
      <c r="I4245" s="5"/>
      <c r="J4245" s="5"/>
      <c r="K4245" s="5"/>
      <c r="O4245" s="5"/>
      <c r="P4245" s="5"/>
      <c r="Q4245" s="5"/>
      <c r="R4245" s="18"/>
      <c r="S4245" s="18"/>
      <c r="T4245" s="18"/>
      <c r="AA4245" s="70"/>
      <c r="AB4245" s="70"/>
      <c r="AC4245" s="20"/>
      <c r="AD4245" s="70"/>
      <c r="AE4245" s="114"/>
    </row>
    <row r="4246" spans="1:31" x14ac:dyDescent="0.25">
      <c r="A4246" s="18"/>
      <c r="B4246" s="18"/>
      <c r="C4246" s="18"/>
      <c r="D4246" s="77"/>
      <c r="E4246" s="77"/>
      <c r="F4246" s="77"/>
      <c r="G4246" s="78"/>
      <c r="H4246" s="5"/>
      <c r="I4246" s="5"/>
      <c r="J4246" s="5"/>
      <c r="K4246" s="5"/>
      <c r="O4246" s="5"/>
      <c r="P4246" s="5"/>
      <c r="Q4246" s="5"/>
      <c r="R4246" s="18"/>
      <c r="S4246" s="18"/>
      <c r="T4246" s="18"/>
      <c r="AA4246" s="70"/>
      <c r="AB4246" s="70"/>
      <c r="AC4246" s="20"/>
      <c r="AD4246" s="70"/>
      <c r="AE4246" s="114"/>
    </row>
    <row r="4247" spans="1:31" x14ac:dyDescent="0.25">
      <c r="A4247" s="18"/>
      <c r="B4247" s="18"/>
      <c r="C4247" s="18"/>
      <c r="D4247" s="77"/>
      <c r="E4247" s="77"/>
      <c r="F4247" s="77"/>
      <c r="G4247" s="78"/>
      <c r="H4247" s="5"/>
      <c r="I4247" s="5"/>
      <c r="J4247" s="5"/>
      <c r="K4247" s="5"/>
      <c r="O4247" s="5"/>
      <c r="P4247" s="5"/>
      <c r="Q4247" s="5"/>
      <c r="R4247" s="18"/>
      <c r="S4247" s="18"/>
      <c r="T4247" s="18"/>
      <c r="AA4247" s="70"/>
      <c r="AB4247" s="70"/>
      <c r="AC4247" s="20"/>
      <c r="AD4247" s="70"/>
      <c r="AE4247" s="114"/>
    </row>
    <row r="4248" spans="1:31" x14ac:dyDescent="0.25">
      <c r="A4248" s="18"/>
      <c r="B4248" s="18"/>
      <c r="C4248" s="18"/>
      <c r="D4248" s="77"/>
      <c r="E4248" s="77"/>
      <c r="F4248" s="77"/>
      <c r="G4248" s="78"/>
      <c r="H4248" s="5"/>
      <c r="I4248" s="5"/>
      <c r="J4248" s="5"/>
      <c r="K4248" s="5"/>
      <c r="O4248" s="5"/>
      <c r="P4248" s="5"/>
      <c r="Q4248" s="5"/>
      <c r="R4248" s="18"/>
      <c r="S4248" s="18"/>
      <c r="T4248" s="18"/>
      <c r="AA4248" s="70"/>
      <c r="AB4248" s="70"/>
      <c r="AC4248" s="20"/>
      <c r="AD4248" s="70"/>
      <c r="AE4248" s="114"/>
    </row>
    <row r="4249" spans="1:31" x14ac:dyDescent="0.25">
      <c r="A4249" s="18"/>
      <c r="B4249" s="18"/>
      <c r="C4249" s="18"/>
      <c r="D4249" s="77"/>
      <c r="E4249" s="77"/>
      <c r="F4249" s="77"/>
      <c r="G4249" s="78"/>
      <c r="H4249" s="5"/>
      <c r="I4249" s="5"/>
      <c r="J4249" s="5"/>
      <c r="K4249" s="5"/>
      <c r="O4249" s="5"/>
      <c r="P4249" s="5"/>
      <c r="Q4249" s="5"/>
      <c r="R4249" s="18"/>
      <c r="S4249" s="18"/>
      <c r="T4249" s="18"/>
      <c r="AA4249" s="70"/>
      <c r="AB4249" s="70"/>
      <c r="AC4249" s="20"/>
      <c r="AD4249" s="70"/>
      <c r="AE4249" s="114"/>
    </row>
    <row r="4250" spans="1:31" x14ac:dyDescent="0.25">
      <c r="A4250" s="18"/>
      <c r="B4250" s="18"/>
      <c r="C4250" s="18"/>
      <c r="D4250" s="77"/>
      <c r="E4250" s="77"/>
      <c r="F4250" s="77"/>
      <c r="G4250" s="78"/>
      <c r="H4250" s="5"/>
      <c r="I4250" s="5"/>
      <c r="J4250" s="5"/>
      <c r="K4250" s="5"/>
      <c r="O4250" s="5"/>
      <c r="P4250" s="5"/>
      <c r="Q4250" s="5"/>
      <c r="R4250" s="18"/>
      <c r="S4250" s="18"/>
      <c r="T4250" s="18"/>
      <c r="AA4250" s="70"/>
      <c r="AB4250" s="70"/>
      <c r="AC4250" s="20"/>
      <c r="AD4250" s="70"/>
      <c r="AE4250" s="114"/>
    </row>
    <row r="4251" spans="1:31" x14ac:dyDescent="0.25">
      <c r="A4251" s="18"/>
      <c r="B4251" s="18"/>
      <c r="C4251" s="18"/>
      <c r="D4251" s="77"/>
      <c r="E4251" s="77"/>
      <c r="F4251" s="77"/>
      <c r="G4251" s="78"/>
      <c r="H4251" s="5"/>
      <c r="I4251" s="5"/>
      <c r="J4251" s="5"/>
      <c r="K4251" s="5"/>
      <c r="O4251" s="5"/>
      <c r="P4251" s="5"/>
      <c r="Q4251" s="5"/>
      <c r="R4251" s="18"/>
      <c r="S4251" s="18"/>
      <c r="T4251" s="18"/>
      <c r="AA4251" s="70"/>
      <c r="AB4251" s="70"/>
      <c r="AC4251" s="20"/>
      <c r="AD4251" s="70"/>
      <c r="AE4251" s="114"/>
    </row>
    <row r="4252" spans="1:31" x14ac:dyDescent="0.25">
      <c r="A4252" s="18"/>
      <c r="B4252" s="18"/>
      <c r="C4252" s="18"/>
      <c r="D4252" s="77"/>
      <c r="E4252" s="77"/>
      <c r="F4252" s="77"/>
      <c r="G4252" s="78"/>
      <c r="H4252" s="5"/>
      <c r="I4252" s="5"/>
      <c r="J4252" s="5"/>
      <c r="K4252" s="5"/>
      <c r="O4252" s="5"/>
      <c r="P4252" s="5"/>
      <c r="Q4252" s="5"/>
      <c r="R4252" s="18"/>
      <c r="S4252" s="18"/>
      <c r="T4252" s="18"/>
      <c r="AA4252" s="70"/>
      <c r="AB4252" s="70"/>
      <c r="AC4252" s="20"/>
      <c r="AD4252" s="70"/>
      <c r="AE4252" s="114"/>
    </row>
    <row r="4253" spans="1:31" x14ac:dyDescent="0.25">
      <c r="A4253" s="18"/>
      <c r="B4253" s="18"/>
      <c r="C4253" s="18"/>
      <c r="D4253" s="77"/>
      <c r="E4253" s="77"/>
      <c r="F4253" s="77"/>
      <c r="G4253" s="78"/>
      <c r="H4253" s="5"/>
      <c r="I4253" s="5"/>
      <c r="J4253" s="5"/>
      <c r="K4253" s="5"/>
      <c r="O4253" s="5"/>
      <c r="P4253" s="5"/>
      <c r="Q4253" s="5"/>
      <c r="R4253" s="18"/>
      <c r="S4253" s="18"/>
      <c r="T4253" s="18"/>
      <c r="AA4253" s="70"/>
      <c r="AB4253" s="70"/>
      <c r="AC4253" s="20"/>
      <c r="AD4253" s="70"/>
      <c r="AE4253" s="114"/>
    </row>
    <row r="4254" spans="1:31" x14ac:dyDescent="0.25">
      <c r="A4254" s="18"/>
      <c r="B4254" s="18"/>
      <c r="C4254" s="18"/>
      <c r="D4254" s="77"/>
      <c r="E4254" s="77"/>
      <c r="F4254" s="77"/>
      <c r="G4254" s="78"/>
      <c r="H4254" s="5"/>
      <c r="I4254" s="5"/>
      <c r="J4254" s="5"/>
      <c r="K4254" s="5"/>
      <c r="O4254" s="5"/>
      <c r="P4254" s="5"/>
      <c r="Q4254" s="5"/>
      <c r="R4254" s="18"/>
      <c r="S4254" s="18"/>
      <c r="T4254" s="18"/>
      <c r="AA4254" s="70"/>
      <c r="AB4254" s="70"/>
      <c r="AC4254" s="20"/>
      <c r="AD4254" s="70"/>
      <c r="AE4254" s="114"/>
    </row>
    <row r="4255" spans="1:31" x14ac:dyDescent="0.25">
      <c r="A4255" s="18"/>
      <c r="B4255" s="18"/>
      <c r="C4255" s="18"/>
      <c r="D4255" s="77"/>
      <c r="E4255" s="77"/>
      <c r="F4255" s="77"/>
      <c r="G4255" s="78"/>
      <c r="H4255" s="5"/>
      <c r="I4255" s="5"/>
      <c r="J4255" s="5"/>
      <c r="K4255" s="5"/>
      <c r="O4255" s="5"/>
      <c r="P4255" s="5"/>
      <c r="Q4255" s="5"/>
      <c r="R4255" s="18"/>
      <c r="S4255" s="18"/>
      <c r="T4255" s="18"/>
      <c r="AA4255" s="70"/>
      <c r="AB4255" s="70"/>
      <c r="AC4255" s="20"/>
      <c r="AD4255" s="70"/>
      <c r="AE4255" s="114"/>
    </row>
    <row r="4256" spans="1:31" x14ac:dyDescent="0.25">
      <c r="A4256" s="18"/>
      <c r="B4256" s="18"/>
      <c r="C4256" s="18"/>
      <c r="D4256" s="77"/>
      <c r="E4256" s="77"/>
      <c r="F4256" s="77"/>
      <c r="G4256" s="78"/>
      <c r="H4256" s="5"/>
      <c r="I4256" s="5"/>
      <c r="J4256" s="5"/>
      <c r="K4256" s="5"/>
      <c r="O4256" s="5"/>
      <c r="P4256" s="5"/>
      <c r="Q4256" s="5"/>
      <c r="R4256" s="18"/>
      <c r="S4256" s="18"/>
      <c r="T4256" s="18"/>
      <c r="AA4256" s="70"/>
      <c r="AB4256" s="70"/>
      <c r="AC4256" s="20"/>
      <c r="AD4256" s="70"/>
      <c r="AE4256" s="114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opLeftCell="A40" zoomScale="77" zoomScaleNormal="77" workbookViewId="0">
      <selection activeCell="D56" sqref="D56"/>
    </sheetView>
  </sheetViews>
  <sheetFormatPr defaultRowHeight="15" x14ac:dyDescent="0.25"/>
  <cols>
    <col min="1" max="1" width="11.42578125" style="70" customWidth="1"/>
    <col min="2" max="2" width="11.5703125" style="70" customWidth="1"/>
  </cols>
  <sheetData>
    <row r="1" spans="1:2" s="2" customFormat="1" x14ac:dyDescent="0.25">
      <c r="A1" s="74" t="s">
        <v>72</v>
      </c>
      <c r="B1" s="74" t="s">
        <v>229</v>
      </c>
    </row>
    <row r="2" spans="1:2" x14ac:dyDescent="0.25">
      <c r="A2" s="70" t="s">
        <v>78</v>
      </c>
      <c r="B2" s="70" t="s">
        <v>84</v>
      </c>
    </row>
    <row r="3" spans="1:2" x14ac:dyDescent="0.25">
      <c r="A3" s="70" t="s">
        <v>94</v>
      </c>
      <c r="B3" s="70" t="s">
        <v>84</v>
      </c>
    </row>
    <row r="4" spans="1:2" x14ac:dyDescent="0.25">
      <c r="A4" s="70" t="s">
        <v>86</v>
      </c>
      <c r="B4" s="70" t="s">
        <v>84</v>
      </c>
    </row>
    <row r="5" spans="1:2" x14ac:dyDescent="0.25">
      <c r="A5" s="70" t="s">
        <v>100</v>
      </c>
      <c r="B5" s="70" t="s">
        <v>84</v>
      </c>
    </row>
    <row r="6" spans="1:2" x14ac:dyDescent="0.25">
      <c r="A6" s="70" t="s">
        <v>89</v>
      </c>
      <c r="B6" s="70" t="s">
        <v>84</v>
      </c>
    </row>
    <row r="7" spans="1:2" x14ac:dyDescent="0.25">
      <c r="A7" s="70" t="s">
        <v>92</v>
      </c>
      <c r="B7" s="70" t="s">
        <v>84</v>
      </c>
    </row>
    <row r="8" spans="1:2" x14ac:dyDescent="0.25">
      <c r="A8" s="70" t="s">
        <v>88</v>
      </c>
      <c r="B8" s="70" t="s">
        <v>84</v>
      </c>
    </row>
    <row r="9" spans="1:2" x14ac:dyDescent="0.25">
      <c r="A9" s="70" t="s">
        <v>99</v>
      </c>
      <c r="B9" s="70" t="s">
        <v>84</v>
      </c>
    </row>
    <row r="10" spans="1:2" x14ac:dyDescent="0.25">
      <c r="A10" s="70" t="s">
        <v>204</v>
      </c>
      <c r="B10" s="70" t="s">
        <v>84</v>
      </c>
    </row>
    <row r="11" spans="1:2" x14ac:dyDescent="0.25">
      <c r="A11" s="70" t="s">
        <v>181</v>
      </c>
      <c r="B11" s="70" t="s">
        <v>84</v>
      </c>
    </row>
    <row r="12" spans="1:2" x14ac:dyDescent="0.25">
      <c r="A12" s="70" t="s">
        <v>164</v>
      </c>
      <c r="B12" s="70" t="s">
        <v>84</v>
      </c>
    </row>
    <row r="13" spans="1:2" x14ac:dyDescent="0.25">
      <c r="A13" s="70" t="s">
        <v>109</v>
      </c>
      <c r="B13" s="70" t="s">
        <v>84</v>
      </c>
    </row>
    <row r="14" spans="1:2" x14ac:dyDescent="0.25">
      <c r="A14" s="70" t="s">
        <v>165</v>
      </c>
      <c r="B14" s="70" t="s">
        <v>84</v>
      </c>
    </row>
    <row r="15" spans="1:2" x14ac:dyDescent="0.25">
      <c r="A15" s="70" t="s">
        <v>230</v>
      </c>
      <c r="B15" s="70" t="s">
        <v>84</v>
      </c>
    </row>
    <row r="16" spans="1:2" x14ac:dyDescent="0.25">
      <c r="A16" s="70" t="s">
        <v>231</v>
      </c>
      <c r="B16" s="70" t="s">
        <v>84</v>
      </c>
    </row>
    <row r="17" spans="1:2" x14ac:dyDescent="0.25">
      <c r="A17" s="70" t="s">
        <v>182</v>
      </c>
      <c r="B17" s="70" t="s">
        <v>84</v>
      </c>
    </row>
    <row r="18" spans="1:2" x14ac:dyDescent="0.25">
      <c r="A18" s="70" t="s">
        <v>203</v>
      </c>
      <c r="B18" s="70" t="s">
        <v>84</v>
      </c>
    </row>
    <row r="19" spans="1:2" x14ac:dyDescent="0.25">
      <c r="A19" s="70" t="s">
        <v>166</v>
      </c>
      <c r="B19" s="70" t="s">
        <v>84</v>
      </c>
    </row>
    <row r="20" spans="1:2" x14ac:dyDescent="0.25">
      <c r="A20" s="70" t="s">
        <v>232</v>
      </c>
      <c r="B20" s="70" t="s">
        <v>84</v>
      </c>
    </row>
    <row r="21" spans="1:2" x14ac:dyDescent="0.25">
      <c r="A21" s="70" t="s">
        <v>233</v>
      </c>
      <c r="B21" s="70" t="s">
        <v>84</v>
      </c>
    </row>
    <row r="22" spans="1:2" x14ac:dyDescent="0.25">
      <c r="A22" s="70" t="s">
        <v>234</v>
      </c>
      <c r="B22" s="70" t="s">
        <v>84</v>
      </c>
    </row>
    <row r="23" spans="1:2" x14ac:dyDescent="0.25">
      <c r="A23" s="70" t="s">
        <v>264</v>
      </c>
      <c r="B23" s="70" t="s">
        <v>84</v>
      </c>
    </row>
    <row r="24" spans="1:2" x14ac:dyDescent="0.25">
      <c r="A24" s="70" t="s">
        <v>223</v>
      </c>
      <c r="B24" s="70" t="s">
        <v>84</v>
      </c>
    </row>
    <row r="25" spans="1:2" x14ac:dyDescent="0.25">
      <c r="A25" s="70" t="s">
        <v>225</v>
      </c>
      <c r="B25" s="70" t="s">
        <v>84</v>
      </c>
    </row>
    <row r="26" spans="1:2" x14ac:dyDescent="0.25">
      <c r="A26" s="70" t="s">
        <v>73</v>
      </c>
      <c r="B26" s="70" t="s">
        <v>90</v>
      </c>
    </row>
    <row r="27" spans="1:2" x14ac:dyDescent="0.25">
      <c r="A27" s="70" t="s">
        <v>75</v>
      </c>
      <c r="B27" s="70" t="s">
        <v>90</v>
      </c>
    </row>
    <row r="28" spans="1:2" x14ac:dyDescent="0.25">
      <c r="A28" s="70" t="s">
        <v>74</v>
      </c>
      <c r="B28" s="70" t="s">
        <v>90</v>
      </c>
    </row>
    <row r="29" spans="1:2" x14ac:dyDescent="0.25">
      <c r="A29" s="70" t="s">
        <v>93</v>
      </c>
      <c r="B29" s="70" t="s">
        <v>90</v>
      </c>
    </row>
    <row r="30" spans="1:2" x14ac:dyDescent="0.25">
      <c r="A30" s="70" t="s">
        <v>201</v>
      </c>
      <c r="B30" s="70" t="s">
        <v>90</v>
      </c>
    </row>
    <row r="31" spans="1:2" x14ac:dyDescent="0.25">
      <c r="A31" s="70" t="s">
        <v>235</v>
      </c>
      <c r="B31" s="70" t="s">
        <v>90</v>
      </c>
    </row>
    <row r="32" spans="1:2" x14ac:dyDescent="0.25">
      <c r="A32" s="70" t="s">
        <v>76</v>
      </c>
      <c r="B32" s="70" t="s">
        <v>85</v>
      </c>
    </row>
    <row r="33" spans="1:2" x14ac:dyDescent="0.25">
      <c r="A33" s="70" t="s">
        <v>77</v>
      </c>
      <c r="B33" s="70" t="s">
        <v>85</v>
      </c>
    </row>
    <row r="34" spans="1:2" x14ac:dyDescent="0.25">
      <c r="A34" s="70" t="s">
        <v>79</v>
      </c>
      <c r="B34" s="70" t="s">
        <v>85</v>
      </c>
    </row>
    <row r="35" spans="1:2" x14ac:dyDescent="0.25">
      <c r="A35" s="70" t="s">
        <v>87</v>
      </c>
      <c r="B35" s="70" t="s">
        <v>85</v>
      </c>
    </row>
    <row r="36" spans="1:2" x14ac:dyDescent="0.25">
      <c r="A36" s="70" t="s">
        <v>102</v>
      </c>
      <c r="B36" s="70" t="s">
        <v>85</v>
      </c>
    </row>
    <row r="37" spans="1:2" x14ac:dyDescent="0.25">
      <c r="A37" s="70" t="s">
        <v>96</v>
      </c>
      <c r="B37" s="70" t="s">
        <v>85</v>
      </c>
    </row>
    <row r="38" spans="1:2" x14ac:dyDescent="0.25">
      <c r="A38" s="70" t="s">
        <v>103</v>
      </c>
      <c r="B38" s="70" t="s">
        <v>85</v>
      </c>
    </row>
    <row r="39" spans="1:2" x14ac:dyDescent="0.25">
      <c r="A39" s="70" t="s">
        <v>91</v>
      </c>
      <c r="B39" s="70" t="s">
        <v>85</v>
      </c>
    </row>
    <row r="40" spans="1:2" x14ac:dyDescent="0.25">
      <c r="A40" s="70" t="s">
        <v>125</v>
      </c>
      <c r="B40" s="70" t="s">
        <v>85</v>
      </c>
    </row>
    <row r="41" spans="1:2" x14ac:dyDescent="0.25">
      <c r="A41" s="70" t="s">
        <v>205</v>
      </c>
      <c r="B41" s="70" t="s">
        <v>85</v>
      </c>
    </row>
    <row r="42" spans="1:2" x14ac:dyDescent="0.25">
      <c r="A42" s="70" t="s">
        <v>206</v>
      </c>
      <c r="B42" s="70" t="s">
        <v>85</v>
      </c>
    </row>
    <row r="43" spans="1:2" x14ac:dyDescent="0.25">
      <c r="A43" s="70" t="s">
        <v>146</v>
      </c>
      <c r="B43" s="70" t="s">
        <v>85</v>
      </c>
    </row>
    <row r="44" spans="1:2" x14ac:dyDescent="0.25">
      <c r="A44" s="70" t="s">
        <v>113</v>
      </c>
      <c r="B44" s="70" t="s">
        <v>85</v>
      </c>
    </row>
    <row r="45" spans="1:2" x14ac:dyDescent="0.25">
      <c r="A45" s="70" t="s">
        <v>202</v>
      </c>
      <c r="B45" s="70" t="s">
        <v>85</v>
      </c>
    </row>
    <row r="46" spans="1:2" x14ac:dyDescent="0.25">
      <c r="A46" s="70" t="s">
        <v>236</v>
      </c>
      <c r="B46" s="70" t="s">
        <v>85</v>
      </c>
    </row>
    <row r="47" spans="1:2" x14ac:dyDescent="0.25">
      <c r="A47" s="70" t="s">
        <v>237</v>
      </c>
      <c r="B47" s="70" t="s">
        <v>85</v>
      </c>
    </row>
    <row r="48" spans="1:2" x14ac:dyDescent="0.25">
      <c r="A48" s="70" t="s">
        <v>238</v>
      </c>
      <c r="B48" s="70" t="s">
        <v>85</v>
      </c>
    </row>
    <row r="49" spans="1:2" x14ac:dyDescent="0.25">
      <c r="A49" s="70" t="s">
        <v>239</v>
      </c>
      <c r="B49" s="70" t="s">
        <v>85</v>
      </c>
    </row>
    <row r="50" spans="1:2" x14ac:dyDescent="0.25">
      <c r="A50" s="70" t="s">
        <v>240</v>
      </c>
      <c r="B50" s="70" t="s">
        <v>85</v>
      </c>
    </row>
    <row r="51" spans="1:2" x14ac:dyDescent="0.25">
      <c r="A51" s="70" t="s">
        <v>241</v>
      </c>
      <c r="B51" s="70" t="s">
        <v>85</v>
      </c>
    </row>
    <row r="52" spans="1:2" x14ac:dyDescent="0.25">
      <c r="A52" s="70" t="s">
        <v>267</v>
      </c>
      <c r="B52" s="70" t="s">
        <v>85</v>
      </c>
    </row>
    <row r="53" spans="1:2" x14ac:dyDescent="0.25">
      <c r="A53" s="70" t="s">
        <v>242</v>
      </c>
      <c r="B53" s="70" t="s">
        <v>85</v>
      </c>
    </row>
    <row r="54" spans="1:2" x14ac:dyDescent="0.25">
      <c r="A54" s="70" t="s">
        <v>95</v>
      </c>
      <c r="B54" s="70" t="s">
        <v>95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"/>
  <sheetViews>
    <sheetView tabSelected="1" zoomScale="76" zoomScaleNormal="76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R22" sqref="R22"/>
    </sheetView>
  </sheetViews>
  <sheetFormatPr defaultRowHeight="15" x14ac:dyDescent="0.25"/>
  <cols>
    <col min="1" max="1" width="22.28515625" customWidth="1"/>
    <col min="6" max="6" width="11.7109375" customWidth="1"/>
    <col min="15" max="15" width="11.85546875" customWidth="1"/>
  </cols>
  <sheetData>
    <row r="1" spans="1:35" s="2" customFormat="1" x14ac:dyDescent="0.25">
      <c r="B1" s="141" t="s">
        <v>211</v>
      </c>
      <c r="C1" s="141"/>
      <c r="D1" s="141"/>
      <c r="E1" s="141"/>
      <c r="F1" s="141"/>
      <c r="G1" s="141" t="s">
        <v>209</v>
      </c>
      <c r="H1" s="141"/>
      <c r="I1" s="141" t="s">
        <v>210</v>
      </c>
      <c r="J1" s="141"/>
      <c r="K1" s="141" t="s">
        <v>212</v>
      </c>
      <c r="L1" s="141"/>
      <c r="M1" s="141"/>
      <c r="N1" s="141"/>
      <c r="O1" s="141"/>
      <c r="P1" s="141" t="s">
        <v>209</v>
      </c>
      <c r="Q1" s="141"/>
      <c r="R1" s="141" t="s">
        <v>210</v>
      </c>
      <c r="S1" s="141"/>
      <c r="T1" s="141" t="s">
        <v>220</v>
      </c>
      <c r="U1" s="141"/>
      <c r="V1" s="141"/>
      <c r="W1" s="141"/>
      <c r="X1" s="141" t="s">
        <v>222</v>
      </c>
      <c r="Y1" s="141"/>
      <c r="Z1" s="141"/>
      <c r="AA1" s="141"/>
      <c r="AB1" s="141" t="s">
        <v>263</v>
      </c>
      <c r="AC1" s="141"/>
      <c r="AD1" s="141"/>
      <c r="AE1" s="141"/>
      <c r="AF1" s="141" t="s">
        <v>265</v>
      </c>
      <c r="AG1" s="141"/>
      <c r="AH1" s="141"/>
      <c r="AI1" s="141"/>
    </row>
    <row r="2" spans="1:35" s="2" customFormat="1" x14ac:dyDescent="0.25">
      <c r="B2" s="141" t="s">
        <v>209</v>
      </c>
      <c r="C2" s="141"/>
      <c r="D2" s="141" t="s">
        <v>210</v>
      </c>
      <c r="E2" s="141"/>
      <c r="F2" s="2" t="s">
        <v>215</v>
      </c>
      <c r="G2" s="2" t="s">
        <v>216</v>
      </c>
      <c r="H2" s="2" t="s">
        <v>217</v>
      </c>
      <c r="I2" s="2" t="s">
        <v>216</v>
      </c>
      <c r="J2" s="2" t="s">
        <v>217</v>
      </c>
      <c r="K2" s="141" t="s">
        <v>209</v>
      </c>
      <c r="L2" s="141"/>
      <c r="M2" s="141" t="s">
        <v>210</v>
      </c>
      <c r="N2" s="141"/>
      <c r="O2" s="2" t="s">
        <v>215</v>
      </c>
      <c r="P2" s="2" t="s">
        <v>216</v>
      </c>
      <c r="Q2" s="2" t="s">
        <v>217</v>
      </c>
      <c r="R2" s="2" t="s">
        <v>216</v>
      </c>
      <c r="S2" s="2" t="s">
        <v>217</v>
      </c>
      <c r="T2" s="141" t="s">
        <v>211</v>
      </c>
      <c r="U2" s="141"/>
      <c r="V2" s="141" t="s">
        <v>221</v>
      </c>
      <c r="W2" s="141"/>
      <c r="X2" s="141" t="s">
        <v>211</v>
      </c>
      <c r="Y2" s="141"/>
      <c r="Z2" s="141" t="s">
        <v>221</v>
      </c>
      <c r="AA2" s="141"/>
      <c r="AB2" s="141" t="s">
        <v>211</v>
      </c>
      <c r="AC2" s="141"/>
      <c r="AD2" s="141" t="s">
        <v>221</v>
      </c>
      <c r="AE2" s="141"/>
      <c r="AF2" s="141" t="s">
        <v>211</v>
      </c>
      <c r="AG2" s="141"/>
      <c r="AH2" s="141" t="s">
        <v>221</v>
      </c>
      <c r="AI2" s="141"/>
    </row>
    <row r="3" spans="1:35" s="67" customFormat="1" x14ac:dyDescent="0.25">
      <c r="B3" s="67" t="s">
        <v>213</v>
      </c>
      <c r="C3" s="67" t="s">
        <v>214</v>
      </c>
      <c r="D3" s="67" t="s">
        <v>213</v>
      </c>
      <c r="E3" s="67" t="s">
        <v>214</v>
      </c>
      <c r="K3" s="67" t="s">
        <v>213</v>
      </c>
      <c r="L3" s="67" t="s">
        <v>214</v>
      </c>
      <c r="M3" s="67" t="s">
        <v>213</v>
      </c>
      <c r="N3" s="67" t="s">
        <v>214</v>
      </c>
      <c r="AB3" s="67" t="s">
        <v>209</v>
      </c>
      <c r="AC3" s="67" t="s">
        <v>210</v>
      </c>
      <c r="AD3" s="67" t="s">
        <v>209</v>
      </c>
      <c r="AE3" s="67" t="s">
        <v>210</v>
      </c>
      <c r="AF3" s="67" t="s">
        <v>209</v>
      </c>
      <c r="AG3" s="67" t="s">
        <v>210</v>
      </c>
      <c r="AH3" s="67" t="s">
        <v>209</v>
      </c>
      <c r="AI3" s="67" t="s">
        <v>210</v>
      </c>
    </row>
    <row r="4" spans="1:35" x14ac:dyDescent="0.25">
      <c r="A4" s="60" t="s">
        <v>268</v>
      </c>
      <c r="B4" s="60">
        <f>COUNTIFS('2way'!$A$3:$A$7690,"&gt;  50% ",'2way'!$Y$3:$Y$7690,"Y",'2way'!$S$3:$S$7690,"Admiral Bundesliga")</f>
        <v>13</v>
      </c>
      <c r="C4">
        <f>COUNTIFS('2way'!$A$3:$A$7690,"&gt;  50% ",'2way'!$Y$3:$Y$7690,"N",'2way'!$S$3:$S$7690,"Admiral Bundesliga")</f>
        <v>12</v>
      </c>
      <c r="D4">
        <f>COUNTIFS('2way'!$B$3:$B$7690,"&gt;  50% ",'2way'!$Y$3:$Y$7690,"N",'2way'!$S$3:$S$7690,"Admiral Bundesliga")</f>
        <v>4</v>
      </c>
      <c r="E4">
        <f>COUNTIFS('2way'!$B$3:$B$7690,"&gt;  50% ",'2way'!$Y$3:$Y$7690,"Y",'2way'!$S$3:$S$7690,"Admiral Bundesliga")</f>
        <v>5</v>
      </c>
      <c r="F4">
        <f>COUNTIF('2way'!S3:S7690,"Admiral Bundesliga")</f>
        <v>36</v>
      </c>
      <c r="G4" s="6">
        <f t="shared" ref="G4:G20" si="0">B4/F4</f>
        <v>0.3611111111111111</v>
      </c>
      <c r="H4" s="6">
        <f t="shared" ref="H4:H20" si="1">C4/F4</f>
        <v>0.33333333333333331</v>
      </c>
      <c r="I4" s="6">
        <f t="shared" ref="I4:I20" si="2">D4/F4</f>
        <v>0.1111111111111111</v>
      </c>
      <c r="J4" s="6">
        <f t="shared" ref="J4:J20" si="3">E4/F4</f>
        <v>0.1388888888888889</v>
      </c>
      <c r="K4">
        <f>COUNTIFS('2way'!M3:M7690,"&gt;  50% ",'2way'!Y3:Y7690,"Y",'2way'!S3:S7690,"B1")</f>
        <v>0</v>
      </c>
      <c r="L4">
        <f>COUNTIFS('2way'!M3:M7690,"&gt;  50% ",'2way'!Y3:Y7690,"N",'2way'!S3:S7690,"B1")</f>
        <v>0</v>
      </c>
      <c r="M4">
        <f>COUNTIFS('2way'!N3:N7690,"&gt;  50% ",'2way'!Y3:Y7690,"N",'2way'!S3:S7690,"B1")</f>
        <v>0</v>
      </c>
      <c r="N4">
        <f>COUNTIFS('2way'!N3:N7690,"&gt;  50% ",'2way'!Y3:Y7690,"Y",'2way'!S3:S7690,"B1")</f>
        <v>0</v>
      </c>
      <c r="O4">
        <f>COUNTIF('2way'!S3:S7690,"B1")</f>
        <v>0</v>
      </c>
      <c r="P4" s="6" t="e">
        <f t="shared" ref="P4:P20" si="4">K4/O4</f>
        <v>#DIV/0!</v>
      </c>
      <c r="Q4" s="6" t="e">
        <f t="shared" ref="Q4:Q20" si="5">L4/O4</f>
        <v>#DIV/0!</v>
      </c>
      <c r="R4" s="6" t="e">
        <f t="shared" ref="R4:R20" si="6">M4/O4</f>
        <v>#DIV/0!</v>
      </c>
      <c r="S4" s="6" t="e">
        <f t="shared" ref="S4:S20" si="7">N4/O4</f>
        <v>#DIV/0!</v>
      </c>
      <c r="T4">
        <f t="shared" ref="T4:T20" si="8">B4+D4</f>
        <v>17</v>
      </c>
      <c r="U4" s="6">
        <f t="shared" ref="U4:U20" si="9">T4/F4</f>
        <v>0.47222222222222221</v>
      </c>
      <c r="V4">
        <f t="shared" ref="V4:V20" si="10">K4+M4</f>
        <v>0</v>
      </c>
      <c r="W4" s="6" t="e">
        <f t="shared" ref="W4:W20" si="11">V4/O4</f>
        <v>#DIV/0!</v>
      </c>
      <c r="X4">
        <f t="shared" ref="X4:X20" si="12">C4+E4</f>
        <v>17</v>
      </c>
      <c r="Y4" s="6">
        <f t="shared" ref="Y4:Y19" si="13">X4/F4</f>
        <v>0.47222222222222221</v>
      </c>
      <c r="Z4">
        <f t="shared" ref="Z4:Z20" si="14">L4+N4</f>
        <v>0</v>
      </c>
      <c r="AA4" s="6" t="e">
        <f t="shared" ref="AA4:AA20" si="15">Z4/O4</f>
        <v>#DIV/0!</v>
      </c>
      <c r="AB4" s="6">
        <f>(B4/SUM(B4,E4))</f>
        <v>0.72222222222222221</v>
      </c>
      <c r="AC4" s="6">
        <f>(D4/SUM(D4,C4))</f>
        <v>0.25</v>
      </c>
      <c r="AD4" s="6" t="e">
        <f>(K4/SUM(N4,K4))</f>
        <v>#DIV/0!</v>
      </c>
      <c r="AE4" s="6" t="e">
        <f>(M4/SUM(M4,L4))</f>
        <v>#DIV/0!</v>
      </c>
      <c r="AF4" s="6" t="e">
        <f>AB4-AD4</f>
        <v>#DIV/0!</v>
      </c>
      <c r="AG4" s="6" t="e">
        <f>AC4-AE4</f>
        <v>#DIV/0!</v>
      </c>
      <c r="AH4" s="6" t="e">
        <f>AD4-AB4</f>
        <v>#DIV/0!</v>
      </c>
      <c r="AI4" s="6" t="e">
        <f>AE4-AC4</f>
        <v>#DIV/0!</v>
      </c>
    </row>
    <row r="5" spans="1:35" x14ac:dyDescent="0.25">
      <c r="A5" s="60" t="s">
        <v>269</v>
      </c>
      <c r="B5" s="61">
        <f>COUNTIFS('2way'!$A$3:$A$7690,"&gt;50%",'2way'!$Y$3:$Y$7690,"Y",'2way'!$S$3:$S$7690,"=" &amp;A5)</f>
        <v>8</v>
      </c>
      <c r="C5">
        <f>COUNTIFS('2way'!$A$3:$A$7690,"&gt;  50% ",'2way'!$Y$3:$Y$7690,"N",'2way'!$S$3:$S$7690,"=" &amp; A5)</f>
        <v>9</v>
      </c>
      <c r="D5">
        <f>COUNTIFS('2way'!$B$3:$B$7690,"&gt;  50% ",'2way'!$Y$3:$Y$7690,"N",'2way'!$S$3:$S$7690,"=" &amp;A5)</f>
        <v>15</v>
      </c>
      <c r="E5">
        <f>COUNTIFS('2way'!$B$3:$B$7690,"&gt;  50% ",'2way'!$Y$3:$Y$7690,"Y",'2way'!$S$3:$S$7690,"=" &amp;A5)</f>
        <v>13</v>
      </c>
      <c r="F5">
        <f>COUNTIF('2way'!S3:S7690,"=" &amp;A5)</f>
        <v>47</v>
      </c>
      <c r="G5" s="6">
        <f t="shared" si="0"/>
        <v>0.1702127659574468</v>
      </c>
      <c r="H5" s="6">
        <f t="shared" si="1"/>
        <v>0.19148936170212766</v>
      </c>
      <c r="I5" s="6">
        <f t="shared" si="2"/>
        <v>0.31914893617021278</v>
      </c>
      <c r="J5" s="6">
        <f t="shared" si="3"/>
        <v>0.27659574468085107</v>
      </c>
      <c r="K5">
        <f>COUNTIFS('2way'!$M$3:$M$7690,"&gt;  50% ",'2way'!$Y$3:$Y$7690,"Y",'2way'!$S$3:$S$7690,"=" &amp;A5)</f>
        <v>0</v>
      </c>
      <c r="L5">
        <f>COUNTIFS('2way'!$M$3:$M$7690,"&gt;  50% ",'2way'!$Y$3:$Y$7690,"N",'2way'!$S$3:$S$7690,"=" &amp;A5)</f>
        <v>0</v>
      </c>
      <c r="M5">
        <f>COUNTIFS('2way'!$N$3:$N$7690,"&gt;  50% ",'2way'!$Y$3:$Y$7690,"N",'2way'!$S$3:$S$7690,"=" &amp;A5)</f>
        <v>0</v>
      </c>
      <c r="N5">
        <f>COUNTIFS('2way'!$N$3:$N$7690,"&gt;  50% ",'2way'!$Y$3:$Y$7690,"Y",'2way'!$S$3:$S$7690,"=" &amp;A5)</f>
        <v>0</v>
      </c>
      <c r="O5">
        <f>COUNTIF('2way'!S3:S7690,"=" &amp;A5)</f>
        <v>47</v>
      </c>
      <c r="P5" s="6">
        <f t="shared" si="4"/>
        <v>0</v>
      </c>
      <c r="Q5" s="6">
        <f t="shared" si="5"/>
        <v>0</v>
      </c>
      <c r="R5" s="6">
        <f t="shared" si="6"/>
        <v>0</v>
      </c>
      <c r="S5" s="6">
        <f t="shared" si="7"/>
        <v>0</v>
      </c>
      <c r="T5">
        <f t="shared" si="8"/>
        <v>23</v>
      </c>
      <c r="U5" s="6">
        <f t="shared" si="9"/>
        <v>0.48936170212765956</v>
      </c>
      <c r="V5">
        <f t="shared" si="10"/>
        <v>0</v>
      </c>
      <c r="W5" s="6">
        <f t="shared" si="11"/>
        <v>0</v>
      </c>
      <c r="X5">
        <f t="shared" si="12"/>
        <v>22</v>
      </c>
      <c r="Y5" s="6">
        <f t="shared" si="13"/>
        <v>0.46808510638297873</v>
      </c>
      <c r="Z5">
        <f t="shared" si="14"/>
        <v>0</v>
      </c>
      <c r="AA5" s="6">
        <f t="shared" si="15"/>
        <v>0</v>
      </c>
      <c r="AB5" s="6">
        <f t="shared" ref="AB5:AB19" si="16">(B5/SUM(B5,E5))</f>
        <v>0.38095238095238093</v>
      </c>
      <c r="AC5" s="6">
        <f t="shared" ref="AC5:AC19" si="17">(D5/SUM(D5,C5))</f>
        <v>0.625</v>
      </c>
      <c r="AD5" s="6" t="e">
        <f t="shared" ref="AD5:AD19" si="18">(K5/SUM(N5,K5))</f>
        <v>#DIV/0!</v>
      </c>
      <c r="AE5" s="6" t="e">
        <f t="shared" ref="AE5:AE19" si="19">(M5/SUM(M5,L5))</f>
        <v>#DIV/0!</v>
      </c>
      <c r="AF5" s="6" t="e">
        <f t="shared" ref="AF5:AF19" si="20">AB5-AD5</f>
        <v>#DIV/0!</v>
      </c>
      <c r="AG5" s="6" t="e">
        <f t="shared" ref="AG5:AG19" si="21">AC5-AE5</f>
        <v>#DIV/0!</v>
      </c>
      <c r="AH5" s="6" t="e">
        <f t="shared" ref="AH5:AH19" si="22">AD5-AB5</f>
        <v>#DIV/0!</v>
      </c>
      <c r="AI5" s="6" t="e">
        <f t="shared" ref="AI5:AI19" si="23">AE5-AC5</f>
        <v>#DIV/0!</v>
      </c>
    </row>
    <row r="6" spans="1:35" x14ac:dyDescent="0.25">
      <c r="A6" s="60" t="s">
        <v>270</v>
      </c>
      <c r="B6" s="61">
        <f>COUNTIFS('2way'!$A$3:$A$7690,"&gt;50%",'2way'!$Y$3:$Y$7690,"Y",'2way'!$S$3:$S$7690,"=" &amp;A6)</f>
        <v>10</v>
      </c>
      <c r="C6">
        <f>COUNTIFS('2way'!$A$3:$A$7690,"&gt;  50% ",'2way'!$Y$3:$Y$7690,"N",'2way'!$S$3:$S$7690,"=" &amp; A6)</f>
        <v>7</v>
      </c>
      <c r="D6">
        <f>COUNTIFS('2way'!$B$3:$B$7690,"&gt;  50% ",'2way'!$Y$3:$Y$7690,"N",'2way'!$S$3:$S$7690,"=" &amp;A6)</f>
        <v>11</v>
      </c>
      <c r="E6">
        <f>COUNTIFS('2way'!$B$3:$B$7690,"&gt;  50% ",'2way'!$Y$3:$Y$7690,"Y",'2way'!$S$3:$S$7690,"=" &amp;A6)</f>
        <v>9</v>
      </c>
      <c r="F6">
        <f>COUNTIF('2way'!S4:S7691,"=" &amp;A6)</f>
        <v>50</v>
      </c>
      <c r="G6" s="6">
        <f t="shared" si="0"/>
        <v>0.2</v>
      </c>
      <c r="H6" s="6">
        <f t="shared" si="1"/>
        <v>0.14000000000000001</v>
      </c>
      <c r="I6" s="6">
        <f t="shared" si="2"/>
        <v>0.22</v>
      </c>
      <c r="J6" s="6">
        <f t="shared" si="3"/>
        <v>0.18</v>
      </c>
      <c r="K6">
        <f>COUNTIFS('2way'!$M$3:$M$7690,"&gt;  50% ",'2way'!$Y$3:$Y$7690,"Y",'2way'!$S$3:$S$7690,"=" &amp;A6)</f>
        <v>0</v>
      </c>
      <c r="L6">
        <f>COUNTIFS('2way'!$M$3:$M$7690,"&gt;  50% ",'2way'!$Y$3:$Y$7690,"N",'2way'!$S$3:$S$7690,"=" &amp;A6)</f>
        <v>0</v>
      </c>
      <c r="M6">
        <f>COUNTIFS('2way'!$N$3:$N$7690,"&gt;  50% ",'2way'!$Y$3:$Y$7690,"N",'2way'!$S$3:$S$7690,"=" &amp;A6)</f>
        <v>0</v>
      </c>
      <c r="N6">
        <f>COUNTIFS('2way'!$N$3:$N$7690,"&gt;  50% ",'2way'!$Y$3:$Y$7690,"Y",'2way'!$S$3:$S$7690,"=" &amp;A6)</f>
        <v>0</v>
      </c>
      <c r="O6">
        <f>COUNTIF('2way'!S4:S7691,"=" &amp;A6)</f>
        <v>50</v>
      </c>
      <c r="P6" s="6">
        <f t="shared" si="4"/>
        <v>0</v>
      </c>
      <c r="Q6" s="6">
        <f t="shared" si="5"/>
        <v>0</v>
      </c>
      <c r="R6" s="6">
        <f t="shared" si="6"/>
        <v>0</v>
      </c>
      <c r="S6" s="6">
        <f t="shared" si="7"/>
        <v>0</v>
      </c>
      <c r="T6">
        <f t="shared" si="8"/>
        <v>21</v>
      </c>
      <c r="U6" s="6">
        <f t="shared" si="9"/>
        <v>0.42</v>
      </c>
      <c r="V6">
        <f t="shared" si="10"/>
        <v>0</v>
      </c>
      <c r="W6" s="6">
        <f t="shared" si="11"/>
        <v>0</v>
      </c>
      <c r="X6">
        <f t="shared" si="12"/>
        <v>16</v>
      </c>
      <c r="Y6" s="6">
        <f t="shared" si="13"/>
        <v>0.32</v>
      </c>
      <c r="Z6">
        <f t="shared" si="14"/>
        <v>0</v>
      </c>
      <c r="AA6" s="6">
        <f t="shared" si="15"/>
        <v>0</v>
      </c>
      <c r="AB6" s="6">
        <f t="shared" si="16"/>
        <v>0.52631578947368418</v>
      </c>
      <c r="AC6" s="6">
        <f t="shared" si="17"/>
        <v>0.61111111111111116</v>
      </c>
      <c r="AD6" s="6" t="e">
        <f t="shared" si="18"/>
        <v>#DIV/0!</v>
      </c>
      <c r="AE6" s="6" t="e">
        <f t="shared" si="19"/>
        <v>#DIV/0!</v>
      </c>
      <c r="AF6" s="6" t="e">
        <f t="shared" si="20"/>
        <v>#DIV/0!</v>
      </c>
      <c r="AG6" s="6" t="e">
        <f t="shared" si="21"/>
        <v>#DIV/0!</v>
      </c>
      <c r="AH6" s="6" t="e">
        <f t="shared" si="22"/>
        <v>#DIV/0!</v>
      </c>
      <c r="AI6" s="6" t="e">
        <f t="shared" si="23"/>
        <v>#DIV/0!</v>
      </c>
    </row>
    <row r="7" spans="1:35" x14ac:dyDescent="0.25">
      <c r="A7" s="60" t="s">
        <v>271</v>
      </c>
      <c r="B7" s="61">
        <f>COUNTIFS('2way'!$A$3:$A$7690,"&gt;50%",'2way'!$Y$3:$Y$7690,"Y",'2way'!$S$3:$S$7690,"=" &amp;A7)</f>
        <v>12</v>
      </c>
      <c r="C7">
        <f>COUNTIFS('2way'!$A$3:$A$7690,"&gt;  50% ",'2way'!$Y$3:$Y$7690,"N",'2way'!$S$3:$S$7690,"=" &amp; A7)</f>
        <v>7</v>
      </c>
      <c r="D7">
        <f>COUNTIFS('2way'!$B$3:$B$7690,"&gt;  50% ",'2way'!$Y$3:$Y$7690,"N",'2way'!$S$3:$S$7690,"=" &amp;A7)</f>
        <v>3</v>
      </c>
      <c r="E7">
        <f>COUNTIFS('2way'!$B$3:$B$7690,"&gt;  50% ",'2way'!$Y$3:$Y$7690,"Y",'2way'!$S$3:$S$7690,"=" &amp;A7)</f>
        <v>6</v>
      </c>
      <c r="F7">
        <f>COUNTIF('2way'!S5:S7692,"=" &amp;A7)</f>
        <v>28</v>
      </c>
      <c r="G7" s="6">
        <f t="shared" si="0"/>
        <v>0.42857142857142855</v>
      </c>
      <c r="H7" s="6">
        <f t="shared" si="1"/>
        <v>0.25</v>
      </c>
      <c r="I7" s="6">
        <f t="shared" si="2"/>
        <v>0.10714285714285714</v>
      </c>
      <c r="J7" s="6">
        <f t="shared" si="3"/>
        <v>0.21428571428571427</v>
      </c>
      <c r="K7">
        <f>COUNTIFS('2way'!$M$3:$M$7690,"&gt;  50% ",'2way'!$Y$3:$Y$7690,"Y",'2way'!$S$3:$S$7690,"=" &amp;A7)</f>
        <v>0</v>
      </c>
      <c r="L7">
        <f>COUNTIFS('2way'!$M$3:$M$7690,"&gt;  50% ",'2way'!$Y$3:$Y$7690,"N",'2way'!$S$3:$S$7690,"=" &amp;A7)</f>
        <v>0</v>
      </c>
      <c r="M7">
        <f>COUNTIFS('2way'!$N$3:$N$7690,"&gt;  50% ",'2way'!$Y$3:$Y$7690,"N",'2way'!$S$3:$S$7690,"=" &amp;A7)</f>
        <v>0</v>
      </c>
      <c r="N7">
        <f>COUNTIFS('2way'!$N$3:$N$7690,"&gt;  50% ",'2way'!$Y$3:$Y$7690,"Y",'2way'!$S$3:$S$7690,"=" &amp;A7)</f>
        <v>0</v>
      </c>
      <c r="O7">
        <f>COUNTIF('2way'!S5:S7692,"=" &amp;A7)</f>
        <v>28</v>
      </c>
      <c r="P7" s="6">
        <f t="shared" si="4"/>
        <v>0</v>
      </c>
      <c r="Q7" s="6">
        <f t="shared" si="5"/>
        <v>0</v>
      </c>
      <c r="R7" s="6">
        <f t="shared" si="6"/>
        <v>0</v>
      </c>
      <c r="S7" s="6">
        <f t="shared" si="7"/>
        <v>0</v>
      </c>
      <c r="T7">
        <f t="shared" si="8"/>
        <v>15</v>
      </c>
      <c r="U7" s="6">
        <f t="shared" si="9"/>
        <v>0.5357142857142857</v>
      </c>
      <c r="V7">
        <f t="shared" si="10"/>
        <v>0</v>
      </c>
      <c r="W7" s="6">
        <f t="shared" si="11"/>
        <v>0</v>
      </c>
      <c r="X7">
        <f t="shared" si="12"/>
        <v>13</v>
      </c>
      <c r="Y7" s="6">
        <f t="shared" si="13"/>
        <v>0.4642857142857143</v>
      </c>
      <c r="Z7">
        <f t="shared" si="14"/>
        <v>0</v>
      </c>
      <c r="AA7" s="6">
        <f t="shared" si="15"/>
        <v>0</v>
      </c>
      <c r="AB7" s="6">
        <f t="shared" si="16"/>
        <v>0.66666666666666663</v>
      </c>
      <c r="AC7" s="6">
        <f t="shared" si="17"/>
        <v>0.3</v>
      </c>
      <c r="AD7" s="6" t="e">
        <f t="shared" si="18"/>
        <v>#DIV/0!</v>
      </c>
      <c r="AE7" s="6" t="e">
        <f t="shared" si="19"/>
        <v>#DIV/0!</v>
      </c>
      <c r="AF7" s="6" t="e">
        <f t="shared" si="20"/>
        <v>#DIV/0!</v>
      </c>
      <c r="AG7" s="6" t="e">
        <f t="shared" si="21"/>
        <v>#DIV/0!</v>
      </c>
      <c r="AH7" s="6" t="e">
        <f t="shared" si="22"/>
        <v>#DIV/0!</v>
      </c>
      <c r="AI7" s="6" t="e">
        <f t="shared" si="23"/>
        <v>#DIV/0!</v>
      </c>
    </row>
    <row r="8" spans="1:35" x14ac:dyDescent="0.25">
      <c r="A8" s="60" t="s">
        <v>272</v>
      </c>
      <c r="B8" s="61">
        <f>COUNTIFS('2way'!$A$3:$A$7690,"&gt;50%",'2way'!$Y$3:$Y$7690,"Y",'2way'!$S$3:$S$7690,"=" &amp;A8)</f>
        <v>11</v>
      </c>
      <c r="C8">
        <f>COUNTIFS('2way'!$A$3:$A$7690,"&gt;  50% ",'2way'!$Y$3:$Y$7690,"N",'2way'!$S$3:$S$7690,"=" &amp; A8)</f>
        <v>8</v>
      </c>
      <c r="D8">
        <f>COUNTIFS('2way'!$B$3:$B$7690,"&gt;  50% ",'2way'!$Y$3:$Y$7690,"N",'2way'!$S$3:$S$7690,"=" &amp;A8)</f>
        <v>23</v>
      </c>
      <c r="E8">
        <f>COUNTIFS('2way'!$B$3:$B$7690,"&gt;  50% ",'2way'!$Y$3:$Y$7690,"Y",'2way'!$S$3:$S$7690,"=" &amp;A8)</f>
        <v>16</v>
      </c>
      <c r="F8">
        <f>COUNTIF('2way'!S6:S7693,"=" &amp;A8)</f>
        <v>59</v>
      </c>
      <c r="G8" s="6">
        <f t="shared" si="0"/>
        <v>0.1864406779661017</v>
      </c>
      <c r="H8" s="6">
        <f t="shared" si="1"/>
        <v>0.13559322033898305</v>
      </c>
      <c r="I8" s="6">
        <f t="shared" si="2"/>
        <v>0.38983050847457629</v>
      </c>
      <c r="J8" s="6">
        <f t="shared" si="3"/>
        <v>0.2711864406779661</v>
      </c>
      <c r="K8">
        <f>COUNTIFS('2way'!$M$3:$M$7690,"&gt;  50% ",'2way'!$Y$3:$Y$7690,"Y",'2way'!$S$3:$S$7690,"=" &amp;A8)</f>
        <v>0</v>
      </c>
      <c r="L8">
        <f>COUNTIFS('2way'!$M$3:$M$7690,"&gt;  50% ",'2way'!$Y$3:$Y$7690,"N",'2way'!$S$3:$S$7690,"=" &amp;A8)</f>
        <v>0</v>
      </c>
      <c r="M8">
        <f>COUNTIFS('2way'!$N$3:$N$7690,"&gt;  50% ",'2way'!$Y$3:$Y$7690,"N",'2way'!$S$3:$S$7690,"=" &amp;A8)</f>
        <v>0</v>
      </c>
      <c r="N8">
        <f>COUNTIFS('2way'!$N$3:$N$7690,"&gt;  50% ",'2way'!$Y$3:$Y$7690,"Y",'2way'!$S$3:$S$7690,"=" &amp;A8)</f>
        <v>0</v>
      </c>
      <c r="O8">
        <f>COUNTIF('2way'!S6:S7693,"=" &amp;A8)</f>
        <v>59</v>
      </c>
      <c r="P8" s="6">
        <f t="shared" si="4"/>
        <v>0</v>
      </c>
      <c r="Q8" s="6">
        <f t="shared" si="5"/>
        <v>0</v>
      </c>
      <c r="R8" s="6">
        <f t="shared" si="6"/>
        <v>0</v>
      </c>
      <c r="S8" s="6">
        <f t="shared" si="7"/>
        <v>0</v>
      </c>
      <c r="T8">
        <f t="shared" si="8"/>
        <v>34</v>
      </c>
      <c r="U8" s="6">
        <f t="shared" si="9"/>
        <v>0.57627118644067798</v>
      </c>
      <c r="V8">
        <f t="shared" si="10"/>
        <v>0</v>
      </c>
      <c r="W8" s="6">
        <f t="shared" si="11"/>
        <v>0</v>
      </c>
      <c r="X8">
        <f t="shared" si="12"/>
        <v>24</v>
      </c>
      <c r="Y8" s="6">
        <f t="shared" si="13"/>
        <v>0.40677966101694918</v>
      </c>
      <c r="Z8">
        <f t="shared" si="14"/>
        <v>0</v>
      </c>
      <c r="AA8" s="6">
        <f t="shared" si="15"/>
        <v>0</v>
      </c>
      <c r="AB8" s="6">
        <f t="shared" si="16"/>
        <v>0.40740740740740738</v>
      </c>
      <c r="AC8" s="6">
        <f t="shared" si="17"/>
        <v>0.74193548387096775</v>
      </c>
      <c r="AD8" s="6" t="e">
        <f t="shared" si="18"/>
        <v>#DIV/0!</v>
      </c>
      <c r="AE8" s="6" t="e">
        <f t="shared" si="19"/>
        <v>#DIV/0!</v>
      </c>
      <c r="AF8" s="6" t="e">
        <f t="shared" si="20"/>
        <v>#DIV/0!</v>
      </c>
      <c r="AG8" s="6" t="e">
        <f t="shared" si="21"/>
        <v>#DIV/0!</v>
      </c>
      <c r="AH8" s="6" t="e">
        <f t="shared" si="22"/>
        <v>#DIV/0!</v>
      </c>
      <c r="AI8" s="6" t="e">
        <f t="shared" si="23"/>
        <v>#DIV/0!</v>
      </c>
    </row>
    <row r="9" spans="1:35" x14ac:dyDescent="0.25">
      <c r="A9" s="60" t="s">
        <v>273</v>
      </c>
      <c r="B9" s="61">
        <f>COUNTIFS('2way'!$A$3:$A$7690,"&gt;50%",'2way'!$Y$3:$Y$7690,"Y",'2way'!$S$3:$S$7690,"=" &amp;A9)</f>
        <v>4</v>
      </c>
      <c r="C9">
        <f>COUNTIFS('2way'!$A$3:$A$7690,"&gt;  50% ",'2way'!$Y$3:$Y$7690,"N",'2way'!$S$3:$S$7690,"=" &amp; A9)</f>
        <v>7</v>
      </c>
      <c r="D9">
        <f>COUNTIFS('2way'!$B$3:$B$7690,"&gt;  50% ",'2way'!$Y$3:$Y$7690,"N",'2way'!$S$3:$S$7690,"=" &amp;A9)</f>
        <v>16</v>
      </c>
      <c r="E9">
        <f>COUNTIFS('2way'!$B$3:$B$7690,"&gt;  50% ",'2way'!$Y$3:$Y$7690,"Y",'2way'!$S$3:$S$7690,"=" &amp;A9)</f>
        <v>12</v>
      </c>
      <c r="F9">
        <f>COUNTIF('2way'!S7:S7694,"=" &amp;A9)</f>
        <v>48</v>
      </c>
      <c r="G9" s="6">
        <f t="shared" si="0"/>
        <v>8.3333333333333329E-2</v>
      </c>
      <c r="H9" s="6">
        <f t="shared" si="1"/>
        <v>0.14583333333333334</v>
      </c>
      <c r="I9" s="6">
        <f t="shared" si="2"/>
        <v>0.33333333333333331</v>
      </c>
      <c r="J9" s="6">
        <f t="shared" si="3"/>
        <v>0.25</v>
      </c>
      <c r="K9">
        <f>COUNTIFS('2way'!$M$3:$M$7690,"&gt;  50% ",'2way'!$Y$3:$Y$7690,"Y",'2way'!$S$3:$S$7690,"=" &amp;A9)</f>
        <v>0</v>
      </c>
      <c r="L9">
        <f>COUNTIFS('2way'!$M$3:$M$7690,"&gt;  50% ",'2way'!$Y$3:$Y$7690,"N",'2way'!$S$3:$S$7690,"=" &amp;A9)</f>
        <v>0</v>
      </c>
      <c r="M9">
        <f>COUNTIFS('2way'!$N$3:$N$7690,"&gt;  50% ",'2way'!$Y$3:$Y$7690,"N",'2way'!$S$3:$S$7690,"=" &amp;A9)</f>
        <v>0</v>
      </c>
      <c r="N9">
        <f>COUNTIFS('2way'!$N$3:$N$7690,"&gt;  50% ",'2way'!$Y$3:$Y$7690,"Y",'2way'!$S$3:$S$7690,"=" &amp;A9)</f>
        <v>0</v>
      </c>
      <c r="O9">
        <f>COUNTIF('2way'!S7:S7694,"=" &amp;A9)</f>
        <v>48</v>
      </c>
      <c r="P9" s="6">
        <f t="shared" si="4"/>
        <v>0</v>
      </c>
      <c r="Q9" s="6">
        <f t="shared" si="5"/>
        <v>0</v>
      </c>
      <c r="R9" s="6">
        <f t="shared" si="6"/>
        <v>0</v>
      </c>
      <c r="S9" s="6">
        <f t="shared" si="7"/>
        <v>0</v>
      </c>
      <c r="T9">
        <f t="shared" si="8"/>
        <v>20</v>
      </c>
      <c r="U9" s="6">
        <f t="shared" si="9"/>
        <v>0.41666666666666669</v>
      </c>
      <c r="V9">
        <f t="shared" si="10"/>
        <v>0</v>
      </c>
      <c r="W9" s="6">
        <f t="shared" si="11"/>
        <v>0</v>
      </c>
      <c r="X9">
        <f t="shared" si="12"/>
        <v>19</v>
      </c>
      <c r="Y9" s="6">
        <f t="shared" si="13"/>
        <v>0.39583333333333331</v>
      </c>
      <c r="Z9">
        <f t="shared" si="14"/>
        <v>0</v>
      </c>
      <c r="AA9" s="6">
        <f t="shared" si="15"/>
        <v>0</v>
      </c>
      <c r="AB9" s="6">
        <f t="shared" si="16"/>
        <v>0.25</v>
      </c>
      <c r="AC9" s="6">
        <f t="shared" si="17"/>
        <v>0.69565217391304346</v>
      </c>
      <c r="AD9" s="6" t="e">
        <f t="shared" si="18"/>
        <v>#DIV/0!</v>
      </c>
      <c r="AE9" s="6" t="e">
        <f t="shared" si="19"/>
        <v>#DIV/0!</v>
      </c>
      <c r="AF9" s="6" t="e">
        <f t="shared" si="20"/>
        <v>#DIV/0!</v>
      </c>
      <c r="AG9" s="6" t="e">
        <f t="shared" si="21"/>
        <v>#DIV/0!</v>
      </c>
      <c r="AH9" s="6" t="e">
        <f t="shared" si="22"/>
        <v>#DIV/0!</v>
      </c>
      <c r="AI9" s="6" t="e">
        <f t="shared" si="23"/>
        <v>#DIV/0!</v>
      </c>
    </row>
    <row r="10" spans="1:35" x14ac:dyDescent="0.25">
      <c r="A10" s="60" t="s">
        <v>274</v>
      </c>
      <c r="B10" s="61">
        <f>COUNTIFS('2way'!$A$3:$A$7690,"&gt;50%",'2way'!$Y$3:$Y$7690,"Y",'2way'!$S$3:$S$7690,"=" &amp;A10)</f>
        <v>10</v>
      </c>
      <c r="C10">
        <f>COUNTIFS('2way'!$A$3:$A$7690,"&gt;  50% ",'2way'!$Y$3:$Y$7690,"N",'2way'!$S$3:$S$7690,"=" &amp; A10)</f>
        <v>15</v>
      </c>
      <c r="D10">
        <f>COUNTIFS('2way'!$B$3:$B$7690,"&gt;  50% ",'2way'!$Y$3:$Y$7690,"N",'2way'!$S$3:$S$7690,"=" &amp;A10)</f>
        <v>19</v>
      </c>
      <c r="E10">
        <f>COUNTIFS('2way'!$B$3:$B$7690,"&gt;  50% ",'2way'!$Y$3:$Y$7690,"Y",'2way'!$S$3:$S$7690,"=" &amp;A10)</f>
        <v>16</v>
      </c>
      <c r="F10">
        <f>COUNTIF('2way'!S8:S7695,"=" &amp;A10)</f>
        <v>61</v>
      </c>
      <c r="G10" s="6">
        <f t="shared" si="0"/>
        <v>0.16393442622950818</v>
      </c>
      <c r="H10" s="6">
        <f t="shared" si="1"/>
        <v>0.24590163934426229</v>
      </c>
      <c r="I10" s="6">
        <f t="shared" si="2"/>
        <v>0.31147540983606559</v>
      </c>
      <c r="J10" s="6">
        <f t="shared" si="3"/>
        <v>0.26229508196721313</v>
      </c>
      <c r="K10">
        <f>COUNTIFS('2way'!$M$3:$M$7690,"&gt;  50% ",'2way'!$Y$3:$Y$7690,"Y",'2way'!$S$3:$S$7690,"=" &amp;A10)</f>
        <v>0</v>
      </c>
      <c r="L10">
        <f>COUNTIFS('2way'!$M$3:$M$7690,"&gt;  50% ",'2way'!$Y$3:$Y$7690,"N",'2way'!$S$3:$S$7690,"=" &amp;A10)</f>
        <v>0</v>
      </c>
      <c r="M10">
        <f>COUNTIFS('2way'!$N$3:$N$7690,"&gt;  50% ",'2way'!$Y$3:$Y$7690,"N",'2way'!$S$3:$S$7690,"=" &amp;A10)</f>
        <v>0</v>
      </c>
      <c r="N10">
        <f>COUNTIFS('2way'!$N$3:$N$7690,"&gt;  50% ",'2way'!$Y$3:$Y$7690,"Y",'2way'!$S$3:$S$7690,"=" &amp;A10)</f>
        <v>0</v>
      </c>
      <c r="O10">
        <f>COUNTIF('2way'!S8:S7695,"=" &amp;A10)</f>
        <v>61</v>
      </c>
      <c r="P10" s="6">
        <f t="shared" si="4"/>
        <v>0</v>
      </c>
      <c r="Q10" s="6">
        <f t="shared" si="5"/>
        <v>0</v>
      </c>
      <c r="R10" s="6">
        <f t="shared" si="6"/>
        <v>0</v>
      </c>
      <c r="S10" s="6">
        <f t="shared" si="7"/>
        <v>0</v>
      </c>
      <c r="T10">
        <f t="shared" si="8"/>
        <v>29</v>
      </c>
      <c r="U10" s="6">
        <f t="shared" si="9"/>
        <v>0.47540983606557374</v>
      </c>
      <c r="V10">
        <f t="shared" si="10"/>
        <v>0</v>
      </c>
      <c r="W10" s="6">
        <f t="shared" si="11"/>
        <v>0</v>
      </c>
      <c r="X10">
        <f t="shared" si="12"/>
        <v>31</v>
      </c>
      <c r="Y10" s="6">
        <f t="shared" si="13"/>
        <v>0.50819672131147542</v>
      </c>
      <c r="Z10">
        <f t="shared" si="14"/>
        <v>0</v>
      </c>
      <c r="AA10" s="6">
        <f t="shared" si="15"/>
        <v>0</v>
      </c>
      <c r="AB10" s="6">
        <f t="shared" si="16"/>
        <v>0.38461538461538464</v>
      </c>
      <c r="AC10" s="6">
        <f t="shared" si="17"/>
        <v>0.55882352941176472</v>
      </c>
      <c r="AD10" s="6" t="e">
        <f t="shared" si="18"/>
        <v>#DIV/0!</v>
      </c>
      <c r="AE10" s="6" t="e">
        <f t="shared" si="19"/>
        <v>#DIV/0!</v>
      </c>
      <c r="AF10" s="6" t="e">
        <f t="shared" si="20"/>
        <v>#DIV/0!</v>
      </c>
      <c r="AG10" s="6" t="e">
        <f t="shared" si="21"/>
        <v>#DIV/0!</v>
      </c>
      <c r="AH10" s="6" t="e">
        <f t="shared" si="22"/>
        <v>#DIV/0!</v>
      </c>
      <c r="AI10" s="6" t="e">
        <f t="shared" si="23"/>
        <v>#DIV/0!</v>
      </c>
    </row>
    <row r="11" spans="1:35" x14ac:dyDescent="0.25">
      <c r="A11" s="60" t="s">
        <v>275</v>
      </c>
      <c r="B11" s="61">
        <f>COUNTIFS('2way'!$A$3:$A$7690,"&gt;50%",'2way'!$Y$3:$Y$7690,"Y",'2way'!$S$3:$S$7690,"=" &amp;A11)</f>
        <v>13</v>
      </c>
      <c r="C11">
        <f>COUNTIFS('2way'!$A$3:$A$7690,"&gt;  50% ",'2way'!$Y$3:$Y$7690,"N",'2way'!$S$3:$S$7690,"=" &amp; A11)</f>
        <v>23</v>
      </c>
      <c r="D11">
        <f>COUNTIFS('2way'!$B$3:$B$7690,"&gt;  50% ",'2way'!$Y$3:$Y$7690,"N",'2way'!$S$3:$S$7690,"=" &amp;A11)</f>
        <v>39</v>
      </c>
      <c r="E11">
        <f>COUNTIFS('2way'!$B$3:$B$7690,"&gt;  50% ",'2way'!$Y$3:$Y$7690,"Y",'2way'!$S$3:$S$7690,"=" &amp;A11)</f>
        <v>22</v>
      </c>
      <c r="F11">
        <f>COUNTIF('2way'!S9:S7696,"=" &amp;A11)</f>
        <v>97</v>
      </c>
      <c r="G11" s="6">
        <f t="shared" si="0"/>
        <v>0.13402061855670103</v>
      </c>
      <c r="H11" s="6">
        <f t="shared" si="1"/>
        <v>0.23711340206185566</v>
      </c>
      <c r="I11" s="6">
        <f t="shared" si="2"/>
        <v>0.40206185567010311</v>
      </c>
      <c r="J11" s="6">
        <f t="shared" si="3"/>
        <v>0.22680412371134021</v>
      </c>
      <c r="K11">
        <f>COUNTIFS('2way'!$M$3:$M$7690,"&gt;  50% ",'2way'!$Y$3:$Y$7690,"Y",'2way'!$S$3:$S$7690,"=" &amp;A11)</f>
        <v>0</v>
      </c>
      <c r="L11">
        <f>COUNTIFS('2way'!$M$3:$M$7690,"&gt;  50% ",'2way'!$Y$3:$Y$7690,"N",'2way'!$S$3:$S$7690,"=" &amp;A11)</f>
        <v>0</v>
      </c>
      <c r="M11">
        <f>COUNTIFS('2way'!$N$3:$N$7690,"&gt;  50% ",'2way'!$Y$3:$Y$7690,"N",'2way'!$S$3:$S$7690,"=" &amp;A11)</f>
        <v>0</v>
      </c>
      <c r="N11">
        <f>COUNTIFS('2way'!$N$3:$N$7690,"&gt;  50% ",'2way'!$Y$3:$Y$7690,"Y",'2way'!$S$3:$S$7690,"=" &amp;A11)</f>
        <v>0</v>
      </c>
      <c r="O11">
        <f>COUNTIF('2way'!S9:S7696,"=" &amp;A11)</f>
        <v>97</v>
      </c>
      <c r="P11" s="6">
        <f t="shared" si="4"/>
        <v>0</v>
      </c>
      <c r="Q11" s="6">
        <f t="shared" si="5"/>
        <v>0</v>
      </c>
      <c r="R11" s="6">
        <f t="shared" si="6"/>
        <v>0</v>
      </c>
      <c r="S11" s="6">
        <f t="shared" si="7"/>
        <v>0</v>
      </c>
      <c r="T11">
        <f t="shared" si="8"/>
        <v>52</v>
      </c>
      <c r="U11" s="6">
        <f t="shared" si="9"/>
        <v>0.53608247422680411</v>
      </c>
      <c r="V11">
        <f t="shared" si="10"/>
        <v>0</v>
      </c>
      <c r="W11" s="6">
        <f t="shared" si="11"/>
        <v>0</v>
      </c>
      <c r="X11">
        <f t="shared" si="12"/>
        <v>45</v>
      </c>
      <c r="Y11" s="6">
        <f t="shared" si="13"/>
        <v>0.46391752577319589</v>
      </c>
      <c r="Z11">
        <f t="shared" si="14"/>
        <v>0</v>
      </c>
      <c r="AA11" s="6">
        <f t="shared" si="15"/>
        <v>0</v>
      </c>
      <c r="AB11" s="6">
        <f t="shared" si="16"/>
        <v>0.37142857142857144</v>
      </c>
      <c r="AC11" s="6">
        <f t="shared" si="17"/>
        <v>0.62903225806451613</v>
      </c>
      <c r="AD11" s="6" t="e">
        <f t="shared" si="18"/>
        <v>#DIV/0!</v>
      </c>
      <c r="AE11" s="6" t="e">
        <f t="shared" si="19"/>
        <v>#DIV/0!</v>
      </c>
      <c r="AF11" s="6" t="e">
        <f t="shared" si="20"/>
        <v>#DIV/0!</v>
      </c>
      <c r="AG11" s="6" t="e">
        <f t="shared" si="21"/>
        <v>#DIV/0!</v>
      </c>
      <c r="AH11" s="6" t="e">
        <f t="shared" si="22"/>
        <v>#DIV/0!</v>
      </c>
      <c r="AI11" s="6" t="e">
        <f t="shared" si="23"/>
        <v>#DIV/0!</v>
      </c>
    </row>
    <row r="12" spans="1:35" x14ac:dyDescent="0.25">
      <c r="A12" s="60" t="s">
        <v>276</v>
      </c>
      <c r="B12" s="61">
        <f>COUNTIFS('2way'!$A$3:$A$7690,"&gt;50%",'2way'!$Y$3:$Y$7690,"Y",'2way'!$S$3:$S$7690,"=" &amp;A12)</f>
        <v>29</v>
      </c>
      <c r="C12">
        <f>COUNTIFS('2way'!$A$3:$A$7690,"&gt;  50% ",'2way'!$Y$3:$Y$7690,"N",'2way'!$S$3:$S$7690,"=" &amp; A12)</f>
        <v>26</v>
      </c>
      <c r="D12">
        <f>COUNTIFS('2way'!$B$3:$B$7690,"&gt;  50% ",'2way'!$Y$3:$Y$7690,"N",'2way'!$S$3:$S$7690,"=" &amp;A12)</f>
        <v>15</v>
      </c>
      <c r="E12">
        <f>COUNTIFS('2way'!$B$3:$B$7690,"&gt;  50% ",'2way'!$Y$3:$Y$7690,"Y",'2way'!$S$3:$S$7690,"=" &amp;A12)</f>
        <v>26</v>
      </c>
      <c r="F12">
        <f>COUNTIF('2way'!S10:S7697,"=" &amp;A12)</f>
        <v>99</v>
      </c>
      <c r="G12" s="6">
        <f t="shared" si="0"/>
        <v>0.29292929292929293</v>
      </c>
      <c r="H12" s="6">
        <f t="shared" si="1"/>
        <v>0.26262626262626265</v>
      </c>
      <c r="I12" s="6">
        <f t="shared" si="2"/>
        <v>0.15151515151515152</v>
      </c>
      <c r="J12" s="6">
        <f t="shared" si="3"/>
        <v>0.26262626262626265</v>
      </c>
      <c r="K12">
        <f>COUNTIFS('2way'!$M$3:$M$7690,"&gt;  50% ",'2way'!$Y$3:$Y$7690,"Y",'2way'!$S$3:$S$7690,"=" &amp;A12)</f>
        <v>0</v>
      </c>
      <c r="L12">
        <f>COUNTIFS('2way'!$M$3:$M$7690,"&gt;  50% ",'2way'!$Y$3:$Y$7690,"N",'2way'!$S$3:$S$7690,"=" &amp;A12)</f>
        <v>0</v>
      </c>
      <c r="M12">
        <f>COUNTIFS('2way'!$N$3:$N$7690,"&gt;  50% ",'2way'!$Y$3:$Y$7690,"N",'2way'!$S$3:$S$7690,"=" &amp;A12)</f>
        <v>0</v>
      </c>
      <c r="N12">
        <f>COUNTIFS('2way'!$N$3:$N$7690,"&gt;  50% ",'2way'!$Y$3:$Y$7690,"Y",'2way'!$S$3:$S$7690,"=" &amp;A12)</f>
        <v>0</v>
      </c>
      <c r="O12">
        <f>COUNTIF('2way'!S10:S7697,"=" &amp;A12)</f>
        <v>99</v>
      </c>
      <c r="P12" s="6">
        <f t="shared" si="4"/>
        <v>0</v>
      </c>
      <c r="Q12" s="6">
        <f t="shared" si="5"/>
        <v>0</v>
      </c>
      <c r="R12" s="6">
        <f t="shared" si="6"/>
        <v>0</v>
      </c>
      <c r="S12" s="6">
        <f t="shared" si="7"/>
        <v>0</v>
      </c>
      <c r="T12">
        <f t="shared" si="8"/>
        <v>44</v>
      </c>
      <c r="U12" s="6">
        <f t="shared" si="9"/>
        <v>0.44444444444444442</v>
      </c>
      <c r="V12">
        <f t="shared" si="10"/>
        <v>0</v>
      </c>
      <c r="W12" s="6">
        <f t="shared" si="11"/>
        <v>0</v>
      </c>
      <c r="X12">
        <f t="shared" si="12"/>
        <v>52</v>
      </c>
      <c r="Y12" s="6">
        <f t="shared" si="13"/>
        <v>0.5252525252525253</v>
      </c>
      <c r="Z12">
        <f t="shared" si="14"/>
        <v>0</v>
      </c>
      <c r="AA12" s="6">
        <f t="shared" si="15"/>
        <v>0</v>
      </c>
      <c r="AB12" s="6">
        <f t="shared" si="16"/>
        <v>0.52727272727272723</v>
      </c>
      <c r="AC12" s="6">
        <f t="shared" si="17"/>
        <v>0.36585365853658536</v>
      </c>
      <c r="AD12" s="6" t="e">
        <f t="shared" si="18"/>
        <v>#DIV/0!</v>
      </c>
      <c r="AE12" s="6" t="e">
        <f t="shared" si="19"/>
        <v>#DIV/0!</v>
      </c>
      <c r="AF12" s="6" t="e">
        <f t="shared" si="20"/>
        <v>#DIV/0!</v>
      </c>
      <c r="AG12" s="6" t="e">
        <f t="shared" si="21"/>
        <v>#DIV/0!</v>
      </c>
      <c r="AH12" s="6" t="e">
        <f t="shared" si="22"/>
        <v>#DIV/0!</v>
      </c>
      <c r="AI12" s="6" t="e">
        <f t="shared" si="23"/>
        <v>#DIV/0!</v>
      </c>
    </row>
    <row r="13" spans="1:35" x14ac:dyDescent="0.25">
      <c r="A13" s="60" t="s">
        <v>277</v>
      </c>
      <c r="B13" s="61">
        <f>COUNTIFS('2way'!$A$3:$A$7690,"&gt;50%",'2way'!$Y$3:$Y$7690,"Y",'2way'!$S$3:$S$7690,"=" &amp;A13)</f>
        <v>4</v>
      </c>
      <c r="C13">
        <f>COUNTIFS('2way'!$A$3:$A$7690,"&gt;  50% ",'2way'!$Y$3:$Y$7690,"N",'2way'!$S$3:$S$7690,"=" &amp; A13)</f>
        <v>2</v>
      </c>
      <c r="D13">
        <f>COUNTIFS('2way'!$B$3:$B$7690,"&gt;  50% ",'2way'!$Y$3:$Y$7690,"N",'2way'!$S$3:$S$7690,"=" &amp;A13)</f>
        <v>6</v>
      </c>
      <c r="E13">
        <f>COUNTIFS('2way'!$B$3:$B$7690,"&gt;  50% ",'2way'!$Y$3:$Y$7690,"Y",'2way'!$S$3:$S$7690,"=" &amp;A13)</f>
        <v>9</v>
      </c>
      <c r="F13">
        <f>COUNTIF('2way'!S11:S7698,"=" &amp;A13)</f>
        <v>23</v>
      </c>
      <c r="G13" s="6">
        <f t="shared" si="0"/>
        <v>0.17391304347826086</v>
      </c>
      <c r="H13" s="6">
        <f t="shared" si="1"/>
        <v>8.6956521739130432E-2</v>
      </c>
      <c r="I13" s="6">
        <f t="shared" si="2"/>
        <v>0.2608695652173913</v>
      </c>
      <c r="J13" s="6">
        <f t="shared" si="3"/>
        <v>0.39130434782608697</v>
      </c>
      <c r="K13">
        <f>COUNTIFS('2way'!$M$3:$M$7690,"&gt;  50% ",'2way'!$Y$3:$Y$7690,"Y",'2way'!$S$3:$S$7690,"=" &amp;A13)</f>
        <v>0</v>
      </c>
      <c r="L13">
        <f>COUNTIFS('2way'!$M$3:$M$7690,"&gt;  50% ",'2way'!$Y$3:$Y$7690,"N",'2way'!$S$3:$S$7690,"=" &amp;A13)</f>
        <v>0</v>
      </c>
      <c r="M13">
        <f>COUNTIFS('2way'!$N$3:$N$7690,"&gt;  50% ",'2way'!$Y$3:$Y$7690,"N",'2way'!$S$3:$S$7690,"=" &amp;A13)</f>
        <v>0</v>
      </c>
      <c r="N13">
        <f>COUNTIFS('2way'!$N$3:$N$7690,"&gt;  50% ",'2way'!$Y$3:$Y$7690,"Y",'2way'!$S$3:$S$7690,"=" &amp;A13)</f>
        <v>0</v>
      </c>
      <c r="O13">
        <f>COUNTIF('2way'!S11:S7698,"=" &amp;A13)</f>
        <v>23</v>
      </c>
      <c r="P13" s="6">
        <f t="shared" si="4"/>
        <v>0</v>
      </c>
      <c r="Q13" s="6">
        <f t="shared" si="5"/>
        <v>0</v>
      </c>
      <c r="R13" s="6">
        <f t="shared" si="6"/>
        <v>0</v>
      </c>
      <c r="S13" s="6">
        <f t="shared" si="7"/>
        <v>0</v>
      </c>
      <c r="T13">
        <f t="shared" si="8"/>
        <v>10</v>
      </c>
      <c r="U13" s="6">
        <f t="shared" si="9"/>
        <v>0.43478260869565216</v>
      </c>
      <c r="V13">
        <f t="shared" si="10"/>
        <v>0</v>
      </c>
      <c r="W13" s="6">
        <f t="shared" si="11"/>
        <v>0</v>
      </c>
      <c r="X13">
        <f t="shared" si="12"/>
        <v>11</v>
      </c>
      <c r="Y13" s="6">
        <f t="shared" si="13"/>
        <v>0.47826086956521741</v>
      </c>
      <c r="Z13">
        <f t="shared" si="14"/>
        <v>0</v>
      </c>
      <c r="AA13" s="6">
        <f t="shared" si="15"/>
        <v>0</v>
      </c>
      <c r="AB13" s="6">
        <f t="shared" si="16"/>
        <v>0.30769230769230771</v>
      </c>
      <c r="AC13" s="6">
        <f t="shared" si="17"/>
        <v>0.75</v>
      </c>
      <c r="AD13" s="6" t="e">
        <f t="shared" si="18"/>
        <v>#DIV/0!</v>
      </c>
      <c r="AE13" s="6" t="e">
        <f t="shared" si="19"/>
        <v>#DIV/0!</v>
      </c>
      <c r="AF13" s="6" t="e">
        <f t="shared" si="20"/>
        <v>#DIV/0!</v>
      </c>
      <c r="AG13" s="6" t="e">
        <f t="shared" si="21"/>
        <v>#DIV/0!</v>
      </c>
      <c r="AH13" s="6" t="e">
        <f t="shared" si="22"/>
        <v>#DIV/0!</v>
      </c>
      <c r="AI13" s="6" t="e">
        <f t="shared" si="23"/>
        <v>#DIV/0!</v>
      </c>
    </row>
    <row r="14" spans="1:35" x14ac:dyDescent="0.25">
      <c r="A14" s="60" t="s">
        <v>278</v>
      </c>
      <c r="B14" s="61">
        <f>COUNTIFS('2way'!$A$3:$A$7690,"&gt;50%",'2way'!$Y$3:$Y$7690,"Y",'2way'!$S$3:$S$7690,"=" &amp;A14)</f>
        <v>6</v>
      </c>
      <c r="C14">
        <f>COUNTIFS('2way'!$A$3:$A$7690,"&gt;  50% ",'2way'!$Y$3:$Y$7690,"N",'2way'!$S$3:$S$7690,"=" &amp; A14)</f>
        <v>9</v>
      </c>
      <c r="D14">
        <f>COUNTIFS('2way'!$B$3:$B$7690,"&gt;  50% ",'2way'!$Y$3:$Y$7690,"N",'2way'!$S$3:$S$7690,"=" &amp;A14)</f>
        <v>11</v>
      </c>
      <c r="E14">
        <f>COUNTIFS('2way'!$B$3:$B$7690,"&gt;  50% ",'2way'!$Y$3:$Y$7690,"Y",'2way'!$S$3:$S$7690,"=" &amp;A14)</f>
        <v>18</v>
      </c>
      <c r="F14">
        <f>COUNTIF('2way'!S12:S7699,"=" &amp;A14)</f>
        <v>51</v>
      </c>
      <c r="G14" s="6">
        <f t="shared" si="0"/>
        <v>0.11764705882352941</v>
      </c>
      <c r="H14" s="6">
        <f t="shared" si="1"/>
        <v>0.17647058823529413</v>
      </c>
      <c r="I14" s="6">
        <f t="shared" si="2"/>
        <v>0.21568627450980393</v>
      </c>
      <c r="J14" s="6">
        <f t="shared" si="3"/>
        <v>0.35294117647058826</v>
      </c>
      <c r="K14">
        <f>COUNTIFS('2way'!$M$3:$M$7690,"&gt;  50% ",'2way'!$Y$3:$Y$7690,"Y",'2way'!$S$3:$S$7690,"=" &amp;A14)</f>
        <v>0</v>
      </c>
      <c r="L14">
        <f>COUNTIFS('2way'!$M$3:$M$7690,"&gt;  50% ",'2way'!$Y$3:$Y$7690,"N",'2way'!$S$3:$S$7690,"=" &amp;A14)</f>
        <v>0</v>
      </c>
      <c r="M14">
        <f>COUNTIFS('2way'!$N$3:$N$7690,"&gt;  50% ",'2way'!$Y$3:$Y$7690,"N",'2way'!$S$3:$S$7690,"=" &amp;A14)</f>
        <v>0</v>
      </c>
      <c r="N14">
        <f>COUNTIFS('2way'!$N$3:$N$7690,"&gt;  50% ",'2way'!$Y$3:$Y$7690,"Y",'2way'!$S$3:$S$7690,"=" &amp;A14)</f>
        <v>0</v>
      </c>
      <c r="O14">
        <f>COUNTIF('2way'!S12:S7699,"=" &amp;A14)</f>
        <v>51</v>
      </c>
      <c r="P14" s="6">
        <f t="shared" si="4"/>
        <v>0</v>
      </c>
      <c r="Q14" s="6">
        <f t="shared" si="5"/>
        <v>0</v>
      </c>
      <c r="R14" s="6">
        <f t="shared" si="6"/>
        <v>0</v>
      </c>
      <c r="S14" s="6">
        <f t="shared" si="7"/>
        <v>0</v>
      </c>
      <c r="T14">
        <f t="shared" si="8"/>
        <v>17</v>
      </c>
      <c r="U14" s="6">
        <f t="shared" si="9"/>
        <v>0.33333333333333331</v>
      </c>
      <c r="V14">
        <f t="shared" si="10"/>
        <v>0</v>
      </c>
      <c r="W14" s="6">
        <f t="shared" si="11"/>
        <v>0</v>
      </c>
      <c r="X14">
        <f t="shared" si="12"/>
        <v>27</v>
      </c>
      <c r="Y14" s="6">
        <f t="shared" si="13"/>
        <v>0.52941176470588236</v>
      </c>
      <c r="Z14">
        <f t="shared" si="14"/>
        <v>0</v>
      </c>
      <c r="AA14" s="6">
        <f t="shared" si="15"/>
        <v>0</v>
      </c>
      <c r="AB14" s="6">
        <f t="shared" si="16"/>
        <v>0.25</v>
      </c>
      <c r="AC14" s="6">
        <f t="shared" si="17"/>
        <v>0.55000000000000004</v>
      </c>
      <c r="AD14" s="6" t="e">
        <f t="shared" si="18"/>
        <v>#DIV/0!</v>
      </c>
      <c r="AE14" s="6" t="e">
        <f t="shared" si="19"/>
        <v>#DIV/0!</v>
      </c>
      <c r="AF14" s="6" t="e">
        <f t="shared" si="20"/>
        <v>#DIV/0!</v>
      </c>
      <c r="AG14" s="6" t="e">
        <f t="shared" si="21"/>
        <v>#DIV/0!</v>
      </c>
      <c r="AH14" s="6" t="e">
        <f t="shared" si="22"/>
        <v>#DIV/0!</v>
      </c>
      <c r="AI14" s="6" t="e">
        <f t="shared" si="23"/>
        <v>#DIV/0!</v>
      </c>
    </row>
    <row r="15" spans="1:35" x14ac:dyDescent="0.25">
      <c r="A15" s="60" t="s">
        <v>279</v>
      </c>
      <c r="B15" s="61">
        <f>COUNTIFS('2way'!$A$3:$A$7690,"&gt;50%",'2way'!$Y$3:$Y$7690,"Y",'2way'!$S$3:$S$7690,"=" &amp;A15)</f>
        <v>8</v>
      </c>
      <c r="C15">
        <f>COUNTIFS('2way'!$A$3:$A$7690,"&gt;  50% ",'2way'!$Y$3:$Y$7690,"N",'2way'!$S$3:$S$7690,"=" &amp; A15)</f>
        <v>11</v>
      </c>
      <c r="D15">
        <f>COUNTIFS('2way'!$B$3:$B$7690,"&gt;  50% ",'2way'!$Y$3:$Y$7690,"N",'2way'!$S$3:$S$7690,"=" &amp;A15)</f>
        <v>27</v>
      </c>
      <c r="E15">
        <f>COUNTIFS('2way'!$B$3:$B$7690,"&gt;  50% ",'2way'!$Y$3:$Y$7690,"Y",'2way'!$S$3:$S$7690,"=" &amp;A15)</f>
        <v>18</v>
      </c>
      <c r="F15">
        <f>COUNTIF('2way'!S13:S7700,"=" &amp;A15)</f>
        <v>66</v>
      </c>
      <c r="G15" s="6">
        <f t="shared" si="0"/>
        <v>0.12121212121212122</v>
      </c>
      <c r="H15" s="6">
        <f t="shared" si="1"/>
        <v>0.16666666666666666</v>
      </c>
      <c r="I15" s="6">
        <f t="shared" si="2"/>
        <v>0.40909090909090912</v>
      </c>
      <c r="J15" s="6">
        <f t="shared" si="3"/>
        <v>0.27272727272727271</v>
      </c>
      <c r="K15">
        <f>COUNTIFS('2way'!$M$3:$M$7690,"&gt;  50% ",'2way'!$Y$3:$Y$7690,"Y",'2way'!$S$3:$S$7690,"=" &amp;A15)</f>
        <v>0</v>
      </c>
      <c r="L15">
        <f>COUNTIFS('2way'!$M$3:$M$7690,"&gt;  50% ",'2way'!$Y$3:$Y$7690,"N",'2way'!$S$3:$S$7690,"=" &amp;A15)</f>
        <v>0</v>
      </c>
      <c r="M15">
        <f>COUNTIFS('2way'!$N$3:$N$7690,"&gt;  50% ",'2way'!$Y$3:$Y$7690,"N",'2way'!$S$3:$S$7690,"=" &amp;A15)</f>
        <v>0</v>
      </c>
      <c r="N15">
        <f>COUNTIFS('2way'!$N$3:$N$7690,"&gt;  50% ",'2way'!$Y$3:$Y$7690,"Y",'2way'!$S$3:$S$7690,"=" &amp;A15)</f>
        <v>0</v>
      </c>
      <c r="O15">
        <f>COUNTIF('2way'!S13:S7700,"=" &amp;A15)</f>
        <v>66</v>
      </c>
      <c r="P15" s="6">
        <f t="shared" si="4"/>
        <v>0</v>
      </c>
      <c r="Q15" s="6">
        <f t="shared" si="5"/>
        <v>0</v>
      </c>
      <c r="R15" s="6">
        <f t="shared" si="6"/>
        <v>0</v>
      </c>
      <c r="S15" s="6">
        <f t="shared" si="7"/>
        <v>0</v>
      </c>
      <c r="T15">
        <f t="shared" si="8"/>
        <v>35</v>
      </c>
      <c r="U15" s="6">
        <f t="shared" si="9"/>
        <v>0.53030303030303028</v>
      </c>
      <c r="V15">
        <f t="shared" si="10"/>
        <v>0</v>
      </c>
      <c r="W15" s="6">
        <f t="shared" si="11"/>
        <v>0</v>
      </c>
      <c r="X15">
        <f t="shared" si="12"/>
        <v>29</v>
      </c>
      <c r="Y15" s="6">
        <f t="shared" si="13"/>
        <v>0.43939393939393939</v>
      </c>
      <c r="Z15">
        <f t="shared" si="14"/>
        <v>0</v>
      </c>
      <c r="AA15" s="6">
        <f t="shared" si="15"/>
        <v>0</v>
      </c>
      <c r="AB15" s="6">
        <f t="shared" si="16"/>
        <v>0.30769230769230771</v>
      </c>
      <c r="AC15" s="6">
        <f t="shared" si="17"/>
        <v>0.71052631578947367</v>
      </c>
      <c r="AD15" s="6" t="e">
        <f t="shared" si="18"/>
        <v>#DIV/0!</v>
      </c>
      <c r="AE15" s="6" t="e">
        <f t="shared" si="19"/>
        <v>#DIV/0!</v>
      </c>
      <c r="AF15" s="6" t="e">
        <f t="shared" si="20"/>
        <v>#DIV/0!</v>
      </c>
      <c r="AG15" s="6" t="e">
        <f t="shared" si="21"/>
        <v>#DIV/0!</v>
      </c>
      <c r="AH15" s="6" t="e">
        <f t="shared" si="22"/>
        <v>#DIV/0!</v>
      </c>
      <c r="AI15" s="6" t="e">
        <f t="shared" si="23"/>
        <v>#DIV/0!</v>
      </c>
    </row>
    <row r="16" spans="1:35" x14ac:dyDescent="0.25">
      <c r="A16" s="60" t="s">
        <v>280</v>
      </c>
      <c r="B16" s="61">
        <f>COUNTIFS('2way'!$A$3:$A$7690,"&gt;50%",'2way'!$Y$3:$Y$7690,"Y",'2way'!$S$3:$S$7690,"=" &amp;A16)</f>
        <v>3</v>
      </c>
      <c r="C16">
        <f>COUNTIFS('2way'!$A$3:$A$7690,"&gt;  50% ",'2way'!$Y$3:$Y$7690,"N",'2way'!$S$3:$S$7690,"=" &amp; A16)</f>
        <v>1</v>
      </c>
      <c r="D16">
        <f>COUNTIFS('2way'!$B$3:$B$7690,"&gt;  50% ",'2way'!$Y$3:$Y$7690,"N",'2way'!$S$3:$S$7690,"=" &amp;A16)</f>
        <v>12</v>
      </c>
      <c r="E16">
        <f>COUNTIFS('2way'!$B$3:$B$7690,"&gt;  50% ",'2way'!$Y$3:$Y$7690,"Y",'2way'!$S$3:$S$7690,"=" &amp;A16)</f>
        <v>14</v>
      </c>
      <c r="F16">
        <f>COUNTIF('2way'!S14:S7701,"=" &amp;A16)</f>
        <v>31</v>
      </c>
      <c r="G16" s="6">
        <f t="shared" si="0"/>
        <v>9.6774193548387094E-2</v>
      </c>
      <c r="H16" s="6">
        <f t="shared" si="1"/>
        <v>3.2258064516129031E-2</v>
      </c>
      <c r="I16" s="6">
        <f t="shared" si="2"/>
        <v>0.38709677419354838</v>
      </c>
      <c r="J16" s="6">
        <f t="shared" si="3"/>
        <v>0.45161290322580644</v>
      </c>
      <c r="K16">
        <f>COUNTIFS('2way'!$M$3:$M$7690,"&gt;  50% ",'2way'!$Y$3:$Y$7690,"Y",'2way'!$S$3:$S$7690,"=" &amp;A16)</f>
        <v>0</v>
      </c>
      <c r="L16">
        <f>COUNTIFS('2way'!$M$3:$M$7690,"&gt;  50% ",'2way'!$Y$3:$Y$7690,"N",'2way'!$S$3:$S$7690,"=" &amp;A16)</f>
        <v>0</v>
      </c>
      <c r="M16">
        <f>COUNTIFS('2way'!$N$3:$N$7690,"&gt;  50% ",'2way'!$Y$3:$Y$7690,"N",'2way'!$S$3:$S$7690,"=" &amp;A16)</f>
        <v>0</v>
      </c>
      <c r="N16">
        <f>COUNTIFS('2way'!$N$3:$N$7690,"&gt;  50% ",'2way'!$Y$3:$Y$7690,"Y",'2way'!$S$3:$S$7690,"=" &amp;A16)</f>
        <v>0</v>
      </c>
      <c r="O16">
        <f>COUNTIF('2way'!S14:S7701,"=" &amp;A16)</f>
        <v>31</v>
      </c>
      <c r="P16" s="6">
        <f t="shared" si="4"/>
        <v>0</v>
      </c>
      <c r="Q16" s="6">
        <f t="shared" si="5"/>
        <v>0</v>
      </c>
      <c r="R16" s="6">
        <f t="shared" si="6"/>
        <v>0</v>
      </c>
      <c r="S16" s="6">
        <f t="shared" si="7"/>
        <v>0</v>
      </c>
      <c r="T16">
        <f t="shared" si="8"/>
        <v>15</v>
      </c>
      <c r="U16" s="6">
        <f t="shared" si="9"/>
        <v>0.4838709677419355</v>
      </c>
      <c r="V16">
        <f t="shared" si="10"/>
        <v>0</v>
      </c>
      <c r="W16" s="6">
        <f t="shared" si="11"/>
        <v>0</v>
      </c>
      <c r="X16">
        <f t="shared" si="12"/>
        <v>15</v>
      </c>
      <c r="Y16" s="6">
        <f t="shared" si="13"/>
        <v>0.4838709677419355</v>
      </c>
      <c r="Z16">
        <f t="shared" si="14"/>
        <v>0</v>
      </c>
      <c r="AA16" s="6">
        <f t="shared" si="15"/>
        <v>0</v>
      </c>
      <c r="AB16" s="6">
        <f t="shared" si="16"/>
        <v>0.17647058823529413</v>
      </c>
      <c r="AC16" s="6">
        <f t="shared" si="17"/>
        <v>0.92307692307692313</v>
      </c>
      <c r="AD16" s="6" t="e">
        <f t="shared" si="18"/>
        <v>#DIV/0!</v>
      </c>
      <c r="AE16" s="6" t="e">
        <f t="shared" si="19"/>
        <v>#DIV/0!</v>
      </c>
      <c r="AF16" s="6" t="e">
        <f t="shared" si="20"/>
        <v>#DIV/0!</v>
      </c>
      <c r="AG16" s="6" t="e">
        <f t="shared" si="21"/>
        <v>#DIV/0!</v>
      </c>
      <c r="AH16" s="6" t="e">
        <f t="shared" si="22"/>
        <v>#DIV/0!</v>
      </c>
      <c r="AI16" s="6" t="e">
        <f t="shared" si="23"/>
        <v>#DIV/0!</v>
      </c>
    </row>
    <row r="17" spans="1:35" x14ac:dyDescent="0.25">
      <c r="A17" s="60" t="s">
        <v>281</v>
      </c>
      <c r="B17" s="61">
        <f>COUNTIFS('2way'!$A$3:$A$7690,"&gt;50%",'2way'!$Y$3:$Y$7690,"Y",'2way'!$S$3:$S$7690,"=" &amp;A17)</f>
        <v>7</v>
      </c>
      <c r="C17">
        <f>COUNTIFS('2way'!$A$3:$A$7690,"&gt;  50% ",'2way'!$Y$3:$Y$7690,"N",'2way'!$S$3:$S$7690,"=" &amp; A17)</f>
        <v>6</v>
      </c>
      <c r="D17">
        <f>COUNTIFS('2way'!$B$3:$B$7690,"&gt;  50% ",'2way'!$Y$3:$Y$7690,"N",'2way'!$S$3:$S$7690,"=" &amp;A17)</f>
        <v>9</v>
      </c>
      <c r="E17">
        <f>COUNTIFS('2way'!$B$3:$B$7690,"&gt;  50% ",'2way'!$Y$3:$Y$7690,"Y",'2way'!$S$3:$S$7690,"=" &amp;A17)</f>
        <v>9</v>
      </c>
      <c r="F17">
        <f>COUNTIF('2way'!S15:S7702,"=" &amp;A17)</f>
        <v>36</v>
      </c>
      <c r="G17" s="6">
        <f t="shared" si="0"/>
        <v>0.19444444444444445</v>
      </c>
      <c r="H17" s="6">
        <f t="shared" si="1"/>
        <v>0.16666666666666666</v>
      </c>
      <c r="I17" s="6">
        <f t="shared" si="2"/>
        <v>0.25</v>
      </c>
      <c r="J17" s="6">
        <f t="shared" si="3"/>
        <v>0.25</v>
      </c>
      <c r="K17">
        <f>COUNTIFS('2way'!$M$3:$M$7690,"&gt;  50% ",'2way'!$Y$3:$Y$7690,"Y",'2way'!$S$3:$S$7690,"=" &amp;A17)</f>
        <v>0</v>
      </c>
      <c r="L17">
        <f>COUNTIFS('2way'!$M$3:$M$7690,"&gt;  50% ",'2way'!$Y$3:$Y$7690,"N",'2way'!$S$3:$S$7690,"=" &amp;A17)</f>
        <v>0</v>
      </c>
      <c r="M17">
        <f>COUNTIFS('2way'!$N$3:$N$7690,"&gt;  50% ",'2way'!$Y$3:$Y$7690,"N",'2way'!$S$3:$S$7690,"=" &amp;A17)</f>
        <v>0</v>
      </c>
      <c r="N17">
        <f>COUNTIFS('2way'!$N$3:$N$7690,"&gt;  50% ",'2way'!$Y$3:$Y$7690,"Y",'2way'!$S$3:$S$7690,"=" &amp;A17)</f>
        <v>0</v>
      </c>
      <c r="O17">
        <f>COUNTIF('2way'!S15:S7702,"=" &amp;A17)</f>
        <v>36</v>
      </c>
      <c r="P17" s="6">
        <f t="shared" si="4"/>
        <v>0</v>
      </c>
      <c r="Q17" s="6">
        <f t="shared" si="5"/>
        <v>0</v>
      </c>
      <c r="R17" s="6">
        <f t="shared" si="6"/>
        <v>0</v>
      </c>
      <c r="S17" s="6">
        <f t="shared" si="7"/>
        <v>0</v>
      </c>
      <c r="T17">
        <f t="shared" si="8"/>
        <v>16</v>
      </c>
      <c r="U17" s="6">
        <f t="shared" si="9"/>
        <v>0.44444444444444442</v>
      </c>
      <c r="V17">
        <f t="shared" si="10"/>
        <v>0</v>
      </c>
      <c r="W17" s="6">
        <f t="shared" si="11"/>
        <v>0</v>
      </c>
      <c r="X17">
        <f t="shared" si="12"/>
        <v>15</v>
      </c>
      <c r="Y17" s="6">
        <f t="shared" si="13"/>
        <v>0.41666666666666669</v>
      </c>
      <c r="Z17">
        <f t="shared" si="14"/>
        <v>0</v>
      </c>
      <c r="AA17" s="6">
        <f t="shared" si="15"/>
        <v>0</v>
      </c>
      <c r="AB17" s="6">
        <f t="shared" si="16"/>
        <v>0.4375</v>
      </c>
      <c r="AC17" s="6">
        <f t="shared" si="17"/>
        <v>0.6</v>
      </c>
      <c r="AD17" s="6" t="e">
        <f t="shared" si="18"/>
        <v>#DIV/0!</v>
      </c>
      <c r="AE17" s="6" t="e">
        <f t="shared" si="19"/>
        <v>#DIV/0!</v>
      </c>
      <c r="AF17" s="6" t="e">
        <f t="shared" si="20"/>
        <v>#DIV/0!</v>
      </c>
      <c r="AG17" s="6" t="e">
        <f t="shared" si="21"/>
        <v>#DIV/0!</v>
      </c>
      <c r="AH17" s="6" t="e">
        <f t="shared" si="22"/>
        <v>#DIV/0!</v>
      </c>
      <c r="AI17" s="6" t="e">
        <f t="shared" si="23"/>
        <v>#DIV/0!</v>
      </c>
    </row>
    <row r="18" spans="1:35" x14ac:dyDescent="0.25">
      <c r="A18" s="60" t="s">
        <v>282</v>
      </c>
      <c r="B18" s="61">
        <f>COUNTIFS('2way'!$A$3:$A$7690,"&gt;50%",'2way'!$Y$3:$Y$7690,"Y",'2way'!$S$3:$S$7690,"=" &amp;A18)</f>
        <v>2</v>
      </c>
      <c r="C18">
        <f>COUNTIFS('2way'!$A$3:$A$7690,"&gt;  50% ",'2way'!$Y$3:$Y$7690,"N",'2way'!$S$3:$S$7690,"=" &amp; A18)</f>
        <v>9</v>
      </c>
      <c r="D18">
        <f>COUNTIFS('2way'!$B$3:$B$7690,"&gt;  50% ",'2way'!$Y$3:$Y$7690,"N",'2way'!$S$3:$S$7690,"=" &amp;A18)</f>
        <v>7</v>
      </c>
      <c r="E18">
        <f>COUNTIFS('2way'!$B$3:$B$7690,"&gt;  50% ",'2way'!$Y$3:$Y$7690,"Y",'2way'!$S$3:$S$7690,"=" &amp;A18)</f>
        <v>3</v>
      </c>
      <c r="F18">
        <f>COUNTIF('2way'!S16:S7703,"=" &amp;A18)</f>
        <v>24</v>
      </c>
      <c r="G18" s="6">
        <f t="shared" si="0"/>
        <v>8.3333333333333329E-2</v>
      </c>
      <c r="H18" s="6">
        <f t="shared" si="1"/>
        <v>0.375</v>
      </c>
      <c r="I18" s="6">
        <f t="shared" si="2"/>
        <v>0.29166666666666669</v>
      </c>
      <c r="J18" s="6">
        <f t="shared" si="3"/>
        <v>0.125</v>
      </c>
      <c r="K18">
        <f>COUNTIFS('2way'!$M$3:$M$7690,"&gt;  50% ",'2way'!$Y$3:$Y$7690,"Y",'2way'!$S$3:$S$7690,"=" &amp;A18)</f>
        <v>0</v>
      </c>
      <c r="L18">
        <f>COUNTIFS('2way'!$M$3:$M$7690,"&gt;  50% ",'2way'!$Y$3:$Y$7690,"N",'2way'!$S$3:$S$7690,"=" &amp;A18)</f>
        <v>0</v>
      </c>
      <c r="M18">
        <f>COUNTIFS('2way'!$N$3:$N$7690,"&gt;  50% ",'2way'!$Y$3:$Y$7690,"N",'2way'!$S$3:$S$7690,"=" &amp;A18)</f>
        <v>0</v>
      </c>
      <c r="N18">
        <f>COUNTIFS('2way'!$N$3:$N$7690,"&gt;  50% ",'2way'!$Y$3:$Y$7690,"Y",'2way'!$S$3:$S$7690,"=" &amp;A18)</f>
        <v>0</v>
      </c>
      <c r="O18">
        <f>COUNTIF('2way'!S16:S7703,"=" &amp;A18)</f>
        <v>24</v>
      </c>
      <c r="P18" s="6">
        <f t="shared" si="4"/>
        <v>0</v>
      </c>
      <c r="Q18" s="6">
        <f t="shared" si="5"/>
        <v>0</v>
      </c>
      <c r="R18" s="6">
        <f t="shared" si="6"/>
        <v>0</v>
      </c>
      <c r="S18" s="6">
        <f t="shared" si="7"/>
        <v>0</v>
      </c>
      <c r="T18">
        <f t="shared" si="8"/>
        <v>9</v>
      </c>
      <c r="U18" s="6">
        <f t="shared" si="9"/>
        <v>0.375</v>
      </c>
      <c r="V18">
        <f t="shared" si="10"/>
        <v>0</v>
      </c>
      <c r="W18" s="6">
        <f t="shared" si="11"/>
        <v>0</v>
      </c>
      <c r="X18">
        <f t="shared" si="12"/>
        <v>12</v>
      </c>
      <c r="Y18" s="6">
        <f t="shared" si="13"/>
        <v>0.5</v>
      </c>
      <c r="Z18">
        <f t="shared" si="14"/>
        <v>0</v>
      </c>
      <c r="AA18" s="6">
        <f t="shared" si="15"/>
        <v>0</v>
      </c>
      <c r="AB18" s="6">
        <f t="shared" si="16"/>
        <v>0.4</v>
      </c>
      <c r="AC18" s="6">
        <f t="shared" si="17"/>
        <v>0.4375</v>
      </c>
      <c r="AD18" s="6" t="e">
        <f t="shared" si="18"/>
        <v>#DIV/0!</v>
      </c>
      <c r="AE18" s="6" t="e">
        <f t="shared" si="19"/>
        <v>#DIV/0!</v>
      </c>
      <c r="AF18" s="6" t="e">
        <f t="shared" si="20"/>
        <v>#DIV/0!</v>
      </c>
      <c r="AG18" s="6" t="e">
        <f t="shared" si="21"/>
        <v>#DIV/0!</v>
      </c>
      <c r="AH18" s="6" t="e">
        <f t="shared" si="22"/>
        <v>#DIV/0!</v>
      </c>
      <c r="AI18" s="6" t="e">
        <f t="shared" si="23"/>
        <v>#DIV/0!</v>
      </c>
    </row>
    <row r="19" spans="1:35" x14ac:dyDescent="0.25">
      <c r="A19" s="60" t="s">
        <v>283</v>
      </c>
      <c r="B19" s="61">
        <f>COUNTIFS('2way'!$A$3:$A$7690,"&gt;50%",'2way'!$Y$3:$Y$7690,"Y",'2way'!$S$3:$S$7690,"=" &amp;A19)</f>
        <v>2</v>
      </c>
      <c r="C19">
        <f>COUNTIFS('2way'!$A$3:$A$7690,"&gt;  50% ",'2way'!$Y$3:$Y$7690,"N",'2way'!$S$3:$S$7690,"=" &amp; A19)</f>
        <v>5</v>
      </c>
      <c r="D19">
        <f>COUNTIFS('2way'!$B$3:$B$7690,"&gt;  50% ",'2way'!$Y$3:$Y$7690,"N",'2way'!$S$3:$S$7690,"=" &amp;A19)</f>
        <v>12</v>
      </c>
      <c r="E19">
        <f>COUNTIFS('2way'!$B$3:$B$7690,"&gt;  50% ",'2way'!$Y$3:$Y$7690,"Y",'2way'!$S$3:$S$7690,"=" &amp;A19)</f>
        <v>11</v>
      </c>
      <c r="F19">
        <f>COUNTIF('2way'!S17:S7704,"=" &amp;A19)</f>
        <v>32</v>
      </c>
      <c r="G19" s="6">
        <f t="shared" si="0"/>
        <v>6.25E-2</v>
      </c>
      <c r="H19" s="6">
        <f t="shared" si="1"/>
        <v>0.15625</v>
      </c>
      <c r="I19" s="6">
        <f t="shared" si="2"/>
        <v>0.375</v>
      </c>
      <c r="J19" s="6">
        <f t="shared" si="3"/>
        <v>0.34375</v>
      </c>
      <c r="K19">
        <f>COUNTIFS('2way'!$M$3:$M$7690,"&gt;  50% ",'2way'!$Y$3:$Y$7690,"Y",'2way'!$S$3:$S$7690,"=" &amp;A19)</f>
        <v>0</v>
      </c>
      <c r="L19">
        <f>COUNTIFS('2way'!$M$3:$M$7690,"&gt;  50% ",'2way'!$Y$3:$Y$7690,"N",'2way'!$S$3:$S$7690,"=" &amp;A19)</f>
        <v>0</v>
      </c>
      <c r="M19">
        <f>COUNTIFS('2way'!$N$3:$N$7690,"&gt;  50% ",'2way'!$Y$3:$Y$7690,"N",'2way'!$S$3:$S$7690,"=" &amp;A19)</f>
        <v>0</v>
      </c>
      <c r="N19">
        <f>COUNTIFS('2way'!$N$3:$N$7690,"&gt;  50% ",'2way'!$Y$3:$Y$7690,"Y",'2way'!$S$3:$S$7690,"=" &amp;A19)</f>
        <v>0</v>
      </c>
      <c r="O19">
        <f>COUNTIF('2way'!S17:S7704,"=" &amp;A19)</f>
        <v>32</v>
      </c>
      <c r="P19" s="6">
        <f t="shared" si="4"/>
        <v>0</v>
      </c>
      <c r="Q19" s="6">
        <f t="shared" si="5"/>
        <v>0</v>
      </c>
      <c r="R19" s="6">
        <f t="shared" si="6"/>
        <v>0</v>
      </c>
      <c r="S19" s="6">
        <f t="shared" si="7"/>
        <v>0</v>
      </c>
      <c r="T19">
        <f t="shared" si="8"/>
        <v>14</v>
      </c>
      <c r="U19" s="6">
        <f t="shared" si="9"/>
        <v>0.4375</v>
      </c>
      <c r="V19">
        <f t="shared" si="10"/>
        <v>0</v>
      </c>
      <c r="W19" s="6">
        <f t="shared" si="11"/>
        <v>0</v>
      </c>
      <c r="X19">
        <f t="shared" si="12"/>
        <v>16</v>
      </c>
      <c r="Y19" s="6">
        <f t="shared" si="13"/>
        <v>0.5</v>
      </c>
      <c r="Z19">
        <f t="shared" si="14"/>
        <v>0</v>
      </c>
      <c r="AA19" s="6">
        <f t="shared" si="15"/>
        <v>0</v>
      </c>
      <c r="AB19" s="6">
        <f t="shared" si="16"/>
        <v>0.15384615384615385</v>
      </c>
      <c r="AC19" s="6">
        <f t="shared" si="17"/>
        <v>0.70588235294117652</v>
      </c>
      <c r="AD19" s="6" t="e">
        <f t="shared" si="18"/>
        <v>#DIV/0!</v>
      </c>
      <c r="AE19" s="6" t="e">
        <f t="shared" si="19"/>
        <v>#DIV/0!</v>
      </c>
      <c r="AF19" s="6" t="e">
        <f t="shared" si="20"/>
        <v>#DIV/0!</v>
      </c>
      <c r="AG19" s="6" t="e">
        <f t="shared" si="21"/>
        <v>#DIV/0!</v>
      </c>
      <c r="AH19" s="6" t="e">
        <f t="shared" si="22"/>
        <v>#DIV/0!</v>
      </c>
      <c r="AI19" s="6" t="e">
        <f t="shared" si="23"/>
        <v>#DIV/0!</v>
      </c>
    </row>
    <row r="20" spans="1:35" s="2" customFormat="1" x14ac:dyDescent="0.25">
      <c r="A20" s="63" t="s">
        <v>224</v>
      </c>
      <c r="B20" s="2">
        <f>SUM(B4:B19)</f>
        <v>142</v>
      </c>
      <c r="C20" s="2">
        <f>SUM(C4:C19)</f>
        <v>157</v>
      </c>
      <c r="D20" s="2">
        <f>SUM(D4:D19)</f>
        <v>229</v>
      </c>
      <c r="E20" s="2">
        <f>SUM(E4:E19)</f>
        <v>207</v>
      </c>
      <c r="F20" s="2">
        <f>SUM(F4:F19)</f>
        <v>788</v>
      </c>
      <c r="G20" s="64">
        <f t="shared" si="0"/>
        <v>0.1802030456852792</v>
      </c>
      <c r="H20" s="64">
        <f t="shared" si="1"/>
        <v>0.19923857868020303</v>
      </c>
      <c r="I20" s="64">
        <f t="shared" si="2"/>
        <v>0.29060913705583757</v>
      </c>
      <c r="J20" s="64">
        <f t="shared" si="3"/>
        <v>0.26269035532994922</v>
      </c>
      <c r="K20" s="65">
        <f>SUM(K4:K19)</f>
        <v>0</v>
      </c>
      <c r="L20" s="65">
        <f>SUM(L4:L19)</f>
        <v>0</v>
      </c>
      <c r="M20" s="65">
        <f>SUM(M4:M19)</f>
        <v>0</v>
      </c>
      <c r="N20" s="65">
        <f>SUM(N4:N19)</f>
        <v>0</v>
      </c>
      <c r="O20" s="65">
        <f>SUM(O4:O19)</f>
        <v>752</v>
      </c>
      <c r="P20" s="64">
        <f t="shared" si="4"/>
        <v>0</v>
      </c>
      <c r="Q20" s="64">
        <f t="shared" si="5"/>
        <v>0</v>
      </c>
      <c r="R20" s="64">
        <f t="shared" si="6"/>
        <v>0</v>
      </c>
      <c r="S20" s="64">
        <f t="shared" si="7"/>
        <v>0</v>
      </c>
      <c r="T20" s="66">
        <f t="shared" si="8"/>
        <v>371</v>
      </c>
      <c r="U20" s="64">
        <f t="shared" si="9"/>
        <v>0.47081218274111675</v>
      </c>
      <c r="V20" s="2">
        <f t="shared" si="10"/>
        <v>0</v>
      </c>
      <c r="W20" s="64">
        <f t="shared" si="11"/>
        <v>0</v>
      </c>
      <c r="X20" s="2">
        <f t="shared" si="12"/>
        <v>364</v>
      </c>
      <c r="Y20" s="64">
        <f>X20/O20</f>
        <v>0.48404255319148937</v>
      </c>
      <c r="Z20" s="2">
        <f t="shared" si="14"/>
        <v>0</v>
      </c>
      <c r="AA20" s="64">
        <f t="shared" si="15"/>
        <v>0</v>
      </c>
      <c r="AB20" s="64">
        <f>(B20/SUM(B20,E20))</f>
        <v>0.40687679083094558</v>
      </c>
      <c r="AC20" s="64">
        <f>(D20/SUM(D20,C20))</f>
        <v>0.59326424870466321</v>
      </c>
      <c r="AD20" s="64" t="e">
        <f>(K20/SUM(K20,N20))</f>
        <v>#DIV/0!</v>
      </c>
      <c r="AE20" s="64" t="e">
        <f>(M20/SUM(M20,L20))</f>
        <v>#DIV/0!</v>
      </c>
      <c r="AF20" s="6" t="e">
        <f t="shared" ref="AF20" si="24">AB20-AD20</f>
        <v>#DIV/0!</v>
      </c>
      <c r="AG20" s="6" t="e">
        <f t="shared" ref="AG20" si="25">AC20-AE20</f>
        <v>#DIV/0!</v>
      </c>
      <c r="AH20" s="6" t="e">
        <f t="shared" ref="AH20" si="26">AD20-AB20</f>
        <v>#DIV/0!</v>
      </c>
      <c r="AI20" s="6" t="e">
        <f t="shared" ref="AI20" si="27">AE20-AC20</f>
        <v>#DIV/0!</v>
      </c>
    </row>
  </sheetData>
  <sortState ref="A4:AA25">
    <sortCondition ref="A4:A25"/>
  </sortState>
  <mergeCells count="22">
    <mergeCell ref="B2:C2"/>
    <mergeCell ref="D2:E2"/>
    <mergeCell ref="B1:F1"/>
    <mergeCell ref="G1:H1"/>
    <mergeCell ref="I1:J1"/>
    <mergeCell ref="K1:O1"/>
    <mergeCell ref="P1:Q1"/>
    <mergeCell ref="R1:S1"/>
    <mergeCell ref="K2:L2"/>
    <mergeCell ref="M2:N2"/>
    <mergeCell ref="T1:W1"/>
    <mergeCell ref="T2:U2"/>
    <mergeCell ref="V2:W2"/>
    <mergeCell ref="X1:AA1"/>
    <mergeCell ref="X2:Y2"/>
    <mergeCell ref="Z2:AA2"/>
    <mergeCell ref="AF1:AI1"/>
    <mergeCell ref="AF2:AG2"/>
    <mergeCell ref="AH2:AI2"/>
    <mergeCell ref="AB1:AE1"/>
    <mergeCell ref="AB2:AC2"/>
    <mergeCell ref="AD2:AE2"/>
  </mergeCells>
  <conditionalFormatting sqref="G4:J20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S20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2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:W20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:Y20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:AA20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:AG20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AI20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7"/>
  <sheetViews>
    <sheetView zoomScale="73" zoomScaleNormal="73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5" x14ac:dyDescent="0.25"/>
  <cols>
    <col min="2" max="2" width="17.42578125" customWidth="1"/>
    <col min="3" max="3" width="12.28515625" customWidth="1"/>
    <col min="7" max="7" width="11.7109375" customWidth="1"/>
    <col min="16" max="16" width="11.85546875" customWidth="1"/>
  </cols>
  <sheetData>
    <row r="1" spans="1:28" s="2" customFormat="1" x14ac:dyDescent="0.25">
      <c r="A1" s="67" t="s">
        <v>65</v>
      </c>
      <c r="B1" s="67" t="s">
        <v>250</v>
      </c>
      <c r="C1" s="141" t="s">
        <v>211</v>
      </c>
      <c r="D1" s="141"/>
      <c r="E1" s="141"/>
      <c r="F1" s="141"/>
      <c r="G1" s="141"/>
      <c r="H1" s="141" t="s">
        <v>209</v>
      </c>
      <c r="I1" s="141"/>
      <c r="J1" s="141" t="s">
        <v>210</v>
      </c>
      <c r="K1" s="141"/>
      <c r="L1" s="141" t="s">
        <v>212</v>
      </c>
      <c r="M1" s="141"/>
      <c r="N1" s="141"/>
      <c r="O1" s="141"/>
      <c r="P1" s="141"/>
      <c r="Q1" s="141" t="s">
        <v>209</v>
      </c>
      <c r="R1" s="141"/>
      <c r="S1" s="141" t="s">
        <v>210</v>
      </c>
      <c r="T1" s="141"/>
      <c r="U1" s="141" t="s">
        <v>220</v>
      </c>
      <c r="V1" s="141"/>
      <c r="W1" s="141"/>
      <c r="X1" s="141"/>
      <c r="Y1" s="141" t="s">
        <v>222</v>
      </c>
      <c r="Z1" s="141"/>
      <c r="AA1" s="141"/>
      <c r="AB1" s="141"/>
    </row>
    <row r="2" spans="1:28" s="2" customFormat="1" x14ac:dyDescent="0.25">
      <c r="C2" s="141" t="s">
        <v>209</v>
      </c>
      <c r="D2" s="141"/>
      <c r="E2" s="141" t="s">
        <v>210</v>
      </c>
      <c r="F2" s="141"/>
      <c r="G2" s="2" t="s">
        <v>215</v>
      </c>
      <c r="H2" s="2" t="s">
        <v>216</v>
      </c>
      <c r="I2" s="2" t="s">
        <v>217</v>
      </c>
      <c r="J2" s="2" t="s">
        <v>216</v>
      </c>
      <c r="K2" s="2" t="s">
        <v>217</v>
      </c>
      <c r="L2" s="141" t="s">
        <v>209</v>
      </c>
      <c r="M2" s="141"/>
      <c r="N2" s="141" t="s">
        <v>210</v>
      </c>
      <c r="O2" s="141"/>
      <c r="P2" s="2" t="s">
        <v>215</v>
      </c>
      <c r="Q2" s="2" t="s">
        <v>216</v>
      </c>
      <c r="R2" s="2" t="s">
        <v>217</v>
      </c>
      <c r="S2" s="2" t="s">
        <v>216</v>
      </c>
      <c r="T2" s="2" t="s">
        <v>217</v>
      </c>
      <c r="U2" s="141" t="s">
        <v>211</v>
      </c>
      <c r="V2" s="141"/>
      <c r="W2" s="141" t="s">
        <v>221</v>
      </c>
      <c r="X2" s="141"/>
      <c r="Y2" s="141" t="s">
        <v>211</v>
      </c>
      <c r="Z2" s="141"/>
      <c r="AA2" s="141" t="s">
        <v>221</v>
      </c>
      <c r="AB2" s="141"/>
    </row>
    <row r="3" spans="1:28" s="67" customFormat="1" x14ac:dyDescent="0.25">
      <c r="C3" s="67" t="s">
        <v>213</v>
      </c>
      <c r="D3" s="67" t="s">
        <v>214</v>
      </c>
      <c r="E3" s="67" t="s">
        <v>213</v>
      </c>
      <c r="F3" s="67" t="s">
        <v>214</v>
      </c>
      <c r="L3" s="67" t="s">
        <v>213</v>
      </c>
      <c r="M3" s="67" t="s">
        <v>214</v>
      </c>
      <c r="N3" s="67" t="s">
        <v>213</v>
      </c>
      <c r="O3" s="67" t="s">
        <v>214</v>
      </c>
    </row>
    <row r="4" spans="1:28" x14ac:dyDescent="0.25">
      <c r="A4" t="s">
        <v>275</v>
      </c>
      <c r="B4" t="s">
        <v>302</v>
      </c>
      <c r="C4" s="60">
        <f>COUNTIFS('2way'!$A$3:$A$7690,"&gt;50%",'2way'!$Y$3:$Y$7690,"Y",'2way'!$Q$3:$Q$7690,"=" &amp;B4) +  COUNTIFS('2way'!$A$3:$A$7690,"&gt;50%",'2way'!$Y$3:$Y$7690,"Y",'2way'!$R$3:$R$7690,"=" &amp;B4)</f>
        <v>2</v>
      </c>
      <c r="D4" s="61">
        <f>COUNTIFS('2way'!$A$3:$A$7690,"&gt;50%",'2way'!$Y$3:$Y$7690,"N",'2way'!$Q$3:$Q$7690,"=" &amp;B4) +  COUNTIFS('2way'!$A$3:$A$7690,"&gt;50%",'2way'!$Y$3:$Y$7690,"N",'2way'!$R$3:$R$7690,"=" &amp;B4)</f>
        <v>2</v>
      </c>
      <c r="E4" s="61">
        <f>COUNTIFS('2way'!$B$3:$B$7690,"&gt;50%",'2way'!$Y$3:$Y$7690,"N",'2way'!$Q$3:$Q$7690,"=" &amp;B4) +  COUNTIFS('2way'!$B$3:$B$7690,"&gt;50%",'2way'!$Y$3:$Y$7690,"N",'2way'!$R$3:$R$7690,"=" &amp;B4)</f>
        <v>1</v>
      </c>
      <c r="F4" s="61">
        <f>COUNTIFS('2way'!$B$3:$B$7690,"&gt;50%",'2way'!$Y$3:$Y$7690,"Y",'2way'!$Q$3:$Q$7690,"=" &amp;B4) +  COUNTIFS('2way'!$B$3:$B$7690,"&gt;50%",'2way'!$Y$3:$Y$7690,"Y",'2way'!$R$3:$R$7690,"=" &amp;B4)</f>
        <v>2</v>
      </c>
      <c r="G4">
        <f>COUNTIF('2way'!$Q$3:$Q$7690,"=" &amp;B4) + COUNTIF('2way'!$R$3:$R$7690,"=" &amp;B4)</f>
        <v>7</v>
      </c>
      <c r="H4" s="6">
        <f t="shared" ref="H4:H9" si="0">C4/G4</f>
        <v>0.2857142857142857</v>
      </c>
      <c r="I4" s="6">
        <f>D4/G4</f>
        <v>0.2857142857142857</v>
      </c>
      <c r="J4" s="6">
        <f>E4/G4</f>
        <v>0.14285714285714285</v>
      </c>
      <c r="K4" s="6">
        <f>F4/G4</f>
        <v>0.2857142857142857</v>
      </c>
      <c r="L4" s="61">
        <f>COUNTIFS('2way'!$M$3:$M$7690,"&gt;50%",'2way'!$Y$3:$Y$7690,"Y",'2way'!$Q$3:$Q$7690,"=" &amp;B4) +  COUNTIFS('2way'!$M$3:$M$7690,"&gt;50%",'2way'!$Y$3:$Y$7690,"Y",'2way'!$R$3:$R$7690,"=" &amp;B4)</f>
        <v>0</v>
      </c>
      <c r="M4" s="61">
        <f>COUNTIFS('2way'!$M$3:$M$7690,"&gt;50%",'2way'!$Y$3:$Y$7690,"N",'2way'!$Q$3:$Q$7690,"=" &amp;B4) +  COUNTIFS('2way'!$M$3:$M$7690,"&gt;50%",'2way'!$Y$3:$Y$7690,"N",'2way'!$R$3:$R$7690,"=" &amp;B4)</f>
        <v>0</v>
      </c>
      <c r="N4" s="61">
        <f>COUNTIFS('2way'!$N$3:$N$7690,"&gt;50%",'2way'!$Y$3:$Y$7690,"N",'2way'!$Q$3:$Q$7690,"=" &amp;B4) +  COUNTIFS('2way'!$N$3:$N$7690,"&gt;50%",'2way'!$Y$3:$Y$7690,"N",'2way'!$R$3:$R$7690,"=" &amp;B4)</f>
        <v>0</v>
      </c>
      <c r="O4" s="61">
        <f>COUNTIFS('2way'!$N$3:$N$7690,"&gt;50%",'2way'!$Y$3:$Y$7690,"Y",'2way'!$Q$3:$Q$7690,"=" &amp;B4) +  COUNTIFS('2way'!$N$3:$N$7690,"&gt;50%",'2way'!$Y$3:$Y$7690,"Y",'2way'!$R$3:$R$7690,"=" &amp;B4)</f>
        <v>0</v>
      </c>
      <c r="P4">
        <f>COUNTIF('2way'!$Q$3:$Q$7690,"=" &amp;B4) + COUNTIF('2way'!$R$3:$R$7690,"=" &amp;B4)</f>
        <v>7</v>
      </c>
      <c r="Q4" s="6">
        <f>L4/P4</f>
        <v>0</v>
      </c>
      <c r="R4" s="6">
        <f>M4/P4</f>
        <v>0</v>
      </c>
      <c r="S4" s="6">
        <f>N4/P4</f>
        <v>0</v>
      </c>
      <c r="T4" s="6">
        <f>O4/P4</f>
        <v>0</v>
      </c>
      <c r="U4">
        <f>C4+E4</f>
        <v>3</v>
      </c>
      <c r="V4" s="6">
        <f>U4/G4</f>
        <v>0.42857142857142855</v>
      </c>
      <c r="W4">
        <f>L4+N4</f>
        <v>0</v>
      </c>
      <c r="X4" s="6">
        <f>W4/P4</f>
        <v>0</v>
      </c>
      <c r="Y4">
        <f>D4+F4</f>
        <v>4</v>
      </c>
      <c r="Z4" s="6">
        <f>Y4/G4</f>
        <v>0.5714285714285714</v>
      </c>
      <c r="AA4">
        <f>M4+O4</f>
        <v>0</v>
      </c>
      <c r="AB4" s="6">
        <f>AA4/P4</f>
        <v>0</v>
      </c>
    </row>
    <row r="5" spans="1:28" x14ac:dyDescent="0.25">
      <c r="A5" t="s">
        <v>275</v>
      </c>
      <c r="B5" t="s">
        <v>510</v>
      </c>
      <c r="C5" s="60">
        <f>COUNTIFS('2way'!$A$3:$A$7690,"&gt;50%",'2way'!$Y$3:$Y$7690,"Y",'2way'!$Q$3:$Q$7690,"=" &amp;B5) +  COUNTIFS('2way'!$A$3:$A$7690,"&gt;50%",'2way'!$Y$3:$Y$7690,"Y",'2way'!$R$3:$R$7690,"=" &amp;B5)</f>
        <v>0</v>
      </c>
      <c r="D5" s="61">
        <f>COUNTIFS('2way'!$A$3:$A$7690,"&gt;50%",'2way'!$Y$3:$Y$7690,"N",'2way'!$Q$3:$Q$7690,"=" &amp;B5) +  COUNTIFS('2way'!$A$3:$A$7690,"&gt;50%",'2way'!$Y$3:$Y$7690,"N",'2way'!$R$3:$R$7690,"=" &amp;B5)</f>
        <v>1</v>
      </c>
      <c r="E5" s="61">
        <f>COUNTIFS('2way'!$B$3:$B$7690,"&gt;50%",'2way'!$Y$3:$Y$7690,"N",'2way'!$Q$3:$Q$7690,"=" &amp;B5) +  COUNTIFS('2way'!$B$3:$B$7690,"&gt;50%",'2way'!$Y$3:$Y$7690,"N",'2way'!$R$3:$R$7690,"=" &amp;B5)</f>
        <v>5</v>
      </c>
      <c r="F5" s="61">
        <f>COUNTIFS('2way'!$B$3:$B$7690,"&gt;50%",'2way'!$Y$3:$Y$7690,"Y",'2way'!$Q$3:$Q$7690,"=" &amp;B5) +  COUNTIFS('2way'!$B$3:$B$7690,"&gt;50%",'2way'!$Y$3:$Y$7690,"Y",'2way'!$R$3:$R$7690,"=" &amp;B5)</f>
        <v>1</v>
      </c>
      <c r="G5">
        <f>COUNTIF('2way'!$Q$3:$Q$7690,"=" &amp;B5) + COUNTIF('2way'!$R$3:$R$7690,"=" &amp;B5)</f>
        <v>7</v>
      </c>
      <c r="H5" s="6">
        <f t="shared" si="0"/>
        <v>0</v>
      </c>
      <c r="I5" s="6">
        <f t="shared" ref="I5:I68" si="1">D5/G5</f>
        <v>0.14285714285714285</v>
      </c>
      <c r="J5" s="6">
        <f t="shared" ref="J5:J68" si="2">E5/G5</f>
        <v>0.7142857142857143</v>
      </c>
      <c r="K5" s="6">
        <f t="shared" ref="K5:K68" si="3">F5/G5</f>
        <v>0.14285714285714285</v>
      </c>
      <c r="L5" s="61">
        <f>COUNTIFS('2way'!$M$3:$M$7690,"&gt;50%",'2way'!$Y$3:$Y$7690,"Y",'2way'!$Q$3:$Q$7690,"=" &amp;B5) +  COUNTIFS('2way'!$M$3:$M$7690,"&gt;50%",'2way'!$Y$3:$Y$7690,"Y",'2way'!$R$3:$R$7690,"=" &amp;B5)</f>
        <v>0</v>
      </c>
      <c r="M5" s="61">
        <f>COUNTIFS('2way'!$M$3:$M$7690,"&gt;50%",'2way'!$Y$3:$Y$7690,"N",'2way'!$Q$3:$Q$7690,"=" &amp;B5) +  COUNTIFS('2way'!$M$3:$M$7690,"&gt;50%",'2way'!$Y$3:$Y$7690,"N",'2way'!$R$3:$R$7690,"=" &amp;B5)</f>
        <v>0</v>
      </c>
      <c r="N5" s="61">
        <f>COUNTIFS('2way'!$N$3:$N$7690,"&gt;50%",'2way'!$Y$3:$Y$7690,"N",'2way'!$Q$3:$Q$7690,"=" &amp;B5) +  COUNTIFS('2way'!$N$3:$N$7690,"&gt;50%",'2way'!$Y$3:$Y$7690,"N",'2way'!$R$3:$R$7690,"=" &amp;B5)</f>
        <v>0</v>
      </c>
      <c r="O5" s="61">
        <f>COUNTIFS('2way'!$N$3:$N$7690,"&gt;50%",'2way'!$Y$3:$Y$7690,"Y",'2way'!$Q$3:$Q$7690,"=" &amp;B5) +  COUNTIFS('2way'!$N$3:$N$7690,"&gt;50%",'2way'!$Y$3:$Y$7690,"Y",'2way'!$R$3:$R$7690,"=" &amp;B5)</f>
        <v>0</v>
      </c>
      <c r="P5">
        <f>COUNTIF('2way'!$Q$3:$Q$7690,"=" &amp;B5) + COUNTIF('2way'!$R$3:$R$7690,"=" &amp;B5)</f>
        <v>7</v>
      </c>
      <c r="Q5" s="6">
        <f t="shared" ref="Q5:Q68" si="4">L5/P5</f>
        <v>0</v>
      </c>
      <c r="R5" s="6">
        <f t="shared" ref="R5:R68" si="5">M5/P5</f>
        <v>0</v>
      </c>
      <c r="S5" s="6">
        <f t="shared" ref="S5:S68" si="6">N5/P5</f>
        <v>0</v>
      </c>
      <c r="T5" s="6">
        <f t="shared" ref="T5:T68" si="7">O5/P5</f>
        <v>0</v>
      </c>
      <c r="U5">
        <f t="shared" ref="U5:U68" si="8">C5+E5</f>
        <v>5</v>
      </c>
      <c r="V5" s="6">
        <f t="shared" ref="V5:V68" si="9">U5/G5</f>
        <v>0.7142857142857143</v>
      </c>
      <c r="W5">
        <f t="shared" ref="W5:W68" si="10">L5+N5</f>
        <v>0</v>
      </c>
      <c r="X5" s="6">
        <f t="shared" ref="X5:X68" si="11">W5/P5</f>
        <v>0</v>
      </c>
      <c r="Y5">
        <f t="shared" ref="Y5:Y68" si="12">D5+F5</f>
        <v>2</v>
      </c>
      <c r="Z5" s="6">
        <f t="shared" ref="Z5:Z68" si="13">Y5/G5</f>
        <v>0.2857142857142857</v>
      </c>
      <c r="AA5">
        <f t="shared" ref="AA5:AA68" si="14">M5+O5</f>
        <v>0</v>
      </c>
      <c r="AB5" s="6">
        <f t="shared" ref="AB5:AB68" si="15">AA5/P5</f>
        <v>0</v>
      </c>
    </row>
    <row r="6" spans="1:28" x14ac:dyDescent="0.25">
      <c r="A6" t="s">
        <v>275</v>
      </c>
      <c r="B6" t="s">
        <v>479</v>
      </c>
      <c r="C6" s="60">
        <f>COUNTIFS('2way'!$A$3:$A$7690,"&gt;50%",'2way'!$Y$3:$Y$7690,"Y",'2way'!$Q$3:$Q$7690,"=" &amp;B6) +  COUNTIFS('2way'!$A$3:$A$7690,"&gt;50%",'2way'!$Y$3:$Y$7690,"Y",'2way'!$R$3:$R$7690,"=" &amp;B6)</f>
        <v>1</v>
      </c>
      <c r="D6" s="61">
        <f>COUNTIFS('2way'!$A$3:$A$7690,"&gt;50%",'2way'!$Y$3:$Y$7690,"N",'2way'!$Q$3:$Q$7690,"=" &amp;B6) +  COUNTIFS('2way'!$A$3:$A$7690,"&gt;50%",'2way'!$Y$3:$Y$7690,"N",'2way'!$R$3:$R$7690,"=" &amp;B6)</f>
        <v>2</v>
      </c>
      <c r="E6" s="61">
        <f>COUNTIFS('2way'!$B$3:$B$7690,"&gt;50%",'2way'!$Y$3:$Y$7690,"N",'2way'!$Q$3:$Q$7690,"=" &amp;B6) +  COUNTIFS('2way'!$B$3:$B$7690,"&gt;50%",'2way'!$Y$3:$Y$7690,"N",'2way'!$R$3:$R$7690,"=" &amp;B6)</f>
        <v>2</v>
      </c>
      <c r="F6" s="61">
        <f>COUNTIFS('2way'!$B$3:$B$7690,"&gt;50%",'2way'!$Y$3:$Y$7690,"Y",'2way'!$Q$3:$Q$7690,"=" &amp;B6) +  COUNTIFS('2way'!$B$3:$B$7690,"&gt;50%",'2way'!$Y$3:$Y$7690,"Y",'2way'!$R$3:$R$7690,"=" &amp;B6)</f>
        <v>2</v>
      </c>
      <c r="G6">
        <f>COUNTIF('2way'!$Q$3:$Q$7690,"=" &amp;B6) + COUNTIF('2way'!$R$3:$R$7690,"=" &amp;B6)</f>
        <v>7</v>
      </c>
      <c r="H6" s="6">
        <f t="shared" si="0"/>
        <v>0.14285714285714285</v>
      </c>
      <c r="I6" s="6">
        <f t="shared" si="1"/>
        <v>0.2857142857142857</v>
      </c>
      <c r="J6" s="6">
        <f t="shared" si="2"/>
        <v>0.2857142857142857</v>
      </c>
      <c r="K6" s="6">
        <f t="shared" si="3"/>
        <v>0.2857142857142857</v>
      </c>
      <c r="L6" s="61">
        <f>COUNTIFS('2way'!$M$3:$M$7690,"&gt;50%",'2way'!$Y$3:$Y$7690,"Y",'2way'!$Q$3:$Q$7690,"=" &amp;B6) +  COUNTIFS('2way'!$M$3:$M$7690,"&gt;50%",'2way'!$Y$3:$Y$7690,"Y",'2way'!$R$3:$R$7690,"=" &amp;B6)</f>
        <v>0</v>
      </c>
      <c r="M6" s="61">
        <f>COUNTIFS('2way'!$M$3:$M$7690,"&gt;50%",'2way'!$Y$3:$Y$7690,"N",'2way'!$Q$3:$Q$7690,"=" &amp;B6) +  COUNTIFS('2way'!$M$3:$M$7690,"&gt;50%",'2way'!$Y$3:$Y$7690,"N",'2way'!$R$3:$R$7690,"=" &amp;B6)</f>
        <v>0</v>
      </c>
      <c r="N6" s="61">
        <f>COUNTIFS('2way'!$N$3:$N$7690,"&gt;50%",'2way'!$Y$3:$Y$7690,"N",'2way'!$Q$3:$Q$7690,"=" &amp;B6) +  COUNTIFS('2way'!$N$3:$N$7690,"&gt;50%",'2way'!$Y$3:$Y$7690,"N",'2way'!$R$3:$R$7690,"=" &amp;B6)</f>
        <v>0</v>
      </c>
      <c r="O6" s="61">
        <f>COUNTIFS('2way'!$N$3:$N$7690,"&gt;50%",'2way'!$Y$3:$Y$7690,"Y",'2way'!$Q$3:$Q$7690,"=" &amp;B6) +  COUNTIFS('2way'!$N$3:$N$7690,"&gt;50%",'2way'!$Y$3:$Y$7690,"Y",'2way'!$R$3:$R$7690,"=" &amp;B6)</f>
        <v>0</v>
      </c>
      <c r="P6">
        <f>COUNTIF('2way'!$Q$3:$Q$7690,"=" &amp;B6) + COUNTIF('2way'!$R$3:$R$7690,"=" &amp;B6)</f>
        <v>7</v>
      </c>
      <c r="Q6" s="6">
        <f t="shared" si="4"/>
        <v>0</v>
      </c>
      <c r="R6" s="6">
        <f t="shared" si="5"/>
        <v>0</v>
      </c>
      <c r="S6" s="6">
        <f t="shared" si="6"/>
        <v>0</v>
      </c>
      <c r="T6" s="6">
        <f t="shared" si="7"/>
        <v>0</v>
      </c>
      <c r="U6">
        <f t="shared" si="8"/>
        <v>3</v>
      </c>
      <c r="V6" s="6">
        <f t="shared" si="9"/>
        <v>0.42857142857142855</v>
      </c>
      <c r="W6">
        <f t="shared" si="10"/>
        <v>0</v>
      </c>
      <c r="X6" s="6">
        <f t="shared" si="11"/>
        <v>0</v>
      </c>
      <c r="Y6">
        <f t="shared" si="12"/>
        <v>4</v>
      </c>
      <c r="Z6" s="6">
        <f t="shared" si="13"/>
        <v>0.5714285714285714</v>
      </c>
      <c r="AA6">
        <f t="shared" si="14"/>
        <v>0</v>
      </c>
      <c r="AB6" s="6">
        <f t="shared" si="15"/>
        <v>0</v>
      </c>
    </row>
    <row r="7" spans="1:28" x14ac:dyDescent="0.25">
      <c r="A7" t="s">
        <v>275</v>
      </c>
      <c r="B7" t="s">
        <v>284</v>
      </c>
      <c r="C7" s="60">
        <f>COUNTIFS('2way'!$A$3:$A$7690,"&gt;50%",'2way'!$Y$3:$Y$7690,"Y",'2way'!$Q$3:$Q$7690,"=" &amp;B7) +  COUNTIFS('2way'!$A$3:$A$7690,"&gt;50%",'2way'!$Y$3:$Y$7690,"Y",'2way'!$R$3:$R$7690,"=" &amp;B7)</f>
        <v>2</v>
      </c>
      <c r="D7" s="61">
        <f>COUNTIFS('2way'!$A$3:$A$7690,"&gt;50%",'2way'!$Y$3:$Y$7690,"N",'2way'!$Q$3:$Q$7690,"=" &amp;B7) +  COUNTIFS('2way'!$A$3:$A$7690,"&gt;50%",'2way'!$Y$3:$Y$7690,"N",'2way'!$R$3:$R$7690,"=" &amp;B7)</f>
        <v>5</v>
      </c>
      <c r="E7" s="61">
        <f>COUNTIFS('2way'!$B$3:$B$7690,"&gt;50%",'2way'!$Y$3:$Y$7690,"N",'2way'!$Q$3:$Q$7690,"=" &amp;B7) +  COUNTIFS('2way'!$B$3:$B$7690,"&gt;50%",'2way'!$Y$3:$Y$7690,"N",'2way'!$R$3:$R$7690,"=" &amp;B7)</f>
        <v>0</v>
      </c>
      <c r="F7" s="61">
        <f>COUNTIFS('2way'!$B$3:$B$7690,"&gt;50%",'2way'!$Y$3:$Y$7690,"Y",'2way'!$Q$3:$Q$7690,"=" &amp;B7) +  COUNTIFS('2way'!$B$3:$B$7690,"&gt;50%",'2way'!$Y$3:$Y$7690,"Y",'2way'!$R$3:$R$7690,"=" &amp;B7)</f>
        <v>1</v>
      </c>
      <c r="G7">
        <f>COUNTIF('2way'!$Q$3:$Q$7690,"=" &amp;B7) + COUNTIF('2way'!$R$3:$R$7690,"=" &amp;B7)</f>
        <v>8</v>
      </c>
      <c r="H7" s="6">
        <f t="shared" si="0"/>
        <v>0.25</v>
      </c>
      <c r="I7" s="6">
        <f t="shared" si="1"/>
        <v>0.625</v>
      </c>
      <c r="J7" s="6">
        <f t="shared" si="2"/>
        <v>0</v>
      </c>
      <c r="K7" s="6">
        <f t="shared" si="3"/>
        <v>0.125</v>
      </c>
      <c r="L7" s="61">
        <f>COUNTIFS('2way'!$M$3:$M$7690,"&gt;50%",'2way'!$Y$3:$Y$7690,"Y",'2way'!$Q$3:$Q$7690,"=" &amp;B7) +  COUNTIFS('2way'!$M$3:$M$7690,"&gt;50%",'2way'!$Y$3:$Y$7690,"Y",'2way'!$R$3:$R$7690,"=" &amp;B7)</f>
        <v>0</v>
      </c>
      <c r="M7" s="61">
        <f>COUNTIFS('2way'!$M$3:$M$7690,"&gt;50%",'2way'!$Y$3:$Y$7690,"N",'2way'!$Q$3:$Q$7690,"=" &amp;B7) +  COUNTIFS('2way'!$M$3:$M$7690,"&gt;50%",'2way'!$Y$3:$Y$7690,"N",'2way'!$R$3:$R$7690,"=" &amp;B7)</f>
        <v>0</v>
      </c>
      <c r="N7" s="61">
        <f>COUNTIFS('2way'!$N$3:$N$7690,"&gt;50%",'2way'!$Y$3:$Y$7690,"N",'2way'!$Q$3:$Q$7690,"=" &amp;B7) +  COUNTIFS('2way'!$N$3:$N$7690,"&gt;50%",'2way'!$Y$3:$Y$7690,"N",'2way'!$R$3:$R$7690,"=" &amp;B7)</f>
        <v>0</v>
      </c>
      <c r="O7" s="61">
        <f>COUNTIFS('2way'!$N$3:$N$7690,"&gt;50%",'2way'!$Y$3:$Y$7690,"Y",'2way'!$Q$3:$Q$7690,"=" &amp;B7) +  COUNTIFS('2way'!$N$3:$N$7690,"&gt;50%",'2way'!$Y$3:$Y$7690,"Y",'2way'!$R$3:$R$7690,"=" &amp;B7)</f>
        <v>0</v>
      </c>
      <c r="P7">
        <f>COUNTIF('2way'!$Q$3:$Q$7690,"=" &amp;B7) + COUNTIF('2way'!$R$3:$R$7690,"=" &amp;B7)</f>
        <v>8</v>
      </c>
      <c r="Q7" s="6">
        <f t="shared" si="4"/>
        <v>0</v>
      </c>
      <c r="R7" s="6">
        <f t="shared" si="5"/>
        <v>0</v>
      </c>
      <c r="S7" s="6">
        <f t="shared" si="6"/>
        <v>0</v>
      </c>
      <c r="T7" s="6">
        <f t="shared" si="7"/>
        <v>0</v>
      </c>
      <c r="U7">
        <f t="shared" si="8"/>
        <v>2</v>
      </c>
      <c r="V7" s="6">
        <f t="shared" si="9"/>
        <v>0.25</v>
      </c>
      <c r="W7">
        <f t="shared" si="10"/>
        <v>0</v>
      </c>
      <c r="X7" s="6">
        <f t="shared" si="11"/>
        <v>0</v>
      </c>
      <c r="Y7">
        <f t="shared" si="12"/>
        <v>6</v>
      </c>
      <c r="Z7" s="6">
        <f t="shared" si="13"/>
        <v>0.75</v>
      </c>
      <c r="AA7">
        <f t="shared" si="14"/>
        <v>0</v>
      </c>
      <c r="AB7" s="6">
        <f t="shared" si="15"/>
        <v>0</v>
      </c>
    </row>
    <row r="8" spans="1:28" x14ac:dyDescent="0.25">
      <c r="A8" t="s">
        <v>275</v>
      </c>
      <c r="B8" t="s">
        <v>370</v>
      </c>
      <c r="C8" s="60">
        <f>COUNTIFS('2way'!$A$3:$A$7690,"&gt;50%",'2way'!$Y$3:$Y$7690,"Y",'2way'!$Q$3:$Q$7690,"=" &amp;B8) +  COUNTIFS('2way'!$A$3:$A$7690,"&gt;50%",'2way'!$Y$3:$Y$7690,"Y",'2way'!$R$3:$R$7690,"=" &amp;B8)</f>
        <v>0</v>
      </c>
      <c r="D8" s="61">
        <f>COUNTIFS('2way'!$A$3:$A$7690,"&gt;50%",'2way'!$Y$3:$Y$7690,"N",'2way'!$Q$3:$Q$7690,"=" &amp;B8) +  COUNTIFS('2way'!$A$3:$A$7690,"&gt;50%",'2way'!$Y$3:$Y$7690,"N",'2way'!$R$3:$R$7690,"=" &amp;B8)</f>
        <v>0</v>
      </c>
      <c r="E8" s="61">
        <f>COUNTIFS('2way'!$B$3:$B$7690,"&gt;50%",'2way'!$Y$3:$Y$7690,"N",'2way'!$Q$3:$Q$7690,"=" &amp;B8) +  COUNTIFS('2way'!$B$3:$B$7690,"&gt;50%",'2way'!$Y$3:$Y$7690,"N",'2way'!$R$3:$R$7690,"=" &amp;B8)</f>
        <v>7</v>
      </c>
      <c r="F8" s="61">
        <f>COUNTIFS('2way'!$B$3:$B$7690,"&gt;50%",'2way'!$Y$3:$Y$7690,"Y",'2way'!$Q$3:$Q$7690,"=" &amp;B8) +  COUNTIFS('2way'!$B$3:$B$7690,"&gt;50%",'2way'!$Y$3:$Y$7690,"Y",'2way'!$R$3:$R$7690,"=" &amp;B8)</f>
        <v>1</v>
      </c>
      <c r="G8">
        <f>COUNTIF('2way'!$Q$3:$Q$7690,"=" &amp;B8) + COUNTIF('2way'!$R$3:$R$7690,"=" &amp;B8)</f>
        <v>8</v>
      </c>
      <c r="H8" s="6">
        <f t="shared" si="0"/>
        <v>0</v>
      </c>
      <c r="I8" s="6">
        <f t="shared" si="1"/>
        <v>0</v>
      </c>
      <c r="J8" s="6">
        <f t="shared" si="2"/>
        <v>0.875</v>
      </c>
      <c r="K8" s="6">
        <f t="shared" si="3"/>
        <v>0.125</v>
      </c>
      <c r="L8" s="61">
        <f>COUNTIFS('2way'!$M$3:$M$7690,"&gt;50%",'2way'!$Y$3:$Y$7690,"Y",'2way'!$Q$3:$Q$7690,"=" &amp;B8) +  COUNTIFS('2way'!$M$3:$M$7690,"&gt;50%",'2way'!$Y$3:$Y$7690,"Y",'2way'!$R$3:$R$7690,"=" &amp;B8)</f>
        <v>0</v>
      </c>
      <c r="M8" s="61">
        <f>COUNTIFS('2way'!$M$3:$M$7690,"&gt;50%",'2way'!$Y$3:$Y$7690,"N",'2way'!$Q$3:$Q$7690,"=" &amp;B8) +  COUNTIFS('2way'!$M$3:$M$7690,"&gt;50%",'2way'!$Y$3:$Y$7690,"N",'2way'!$R$3:$R$7690,"=" &amp;B8)</f>
        <v>0</v>
      </c>
      <c r="N8" s="61">
        <f>COUNTIFS('2way'!$N$3:$N$7690,"&gt;50%",'2way'!$Y$3:$Y$7690,"N",'2way'!$Q$3:$Q$7690,"=" &amp;B8) +  COUNTIFS('2way'!$N$3:$N$7690,"&gt;50%",'2way'!$Y$3:$Y$7690,"N",'2way'!$R$3:$R$7690,"=" &amp;B8)</f>
        <v>0</v>
      </c>
      <c r="O8" s="61">
        <f>COUNTIFS('2way'!$N$3:$N$7690,"&gt;50%",'2way'!$Y$3:$Y$7690,"Y",'2way'!$Q$3:$Q$7690,"=" &amp;B8) +  COUNTIFS('2way'!$N$3:$N$7690,"&gt;50%",'2way'!$Y$3:$Y$7690,"Y",'2way'!$R$3:$R$7690,"=" &amp;B8)</f>
        <v>0</v>
      </c>
      <c r="P8">
        <f>COUNTIF('2way'!$Q$3:$Q$7690,"=" &amp;B8) + COUNTIF('2way'!$R$3:$R$7690,"=" &amp;B8)</f>
        <v>8</v>
      </c>
      <c r="Q8" s="6">
        <f t="shared" si="4"/>
        <v>0</v>
      </c>
      <c r="R8" s="6">
        <f t="shared" si="5"/>
        <v>0</v>
      </c>
      <c r="S8" s="6">
        <f t="shared" si="6"/>
        <v>0</v>
      </c>
      <c r="T8" s="6">
        <f t="shared" si="7"/>
        <v>0</v>
      </c>
      <c r="U8">
        <f t="shared" si="8"/>
        <v>7</v>
      </c>
      <c r="V8" s="6">
        <f t="shared" si="9"/>
        <v>0.875</v>
      </c>
      <c r="W8">
        <f t="shared" si="10"/>
        <v>0</v>
      </c>
      <c r="X8" s="6">
        <f t="shared" si="11"/>
        <v>0</v>
      </c>
      <c r="Y8">
        <f t="shared" si="12"/>
        <v>1</v>
      </c>
      <c r="Z8" s="6">
        <f t="shared" si="13"/>
        <v>0.125</v>
      </c>
      <c r="AA8">
        <f t="shared" si="14"/>
        <v>0</v>
      </c>
      <c r="AB8" s="6">
        <f t="shared" si="15"/>
        <v>0</v>
      </c>
    </row>
    <row r="9" spans="1:28" x14ac:dyDescent="0.25">
      <c r="A9" t="s">
        <v>275</v>
      </c>
      <c r="B9" t="s">
        <v>371</v>
      </c>
      <c r="C9" s="60">
        <f>COUNTIFS('2way'!$A$3:$A$7690,"&gt;50%",'2way'!$Y$3:$Y$7690,"Y",'2way'!$Q$3:$Q$7690,"=" &amp;B9) +  COUNTIFS('2way'!$A$3:$A$7690,"&gt;50%",'2way'!$Y$3:$Y$7690,"Y",'2way'!$R$3:$R$7690,"=" &amp;B9)</f>
        <v>1</v>
      </c>
      <c r="D9" s="61">
        <f>COUNTIFS('2way'!$A$3:$A$7690,"&gt;50%",'2way'!$Y$3:$Y$7690,"N",'2way'!$Q$3:$Q$7690,"=" &amp;B9) +  COUNTIFS('2way'!$A$3:$A$7690,"&gt;50%",'2way'!$Y$3:$Y$7690,"N",'2way'!$R$3:$R$7690,"=" &amp;B9)</f>
        <v>0</v>
      </c>
      <c r="E9" s="61">
        <f>COUNTIFS('2way'!$B$3:$B$7690,"&gt;50%",'2way'!$Y$3:$Y$7690,"N",'2way'!$Q$3:$Q$7690,"=" &amp;B9) +  COUNTIFS('2way'!$B$3:$B$7690,"&gt;50%",'2way'!$Y$3:$Y$7690,"N",'2way'!$R$3:$R$7690,"=" &amp;B9)</f>
        <v>5</v>
      </c>
      <c r="F9" s="61">
        <f>COUNTIFS('2way'!$B$3:$B$7690,"&gt;50%",'2way'!$Y$3:$Y$7690,"Y",'2way'!$Q$3:$Q$7690,"=" &amp;B9) +  COUNTIFS('2way'!$B$3:$B$7690,"&gt;50%",'2way'!$Y$3:$Y$7690,"Y",'2way'!$R$3:$R$7690,"=" &amp;B9)</f>
        <v>1</v>
      </c>
      <c r="G9">
        <f>COUNTIF('2way'!$Q$3:$Q$7690,"=" &amp;B9) + COUNTIF('2way'!$R$3:$R$7690,"=" &amp;B9)</f>
        <v>7</v>
      </c>
      <c r="H9" s="6">
        <f t="shared" si="0"/>
        <v>0.14285714285714285</v>
      </c>
      <c r="I9" s="6">
        <f t="shared" si="1"/>
        <v>0</v>
      </c>
      <c r="J9" s="6">
        <f t="shared" si="2"/>
        <v>0.7142857142857143</v>
      </c>
      <c r="K9" s="6">
        <f t="shared" si="3"/>
        <v>0.14285714285714285</v>
      </c>
      <c r="L9" s="61">
        <f>COUNTIFS('2way'!$M$3:$M$7690,"&gt;50%",'2way'!$Y$3:$Y$7690,"Y",'2way'!$Q$3:$Q$7690,"=" &amp;B9) +  COUNTIFS('2way'!$M$3:$M$7690,"&gt;50%",'2way'!$Y$3:$Y$7690,"Y",'2way'!$R$3:$R$7690,"=" &amp;B9)</f>
        <v>0</v>
      </c>
      <c r="M9" s="61">
        <f>COUNTIFS('2way'!$M$3:$M$7690,"&gt;50%",'2way'!$Y$3:$Y$7690,"N",'2way'!$Q$3:$Q$7690,"=" &amp;B9) +  COUNTIFS('2way'!$M$3:$M$7690,"&gt;50%",'2way'!$Y$3:$Y$7690,"N",'2way'!$R$3:$R$7690,"=" &amp;B9)</f>
        <v>0</v>
      </c>
      <c r="N9" s="61">
        <f>COUNTIFS('2way'!$N$3:$N$7690,"&gt;50%",'2way'!$Y$3:$Y$7690,"N",'2way'!$Q$3:$Q$7690,"=" &amp;B9) +  COUNTIFS('2way'!$N$3:$N$7690,"&gt;50%",'2way'!$Y$3:$Y$7690,"N",'2way'!$R$3:$R$7690,"=" &amp;B9)</f>
        <v>0</v>
      </c>
      <c r="O9" s="61">
        <f>COUNTIFS('2way'!$N$3:$N$7690,"&gt;50%",'2way'!$Y$3:$Y$7690,"Y",'2way'!$Q$3:$Q$7690,"=" &amp;B9) +  COUNTIFS('2way'!$N$3:$N$7690,"&gt;50%",'2way'!$Y$3:$Y$7690,"Y",'2way'!$R$3:$R$7690,"=" &amp;B9)</f>
        <v>0</v>
      </c>
      <c r="P9">
        <f>COUNTIF('2way'!$Q$3:$Q$7690,"=" &amp;B9) + COUNTIF('2way'!$R$3:$R$7690,"=" &amp;B9)</f>
        <v>7</v>
      </c>
      <c r="Q9" s="6">
        <f t="shared" si="4"/>
        <v>0</v>
      </c>
      <c r="R9" s="6">
        <f t="shared" si="5"/>
        <v>0</v>
      </c>
      <c r="S9" s="6">
        <f t="shared" si="6"/>
        <v>0</v>
      </c>
      <c r="T9" s="6">
        <f t="shared" si="7"/>
        <v>0</v>
      </c>
      <c r="U9">
        <f t="shared" si="8"/>
        <v>6</v>
      </c>
      <c r="V9" s="6">
        <f t="shared" si="9"/>
        <v>0.8571428571428571</v>
      </c>
      <c r="W9">
        <f t="shared" si="10"/>
        <v>0</v>
      </c>
      <c r="X9" s="6">
        <f t="shared" si="11"/>
        <v>0</v>
      </c>
      <c r="Y9">
        <f t="shared" si="12"/>
        <v>1</v>
      </c>
      <c r="Z9" s="6">
        <f t="shared" si="13"/>
        <v>0.14285714285714285</v>
      </c>
      <c r="AA9">
        <f t="shared" si="14"/>
        <v>0</v>
      </c>
      <c r="AB9" s="6">
        <f t="shared" si="15"/>
        <v>0</v>
      </c>
    </row>
    <row r="10" spans="1:28" x14ac:dyDescent="0.25">
      <c r="A10" t="s">
        <v>275</v>
      </c>
      <c r="B10" t="s">
        <v>307</v>
      </c>
      <c r="C10" s="60">
        <f>COUNTIFS('2way'!$A$3:$A$7690,"&gt;50%",'2way'!$Y$3:$Y$7690,"Y",'2way'!$Q$3:$Q$7690,"=" &amp;B10) +  COUNTIFS('2way'!$A$3:$A$7690,"&gt;50%",'2way'!$Y$3:$Y$7690,"Y",'2way'!$R$3:$R$7690,"=" &amp;B10)</f>
        <v>2</v>
      </c>
      <c r="D10" s="61">
        <f>COUNTIFS('2way'!$A$3:$A$7690,"&gt;50%",'2way'!$Y$3:$Y$7690,"N",'2way'!$Q$3:$Q$7690,"=" &amp;B10) +  COUNTIFS('2way'!$A$3:$A$7690,"&gt;50%",'2way'!$Y$3:$Y$7690,"N",'2way'!$R$3:$R$7690,"=" &amp;B10)</f>
        <v>0</v>
      </c>
      <c r="E10" s="61">
        <f>COUNTIFS('2way'!$B$3:$B$7690,"&gt;50%",'2way'!$Y$3:$Y$7690,"N",'2way'!$Q$3:$Q$7690,"=" &amp;B10) +  COUNTIFS('2way'!$B$3:$B$7690,"&gt;50%",'2way'!$Y$3:$Y$7690,"N",'2way'!$R$3:$R$7690,"=" &amp;B10)</f>
        <v>4</v>
      </c>
      <c r="F10" s="61">
        <f>COUNTIFS('2way'!$B$3:$B$7690,"&gt;50%",'2way'!$Y$3:$Y$7690,"Y",'2way'!$Q$3:$Q$7690,"=" &amp;B10) +  COUNTIFS('2way'!$B$3:$B$7690,"&gt;50%",'2way'!$Y$3:$Y$7690,"Y",'2way'!$R$3:$R$7690,"=" &amp;B10)</f>
        <v>1</v>
      </c>
      <c r="G10">
        <f>COUNTIF('2way'!$Q$3:$Q$7690,"=" &amp;B10) + COUNTIF('2way'!$R$3:$R$7690,"=" &amp;B10)</f>
        <v>7</v>
      </c>
      <c r="H10" s="6">
        <f t="shared" ref="H10:H24" si="16">C10/G10</f>
        <v>0.2857142857142857</v>
      </c>
      <c r="I10" s="6">
        <f t="shared" si="1"/>
        <v>0</v>
      </c>
      <c r="J10" s="6">
        <f t="shared" si="2"/>
        <v>0.5714285714285714</v>
      </c>
      <c r="K10" s="6">
        <f t="shared" si="3"/>
        <v>0.14285714285714285</v>
      </c>
      <c r="L10" s="61">
        <f>COUNTIFS('2way'!$M$3:$M$7690,"&gt;50%",'2way'!$Y$3:$Y$7690,"Y",'2way'!$Q$3:$Q$7690,"=" &amp;B10) +  COUNTIFS('2way'!$M$3:$M$7690,"&gt;50%",'2way'!$Y$3:$Y$7690,"Y",'2way'!$R$3:$R$7690,"=" &amp;B10)</f>
        <v>0</v>
      </c>
      <c r="M10" s="61">
        <f>COUNTIFS('2way'!$M$3:$M$7690,"&gt;50%",'2way'!$Y$3:$Y$7690,"N",'2way'!$Q$3:$Q$7690,"=" &amp;B10) +  COUNTIFS('2way'!$M$3:$M$7690,"&gt;50%",'2way'!$Y$3:$Y$7690,"N",'2way'!$R$3:$R$7690,"=" &amp;B10)</f>
        <v>0</v>
      </c>
      <c r="N10" s="61">
        <f>COUNTIFS('2way'!$N$3:$N$7690,"&gt;50%",'2way'!$Y$3:$Y$7690,"N",'2way'!$Q$3:$Q$7690,"=" &amp;B10) +  COUNTIFS('2way'!$N$3:$N$7690,"&gt;50%",'2way'!$Y$3:$Y$7690,"N",'2way'!$R$3:$R$7690,"=" &amp;B10)</f>
        <v>0</v>
      </c>
      <c r="O10" s="61">
        <f>COUNTIFS('2way'!$N$3:$N$7690,"&gt;50%",'2way'!$Y$3:$Y$7690,"Y",'2way'!$Q$3:$Q$7690,"=" &amp;B10) +  COUNTIFS('2way'!$N$3:$N$7690,"&gt;50%",'2way'!$Y$3:$Y$7690,"Y",'2way'!$R$3:$R$7690,"=" &amp;B10)</f>
        <v>0</v>
      </c>
      <c r="P10">
        <f>COUNTIF('2way'!$Q$3:$Q$7690,"=" &amp;B10) + COUNTIF('2way'!$R$3:$R$7690,"=" &amp;B10)</f>
        <v>7</v>
      </c>
      <c r="Q10" s="6">
        <f t="shared" si="4"/>
        <v>0</v>
      </c>
      <c r="R10" s="6">
        <f t="shared" si="5"/>
        <v>0</v>
      </c>
      <c r="S10" s="6">
        <f t="shared" si="6"/>
        <v>0</v>
      </c>
      <c r="T10" s="6">
        <f t="shared" si="7"/>
        <v>0</v>
      </c>
      <c r="U10">
        <f t="shared" si="8"/>
        <v>6</v>
      </c>
      <c r="V10" s="6">
        <f t="shared" si="9"/>
        <v>0.8571428571428571</v>
      </c>
      <c r="W10">
        <f t="shared" si="10"/>
        <v>0</v>
      </c>
      <c r="X10" s="6">
        <f t="shared" si="11"/>
        <v>0</v>
      </c>
      <c r="Y10">
        <f t="shared" si="12"/>
        <v>1</v>
      </c>
      <c r="Z10" s="6">
        <f t="shared" si="13"/>
        <v>0.14285714285714285</v>
      </c>
      <c r="AA10">
        <f t="shared" si="14"/>
        <v>0</v>
      </c>
      <c r="AB10" s="6">
        <f t="shared" si="15"/>
        <v>0</v>
      </c>
    </row>
    <row r="11" spans="1:28" x14ac:dyDescent="0.25">
      <c r="A11" t="s">
        <v>275</v>
      </c>
      <c r="B11" t="s">
        <v>304</v>
      </c>
      <c r="C11" s="60">
        <f>COUNTIFS('2way'!$A$3:$A$7690,"&gt;50%",'2way'!$Y$3:$Y$7690,"Y",'2way'!$Q$3:$Q$7690,"=" &amp;B11) +  COUNTIFS('2way'!$A$3:$A$7690,"&gt;50%",'2way'!$Y$3:$Y$7690,"Y",'2way'!$R$3:$R$7690,"=" &amp;B11)</f>
        <v>0</v>
      </c>
      <c r="D11" s="61">
        <f>COUNTIFS('2way'!$A$3:$A$7690,"&gt;50%",'2way'!$Y$3:$Y$7690,"N",'2way'!$Q$3:$Q$7690,"=" &amp;B11) +  COUNTIFS('2way'!$A$3:$A$7690,"&gt;50%",'2way'!$Y$3:$Y$7690,"N",'2way'!$R$3:$R$7690,"=" &amp;B11)</f>
        <v>3</v>
      </c>
      <c r="E11" s="61">
        <f>COUNTIFS('2way'!$B$3:$B$7690,"&gt;50%",'2way'!$Y$3:$Y$7690,"N",'2way'!$Q$3:$Q$7690,"=" &amp;B11) +  COUNTIFS('2way'!$B$3:$B$7690,"&gt;50%",'2way'!$Y$3:$Y$7690,"N",'2way'!$R$3:$R$7690,"=" &amp;B11)</f>
        <v>2</v>
      </c>
      <c r="F11" s="61">
        <f>COUNTIFS('2way'!$B$3:$B$7690,"&gt;50%",'2way'!$Y$3:$Y$7690,"Y",'2way'!$Q$3:$Q$7690,"=" &amp;B11) +  COUNTIFS('2way'!$B$3:$B$7690,"&gt;50%",'2way'!$Y$3:$Y$7690,"Y",'2way'!$R$3:$R$7690,"=" &amp;B11)</f>
        <v>3</v>
      </c>
      <c r="G11">
        <f>COUNTIF('2way'!$Q$3:$Q$7690,"=" &amp;B11) + COUNTIF('2way'!$R$3:$R$7690,"=" &amp;B11)</f>
        <v>8</v>
      </c>
      <c r="H11" s="6">
        <f t="shared" si="16"/>
        <v>0</v>
      </c>
      <c r="I11" s="6">
        <f t="shared" si="1"/>
        <v>0.375</v>
      </c>
      <c r="J11" s="6">
        <f t="shared" si="2"/>
        <v>0.25</v>
      </c>
      <c r="K11" s="6">
        <f t="shared" si="3"/>
        <v>0.375</v>
      </c>
      <c r="L11" s="61">
        <f>COUNTIFS('2way'!$M$3:$M$7690,"&gt;50%",'2way'!$Y$3:$Y$7690,"Y",'2way'!$Q$3:$Q$7690,"=" &amp;B11) +  COUNTIFS('2way'!$M$3:$M$7690,"&gt;50%",'2way'!$Y$3:$Y$7690,"Y",'2way'!$R$3:$R$7690,"=" &amp;B11)</f>
        <v>0</v>
      </c>
      <c r="M11" s="61">
        <f>COUNTIFS('2way'!$M$3:$M$7690,"&gt;50%",'2way'!$Y$3:$Y$7690,"N",'2way'!$Q$3:$Q$7690,"=" &amp;B11) +  COUNTIFS('2way'!$M$3:$M$7690,"&gt;50%",'2way'!$Y$3:$Y$7690,"N",'2way'!$R$3:$R$7690,"=" &amp;B11)</f>
        <v>0</v>
      </c>
      <c r="N11" s="61">
        <f>COUNTIFS('2way'!$N$3:$N$7690,"&gt;50%",'2way'!$Y$3:$Y$7690,"N",'2way'!$Q$3:$Q$7690,"=" &amp;B11) +  COUNTIFS('2way'!$N$3:$N$7690,"&gt;50%",'2way'!$Y$3:$Y$7690,"N",'2way'!$R$3:$R$7690,"=" &amp;B11)</f>
        <v>0</v>
      </c>
      <c r="O11" s="61">
        <f>COUNTIFS('2way'!$N$3:$N$7690,"&gt;50%",'2way'!$Y$3:$Y$7690,"Y",'2way'!$Q$3:$Q$7690,"=" &amp;B11) +  COUNTIFS('2way'!$N$3:$N$7690,"&gt;50%",'2way'!$Y$3:$Y$7690,"Y",'2way'!$R$3:$R$7690,"=" &amp;B11)</f>
        <v>0</v>
      </c>
      <c r="P11">
        <f>COUNTIF('2way'!$Q$3:$Q$7690,"=" &amp;B11) + COUNTIF('2way'!$R$3:$R$7690,"=" &amp;B11)</f>
        <v>8</v>
      </c>
      <c r="Q11" s="6">
        <f t="shared" si="4"/>
        <v>0</v>
      </c>
      <c r="R11" s="6">
        <f t="shared" si="5"/>
        <v>0</v>
      </c>
      <c r="S11" s="6">
        <f t="shared" si="6"/>
        <v>0</v>
      </c>
      <c r="T11" s="6">
        <f t="shared" si="7"/>
        <v>0</v>
      </c>
      <c r="U11">
        <f t="shared" si="8"/>
        <v>2</v>
      </c>
      <c r="V11" s="6">
        <f t="shared" si="9"/>
        <v>0.25</v>
      </c>
      <c r="W11">
        <f t="shared" si="10"/>
        <v>0</v>
      </c>
      <c r="X11" s="6">
        <f t="shared" si="11"/>
        <v>0</v>
      </c>
      <c r="Y11">
        <f t="shared" si="12"/>
        <v>6</v>
      </c>
      <c r="Z11" s="6">
        <f t="shared" si="13"/>
        <v>0.75</v>
      </c>
      <c r="AA11">
        <f t="shared" si="14"/>
        <v>0</v>
      </c>
      <c r="AB11" s="6">
        <f t="shared" si="15"/>
        <v>0</v>
      </c>
    </row>
    <row r="12" spans="1:28" x14ac:dyDescent="0.25">
      <c r="A12" t="s">
        <v>275</v>
      </c>
      <c r="B12" t="s">
        <v>373</v>
      </c>
      <c r="C12" s="60">
        <f>COUNTIFS('2way'!$A$3:$A$7690,"&gt;50%",'2way'!$Y$3:$Y$7690,"Y",'2way'!$Q$3:$Q$7690,"=" &amp;B12) +  COUNTIFS('2way'!$A$3:$A$7690,"&gt;50%",'2way'!$Y$3:$Y$7690,"Y",'2way'!$R$3:$R$7690,"=" &amp;B12)</f>
        <v>2</v>
      </c>
      <c r="D12" s="61">
        <f>COUNTIFS('2way'!$A$3:$A$7690,"&gt;50%",'2way'!$Y$3:$Y$7690,"N",'2way'!$Q$3:$Q$7690,"=" &amp;B12) +  COUNTIFS('2way'!$A$3:$A$7690,"&gt;50%",'2way'!$Y$3:$Y$7690,"N",'2way'!$R$3:$R$7690,"=" &amp;B12)</f>
        <v>0</v>
      </c>
      <c r="E12" s="61">
        <f>COUNTIFS('2way'!$B$3:$B$7690,"&gt;50%",'2way'!$Y$3:$Y$7690,"N",'2way'!$Q$3:$Q$7690,"=" &amp;B12) +  COUNTIFS('2way'!$B$3:$B$7690,"&gt;50%",'2way'!$Y$3:$Y$7690,"N",'2way'!$R$3:$R$7690,"=" &amp;B12)</f>
        <v>4</v>
      </c>
      <c r="F12" s="61">
        <f>COUNTIFS('2way'!$B$3:$B$7690,"&gt;50%",'2way'!$Y$3:$Y$7690,"Y",'2way'!$Q$3:$Q$7690,"=" &amp;B12) +  COUNTIFS('2way'!$B$3:$B$7690,"&gt;50%",'2way'!$Y$3:$Y$7690,"Y",'2way'!$R$3:$R$7690,"=" &amp;B12)</f>
        <v>1</v>
      </c>
      <c r="G12">
        <f>COUNTIF('2way'!$Q$3:$Q$7690,"=" &amp;B12) + COUNTIF('2way'!$R$3:$R$7690,"=" &amp;B12)</f>
        <v>7</v>
      </c>
      <c r="H12" s="6">
        <f t="shared" si="16"/>
        <v>0.2857142857142857</v>
      </c>
      <c r="I12" s="6">
        <f t="shared" si="1"/>
        <v>0</v>
      </c>
      <c r="J12" s="6">
        <f t="shared" si="2"/>
        <v>0.5714285714285714</v>
      </c>
      <c r="K12" s="6">
        <f t="shared" si="3"/>
        <v>0.14285714285714285</v>
      </c>
      <c r="L12" s="61">
        <f>COUNTIFS('2way'!$M$3:$M$7690,"&gt;50%",'2way'!$Y$3:$Y$7690,"Y",'2way'!$Q$3:$Q$7690,"=" &amp;B12) +  COUNTIFS('2way'!$M$3:$M$7690,"&gt;50%",'2way'!$Y$3:$Y$7690,"Y",'2way'!$R$3:$R$7690,"=" &amp;B12)</f>
        <v>0</v>
      </c>
      <c r="M12" s="61">
        <f>COUNTIFS('2way'!$M$3:$M$7690,"&gt;50%",'2way'!$Y$3:$Y$7690,"N",'2way'!$Q$3:$Q$7690,"=" &amp;B12) +  COUNTIFS('2way'!$M$3:$M$7690,"&gt;50%",'2way'!$Y$3:$Y$7690,"N",'2way'!$R$3:$R$7690,"=" &amp;B12)</f>
        <v>0</v>
      </c>
      <c r="N12" s="61">
        <f>COUNTIFS('2way'!$N$3:$N$7690,"&gt;50%",'2way'!$Y$3:$Y$7690,"N",'2way'!$Q$3:$Q$7690,"=" &amp;B12) +  COUNTIFS('2way'!$N$3:$N$7690,"&gt;50%",'2way'!$Y$3:$Y$7690,"N",'2way'!$R$3:$R$7690,"=" &amp;B12)</f>
        <v>0</v>
      </c>
      <c r="O12" s="61">
        <f>COUNTIFS('2way'!$N$3:$N$7690,"&gt;50%",'2way'!$Y$3:$Y$7690,"Y",'2way'!$Q$3:$Q$7690,"=" &amp;B12) +  COUNTIFS('2way'!$N$3:$N$7690,"&gt;50%",'2way'!$Y$3:$Y$7690,"Y",'2way'!$R$3:$R$7690,"=" &amp;B12)</f>
        <v>0</v>
      </c>
      <c r="P12">
        <f>COUNTIF('2way'!$Q$3:$Q$7690,"=" &amp;B12) + COUNTIF('2way'!$R$3:$R$7690,"=" &amp;B12)</f>
        <v>7</v>
      </c>
      <c r="Q12" s="6">
        <f t="shared" si="4"/>
        <v>0</v>
      </c>
      <c r="R12" s="6">
        <f t="shared" si="5"/>
        <v>0</v>
      </c>
      <c r="S12" s="6">
        <f t="shared" si="6"/>
        <v>0</v>
      </c>
      <c r="T12" s="6">
        <f t="shared" si="7"/>
        <v>0</v>
      </c>
      <c r="U12">
        <f t="shared" si="8"/>
        <v>6</v>
      </c>
      <c r="V12" s="6">
        <f t="shared" si="9"/>
        <v>0.8571428571428571</v>
      </c>
      <c r="W12">
        <f t="shared" si="10"/>
        <v>0</v>
      </c>
      <c r="X12" s="6">
        <f t="shared" si="11"/>
        <v>0</v>
      </c>
      <c r="Y12">
        <f t="shared" si="12"/>
        <v>1</v>
      </c>
      <c r="Z12" s="6">
        <f t="shared" si="13"/>
        <v>0.14285714285714285</v>
      </c>
      <c r="AA12">
        <f t="shared" si="14"/>
        <v>0</v>
      </c>
      <c r="AB12" s="6">
        <f t="shared" si="15"/>
        <v>0</v>
      </c>
    </row>
    <row r="13" spans="1:28" x14ac:dyDescent="0.25">
      <c r="A13" t="s">
        <v>275</v>
      </c>
      <c r="B13" t="s">
        <v>475</v>
      </c>
      <c r="C13" s="60">
        <f>COUNTIFS('2way'!$A$3:$A$7690,"&gt;50%",'2way'!$Y$3:$Y$7690,"Y",'2way'!$Q$3:$Q$7690,"=" &amp;B13) +  COUNTIFS('2way'!$A$3:$A$7690,"&gt;50%",'2way'!$Y$3:$Y$7690,"Y",'2way'!$R$3:$R$7690,"=" &amp;B13)</f>
        <v>1</v>
      </c>
      <c r="D13" s="61">
        <f>COUNTIFS('2way'!$A$3:$A$7690,"&gt;50%",'2way'!$Y$3:$Y$7690,"N",'2way'!$Q$3:$Q$7690,"=" &amp;B13) +  COUNTIFS('2way'!$A$3:$A$7690,"&gt;50%",'2way'!$Y$3:$Y$7690,"N",'2way'!$R$3:$R$7690,"=" &amp;B13)</f>
        <v>0</v>
      </c>
      <c r="E13" s="61">
        <f>COUNTIFS('2way'!$B$3:$B$7690,"&gt;50%",'2way'!$Y$3:$Y$7690,"N",'2way'!$Q$3:$Q$7690,"=" &amp;B13) +  COUNTIFS('2way'!$B$3:$B$7690,"&gt;50%",'2way'!$Y$3:$Y$7690,"N",'2way'!$R$3:$R$7690,"=" &amp;B13)</f>
        <v>6</v>
      </c>
      <c r="F13" s="61">
        <f>COUNTIFS('2way'!$B$3:$B$7690,"&gt;50%",'2way'!$Y$3:$Y$7690,"Y",'2way'!$Q$3:$Q$7690,"=" &amp;B13) +  COUNTIFS('2way'!$B$3:$B$7690,"&gt;50%",'2way'!$Y$3:$Y$7690,"Y",'2way'!$R$3:$R$7690,"=" &amp;B13)</f>
        <v>0</v>
      </c>
      <c r="G13">
        <f>COUNTIF('2way'!$Q$3:$Q$7690,"=" &amp;B13) + COUNTIF('2way'!$R$3:$R$7690,"=" &amp;B13)</f>
        <v>7</v>
      </c>
      <c r="H13" s="6">
        <f t="shared" si="16"/>
        <v>0.14285714285714285</v>
      </c>
      <c r="I13" s="6">
        <f t="shared" si="1"/>
        <v>0</v>
      </c>
      <c r="J13" s="6">
        <f t="shared" si="2"/>
        <v>0.8571428571428571</v>
      </c>
      <c r="K13" s="6">
        <f t="shared" si="3"/>
        <v>0</v>
      </c>
      <c r="L13" s="61">
        <f>COUNTIFS('2way'!$M$3:$M$7690,"&gt;50%",'2way'!$Y$3:$Y$7690,"Y",'2way'!$Q$3:$Q$7690,"=" &amp;B13) +  COUNTIFS('2way'!$M$3:$M$7690,"&gt;50%",'2way'!$Y$3:$Y$7690,"Y",'2way'!$R$3:$R$7690,"=" &amp;B13)</f>
        <v>0</v>
      </c>
      <c r="M13" s="61">
        <f>COUNTIFS('2way'!$M$3:$M$7690,"&gt;50%",'2way'!$Y$3:$Y$7690,"N",'2way'!$Q$3:$Q$7690,"=" &amp;B13) +  COUNTIFS('2way'!$M$3:$M$7690,"&gt;50%",'2way'!$Y$3:$Y$7690,"N",'2way'!$R$3:$R$7690,"=" &amp;B13)</f>
        <v>0</v>
      </c>
      <c r="N13" s="61">
        <f>COUNTIFS('2way'!$N$3:$N$7690,"&gt;50%",'2way'!$Y$3:$Y$7690,"N",'2way'!$Q$3:$Q$7690,"=" &amp;B13) +  COUNTIFS('2way'!$N$3:$N$7690,"&gt;50%",'2way'!$Y$3:$Y$7690,"N",'2way'!$R$3:$R$7690,"=" &amp;B13)</f>
        <v>0</v>
      </c>
      <c r="O13" s="61">
        <f>COUNTIFS('2way'!$N$3:$N$7690,"&gt;50%",'2way'!$Y$3:$Y$7690,"Y",'2way'!$Q$3:$Q$7690,"=" &amp;B13) +  COUNTIFS('2way'!$N$3:$N$7690,"&gt;50%",'2way'!$Y$3:$Y$7690,"Y",'2way'!$R$3:$R$7690,"=" &amp;B13)</f>
        <v>0</v>
      </c>
      <c r="P13">
        <f>COUNTIF('2way'!$Q$3:$Q$7690,"=" &amp;B13) + COUNTIF('2way'!$R$3:$R$7690,"=" &amp;B13)</f>
        <v>7</v>
      </c>
      <c r="Q13" s="6">
        <f t="shared" si="4"/>
        <v>0</v>
      </c>
      <c r="R13" s="6">
        <f t="shared" si="5"/>
        <v>0</v>
      </c>
      <c r="S13" s="6">
        <f t="shared" si="6"/>
        <v>0</v>
      </c>
      <c r="T13" s="6">
        <f t="shared" si="7"/>
        <v>0</v>
      </c>
      <c r="U13">
        <f t="shared" si="8"/>
        <v>7</v>
      </c>
      <c r="V13" s="6">
        <f t="shared" si="9"/>
        <v>1</v>
      </c>
      <c r="W13">
        <f t="shared" si="10"/>
        <v>0</v>
      </c>
      <c r="X13" s="6">
        <f t="shared" si="11"/>
        <v>0</v>
      </c>
      <c r="Y13">
        <f t="shared" si="12"/>
        <v>0</v>
      </c>
      <c r="Z13" s="6">
        <f t="shared" si="13"/>
        <v>0</v>
      </c>
      <c r="AA13">
        <f t="shared" si="14"/>
        <v>0</v>
      </c>
      <c r="AB13" s="6">
        <f t="shared" si="15"/>
        <v>0</v>
      </c>
    </row>
    <row r="14" spans="1:28" x14ac:dyDescent="0.25">
      <c r="A14" t="s">
        <v>275</v>
      </c>
      <c r="B14" t="s">
        <v>309</v>
      </c>
      <c r="C14" s="60">
        <f>COUNTIFS('2way'!$A$3:$A$7690,"&gt;50%",'2way'!$Y$3:$Y$7690,"Y",'2way'!$Q$3:$Q$7690,"=" &amp;B14) +  COUNTIFS('2way'!$A$3:$A$7690,"&gt;50%",'2way'!$Y$3:$Y$7690,"Y",'2way'!$R$3:$R$7690,"=" &amp;B14)</f>
        <v>0</v>
      </c>
      <c r="D14" s="61">
        <f>COUNTIFS('2way'!$A$3:$A$7690,"&gt;50%",'2way'!$Y$3:$Y$7690,"N",'2way'!$Q$3:$Q$7690,"=" &amp;B14) +  COUNTIFS('2way'!$A$3:$A$7690,"&gt;50%",'2way'!$Y$3:$Y$7690,"N",'2way'!$R$3:$R$7690,"=" &amp;B14)</f>
        <v>5</v>
      </c>
      <c r="E14" s="61">
        <f>COUNTIFS('2way'!$B$3:$B$7690,"&gt;50%",'2way'!$Y$3:$Y$7690,"N",'2way'!$Q$3:$Q$7690,"=" &amp;B14) +  COUNTIFS('2way'!$B$3:$B$7690,"&gt;50%",'2way'!$Y$3:$Y$7690,"N",'2way'!$R$3:$R$7690,"=" &amp;B14)</f>
        <v>1</v>
      </c>
      <c r="F14" s="61">
        <f>COUNTIFS('2way'!$B$3:$B$7690,"&gt;50%",'2way'!$Y$3:$Y$7690,"Y",'2way'!$Q$3:$Q$7690,"=" &amp;B14) +  COUNTIFS('2way'!$B$3:$B$7690,"&gt;50%",'2way'!$Y$3:$Y$7690,"Y",'2way'!$R$3:$R$7690,"=" &amp;B14)</f>
        <v>1</v>
      </c>
      <c r="G14">
        <f>COUNTIF('2way'!$Q$3:$Q$7690,"=" &amp;B14) + COUNTIF('2way'!$R$3:$R$7690,"=" &amp;B14)</f>
        <v>7</v>
      </c>
      <c r="H14" s="6">
        <f t="shared" si="16"/>
        <v>0</v>
      </c>
      <c r="I14" s="6">
        <f t="shared" si="1"/>
        <v>0.7142857142857143</v>
      </c>
      <c r="J14" s="6">
        <f t="shared" si="2"/>
        <v>0.14285714285714285</v>
      </c>
      <c r="K14" s="6">
        <f t="shared" si="3"/>
        <v>0.14285714285714285</v>
      </c>
      <c r="L14" s="61">
        <f>COUNTIFS('2way'!$M$3:$M$7690,"&gt;50%",'2way'!$Y$3:$Y$7690,"Y",'2way'!$Q$3:$Q$7690,"=" &amp;B14) +  COUNTIFS('2way'!$M$3:$M$7690,"&gt;50%",'2way'!$Y$3:$Y$7690,"Y",'2way'!$R$3:$R$7690,"=" &amp;B14)</f>
        <v>0</v>
      </c>
      <c r="M14" s="61">
        <f>COUNTIFS('2way'!$M$3:$M$7690,"&gt;50%",'2way'!$Y$3:$Y$7690,"N",'2way'!$Q$3:$Q$7690,"=" &amp;B14) +  COUNTIFS('2way'!$M$3:$M$7690,"&gt;50%",'2way'!$Y$3:$Y$7690,"N",'2way'!$R$3:$R$7690,"=" &amp;B14)</f>
        <v>0</v>
      </c>
      <c r="N14" s="61">
        <f>COUNTIFS('2way'!$N$3:$N$7690,"&gt;50%",'2way'!$Y$3:$Y$7690,"N",'2way'!$Q$3:$Q$7690,"=" &amp;B14) +  COUNTIFS('2way'!$N$3:$N$7690,"&gt;50%",'2way'!$Y$3:$Y$7690,"N",'2way'!$R$3:$R$7690,"=" &amp;B14)</f>
        <v>0</v>
      </c>
      <c r="O14" s="61">
        <f>COUNTIFS('2way'!$N$3:$N$7690,"&gt;50%",'2way'!$Y$3:$Y$7690,"Y",'2way'!$Q$3:$Q$7690,"=" &amp;B14) +  COUNTIFS('2way'!$N$3:$N$7690,"&gt;50%",'2way'!$Y$3:$Y$7690,"Y",'2way'!$R$3:$R$7690,"=" &amp;B14)</f>
        <v>0</v>
      </c>
      <c r="P14">
        <f>COUNTIF('2way'!$Q$3:$Q$7690,"=" &amp;B14) + COUNTIF('2way'!$R$3:$R$7690,"=" &amp;B14)</f>
        <v>7</v>
      </c>
      <c r="Q14" s="6">
        <f t="shared" si="4"/>
        <v>0</v>
      </c>
      <c r="R14" s="6">
        <f t="shared" si="5"/>
        <v>0</v>
      </c>
      <c r="S14" s="6">
        <f t="shared" si="6"/>
        <v>0</v>
      </c>
      <c r="T14" s="6">
        <f t="shared" si="7"/>
        <v>0</v>
      </c>
      <c r="U14">
        <f t="shared" si="8"/>
        <v>1</v>
      </c>
      <c r="V14" s="6">
        <f t="shared" si="9"/>
        <v>0.14285714285714285</v>
      </c>
      <c r="W14">
        <f t="shared" si="10"/>
        <v>0</v>
      </c>
      <c r="X14" s="6">
        <f t="shared" si="11"/>
        <v>0</v>
      </c>
      <c r="Y14">
        <f t="shared" si="12"/>
        <v>6</v>
      </c>
      <c r="Z14" s="6">
        <f t="shared" si="13"/>
        <v>0.8571428571428571</v>
      </c>
      <c r="AA14">
        <f t="shared" si="14"/>
        <v>0</v>
      </c>
      <c r="AB14" s="6">
        <f t="shared" si="15"/>
        <v>0</v>
      </c>
    </row>
    <row r="15" spans="1:28" x14ac:dyDescent="0.25">
      <c r="A15" t="s">
        <v>275</v>
      </c>
      <c r="B15" t="s">
        <v>374</v>
      </c>
      <c r="C15" s="60">
        <f>COUNTIFS('2way'!$A$3:$A$7690,"&gt;50%",'2way'!$Y$3:$Y$7690,"Y",'2way'!$Q$3:$Q$7690,"=" &amp;B15) +  COUNTIFS('2way'!$A$3:$A$7690,"&gt;50%",'2way'!$Y$3:$Y$7690,"Y",'2way'!$R$3:$R$7690,"=" &amp;B15)</f>
        <v>5</v>
      </c>
      <c r="D15" s="61">
        <f>COUNTIFS('2way'!$A$3:$A$7690,"&gt;50%",'2way'!$Y$3:$Y$7690,"N",'2way'!$Q$3:$Q$7690,"=" &amp;B15) +  COUNTIFS('2way'!$A$3:$A$7690,"&gt;50%",'2way'!$Y$3:$Y$7690,"N",'2way'!$R$3:$R$7690,"=" &amp;B15)</f>
        <v>1</v>
      </c>
      <c r="E15" s="61">
        <f>COUNTIFS('2way'!$B$3:$B$7690,"&gt;50%",'2way'!$Y$3:$Y$7690,"N",'2way'!$Q$3:$Q$7690,"=" &amp;B15) +  COUNTIFS('2way'!$B$3:$B$7690,"&gt;50%",'2way'!$Y$3:$Y$7690,"N",'2way'!$R$3:$R$7690,"=" &amp;B15)</f>
        <v>1</v>
      </c>
      <c r="F15" s="61">
        <f>COUNTIFS('2way'!$B$3:$B$7690,"&gt;50%",'2way'!$Y$3:$Y$7690,"Y",'2way'!$Q$3:$Q$7690,"=" &amp;B15) +  COUNTIFS('2way'!$B$3:$B$7690,"&gt;50%",'2way'!$Y$3:$Y$7690,"Y",'2way'!$R$3:$R$7690,"=" &amp;B15)</f>
        <v>1</v>
      </c>
      <c r="G15">
        <f>COUNTIF('2way'!$Q$3:$Q$7690,"=" &amp;B15) + COUNTIF('2way'!$R$3:$R$7690,"=" &amp;B15)</f>
        <v>8</v>
      </c>
      <c r="H15" s="6">
        <f t="shared" si="16"/>
        <v>0.625</v>
      </c>
      <c r="I15" s="6">
        <f t="shared" si="1"/>
        <v>0.125</v>
      </c>
      <c r="J15" s="6">
        <f t="shared" si="2"/>
        <v>0.125</v>
      </c>
      <c r="K15" s="6">
        <f t="shared" si="3"/>
        <v>0.125</v>
      </c>
      <c r="L15" s="61">
        <f>COUNTIFS('2way'!$M$3:$M$7690,"&gt;50%",'2way'!$Y$3:$Y$7690,"Y",'2way'!$Q$3:$Q$7690,"=" &amp;B15) +  COUNTIFS('2way'!$M$3:$M$7690,"&gt;50%",'2way'!$Y$3:$Y$7690,"Y",'2way'!$R$3:$R$7690,"=" &amp;B15)</f>
        <v>0</v>
      </c>
      <c r="M15" s="61">
        <f>COUNTIFS('2way'!$M$3:$M$7690,"&gt;50%",'2way'!$Y$3:$Y$7690,"N",'2way'!$Q$3:$Q$7690,"=" &amp;B15) +  COUNTIFS('2way'!$M$3:$M$7690,"&gt;50%",'2way'!$Y$3:$Y$7690,"N",'2way'!$R$3:$R$7690,"=" &amp;B15)</f>
        <v>0</v>
      </c>
      <c r="N15" s="61">
        <f>COUNTIFS('2way'!$N$3:$N$7690,"&gt;50%",'2way'!$Y$3:$Y$7690,"N",'2way'!$Q$3:$Q$7690,"=" &amp;B15) +  COUNTIFS('2way'!$N$3:$N$7690,"&gt;50%",'2way'!$Y$3:$Y$7690,"N",'2way'!$R$3:$R$7690,"=" &amp;B15)</f>
        <v>0</v>
      </c>
      <c r="O15" s="61">
        <f>COUNTIFS('2way'!$N$3:$N$7690,"&gt;50%",'2way'!$Y$3:$Y$7690,"Y",'2way'!$Q$3:$Q$7690,"=" &amp;B15) +  COUNTIFS('2way'!$N$3:$N$7690,"&gt;50%",'2way'!$Y$3:$Y$7690,"Y",'2way'!$R$3:$R$7690,"=" &amp;B15)</f>
        <v>0</v>
      </c>
      <c r="P15">
        <f>COUNTIF('2way'!$Q$3:$Q$7690,"=" &amp;B15) + COUNTIF('2way'!$R$3:$R$7690,"=" &amp;B15)</f>
        <v>8</v>
      </c>
      <c r="Q15" s="6">
        <f t="shared" si="4"/>
        <v>0</v>
      </c>
      <c r="R15" s="6">
        <f t="shared" si="5"/>
        <v>0</v>
      </c>
      <c r="S15" s="6">
        <f t="shared" si="6"/>
        <v>0</v>
      </c>
      <c r="T15" s="6">
        <f t="shared" si="7"/>
        <v>0</v>
      </c>
      <c r="U15">
        <f t="shared" si="8"/>
        <v>6</v>
      </c>
      <c r="V15" s="6">
        <f t="shared" si="9"/>
        <v>0.75</v>
      </c>
      <c r="W15">
        <f t="shared" si="10"/>
        <v>0</v>
      </c>
      <c r="X15" s="6">
        <f t="shared" si="11"/>
        <v>0</v>
      </c>
      <c r="Y15">
        <f t="shared" si="12"/>
        <v>2</v>
      </c>
      <c r="Z15" s="6">
        <f t="shared" si="13"/>
        <v>0.25</v>
      </c>
      <c r="AA15">
        <f t="shared" si="14"/>
        <v>0</v>
      </c>
      <c r="AB15" s="6">
        <f t="shared" si="15"/>
        <v>0</v>
      </c>
    </row>
    <row r="16" spans="1:28" x14ac:dyDescent="0.25">
      <c r="A16" t="s">
        <v>275</v>
      </c>
      <c r="B16" t="s">
        <v>285</v>
      </c>
      <c r="C16" s="60">
        <f>COUNTIFS('2way'!$A$3:$A$7690,"&gt;50%",'2way'!$Y$3:$Y$7690,"Y",'2way'!$Q$3:$Q$7690,"=" &amp;B16) +  COUNTIFS('2way'!$A$3:$A$7690,"&gt;50%",'2way'!$Y$3:$Y$7690,"Y",'2way'!$R$3:$R$7690,"=" &amp;B16)</f>
        <v>0</v>
      </c>
      <c r="D16" s="61">
        <f>COUNTIFS('2way'!$A$3:$A$7690,"&gt;50%",'2way'!$Y$3:$Y$7690,"N",'2way'!$Q$3:$Q$7690,"=" &amp;B16) +  COUNTIFS('2way'!$A$3:$A$7690,"&gt;50%",'2way'!$Y$3:$Y$7690,"N",'2way'!$R$3:$R$7690,"=" &amp;B16)</f>
        <v>4</v>
      </c>
      <c r="E16" s="61">
        <f>COUNTIFS('2way'!$B$3:$B$7690,"&gt;50%",'2way'!$Y$3:$Y$7690,"N",'2way'!$Q$3:$Q$7690,"=" &amp;B16) +  COUNTIFS('2way'!$B$3:$B$7690,"&gt;50%",'2way'!$Y$3:$Y$7690,"N",'2way'!$R$3:$R$7690,"=" &amp;B16)</f>
        <v>3</v>
      </c>
      <c r="F16" s="61">
        <f>COUNTIFS('2way'!$B$3:$B$7690,"&gt;50%",'2way'!$Y$3:$Y$7690,"Y",'2way'!$Q$3:$Q$7690,"=" &amp;B16) +  COUNTIFS('2way'!$B$3:$B$7690,"&gt;50%",'2way'!$Y$3:$Y$7690,"Y",'2way'!$R$3:$R$7690,"=" &amp;B16)</f>
        <v>1</v>
      </c>
      <c r="G16">
        <f>COUNTIF('2way'!$Q$3:$Q$7690,"=" &amp;B16) + COUNTIF('2way'!$R$3:$R$7690,"=" &amp;B16)</f>
        <v>8</v>
      </c>
      <c r="H16" s="6">
        <f t="shared" si="16"/>
        <v>0</v>
      </c>
      <c r="I16" s="6">
        <f t="shared" si="1"/>
        <v>0.5</v>
      </c>
      <c r="J16" s="6">
        <f t="shared" si="2"/>
        <v>0.375</v>
      </c>
      <c r="K16" s="6">
        <f t="shared" si="3"/>
        <v>0.125</v>
      </c>
      <c r="L16" s="61">
        <f>COUNTIFS('2way'!$M$3:$M$7690,"&gt;50%",'2way'!$Y$3:$Y$7690,"Y",'2way'!$Q$3:$Q$7690,"=" &amp;B16) +  COUNTIFS('2way'!$M$3:$M$7690,"&gt;50%",'2way'!$Y$3:$Y$7690,"Y",'2way'!$R$3:$R$7690,"=" &amp;B16)</f>
        <v>0</v>
      </c>
      <c r="M16" s="61">
        <f>COUNTIFS('2way'!$M$3:$M$7690,"&gt;50%",'2way'!$Y$3:$Y$7690,"N",'2way'!$Q$3:$Q$7690,"=" &amp;B16) +  COUNTIFS('2way'!$M$3:$M$7690,"&gt;50%",'2way'!$Y$3:$Y$7690,"N",'2way'!$R$3:$R$7690,"=" &amp;B16)</f>
        <v>0</v>
      </c>
      <c r="N16" s="61">
        <f>COUNTIFS('2way'!$N$3:$N$7690,"&gt;50%",'2way'!$Y$3:$Y$7690,"N",'2way'!$Q$3:$Q$7690,"=" &amp;B16) +  COUNTIFS('2way'!$N$3:$N$7690,"&gt;50%",'2way'!$Y$3:$Y$7690,"N",'2way'!$R$3:$R$7690,"=" &amp;B16)</f>
        <v>0</v>
      </c>
      <c r="O16" s="61">
        <f>COUNTIFS('2way'!$N$3:$N$7690,"&gt;50%",'2way'!$Y$3:$Y$7690,"Y",'2way'!$Q$3:$Q$7690,"=" &amp;B16) +  COUNTIFS('2way'!$N$3:$N$7690,"&gt;50%",'2way'!$Y$3:$Y$7690,"Y",'2way'!$R$3:$R$7690,"=" &amp;B16)</f>
        <v>0</v>
      </c>
      <c r="P16">
        <f>COUNTIF('2way'!$Q$3:$Q$7690,"=" &amp;B16) + COUNTIF('2way'!$R$3:$R$7690,"=" &amp;B16)</f>
        <v>8</v>
      </c>
      <c r="Q16" s="6">
        <f t="shared" si="4"/>
        <v>0</v>
      </c>
      <c r="R16" s="6">
        <f t="shared" si="5"/>
        <v>0</v>
      </c>
      <c r="S16" s="6">
        <f t="shared" si="6"/>
        <v>0</v>
      </c>
      <c r="T16" s="6">
        <f>O16/P16</f>
        <v>0</v>
      </c>
      <c r="U16">
        <f t="shared" si="8"/>
        <v>3</v>
      </c>
      <c r="V16" s="6">
        <f t="shared" si="9"/>
        <v>0.375</v>
      </c>
      <c r="W16">
        <f t="shared" si="10"/>
        <v>0</v>
      </c>
      <c r="X16" s="6">
        <f t="shared" si="11"/>
        <v>0</v>
      </c>
      <c r="Y16">
        <f t="shared" si="12"/>
        <v>5</v>
      </c>
      <c r="Z16" s="6">
        <f t="shared" si="13"/>
        <v>0.625</v>
      </c>
      <c r="AA16">
        <f t="shared" si="14"/>
        <v>0</v>
      </c>
      <c r="AB16" s="6">
        <f t="shared" si="15"/>
        <v>0</v>
      </c>
    </row>
    <row r="17" spans="1:28" x14ac:dyDescent="0.25">
      <c r="A17" t="s">
        <v>275</v>
      </c>
      <c r="B17" t="s">
        <v>476</v>
      </c>
      <c r="C17" s="60">
        <f>COUNTIFS('2way'!$A$3:$A$7690,"&gt;50%",'2way'!$Y$3:$Y$7690,"Y",'2way'!$Q$3:$Q$7690,"=" &amp;B17) +  COUNTIFS('2way'!$A$3:$A$7690,"&gt;50%",'2way'!$Y$3:$Y$7690,"Y",'2way'!$R$3:$R$7690,"=" &amp;B17)</f>
        <v>0</v>
      </c>
      <c r="D17" s="61">
        <f>COUNTIFS('2way'!$A$3:$A$7690,"&gt;50%",'2way'!$Y$3:$Y$7690,"N",'2way'!$Q$3:$Q$7690,"=" &amp;B17) +  COUNTIFS('2way'!$A$3:$A$7690,"&gt;50%",'2way'!$Y$3:$Y$7690,"N",'2way'!$R$3:$R$7690,"=" &amp;B17)</f>
        <v>1</v>
      </c>
      <c r="E17" s="61">
        <f>COUNTIFS('2way'!$B$3:$B$7690,"&gt;50%",'2way'!$Y$3:$Y$7690,"N",'2way'!$Q$3:$Q$7690,"=" &amp;B17) +  COUNTIFS('2way'!$B$3:$B$7690,"&gt;50%",'2way'!$Y$3:$Y$7690,"N",'2way'!$R$3:$R$7690,"=" &amp;B17)</f>
        <v>5</v>
      </c>
      <c r="F17" s="61">
        <f>COUNTIFS('2way'!$B$3:$B$7690,"&gt;50%",'2way'!$Y$3:$Y$7690,"Y",'2way'!$Q$3:$Q$7690,"=" &amp;B17) +  COUNTIFS('2way'!$B$3:$B$7690,"&gt;50%",'2way'!$Y$3:$Y$7690,"Y",'2way'!$R$3:$R$7690,"=" &amp;B17)</f>
        <v>2</v>
      </c>
      <c r="G17">
        <f>COUNTIF('2way'!$Q$3:$Q$7690,"=" &amp;B17) + COUNTIF('2way'!$R$3:$R$7690,"=" &amp;B17)</f>
        <v>8</v>
      </c>
      <c r="H17" s="6">
        <f t="shared" si="16"/>
        <v>0</v>
      </c>
      <c r="I17" s="6">
        <f t="shared" si="1"/>
        <v>0.125</v>
      </c>
      <c r="J17" s="6">
        <f t="shared" si="2"/>
        <v>0.625</v>
      </c>
      <c r="K17" s="6">
        <f t="shared" si="3"/>
        <v>0.25</v>
      </c>
      <c r="L17" s="61">
        <f>COUNTIFS('2way'!$M$3:$M$7690,"&gt;50%",'2way'!$Y$3:$Y$7690,"Y",'2way'!$Q$3:$Q$7690,"=" &amp;B17) +  COUNTIFS('2way'!$M$3:$M$7690,"&gt;50%",'2way'!$Y$3:$Y$7690,"Y",'2way'!$R$3:$R$7690,"=" &amp;B17)</f>
        <v>0</v>
      </c>
      <c r="M17" s="61">
        <f>COUNTIFS('2way'!$M$3:$M$7690,"&gt;50%",'2way'!$Y$3:$Y$7690,"N",'2way'!$Q$3:$Q$7690,"=" &amp;B17) +  COUNTIFS('2way'!$M$3:$M$7690,"&gt;50%",'2way'!$Y$3:$Y$7690,"N",'2way'!$R$3:$R$7690,"=" &amp;B17)</f>
        <v>0</v>
      </c>
      <c r="N17" s="61">
        <f>COUNTIFS('2way'!$N$3:$N$7690,"&gt;50%",'2way'!$Y$3:$Y$7690,"N",'2way'!$Q$3:$Q$7690,"=" &amp;B17) +  COUNTIFS('2way'!$N$3:$N$7690,"&gt;50%",'2way'!$Y$3:$Y$7690,"N",'2way'!$R$3:$R$7690,"=" &amp;B17)</f>
        <v>0</v>
      </c>
      <c r="O17" s="61">
        <f>COUNTIFS('2way'!$N$3:$N$7690,"&gt;50%",'2way'!$Y$3:$Y$7690,"Y",'2way'!$Q$3:$Q$7690,"=" &amp;B17) +  COUNTIFS('2way'!$N$3:$N$7690,"&gt;50%",'2way'!$Y$3:$Y$7690,"Y",'2way'!$R$3:$R$7690,"=" &amp;B17)</f>
        <v>0</v>
      </c>
      <c r="P17">
        <f>COUNTIF('2way'!$Q$3:$Q$7690,"=" &amp;B17) + COUNTIF('2way'!$R$3:$R$7690,"=" &amp;B17)</f>
        <v>8</v>
      </c>
      <c r="Q17" s="6">
        <f t="shared" si="4"/>
        <v>0</v>
      </c>
      <c r="R17" s="6">
        <f t="shared" si="5"/>
        <v>0</v>
      </c>
      <c r="S17" s="6">
        <f>N17/P17</f>
        <v>0</v>
      </c>
      <c r="T17" s="6">
        <f t="shared" si="7"/>
        <v>0</v>
      </c>
      <c r="U17">
        <f t="shared" si="8"/>
        <v>5</v>
      </c>
      <c r="V17" s="6">
        <f t="shared" si="9"/>
        <v>0.625</v>
      </c>
      <c r="W17">
        <f t="shared" si="10"/>
        <v>0</v>
      </c>
      <c r="X17" s="6">
        <f t="shared" si="11"/>
        <v>0</v>
      </c>
      <c r="Y17">
        <f t="shared" si="12"/>
        <v>3</v>
      </c>
      <c r="Z17" s="6">
        <f t="shared" si="13"/>
        <v>0.375</v>
      </c>
      <c r="AA17">
        <f t="shared" si="14"/>
        <v>0</v>
      </c>
      <c r="AB17" s="6">
        <f t="shared" si="15"/>
        <v>0</v>
      </c>
    </row>
    <row r="18" spans="1:28" x14ac:dyDescent="0.25">
      <c r="A18" t="s">
        <v>275</v>
      </c>
      <c r="B18" t="s">
        <v>305</v>
      </c>
      <c r="C18" s="60">
        <f>COUNTIFS('2way'!$A$3:$A$7690,"&gt;50%",'2way'!$Y$3:$Y$7690,"Y",'2way'!$Q$3:$Q$7690,"=" &amp;B18) +  COUNTIFS('2way'!$A$3:$A$7690,"&gt;50%",'2way'!$Y$3:$Y$7690,"Y",'2way'!$R$3:$R$7690,"=" &amp;B18)</f>
        <v>2</v>
      </c>
      <c r="D18" s="61">
        <f>COUNTIFS('2way'!$A$3:$A$7690,"&gt;50%",'2way'!$Y$3:$Y$7690,"N",'2way'!$Q$3:$Q$7690,"=" &amp;B18) +  COUNTIFS('2way'!$A$3:$A$7690,"&gt;50%",'2way'!$Y$3:$Y$7690,"N",'2way'!$R$3:$R$7690,"=" &amp;B18)</f>
        <v>3</v>
      </c>
      <c r="E18" s="61">
        <f>COUNTIFS('2way'!$B$3:$B$7690,"&gt;50%",'2way'!$Y$3:$Y$7690,"N",'2way'!$Q$3:$Q$7690,"=" &amp;B18) +  COUNTIFS('2way'!$B$3:$B$7690,"&gt;50%",'2way'!$Y$3:$Y$7690,"N",'2way'!$R$3:$R$7690,"=" &amp;B18)</f>
        <v>1</v>
      </c>
      <c r="F18" s="61">
        <f>COUNTIFS('2way'!$B$3:$B$7690,"&gt;50%",'2way'!$Y$3:$Y$7690,"Y",'2way'!$Q$3:$Q$7690,"=" &amp;B18) +  COUNTIFS('2way'!$B$3:$B$7690,"&gt;50%",'2way'!$Y$3:$Y$7690,"Y",'2way'!$R$3:$R$7690,"=" &amp;B18)</f>
        <v>2</v>
      </c>
      <c r="G18">
        <f>COUNTIF('2way'!$Q$3:$Q$7690,"=" &amp;B18) + COUNTIF('2way'!$R$3:$R$7690,"=" &amp;B18)</f>
        <v>8</v>
      </c>
      <c r="H18" s="6">
        <f t="shared" si="16"/>
        <v>0.25</v>
      </c>
      <c r="I18" s="6">
        <f t="shared" si="1"/>
        <v>0.375</v>
      </c>
      <c r="J18" s="6">
        <f t="shared" si="2"/>
        <v>0.125</v>
      </c>
      <c r="K18" s="6">
        <f t="shared" si="3"/>
        <v>0.25</v>
      </c>
      <c r="L18" s="61">
        <f>COUNTIFS('2way'!$M$3:$M$7690,"&gt;50%",'2way'!$Y$3:$Y$7690,"Y",'2way'!$Q$3:$Q$7690,"=" &amp;B18) +  COUNTIFS('2way'!$M$3:$M$7690,"&gt;50%",'2way'!$Y$3:$Y$7690,"Y",'2way'!$R$3:$R$7690,"=" &amp;B18)</f>
        <v>0</v>
      </c>
      <c r="M18" s="61">
        <f>COUNTIFS('2way'!$M$3:$M$7690,"&gt;50%",'2way'!$Y$3:$Y$7690,"N",'2way'!$Q$3:$Q$7690,"=" &amp;B18) +  COUNTIFS('2way'!$M$3:$M$7690,"&gt;50%",'2way'!$Y$3:$Y$7690,"N",'2way'!$R$3:$R$7690,"=" &amp;B18)</f>
        <v>0</v>
      </c>
      <c r="N18" s="61">
        <f>COUNTIFS('2way'!$N$3:$N$7690,"&gt;50%",'2way'!$Y$3:$Y$7690,"N",'2way'!$Q$3:$Q$7690,"=" &amp;B18) +  COUNTIFS('2way'!$N$3:$N$7690,"&gt;50%",'2way'!$Y$3:$Y$7690,"N",'2way'!$R$3:$R$7690,"=" &amp;B18)</f>
        <v>0</v>
      </c>
      <c r="O18" s="61">
        <f>COUNTIFS('2way'!$N$3:$N$7690,"&gt;50%",'2way'!$Y$3:$Y$7690,"Y",'2way'!$Q$3:$Q$7690,"=" &amp;B18) +  COUNTIFS('2way'!$N$3:$N$7690,"&gt;50%",'2way'!$Y$3:$Y$7690,"Y",'2way'!$R$3:$R$7690,"=" &amp;B18)</f>
        <v>0</v>
      </c>
      <c r="P18">
        <f>COUNTIF('2way'!$Q$3:$Q$7690,"=" &amp;B18) + COUNTIF('2way'!$R$3:$R$7690,"=" &amp;B18)</f>
        <v>8</v>
      </c>
      <c r="Q18" s="6">
        <f t="shared" si="4"/>
        <v>0</v>
      </c>
      <c r="R18" s="6">
        <f t="shared" si="5"/>
        <v>0</v>
      </c>
      <c r="S18" s="6">
        <f t="shared" si="6"/>
        <v>0</v>
      </c>
      <c r="T18" s="6">
        <f t="shared" si="7"/>
        <v>0</v>
      </c>
      <c r="U18">
        <f t="shared" si="8"/>
        <v>3</v>
      </c>
      <c r="V18" s="6">
        <f t="shared" si="9"/>
        <v>0.375</v>
      </c>
      <c r="W18">
        <f t="shared" si="10"/>
        <v>0</v>
      </c>
      <c r="X18" s="6">
        <f t="shared" si="11"/>
        <v>0</v>
      </c>
      <c r="Y18">
        <f t="shared" si="12"/>
        <v>5</v>
      </c>
      <c r="Z18" s="6">
        <f t="shared" si="13"/>
        <v>0.625</v>
      </c>
      <c r="AA18">
        <f t="shared" si="14"/>
        <v>0</v>
      </c>
      <c r="AB18" s="6">
        <f t="shared" si="15"/>
        <v>0</v>
      </c>
    </row>
    <row r="19" spans="1:28" x14ac:dyDescent="0.25">
      <c r="A19" t="s">
        <v>275</v>
      </c>
      <c r="B19" t="s">
        <v>511</v>
      </c>
      <c r="C19" s="60">
        <f>COUNTIFS('2way'!$A$3:$A$7690,"&gt;50%",'2way'!$Y$3:$Y$7690,"Y",'2way'!$Q$3:$Q$7690,"=" &amp;B19) +  COUNTIFS('2way'!$A$3:$A$7690,"&gt;50%",'2way'!$Y$3:$Y$7690,"Y",'2way'!$R$3:$R$7690,"=" &amp;B19)</f>
        <v>0</v>
      </c>
      <c r="D19" s="61">
        <f>COUNTIFS('2way'!$A$3:$A$7690,"&gt;50%",'2way'!$Y$3:$Y$7690,"N",'2way'!$Q$3:$Q$7690,"=" &amp;B19) +  COUNTIFS('2way'!$A$3:$A$7690,"&gt;50%",'2way'!$Y$3:$Y$7690,"N",'2way'!$R$3:$R$7690,"=" &amp;B19)</f>
        <v>3</v>
      </c>
      <c r="E19" s="61">
        <f>COUNTIFS('2way'!$B$3:$B$7690,"&gt;50%",'2way'!$Y$3:$Y$7690,"N",'2way'!$Q$3:$Q$7690,"=" &amp;B19) +  COUNTIFS('2way'!$B$3:$B$7690,"&gt;50%",'2way'!$Y$3:$Y$7690,"N",'2way'!$R$3:$R$7690,"=" &amp;B19)</f>
        <v>3</v>
      </c>
      <c r="F19" s="61">
        <f>COUNTIFS('2way'!$B$3:$B$7690,"&gt;50%",'2way'!$Y$3:$Y$7690,"Y",'2way'!$Q$3:$Q$7690,"=" &amp;B19) +  COUNTIFS('2way'!$B$3:$B$7690,"&gt;50%",'2way'!$Y$3:$Y$7690,"Y",'2way'!$R$3:$R$7690,"=" &amp;B19)</f>
        <v>1</v>
      </c>
      <c r="G19">
        <f>COUNTIF('2way'!$Q$3:$Q$7690,"=" &amp;B19) + COUNTIF('2way'!$R$3:$R$7690,"=" &amp;B19)</f>
        <v>7</v>
      </c>
      <c r="H19" s="6">
        <f t="shared" si="16"/>
        <v>0</v>
      </c>
      <c r="I19" s="6">
        <f t="shared" si="1"/>
        <v>0.42857142857142855</v>
      </c>
      <c r="J19" s="6">
        <f t="shared" si="2"/>
        <v>0.42857142857142855</v>
      </c>
      <c r="K19" s="6">
        <f t="shared" si="3"/>
        <v>0.14285714285714285</v>
      </c>
      <c r="L19" s="61">
        <f>COUNTIFS('2way'!$M$3:$M$7690,"&gt;50%",'2way'!$Y$3:$Y$7690,"Y",'2way'!$Q$3:$Q$7690,"=" &amp;B19) +  COUNTIFS('2way'!$M$3:$M$7690,"&gt;50%",'2way'!$Y$3:$Y$7690,"Y",'2way'!$R$3:$R$7690,"=" &amp;B19)</f>
        <v>0</v>
      </c>
      <c r="M19" s="61">
        <f>COUNTIFS('2way'!$M$3:$M$7690,"&gt;50%",'2way'!$Y$3:$Y$7690,"N",'2way'!$Q$3:$Q$7690,"=" &amp;B19) +  COUNTIFS('2way'!$M$3:$M$7690,"&gt;50%",'2way'!$Y$3:$Y$7690,"N",'2way'!$R$3:$R$7690,"=" &amp;B19)</f>
        <v>0</v>
      </c>
      <c r="N19" s="61">
        <f>COUNTIFS('2way'!$N$3:$N$7690,"&gt;50%",'2way'!$Y$3:$Y$7690,"N",'2way'!$Q$3:$Q$7690,"=" &amp;B19) +  COUNTIFS('2way'!$N$3:$N$7690,"&gt;50%",'2way'!$Y$3:$Y$7690,"N",'2way'!$R$3:$R$7690,"=" &amp;B19)</f>
        <v>0</v>
      </c>
      <c r="O19" s="61">
        <f>COUNTIFS('2way'!$N$3:$N$7690,"&gt;50%",'2way'!$Y$3:$Y$7690,"Y",'2way'!$Q$3:$Q$7690,"=" &amp;B19) +  COUNTIFS('2way'!$N$3:$N$7690,"&gt;50%",'2way'!$Y$3:$Y$7690,"Y",'2way'!$R$3:$R$7690,"=" &amp;B19)</f>
        <v>0</v>
      </c>
      <c r="P19">
        <f>COUNTIF('2way'!$Q$3:$Q$7690,"=" &amp;B19) + COUNTIF('2way'!$R$3:$R$7690,"=" &amp;B19)</f>
        <v>7</v>
      </c>
      <c r="Q19" s="6">
        <f t="shared" si="4"/>
        <v>0</v>
      </c>
      <c r="R19" s="6">
        <f t="shared" si="5"/>
        <v>0</v>
      </c>
      <c r="S19" s="6">
        <f t="shared" si="6"/>
        <v>0</v>
      </c>
      <c r="T19" s="6">
        <f t="shared" si="7"/>
        <v>0</v>
      </c>
      <c r="U19">
        <f t="shared" si="8"/>
        <v>3</v>
      </c>
      <c r="V19" s="6">
        <f>U19/G19</f>
        <v>0.42857142857142855</v>
      </c>
      <c r="W19">
        <f t="shared" si="10"/>
        <v>0</v>
      </c>
      <c r="X19" s="6">
        <f t="shared" si="11"/>
        <v>0</v>
      </c>
      <c r="Y19">
        <f t="shared" si="12"/>
        <v>4</v>
      </c>
      <c r="Z19" s="6">
        <f t="shared" si="13"/>
        <v>0.5714285714285714</v>
      </c>
      <c r="AA19">
        <f t="shared" si="14"/>
        <v>0</v>
      </c>
      <c r="AB19" s="6">
        <f t="shared" si="15"/>
        <v>0</v>
      </c>
    </row>
    <row r="20" spans="1:28" x14ac:dyDescent="0.25">
      <c r="A20" t="s">
        <v>275</v>
      </c>
      <c r="B20" t="s">
        <v>375</v>
      </c>
      <c r="C20" s="60">
        <f>COUNTIFS('2way'!$A$3:$A$7690,"&gt;50%",'2way'!$Y$3:$Y$7690,"Y",'2way'!$Q$3:$Q$7690,"=" &amp;B20) +  COUNTIFS('2way'!$A$3:$A$7690,"&gt;50%",'2way'!$Y$3:$Y$7690,"Y",'2way'!$R$3:$R$7690,"=" &amp;B20)</f>
        <v>0</v>
      </c>
      <c r="D20" s="61">
        <f>COUNTIFS('2way'!$A$3:$A$7690,"&gt;50%",'2way'!$Y$3:$Y$7690,"N",'2way'!$Q$3:$Q$7690,"=" &amp;B20) +  COUNTIFS('2way'!$A$3:$A$7690,"&gt;50%",'2way'!$Y$3:$Y$7690,"N",'2way'!$R$3:$R$7690,"=" &amp;B20)</f>
        <v>0</v>
      </c>
      <c r="E20" s="61">
        <f>COUNTIFS('2way'!$B$3:$B$7690,"&gt;50%",'2way'!$Y$3:$Y$7690,"N",'2way'!$Q$3:$Q$7690,"=" &amp;B20) +  COUNTIFS('2way'!$B$3:$B$7690,"&gt;50%",'2way'!$Y$3:$Y$7690,"N",'2way'!$R$3:$R$7690,"=" &amp;B20)</f>
        <v>4</v>
      </c>
      <c r="F20" s="61">
        <f>COUNTIFS('2way'!$B$3:$B$7690,"&gt;50%",'2way'!$Y$3:$Y$7690,"Y",'2way'!$Q$3:$Q$7690,"=" &amp;B20) +  COUNTIFS('2way'!$B$3:$B$7690,"&gt;50%",'2way'!$Y$3:$Y$7690,"Y",'2way'!$R$3:$R$7690,"=" &amp;B20)</f>
        <v>2</v>
      </c>
      <c r="G20">
        <f>COUNTIF('2way'!$Q$3:$Q$7690,"=" &amp;B20) + COUNTIF('2way'!$R$3:$R$7690,"=" &amp;B20)</f>
        <v>7</v>
      </c>
      <c r="H20" s="6">
        <f t="shared" si="16"/>
        <v>0</v>
      </c>
      <c r="I20" s="6">
        <f t="shared" si="1"/>
        <v>0</v>
      </c>
      <c r="J20" s="6">
        <f t="shared" si="2"/>
        <v>0.5714285714285714</v>
      </c>
      <c r="K20" s="6">
        <f t="shared" si="3"/>
        <v>0.2857142857142857</v>
      </c>
      <c r="L20" s="61">
        <f>COUNTIFS('2way'!$M$3:$M$7690,"&gt;50%",'2way'!$Y$3:$Y$7690,"Y",'2way'!$Q$3:$Q$7690,"=" &amp;B20) +  COUNTIFS('2way'!$M$3:$M$7690,"&gt;50%",'2way'!$Y$3:$Y$7690,"Y",'2way'!$R$3:$R$7690,"=" &amp;B20)</f>
        <v>0</v>
      </c>
      <c r="M20" s="61">
        <f>COUNTIFS('2way'!$M$3:$M$7690,"&gt;50%",'2way'!$Y$3:$Y$7690,"N",'2way'!$Q$3:$Q$7690,"=" &amp;B20) +  COUNTIFS('2way'!$M$3:$M$7690,"&gt;50%",'2way'!$Y$3:$Y$7690,"N",'2way'!$R$3:$R$7690,"=" &amp;B20)</f>
        <v>0</v>
      </c>
      <c r="N20" s="61">
        <f>COUNTIFS('2way'!$N$3:$N$7690,"&gt;50%",'2way'!$Y$3:$Y$7690,"N",'2way'!$Q$3:$Q$7690,"=" &amp;B20) +  COUNTIFS('2way'!$N$3:$N$7690,"&gt;50%",'2way'!$Y$3:$Y$7690,"N",'2way'!$R$3:$R$7690,"=" &amp;B20)</f>
        <v>0</v>
      </c>
      <c r="O20" s="61">
        <f>COUNTIFS('2way'!$N$3:$N$7690,"&gt;50%",'2way'!$Y$3:$Y$7690,"Y",'2way'!$Q$3:$Q$7690,"=" &amp;B20) +  COUNTIFS('2way'!$N$3:$N$7690,"&gt;50%",'2way'!$Y$3:$Y$7690,"Y",'2way'!$R$3:$R$7690,"=" &amp;B20)</f>
        <v>0</v>
      </c>
      <c r="P20">
        <f>COUNTIF('2way'!$Q$3:$Q$7690,"=" &amp;B20) + COUNTIF('2way'!$R$3:$R$7690,"=" &amp;B20)</f>
        <v>7</v>
      </c>
      <c r="Q20" s="6">
        <f t="shared" si="4"/>
        <v>0</v>
      </c>
      <c r="R20" s="6">
        <f t="shared" si="5"/>
        <v>0</v>
      </c>
      <c r="S20" s="6">
        <f t="shared" si="6"/>
        <v>0</v>
      </c>
      <c r="T20" s="6">
        <f t="shared" si="7"/>
        <v>0</v>
      </c>
      <c r="U20">
        <f t="shared" si="8"/>
        <v>4</v>
      </c>
      <c r="V20" s="6">
        <f t="shared" si="9"/>
        <v>0.5714285714285714</v>
      </c>
      <c r="W20">
        <f t="shared" si="10"/>
        <v>0</v>
      </c>
      <c r="X20" s="6">
        <f t="shared" si="11"/>
        <v>0</v>
      </c>
      <c r="Y20">
        <f t="shared" si="12"/>
        <v>2</v>
      </c>
      <c r="Z20" s="6">
        <f t="shared" si="13"/>
        <v>0.2857142857142857</v>
      </c>
      <c r="AA20">
        <f t="shared" si="14"/>
        <v>0</v>
      </c>
      <c r="AB20" s="6">
        <f t="shared" si="15"/>
        <v>0</v>
      </c>
    </row>
    <row r="21" spans="1:28" x14ac:dyDescent="0.25">
      <c r="A21" t="s">
        <v>275</v>
      </c>
      <c r="B21" t="s">
        <v>301</v>
      </c>
      <c r="C21" s="60">
        <f>COUNTIFS('2way'!$A$3:$A$7690,"&gt;50%",'2way'!$Y$3:$Y$7690,"Y",'2way'!$Q$3:$Q$7690,"=" &amp;B21) +  COUNTIFS('2way'!$A$3:$A$7690,"&gt;50%",'2way'!$Y$3:$Y$7690,"Y",'2way'!$R$3:$R$7690,"=" &amp;B21)</f>
        <v>2</v>
      </c>
      <c r="D21" s="61">
        <f>COUNTIFS('2way'!$A$3:$A$7690,"&gt;50%",'2way'!$Y$3:$Y$7690,"N",'2way'!$Q$3:$Q$7690,"=" &amp;B21) +  COUNTIFS('2way'!$A$3:$A$7690,"&gt;50%",'2way'!$Y$3:$Y$7690,"N",'2way'!$R$3:$R$7690,"=" &amp;B21)</f>
        <v>2</v>
      </c>
      <c r="E21" s="61">
        <f>COUNTIFS('2way'!$B$3:$B$7690,"&gt;50%",'2way'!$Y$3:$Y$7690,"N",'2way'!$Q$3:$Q$7690,"=" &amp;B21) +  COUNTIFS('2way'!$B$3:$B$7690,"&gt;50%",'2way'!$Y$3:$Y$7690,"N",'2way'!$R$3:$R$7690,"=" &amp;B21)</f>
        <v>3</v>
      </c>
      <c r="F21" s="61">
        <f>COUNTIFS('2way'!$B$3:$B$7690,"&gt;50%",'2way'!$Y$3:$Y$7690,"Y",'2way'!$Q$3:$Q$7690,"=" &amp;B21) +  COUNTIFS('2way'!$B$3:$B$7690,"&gt;50%",'2way'!$Y$3:$Y$7690,"Y",'2way'!$R$3:$R$7690,"=" &amp;B21)</f>
        <v>1</v>
      </c>
      <c r="G21">
        <f>COUNTIF('2way'!$Q$3:$Q$7690,"=" &amp;B21) + COUNTIF('2way'!$R$3:$R$7690,"=" &amp;B21)</f>
        <v>8</v>
      </c>
      <c r="H21" s="6">
        <f t="shared" si="16"/>
        <v>0.25</v>
      </c>
      <c r="I21" s="6">
        <f t="shared" si="1"/>
        <v>0.25</v>
      </c>
      <c r="J21" s="6">
        <f t="shared" si="2"/>
        <v>0.375</v>
      </c>
      <c r="K21" s="6">
        <f t="shared" si="3"/>
        <v>0.125</v>
      </c>
      <c r="L21" s="61">
        <f>COUNTIFS('2way'!$M$3:$M$7690,"&gt;50%",'2way'!$Y$3:$Y$7690,"Y",'2way'!$Q$3:$Q$7690,"=" &amp;B21) +  COUNTIFS('2way'!$M$3:$M$7690,"&gt;50%",'2way'!$Y$3:$Y$7690,"Y",'2way'!$R$3:$R$7690,"=" &amp;B21)</f>
        <v>0</v>
      </c>
      <c r="M21" s="61">
        <f>COUNTIFS('2way'!$M$3:$M$7690,"&gt;50%",'2way'!$Y$3:$Y$7690,"N",'2way'!$Q$3:$Q$7690,"=" &amp;B21) +  COUNTIFS('2way'!$M$3:$M$7690,"&gt;50%",'2way'!$Y$3:$Y$7690,"N",'2way'!$R$3:$R$7690,"=" &amp;B21)</f>
        <v>0</v>
      </c>
      <c r="N21" s="61">
        <f>COUNTIFS('2way'!$N$3:$N$7690,"&gt;50%",'2way'!$Y$3:$Y$7690,"N",'2way'!$Q$3:$Q$7690,"=" &amp;B21) +  COUNTIFS('2way'!$N$3:$N$7690,"&gt;50%",'2way'!$Y$3:$Y$7690,"N",'2way'!$R$3:$R$7690,"=" &amp;B21)</f>
        <v>0</v>
      </c>
      <c r="O21" s="61">
        <f>COUNTIFS('2way'!$N$3:$N$7690,"&gt;50%",'2way'!$Y$3:$Y$7690,"Y",'2way'!$Q$3:$Q$7690,"=" &amp;B21) +  COUNTIFS('2way'!$N$3:$N$7690,"&gt;50%",'2way'!$Y$3:$Y$7690,"Y",'2way'!$R$3:$R$7690,"=" &amp;B21)</f>
        <v>0</v>
      </c>
      <c r="P21">
        <f>COUNTIF('2way'!$Q$3:$Q$7690,"=" &amp;B21) + COUNTIF('2way'!$R$3:$R$7690,"=" &amp;B21)</f>
        <v>8</v>
      </c>
      <c r="Q21" s="6">
        <f t="shared" si="4"/>
        <v>0</v>
      </c>
      <c r="R21" s="6">
        <f t="shared" si="5"/>
        <v>0</v>
      </c>
      <c r="S21" s="6">
        <f t="shared" si="6"/>
        <v>0</v>
      </c>
      <c r="T21" s="6">
        <f t="shared" si="7"/>
        <v>0</v>
      </c>
      <c r="U21">
        <f t="shared" si="8"/>
        <v>5</v>
      </c>
      <c r="V21" s="6">
        <f t="shared" si="9"/>
        <v>0.625</v>
      </c>
      <c r="W21">
        <f t="shared" si="10"/>
        <v>0</v>
      </c>
      <c r="X21" s="6">
        <f t="shared" si="11"/>
        <v>0</v>
      </c>
      <c r="Y21">
        <f t="shared" si="12"/>
        <v>3</v>
      </c>
      <c r="Z21" s="6">
        <f t="shared" si="13"/>
        <v>0.375</v>
      </c>
      <c r="AA21">
        <f t="shared" si="14"/>
        <v>0</v>
      </c>
      <c r="AB21" s="6">
        <f>AA21/P21</f>
        <v>0</v>
      </c>
    </row>
    <row r="22" spans="1:28" x14ac:dyDescent="0.25">
      <c r="A22" t="s">
        <v>275</v>
      </c>
      <c r="B22" t="s">
        <v>308</v>
      </c>
      <c r="C22" s="60">
        <f>COUNTIFS('2way'!$A$3:$A$7690,"&gt;50%",'2way'!$Y$3:$Y$7690,"Y",'2way'!$Q$3:$Q$7690,"=" &amp;B22) +  COUNTIFS('2way'!$A$3:$A$7690,"&gt;50%",'2way'!$Y$3:$Y$7690,"Y",'2way'!$R$3:$R$7690,"=" &amp;B22)</f>
        <v>0</v>
      </c>
      <c r="D22" s="61">
        <f>COUNTIFS('2way'!$A$3:$A$7690,"&gt;50%",'2way'!$Y$3:$Y$7690,"N",'2way'!$Q$3:$Q$7690,"=" &amp;B22) +  COUNTIFS('2way'!$A$3:$A$7690,"&gt;50%",'2way'!$Y$3:$Y$7690,"N",'2way'!$R$3:$R$7690,"=" &amp;B22)</f>
        <v>0</v>
      </c>
      <c r="E22" s="61">
        <f>COUNTIFS('2way'!$B$3:$B$7690,"&gt;50%",'2way'!$Y$3:$Y$7690,"N",'2way'!$Q$3:$Q$7690,"=" &amp;B22) +  COUNTIFS('2way'!$B$3:$B$7690,"&gt;50%",'2way'!$Y$3:$Y$7690,"N",'2way'!$R$3:$R$7690,"=" &amp;B22)</f>
        <v>7</v>
      </c>
      <c r="F22" s="61">
        <f>COUNTIFS('2way'!$B$3:$B$7690,"&gt;50%",'2way'!$Y$3:$Y$7690,"Y",'2way'!$Q$3:$Q$7690,"=" &amp;B22) +  COUNTIFS('2way'!$B$3:$B$7690,"&gt;50%",'2way'!$Y$3:$Y$7690,"Y",'2way'!$R$3:$R$7690,"=" &amp;B22)</f>
        <v>1</v>
      </c>
      <c r="G22">
        <f>COUNTIF('2way'!$Q$3:$Q$7690,"=" &amp;B22) + COUNTIF('2way'!$R$3:$R$7690,"=" &amp;B22)</f>
        <v>8</v>
      </c>
      <c r="H22" s="6">
        <f t="shared" si="16"/>
        <v>0</v>
      </c>
      <c r="I22" s="6">
        <f t="shared" si="1"/>
        <v>0</v>
      </c>
      <c r="J22" s="6">
        <f t="shared" si="2"/>
        <v>0.875</v>
      </c>
      <c r="K22" s="6">
        <f t="shared" si="3"/>
        <v>0.125</v>
      </c>
      <c r="L22" s="61">
        <f>COUNTIFS('2way'!$M$3:$M$7690,"&gt;50%",'2way'!$Y$3:$Y$7690,"Y",'2way'!$Q$3:$Q$7690,"=" &amp;B22) +  COUNTIFS('2way'!$M$3:$M$7690,"&gt;50%",'2way'!$Y$3:$Y$7690,"Y",'2way'!$R$3:$R$7690,"=" &amp;B22)</f>
        <v>0</v>
      </c>
      <c r="M22" s="61">
        <f>COUNTIFS('2way'!$M$3:$M$7690,"&gt;50%",'2way'!$Y$3:$Y$7690,"N",'2way'!$Q$3:$Q$7690,"=" &amp;B22) +  COUNTIFS('2way'!$M$3:$M$7690,"&gt;50%",'2way'!$Y$3:$Y$7690,"N",'2way'!$R$3:$R$7690,"=" &amp;B22)</f>
        <v>0</v>
      </c>
      <c r="N22" s="61">
        <f>COUNTIFS('2way'!$N$3:$N$7690,"&gt;50%",'2way'!$Y$3:$Y$7690,"N",'2way'!$Q$3:$Q$7690,"=" &amp;B22) +  COUNTIFS('2way'!$N$3:$N$7690,"&gt;50%",'2way'!$Y$3:$Y$7690,"N",'2way'!$R$3:$R$7690,"=" &amp;B22)</f>
        <v>0</v>
      </c>
      <c r="O22" s="61">
        <f>COUNTIFS('2way'!$N$3:$N$7690,"&gt;50%",'2way'!$Y$3:$Y$7690,"Y",'2way'!$Q$3:$Q$7690,"=" &amp;B22) +  COUNTIFS('2way'!$N$3:$N$7690,"&gt;50%",'2way'!$Y$3:$Y$7690,"Y",'2way'!$R$3:$R$7690,"=" &amp;B22)</f>
        <v>0</v>
      </c>
      <c r="P22">
        <f>COUNTIF('2way'!$Q$3:$Q$7690,"=" &amp;B22) + COUNTIF('2way'!$R$3:$R$7690,"=" &amp;B22)</f>
        <v>8</v>
      </c>
      <c r="Q22" s="6">
        <f t="shared" si="4"/>
        <v>0</v>
      </c>
      <c r="R22" s="6">
        <f t="shared" si="5"/>
        <v>0</v>
      </c>
      <c r="S22" s="6">
        <f t="shared" si="6"/>
        <v>0</v>
      </c>
      <c r="T22" s="6">
        <f t="shared" si="7"/>
        <v>0</v>
      </c>
      <c r="U22">
        <f t="shared" si="8"/>
        <v>7</v>
      </c>
      <c r="V22" s="6">
        <f t="shared" si="9"/>
        <v>0.875</v>
      </c>
      <c r="W22">
        <f t="shared" si="10"/>
        <v>0</v>
      </c>
      <c r="X22" s="6">
        <f t="shared" si="11"/>
        <v>0</v>
      </c>
      <c r="Y22">
        <f t="shared" si="12"/>
        <v>1</v>
      </c>
      <c r="Z22" s="6">
        <f t="shared" si="13"/>
        <v>0.125</v>
      </c>
      <c r="AA22">
        <f t="shared" si="14"/>
        <v>0</v>
      </c>
      <c r="AB22" s="6">
        <f t="shared" si="15"/>
        <v>0</v>
      </c>
    </row>
    <row r="23" spans="1:28" x14ac:dyDescent="0.25">
      <c r="A23" t="s">
        <v>275</v>
      </c>
      <c r="B23" t="s">
        <v>379</v>
      </c>
      <c r="C23" s="60">
        <f>COUNTIFS('2way'!$A$3:$A$7690,"&gt;50%",'2way'!$Y$3:$Y$7690,"Y",'2way'!$Q$3:$Q$7690,"=" &amp;B23) +  COUNTIFS('2way'!$A$3:$A$7690,"&gt;50%",'2way'!$Y$3:$Y$7690,"Y",'2way'!$R$3:$R$7690,"=" &amp;B23)</f>
        <v>1</v>
      </c>
      <c r="D23" s="61">
        <f>COUNTIFS('2way'!$A$3:$A$7690,"&gt;50%",'2way'!$Y$3:$Y$7690,"N",'2way'!$Q$3:$Q$7690,"=" &amp;B23) +  COUNTIFS('2way'!$A$3:$A$7690,"&gt;50%",'2way'!$Y$3:$Y$7690,"N",'2way'!$R$3:$R$7690,"=" &amp;B23)</f>
        <v>4</v>
      </c>
      <c r="E23" s="61">
        <f>COUNTIFS('2way'!$B$3:$B$7690,"&gt;50%",'2way'!$Y$3:$Y$7690,"N",'2way'!$Q$3:$Q$7690,"=" &amp;B23) +  COUNTIFS('2way'!$B$3:$B$7690,"&gt;50%",'2way'!$Y$3:$Y$7690,"N",'2way'!$R$3:$R$7690,"=" &amp;B23)</f>
        <v>1</v>
      </c>
      <c r="F23" s="61">
        <f>COUNTIFS('2way'!$B$3:$B$7690,"&gt;50%",'2way'!$Y$3:$Y$7690,"Y",'2way'!$Q$3:$Q$7690,"=" &amp;B23) +  COUNTIFS('2way'!$B$3:$B$7690,"&gt;50%",'2way'!$Y$3:$Y$7690,"Y",'2way'!$R$3:$R$7690,"=" &amp;B23)</f>
        <v>2</v>
      </c>
      <c r="G23">
        <f>COUNTIF('2way'!$Q$3:$Q$7690,"=" &amp;B23) + COUNTIF('2way'!$R$3:$R$7690,"=" &amp;B23)</f>
        <v>8</v>
      </c>
      <c r="H23" s="6">
        <f t="shared" si="16"/>
        <v>0.125</v>
      </c>
      <c r="I23" s="6">
        <f t="shared" si="1"/>
        <v>0.5</v>
      </c>
      <c r="J23" s="6">
        <f t="shared" si="2"/>
        <v>0.125</v>
      </c>
      <c r="K23" s="6">
        <f t="shared" si="3"/>
        <v>0.25</v>
      </c>
      <c r="L23" s="61">
        <f>COUNTIFS('2way'!$M$3:$M$7690,"&gt;50%",'2way'!$Y$3:$Y$7690,"Y",'2way'!$Q$3:$Q$7690,"=" &amp;B23) +  COUNTIFS('2way'!$M$3:$M$7690,"&gt;50%",'2way'!$Y$3:$Y$7690,"Y",'2way'!$R$3:$R$7690,"=" &amp;B23)</f>
        <v>0</v>
      </c>
      <c r="M23" s="61">
        <f>COUNTIFS('2way'!$M$3:$M$7690,"&gt;50%",'2way'!$Y$3:$Y$7690,"N",'2way'!$Q$3:$Q$7690,"=" &amp;B23) +  COUNTIFS('2way'!$M$3:$M$7690,"&gt;50%",'2way'!$Y$3:$Y$7690,"N",'2way'!$R$3:$R$7690,"=" &amp;B23)</f>
        <v>0</v>
      </c>
      <c r="N23" s="61">
        <f>COUNTIFS('2way'!$N$3:$N$7690,"&gt;50%",'2way'!$Y$3:$Y$7690,"N",'2way'!$Q$3:$Q$7690,"=" &amp;B23) +  COUNTIFS('2way'!$N$3:$N$7690,"&gt;50%",'2way'!$Y$3:$Y$7690,"N",'2way'!$R$3:$R$7690,"=" &amp;B23)</f>
        <v>0</v>
      </c>
      <c r="O23" s="61">
        <f>COUNTIFS('2way'!$N$3:$N$7690,"&gt;50%",'2way'!$Y$3:$Y$7690,"Y",'2way'!$Q$3:$Q$7690,"=" &amp;B23) +  COUNTIFS('2way'!$N$3:$N$7690,"&gt;50%",'2way'!$Y$3:$Y$7690,"Y",'2way'!$R$3:$R$7690,"=" &amp;B23)</f>
        <v>0</v>
      </c>
      <c r="P23">
        <f>COUNTIF('2way'!$Q$3:$Q$7690,"=" &amp;B23) + COUNTIF('2way'!$R$3:$R$7690,"=" &amp;B23)</f>
        <v>8</v>
      </c>
      <c r="Q23" s="6">
        <f t="shared" si="4"/>
        <v>0</v>
      </c>
      <c r="R23" s="6">
        <f t="shared" si="5"/>
        <v>0</v>
      </c>
      <c r="S23" s="6">
        <f t="shared" si="6"/>
        <v>0</v>
      </c>
      <c r="T23" s="6">
        <f t="shared" si="7"/>
        <v>0</v>
      </c>
      <c r="U23">
        <f t="shared" si="8"/>
        <v>2</v>
      </c>
      <c r="V23" s="6">
        <f t="shared" si="9"/>
        <v>0.25</v>
      </c>
      <c r="W23">
        <f t="shared" si="10"/>
        <v>0</v>
      </c>
      <c r="X23" s="6">
        <f t="shared" si="11"/>
        <v>0</v>
      </c>
      <c r="Y23">
        <f t="shared" si="12"/>
        <v>6</v>
      </c>
      <c r="Z23" s="6">
        <f t="shared" si="13"/>
        <v>0.75</v>
      </c>
      <c r="AA23">
        <f t="shared" si="14"/>
        <v>0</v>
      </c>
      <c r="AB23" s="6">
        <f t="shared" si="15"/>
        <v>0</v>
      </c>
    </row>
    <row r="24" spans="1:28" x14ac:dyDescent="0.25">
      <c r="A24" t="s">
        <v>275</v>
      </c>
      <c r="B24" t="s">
        <v>377</v>
      </c>
      <c r="C24" s="60">
        <f>COUNTIFS('2way'!$A$3:$A$7690,"&gt;50%",'2way'!$Y$3:$Y$7690,"Y",'2way'!$Q$3:$Q$7690,"=" &amp;B24) +  COUNTIFS('2way'!$A$3:$A$7690,"&gt;50%",'2way'!$Y$3:$Y$7690,"Y",'2way'!$R$3:$R$7690,"=" &amp;B24)</f>
        <v>1</v>
      </c>
      <c r="D24" s="61">
        <f>COUNTIFS('2way'!$A$3:$A$7690,"&gt;50%",'2way'!$Y$3:$Y$7690,"N",'2way'!$Q$3:$Q$7690,"=" &amp;B24) +  COUNTIFS('2way'!$A$3:$A$7690,"&gt;50%",'2way'!$Y$3:$Y$7690,"N",'2way'!$R$3:$R$7690,"=" &amp;B24)</f>
        <v>2</v>
      </c>
      <c r="E24" s="61">
        <f>COUNTIFS('2way'!$B$3:$B$7690,"&gt;50%",'2way'!$Y$3:$Y$7690,"N",'2way'!$Q$3:$Q$7690,"=" &amp;B24) +  COUNTIFS('2way'!$B$3:$B$7690,"&gt;50%",'2way'!$Y$3:$Y$7690,"N",'2way'!$R$3:$R$7690,"=" &amp;B24)</f>
        <v>0</v>
      </c>
      <c r="F24" s="61">
        <f>COUNTIFS('2way'!$B$3:$B$7690,"&gt;50%",'2way'!$Y$3:$Y$7690,"Y",'2way'!$Q$3:$Q$7690,"=" &amp;B24) +  COUNTIFS('2way'!$B$3:$B$7690,"&gt;50%",'2way'!$Y$3:$Y$7690,"Y",'2way'!$R$3:$R$7690,"=" &amp;B24)</f>
        <v>4</v>
      </c>
      <c r="G24">
        <f>COUNTIF('2way'!$Q$3:$Q$7690,"=" &amp;B24) + COUNTIF('2way'!$R$3:$R$7690,"=" &amp;B24)</f>
        <v>7</v>
      </c>
      <c r="H24" s="6">
        <f t="shared" si="16"/>
        <v>0.14285714285714285</v>
      </c>
      <c r="I24" s="6">
        <f t="shared" si="1"/>
        <v>0.2857142857142857</v>
      </c>
      <c r="J24" s="6">
        <f t="shared" si="2"/>
        <v>0</v>
      </c>
      <c r="K24" s="6">
        <f t="shared" si="3"/>
        <v>0.5714285714285714</v>
      </c>
      <c r="L24" s="61">
        <f>COUNTIFS('2way'!$M$3:$M$7690,"&gt;50%",'2way'!$Y$3:$Y$7690,"Y",'2way'!$Q$3:$Q$7690,"=" &amp;B24) +  COUNTIFS('2way'!$M$3:$M$7690,"&gt;50%",'2way'!$Y$3:$Y$7690,"Y",'2way'!$R$3:$R$7690,"=" &amp;B24)</f>
        <v>0</v>
      </c>
      <c r="M24" s="61">
        <f>COUNTIFS('2way'!$M$3:$M$7690,"&gt;50%",'2way'!$Y$3:$Y$7690,"N",'2way'!$Q$3:$Q$7690,"=" &amp;B24) +  COUNTIFS('2way'!$M$3:$M$7690,"&gt;50%",'2way'!$Y$3:$Y$7690,"N",'2way'!$R$3:$R$7690,"=" &amp;B24)</f>
        <v>0</v>
      </c>
      <c r="N24" s="61">
        <f>COUNTIFS('2way'!$N$3:$N$7690,"&gt;50%",'2way'!$Y$3:$Y$7690,"N",'2way'!$Q$3:$Q$7690,"=" &amp;B24) +  COUNTIFS('2way'!$N$3:$N$7690,"&gt;50%",'2way'!$Y$3:$Y$7690,"N",'2way'!$R$3:$R$7690,"=" &amp;B24)</f>
        <v>0</v>
      </c>
      <c r="O24" s="61">
        <f>COUNTIFS('2way'!$N$3:$N$7690,"&gt;50%",'2way'!$Y$3:$Y$7690,"Y",'2way'!$Q$3:$Q$7690,"=" &amp;B24) +  COUNTIFS('2way'!$N$3:$N$7690,"&gt;50%",'2way'!$Y$3:$Y$7690,"Y",'2way'!$R$3:$R$7690,"=" &amp;B24)</f>
        <v>0</v>
      </c>
      <c r="P24">
        <f>COUNTIF('2way'!$Q$3:$Q$7690,"=" &amp;B24) + COUNTIF('2way'!$R$3:$R$7690,"=" &amp;B24)</f>
        <v>7</v>
      </c>
      <c r="Q24" s="6">
        <f t="shared" si="4"/>
        <v>0</v>
      </c>
      <c r="R24" s="6">
        <f t="shared" si="5"/>
        <v>0</v>
      </c>
      <c r="S24" s="6">
        <f t="shared" si="6"/>
        <v>0</v>
      </c>
      <c r="T24" s="6">
        <f t="shared" si="7"/>
        <v>0</v>
      </c>
      <c r="U24">
        <f t="shared" si="8"/>
        <v>1</v>
      </c>
      <c r="V24" s="6">
        <f t="shared" si="9"/>
        <v>0.14285714285714285</v>
      </c>
      <c r="W24">
        <f t="shared" si="10"/>
        <v>0</v>
      </c>
      <c r="X24" s="6">
        <f t="shared" si="11"/>
        <v>0</v>
      </c>
      <c r="Y24">
        <f t="shared" si="12"/>
        <v>6</v>
      </c>
      <c r="Z24" s="6">
        <f t="shared" si="13"/>
        <v>0.8571428571428571</v>
      </c>
      <c r="AA24">
        <f t="shared" si="14"/>
        <v>0</v>
      </c>
      <c r="AB24" s="6">
        <f t="shared" si="15"/>
        <v>0</v>
      </c>
    </row>
    <row r="25" spans="1:28" x14ac:dyDescent="0.25">
      <c r="A25" t="s">
        <v>275</v>
      </c>
      <c r="B25" t="s">
        <v>306</v>
      </c>
      <c r="C25" s="60">
        <f>COUNTIFS('2way'!$A$3:$A$7690,"&gt;50%",'2way'!$Y$3:$Y$7690,"Y",'2way'!$Q$3:$Q$7690,"=" &amp;B25) +  COUNTIFS('2way'!$A$3:$A$7690,"&gt;50%",'2way'!$Y$3:$Y$7690,"Y",'2way'!$R$3:$R$7690,"=" &amp;B25)</f>
        <v>0</v>
      </c>
      <c r="D25" s="61">
        <f>COUNTIFS('2way'!$A$3:$A$7690,"&gt;50%",'2way'!$Y$3:$Y$7690,"N",'2way'!$Q$3:$Q$7690,"=" &amp;B25) +  COUNTIFS('2way'!$A$3:$A$7690,"&gt;50%",'2way'!$Y$3:$Y$7690,"N",'2way'!$R$3:$R$7690,"=" &amp;B25)</f>
        <v>1</v>
      </c>
      <c r="E25" s="61">
        <f>COUNTIFS('2way'!$B$3:$B$7690,"&gt;50%",'2way'!$Y$3:$Y$7690,"N",'2way'!$Q$3:$Q$7690,"=" &amp;B25) +  COUNTIFS('2way'!$B$3:$B$7690,"&gt;50%",'2way'!$Y$3:$Y$7690,"N",'2way'!$R$3:$R$7690,"=" &amp;B25)</f>
        <v>5</v>
      </c>
      <c r="F25" s="61">
        <f>COUNTIFS('2way'!$B$3:$B$7690,"&gt;50%",'2way'!$Y$3:$Y$7690,"Y",'2way'!$Q$3:$Q$7690,"=" &amp;B25) +  COUNTIFS('2way'!$B$3:$B$7690,"&gt;50%",'2way'!$Y$3:$Y$7690,"Y",'2way'!$R$3:$R$7690,"=" &amp;B25)</f>
        <v>2</v>
      </c>
      <c r="G25">
        <f>COUNTIF('2way'!$Q$3:$Q$7690,"=" &amp;B25) + COUNTIF('2way'!$R$3:$R$7690,"=" &amp;B25)</f>
        <v>8</v>
      </c>
      <c r="H25" s="6">
        <f t="shared" ref="H25:H67" si="17">C25/G25</f>
        <v>0</v>
      </c>
      <c r="I25" s="6">
        <f t="shared" si="1"/>
        <v>0.125</v>
      </c>
      <c r="J25" s="6">
        <f t="shared" si="2"/>
        <v>0.625</v>
      </c>
      <c r="K25" s="6">
        <f t="shared" si="3"/>
        <v>0.25</v>
      </c>
      <c r="L25" s="61">
        <f>COUNTIFS('2way'!$M$3:$M$7690,"&gt;50%",'2way'!$Y$3:$Y$7690,"Y",'2way'!$Q$3:$Q$7690,"=" &amp;B25) +  COUNTIFS('2way'!$M$3:$M$7690,"&gt;50%",'2way'!$Y$3:$Y$7690,"Y",'2way'!$R$3:$R$7690,"=" &amp;B25)</f>
        <v>0</v>
      </c>
      <c r="M25" s="61">
        <f>COUNTIFS('2way'!$M$3:$M$7690,"&gt;50%",'2way'!$Y$3:$Y$7690,"N",'2way'!$Q$3:$Q$7690,"=" &amp;B25) +  COUNTIFS('2way'!$M$3:$M$7690,"&gt;50%",'2way'!$Y$3:$Y$7690,"N",'2way'!$R$3:$R$7690,"=" &amp;B25)</f>
        <v>0</v>
      </c>
      <c r="N25" s="61">
        <f>COUNTIFS('2way'!$N$3:$N$7690,"&gt;50%",'2way'!$Y$3:$Y$7690,"N",'2way'!$Q$3:$Q$7690,"=" &amp;B25) +  COUNTIFS('2way'!$N$3:$N$7690,"&gt;50%",'2way'!$Y$3:$Y$7690,"N",'2way'!$R$3:$R$7690,"=" &amp;B25)</f>
        <v>0</v>
      </c>
      <c r="O25" s="61">
        <f>COUNTIFS('2way'!$N$3:$N$7690,"&gt;50%",'2way'!$Y$3:$Y$7690,"Y",'2way'!$Q$3:$Q$7690,"=" &amp;B25) +  COUNTIFS('2way'!$N$3:$N$7690,"&gt;50%",'2way'!$Y$3:$Y$7690,"Y",'2way'!$R$3:$R$7690,"=" &amp;B25)</f>
        <v>0</v>
      </c>
      <c r="P25">
        <f>COUNTIF('2way'!$Q$3:$Q$7690,"=" &amp;B25) + COUNTIF('2way'!$R$3:$R$7690,"=" &amp;B25)</f>
        <v>8</v>
      </c>
      <c r="Q25" s="6">
        <f t="shared" si="4"/>
        <v>0</v>
      </c>
      <c r="R25" s="6">
        <f t="shared" si="5"/>
        <v>0</v>
      </c>
      <c r="S25" s="6">
        <f t="shared" si="6"/>
        <v>0</v>
      </c>
      <c r="T25" s="6">
        <f t="shared" si="7"/>
        <v>0</v>
      </c>
      <c r="U25">
        <f t="shared" si="8"/>
        <v>5</v>
      </c>
      <c r="V25" s="6">
        <f t="shared" si="9"/>
        <v>0.625</v>
      </c>
      <c r="W25">
        <f t="shared" si="10"/>
        <v>0</v>
      </c>
      <c r="X25" s="6">
        <f t="shared" si="11"/>
        <v>0</v>
      </c>
      <c r="Y25">
        <f t="shared" si="12"/>
        <v>3</v>
      </c>
      <c r="Z25" s="6">
        <f t="shared" si="13"/>
        <v>0.375</v>
      </c>
      <c r="AA25">
        <f t="shared" si="14"/>
        <v>0</v>
      </c>
      <c r="AB25" s="6">
        <f t="shared" si="15"/>
        <v>0</v>
      </c>
    </row>
    <row r="26" spans="1:28" s="2" customFormat="1" x14ac:dyDescent="0.25">
      <c r="A26" t="s">
        <v>275</v>
      </c>
      <c r="B26" t="s">
        <v>376</v>
      </c>
      <c r="C26" s="60">
        <f>COUNTIFS('2way'!$A$3:$A$7690,"&gt;50%",'2way'!$Y$3:$Y$7690,"Y",'2way'!$Q$3:$Q$7690,"=" &amp;B26) +  COUNTIFS('2way'!$A$3:$A$7690,"&gt;50%",'2way'!$Y$3:$Y$7690,"Y",'2way'!$R$3:$R$7690,"=" &amp;B26)</f>
        <v>1</v>
      </c>
      <c r="D26" s="61">
        <f>COUNTIFS('2way'!$A$3:$A$7690,"&gt;50%",'2way'!$Y$3:$Y$7690,"N",'2way'!$Q$3:$Q$7690,"=" &amp;B26) +  COUNTIFS('2way'!$A$3:$A$7690,"&gt;50%",'2way'!$Y$3:$Y$7690,"N",'2way'!$R$3:$R$7690,"=" &amp;B26)</f>
        <v>1</v>
      </c>
      <c r="E26" s="61">
        <f>COUNTIFS('2way'!$B$3:$B$7690,"&gt;50%",'2way'!$Y$3:$Y$7690,"N",'2way'!$Q$3:$Q$7690,"=" &amp;B26) +  COUNTIFS('2way'!$B$3:$B$7690,"&gt;50%",'2way'!$Y$3:$Y$7690,"N",'2way'!$R$3:$R$7690,"=" &amp;B26)</f>
        <v>2</v>
      </c>
      <c r="F26" s="61">
        <f>COUNTIFS('2way'!$B$3:$B$7690,"&gt;50%",'2way'!$Y$3:$Y$7690,"Y",'2way'!$Q$3:$Q$7690,"=" &amp;B26) +  COUNTIFS('2way'!$B$3:$B$7690,"&gt;50%",'2way'!$Y$3:$Y$7690,"Y",'2way'!$R$3:$R$7690,"=" &amp;B26)</f>
        <v>3</v>
      </c>
      <c r="G26">
        <f>COUNTIF('2way'!$Q$3:$Q$7690,"=" &amp;B26) + COUNTIF('2way'!$R$3:$R$7690,"=" &amp;B26)</f>
        <v>8</v>
      </c>
      <c r="H26" s="6">
        <f t="shared" si="17"/>
        <v>0.125</v>
      </c>
      <c r="I26" s="6">
        <f>D26/G26</f>
        <v>0.125</v>
      </c>
      <c r="J26" s="6">
        <f t="shared" si="2"/>
        <v>0.25</v>
      </c>
      <c r="K26" s="6">
        <f t="shared" si="3"/>
        <v>0.375</v>
      </c>
      <c r="L26" s="61">
        <f>COUNTIFS('2way'!$M$3:$M$7690,"&gt;50%",'2way'!$Y$3:$Y$7690,"Y",'2way'!$Q$3:$Q$7690,"=" &amp;B26) +  COUNTIFS('2way'!$M$3:$M$7690,"&gt;50%",'2way'!$Y$3:$Y$7690,"Y",'2way'!$R$3:$R$7690,"=" &amp;B26)</f>
        <v>0</v>
      </c>
      <c r="M26" s="61">
        <f>COUNTIFS('2way'!$M$3:$M$7690,"&gt;50%",'2way'!$Y$3:$Y$7690,"N",'2way'!$Q$3:$Q$7690,"=" &amp;B26) +  COUNTIFS('2way'!$M$3:$M$7690,"&gt;50%",'2way'!$Y$3:$Y$7690,"N",'2way'!$R$3:$R$7690,"=" &amp;B26)</f>
        <v>0</v>
      </c>
      <c r="N26" s="61">
        <f>COUNTIFS('2way'!$N$3:$N$7690,"&gt;50%",'2way'!$Y$3:$Y$7690,"N",'2way'!$Q$3:$Q$7690,"=" &amp;B26) +  COUNTIFS('2way'!$N$3:$N$7690,"&gt;50%",'2way'!$Y$3:$Y$7690,"N",'2way'!$R$3:$R$7690,"=" &amp;B26)</f>
        <v>0</v>
      </c>
      <c r="O26" s="61">
        <f>COUNTIFS('2way'!$N$3:$N$7690,"&gt;50%",'2way'!$Y$3:$Y$7690,"Y",'2way'!$Q$3:$Q$7690,"=" &amp;B26) +  COUNTIFS('2way'!$N$3:$N$7690,"&gt;50%",'2way'!$Y$3:$Y$7690,"Y",'2way'!$R$3:$R$7690,"=" &amp;B26)</f>
        <v>0</v>
      </c>
      <c r="P26">
        <f>COUNTIF('2way'!$Q$3:$Q$7690,"=" &amp;B26) + COUNTIF('2way'!$R$3:$R$7690,"=" &amp;B26)</f>
        <v>8</v>
      </c>
      <c r="Q26" s="6">
        <f t="shared" si="4"/>
        <v>0</v>
      </c>
      <c r="R26" s="6">
        <f t="shared" si="5"/>
        <v>0</v>
      </c>
      <c r="S26" s="6">
        <f t="shared" si="6"/>
        <v>0</v>
      </c>
      <c r="T26" s="6">
        <f t="shared" si="7"/>
        <v>0</v>
      </c>
      <c r="U26">
        <f t="shared" si="8"/>
        <v>3</v>
      </c>
      <c r="V26" s="6">
        <f t="shared" si="9"/>
        <v>0.375</v>
      </c>
      <c r="W26">
        <f t="shared" si="10"/>
        <v>0</v>
      </c>
      <c r="X26" s="6">
        <f t="shared" si="11"/>
        <v>0</v>
      </c>
      <c r="Y26">
        <f t="shared" si="12"/>
        <v>4</v>
      </c>
      <c r="Z26" s="6">
        <f>Y26/G26</f>
        <v>0.5</v>
      </c>
      <c r="AA26">
        <f t="shared" si="14"/>
        <v>0</v>
      </c>
      <c r="AB26" s="6">
        <f t="shared" si="15"/>
        <v>0</v>
      </c>
    </row>
    <row r="27" spans="1:28" x14ac:dyDescent="0.25">
      <c r="A27" t="s">
        <v>275</v>
      </c>
      <c r="B27" t="s">
        <v>478</v>
      </c>
      <c r="C27" s="60">
        <f>COUNTIFS('2way'!$A$3:$A$7690,"&gt;50%",'2way'!$Y$3:$Y$7690,"Y",'2way'!$Q$3:$Q$7690,"=" &amp;B27) +  COUNTIFS('2way'!$A$3:$A$7690,"&gt;50%",'2way'!$Y$3:$Y$7690,"Y",'2way'!$R$3:$R$7690,"=" &amp;B27)</f>
        <v>0</v>
      </c>
      <c r="D27" s="61">
        <f>COUNTIFS('2way'!$A$3:$A$7690,"&gt;50%",'2way'!$Y$3:$Y$7690,"N",'2way'!$Q$3:$Q$7690,"=" &amp;B27) +  COUNTIFS('2way'!$A$3:$A$7690,"&gt;50%",'2way'!$Y$3:$Y$7690,"N",'2way'!$R$3:$R$7690,"=" &amp;B27)</f>
        <v>1</v>
      </c>
      <c r="E27" s="61">
        <f>COUNTIFS('2way'!$B$3:$B$7690,"&gt;50%",'2way'!$Y$3:$Y$7690,"N",'2way'!$Q$3:$Q$7690,"=" &amp;B27) +  COUNTIFS('2way'!$B$3:$B$7690,"&gt;50%",'2way'!$Y$3:$Y$7690,"N",'2way'!$R$3:$R$7690,"=" &amp;B27)</f>
        <v>4</v>
      </c>
      <c r="F27" s="61">
        <f>COUNTIFS('2way'!$B$3:$B$7690,"&gt;50%",'2way'!$Y$3:$Y$7690,"Y",'2way'!$Q$3:$Q$7690,"=" &amp;B27) +  COUNTIFS('2way'!$B$3:$B$7690,"&gt;50%",'2way'!$Y$3:$Y$7690,"Y",'2way'!$R$3:$R$7690,"=" &amp;B27)</f>
        <v>2</v>
      </c>
      <c r="G27">
        <f>COUNTIF('2way'!$Q$3:$Q$7690,"=" &amp;B27) + COUNTIF('2way'!$R$3:$R$7690,"=" &amp;B27)</f>
        <v>7</v>
      </c>
      <c r="H27" s="6">
        <f t="shared" si="17"/>
        <v>0</v>
      </c>
      <c r="I27" s="6">
        <f t="shared" si="1"/>
        <v>0.14285714285714285</v>
      </c>
      <c r="J27" s="6">
        <f t="shared" si="2"/>
        <v>0.5714285714285714</v>
      </c>
      <c r="K27" s="6">
        <f t="shared" si="3"/>
        <v>0.2857142857142857</v>
      </c>
      <c r="L27" s="61">
        <f>COUNTIFS('2way'!$M$3:$M$7690,"&gt;50%",'2way'!$Y$3:$Y$7690,"Y",'2way'!$Q$3:$Q$7690,"=" &amp;B27) +  COUNTIFS('2way'!$M$3:$M$7690,"&gt;50%",'2way'!$Y$3:$Y$7690,"Y",'2way'!$R$3:$R$7690,"=" &amp;B27)</f>
        <v>0</v>
      </c>
      <c r="M27" s="61">
        <f>COUNTIFS('2way'!$M$3:$M$7690,"&gt;50%",'2way'!$Y$3:$Y$7690,"N",'2way'!$Q$3:$Q$7690,"=" &amp;B27) +  COUNTIFS('2way'!$M$3:$M$7690,"&gt;50%",'2way'!$Y$3:$Y$7690,"N",'2way'!$R$3:$R$7690,"=" &amp;B27)</f>
        <v>0</v>
      </c>
      <c r="N27" s="61">
        <f>COUNTIFS('2way'!$N$3:$N$7690,"&gt;50%",'2way'!$Y$3:$Y$7690,"N",'2way'!$Q$3:$Q$7690,"=" &amp;B27) +  COUNTIFS('2way'!$N$3:$N$7690,"&gt;50%",'2way'!$Y$3:$Y$7690,"N",'2way'!$R$3:$R$7690,"=" &amp;B27)</f>
        <v>0</v>
      </c>
      <c r="O27" s="61">
        <f>COUNTIFS('2way'!$N$3:$N$7690,"&gt;50%",'2way'!$Y$3:$Y$7690,"Y",'2way'!$Q$3:$Q$7690,"=" &amp;B27) +  COUNTIFS('2way'!$N$3:$N$7690,"&gt;50%",'2way'!$Y$3:$Y$7690,"Y",'2way'!$R$3:$R$7690,"=" &amp;B27)</f>
        <v>0</v>
      </c>
      <c r="P27">
        <f>COUNTIF('2way'!$Q$3:$Q$7690,"=" &amp;B27) + COUNTIF('2way'!$R$3:$R$7690,"=" &amp;B27)</f>
        <v>7</v>
      </c>
      <c r="Q27" s="6">
        <f>L27/P27</f>
        <v>0</v>
      </c>
      <c r="R27" s="6">
        <f t="shared" si="5"/>
        <v>0</v>
      </c>
      <c r="S27" s="6">
        <f t="shared" si="6"/>
        <v>0</v>
      </c>
      <c r="T27" s="6">
        <f t="shared" si="7"/>
        <v>0</v>
      </c>
      <c r="U27">
        <f t="shared" si="8"/>
        <v>4</v>
      </c>
      <c r="V27" s="6">
        <f t="shared" si="9"/>
        <v>0.5714285714285714</v>
      </c>
      <c r="W27">
        <f t="shared" si="10"/>
        <v>0</v>
      </c>
      <c r="X27" s="6">
        <f t="shared" si="11"/>
        <v>0</v>
      </c>
      <c r="Y27">
        <f t="shared" si="12"/>
        <v>3</v>
      </c>
      <c r="Z27" s="6">
        <f t="shared" si="13"/>
        <v>0.42857142857142855</v>
      </c>
      <c r="AA27">
        <f t="shared" si="14"/>
        <v>0</v>
      </c>
      <c r="AB27" s="6">
        <f t="shared" si="15"/>
        <v>0</v>
      </c>
    </row>
    <row r="28" spans="1:28" x14ac:dyDescent="0.25">
      <c r="A28" t="s">
        <v>275</v>
      </c>
      <c r="B28" t="s">
        <v>380</v>
      </c>
      <c r="C28" s="60">
        <f>COUNTIFS('2way'!$A$3:$A$7690,"&gt;50%",'2way'!$Y$3:$Y$7690,"Y",'2way'!$Q$3:$Q$7690,"=" &amp;B28) +  COUNTIFS('2way'!$A$3:$A$7690,"&gt;50%",'2way'!$Y$3:$Y$7690,"Y",'2way'!$R$3:$R$7690,"=" &amp;B28)</f>
        <v>1</v>
      </c>
      <c r="D28" s="61">
        <f>COUNTIFS('2way'!$A$3:$A$7690,"&gt;50%",'2way'!$Y$3:$Y$7690,"N",'2way'!$Q$3:$Q$7690,"=" &amp;B28) +  COUNTIFS('2way'!$A$3:$A$7690,"&gt;50%",'2way'!$Y$3:$Y$7690,"N",'2way'!$R$3:$R$7690,"=" &amp;B28)</f>
        <v>1</v>
      </c>
      <c r="E28" s="61">
        <f>COUNTIFS('2way'!$B$3:$B$7690,"&gt;50%",'2way'!$Y$3:$Y$7690,"N",'2way'!$Q$3:$Q$7690,"=" &amp;B28) +  COUNTIFS('2way'!$B$3:$B$7690,"&gt;50%",'2way'!$Y$3:$Y$7690,"N",'2way'!$R$3:$R$7690,"=" &amp;B28)</f>
        <v>1</v>
      </c>
      <c r="F28" s="61">
        <f>COUNTIFS('2way'!$B$3:$B$7690,"&gt;50%",'2way'!$Y$3:$Y$7690,"Y",'2way'!$Q$3:$Q$7690,"=" &amp;B28) +  COUNTIFS('2way'!$B$3:$B$7690,"&gt;50%",'2way'!$Y$3:$Y$7690,"Y",'2way'!$R$3:$R$7690,"=" &amp;B28)</f>
        <v>5</v>
      </c>
      <c r="G28">
        <f>COUNTIF('2way'!$Q$3:$Q$7690,"=" &amp;B28) + COUNTIF('2way'!$R$3:$R$7690,"=" &amp;B28)</f>
        <v>8</v>
      </c>
      <c r="H28" s="6">
        <f t="shared" si="17"/>
        <v>0.125</v>
      </c>
      <c r="I28" s="6">
        <f t="shared" si="1"/>
        <v>0.125</v>
      </c>
      <c r="J28" s="6">
        <f t="shared" si="2"/>
        <v>0.125</v>
      </c>
      <c r="K28" s="6">
        <f t="shared" si="3"/>
        <v>0.625</v>
      </c>
      <c r="L28" s="61">
        <f>COUNTIFS('2way'!$M$3:$M$7690,"&gt;50%",'2way'!$Y$3:$Y$7690,"Y",'2way'!$Q$3:$Q$7690,"=" &amp;B28) +  COUNTIFS('2way'!$M$3:$M$7690,"&gt;50%",'2way'!$Y$3:$Y$7690,"Y",'2way'!$R$3:$R$7690,"=" &amp;B28)</f>
        <v>0</v>
      </c>
      <c r="M28" s="61">
        <f>COUNTIFS('2way'!$M$3:$M$7690,"&gt;50%",'2way'!$Y$3:$Y$7690,"N",'2way'!$Q$3:$Q$7690,"=" &amp;B28) +  COUNTIFS('2way'!$M$3:$M$7690,"&gt;50%",'2way'!$Y$3:$Y$7690,"N",'2way'!$R$3:$R$7690,"=" &amp;B28)</f>
        <v>0</v>
      </c>
      <c r="N28" s="61">
        <f>COUNTIFS('2way'!$N$3:$N$7690,"&gt;50%",'2way'!$Y$3:$Y$7690,"N",'2way'!$Q$3:$Q$7690,"=" &amp;B28) +  COUNTIFS('2way'!$N$3:$N$7690,"&gt;50%",'2way'!$Y$3:$Y$7690,"N",'2way'!$R$3:$R$7690,"=" &amp;B28)</f>
        <v>0</v>
      </c>
      <c r="O28" s="61">
        <f>COUNTIFS('2way'!$N$3:$N$7690,"&gt;50%",'2way'!$Y$3:$Y$7690,"Y",'2way'!$Q$3:$Q$7690,"=" &amp;B28) +  COUNTIFS('2way'!$N$3:$N$7690,"&gt;50%",'2way'!$Y$3:$Y$7690,"Y",'2way'!$R$3:$R$7690,"=" &amp;B28)</f>
        <v>0</v>
      </c>
      <c r="P28">
        <f>COUNTIF('2way'!$Q$3:$Q$7690,"=" &amp;B28) + COUNTIF('2way'!$R$3:$R$7690,"=" &amp;B28)</f>
        <v>8</v>
      </c>
      <c r="Q28" s="6">
        <f t="shared" si="4"/>
        <v>0</v>
      </c>
      <c r="R28" s="6">
        <f t="shared" si="5"/>
        <v>0</v>
      </c>
      <c r="S28" s="6">
        <f t="shared" si="6"/>
        <v>0</v>
      </c>
      <c r="T28" s="6">
        <f t="shared" si="7"/>
        <v>0</v>
      </c>
      <c r="U28">
        <f t="shared" si="8"/>
        <v>2</v>
      </c>
      <c r="V28" s="6">
        <f t="shared" si="9"/>
        <v>0.25</v>
      </c>
      <c r="W28">
        <f t="shared" si="10"/>
        <v>0</v>
      </c>
      <c r="X28" s="6">
        <f t="shared" si="11"/>
        <v>0</v>
      </c>
      <c r="Y28">
        <f t="shared" si="12"/>
        <v>6</v>
      </c>
      <c r="Z28" s="6">
        <f t="shared" si="13"/>
        <v>0.75</v>
      </c>
      <c r="AA28">
        <f t="shared" si="14"/>
        <v>0</v>
      </c>
      <c r="AB28" s="6">
        <f t="shared" si="15"/>
        <v>0</v>
      </c>
    </row>
    <row r="29" spans="1:28" x14ac:dyDescent="0.25">
      <c r="A29" t="s">
        <v>275</v>
      </c>
      <c r="B29" t="s">
        <v>378</v>
      </c>
      <c r="C29" s="60">
        <f>COUNTIFS('2way'!$A$3:$A$7690,"&gt;50%",'2way'!$Y$3:$Y$7690,"Y",'2way'!$Q$3:$Q$7690,"=" &amp;B29) +  COUNTIFS('2way'!$A$3:$A$7690,"&gt;50%",'2way'!$Y$3:$Y$7690,"Y",'2way'!$R$3:$R$7690,"=" &amp;B29)</f>
        <v>2</v>
      </c>
      <c r="D29" s="61">
        <f>COUNTIFS('2way'!$A$3:$A$7690,"&gt;50%",'2way'!$Y$3:$Y$7690,"N",'2way'!$Q$3:$Q$7690,"=" &amp;B29) +  COUNTIFS('2way'!$A$3:$A$7690,"&gt;50%",'2way'!$Y$3:$Y$7690,"N",'2way'!$R$3:$R$7690,"=" &amp;B29)</f>
        <v>4</v>
      </c>
      <c r="E29" s="61">
        <f>COUNTIFS('2way'!$B$3:$B$7690,"&gt;50%",'2way'!$Y$3:$Y$7690,"N",'2way'!$Q$3:$Q$7690,"=" &amp;B29) +  COUNTIFS('2way'!$B$3:$B$7690,"&gt;50%",'2way'!$Y$3:$Y$7690,"N",'2way'!$R$3:$R$7690,"=" &amp;B29)</f>
        <v>1</v>
      </c>
      <c r="F29" s="61">
        <f>COUNTIFS('2way'!$B$3:$B$7690,"&gt;50%",'2way'!$Y$3:$Y$7690,"Y",'2way'!$Q$3:$Q$7690,"=" &amp;B29) +  COUNTIFS('2way'!$B$3:$B$7690,"&gt;50%",'2way'!$Y$3:$Y$7690,"Y",'2way'!$R$3:$R$7690,"=" &amp;B29)</f>
        <v>1</v>
      </c>
      <c r="G29">
        <f>COUNTIF('2way'!$Q$3:$Q$7690,"=" &amp;B29) + COUNTIF('2way'!$R$3:$R$7690,"=" &amp;B29)</f>
        <v>8</v>
      </c>
      <c r="H29" s="6">
        <f t="shared" si="17"/>
        <v>0.25</v>
      </c>
      <c r="I29" s="6">
        <f t="shared" si="1"/>
        <v>0.5</v>
      </c>
      <c r="J29" s="6">
        <f t="shared" si="2"/>
        <v>0.125</v>
      </c>
      <c r="K29" s="6">
        <f t="shared" si="3"/>
        <v>0.125</v>
      </c>
      <c r="L29" s="61">
        <f>COUNTIFS('2way'!$M$3:$M$7690,"&gt;50%",'2way'!$Y$3:$Y$7690,"Y",'2way'!$Q$3:$Q$7690,"=" &amp;B29) +  COUNTIFS('2way'!$M$3:$M$7690,"&gt;50%",'2way'!$Y$3:$Y$7690,"Y",'2way'!$R$3:$R$7690,"=" &amp;B29)</f>
        <v>0</v>
      </c>
      <c r="M29" s="61">
        <f>COUNTIFS('2way'!$M$3:$M$7690,"&gt;50%",'2way'!$Y$3:$Y$7690,"N",'2way'!$Q$3:$Q$7690,"=" &amp;B29) +  COUNTIFS('2way'!$M$3:$M$7690,"&gt;50%",'2way'!$Y$3:$Y$7690,"N",'2way'!$R$3:$R$7690,"=" &amp;B29)</f>
        <v>0</v>
      </c>
      <c r="N29" s="61">
        <f>COUNTIFS('2way'!$N$3:$N$7690,"&gt;50%",'2way'!$Y$3:$Y$7690,"N",'2way'!$Q$3:$Q$7690,"=" &amp;B29) +  COUNTIFS('2way'!$N$3:$N$7690,"&gt;50%",'2way'!$Y$3:$Y$7690,"N",'2way'!$R$3:$R$7690,"=" &amp;B29)</f>
        <v>0</v>
      </c>
      <c r="O29" s="61">
        <f>COUNTIFS('2way'!$N$3:$N$7690,"&gt;50%",'2way'!$Y$3:$Y$7690,"Y",'2way'!$Q$3:$Q$7690,"=" &amp;B29) +  COUNTIFS('2way'!$N$3:$N$7690,"&gt;50%",'2way'!$Y$3:$Y$7690,"Y",'2way'!$R$3:$R$7690,"=" &amp;B29)</f>
        <v>0</v>
      </c>
      <c r="P29">
        <f>COUNTIF('2way'!$Q$3:$Q$7690,"=" &amp;B29) + COUNTIF('2way'!$R$3:$R$7690,"=" &amp;B29)</f>
        <v>8</v>
      </c>
      <c r="Q29" s="6">
        <f t="shared" si="4"/>
        <v>0</v>
      </c>
      <c r="R29" s="6">
        <f t="shared" si="5"/>
        <v>0</v>
      </c>
      <c r="S29" s="6">
        <f t="shared" si="6"/>
        <v>0</v>
      </c>
      <c r="T29" s="6">
        <f t="shared" si="7"/>
        <v>0</v>
      </c>
      <c r="U29">
        <f t="shared" si="8"/>
        <v>3</v>
      </c>
      <c r="V29" s="6">
        <f t="shared" si="9"/>
        <v>0.375</v>
      </c>
      <c r="W29">
        <f t="shared" si="10"/>
        <v>0</v>
      </c>
      <c r="X29" s="6">
        <f t="shared" si="11"/>
        <v>0</v>
      </c>
      <c r="Y29">
        <f t="shared" si="12"/>
        <v>5</v>
      </c>
      <c r="Z29" s="6">
        <f t="shared" si="13"/>
        <v>0.625</v>
      </c>
      <c r="AA29">
        <f t="shared" si="14"/>
        <v>0</v>
      </c>
      <c r="AB29" s="6">
        <f t="shared" si="15"/>
        <v>0</v>
      </c>
    </row>
    <row r="30" spans="1:28" x14ac:dyDescent="0.25">
      <c r="A30" t="s">
        <v>268</v>
      </c>
      <c r="B30" t="s">
        <v>381</v>
      </c>
      <c r="C30" s="60">
        <f>COUNTIFS('2way'!$A$3:$A$7690,"&gt;50%",'2way'!$Y$3:$Y$7690,"Y",'2way'!$Q$3:$Q$7690,"=" &amp;B30) +  COUNTIFS('2way'!$A$3:$A$7690,"&gt;50%",'2way'!$Y$3:$Y$7690,"Y",'2way'!$R$3:$R$7690,"=" &amp;B30)</f>
        <v>2</v>
      </c>
      <c r="D30" s="61">
        <f>COUNTIFS('2way'!$A$3:$A$7690,"&gt;50%",'2way'!$Y$3:$Y$7690,"N",'2way'!$Q$3:$Q$7690,"=" &amp;B30) +  COUNTIFS('2way'!$A$3:$A$7690,"&gt;50%",'2way'!$Y$3:$Y$7690,"N",'2way'!$R$3:$R$7690,"=" &amp;B30)</f>
        <v>2</v>
      </c>
      <c r="E30" s="61">
        <f>COUNTIFS('2way'!$B$3:$B$7690,"&gt;50%",'2way'!$Y$3:$Y$7690,"N",'2way'!$Q$3:$Q$7690,"=" &amp;B30) +  COUNTIFS('2way'!$B$3:$B$7690,"&gt;50%",'2way'!$Y$3:$Y$7690,"N",'2way'!$R$3:$R$7690,"=" &amp;B30)</f>
        <v>0</v>
      </c>
      <c r="F30" s="61">
        <f>COUNTIFS('2way'!$B$3:$B$7690,"&gt;50%",'2way'!$Y$3:$Y$7690,"Y",'2way'!$Q$3:$Q$7690,"=" &amp;B30) +  COUNTIFS('2way'!$B$3:$B$7690,"&gt;50%",'2way'!$Y$3:$Y$7690,"Y",'2way'!$R$3:$R$7690,"=" &amp;B30)</f>
        <v>1</v>
      </c>
      <c r="G30">
        <f>COUNTIF('2way'!$Q$3:$Q$7690,"=" &amp;B30) + COUNTIF('2way'!$R$3:$R$7690,"=" &amp;B30)</f>
        <v>6</v>
      </c>
      <c r="H30" s="6">
        <f t="shared" si="17"/>
        <v>0.33333333333333331</v>
      </c>
      <c r="I30" s="6">
        <f t="shared" si="1"/>
        <v>0.33333333333333331</v>
      </c>
      <c r="J30" s="6">
        <f t="shared" si="2"/>
        <v>0</v>
      </c>
      <c r="K30" s="6">
        <f t="shared" si="3"/>
        <v>0.16666666666666666</v>
      </c>
      <c r="L30" s="61">
        <f>COUNTIFS('2way'!$M$3:$M$7690,"&gt;50%",'2way'!$Y$3:$Y$7690,"Y",'2way'!$Q$3:$Q$7690,"=" &amp;B30) +  COUNTIFS('2way'!$M$3:$M$7690,"&gt;50%",'2way'!$Y$3:$Y$7690,"Y",'2way'!$R$3:$R$7690,"=" &amp;B30)</f>
        <v>0</v>
      </c>
      <c r="M30" s="61">
        <f>COUNTIFS('2way'!$M$3:$M$7690,"&gt;50%",'2way'!$Y$3:$Y$7690,"N",'2way'!$Q$3:$Q$7690,"=" &amp;B30) +  COUNTIFS('2way'!$M$3:$M$7690,"&gt;50%",'2way'!$Y$3:$Y$7690,"N",'2way'!$R$3:$R$7690,"=" &amp;B30)</f>
        <v>0</v>
      </c>
      <c r="N30" s="61">
        <f>COUNTIFS('2way'!$N$3:$N$7690,"&gt;50%",'2way'!$Y$3:$Y$7690,"N",'2way'!$Q$3:$Q$7690,"=" &amp;B30) +  COUNTIFS('2way'!$N$3:$N$7690,"&gt;50%",'2way'!$Y$3:$Y$7690,"N",'2way'!$R$3:$R$7690,"=" &amp;B30)</f>
        <v>0</v>
      </c>
      <c r="O30" s="61">
        <f>COUNTIFS('2way'!$N$3:$N$7690,"&gt;50%",'2way'!$Y$3:$Y$7690,"Y",'2way'!$Q$3:$Q$7690,"=" &amp;B30) +  COUNTIFS('2way'!$N$3:$N$7690,"&gt;50%",'2way'!$Y$3:$Y$7690,"Y",'2way'!$R$3:$R$7690,"=" &amp;B30)</f>
        <v>0</v>
      </c>
      <c r="P30">
        <f>COUNTIF('2way'!$Q$3:$Q$7690,"=" &amp;B30) + COUNTIF('2way'!$R$3:$R$7690,"=" &amp;B30)</f>
        <v>6</v>
      </c>
      <c r="Q30" s="6">
        <f t="shared" si="4"/>
        <v>0</v>
      </c>
      <c r="R30" s="6">
        <f t="shared" si="5"/>
        <v>0</v>
      </c>
      <c r="S30" s="6">
        <f t="shared" si="6"/>
        <v>0</v>
      </c>
      <c r="T30" s="6">
        <f t="shared" si="7"/>
        <v>0</v>
      </c>
      <c r="U30">
        <f t="shared" si="8"/>
        <v>2</v>
      </c>
      <c r="V30" s="6">
        <f t="shared" si="9"/>
        <v>0.33333333333333331</v>
      </c>
      <c r="W30">
        <f t="shared" si="10"/>
        <v>0</v>
      </c>
      <c r="X30" s="6">
        <f t="shared" si="11"/>
        <v>0</v>
      </c>
      <c r="Y30">
        <f>D30+F30</f>
        <v>3</v>
      </c>
      <c r="Z30" s="6">
        <f t="shared" si="13"/>
        <v>0.5</v>
      </c>
      <c r="AA30">
        <f t="shared" si="14"/>
        <v>0</v>
      </c>
      <c r="AB30" s="6">
        <f t="shared" si="15"/>
        <v>0</v>
      </c>
    </row>
    <row r="31" spans="1:28" x14ac:dyDescent="0.25">
      <c r="A31" t="s">
        <v>268</v>
      </c>
      <c r="B31" t="s">
        <v>315</v>
      </c>
      <c r="C31" s="60">
        <f>COUNTIFS('2way'!$A$3:$A$7690,"&gt;50%",'2way'!$Y$3:$Y$7690,"Y",'2way'!$Q$3:$Q$7690,"=" &amp;B31) +  COUNTIFS('2way'!$A$3:$A$7690,"&gt;50%",'2way'!$Y$3:$Y$7690,"Y",'2way'!$R$3:$R$7690,"=" &amp;B31)</f>
        <v>2</v>
      </c>
      <c r="D31" s="61">
        <f>COUNTIFS('2way'!$A$3:$A$7690,"&gt;50%",'2way'!$Y$3:$Y$7690,"N",'2way'!$Q$3:$Q$7690,"=" &amp;B31) +  COUNTIFS('2way'!$A$3:$A$7690,"&gt;50%",'2way'!$Y$3:$Y$7690,"N",'2way'!$R$3:$R$7690,"=" &amp;B31)</f>
        <v>1</v>
      </c>
      <c r="E31" s="61">
        <f>COUNTIFS('2way'!$B$3:$B$7690,"&gt;50%",'2way'!$Y$3:$Y$7690,"N",'2way'!$Q$3:$Q$7690,"=" &amp;B31) +  COUNTIFS('2way'!$B$3:$B$7690,"&gt;50%",'2way'!$Y$3:$Y$7690,"N",'2way'!$R$3:$R$7690,"=" &amp;B31)</f>
        <v>1</v>
      </c>
      <c r="F31" s="61">
        <f>COUNTIFS('2way'!$B$3:$B$7690,"&gt;50%",'2way'!$Y$3:$Y$7690,"Y",'2way'!$Q$3:$Q$7690,"=" &amp;B31) +  COUNTIFS('2way'!$B$3:$B$7690,"&gt;50%",'2way'!$Y$3:$Y$7690,"Y",'2way'!$R$3:$R$7690,"=" &amp;B31)</f>
        <v>2</v>
      </c>
      <c r="G31">
        <f>COUNTIF('2way'!$Q$3:$Q$7690,"=" &amp;B31) + COUNTIF('2way'!$R$3:$R$7690,"=" &amp;B31)</f>
        <v>6</v>
      </c>
      <c r="H31" s="6">
        <f t="shared" si="17"/>
        <v>0.33333333333333331</v>
      </c>
      <c r="I31" s="6">
        <f t="shared" si="1"/>
        <v>0.16666666666666666</v>
      </c>
      <c r="J31" s="6">
        <f t="shared" si="2"/>
        <v>0.16666666666666666</v>
      </c>
      <c r="K31" s="6">
        <f t="shared" si="3"/>
        <v>0.33333333333333331</v>
      </c>
      <c r="L31" s="61">
        <f>COUNTIFS('2way'!$M$3:$M$7690,"&gt;50%",'2way'!$Y$3:$Y$7690,"Y",'2way'!$Q$3:$Q$7690,"=" &amp;B31) +  COUNTIFS('2way'!$M$3:$M$7690,"&gt;50%",'2way'!$Y$3:$Y$7690,"Y",'2way'!$R$3:$R$7690,"=" &amp;B31)</f>
        <v>0</v>
      </c>
      <c r="M31" s="61">
        <f>COUNTIFS('2way'!$M$3:$M$7690,"&gt;50%",'2way'!$Y$3:$Y$7690,"N",'2way'!$Q$3:$Q$7690,"=" &amp;B31) +  COUNTIFS('2way'!$M$3:$M$7690,"&gt;50%",'2way'!$Y$3:$Y$7690,"N",'2way'!$R$3:$R$7690,"=" &amp;B31)</f>
        <v>0</v>
      </c>
      <c r="N31" s="61">
        <f>COUNTIFS('2way'!$N$3:$N$7690,"&gt;50%",'2way'!$Y$3:$Y$7690,"N",'2way'!$Q$3:$Q$7690,"=" &amp;B31) +  COUNTIFS('2way'!$N$3:$N$7690,"&gt;50%",'2way'!$Y$3:$Y$7690,"N",'2way'!$R$3:$R$7690,"=" &amp;B31)</f>
        <v>0</v>
      </c>
      <c r="O31" s="61">
        <f>COUNTIFS('2way'!$N$3:$N$7690,"&gt;50%",'2way'!$Y$3:$Y$7690,"Y",'2way'!$Q$3:$Q$7690,"=" &amp;B31) +  COUNTIFS('2way'!$N$3:$N$7690,"&gt;50%",'2way'!$Y$3:$Y$7690,"Y",'2way'!$R$3:$R$7690,"=" &amp;B31)</f>
        <v>0</v>
      </c>
      <c r="P31">
        <f>COUNTIF('2way'!$Q$3:$Q$7690,"=" &amp;B31) + COUNTIF('2way'!$R$3:$R$7690,"=" &amp;B31)</f>
        <v>6</v>
      </c>
      <c r="Q31" s="6">
        <f t="shared" si="4"/>
        <v>0</v>
      </c>
      <c r="R31" s="6">
        <f t="shared" si="5"/>
        <v>0</v>
      </c>
      <c r="S31" s="6">
        <f t="shared" si="6"/>
        <v>0</v>
      </c>
      <c r="T31" s="6">
        <f t="shared" si="7"/>
        <v>0</v>
      </c>
      <c r="U31">
        <f t="shared" si="8"/>
        <v>3</v>
      </c>
      <c r="V31" s="6">
        <f t="shared" si="9"/>
        <v>0.5</v>
      </c>
      <c r="W31">
        <f t="shared" si="10"/>
        <v>0</v>
      </c>
      <c r="X31" s="6">
        <f t="shared" si="11"/>
        <v>0</v>
      </c>
      <c r="Y31">
        <f t="shared" si="12"/>
        <v>3</v>
      </c>
      <c r="Z31" s="6">
        <f t="shared" si="13"/>
        <v>0.5</v>
      </c>
      <c r="AA31">
        <f t="shared" si="14"/>
        <v>0</v>
      </c>
      <c r="AB31" s="6">
        <f t="shared" si="15"/>
        <v>0</v>
      </c>
    </row>
    <row r="32" spans="1:28" x14ac:dyDescent="0.25">
      <c r="A32" t="s">
        <v>268</v>
      </c>
      <c r="B32" t="s">
        <v>310</v>
      </c>
      <c r="C32" s="60">
        <f>COUNTIFS('2way'!$A$3:$A$7690,"&gt;50%",'2way'!$Y$3:$Y$7690,"Y",'2way'!$Q$3:$Q$7690,"=" &amp;B32) +  COUNTIFS('2way'!$A$3:$A$7690,"&gt;50%",'2way'!$Y$3:$Y$7690,"Y",'2way'!$R$3:$R$7690,"=" &amp;B32)</f>
        <v>1</v>
      </c>
      <c r="D32" s="61">
        <f>COUNTIFS('2way'!$A$3:$A$7690,"&gt;50%",'2way'!$Y$3:$Y$7690,"N",'2way'!$Q$3:$Q$7690,"=" &amp;B32) +  COUNTIFS('2way'!$A$3:$A$7690,"&gt;50%",'2way'!$Y$3:$Y$7690,"N",'2way'!$R$3:$R$7690,"=" &amp;B32)</f>
        <v>1</v>
      </c>
      <c r="E32" s="61">
        <f>COUNTIFS('2way'!$B$3:$B$7690,"&gt;50%",'2way'!$Y$3:$Y$7690,"N",'2way'!$Q$3:$Q$7690,"=" &amp;B32) +  COUNTIFS('2way'!$B$3:$B$7690,"&gt;50%",'2way'!$Y$3:$Y$7690,"N",'2way'!$R$3:$R$7690,"=" &amp;B32)</f>
        <v>1</v>
      </c>
      <c r="F32" s="61">
        <f>COUNTIFS('2way'!$B$3:$B$7690,"&gt;50%",'2way'!$Y$3:$Y$7690,"Y",'2way'!$Q$3:$Q$7690,"=" &amp;B32) +  COUNTIFS('2way'!$B$3:$B$7690,"&gt;50%",'2way'!$Y$3:$Y$7690,"Y",'2way'!$R$3:$R$7690,"=" &amp;B32)</f>
        <v>3</v>
      </c>
      <c r="G32">
        <f>COUNTIF('2way'!$Q$3:$Q$7690,"=" &amp;B32) + COUNTIF('2way'!$R$3:$R$7690,"=" &amp;B32)</f>
        <v>6</v>
      </c>
      <c r="H32" s="6">
        <f t="shared" si="17"/>
        <v>0.16666666666666666</v>
      </c>
      <c r="I32" s="6">
        <f t="shared" si="1"/>
        <v>0.16666666666666666</v>
      </c>
      <c r="J32" s="6">
        <f t="shared" si="2"/>
        <v>0.16666666666666666</v>
      </c>
      <c r="K32" s="6">
        <f t="shared" si="3"/>
        <v>0.5</v>
      </c>
      <c r="L32" s="61">
        <f>COUNTIFS('2way'!$M$3:$M$7690,"&gt;50%",'2way'!$Y$3:$Y$7690,"Y",'2way'!$Q$3:$Q$7690,"=" &amp;B32) +  COUNTIFS('2way'!$M$3:$M$7690,"&gt;50%",'2way'!$Y$3:$Y$7690,"Y",'2way'!$R$3:$R$7690,"=" &amp;B32)</f>
        <v>0</v>
      </c>
      <c r="M32" s="61">
        <f>COUNTIFS('2way'!$M$3:$M$7690,"&gt;50%",'2way'!$Y$3:$Y$7690,"N",'2way'!$Q$3:$Q$7690,"=" &amp;B32) +  COUNTIFS('2way'!$M$3:$M$7690,"&gt;50%",'2way'!$Y$3:$Y$7690,"N",'2way'!$R$3:$R$7690,"=" &amp;B32)</f>
        <v>0</v>
      </c>
      <c r="N32" s="61">
        <f>COUNTIFS('2way'!$N$3:$N$7690,"&gt;50%",'2way'!$Y$3:$Y$7690,"N",'2way'!$Q$3:$Q$7690,"=" &amp;B32) +  COUNTIFS('2way'!$N$3:$N$7690,"&gt;50%",'2way'!$Y$3:$Y$7690,"N",'2way'!$R$3:$R$7690,"=" &amp;B32)</f>
        <v>0</v>
      </c>
      <c r="O32" s="61">
        <f>COUNTIFS('2way'!$N$3:$N$7690,"&gt;50%",'2way'!$Y$3:$Y$7690,"Y",'2way'!$Q$3:$Q$7690,"=" &amp;B32) +  COUNTIFS('2way'!$N$3:$N$7690,"&gt;50%",'2way'!$Y$3:$Y$7690,"Y",'2way'!$R$3:$R$7690,"=" &amp;B32)</f>
        <v>0</v>
      </c>
      <c r="P32">
        <f>COUNTIF('2way'!$Q$3:$Q$7690,"=" &amp;B32) + COUNTIF('2way'!$R$3:$R$7690,"=" &amp;B32)</f>
        <v>6</v>
      </c>
      <c r="Q32" s="6">
        <f t="shared" si="4"/>
        <v>0</v>
      </c>
      <c r="R32" s="6">
        <f t="shared" si="5"/>
        <v>0</v>
      </c>
      <c r="S32" s="6">
        <f t="shared" si="6"/>
        <v>0</v>
      </c>
      <c r="T32" s="6">
        <f t="shared" si="7"/>
        <v>0</v>
      </c>
      <c r="U32">
        <f t="shared" si="8"/>
        <v>2</v>
      </c>
      <c r="V32" s="6">
        <f t="shared" si="9"/>
        <v>0.33333333333333331</v>
      </c>
      <c r="W32">
        <f t="shared" si="10"/>
        <v>0</v>
      </c>
      <c r="X32" s="6">
        <f t="shared" si="11"/>
        <v>0</v>
      </c>
      <c r="Y32">
        <f t="shared" si="12"/>
        <v>4</v>
      </c>
      <c r="Z32" s="6">
        <f t="shared" si="13"/>
        <v>0.66666666666666663</v>
      </c>
      <c r="AA32">
        <f t="shared" si="14"/>
        <v>0</v>
      </c>
      <c r="AB32" s="6">
        <f t="shared" si="15"/>
        <v>0</v>
      </c>
    </row>
    <row r="33" spans="1:28" x14ac:dyDescent="0.25">
      <c r="A33" t="s">
        <v>268</v>
      </c>
      <c r="B33" t="s">
        <v>384</v>
      </c>
      <c r="C33" s="60">
        <f>COUNTIFS('2way'!$A$3:$A$7690,"&gt;50%",'2way'!$Y$3:$Y$7690,"Y",'2way'!$Q$3:$Q$7690,"=" &amp;B33) +  COUNTIFS('2way'!$A$3:$A$7690,"&gt;50%",'2way'!$Y$3:$Y$7690,"Y",'2way'!$R$3:$R$7690,"=" &amp;B33)</f>
        <v>1</v>
      </c>
      <c r="D33" s="61">
        <f>COUNTIFS('2way'!$A$3:$A$7690,"&gt;50%",'2way'!$Y$3:$Y$7690,"N",'2way'!$Q$3:$Q$7690,"=" &amp;B33) +  COUNTIFS('2way'!$A$3:$A$7690,"&gt;50%",'2way'!$Y$3:$Y$7690,"N",'2way'!$R$3:$R$7690,"=" &amp;B33)</f>
        <v>4</v>
      </c>
      <c r="E33" s="61">
        <f>COUNTIFS('2way'!$B$3:$B$7690,"&gt;50%",'2way'!$Y$3:$Y$7690,"N",'2way'!$Q$3:$Q$7690,"=" &amp;B33) +  COUNTIFS('2way'!$B$3:$B$7690,"&gt;50%",'2way'!$Y$3:$Y$7690,"N",'2way'!$R$3:$R$7690,"=" &amp;B33)</f>
        <v>0</v>
      </c>
      <c r="F33" s="61">
        <f>COUNTIFS('2way'!$B$3:$B$7690,"&gt;50%",'2way'!$Y$3:$Y$7690,"Y",'2way'!$Q$3:$Q$7690,"=" &amp;B33) +  COUNTIFS('2way'!$B$3:$B$7690,"&gt;50%",'2way'!$Y$3:$Y$7690,"Y",'2way'!$R$3:$R$7690,"=" &amp;B33)</f>
        <v>0</v>
      </c>
      <c r="G33">
        <f>COUNTIF('2way'!$Q$3:$Q$7690,"=" &amp;B33) + COUNTIF('2way'!$R$3:$R$7690,"=" &amp;B33)</f>
        <v>6</v>
      </c>
      <c r="H33" s="6">
        <f t="shared" si="17"/>
        <v>0.16666666666666666</v>
      </c>
      <c r="I33" s="6">
        <f t="shared" si="1"/>
        <v>0.66666666666666663</v>
      </c>
      <c r="J33" s="6">
        <f t="shared" si="2"/>
        <v>0</v>
      </c>
      <c r="K33" s="6">
        <f t="shared" si="3"/>
        <v>0</v>
      </c>
      <c r="L33" s="61">
        <f>COUNTIFS('2way'!$M$3:$M$7690,"&gt;50%",'2way'!$Y$3:$Y$7690,"Y",'2way'!$Q$3:$Q$7690,"=" &amp;B33) +  COUNTIFS('2way'!$M$3:$M$7690,"&gt;50%",'2way'!$Y$3:$Y$7690,"Y",'2way'!$R$3:$R$7690,"=" &amp;B33)</f>
        <v>0</v>
      </c>
      <c r="M33" s="61">
        <f>COUNTIFS('2way'!$M$3:$M$7690,"&gt;50%",'2way'!$Y$3:$Y$7690,"N",'2way'!$Q$3:$Q$7690,"=" &amp;B33) +  COUNTIFS('2way'!$M$3:$M$7690,"&gt;50%",'2way'!$Y$3:$Y$7690,"N",'2way'!$R$3:$R$7690,"=" &amp;B33)</f>
        <v>0</v>
      </c>
      <c r="N33" s="61">
        <f>COUNTIFS('2way'!$N$3:$N$7690,"&gt;50%",'2way'!$Y$3:$Y$7690,"N",'2way'!$Q$3:$Q$7690,"=" &amp;B33) +  COUNTIFS('2way'!$N$3:$N$7690,"&gt;50%",'2way'!$Y$3:$Y$7690,"N",'2way'!$R$3:$R$7690,"=" &amp;B33)</f>
        <v>0</v>
      </c>
      <c r="O33" s="61">
        <f>COUNTIFS('2way'!$N$3:$N$7690,"&gt;50%",'2way'!$Y$3:$Y$7690,"Y",'2way'!$Q$3:$Q$7690,"=" &amp;B33) +  COUNTIFS('2way'!$N$3:$N$7690,"&gt;50%",'2way'!$Y$3:$Y$7690,"Y",'2way'!$R$3:$R$7690,"=" &amp;B33)</f>
        <v>0</v>
      </c>
      <c r="P33">
        <f>COUNTIF('2way'!$Q$3:$Q$7690,"=" &amp;B33) + COUNTIF('2way'!$R$3:$R$7690,"=" &amp;B33)</f>
        <v>6</v>
      </c>
      <c r="Q33" s="6">
        <f t="shared" si="4"/>
        <v>0</v>
      </c>
      <c r="R33" s="6">
        <f t="shared" si="5"/>
        <v>0</v>
      </c>
      <c r="S33" s="6">
        <f t="shared" si="6"/>
        <v>0</v>
      </c>
      <c r="T33" s="6">
        <f t="shared" si="7"/>
        <v>0</v>
      </c>
      <c r="U33">
        <f t="shared" si="8"/>
        <v>1</v>
      </c>
      <c r="V33" s="6">
        <f t="shared" si="9"/>
        <v>0.16666666666666666</v>
      </c>
      <c r="W33">
        <f t="shared" si="10"/>
        <v>0</v>
      </c>
      <c r="X33" s="6">
        <f t="shared" si="11"/>
        <v>0</v>
      </c>
      <c r="Y33">
        <f t="shared" si="12"/>
        <v>4</v>
      </c>
      <c r="Z33" s="6">
        <f t="shared" si="13"/>
        <v>0.66666666666666663</v>
      </c>
      <c r="AA33">
        <f t="shared" si="14"/>
        <v>0</v>
      </c>
      <c r="AB33" s="6">
        <f t="shared" si="15"/>
        <v>0</v>
      </c>
    </row>
    <row r="34" spans="1:28" x14ac:dyDescent="0.25">
      <c r="A34" t="s">
        <v>268</v>
      </c>
      <c r="B34" t="s">
        <v>313</v>
      </c>
      <c r="C34" s="60">
        <f>COUNTIFS('2way'!$A$3:$A$7690,"&gt;50%",'2way'!$Y$3:$Y$7690,"Y",'2way'!$Q$3:$Q$7690,"=" &amp;B34) +  COUNTIFS('2way'!$A$3:$A$7690,"&gt;50%",'2way'!$Y$3:$Y$7690,"Y",'2way'!$R$3:$R$7690,"=" &amp;B34)</f>
        <v>1</v>
      </c>
      <c r="D34" s="61">
        <f>COUNTIFS('2way'!$A$3:$A$7690,"&gt;50%",'2way'!$Y$3:$Y$7690,"N",'2way'!$Q$3:$Q$7690,"=" &amp;B34) +  COUNTIFS('2way'!$A$3:$A$7690,"&gt;50%",'2way'!$Y$3:$Y$7690,"N",'2way'!$R$3:$R$7690,"=" &amp;B34)</f>
        <v>2</v>
      </c>
      <c r="E34" s="61">
        <f>COUNTIFS('2way'!$B$3:$B$7690,"&gt;50%",'2way'!$Y$3:$Y$7690,"N",'2way'!$Q$3:$Q$7690,"=" &amp;B34) +  COUNTIFS('2way'!$B$3:$B$7690,"&gt;50%",'2way'!$Y$3:$Y$7690,"N",'2way'!$R$3:$R$7690,"=" &amp;B34)</f>
        <v>2</v>
      </c>
      <c r="F34" s="61">
        <f>COUNTIFS('2way'!$B$3:$B$7690,"&gt;50%",'2way'!$Y$3:$Y$7690,"Y",'2way'!$Q$3:$Q$7690,"=" &amp;B34) +  COUNTIFS('2way'!$B$3:$B$7690,"&gt;50%",'2way'!$Y$3:$Y$7690,"Y",'2way'!$R$3:$R$7690,"=" &amp;B34)</f>
        <v>1</v>
      </c>
      <c r="G34">
        <f>COUNTIF('2way'!$Q$3:$Q$7690,"=" &amp;B34) + COUNTIF('2way'!$R$3:$R$7690,"=" &amp;B34)</f>
        <v>6</v>
      </c>
      <c r="H34" s="6">
        <f t="shared" si="17"/>
        <v>0.16666666666666666</v>
      </c>
      <c r="I34" s="6">
        <f t="shared" si="1"/>
        <v>0.33333333333333331</v>
      </c>
      <c r="J34" s="6">
        <f t="shared" si="2"/>
        <v>0.33333333333333331</v>
      </c>
      <c r="K34" s="6">
        <f t="shared" si="3"/>
        <v>0.16666666666666666</v>
      </c>
      <c r="L34" s="61">
        <f>COUNTIFS('2way'!$M$3:$M$7690,"&gt;50%",'2way'!$Y$3:$Y$7690,"Y",'2way'!$Q$3:$Q$7690,"=" &amp;B34) +  COUNTIFS('2way'!$M$3:$M$7690,"&gt;50%",'2way'!$Y$3:$Y$7690,"Y",'2way'!$R$3:$R$7690,"=" &amp;B34)</f>
        <v>0</v>
      </c>
      <c r="M34" s="61">
        <f>COUNTIFS('2way'!$M$3:$M$7690,"&gt;50%",'2way'!$Y$3:$Y$7690,"N",'2way'!$Q$3:$Q$7690,"=" &amp;B34) +  COUNTIFS('2way'!$M$3:$M$7690,"&gt;50%",'2way'!$Y$3:$Y$7690,"N",'2way'!$R$3:$R$7690,"=" &amp;B34)</f>
        <v>0</v>
      </c>
      <c r="N34" s="61">
        <f>COUNTIFS('2way'!$N$3:$N$7690,"&gt;50%",'2way'!$Y$3:$Y$7690,"N",'2way'!$Q$3:$Q$7690,"=" &amp;B34) +  COUNTIFS('2way'!$N$3:$N$7690,"&gt;50%",'2way'!$Y$3:$Y$7690,"N",'2way'!$R$3:$R$7690,"=" &amp;B34)</f>
        <v>0</v>
      </c>
      <c r="O34" s="61">
        <f>COUNTIFS('2way'!$N$3:$N$7690,"&gt;50%",'2way'!$Y$3:$Y$7690,"Y",'2way'!$Q$3:$Q$7690,"=" &amp;B34) +  COUNTIFS('2way'!$N$3:$N$7690,"&gt;50%",'2way'!$Y$3:$Y$7690,"Y",'2way'!$R$3:$R$7690,"=" &amp;B34)</f>
        <v>0</v>
      </c>
      <c r="P34">
        <f>COUNTIF('2way'!$Q$3:$Q$7690,"=" &amp;B34) + COUNTIF('2way'!$R$3:$R$7690,"=" &amp;B34)</f>
        <v>6</v>
      </c>
      <c r="Q34" s="6">
        <f t="shared" si="4"/>
        <v>0</v>
      </c>
      <c r="R34" s="6">
        <f t="shared" si="5"/>
        <v>0</v>
      </c>
      <c r="S34" s="6">
        <f t="shared" si="6"/>
        <v>0</v>
      </c>
      <c r="T34" s="6">
        <f t="shared" si="7"/>
        <v>0</v>
      </c>
      <c r="U34">
        <f t="shared" si="8"/>
        <v>3</v>
      </c>
      <c r="V34" s="6">
        <f t="shared" si="9"/>
        <v>0.5</v>
      </c>
      <c r="W34">
        <f t="shared" si="10"/>
        <v>0</v>
      </c>
      <c r="X34" s="6">
        <f t="shared" si="11"/>
        <v>0</v>
      </c>
      <c r="Y34">
        <f t="shared" si="12"/>
        <v>3</v>
      </c>
      <c r="Z34" s="6">
        <f t="shared" si="13"/>
        <v>0.5</v>
      </c>
      <c r="AA34">
        <f t="shared" si="14"/>
        <v>0</v>
      </c>
      <c r="AB34" s="6">
        <f t="shared" si="15"/>
        <v>0</v>
      </c>
    </row>
    <row r="35" spans="1:28" x14ac:dyDescent="0.25">
      <c r="A35" t="s">
        <v>268</v>
      </c>
      <c r="B35" t="s">
        <v>311</v>
      </c>
      <c r="C35" s="60">
        <f>COUNTIFS('2way'!$A$3:$A$7690,"&gt;50%",'2way'!$Y$3:$Y$7690,"Y",'2way'!$Q$3:$Q$7690,"=" &amp;B35) +  COUNTIFS('2way'!$A$3:$A$7690,"&gt;50%",'2way'!$Y$3:$Y$7690,"Y",'2way'!$R$3:$R$7690,"=" &amp;B35)</f>
        <v>1</v>
      </c>
      <c r="D35" s="61">
        <f>COUNTIFS('2way'!$A$3:$A$7690,"&gt;50%",'2way'!$Y$3:$Y$7690,"N",'2way'!$Q$3:$Q$7690,"=" &amp;B35) +  COUNTIFS('2way'!$A$3:$A$7690,"&gt;50%",'2way'!$Y$3:$Y$7690,"N",'2way'!$R$3:$R$7690,"=" &amp;B35)</f>
        <v>3</v>
      </c>
      <c r="E35" s="61">
        <f>COUNTIFS('2way'!$B$3:$B$7690,"&gt;50%",'2way'!$Y$3:$Y$7690,"N",'2way'!$Q$3:$Q$7690,"=" &amp;B35) +  COUNTIFS('2way'!$B$3:$B$7690,"&gt;50%",'2way'!$Y$3:$Y$7690,"N",'2way'!$R$3:$R$7690,"=" &amp;B35)</f>
        <v>2</v>
      </c>
      <c r="F35" s="61">
        <f>COUNTIFS('2way'!$B$3:$B$7690,"&gt;50%",'2way'!$Y$3:$Y$7690,"Y",'2way'!$Q$3:$Q$7690,"=" &amp;B35) +  COUNTIFS('2way'!$B$3:$B$7690,"&gt;50%",'2way'!$Y$3:$Y$7690,"Y",'2way'!$R$3:$R$7690,"=" &amp;B35)</f>
        <v>0</v>
      </c>
      <c r="G35">
        <f>COUNTIF('2way'!$Q$3:$Q$7690,"=" &amp;B35) + COUNTIF('2way'!$R$3:$R$7690,"=" &amp;B35)</f>
        <v>6</v>
      </c>
      <c r="H35" s="6">
        <f t="shared" si="17"/>
        <v>0.16666666666666666</v>
      </c>
      <c r="I35" s="6">
        <f t="shared" si="1"/>
        <v>0.5</v>
      </c>
      <c r="J35" s="6">
        <f t="shared" si="2"/>
        <v>0.33333333333333331</v>
      </c>
      <c r="K35" s="6">
        <f t="shared" si="3"/>
        <v>0</v>
      </c>
      <c r="L35" s="61">
        <f>COUNTIFS('2way'!$M$3:$M$7690,"&gt;50%",'2way'!$Y$3:$Y$7690,"Y",'2way'!$Q$3:$Q$7690,"=" &amp;B35) +  COUNTIFS('2way'!$M$3:$M$7690,"&gt;50%",'2way'!$Y$3:$Y$7690,"Y",'2way'!$R$3:$R$7690,"=" &amp;B35)</f>
        <v>0</v>
      </c>
      <c r="M35" s="61">
        <f>COUNTIFS('2way'!$M$3:$M$7690,"&gt;50%",'2way'!$Y$3:$Y$7690,"N",'2way'!$Q$3:$Q$7690,"=" &amp;B35) +  COUNTIFS('2way'!$M$3:$M$7690,"&gt;50%",'2way'!$Y$3:$Y$7690,"N",'2way'!$R$3:$R$7690,"=" &amp;B35)</f>
        <v>0</v>
      </c>
      <c r="N35" s="61">
        <f>COUNTIFS('2way'!$N$3:$N$7690,"&gt;50%",'2way'!$Y$3:$Y$7690,"N",'2way'!$Q$3:$Q$7690,"=" &amp;B35) +  COUNTIFS('2way'!$N$3:$N$7690,"&gt;50%",'2way'!$Y$3:$Y$7690,"N",'2way'!$R$3:$R$7690,"=" &amp;B35)</f>
        <v>0</v>
      </c>
      <c r="O35" s="61">
        <f>COUNTIFS('2way'!$N$3:$N$7690,"&gt;50%",'2way'!$Y$3:$Y$7690,"Y",'2way'!$Q$3:$Q$7690,"=" &amp;B35) +  COUNTIFS('2way'!$N$3:$N$7690,"&gt;50%",'2way'!$Y$3:$Y$7690,"Y",'2way'!$R$3:$R$7690,"=" &amp;B35)</f>
        <v>0</v>
      </c>
      <c r="P35">
        <f>COUNTIF('2way'!$Q$3:$Q$7690,"=" &amp;B35) + COUNTIF('2way'!$R$3:$R$7690,"=" &amp;B35)</f>
        <v>6</v>
      </c>
      <c r="Q35" s="6">
        <f t="shared" si="4"/>
        <v>0</v>
      </c>
      <c r="R35" s="6">
        <f t="shared" si="5"/>
        <v>0</v>
      </c>
      <c r="S35" s="6">
        <f t="shared" si="6"/>
        <v>0</v>
      </c>
      <c r="T35" s="6">
        <f t="shared" si="7"/>
        <v>0</v>
      </c>
      <c r="U35">
        <f t="shared" si="8"/>
        <v>3</v>
      </c>
      <c r="V35" s="6">
        <f t="shared" si="9"/>
        <v>0.5</v>
      </c>
      <c r="W35">
        <f t="shared" si="10"/>
        <v>0</v>
      </c>
      <c r="X35" s="6">
        <f t="shared" si="11"/>
        <v>0</v>
      </c>
      <c r="Y35">
        <f t="shared" si="12"/>
        <v>3</v>
      </c>
      <c r="Z35" s="6">
        <f t="shared" si="13"/>
        <v>0.5</v>
      </c>
      <c r="AA35">
        <f t="shared" si="14"/>
        <v>0</v>
      </c>
      <c r="AB35" s="6">
        <f t="shared" si="15"/>
        <v>0</v>
      </c>
    </row>
    <row r="36" spans="1:28" x14ac:dyDescent="0.25">
      <c r="A36" t="s">
        <v>268</v>
      </c>
      <c r="B36" t="s">
        <v>312</v>
      </c>
      <c r="C36" s="60">
        <f>COUNTIFS('2way'!$A$3:$A$7690,"&gt;50%",'2way'!$Y$3:$Y$7690,"Y",'2way'!$Q$3:$Q$7690,"=" &amp;B36) +  COUNTIFS('2way'!$A$3:$A$7690,"&gt;50%",'2way'!$Y$3:$Y$7690,"Y",'2way'!$R$3:$R$7690,"=" &amp;B36)</f>
        <v>2</v>
      </c>
      <c r="D36" s="61">
        <f>COUNTIFS('2way'!$A$3:$A$7690,"&gt;50%",'2way'!$Y$3:$Y$7690,"N",'2way'!$Q$3:$Q$7690,"=" &amp;B36) +  COUNTIFS('2way'!$A$3:$A$7690,"&gt;50%",'2way'!$Y$3:$Y$7690,"N",'2way'!$R$3:$R$7690,"=" &amp;B36)</f>
        <v>3</v>
      </c>
      <c r="E36" s="61">
        <f>COUNTIFS('2way'!$B$3:$B$7690,"&gt;50%",'2way'!$Y$3:$Y$7690,"N",'2way'!$Q$3:$Q$7690,"=" &amp;B36) +  COUNTIFS('2way'!$B$3:$B$7690,"&gt;50%",'2way'!$Y$3:$Y$7690,"N",'2way'!$R$3:$R$7690,"=" &amp;B36)</f>
        <v>0</v>
      </c>
      <c r="F36" s="61">
        <f>COUNTIFS('2way'!$B$3:$B$7690,"&gt;50%",'2way'!$Y$3:$Y$7690,"Y",'2way'!$Q$3:$Q$7690,"=" &amp;B36) +  COUNTIFS('2way'!$B$3:$B$7690,"&gt;50%",'2way'!$Y$3:$Y$7690,"Y",'2way'!$R$3:$R$7690,"=" &amp;B36)</f>
        <v>1</v>
      </c>
      <c r="G36">
        <f>COUNTIF('2way'!$Q$3:$Q$7690,"=" &amp;B36) + COUNTIF('2way'!$R$3:$R$7690,"=" &amp;B36)</f>
        <v>6</v>
      </c>
      <c r="H36" s="6">
        <f t="shared" si="17"/>
        <v>0.33333333333333331</v>
      </c>
      <c r="I36" s="6">
        <f t="shared" si="1"/>
        <v>0.5</v>
      </c>
      <c r="J36" s="6">
        <f t="shared" si="2"/>
        <v>0</v>
      </c>
      <c r="K36" s="6">
        <f t="shared" si="3"/>
        <v>0.16666666666666666</v>
      </c>
      <c r="L36" s="61">
        <f>COUNTIFS('2way'!$M$3:$M$7690,"&gt;50%",'2way'!$Y$3:$Y$7690,"Y",'2way'!$Q$3:$Q$7690,"=" &amp;B36) +  COUNTIFS('2way'!$M$3:$M$7690,"&gt;50%",'2way'!$Y$3:$Y$7690,"Y",'2way'!$R$3:$R$7690,"=" &amp;B36)</f>
        <v>0</v>
      </c>
      <c r="M36" s="61">
        <f>COUNTIFS('2way'!$M$3:$M$7690,"&gt;50%",'2way'!$Y$3:$Y$7690,"N",'2way'!$Q$3:$Q$7690,"=" &amp;B36) +  COUNTIFS('2way'!$M$3:$M$7690,"&gt;50%",'2way'!$Y$3:$Y$7690,"N",'2way'!$R$3:$R$7690,"=" &amp;B36)</f>
        <v>0</v>
      </c>
      <c r="N36" s="61">
        <f>COUNTIFS('2way'!$N$3:$N$7690,"&gt;50%",'2way'!$Y$3:$Y$7690,"N",'2way'!$Q$3:$Q$7690,"=" &amp;B36) +  COUNTIFS('2way'!$N$3:$N$7690,"&gt;50%",'2way'!$Y$3:$Y$7690,"N",'2way'!$R$3:$R$7690,"=" &amp;B36)</f>
        <v>0</v>
      </c>
      <c r="O36" s="61">
        <f>COUNTIFS('2way'!$N$3:$N$7690,"&gt;50%",'2way'!$Y$3:$Y$7690,"Y",'2way'!$Q$3:$Q$7690,"=" &amp;B36) +  COUNTIFS('2way'!$N$3:$N$7690,"&gt;50%",'2way'!$Y$3:$Y$7690,"Y",'2way'!$R$3:$R$7690,"=" &amp;B36)</f>
        <v>0</v>
      </c>
      <c r="P36">
        <f>COUNTIF('2way'!$Q$3:$Q$7690,"=" &amp;B36) + COUNTIF('2way'!$R$3:$R$7690,"=" &amp;B36)</f>
        <v>6</v>
      </c>
      <c r="Q36" s="6">
        <f t="shared" si="4"/>
        <v>0</v>
      </c>
      <c r="R36" s="6">
        <f t="shared" si="5"/>
        <v>0</v>
      </c>
      <c r="S36" s="6">
        <f t="shared" si="6"/>
        <v>0</v>
      </c>
      <c r="T36" s="6">
        <f t="shared" si="7"/>
        <v>0</v>
      </c>
      <c r="U36">
        <f t="shared" si="8"/>
        <v>2</v>
      </c>
      <c r="V36" s="6">
        <f t="shared" si="9"/>
        <v>0.33333333333333331</v>
      </c>
      <c r="W36">
        <f t="shared" si="10"/>
        <v>0</v>
      </c>
      <c r="X36" s="6">
        <f t="shared" si="11"/>
        <v>0</v>
      </c>
      <c r="Y36">
        <f t="shared" si="12"/>
        <v>4</v>
      </c>
      <c r="Z36" s="6">
        <f t="shared" si="13"/>
        <v>0.66666666666666663</v>
      </c>
      <c r="AA36">
        <f t="shared" si="14"/>
        <v>0</v>
      </c>
      <c r="AB36" s="6">
        <f t="shared" si="15"/>
        <v>0</v>
      </c>
    </row>
    <row r="37" spans="1:28" x14ac:dyDescent="0.25">
      <c r="A37" t="s">
        <v>268</v>
      </c>
      <c r="B37" t="s">
        <v>383</v>
      </c>
      <c r="C37" s="60">
        <f>COUNTIFS('2way'!$A$3:$A$7690,"&gt;50%",'2way'!$Y$3:$Y$7690,"Y",'2way'!$Q$3:$Q$7690,"=" &amp;B37) +  COUNTIFS('2way'!$A$3:$A$7690,"&gt;50%",'2way'!$Y$3:$Y$7690,"Y",'2way'!$R$3:$R$7690,"=" &amp;B37)</f>
        <v>2</v>
      </c>
      <c r="D37" s="61">
        <f>COUNTIFS('2way'!$A$3:$A$7690,"&gt;50%",'2way'!$Y$3:$Y$7690,"N",'2way'!$Q$3:$Q$7690,"=" &amp;B37) +  COUNTIFS('2way'!$A$3:$A$7690,"&gt;50%",'2way'!$Y$3:$Y$7690,"N",'2way'!$R$3:$R$7690,"=" &amp;B37)</f>
        <v>1</v>
      </c>
      <c r="E37" s="61">
        <f>COUNTIFS('2way'!$B$3:$B$7690,"&gt;50%",'2way'!$Y$3:$Y$7690,"N",'2way'!$Q$3:$Q$7690,"=" &amp;B37) +  COUNTIFS('2way'!$B$3:$B$7690,"&gt;50%",'2way'!$Y$3:$Y$7690,"N",'2way'!$R$3:$R$7690,"=" &amp;B37)</f>
        <v>1</v>
      </c>
      <c r="F37" s="61">
        <f>COUNTIFS('2way'!$B$3:$B$7690,"&gt;50%",'2way'!$Y$3:$Y$7690,"Y",'2way'!$Q$3:$Q$7690,"=" &amp;B37) +  COUNTIFS('2way'!$B$3:$B$7690,"&gt;50%",'2way'!$Y$3:$Y$7690,"Y",'2way'!$R$3:$R$7690,"=" &amp;B37)</f>
        <v>1</v>
      </c>
      <c r="G37">
        <f>COUNTIF('2way'!$Q$3:$Q$7690,"=" &amp;B37) + COUNTIF('2way'!$R$3:$R$7690,"=" &amp;B37)</f>
        <v>6</v>
      </c>
      <c r="H37" s="6">
        <f t="shared" si="17"/>
        <v>0.33333333333333331</v>
      </c>
      <c r="I37" s="6">
        <f t="shared" si="1"/>
        <v>0.16666666666666666</v>
      </c>
      <c r="J37" s="6">
        <f t="shared" si="2"/>
        <v>0.16666666666666666</v>
      </c>
      <c r="K37" s="6">
        <f t="shared" si="3"/>
        <v>0.16666666666666666</v>
      </c>
      <c r="L37" s="61">
        <f>COUNTIFS('2way'!$M$3:$M$7690,"&gt;50%",'2way'!$Y$3:$Y$7690,"Y",'2way'!$Q$3:$Q$7690,"=" &amp;B37) +  COUNTIFS('2way'!$M$3:$M$7690,"&gt;50%",'2way'!$Y$3:$Y$7690,"Y",'2way'!$R$3:$R$7690,"=" &amp;B37)</f>
        <v>0</v>
      </c>
      <c r="M37" s="61">
        <f>COUNTIFS('2way'!$M$3:$M$7690,"&gt;50%",'2way'!$Y$3:$Y$7690,"N",'2way'!$Q$3:$Q$7690,"=" &amp;B37) +  COUNTIFS('2way'!$M$3:$M$7690,"&gt;50%",'2way'!$Y$3:$Y$7690,"N",'2way'!$R$3:$R$7690,"=" &amp;B37)</f>
        <v>0</v>
      </c>
      <c r="N37" s="61">
        <f>COUNTIFS('2way'!$N$3:$N$7690,"&gt;50%",'2way'!$Y$3:$Y$7690,"N",'2way'!$Q$3:$Q$7690,"=" &amp;B37) +  COUNTIFS('2way'!$N$3:$N$7690,"&gt;50%",'2way'!$Y$3:$Y$7690,"N",'2way'!$R$3:$R$7690,"=" &amp;B37)</f>
        <v>0</v>
      </c>
      <c r="O37" s="61">
        <f>COUNTIFS('2way'!$N$3:$N$7690,"&gt;50%",'2way'!$Y$3:$Y$7690,"Y",'2way'!$Q$3:$Q$7690,"=" &amp;B37) +  COUNTIFS('2way'!$N$3:$N$7690,"&gt;50%",'2way'!$Y$3:$Y$7690,"Y",'2way'!$R$3:$R$7690,"=" &amp;B37)</f>
        <v>0</v>
      </c>
      <c r="P37">
        <f>COUNTIF('2way'!$Q$3:$Q$7690,"=" &amp;B37) + COUNTIF('2way'!$R$3:$R$7690,"=" &amp;B37)</f>
        <v>6</v>
      </c>
      <c r="Q37" s="6">
        <f t="shared" si="4"/>
        <v>0</v>
      </c>
      <c r="R37" s="6">
        <f t="shared" si="5"/>
        <v>0</v>
      </c>
      <c r="S37" s="6">
        <f t="shared" si="6"/>
        <v>0</v>
      </c>
      <c r="T37" s="6">
        <f t="shared" si="7"/>
        <v>0</v>
      </c>
      <c r="U37">
        <f t="shared" si="8"/>
        <v>3</v>
      </c>
      <c r="V37" s="6">
        <f t="shared" si="9"/>
        <v>0.5</v>
      </c>
      <c r="W37">
        <f t="shared" si="10"/>
        <v>0</v>
      </c>
      <c r="X37" s="6">
        <f t="shared" si="11"/>
        <v>0</v>
      </c>
      <c r="Y37">
        <f t="shared" si="12"/>
        <v>2</v>
      </c>
      <c r="Z37" s="6">
        <f t="shared" si="13"/>
        <v>0.33333333333333331</v>
      </c>
      <c r="AA37">
        <f t="shared" si="14"/>
        <v>0</v>
      </c>
      <c r="AB37" s="6">
        <f t="shared" si="15"/>
        <v>0</v>
      </c>
    </row>
    <row r="38" spans="1:28" x14ac:dyDescent="0.25">
      <c r="A38" t="s">
        <v>268</v>
      </c>
      <c r="B38" t="s">
        <v>288</v>
      </c>
      <c r="C38" s="60">
        <f>COUNTIFS('2way'!$A$3:$A$7690,"&gt;50%",'2way'!$Y$3:$Y$7690,"Y",'2way'!$Q$3:$Q$7690,"=" &amp;B38) +  COUNTIFS('2way'!$A$3:$A$7690,"&gt;50%",'2way'!$Y$3:$Y$7690,"Y",'2way'!$R$3:$R$7690,"=" &amp;B38)</f>
        <v>3</v>
      </c>
      <c r="D38" s="61">
        <f>COUNTIFS('2way'!$A$3:$A$7690,"&gt;50%",'2way'!$Y$3:$Y$7690,"N",'2way'!$Q$3:$Q$7690,"=" &amp;B38) +  COUNTIFS('2way'!$A$3:$A$7690,"&gt;50%",'2way'!$Y$3:$Y$7690,"N",'2way'!$R$3:$R$7690,"=" &amp;B38)</f>
        <v>2</v>
      </c>
      <c r="E38" s="61">
        <f>COUNTIFS('2way'!$B$3:$B$7690,"&gt;50%",'2way'!$Y$3:$Y$7690,"N",'2way'!$Q$3:$Q$7690,"=" &amp;B38) +  COUNTIFS('2way'!$B$3:$B$7690,"&gt;50%",'2way'!$Y$3:$Y$7690,"N",'2way'!$R$3:$R$7690,"=" &amp;B38)</f>
        <v>0</v>
      </c>
      <c r="F38" s="61">
        <f>COUNTIFS('2way'!$B$3:$B$7690,"&gt;50%",'2way'!$Y$3:$Y$7690,"Y",'2way'!$Q$3:$Q$7690,"=" &amp;B38) +  COUNTIFS('2way'!$B$3:$B$7690,"&gt;50%",'2way'!$Y$3:$Y$7690,"Y",'2way'!$R$3:$R$7690,"=" &amp;B38)</f>
        <v>0</v>
      </c>
      <c r="G38">
        <f>COUNTIF('2way'!$Q$3:$Q$7690,"=" &amp;B38) + COUNTIF('2way'!$R$3:$R$7690,"=" &amp;B38)</f>
        <v>6</v>
      </c>
      <c r="H38" s="6">
        <f t="shared" si="17"/>
        <v>0.5</v>
      </c>
      <c r="I38" s="6">
        <f t="shared" si="1"/>
        <v>0.33333333333333331</v>
      </c>
      <c r="J38" s="6">
        <f t="shared" si="2"/>
        <v>0</v>
      </c>
      <c r="K38" s="6">
        <f t="shared" si="3"/>
        <v>0</v>
      </c>
      <c r="L38" s="61">
        <f>COUNTIFS('2way'!$M$3:$M$7690,"&gt;50%",'2way'!$Y$3:$Y$7690,"Y",'2way'!$Q$3:$Q$7690,"=" &amp;B38) +  COUNTIFS('2way'!$M$3:$M$7690,"&gt;50%",'2way'!$Y$3:$Y$7690,"Y",'2way'!$R$3:$R$7690,"=" &amp;B38)</f>
        <v>0</v>
      </c>
      <c r="M38" s="61">
        <f>COUNTIFS('2way'!$M$3:$M$7690,"&gt;50%",'2way'!$Y$3:$Y$7690,"N",'2way'!$Q$3:$Q$7690,"=" &amp;B38) +  COUNTIFS('2way'!$M$3:$M$7690,"&gt;50%",'2way'!$Y$3:$Y$7690,"N",'2way'!$R$3:$R$7690,"=" &amp;B38)</f>
        <v>0</v>
      </c>
      <c r="N38" s="61">
        <f>COUNTIFS('2way'!$N$3:$N$7690,"&gt;50%",'2way'!$Y$3:$Y$7690,"N",'2way'!$Q$3:$Q$7690,"=" &amp;B38) +  COUNTIFS('2way'!$N$3:$N$7690,"&gt;50%",'2way'!$Y$3:$Y$7690,"N",'2way'!$R$3:$R$7690,"=" &amp;B38)</f>
        <v>0</v>
      </c>
      <c r="O38" s="61">
        <f>COUNTIFS('2way'!$N$3:$N$7690,"&gt;50%",'2way'!$Y$3:$Y$7690,"Y",'2way'!$Q$3:$Q$7690,"=" &amp;B38) +  COUNTIFS('2way'!$N$3:$N$7690,"&gt;50%",'2way'!$Y$3:$Y$7690,"Y",'2way'!$R$3:$R$7690,"=" &amp;B38)</f>
        <v>0</v>
      </c>
      <c r="P38">
        <f>COUNTIF('2way'!$Q$3:$Q$7690,"=" &amp;B38) + COUNTIF('2way'!$R$3:$R$7690,"=" &amp;B38)</f>
        <v>6</v>
      </c>
      <c r="Q38" s="6">
        <f t="shared" si="4"/>
        <v>0</v>
      </c>
      <c r="R38" s="6">
        <f t="shared" si="5"/>
        <v>0</v>
      </c>
      <c r="S38" s="6">
        <f t="shared" si="6"/>
        <v>0</v>
      </c>
      <c r="T38" s="6">
        <f t="shared" si="7"/>
        <v>0</v>
      </c>
      <c r="U38">
        <f t="shared" si="8"/>
        <v>3</v>
      </c>
      <c r="V38" s="6">
        <f t="shared" si="9"/>
        <v>0.5</v>
      </c>
      <c r="W38">
        <f t="shared" si="10"/>
        <v>0</v>
      </c>
      <c r="X38" s="6">
        <f t="shared" si="11"/>
        <v>0</v>
      </c>
      <c r="Y38">
        <f t="shared" si="12"/>
        <v>2</v>
      </c>
      <c r="Z38" s="6">
        <f t="shared" si="13"/>
        <v>0.33333333333333331</v>
      </c>
      <c r="AA38">
        <f t="shared" si="14"/>
        <v>0</v>
      </c>
      <c r="AB38" s="6">
        <f t="shared" si="15"/>
        <v>0</v>
      </c>
    </row>
    <row r="39" spans="1:28" x14ac:dyDescent="0.25">
      <c r="A39" t="s">
        <v>268</v>
      </c>
      <c r="B39" t="s">
        <v>580</v>
      </c>
      <c r="C39" s="60">
        <f>COUNTIFS('2way'!$A$3:$A$7690,"&gt;50%",'2way'!$Y$3:$Y$7690,"Y",'2way'!$Q$3:$Q$7690,"=" &amp;B39) +  COUNTIFS('2way'!$A$3:$A$7690,"&gt;50%",'2way'!$Y$3:$Y$7690,"Y",'2way'!$R$3:$R$7690,"=" &amp;B39)</f>
        <v>0</v>
      </c>
      <c r="D39" s="61">
        <f>COUNTIFS('2way'!$A$3:$A$7690,"&gt;50%",'2way'!$Y$3:$Y$7690,"N",'2way'!$Q$3:$Q$7690,"=" &amp;B39) +  COUNTIFS('2way'!$A$3:$A$7690,"&gt;50%",'2way'!$Y$3:$Y$7690,"N",'2way'!$R$3:$R$7690,"=" &amp;B39)</f>
        <v>0</v>
      </c>
      <c r="E39" s="61">
        <f>COUNTIFS('2way'!$B$3:$B$7690,"&gt;50%",'2way'!$Y$3:$Y$7690,"N",'2way'!$Q$3:$Q$7690,"=" &amp;B39) +  COUNTIFS('2way'!$B$3:$B$7690,"&gt;50%",'2way'!$Y$3:$Y$7690,"N",'2way'!$R$3:$R$7690,"=" &amp;B39)</f>
        <v>0</v>
      </c>
      <c r="F39" s="61">
        <f>COUNTIFS('2way'!$B$3:$B$7690,"&gt;50%",'2way'!$Y$3:$Y$7690,"Y",'2way'!$Q$3:$Q$7690,"=" &amp;B39) +  COUNTIFS('2way'!$B$3:$B$7690,"&gt;50%",'2way'!$Y$3:$Y$7690,"Y",'2way'!$R$3:$R$7690,"=" &amp;B39)</f>
        <v>0</v>
      </c>
      <c r="G39">
        <f>COUNTIF('2way'!$Q$3:$Q$7690,"=" &amp;B39) + COUNTIF('2way'!$R$3:$R$7690,"=" &amp;B39)</f>
        <v>0</v>
      </c>
      <c r="H39" s="6" t="e">
        <f t="shared" si="17"/>
        <v>#DIV/0!</v>
      </c>
      <c r="I39" s="6" t="e">
        <f t="shared" si="1"/>
        <v>#DIV/0!</v>
      </c>
      <c r="J39" s="6" t="e">
        <f t="shared" si="2"/>
        <v>#DIV/0!</v>
      </c>
      <c r="K39" s="6" t="e">
        <f t="shared" si="3"/>
        <v>#DIV/0!</v>
      </c>
      <c r="L39" s="61">
        <f>COUNTIFS('2way'!$M$3:$M$7690,"&gt;50%",'2way'!$Y$3:$Y$7690,"Y",'2way'!$Q$3:$Q$7690,"=" &amp;B39) +  COUNTIFS('2way'!$M$3:$M$7690,"&gt;50%",'2way'!$Y$3:$Y$7690,"Y",'2way'!$R$3:$R$7690,"=" &amp;B39)</f>
        <v>0</v>
      </c>
      <c r="M39" s="61">
        <f>COUNTIFS('2way'!$M$3:$M$7690,"&gt;50%",'2way'!$Y$3:$Y$7690,"N",'2way'!$Q$3:$Q$7690,"=" &amp;B39) +  COUNTIFS('2way'!$M$3:$M$7690,"&gt;50%",'2way'!$Y$3:$Y$7690,"N",'2way'!$R$3:$R$7690,"=" &amp;B39)</f>
        <v>0</v>
      </c>
      <c r="N39" s="61">
        <f>COUNTIFS('2way'!$N$3:$N$7690,"&gt;50%",'2way'!$Y$3:$Y$7690,"N",'2way'!$Q$3:$Q$7690,"=" &amp;B39) +  COUNTIFS('2way'!$N$3:$N$7690,"&gt;50%",'2way'!$Y$3:$Y$7690,"N",'2way'!$R$3:$R$7690,"=" &amp;B39)</f>
        <v>0</v>
      </c>
      <c r="O39" s="61">
        <f>COUNTIFS('2way'!$N$3:$N$7690,"&gt;50%",'2way'!$Y$3:$Y$7690,"Y",'2way'!$Q$3:$Q$7690,"=" &amp;B39) +  COUNTIFS('2way'!$N$3:$N$7690,"&gt;50%",'2way'!$Y$3:$Y$7690,"Y",'2way'!$R$3:$R$7690,"=" &amp;B39)</f>
        <v>0</v>
      </c>
      <c r="P39">
        <f>COUNTIF('2way'!$Q$3:$Q$7690,"=" &amp;B39) + COUNTIF('2way'!$R$3:$R$7690,"=" &amp;B39)</f>
        <v>0</v>
      </c>
      <c r="Q39" s="6" t="e">
        <f t="shared" si="4"/>
        <v>#DIV/0!</v>
      </c>
      <c r="R39" s="6" t="e">
        <f t="shared" si="5"/>
        <v>#DIV/0!</v>
      </c>
      <c r="S39" s="6" t="e">
        <f t="shared" si="6"/>
        <v>#DIV/0!</v>
      </c>
      <c r="T39" s="6" t="e">
        <f t="shared" si="7"/>
        <v>#DIV/0!</v>
      </c>
      <c r="U39">
        <f t="shared" si="8"/>
        <v>0</v>
      </c>
      <c r="V39" s="6" t="e">
        <f t="shared" si="9"/>
        <v>#DIV/0!</v>
      </c>
      <c r="W39">
        <f t="shared" si="10"/>
        <v>0</v>
      </c>
      <c r="X39" s="6" t="e">
        <f t="shared" si="11"/>
        <v>#DIV/0!</v>
      </c>
      <c r="Y39">
        <f t="shared" si="12"/>
        <v>0</v>
      </c>
      <c r="Z39" s="6" t="e">
        <f t="shared" si="13"/>
        <v>#DIV/0!</v>
      </c>
      <c r="AA39">
        <f t="shared" si="14"/>
        <v>0</v>
      </c>
      <c r="AB39" s="6" t="e">
        <f t="shared" si="15"/>
        <v>#DIV/0!</v>
      </c>
    </row>
    <row r="40" spans="1:28" x14ac:dyDescent="0.25">
      <c r="A40" t="s">
        <v>268</v>
      </c>
      <c r="B40" t="s">
        <v>287</v>
      </c>
      <c r="C40" s="60">
        <f>COUNTIFS('2way'!$A$3:$A$7690,"&gt;50%",'2way'!$Y$3:$Y$7690,"Y",'2way'!$Q$3:$Q$7690,"=" &amp;B40) +  COUNTIFS('2way'!$A$3:$A$7690,"&gt;50%",'2way'!$Y$3:$Y$7690,"Y",'2way'!$R$3:$R$7690,"=" &amp;B40)</f>
        <v>5</v>
      </c>
      <c r="D40" s="61">
        <f>COUNTIFS('2way'!$A$3:$A$7690,"&gt;50%",'2way'!$Y$3:$Y$7690,"N",'2way'!$Q$3:$Q$7690,"=" &amp;B40) +  COUNTIFS('2way'!$A$3:$A$7690,"&gt;50%",'2way'!$Y$3:$Y$7690,"N",'2way'!$R$3:$R$7690,"=" &amp;B40)</f>
        <v>0</v>
      </c>
      <c r="E40" s="61">
        <f>COUNTIFS('2way'!$B$3:$B$7690,"&gt;50%",'2way'!$Y$3:$Y$7690,"N",'2way'!$Q$3:$Q$7690,"=" &amp;B40) +  COUNTIFS('2way'!$B$3:$B$7690,"&gt;50%",'2way'!$Y$3:$Y$7690,"N",'2way'!$R$3:$R$7690,"=" &amp;B40)</f>
        <v>1</v>
      </c>
      <c r="F40" s="61">
        <f>COUNTIFS('2way'!$B$3:$B$7690,"&gt;50%",'2way'!$Y$3:$Y$7690,"Y",'2way'!$Q$3:$Q$7690,"=" &amp;B40) +  COUNTIFS('2way'!$B$3:$B$7690,"&gt;50%",'2way'!$Y$3:$Y$7690,"Y",'2way'!$R$3:$R$7690,"=" &amp;B40)</f>
        <v>0</v>
      </c>
      <c r="G40">
        <f>COUNTIF('2way'!$Q$3:$Q$7690,"=" &amp;B40) + COUNTIF('2way'!$R$3:$R$7690,"=" &amp;B40)</f>
        <v>6</v>
      </c>
      <c r="H40" s="6">
        <f t="shared" si="17"/>
        <v>0.83333333333333337</v>
      </c>
      <c r="I40" s="6">
        <f t="shared" si="1"/>
        <v>0</v>
      </c>
      <c r="J40" s="6">
        <f t="shared" si="2"/>
        <v>0.16666666666666666</v>
      </c>
      <c r="K40" s="6">
        <f t="shared" si="3"/>
        <v>0</v>
      </c>
      <c r="L40" s="61">
        <f>COUNTIFS('2way'!$M$3:$M$7690,"&gt;50%",'2way'!$Y$3:$Y$7690,"Y",'2way'!$Q$3:$Q$7690,"=" &amp;B40) +  COUNTIFS('2way'!$M$3:$M$7690,"&gt;50%",'2way'!$Y$3:$Y$7690,"Y",'2way'!$R$3:$R$7690,"=" &amp;B40)</f>
        <v>0</v>
      </c>
      <c r="M40" s="61">
        <f>COUNTIFS('2way'!$M$3:$M$7690,"&gt;50%",'2way'!$Y$3:$Y$7690,"N",'2way'!$Q$3:$Q$7690,"=" &amp;B40) +  COUNTIFS('2way'!$M$3:$M$7690,"&gt;50%",'2way'!$Y$3:$Y$7690,"N",'2way'!$R$3:$R$7690,"=" &amp;B40)</f>
        <v>0</v>
      </c>
      <c r="N40" s="61">
        <f>COUNTIFS('2way'!$N$3:$N$7690,"&gt;50%",'2way'!$Y$3:$Y$7690,"N",'2way'!$Q$3:$Q$7690,"=" &amp;B40) +  COUNTIFS('2way'!$N$3:$N$7690,"&gt;50%",'2way'!$Y$3:$Y$7690,"N",'2way'!$R$3:$R$7690,"=" &amp;B40)</f>
        <v>0</v>
      </c>
      <c r="O40" s="61">
        <f>COUNTIFS('2way'!$N$3:$N$7690,"&gt;50%",'2way'!$Y$3:$Y$7690,"Y",'2way'!$Q$3:$Q$7690,"=" &amp;B40) +  COUNTIFS('2way'!$N$3:$N$7690,"&gt;50%",'2way'!$Y$3:$Y$7690,"Y",'2way'!$R$3:$R$7690,"=" &amp;B40)</f>
        <v>0</v>
      </c>
      <c r="P40">
        <f>COUNTIF('2way'!$Q$3:$Q$7690,"=" &amp;B40) + COUNTIF('2way'!$R$3:$R$7690,"=" &amp;B40)</f>
        <v>6</v>
      </c>
      <c r="Q40" s="6">
        <f t="shared" si="4"/>
        <v>0</v>
      </c>
      <c r="R40" s="6">
        <f t="shared" si="5"/>
        <v>0</v>
      </c>
      <c r="S40" s="6">
        <f t="shared" si="6"/>
        <v>0</v>
      </c>
      <c r="T40" s="6">
        <f t="shared" si="7"/>
        <v>0</v>
      </c>
      <c r="U40">
        <f t="shared" si="8"/>
        <v>6</v>
      </c>
      <c r="V40" s="6">
        <f t="shared" si="9"/>
        <v>1</v>
      </c>
      <c r="W40">
        <f t="shared" si="10"/>
        <v>0</v>
      </c>
      <c r="X40" s="6">
        <f t="shared" si="11"/>
        <v>0</v>
      </c>
      <c r="Y40">
        <f t="shared" si="12"/>
        <v>0</v>
      </c>
      <c r="Z40" s="6">
        <f t="shared" si="13"/>
        <v>0</v>
      </c>
      <c r="AA40">
        <f t="shared" si="14"/>
        <v>0</v>
      </c>
      <c r="AB40" s="6">
        <f t="shared" si="15"/>
        <v>0</v>
      </c>
    </row>
    <row r="41" spans="1:28" x14ac:dyDescent="0.25">
      <c r="A41" t="s">
        <v>268</v>
      </c>
      <c r="B41" t="s">
        <v>314</v>
      </c>
      <c r="C41" s="60">
        <f>COUNTIFS('2way'!$A$3:$A$7690,"&gt;50%",'2way'!$Y$3:$Y$7690,"Y",'2way'!$Q$3:$Q$7690,"=" &amp;B41) +  COUNTIFS('2way'!$A$3:$A$7690,"&gt;50%",'2way'!$Y$3:$Y$7690,"Y",'2way'!$R$3:$R$7690,"=" &amp;B41)</f>
        <v>2</v>
      </c>
      <c r="D41" s="61">
        <f>COUNTIFS('2way'!$A$3:$A$7690,"&gt;50%",'2way'!$Y$3:$Y$7690,"N",'2way'!$Q$3:$Q$7690,"=" &amp;B41) +  COUNTIFS('2way'!$A$3:$A$7690,"&gt;50%",'2way'!$Y$3:$Y$7690,"N",'2way'!$R$3:$R$7690,"=" &amp;B41)</f>
        <v>4</v>
      </c>
      <c r="E41" s="61">
        <f>COUNTIFS('2way'!$B$3:$B$7690,"&gt;50%",'2way'!$Y$3:$Y$7690,"N",'2way'!$Q$3:$Q$7690,"=" &amp;B41) +  COUNTIFS('2way'!$B$3:$B$7690,"&gt;50%",'2way'!$Y$3:$Y$7690,"N",'2way'!$R$3:$R$7690,"=" &amp;B41)</f>
        <v>0</v>
      </c>
      <c r="F41" s="61">
        <f>COUNTIFS('2way'!$B$3:$B$7690,"&gt;50%",'2way'!$Y$3:$Y$7690,"Y",'2way'!$Q$3:$Q$7690,"=" &amp;B41) +  COUNTIFS('2way'!$B$3:$B$7690,"&gt;50%",'2way'!$Y$3:$Y$7690,"Y",'2way'!$R$3:$R$7690,"=" &amp;B41)</f>
        <v>0</v>
      </c>
      <c r="G41">
        <f>COUNTIF('2way'!$Q$3:$Q$7690,"=" &amp;B41) + COUNTIF('2way'!$R$3:$R$7690,"=" &amp;B41)</f>
        <v>6</v>
      </c>
      <c r="H41" s="6">
        <f t="shared" si="17"/>
        <v>0.33333333333333331</v>
      </c>
      <c r="I41" s="6">
        <f t="shared" si="1"/>
        <v>0.66666666666666663</v>
      </c>
      <c r="J41" s="6">
        <f t="shared" si="2"/>
        <v>0</v>
      </c>
      <c r="K41" s="6">
        <f t="shared" si="3"/>
        <v>0</v>
      </c>
      <c r="L41" s="61">
        <f>COUNTIFS('2way'!$M$3:$M$7690,"&gt;50%",'2way'!$Y$3:$Y$7690,"Y",'2way'!$Q$3:$Q$7690,"=" &amp;B41) +  COUNTIFS('2way'!$M$3:$M$7690,"&gt;50%",'2way'!$Y$3:$Y$7690,"Y",'2way'!$R$3:$R$7690,"=" &amp;B41)</f>
        <v>0</v>
      </c>
      <c r="M41" s="61">
        <f>COUNTIFS('2way'!$M$3:$M$7690,"&gt;50%",'2way'!$Y$3:$Y$7690,"N",'2way'!$Q$3:$Q$7690,"=" &amp;B41) +  COUNTIFS('2way'!$M$3:$M$7690,"&gt;50%",'2way'!$Y$3:$Y$7690,"N",'2way'!$R$3:$R$7690,"=" &amp;B41)</f>
        <v>0</v>
      </c>
      <c r="N41" s="61">
        <f>COUNTIFS('2way'!$N$3:$N$7690,"&gt;50%",'2way'!$Y$3:$Y$7690,"N",'2way'!$Q$3:$Q$7690,"=" &amp;B41) +  COUNTIFS('2way'!$N$3:$N$7690,"&gt;50%",'2way'!$Y$3:$Y$7690,"N",'2way'!$R$3:$R$7690,"=" &amp;B41)</f>
        <v>0</v>
      </c>
      <c r="O41" s="61">
        <f>COUNTIFS('2way'!$N$3:$N$7690,"&gt;50%",'2way'!$Y$3:$Y$7690,"Y",'2way'!$Q$3:$Q$7690,"=" &amp;B41) +  COUNTIFS('2way'!$N$3:$N$7690,"&gt;50%",'2way'!$Y$3:$Y$7690,"Y",'2way'!$R$3:$R$7690,"=" &amp;B41)</f>
        <v>0</v>
      </c>
      <c r="P41">
        <f>COUNTIF('2way'!$Q$3:$Q$7690,"=" &amp;B41) + COUNTIF('2way'!$R$3:$R$7690,"=" &amp;B41)</f>
        <v>6</v>
      </c>
      <c r="Q41" s="6">
        <f t="shared" si="4"/>
        <v>0</v>
      </c>
      <c r="R41" s="6">
        <f t="shared" si="5"/>
        <v>0</v>
      </c>
      <c r="S41" s="6">
        <f t="shared" si="6"/>
        <v>0</v>
      </c>
      <c r="T41" s="6">
        <f t="shared" si="7"/>
        <v>0</v>
      </c>
      <c r="U41">
        <f t="shared" si="8"/>
        <v>2</v>
      </c>
      <c r="V41" s="6">
        <f t="shared" si="9"/>
        <v>0.33333333333333331</v>
      </c>
      <c r="W41">
        <f t="shared" si="10"/>
        <v>0</v>
      </c>
      <c r="X41" s="6">
        <f t="shared" si="11"/>
        <v>0</v>
      </c>
      <c r="Y41">
        <f t="shared" si="12"/>
        <v>4</v>
      </c>
      <c r="Z41" s="6">
        <f t="shared" si="13"/>
        <v>0.66666666666666663</v>
      </c>
      <c r="AA41">
        <f t="shared" si="14"/>
        <v>0</v>
      </c>
      <c r="AB41" s="6">
        <f t="shared" si="15"/>
        <v>0</v>
      </c>
    </row>
    <row r="42" spans="1:28" x14ac:dyDescent="0.25">
      <c r="A42" t="s">
        <v>268</v>
      </c>
      <c r="B42" t="s">
        <v>382</v>
      </c>
      <c r="C42" s="60">
        <f>COUNTIFS('2way'!$A$3:$A$7690,"&gt;50%",'2way'!$Y$3:$Y$7690,"Y",'2way'!$Q$3:$Q$7690,"=" &amp;B42) +  COUNTIFS('2way'!$A$3:$A$7690,"&gt;50%",'2way'!$Y$3:$Y$7690,"Y",'2way'!$R$3:$R$7690,"=" &amp;B42)</f>
        <v>4</v>
      </c>
      <c r="D42" s="61">
        <f>COUNTIFS('2way'!$A$3:$A$7690,"&gt;50%",'2way'!$Y$3:$Y$7690,"N",'2way'!$Q$3:$Q$7690,"=" &amp;B42) +  COUNTIFS('2way'!$A$3:$A$7690,"&gt;50%",'2way'!$Y$3:$Y$7690,"N",'2way'!$R$3:$R$7690,"=" &amp;B42)</f>
        <v>1</v>
      </c>
      <c r="E42" s="61">
        <f>COUNTIFS('2way'!$B$3:$B$7690,"&gt;50%",'2way'!$Y$3:$Y$7690,"N",'2way'!$Q$3:$Q$7690,"=" &amp;B42) +  COUNTIFS('2way'!$B$3:$B$7690,"&gt;50%",'2way'!$Y$3:$Y$7690,"N",'2way'!$R$3:$R$7690,"=" &amp;B42)</f>
        <v>0</v>
      </c>
      <c r="F42" s="61">
        <f>COUNTIFS('2way'!$B$3:$B$7690,"&gt;50%",'2way'!$Y$3:$Y$7690,"Y",'2way'!$Q$3:$Q$7690,"=" &amp;B42) +  COUNTIFS('2way'!$B$3:$B$7690,"&gt;50%",'2way'!$Y$3:$Y$7690,"Y",'2way'!$R$3:$R$7690,"=" &amp;B42)</f>
        <v>1</v>
      </c>
      <c r="G42">
        <f>COUNTIF('2way'!$Q$3:$Q$7690,"=" &amp;B42) + COUNTIF('2way'!$R$3:$R$7690,"=" &amp;B42)</f>
        <v>6</v>
      </c>
      <c r="H42" s="6">
        <f t="shared" si="17"/>
        <v>0.66666666666666663</v>
      </c>
      <c r="I42" s="6">
        <f t="shared" si="1"/>
        <v>0.16666666666666666</v>
      </c>
      <c r="J42" s="6">
        <f t="shared" si="2"/>
        <v>0</v>
      </c>
      <c r="K42" s="6">
        <f t="shared" si="3"/>
        <v>0.16666666666666666</v>
      </c>
      <c r="L42" s="61">
        <f>COUNTIFS('2way'!$M$3:$M$7690,"&gt;50%",'2way'!$Y$3:$Y$7690,"Y",'2way'!$Q$3:$Q$7690,"=" &amp;B42) +  COUNTIFS('2way'!$M$3:$M$7690,"&gt;50%",'2way'!$Y$3:$Y$7690,"Y",'2way'!$R$3:$R$7690,"=" &amp;B42)</f>
        <v>0</v>
      </c>
      <c r="M42" s="61">
        <f>COUNTIFS('2way'!$M$3:$M$7690,"&gt;50%",'2way'!$Y$3:$Y$7690,"N",'2way'!$Q$3:$Q$7690,"=" &amp;B42) +  COUNTIFS('2way'!$M$3:$M$7690,"&gt;50%",'2way'!$Y$3:$Y$7690,"N",'2way'!$R$3:$R$7690,"=" &amp;B42)</f>
        <v>0</v>
      </c>
      <c r="N42" s="61">
        <f>COUNTIFS('2way'!$N$3:$N$7690,"&gt;50%",'2way'!$Y$3:$Y$7690,"N",'2way'!$Q$3:$Q$7690,"=" &amp;B42) +  COUNTIFS('2way'!$N$3:$N$7690,"&gt;50%",'2way'!$Y$3:$Y$7690,"N",'2way'!$R$3:$R$7690,"=" &amp;B42)</f>
        <v>0</v>
      </c>
      <c r="O42" s="61">
        <f>COUNTIFS('2way'!$N$3:$N$7690,"&gt;50%",'2way'!$Y$3:$Y$7690,"Y",'2way'!$Q$3:$Q$7690,"=" &amp;B42) +  COUNTIFS('2way'!$N$3:$N$7690,"&gt;50%",'2way'!$Y$3:$Y$7690,"Y",'2way'!$R$3:$R$7690,"=" &amp;B42)</f>
        <v>0</v>
      </c>
      <c r="P42">
        <f>COUNTIF('2way'!$Q$3:$Q$7690,"=" &amp;B42) + COUNTIF('2way'!$R$3:$R$7690,"=" &amp;B42)</f>
        <v>6</v>
      </c>
      <c r="Q42" s="6">
        <f t="shared" si="4"/>
        <v>0</v>
      </c>
      <c r="R42" s="6">
        <f t="shared" si="5"/>
        <v>0</v>
      </c>
      <c r="S42" s="6">
        <f t="shared" si="6"/>
        <v>0</v>
      </c>
      <c r="T42" s="6">
        <f t="shared" si="7"/>
        <v>0</v>
      </c>
      <c r="U42">
        <f t="shared" si="8"/>
        <v>4</v>
      </c>
      <c r="V42" s="6">
        <f t="shared" si="9"/>
        <v>0.66666666666666663</v>
      </c>
      <c r="W42">
        <f t="shared" si="10"/>
        <v>0</v>
      </c>
      <c r="X42" s="6">
        <f t="shared" si="11"/>
        <v>0</v>
      </c>
      <c r="Y42">
        <f t="shared" si="12"/>
        <v>2</v>
      </c>
      <c r="Z42" s="6">
        <f t="shared" si="13"/>
        <v>0.33333333333333331</v>
      </c>
      <c r="AA42">
        <f t="shared" si="14"/>
        <v>0</v>
      </c>
      <c r="AB42" s="6">
        <f t="shared" si="15"/>
        <v>0</v>
      </c>
    </row>
    <row r="43" spans="1:28" x14ac:dyDescent="0.25">
      <c r="A43" t="s">
        <v>279</v>
      </c>
      <c r="B43" t="s">
        <v>317</v>
      </c>
      <c r="C43" s="60">
        <f>COUNTIFS('2way'!$A$3:$A$7690,"&gt;50%",'2way'!$Y$3:$Y$7690,"Y",'2way'!$Q$3:$Q$7690,"=" &amp;B43) +  COUNTIFS('2way'!$A$3:$A$7690,"&gt;50%",'2way'!$Y$3:$Y$7690,"Y",'2way'!$R$3:$R$7690,"=" &amp;B43)</f>
        <v>0</v>
      </c>
      <c r="D43" s="61">
        <f>COUNTIFS('2way'!$A$3:$A$7690,"&gt;50%",'2way'!$Y$3:$Y$7690,"N",'2way'!$Q$3:$Q$7690,"=" &amp;B43) +  COUNTIFS('2way'!$A$3:$A$7690,"&gt;50%",'2way'!$Y$3:$Y$7690,"N",'2way'!$R$3:$R$7690,"=" &amp;B43)</f>
        <v>0</v>
      </c>
      <c r="E43" s="61">
        <f>COUNTIFS('2way'!$B$3:$B$7690,"&gt;50%",'2way'!$Y$3:$Y$7690,"N",'2way'!$Q$3:$Q$7690,"=" &amp;B43) +  COUNTIFS('2way'!$B$3:$B$7690,"&gt;50%",'2way'!$Y$3:$Y$7690,"N",'2way'!$R$3:$R$7690,"=" &amp;B43)</f>
        <v>5</v>
      </c>
      <c r="F43" s="61">
        <f>COUNTIFS('2way'!$B$3:$B$7690,"&gt;50%",'2way'!$Y$3:$Y$7690,"Y",'2way'!$Q$3:$Q$7690,"=" &amp;B43) +  COUNTIFS('2way'!$B$3:$B$7690,"&gt;50%",'2way'!$Y$3:$Y$7690,"Y",'2way'!$R$3:$R$7690,"=" &amp;B43)</f>
        <v>1</v>
      </c>
      <c r="G43">
        <f>COUNTIF('2way'!$Q$3:$Q$7690,"=" &amp;B43) + COUNTIF('2way'!$R$3:$R$7690,"=" &amp;B43)</f>
        <v>6</v>
      </c>
      <c r="H43" s="6">
        <f t="shared" si="17"/>
        <v>0</v>
      </c>
      <c r="I43" s="6">
        <f t="shared" si="1"/>
        <v>0</v>
      </c>
      <c r="J43" s="6">
        <f t="shared" si="2"/>
        <v>0.83333333333333337</v>
      </c>
      <c r="K43" s="6">
        <f t="shared" si="3"/>
        <v>0.16666666666666666</v>
      </c>
      <c r="L43" s="61">
        <f>COUNTIFS('2way'!$M$3:$M$7690,"&gt;50%",'2way'!$Y$3:$Y$7690,"Y",'2way'!$Q$3:$Q$7690,"=" &amp;B43) +  COUNTIFS('2way'!$M$3:$M$7690,"&gt;50%",'2way'!$Y$3:$Y$7690,"Y",'2way'!$R$3:$R$7690,"=" &amp;B43)</f>
        <v>0</v>
      </c>
      <c r="M43" s="61">
        <f>COUNTIFS('2way'!$M$3:$M$7690,"&gt;50%",'2way'!$Y$3:$Y$7690,"N",'2way'!$Q$3:$Q$7690,"=" &amp;B43) +  COUNTIFS('2way'!$M$3:$M$7690,"&gt;50%",'2way'!$Y$3:$Y$7690,"N",'2way'!$R$3:$R$7690,"=" &amp;B43)</f>
        <v>0</v>
      </c>
      <c r="N43" s="61">
        <f>COUNTIFS('2way'!$N$3:$N$7690,"&gt;50%",'2way'!$Y$3:$Y$7690,"N",'2way'!$Q$3:$Q$7690,"=" &amp;B43) +  COUNTIFS('2way'!$N$3:$N$7690,"&gt;50%",'2way'!$Y$3:$Y$7690,"N",'2way'!$R$3:$R$7690,"=" &amp;B43)</f>
        <v>0</v>
      </c>
      <c r="O43" s="61">
        <f>COUNTIFS('2way'!$N$3:$N$7690,"&gt;50%",'2way'!$Y$3:$Y$7690,"Y",'2way'!$Q$3:$Q$7690,"=" &amp;B43) +  COUNTIFS('2way'!$N$3:$N$7690,"&gt;50%",'2way'!$Y$3:$Y$7690,"Y",'2way'!$R$3:$R$7690,"=" &amp;B43)</f>
        <v>0</v>
      </c>
      <c r="P43">
        <f>COUNTIF('2way'!$Q$3:$Q$7690,"=" &amp;B43) + COUNTIF('2way'!$R$3:$R$7690,"=" &amp;B43)</f>
        <v>6</v>
      </c>
      <c r="Q43" s="6">
        <f t="shared" si="4"/>
        <v>0</v>
      </c>
      <c r="R43" s="6">
        <f t="shared" si="5"/>
        <v>0</v>
      </c>
      <c r="S43" s="6">
        <f t="shared" si="6"/>
        <v>0</v>
      </c>
      <c r="T43" s="6">
        <f t="shared" si="7"/>
        <v>0</v>
      </c>
      <c r="U43">
        <f t="shared" si="8"/>
        <v>5</v>
      </c>
      <c r="V43" s="6">
        <f t="shared" si="9"/>
        <v>0.83333333333333337</v>
      </c>
      <c r="W43">
        <f t="shared" si="10"/>
        <v>0</v>
      </c>
      <c r="X43" s="6">
        <f t="shared" si="11"/>
        <v>0</v>
      </c>
      <c r="Y43">
        <f t="shared" si="12"/>
        <v>1</v>
      </c>
      <c r="Z43" s="6">
        <f t="shared" si="13"/>
        <v>0.16666666666666666</v>
      </c>
      <c r="AA43">
        <f t="shared" si="14"/>
        <v>0</v>
      </c>
      <c r="AB43" s="6">
        <f t="shared" si="15"/>
        <v>0</v>
      </c>
    </row>
    <row r="44" spans="1:28" x14ac:dyDescent="0.25">
      <c r="A44" t="s">
        <v>279</v>
      </c>
      <c r="B44" t="s">
        <v>391</v>
      </c>
      <c r="C44" s="60">
        <f>COUNTIFS('2way'!$A$3:$A$7690,"&gt;50%",'2way'!$Y$3:$Y$7690,"Y",'2way'!$Q$3:$Q$7690,"=" &amp;B44) +  COUNTIFS('2way'!$A$3:$A$7690,"&gt;50%",'2way'!$Y$3:$Y$7690,"Y",'2way'!$R$3:$R$7690,"=" &amp;B44)</f>
        <v>2</v>
      </c>
      <c r="D44" s="61">
        <f>COUNTIFS('2way'!$A$3:$A$7690,"&gt;50%",'2way'!$Y$3:$Y$7690,"N",'2way'!$Q$3:$Q$7690,"=" &amp;B44) +  COUNTIFS('2way'!$A$3:$A$7690,"&gt;50%",'2way'!$Y$3:$Y$7690,"N",'2way'!$R$3:$R$7690,"=" &amp;B44)</f>
        <v>2</v>
      </c>
      <c r="E44" s="61">
        <f>COUNTIFS('2way'!$B$3:$B$7690,"&gt;50%",'2way'!$Y$3:$Y$7690,"N",'2way'!$Q$3:$Q$7690,"=" &amp;B44) +  COUNTIFS('2way'!$B$3:$B$7690,"&gt;50%",'2way'!$Y$3:$Y$7690,"N",'2way'!$R$3:$R$7690,"=" &amp;B44)</f>
        <v>2</v>
      </c>
      <c r="F44" s="61">
        <f>COUNTIFS('2way'!$B$3:$B$7690,"&gt;50%",'2way'!$Y$3:$Y$7690,"Y",'2way'!$Q$3:$Q$7690,"=" &amp;B44) +  COUNTIFS('2way'!$B$3:$B$7690,"&gt;50%",'2way'!$Y$3:$Y$7690,"Y",'2way'!$R$3:$R$7690,"=" &amp;B44)</f>
        <v>1</v>
      </c>
      <c r="G44">
        <f>COUNTIF('2way'!$Q$3:$Q$7690,"=" &amp;B44) + COUNTIF('2way'!$R$3:$R$7690,"=" &amp;B44)</f>
        <v>7</v>
      </c>
      <c r="H44" s="6">
        <f t="shared" si="17"/>
        <v>0.2857142857142857</v>
      </c>
      <c r="I44" s="6">
        <f t="shared" si="1"/>
        <v>0.2857142857142857</v>
      </c>
      <c r="J44" s="6">
        <f t="shared" si="2"/>
        <v>0.2857142857142857</v>
      </c>
      <c r="K44" s="6">
        <f t="shared" si="3"/>
        <v>0.14285714285714285</v>
      </c>
      <c r="L44" s="61">
        <f>COUNTIFS('2way'!$M$3:$M$7690,"&gt;50%",'2way'!$Y$3:$Y$7690,"Y",'2way'!$Q$3:$Q$7690,"=" &amp;B44) +  COUNTIFS('2way'!$M$3:$M$7690,"&gt;50%",'2way'!$Y$3:$Y$7690,"Y",'2way'!$R$3:$R$7690,"=" &amp;B44)</f>
        <v>0</v>
      </c>
      <c r="M44" s="61">
        <f>COUNTIFS('2way'!$M$3:$M$7690,"&gt;50%",'2way'!$Y$3:$Y$7690,"N",'2way'!$Q$3:$Q$7690,"=" &amp;B44) +  COUNTIFS('2way'!$M$3:$M$7690,"&gt;50%",'2way'!$Y$3:$Y$7690,"N",'2way'!$R$3:$R$7690,"=" &amp;B44)</f>
        <v>0</v>
      </c>
      <c r="N44" s="61">
        <f>COUNTIFS('2way'!$N$3:$N$7690,"&gt;50%",'2way'!$Y$3:$Y$7690,"N",'2way'!$Q$3:$Q$7690,"=" &amp;B44) +  COUNTIFS('2way'!$N$3:$N$7690,"&gt;50%",'2way'!$Y$3:$Y$7690,"N",'2way'!$R$3:$R$7690,"=" &amp;B44)</f>
        <v>0</v>
      </c>
      <c r="O44" s="61">
        <f>COUNTIFS('2way'!$N$3:$N$7690,"&gt;50%",'2way'!$Y$3:$Y$7690,"Y",'2way'!$Q$3:$Q$7690,"=" &amp;B44) +  COUNTIFS('2way'!$N$3:$N$7690,"&gt;50%",'2way'!$Y$3:$Y$7690,"Y",'2way'!$R$3:$R$7690,"=" &amp;B44)</f>
        <v>0</v>
      </c>
      <c r="P44">
        <f>COUNTIF('2way'!$Q$3:$Q$7690,"=" &amp;B44) + COUNTIF('2way'!$R$3:$R$7690,"=" &amp;B44)</f>
        <v>7</v>
      </c>
      <c r="Q44" s="6">
        <f t="shared" si="4"/>
        <v>0</v>
      </c>
      <c r="R44" s="6">
        <f t="shared" si="5"/>
        <v>0</v>
      </c>
      <c r="S44" s="6">
        <f t="shared" si="6"/>
        <v>0</v>
      </c>
      <c r="T44" s="6">
        <f t="shared" si="7"/>
        <v>0</v>
      </c>
      <c r="U44">
        <f t="shared" si="8"/>
        <v>4</v>
      </c>
      <c r="V44" s="6">
        <f t="shared" si="9"/>
        <v>0.5714285714285714</v>
      </c>
      <c r="W44">
        <f t="shared" si="10"/>
        <v>0</v>
      </c>
      <c r="X44" s="6">
        <f t="shared" si="11"/>
        <v>0</v>
      </c>
      <c r="Y44">
        <f t="shared" si="12"/>
        <v>3</v>
      </c>
      <c r="Z44" s="6">
        <f t="shared" si="13"/>
        <v>0.42857142857142855</v>
      </c>
      <c r="AA44">
        <f t="shared" si="14"/>
        <v>0</v>
      </c>
      <c r="AB44" s="6">
        <f t="shared" si="15"/>
        <v>0</v>
      </c>
    </row>
    <row r="45" spans="1:28" x14ac:dyDescent="0.25">
      <c r="A45" t="s">
        <v>279</v>
      </c>
      <c r="B45" t="s">
        <v>385</v>
      </c>
      <c r="C45" s="60">
        <f>COUNTIFS('2way'!$A$3:$A$7690,"&gt;50%",'2way'!$Y$3:$Y$7690,"Y",'2way'!$Q$3:$Q$7690,"=" &amp;B45) +  COUNTIFS('2way'!$A$3:$A$7690,"&gt;50%",'2way'!$Y$3:$Y$7690,"Y",'2way'!$R$3:$R$7690,"=" &amp;B45)</f>
        <v>0</v>
      </c>
      <c r="D45" s="61">
        <f>COUNTIFS('2way'!$A$3:$A$7690,"&gt;50%",'2way'!$Y$3:$Y$7690,"N",'2way'!$Q$3:$Q$7690,"=" &amp;B45) +  COUNTIFS('2way'!$A$3:$A$7690,"&gt;50%",'2way'!$Y$3:$Y$7690,"N",'2way'!$R$3:$R$7690,"=" &amp;B45)</f>
        <v>1</v>
      </c>
      <c r="E45" s="61">
        <f>COUNTIFS('2way'!$B$3:$B$7690,"&gt;50%",'2way'!$Y$3:$Y$7690,"N",'2way'!$Q$3:$Q$7690,"=" &amp;B45) +  COUNTIFS('2way'!$B$3:$B$7690,"&gt;50%",'2way'!$Y$3:$Y$7690,"N",'2way'!$R$3:$R$7690,"=" &amp;B45)</f>
        <v>3</v>
      </c>
      <c r="F45" s="61">
        <f>COUNTIFS('2way'!$B$3:$B$7690,"&gt;50%",'2way'!$Y$3:$Y$7690,"Y",'2way'!$Q$3:$Q$7690,"=" &amp;B45) +  COUNTIFS('2way'!$B$3:$B$7690,"&gt;50%",'2way'!$Y$3:$Y$7690,"Y",'2way'!$R$3:$R$7690,"=" &amp;B45)</f>
        <v>1</v>
      </c>
      <c r="G45">
        <f>COUNTIF('2way'!$Q$3:$Q$7690,"=" &amp;B45) + COUNTIF('2way'!$R$3:$R$7690,"=" &amp;B45)</f>
        <v>6</v>
      </c>
      <c r="H45" s="6">
        <f t="shared" si="17"/>
        <v>0</v>
      </c>
      <c r="I45" s="6">
        <f t="shared" si="1"/>
        <v>0.16666666666666666</v>
      </c>
      <c r="J45" s="6">
        <f t="shared" si="2"/>
        <v>0.5</v>
      </c>
      <c r="K45" s="6">
        <f t="shared" si="3"/>
        <v>0.16666666666666666</v>
      </c>
      <c r="L45" s="61">
        <f>COUNTIFS('2way'!$M$3:$M$7690,"&gt;50%",'2way'!$Y$3:$Y$7690,"Y",'2way'!$Q$3:$Q$7690,"=" &amp;B45) +  COUNTIFS('2way'!$M$3:$M$7690,"&gt;50%",'2way'!$Y$3:$Y$7690,"Y",'2way'!$R$3:$R$7690,"=" &amp;B45)</f>
        <v>0</v>
      </c>
      <c r="M45" s="61">
        <f>COUNTIFS('2way'!$M$3:$M$7690,"&gt;50%",'2way'!$Y$3:$Y$7690,"N",'2way'!$Q$3:$Q$7690,"=" &amp;B45) +  COUNTIFS('2way'!$M$3:$M$7690,"&gt;50%",'2way'!$Y$3:$Y$7690,"N",'2way'!$R$3:$R$7690,"=" &amp;B45)</f>
        <v>0</v>
      </c>
      <c r="N45" s="61">
        <f>COUNTIFS('2way'!$N$3:$N$7690,"&gt;50%",'2way'!$Y$3:$Y$7690,"N",'2way'!$Q$3:$Q$7690,"=" &amp;B45) +  COUNTIFS('2way'!$N$3:$N$7690,"&gt;50%",'2way'!$Y$3:$Y$7690,"N",'2way'!$R$3:$R$7690,"=" &amp;B45)</f>
        <v>0</v>
      </c>
      <c r="O45" s="61">
        <f>COUNTIFS('2way'!$N$3:$N$7690,"&gt;50%",'2way'!$Y$3:$Y$7690,"Y",'2way'!$Q$3:$Q$7690,"=" &amp;B45) +  COUNTIFS('2way'!$N$3:$N$7690,"&gt;50%",'2way'!$Y$3:$Y$7690,"Y",'2way'!$R$3:$R$7690,"=" &amp;B45)</f>
        <v>0</v>
      </c>
      <c r="P45">
        <f>COUNTIF('2way'!$Q$3:$Q$7690,"=" &amp;B45) + COUNTIF('2way'!$R$3:$R$7690,"=" &amp;B45)</f>
        <v>6</v>
      </c>
      <c r="Q45" s="6">
        <f t="shared" si="4"/>
        <v>0</v>
      </c>
      <c r="R45" s="6">
        <f t="shared" si="5"/>
        <v>0</v>
      </c>
      <c r="S45" s="6">
        <f t="shared" si="6"/>
        <v>0</v>
      </c>
      <c r="T45" s="6">
        <f t="shared" si="7"/>
        <v>0</v>
      </c>
      <c r="U45">
        <f t="shared" si="8"/>
        <v>3</v>
      </c>
      <c r="V45" s="6">
        <f t="shared" si="9"/>
        <v>0.5</v>
      </c>
      <c r="W45">
        <f t="shared" si="10"/>
        <v>0</v>
      </c>
      <c r="X45" s="6">
        <f t="shared" si="11"/>
        <v>0</v>
      </c>
      <c r="Y45">
        <f t="shared" si="12"/>
        <v>2</v>
      </c>
      <c r="Z45" s="6">
        <f t="shared" si="13"/>
        <v>0.33333333333333331</v>
      </c>
      <c r="AA45">
        <f t="shared" si="14"/>
        <v>0</v>
      </c>
      <c r="AB45" s="6">
        <f t="shared" si="15"/>
        <v>0</v>
      </c>
    </row>
    <row r="46" spans="1:28" x14ac:dyDescent="0.25">
      <c r="A46" t="s">
        <v>279</v>
      </c>
      <c r="B46" t="s">
        <v>394</v>
      </c>
      <c r="C46" s="60">
        <f>COUNTIFS('2way'!$A$3:$A$7690,"&gt;50%",'2way'!$Y$3:$Y$7690,"Y",'2way'!$Q$3:$Q$7690,"=" &amp;B46) +  COUNTIFS('2way'!$A$3:$A$7690,"&gt;50%",'2way'!$Y$3:$Y$7690,"Y",'2way'!$R$3:$R$7690,"=" &amp;B46)</f>
        <v>0</v>
      </c>
      <c r="D46" s="61">
        <f>COUNTIFS('2way'!$A$3:$A$7690,"&gt;50%",'2way'!$Y$3:$Y$7690,"N",'2way'!$Q$3:$Q$7690,"=" &amp;B46) +  COUNTIFS('2way'!$A$3:$A$7690,"&gt;50%",'2way'!$Y$3:$Y$7690,"N",'2way'!$R$3:$R$7690,"=" &amp;B46)</f>
        <v>1</v>
      </c>
      <c r="E46" s="61">
        <f>COUNTIFS('2way'!$B$3:$B$7690,"&gt;50%",'2way'!$Y$3:$Y$7690,"N",'2way'!$Q$3:$Q$7690,"=" &amp;B46) +  COUNTIFS('2way'!$B$3:$B$7690,"&gt;50%",'2way'!$Y$3:$Y$7690,"N",'2way'!$R$3:$R$7690,"=" &amp;B46)</f>
        <v>4</v>
      </c>
      <c r="F46" s="61">
        <f>COUNTIFS('2way'!$B$3:$B$7690,"&gt;50%",'2way'!$Y$3:$Y$7690,"Y",'2way'!$Q$3:$Q$7690,"=" &amp;B46) +  COUNTIFS('2way'!$B$3:$B$7690,"&gt;50%",'2way'!$Y$3:$Y$7690,"Y",'2way'!$R$3:$R$7690,"=" &amp;B46)</f>
        <v>1</v>
      </c>
      <c r="G46">
        <f>COUNTIF('2way'!$Q$3:$Q$7690,"=" &amp;B46) + COUNTIF('2way'!$R$3:$R$7690,"=" &amp;B46)</f>
        <v>6</v>
      </c>
      <c r="H46" s="6">
        <f t="shared" si="17"/>
        <v>0</v>
      </c>
      <c r="I46" s="6">
        <f t="shared" si="1"/>
        <v>0.16666666666666666</v>
      </c>
      <c r="J46" s="6">
        <f t="shared" si="2"/>
        <v>0.66666666666666663</v>
      </c>
      <c r="K46" s="6">
        <f t="shared" si="3"/>
        <v>0.16666666666666666</v>
      </c>
      <c r="L46" s="61">
        <f>COUNTIFS('2way'!$M$3:$M$7690,"&gt;50%",'2way'!$Y$3:$Y$7690,"Y",'2way'!$Q$3:$Q$7690,"=" &amp;B46) +  COUNTIFS('2way'!$M$3:$M$7690,"&gt;50%",'2way'!$Y$3:$Y$7690,"Y",'2way'!$R$3:$R$7690,"=" &amp;B46)</f>
        <v>0</v>
      </c>
      <c r="M46" s="61">
        <f>COUNTIFS('2way'!$M$3:$M$7690,"&gt;50%",'2way'!$Y$3:$Y$7690,"N",'2way'!$Q$3:$Q$7690,"=" &amp;B46) +  COUNTIFS('2way'!$M$3:$M$7690,"&gt;50%",'2way'!$Y$3:$Y$7690,"N",'2way'!$R$3:$R$7690,"=" &amp;B46)</f>
        <v>0</v>
      </c>
      <c r="N46" s="61">
        <f>COUNTIFS('2way'!$N$3:$N$7690,"&gt;50%",'2way'!$Y$3:$Y$7690,"N",'2way'!$Q$3:$Q$7690,"=" &amp;B46) +  COUNTIFS('2way'!$N$3:$N$7690,"&gt;50%",'2way'!$Y$3:$Y$7690,"N",'2way'!$R$3:$R$7690,"=" &amp;B46)</f>
        <v>0</v>
      </c>
      <c r="O46" s="61">
        <f>COUNTIFS('2way'!$N$3:$N$7690,"&gt;50%",'2way'!$Y$3:$Y$7690,"Y",'2way'!$Q$3:$Q$7690,"=" &amp;B46) +  COUNTIFS('2way'!$N$3:$N$7690,"&gt;50%",'2way'!$Y$3:$Y$7690,"Y",'2way'!$R$3:$R$7690,"=" &amp;B46)</f>
        <v>0</v>
      </c>
      <c r="P46">
        <f>COUNTIF('2way'!$Q$3:$Q$7690,"=" &amp;B46) + COUNTIF('2way'!$R$3:$R$7690,"=" &amp;B46)</f>
        <v>6</v>
      </c>
      <c r="Q46" s="6">
        <f t="shared" si="4"/>
        <v>0</v>
      </c>
      <c r="R46" s="6">
        <f t="shared" si="5"/>
        <v>0</v>
      </c>
      <c r="S46" s="6">
        <f t="shared" si="6"/>
        <v>0</v>
      </c>
      <c r="T46" s="6">
        <f t="shared" si="7"/>
        <v>0</v>
      </c>
      <c r="U46">
        <f t="shared" si="8"/>
        <v>4</v>
      </c>
      <c r="V46" s="6">
        <f t="shared" si="9"/>
        <v>0.66666666666666663</v>
      </c>
      <c r="W46">
        <f t="shared" si="10"/>
        <v>0</v>
      </c>
      <c r="X46" s="6">
        <f t="shared" si="11"/>
        <v>0</v>
      </c>
      <c r="Y46">
        <f t="shared" si="12"/>
        <v>2</v>
      </c>
      <c r="Z46" s="6">
        <f t="shared" si="13"/>
        <v>0.33333333333333331</v>
      </c>
      <c r="AA46">
        <f t="shared" si="14"/>
        <v>0</v>
      </c>
      <c r="AB46" s="6">
        <f t="shared" si="15"/>
        <v>0</v>
      </c>
    </row>
    <row r="47" spans="1:28" x14ac:dyDescent="0.25">
      <c r="A47" t="s">
        <v>279</v>
      </c>
      <c r="B47" t="s">
        <v>386</v>
      </c>
      <c r="C47" s="60">
        <f>COUNTIFS('2way'!$A$3:$A$7690,"&gt;50%",'2way'!$Y$3:$Y$7690,"Y",'2way'!$Q$3:$Q$7690,"=" &amp;B47) +  COUNTIFS('2way'!$A$3:$A$7690,"&gt;50%",'2way'!$Y$3:$Y$7690,"Y",'2way'!$R$3:$R$7690,"=" &amp;B47)</f>
        <v>1</v>
      </c>
      <c r="D47" s="61">
        <f>COUNTIFS('2way'!$A$3:$A$7690,"&gt;50%",'2way'!$Y$3:$Y$7690,"N",'2way'!$Q$3:$Q$7690,"=" &amp;B47) +  COUNTIFS('2way'!$A$3:$A$7690,"&gt;50%",'2way'!$Y$3:$Y$7690,"N",'2way'!$R$3:$R$7690,"=" &amp;B47)</f>
        <v>1</v>
      </c>
      <c r="E47" s="61">
        <f>COUNTIFS('2way'!$B$3:$B$7690,"&gt;50%",'2way'!$Y$3:$Y$7690,"N",'2way'!$Q$3:$Q$7690,"=" &amp;B47) +  COUNTIFS('2way'!$B$3:$B$7690,"&gt;50%",'2way'!$Y$3:$Y$7690,"N",'2way'!$R$3:$R$7690,"=" &amp;B47)</f>
        <v>3</v>
      </c>
      <c r="F47" s="61">
        <f>COUNTIFS('2way'!$B$3:$B$7690,"&gt;50%",'2way'!$Y$3:$Y$7690,"Y",'2way'!$Q$3:$Q$7690,"=" &amp;B47) +  COUNTIFS('2way'!$B$3:$B$7690,"&gt;50%",'2way'!$Y$3:$Y$7690,"Y",'2way'!$R$3:$R$7690,"=" &amp;B47)</f>
        <v>1</v>
      </c>
      <c r="G47">
        <f>COUNTIF('2way'!$Q$3:$Q$7690,"=" &amp;B47) + COUNTIF('2way'!$R$3:$R$7690,"=" &amp;B47)</f>
        <v>7</v>
      </c>
      <c r="H47" s="6">
        <f t="shared" si="17"/>
        <v>0.14285714285714285</v>
      </c>
      <c r="I47" s="6">
        <f t="shared" si="1"/>
        <v>0.14285714285714285</v>
      </c>
      <c r="J47" s="6">
        <f t="shared" si="2"/>
        <v>0.42857142857142855</v>
      </c>
      <c r="K47" s="6">
        <f t="shared" si="3"/>
        <v>0.14285714285714285</v>
      </c>
      <c r="L47" s="61">
        <f>COUNTIFS('2way'!$M$3:$M$7690,"&gt;50%",'2way'!$Y$3:$Y$7690,"Y",'2way'!$Q$3:$Q$7690,"=" &amp;B47) +  COUNTIFS('2way'!$M$3:$M$7690,"&gt;50%",'2way'!$Y$3:$Y$7690,"Y",'2way'!$R$3:$R$7690,"=" &amp;B47)</f>
        <v>0</v>
      </c>
      <c r="M47" s="61">
        <f>COUNTIFS('2way'!$M$3:$M$7690,"&gt;50%",'2way'!$Y$3:$Y$7690,"N",'2way'!$Q$3:$Q$7690,"=" &amp;B47) +  COUNTIFS('2way'!$M$3:$M$7690,"&gt;50%",'2way'!$Y$3:$Y$7690,"N",'2way'!$R$3:$R$7690,"=" &amp;B47)</f>
        <v>0</v>
      </c>
      <c r="N47" s="61">
        <f>COUNTIFS('2way'!$N$3:$N$7690,"&gt;50%",'2way'!$Y$3:$Y$7690,"N",'2way'!$Q$3:$Q$7690,"=" &amp;B47) +  COUNTIFS('2way'!$N$3:$N$7690,"&gt;50%",'2way'!$Y$3:$Y$7690,"N",'2way'!$R$3:$R$7690,"=" &amp;B47)</f>
        <v>0</v>
      </c>
      <c r="O47" s="61">
        <f>COUNTIFS('2way'!$N$3:$N$7690,"&gt;50%",'2way'!$Y$3:$Y$7690,"Y",'2way'!$Q$3:$Q$7690,"=" &amp;B47) +  COUNTIFS('2way'!$N$3:$N$7690,"&gt;50%",'2way'!$Y$3:$Y$7690,"Y",'2way'!$R$3:$R$7690,"=" &amp;B47)</f>
        <v>0</v>
      </c>
      <c r="P47">
        <f>COUNTIF('2way'!$Q$3:$Q$7690,"=" &amp;B47) + COUNTIF('2way'!$R$3:$R$7690,"=" &amp;B47)</f>
        <v>7</v>
      </c>
      <c r="Q47" s="6">
        <f t="shared" si="4"/>
        <v>0</v>
      </c>
      <c r="R47" s="6">
        <f t="shared" si="5"/>
        <v>0</v>
      </c>
      <c r="S47" s="6">
        <f t="shared" si="6"/>
        <v>0</v>
      </c>
      <c r="T47" s="6">
        <f t="shared" si="7"/>
        <v>0</v>
      </c>
      <c r="U47">
        <f t="shared" si="8"/>
        <v>4</v>
      </c>
      <c r="V47" s="6">
        <f t="shared" si="9"/>
        <v>0.5714285714285714</v>
      </c>
      <c r="W47">
        <f t="shared" si="10"/>
        <v>0</v>
      </c>
      <c r="X47" s="6">
        <f t="shared" si="11"/>
        <v>0</v>
      </c>
      <c r="Y47">
        <f t="shared" si="12"/>
        <v>2</v>
      </c>
      <c r="Z47" s="6">
        <f t="shared" si="13"/>
        <v>0.2857142857142857</v>
      </c>
      <c r="AA47">
        <f t="shared" si="14"/>
        <v>0</v>
      </c>
      <c r="AB47" s="6">
        <f t="shared" si="15"/>
        <v>0</v>
      </c>
    </row>
    <row r="48" spans="1:28" x14ac:dyDescent="0.25">
      <c r="A48" t="s">
        <v>279</v>
      </c>
      <c r="B48" t="s">
        <v>390</v>
      </c>
      <c r="C48" s="60">
        <f>COUNTIFS('2way'!$A$3:$A$7690,"&gt;50%",'2way'!$Y$3:$Y$7690,"Y",'2way'!$Q$3:$Q$7690,"=" &amp;B48) +  COUNTIFS('2way'!$A$3:$A$7690,"&gt;50%",'2way'!$Y$3:$Y$7690,"Y",'2way'!$R$3:$R$7690,"=" &amp;B48)</f>
        <v>1</v>
      </c>
      <c r="D48" s="61">
        <f>COUNTIFS('2way'!$A$3:$A$7690,"&gt;50%",'2way'!$Y$3:$Y$7690,"N",'2way'!$Q$3:$Q$7690,"=" &amp;B48) +  COUNTIFS('2way'!$A$3:$A$7690,"&gt;50%",'2way'!$Y$3:$Y$7690,"N",'2way'!$R$3:$R$7690,"=" &amp;B48)</f>
        <v>1</v>
      </c>
      <c r="E48" s="61">
        <f>COUNTIFS('2way'!$B$3:$B$7690,"&gt;50%",'2way'!$Y$3:$Y$7690,"N",'2way'!$Q$3:$Q$7690,"=" &amp;B48) +  COUNTIFS('2way'!$B$3:$B$7690,"&gt;50%",'2way'!$Y$3:$Y$7690,"N",'2way'!$R$3:$R$7690,"=" &amp;B48)</f>
        <v>2</v>
      </c>
      <c r="F48" s="61">
        <f>COUNTIFS('2way'!$B$3:$B$7690,"&gt;50%",'2way'!$Y$3:$Y$7690,"Y",'2way'!$Q$3:$Q$7690,"=" &amp;B48) +  COUNTIFS('2way'!$B$3:$B$7690,"&gt;50%",'2way'!$Y$3:$Y$7690,"Y",'2way'!$R$3:$R$7690,"=" &amp;B48)</f>
        <v>1</v>
      </c>
      <c r="G48">
        <f>COUNTIF('2way'!$Q$3:$Q$7690,"=" &amp;B48) + COUNTIF('2way'!$R$3:$R$7690,"=" &amp;B48)</f>
        <v>6</v>
      </c>
      <c r="H48" s="6">
        <f t="shared" si="17"/>
        <v>0.16666666666666666</v>
      </c>
      <c r="I48" s="6">
        <f t="shared" si="1"/>
        <v>0.16666666666666666</v>
      </c>
      <c r="J48" s="6">
        <f t="shared" si="2"/>
        <v>0.33333333333333331</v>
      </c>
      <c r="K48" s="6">
        <f t="shared" si="3"/>
        <v>0.16666666666666666</v>
      </c>
      <c r="L48" s="61">
        <f>COUNTIFS('2way'!$M$3:$M$7690,"&gt;50%",'2way'!$Y$3:$Y$7690,"Y",'2way'!$Q$3:$Q$7690,"=" &amp;B48) +  COUNTIFS('2way'!$M$3:$M$7690,"&gt;50%",'2way'!$Y$3:$Y$7690,"Y",'2way'!$R$3:$R$7690,"=" &amp;B48)</f>
        <v>0</v>
      </c>
      <c r="M48" s="61">
        <f>COUNTIFS('2way'!$M$3:$M$7690,"&gt;50%",'2way'!$Y$3:$Y$7690,"N",'2way'!$Q$3:$Q$7690,"=" &amp;B48) +  COUNTIFS('2way'!$M$3:$M$7690,"&gt;50%",'2way'!$Y$3:$Y$7690,"N",'2way'!$R$3:$R$7690,"=" &amp;B48)</f>
        <v>0</v>
      </c>
      <c r="N48" s="61">
        <f>COUNTIFS('2way'!$N$3:$N$7690,"&gt;50%",'2way'!$Y$3:$Y$7690,"N",'2way'!$Q$3:$Q$7690,"=" &amp;B48) +  COUNTIFS('2way'!$N$3:$N$7690,"&gt;50%",'2way'!$Y$3:$Y$7690,"N",'2way'!$R$3:$R$7690,"=" &amp;B48)</f>
        <v>0</v>
      </c>
      <c r="O48" s="61">
        <f>COUNTIFS('2way'!$N$3:$N$7690,"&gt;50%",'2way'!$Y$3:$Y$7690,"Y",'2way'!$Q$3:$Q$7690,"=" &amp;B48) +  COUNTIFS('2way'!$N$3:$N$7690,"&gt;50%",'2way'!$Y$3:$Y$7690,"Y",'2way'!$R$3:$R$7690,"=" &amp;B48)</f>
        <v>0</v>
      </c>
      <c r="P48">
        <f>COUNTIF('2way'!$Q$3:$Q$7690,"=" &amp;B48) + COUNTIF('2way'!$R$3:$R$7690,"=" &amp;B48)</f>
        <v>6</v>
      </c>
      <c r="Q48" s="6">
        <f t="shared" si="4"/>
        <v>0</v>
      </c>
      <c r="R48" s="6">
        <f t="shared" si="5"/>
        <v>0</v>
      </c>
      <c r="S48" s="6">
        <f t="shared" si="6"/>
        <v>0</v>
      </c>
      <c r="T48" s="6">
        <f t="shared" si="7"/>
        <v>0</v>
      </c>
      <c r="U48">
        <f t="shared" si="8"/>
        <v>3</v>
      </c>
      <c r="V48" s="6">
        <f t="shared" si="9"/>
        <v>0.5</v>
      </c>
      <c r="W48">
        <f t="shared" si="10"/>
        <v>0</v>
      </c>
      <c r="X48" s="6">
        <f t="shared" si="11"/>
        <v>0</v>
      </c>
      <c r="Y48">
        <f t="shared" si="12"/>
        <v>2</v>
      </c>
      <c r="Z48" s="6">
        <f t="shared" si="13"/>
        <v>0.33333333333333331</v>
      </c>
      <c r="AA48">
        <f t="shared" si="14"/>
        <v>0</v>
      </c>
      <c r="AB48" s="6">
        <f t="shared" si="15"/>
        <v>0</v>
      </c>
    </row>
    <row r="49" spans="1:28" x14ac:dyDescent="0.25">
      <c r="A49" t="s">
        <v>279</v>
      </c>
      <c r="B49" t="s">
        <v>481</v>
      </c>
      <c r="C49" s="60">
        <f>COUNTIFS('2way'!$A$3:$A$7690,"&gt;50%",'2way'!$Y$3:$Y$7690,"Y",'2way'!$Q$3:$Q$7690,"=" &amp;B49) +  COUNTIFS('2way'!$A$3:$A$7690,"&gt;50%",'2way'!$Y$3:$Y$7690,"Y",'2way'!$R$3:$R$7690,"=" &amp;B49)</f>
        <v>1</v>
      </c>
      <c r="D49" s="61">
        <f>COUNTIFS('2way'!$A$3:$A$7690,"&gt;50%",'2way'!$Y$3:$Y$7690,"N",'2way'!$Q$3:$Q$7690,"=" &amp;B49) +  COUNTIFS('2way'!$A$3:$A$7690,"&gt;50%",'2way'!$Y$3:$Y$7690,"N",'2way'!$R$3:$R$7690,"=" &amp;B49)</f>
        <v>2</v>
      </c>
      <c r="E49" s="61">
        <f>COUNTIFS('2way'!$B$3:$B$7690,"&gt;50%",'2way'!$Y$3:$Y$7690,"N",'2way'!$Q$3:$Q$7690,"=" &amp;B49) +  COUNTIFS('2way'!$B$3:$B$7690,"&gt;50%",'2way'!$Y$3:$Y$7690,"N",'2way'!$R$3:$R$7690,"=" &amp;B49)</f>
        <v>2</v>
      </c>
      <c r="F49" s="61">
        <f>COUNTIFS('2way'!$B$3:$B$7690,"&gt;50%",'2way'!$Y$3:$Y$7690,"Y",'2way'!$Q$3:$Q$7690,"=" &amp;B49) +  COUNTIFS('2way'!$B$3:$B$7690,"&gt;50%",'2way'!$Y$3:$Y$7690,"Y",'2way'!$R$3:$R$7690,"=" &amp;B49)</f>
        <v>1</v>
      </c>
      <c r="G49">
        <f>COUNTIF('2way'!$Q$3:$Q$7690,"=" &amp;B49) + COUNTIF('2way'!$R$3:$R$7690,"=" &amp;B49)</f>
        <v>6</v>
      </c>
      <c r="H49" s="6">
        <f t="shared" si="17"/>
        <v>0.16666666666666666</v>
      </c>
      <c r="I49" s="6">
        <f t="shared" si="1"/>
        <v>0.33333333333333331</v>
      </c>
      <c r="J49" s="6">
        <f t="shared" si="2"/>
        <v>0.33333333333333331</v>
      </c>
      <c r="K49" s="6">
        <f t="shared" si="3"/>
        <v>0.16666666666666666</v>
      </c>
      <c r="L49" s="61">
        <f>COUNTIFS('2way'!$M$3:$M$7690,"&gt;50%",'2way'!$Y$3:$Y$7690,"Y",'2way'!$Q$3:$Q$7690,"=" &amp;B49) +  COUNTIFS('2way'!$M$3:$M$7690,"&gt;50%",'2way'!$Y$3:$Y$7690,"Y",'2way'!$R$3:$R$7690,"=" &amp;B49)</f>
        <v>0</v>
      </c>
      <c r="M49" s="61">
        <f>COUNTIFS('2way'!$M$3:$M$7690,"&gt;50%",'2way'!$Y$3:$Y$7690,"N",'2way'!$Q$3:$Q$7690,"=" &amp;B49) +  COUNTIFS('2way'!$M$3:$M$7690,"&gt;50%",'2way'!$Y$3:$Y$7690,"N",'2way'!$R$3:$R$7690,"=" &amp;B49)</f>
        <v>0</v>
      </c>
      <c r="N49" s="61">
        <f>COUNTIFS('2way'!$N$3:$N$7690,"&gt;50%",'2way'!$Y$3:$Y$7690,"N",'2way'!$Q$3:$Q$7690,"=" &amp;B49) +  COUNTIFS('2way'!$N$3:$N$7690,"&gt;50%",'2way'!$Y$3:$Y$7690,"N",'2way'!$R$3:$R$7690,"=" &amp;B49)</f>
        <v>0</v>
      </c>
      <c r="O49" s="61">
        <f>COUNTIFS('2way'!$N$3:$N$7690,"&gt;50%",'2way'!$Y$3:$Y$7690,"Y",'2way'!$Q$3:$Q$7690,"=" &amp;B49) +  COUNTIFS('2way'!$N$3:$N$7690,"&gt;50%",'2way'!$Y$3:$Y$7690,"Y",'2way'!$R$3:$R$7690,"=" &amp;B49)</f>
        <v>0</v>
      </c>
      <c r="P49">
        <f>COUNTIF('2way'!$Q$3:$Q$7690,"=" &amp;B49) + COUNTIF('2way'!$R$3:$R$7690,"=" &amp;B49)</f>
        <v>6</v>
      </c>
      <c r="Q49" s="6">
        <f t="shared" si="4"/>
        <v>0</v>
      </c>
      <c r="R49" s="6">
        <f t="shared" si="5"/>
        <v>0</v>
      </c>
      <c r="S49" s="6">
        <f t="shared" si="6"/>
        <v>0</v>
      </c>
      <c r="T49" s="6">
        <f t="shared" si="7"/>
        <v>0</v>
      </c>
      <c r="U49">
        <f t="shared" si="8"/>
        <v>3</v>
      </c>
      <c r="V49" s="6">
        <f t="shared" si="9"/>
        <v>0.5</v>
      </c>
      <c r="W49">
        <f t="shared" si="10"/>
        <v>0</v>
      </c>
      <c r="X49" s="6">
        <f t="shared" si="11"/>
        <v>0</v>
      </c>
      <c r="Y49">
        <f t="shared" si="12"/>
        <v>3</v>
      </c>
      <c r="Z49" s="6">
        <f t="shared" si="13"/>
        <v>0.5</v>
      </c>
      <c r="AA49">
        <f t="shared" si="14"/>
        <v>0</v>
      </c>
      <c r="AB49" s="6">
        <f t="shared" si="15"/>
        <v>0</v>
      </c>
    </row>
    <row r="50" spans="1:28" x14ac:dyDescent="0.25">
      <c r="A50" t="s">
        <v>279</v>
      </c>
      <c r="B50" t="s">
        <v>483</v>
      </c>
      <c r="C50" s="60">
        <f>COUNTIFS('2way'!$A$3:$A$7690,"&gt;50%",'2way'!$Y$3:$Y$7690,"Y",'2way'!$Q$3:$Q$7690,"=" &amp;B50) +  COUNTIFS('2way'!$A$3:$A$7690,"&gt;50%",'2way'!$Y$3:$Y$7690,"Y",'2way'!$R$3:$R$7690,"=" &amp;B50)</f>
        <v>0</v>
      </c>
      <c r="D50" s="61">
        <f>COUNTIFS('2way'!$A$3:$A$7690,"&gt;50%",'2way'!$Y$3:$Y$7690,"N",'2way'!$Q$3:$Q$7690,"=" &amp;B50) +  COUNTIFS('2way'!$A$3:$A$7690,"&gt;50%",'2way'!$Y$3:$Y$7690,"N",'2way'!$R$3:$R$7690,"=" &amp;B50)</f>
        <v>1</v>
      </c>
      <c r="E50" s="61">
        <f>COUNTIFS('2way'!$B$3:$B$7690,"&gt;50%",'2way'!$Y$3:$Y$7690,"N",'2way'!$Q$3:$Q$7690,"=" &amp;B50) +  COUNTIFS('2way'!$B$3:$B$7690,"&gt;50%",'2way'!$Y$3:$Y$7690,"N",'2way'!$R$3:$R$7690,"=" &amp;B50)</f>
        <v>3</v>
      </c>
      <c r="F50" s="61">
        <f>COUNTIFS('2way'!$B$3:$B$7690,"&gt;50%",'2way'!$Y$3:$Y$7690,"Y",'2way'!$Q$3:$Q$7690,"=" &amp;B50) +  COUNTIFS('2way'!$B$3:$B$7690,"&gt;50%",'2way'!$Y$3:$Y$7690,"Y",'2way'!$R$3:$R$7690,"=" &amp;B50)</f>
        <v>3</v>
      </c>
      <c r="G50">
        <f>COUNTIF('2way'!$Q$3:$Q$7690,"=" &amp;B50) + COUNTIF('2way'!$R$3:$R$7690,"=" &amp;B50)</f>
        <v>7</v>
      </c>
      <c r="H50" s="6">
        <f t="shared" si="17"/>
        <v>0</v>
      </c>
      <c r="I50" s="6">
        <f t="shared" si="1"/>
        <v>0.14285714285714285</v>
      </c>
      <c r="J50" s="6">
        <f t="shared" si="2"/>
        <v>0.42857142857142855</v>
      </c>
      <c r="K50" s="6">
        <f t="shared" si="3"/>
        <v>0.42857142857142855</v>
      </c>
      <c r="L50" s="61">
        <f>COUNTIFS('2way'!$M$3:$M$7690,"&gt;50%",'2way'!$Y$3:$Y$7690,"Y",'2way'!$Q$3:$Q$7690,"=" &amp;B50) +  COUNTIFS('2way'!$M$3:$M$7690,"&gt;50%",'2way'!$Y$3:$Y$7690,"Y",'2way'!$R$3:$R$7690,"=" &amp;B50)</f>
        <v>0</v>
      </c>
      <c r="M50" s="61">
        <f>COUNTIFS('2way'!$M$3:$M$7690,"&gt;50%",'2way'!$Y$3:$Y$7690,"N",'2way'!$Q$3:$Q$7690,"=" &amp;B50) +  COUNTIFS('2way'!$M$3:$M$7690,"&gt;50%",'2way'!$Y$3:$Y$7690,"N",'2way'!$R$3:$R$7690,"=" &amp;B50)</f>
        <v>0</v>
      </c>
      <c r="N50" s="61">
        <f>COUNTIFS('2way'!$N$3:$N$7690,"&gt;50%",'2way'!$Y$3:$Y$7690,"N",'2way'!$Q$3:$Q$7690,"=" &amp;B50) +  COUNTIFS('2way'!$N$3:$N$7690,"&gt;50%",'2way'!$Y$3:$Y$7690,"N",'2way'!$R$3:$R$7690,"=" &amp;B50)</f>
        <v>0</v>
      </c>
      <c r="O50" s="61">
        <f>COUNTIFS('2way'!$N$3:$N$7690,"&gt;50%",'2way'!$Y$3:$Y$7690,"Y",'2way'!$Q$3:$Q$7690,"=" &amp;B50) +  COUNTIFS('2way'!$N$3:$N$7690,"&gt;50%",'2way'!$Y$3:$Y$7690,"Y",'2way'!$R$3:$R$7690,"=" &amp;B50)</f>
        <v>0</v>
      </c>
      <c r="P50">
        <f>COUNTIF('2way'!$Q$3:$Q$7690,"=" &amp;B50) + COUNTIF('2way'!$R$3:$R$7690,"=" &amp;B50)</f>
        <v>7</v>
      </c>
      <c r="Q50" s="6">
        <f t="shared" si="4"/>
        <v>0</v>
      </c>
      <c r="R50" s="6">
        <f t="shared" si="5"/>
        <v>0</v>
      </c>
      <c r="S50" s="6">
        <f t="shared" si="6"/>
        <v>0</v>
      </c>
      <c r="T50" s="6">
        <f t="shared" si="7"/>
        <v>0</v>
      </c>
      <c r="U50">
        <f t="shared" si="8"/>
        <v>3</v>
      </c>
      <c r="V50" s="6">
        <f t="shared" si="9"/>
        <v>0.42857142857142855</v>
      </c>
      <c r="W50">
        <f t="shared" si="10"/>
        <v>0</v>
      </c>
      <c r="X50" s="6">
        <f t="shared" si="11"/>
        <v>0</v>
      </c>
      <c r="Y50">
        <f t="shared" si="12"/>
        <v>4</v>
      </c>
      <c r="Z50" s="6">
        <f t="shared" si="13"/>
        <v>0.5714285714285714</v>
      </c>
      <c r="AA50">
        <f t="shared" si="14"/>
        <v>0</v>
      </c>
      <c r="AB50" s="6">
        <f t="shared" si="15"/>
        <v>0</v>
      </c>
    </row>
    <row r="51" spans="1:28" x14ac:dyDescent="0.25">
      <c r="A51" t="s">
        <v>279</v>
      </c>
      <c r="B51" t="s">
        <v>514</v>
      </c>
      <c r="C51" s="60">
        <f>COUNTIFS('2way'!$A$3:$A$7690,"&gt;50%",'2way'!$Y$3:$Y$7690,"Y",'2way'!$Q$3:$Q$7690,"=" &amp;B51) +  COUNTIFS('2way'!$A$3:$A$7690,"&gt;50%",'2way'!$Y$3:$Y$7690,"Y",'2way'!$R$3:$R$7690,"=" &amp;B51)</f>
        <v>2</v>
      </c>
      <c r="D51" s="61">
        <f>COUNTIFS('2way'!$A$3:$A$7690,"&gt;50%",'2way'!$Y$3:$Y$7690,"N",'2way'!$Q$3:$Q$7690,"=" &amp;B51) +  COUNTIFS('2way'!$A$3:$A$7690,"&gt;50%",'2way'!$Y$3:$Y$7690,"N",'2way'!$R$3:$R$7690,"=" &amp;B51)</f>
        <v>1</v>
      </c>
      <c r="E51" s="61">
        <f>COUNTIFS('2way'!$B$3:$B$7690,"&gt;50%",'2way'!$Y$3:$Y$7690,"N",'2way'!$Q$3:$Q$7690,"=" &amp;B51) +  COUNTIFS('2way'!$B$3:$B$7690,"&gt;50%",'2way'!$Y$3:$Y$7690,"N",'2way'!$R$3:$R$7690,"=" &amp;B51)</f>
        <v>2</v>
      </c>
      <c r="F51" s="61">
        <f>COUNTIFS('2way'!$B$3:$B$7690,"&gt;50%",'2way'!$Y$3:$Y$7690,"Y",'2way'!$Q$3:$Q$7690,"=" &amp;B51) +  COUNTIFS('2way'!$B$3:$B$7690,"&gt;50%",'2way'!$Y$3:$Y$7690,"Y",'2way'!$R$3:$R$7690,"=" &amp;B51)</f>
        <v>2</v>
      </c>
      <c r="G51">
        <f>COUNTIF('2way'!$Q$3:$Q$7690,"=" &amp;B51) + COUNTIF('2way'!$R$3:$R$7690,"=" &amp;B51)</f>
        <v>7</v>
      </c>
      <c r="H51" s="6">
        <f t="shared" si="17"/>
        <v>0.2857142857142857</v>
      </c>
      <c r="I51" s="6">
        <f t="shared" si="1"/>
        <v>0.14285714285714285</v>
      </c>
      <c r="J51" s="6">
        <f t="shared" si="2"/>
        <v>0.2857142857142857</v>
      </c>
      <c r="K51" s="6">
        <f t="shared" si="3"/>
        <v>0.2857142857142857</v>
      </c>
      <c r="L51" s="61">
        <f>COUNTIFS('2way'!$M$3:$M$7690,"&gt;50%",'2way'!$Y$3:$Y$7690,"Y",'2way'!$Q$3:$Q$7690,"=" &amp;B51) +  COUNTIFS('2way'!$M$3:$M$7690,"&gt;50%",'2way'!$Y$3:$Y$7690,"Y",'2way'!$R$3:$R$7690,"=" &amp;B51)</f>
        <v>0</v>
      </c>
      <c r="M51" s="61">
        <f>COUNTIFS('2way'!$M$3:$M$7690,"&gt;50%",'2way'!$Y$3:$Y$7690,"N",'2way'!$Q$3:$Q$7690,"=" &amp;B51) +  COUNTIFS('2way'!$M$3:$M$7690,"&gt;50%",'2way'!$Y$3:$Y$7690,"N",'2way'!$R$3:$R$7690,"=" &amp;B51)</f>
        <v>0</v>
      </c>
      <c r="N51" s="61">
        <f>COUNTIFS('2way'!$N$3:$N$7690,"&gt;50%",'2way'!$Y$3:$Y$7690,"N",'2way'!$Q$3:$Q$7690,"=" &amp;B51) +  COUNTIFS('2way'!$N$3:$N$7690,"&gt;50%",'2way'!$Y$3:$Y$7690,"N",'2way'!$R$3:$R$7690,"=" &amp;B51)</f>
        <v>0</v>
      </c>
      <c r="O51" s="61">
        <f>COUNTIFS('2way'!$N$3:$N$7690,"&gt;50%",'2way'!$Y$3:$Y$7690,"Y",'2way'!$Q$3:$Q$7690,"=" &amp;B51) +  COUNTIFS('2way'!$N$3:$N$7690,"&gt;50%",'2way'!$Y$3:$Y$7690,"Y",'2way'!$R$3:$R$7690,"=" &amp;B51)</f>
        <v>0</v>
      </c>
      <c r="P51">
        <f>COUNTIF('2way'!$Q$3:$Q$7690,"=" &amp;B51) + COUNTIF('2way'!$R$3:$R$7690,"=" &amp;B51)</f>
        <v>7</v>
      </c>
      <c r="Q51" s="6">
        <f t="shared" si="4"/>
        <v>0</v>
      </c>
      <c r="R51" s="6">
        <f t="shared" si="5"/>
        <v>0</v>
      </c>
      <c r="S51" s="6">
        <f t="shared" si="6"/>
        <v>0</v>
      </c>
      <c r="T51" s="6">
        <f t="shared" si="7"/>
        <v>0</v>
      </c>
      <c r="U51">
        <f t="shared" si="8"/>
        <v>4</v>
      </c>
      <c r="V51" s="6">
        <f t="shared" si="9"/>
        <v>0.5714285714285714</v>
      </c>
      <c r="W51">
        <f t="shared" si="10"/>
        <v>0</v>
      </c>
      <c r="X51" s="6">
        <f t="shared" si="11"/>
        <v>0</v>
      </c>
      <c r="Y51">
        <f t="shared" si="12"/>
        <v>3</v>
      </c>
      <c r="Z51" s="6">
        <f t="shared" si="13"/>
        <v>0.42857142857142855</v>
      </c>
      <c r="AA51">
        <f t="shared" si="14"/>
        <v>0</v>
      </c>
      <c r="AB51" s="6">
        <f t="shared" si="15"/>
        <v>0</v>
      </c>
    </row>
    <row r="52" spans="1:28" x14ac:dyDescent="0.25">
      <c r="A52" t="s">
        <v>279</v>
      </c>
      <c r="B52" t="s">
        <v>513</v>
      </c>
      <c r="C52" s="60">
        <f>COUNTIFS('2way'!$A$3:$A$7690,"&gt;50%",'2way'!$Y$3:$Y$7690,"Y",'2way'!$Q$3:$Q$7690,"=" &amp;B52) +  COUNTIFS('2way'!$A$3:$A$7690,"&gt;50%",'2way'!$Y$3:$Y$7690,"Y",'2way'!$R$3:$R$7690,"=" &amp;B52)</f>
        <v>1</v>
      </c>
      <c r="D52" s="61">
        <f>COUNTIFS('2way'!$A$3:$A$7690,"&gt;50%",'2way'!$Y$3:$Y$7690,"N",'2way'!$Q$3:$Q$7690,"=" &amp;B52) +  COUNTIFS('2way'!$A$3:$A$7690,"&gt;50%",'2way'!$Y$3:$Y$7690,"N",'2way'!$R$3:$R$7690,"=" &amp;B52)</f>
        <v>3</v>
      </c>
      <c r="E52" s="61">
        <f>COUNTIFS('2way'!$B$3:$B$7690,"&gt;50%",'2way'!$Y$3:$Y$7690,"N",'2way'!$Q$3:$Q$7690,"=" &amp;B52) +  COUNTIFS('2way'!$B$3:$B$7690,"&gt;50%",'2way'!$Y$3:$Y$7690,"N",'2way'!$R$3:$R$7690,"=" &amp;B52)</f>
        <v>3</v>
      </c>
      <c r="F52" s="61">
        <f>COUNTIFS('2way'!$B$3:$B$7690,"&gt;50%",'2way'!$Y$3:$Y$7690,"Y",'2way'!$Q$3:$Q$7690,"=" &amp;B52) +  COUNTIFS('2way'!$B$3:$B$7690,"&gt;50%",'2way'!$Y$3:$Y$7690,"Y",'2way'!$R$3:$R$7690,"=" &amp;B52)</f>
        <v>1</v>
      </c>
      <c r="G52">
        <f>COUNTIF('2way'!$Q$3:$Q$7690,"=" &amp;B52) + COUNTIF('2way'!$R$3:$R$7690,"=" &amp;B52)</f>
        <v>8</v>
      </c>
      <c r="H52" s="6">
        <f t="shared" si="17"/>
        <v>0.125</v>
      </c>
      <c r="I52" s="6">
        <f t="shared" si="1"/>
        <v>0.375</v>
      </c>
      <c r="J52" s="6">
        <f t="shared" si="2"/>
        <v>0.375</v>
      </c>
      <c r="K52" s="6">
        <f t="shared" si="3"/>
        <v>0.125</v>
      </c>
      <c r="L52" s="61">
        <f>COUNTIFS('2way'!$M$3:$M$7690,"&gt;50%",'2way'!$Y$3:$Y$7690,"Y",'2way'!$Q$3:$Q$7690,"=" &amp;B52) +  COUNTIFS('2way'!$M$3:$M$7690,"&gt;50%",'2way'!$Y$3:$Y$7690,"Y",'2way'!$R$3:$R$7690,"=" &amp;B52)</f>
        <v>0</v>
      </c>
      <c r="M52" s="61">
        <f>COUNTIFS('2way'!$M$3:$M$7690,"&gt;50%",'2way'!$Y$3:$Y$7690,"N",'2way'!$Q$3:$Q$7690,"=" &amp;B52) +  COUNTIFS('2way'!$M$3:$M$7690,"&gt;50%",'2way'!$Y$3:$Y$7690,"N",'2way'!$R$3:$R$7690,"=" &amp;B52)</f>
        <v>0</v>
      </c>
      <c r="N52" s="61">
        <f>COUNTIFS('2way'!$N$3:$N$7690,"&gt;50%",'2way'!$Y$3:$Y$7690,"N",'2way'!$Q$3:$Q$7690,"=" &amp;B52) +  COUNTIFS('2way'!$N$3:$N$7690,"&gt;50%",'2way'!$Y$3:$Y$7690,"N",'2way'!$R$3:$R$7690,"=" &amp;B52)</f>
        <v>0</v>
      </c>
      <c r="O52" s="61">
        <f>COUNTIFS('2way'!$N$3:$N$7690,"&gt;50%",'2way'!$Y$3:$Y$7690,"Y",'2way'!$Q$3:$Q$7690,"=" &amp;B52) +  COUNTIFS('2way'!$N$3:$N$7690,"&gt;50%",'2way'!$Y$3:$Y$7690,"Y",'2way'!$R$3:$R$7690,"=" &amp;B52)</f>
        <v>0</v>
      </c>
      <c r="P52">
        <f>COUNTIF('2way'!$Q$3:$Q$7690,"=" &amp;B52) + COUNTIF('2way'!$R$3:$R$7690,"=" &amp;B52)</f>
        <v>8</v>
      </c>
      <c r="Q52" s="6">
        <f t="shared" si="4"/>
        <v>0</v>
      </c>
      <c r="R52" s="6">
        <f t="shared" si="5"/>
        <v>0</v>
      </c>
      <c r="S52" s="6">
        <f t="shared" si="6"/>
        <v>0</v>
      </c>
      <c r="T52" s="6">
        <f t="shared" si="7"/>
        <v>0</v>
      </c>
      <c r="U52">
        <f t="shared" si="8"/>
        <v>4</v>
      </c>
      <c r="V52" s="6">
        <f t="shared" si="9"/>
        <v>0.5</v>
      </c>
      <c r="W52">
        <f t="shared" si="10"/>
        <v>0</v>
      </c>
      <c r="X52" s="6">
        <f t="shared" si="11"/>
        <v>0</v>
      </c>
      <c r="Y52">
        <f t="shared" si="12"/>
        <v>4</v>
      </c>
      <c r="Z52" s="6">
        <f t="shared" si="13"/>
        <v>0.5</v>
      </c>
      <c r="AA52">
        <f t="shared" si="14"/>
        <v>0</v>
      </c>
      <c r="AB52" s="6">
        <f t="shared" si="15"/>
        <v>0</v>
      </c>
    </row>
    <row r="53" spans="1:28" x14ac:dyDescent="0.25">
      <c r="A53" t="s">
        <v>279</v>
      </c>
      <c r="B53" t="s">
        <v>387</v>
      </c>
      <c r="C53" s="60">
        <f>COUNTIFS('2way'!$A$3:$A$7690,"&gt;50%",'2way'!$Y$3:$Y$7690,"Y",'2way'!$Q$3:$Q$7690,"=" &amp;B53) +  COUNTIFS('2way'!$A$3:$A$7690,"&gt;50%",'2way'!$Y$3:$Y$7690,"Y",'2way'!$R$3:$R$7690,"=" &amp;B53)</f>
        <v>1</v>
      </c>
      <c r="D53" s="61">
        <f>COUNTIFS('2way'!$A$3:$A$7690,"&gt;50%",'2way'!$Y$3:$Y$7690,"N",'2way'!$Q$3:$Q$7690,"=" &amp;B53) +  COUNTIFS('2way'!$A$3:$A$7690,"&gt;50%",'2way'!$Y$3:$Y$7690,"N",'2way'!$R$3:$R$7690,"=" &amp;B53)</f>
        <v>1</v>
      </c>
      <c r="E53" s="61">
        <f>COUNTIFS('2way'!$B$3:$B$7690,"&gt;50%",'2way'!$Y$3:$Y$7690,"N",'2way'!$Q$3:$Q$7690,"=" &amp;B53) +  COUNTIFS('2way'!$B$3:$B$7690,"&gt;50%",'2way'!$Y$3:$Y$7690,"N",'2way'!$R$3:$R$7690,"=" &amp;B53)</f>
        <v>1</v>
      </c>
      <c r="F53" s="61">
        <f>COUNTIFS('2way'!$B$3:$B$7690,"&gt;50%",'2way'!$Y$3:$Y$7690,"Y",'2way'!$Q$3:$Q$7690,"=" &amp;B53) +  COUNTIFS('2way'!$B$3:$B$7690,"&gt;50%",'2way'!$Y$3:$Y$7690,"Y",'2way'!$R$3:$R$7690,"=" &amp;B53)</f>
        <v>3</v>
      </c>
      <c r="G53">
        <f>COUNTIF('2way'!$Q$3:$Q$7690,"=" &amp;B53) + COUNTIF('2way'!$R$3:$R$7690,"=" &amp;B53)</f>
        <v>6</v>
      </c>
      <c r="H53" s="6">
        <f t="shared" si="17"/>
        <v>0.16666666666666666</v>
      </c>
      <c r="I53" s="6">
        <f t="shared" si="1"/>
        <v>0.16666666666666666</v>
      </c>
      <c r="J53" s="6">
        <f t="shared" si="2"/>
        <v>0.16666666666666666</v>
      </c>
      <c r="K53" s="6">
        <f t="shared" si="3"/>
        <v>0.5</v>
      </c>
      <c r="L53" s="61">
        <f>COUNTIFS('2way'!$M$3:$M$7690,"&gt;50%",'2way'!$Y$3:$Y$7690,"Y",'2way'!$Q$3:$Q$7690,"=" &amp;B53) +  COUNTIFS('2way'!$M$3:$M$7690,"&gt;50%",'2way'!$Y$3:$Y$7690,"Y",'2way'!$R$3:$R$7690,"=" &amp;B53)</f>
        <v>0</v>
      </c>
      <c r="M53" s="61">
        <f>COUNTIFS('2way'!$M$3:$M$7690,"&gt;50%",'2way'!$Y$3:$Y$7690,"N",'2way'!$Q$3:$Q$7690,"=" &amp;B53) +  COUNTIFS('2way'!$M$3:$M$7690,"&gt;50%",'2way'!$Y$3:$Y$7690,"N",'2way'!$R$3:$R$7690,"=" &amp;B53)</f>
        <v>0</v>
      </c>
      <c r="N53" s="61">
        <f>COUNTIFS('2way'!$N$3:$N$7690,"&gt;50%",'2way'!$Y$3:$Y$7690,"N",'2way'!$Q$3:$Q$7690,"=" &amp;B53) +  COUNTIFS('2way'!$N$3:$N$7690,"&gt;50%",'2way'!$Y$3:$Y$7690,"N",'2way'!$R$3:$R$7690,"=" &amp;B53)</f>
        <v>0</v>
      </c>
      <c r="O53" s="61">
        <f>COUNTIFS('2way'!$N$3:$N$7690,"&gt;50%",'2way'!$Y$3:$Y$7690,"Y",'2way'!$Q$3:$Q$7690,"=" &amp;B53) +  COUNTIFS('2way'!$N$3:$N$7690,"&gt;50%",'2way'!$Y$3:$Y$7690,"Y",'2way'!$R$3:$R$7690,"=" &amp;B53)</f>
        <v>0</v>
      </c>
      <c r="P53">
        <f>COUNTIF('2way'!$Q$3:$Q$7690,"=" &amp;B53) + COUNTIF('2way'!$R$3:$R$7690,"=" &amp;B53)</f>
        <v>6</v>
      </c>
      <c r="Q53" s="6">
        <f t="shared" si="4"/>
        <v>0</v>
      </c>
      <c r="R53" s="6">
        <f t="shared" si="5"/>
        <v>0</v>
      </c>
      <c r="S53" s="6">
        <f t="shared" si="6"/>
        <v>0</v>
      </c>
      <c r="T53" s="6">
        <f t="shared" si="7"/>
        <v>0</v>
      </c>
      <c r="U53">
        <f t="shared" si="8"/>
        <v>2</v>
      </c>
      <c r="V53" s="6">
        <f t="shared" si="9"/>
        <v>0.33333333333333331</v>
      </c>
      <c r="W53">
        <f t="shared" si="10"/>
        <v>0</v>
      </c>
      <c r="X53" s="6">
        <f t="shared" si="11"/>
        <v>0</v>
      </c>
      <c r="Y53">
        <f t="shared" si="12"/>
        <v>4</v>
      </c>
      <c r="Z53" s="6">
        <f t="shared" si="13"/>
        <v>0.66666666666666663</v>
      </c>
      <c r="AA53">
        <f t="shared" si="14"/>
        <v>0</v>
      </c>
      <c r="AB53" s="6">
        <f t="shared" si="15"/>
        <v>0</v>
      </c>
    </row>
    <row r="54" spans="1:28" x14ac:dyDescent="0.25">
      <c r="A54" t="s">
        <v>279</v>
      </c>
      <c r="B54" t="s">
        <v>319</v>
      </c>
      <c r="C54" s="60">
        <f>COUNTIFS('2way'!$A$3:$A$7690,"&gt;50%",'2way'!$Y$3:$Y$7690,"Y",'2way'!$Q$3:$Q$7690,"=" &amp;B54) +  COUNTIFS('2way'!$A$3:$A$7690,"&gt;50%",'2way'!$Y$3:$Y$7690,"Y",'2way'!$R$3:$R$7690,"=" &amp;B54)</f>
        <v>0</v>
      </c>
      <c r="D54" s="61">
        <f>COUNTIFS('2way'!$A$3:$A$7690,"&gt;50%",'2way'!$Y$3:$Y$7690,"N",'2way'!$Q$3:$Q$7690,"=" &amp;B54) +  COUNTIFS('2way'!$A$3:$A$7690,"&gt;50%",'2way'!$Y$3:$Y$7690,"N",'2way'!$R$3:$R$7690,"=" &amp;B54)</f>
        <v>1</v>
      </c>
      <c r="E54" s="61">
        <f>COUNTIFS('2way'!$B$3:$B$7690,"&gt;50%",'2way'!$Y$3:$Y$7690,"N",'2way'!$Q$3:$Q$7690,"=" &amp;B54) +  COUNTIFS('2way'!$B$3:$B$7690,"&gt;50%",'2way'!$Y$3:$Y$7690,"N",'2way'!$R$3:$R$7690,"=" &amp;B54)</f>
        <v>3</v>
      </c>
      <c r="F54" s="61">
        <f>COUNTIFS('2way'!$B$3:$B$7690,"&gt;50%",'2way'!$Y$3:$Y$7690,"Y",'2way'!$Q$3:$Q$7690,"=" &amp;B54) +  COUNTIFS('2way'!$B$3:$B$7690,"&gt;50%",'2way'!$Y$3:$Y$7690,"Y",'2way'!$R$3:$R$7690,"=" &amp;B54)</f>
        <v>3</v>
      </c>
      <c r="G54">
        <f>COUNTIF('2way'!$Q$3:$Q$7690,"=" &amp;B54) + COUNTIF('2way'!$R$3:$R$7690,"=" &amp;B54)</f>
        <v>7</v>
      </c>
      <c r="H54" s="6">
        <f t="shared" si="17"/>
        <v>0</v>
      </c>
      <c r="I54" s="6">
        <f t="shared" si="1"/>
        <v>0.14285714285714285</v>
      </c>
      <c r="J54" s="6">
        <f t="shared" si="2"/>
        <v>0.42857142857142855</v>
      </c>
      <c r="K54" s="6">
        <f t="shared" si="3"/>
        <v>0.42857142857142855</v>
      </c>
      <c r="L54" s="61">
        <f>COUNTIFS('2way'!$M$3:$M$7690,"&gt;50%",'2way'!$Y$3:$Y$7690,"Y",'2way'!$Q$3:$Q$7690,"=" &amp;B54) +  COUNTIFS('2way'!$M$3:$M$7690,"&gt;50%",'2way'!$Y$3:$Y$7690,"Y",'2way'!$R$3:$R$7690,"=" &amp;B54)</f>
        <v>0</v>
      </c>
      <c r="M54" s="61">
        <f>COUNTIFS('2way'!$M$3:$M$7690,"&gt;50%",'2way'!$Y$3:$Y$7690,"N",'2way'!$Q$3:$Q$7690,"=" &amp;B54) +  COUNTIFS('2way'!$M$3:$M$7690,"&gt;50%",'2way'!$Y$3:$Y$7690,"N",'2way'!$R$3:$R$7690,"=" &amp;B54)</f>
        <v>0</v>
      </c>
      <c r="N54" s="61">
        <f>COUNTIFS('2way'!$N$3:$N$7690,"&gt;50%",'2way'!$Y$3:$Y$7690,"N",'2way'!$Q$3:$Q$7690,"=" &amp;B54) +  COUNTIFS('2way'!$N$3:$N$7690,"&gt;50%",'2way'!$Y$3:$Y$7690,"N",'2way'!$R$3:$R$7690,"=" &amp;B54)</f>
        <v>0</v>
      </c>
      <c r="O54" s="61">
        <f>COUNTIFS('2way'!$N$3:$N$7690,"&gt;50%",'2way'!$Y$3:$Y$7690,"Y",'2way'!$Q$3:$Q$7690,"=" &amp;B54) +  COUNTIFS('2way'!$N$3:$N$7690,"&gt;50%",'2way'!$Y$3:$Y$7690,"Y",'2way'!$R$3:$R$7690,"=" &amp;B54)</f>
        <v>0</v>
      </c>
      <c r="P54">
        <f>COUNTIF('2way'!$Q$3:$Q$7690,"=" &amp;B54) + COUNTIF('2way'!$R$3:$R$7690,"=" &amp;B54)</f>
        <v>7</v>
      </c>
      <c r="Q54" s="6">
        <f t="shared" si="4"/>
        <v>0</v>
      </c>
      <c r="R54" s="6">
        <f t="shared" si="5"/>
        <v>0</v>
      </c>
      <c r="S54" s="6">
        <f t="shared" si="6"/>
        <v>0</v>
      </c>
      <c r="T54" s="6">
        <f t="shared" si="7"/>
        <v>0</v>
      </c>
      <c r="U54">
        <f t="shared" si="8"/>
        <v>3</v>
      </c>
      <c r="V54" s="6">
        <f t="shared" si="9"/>
        <v>0.42857142857142855</v>
      </c>
      <c r="W54">
        <f t="shared" si="10"/>
        <v>0</v>
      </c>
      <c r="X54" s="6">
        <f t="shared" si="11"/>
        <v>0</v>
      </c>
      <c r="Y54">
        <f t="shared" si="12"/>
        <v>4</v>
      </c>
      <c r="Z54" s="6">
        <f t="shared" si="13"/>
        <v>0.5714285714285714</v>
      </c>
      <c r="AA54">
        <f t="shared" si="14"/>
        <v>0</v>
      </c>
      <c r="AB54" s="6">
        <f t="shared" si="15"/>
        <v>0</v>
      </c>
    </row>
    <row r="55" spans="1:28" x14ac:dyDescent="0.25">
      <c r="A55" t="s">
        <v>279</v>
      </c>
      <c r="B55" t="s">
        <v>389</v>
      </c>
      <c r="C55" s="60">
        <f>COUNTIFS('2way'!$A$3:$A$7690,"&gt;50%",'2way'!$Y$3:$Y$7690,"Y",'2way'!$Q$3:$Q$7690,"=" &amp;B55) +  COUNTIFS('2way'!$A$3:$A$7690,"&gt;50%",'2way'!$Y$3:$Y$7690,"Y",'2way'!$R$3:$R$7690,"=" &amp;B55)</f>
        <v>2</v>
      </c>
      <c r="D55" s="61">
        <f>COUNTIFS('2way'!$A$3:$A$7690,"&gt;50%",'2way'!$Y$3:$Y$7690,"N",'2way'!$Q$3:$Q$7690,"=" &amp;B55) +  COUNTIFS('2way'!$A$3:$A$7690,"&gt;50%",'2way'!$Y$3:$Y$7690,"N",'2way'!$R$3:$R$7690,"=" &amp;B55)</f>
        <v>2</v>
      </c>
      <c r="E55" s="61">
        <f>COUNTIFS('2way'!$B$3:$B$7690,"&gt;50%",'2way'!$Y$3:$Y$7690,"N",'2way'!$Q$3:$Q$7690,"=" &amp;B55) +  COUNTIFS('2way'!$B$3:$B$7690,"&gt;50%",'2way'!$Y$3:$Y$7690,"N",'2way'!$R$3:$R$7690,"=" &amp;B55)</f>
        <v>1</v>
      </c>
      <c r="F55" s="61">
        <f>COUNTIFS('2way'!$B$3:$B$7690,"&gt;50%",'2way'!$Y$3:$Y$7690,"Y",'2way'!$Q$3:$Q$7690,"=" &amp;B55) +  COUNTIFS('2way'!$B$3:$B$7690,"&gt;50%",'2way'!$Y$3:$Y$7690,"Y",'2way'!$R$3:$R$7690,"=" &amp;B55)</f>
        <v>2</v>
      </c>
      <c r="G55">
        <f>COUNTIF('2way'!$Q$3:$Q$7690,"=" &amp;B55) + COUNTIF('2way'!$R$3:$R$7690,"=" &amp;B55)</f>
        <v>7</v>
      </c>
      <c r="H55" s="6">
        <f t="shared" si="17"/>
        <v>0.2857142857142857</v>
      </c>
      <c r="I55" s="6">
        <f t="shared" si="1"/>
        <v>0.2857142857142857</v>
      </c>
      <c r="J55" s="6">
        <f t="shared" si="2"/>
        <v>0.14285714285714285</v>
      </c>
      <c r="K55" s="6">
        <f t="shared" si="3"/>
        <v>0.2857142857142857</v>
      </c>
      <c r="L55" s="61">
        <f>COUNTIFS('2way'!$M$3:$M$7690,"&gt;50%",'2way'!$Y$3:$Y$7690,"Y",'2way'!$Q$3:$Q$7690,"=" &amp;B55) +  COUNTIFS('2way'!$M$3:$M$7690,"&gt;50%",'2way'!$Y$3:$Y$7690,"Y",'2way'!$R$3:$R$7690,"=" &amp;B55)</f>
        <v>0</v>
      </c>
      <c r="M55" s="61">
        <f>COUNTIFS('2way'!$M$3:$M$7690,"&gt;50%",'2way'!$Y$3:$Y$7690,"N",'2way'!$Q$3:$Q$7690,"=" &amp;B55) +  COUNTIFS('2way'!$M$3:$M$7690,"&gt;50%",'2way'!$Y$3:$Y$7690,"N",'2way'!$R$3:$R$7690,"=" &amp;B55)</f>
        <v>0</v>
      </c>
      <c r="N55" s="61">
        <f>COUNTIFS('2way'!$N$3:$N$7690,"&gt;50%",'2way'!$Y$3:$Y$7690,"N",'2way'!$Q$3:$Q$7690,"=" &amp;B55) +  COUNTIFS('2way'!$N$3:$N$7690,"&gt;50%",'2way'!$Y$3:$Y$7690,"N",'2way'!$R$3:$R$7690,"=" &amp;B55)</f>
        <v>0</v>
      </c>
      <c r="O55" s="61">
        <f>COUNTIFS('2way'!$N$3:$N$7690,"&gt;50%",'2way'!$Y$3:$Y$7690,"Y",'2way'!$Q$3:$Q$7690,"=" &amp;B55) +  COUNTIFS('2way'!$N$3:$N$7690,"&gt;50%",'2way'!$Y$3:$Y$7690,"Y",'2way'!$R$3:$R$7690,"=" &amp;B55)</f>
        <v>0</v>
      </c>
      <c r="P55">
        <f>COUNTIF('2way'!$Q$3:$Q$7690,"=" &amp;B55) + COUNTIF('2way'!$R$3:$R$7690,"=" &amp;B55)</f>
        <v>7</v>
      </c>
      <c r="Q55" s="6">
        <f t="shared" si="4"/>
        <v>0</v>
      </c>
      <c r="R55" s="6">
        <f t="shared" si="5"/>
        <v>0</v>
      </c>
      <c r="S55" s="6">
        <f t="shared" si="6"/>
        <v>0</v>
      </c>
      <c r="T55" s="6">
        <f t="shared" si="7"/>
        <v>0</v>
      </c>
      <c r="U55">
        <f t="shared" si="8"/>
        <v>3</v>
      </c>
      <c r="V55" s="6">
        <f t="shared" si="9"/>
        <v>0.42857142857142855</v>
      </c>
      <c r="W55">
        <f t="shared" si="10"/>
        <v>0</v>
      </c>
      <c r="X55" s="6">
        <f t="shared" si="11"/>
        <v>0</v>
      </c>
      <c r="Y55">
        <f t="shared" si="12"/>
        <v>4</v>
      </c>
      <c r="Z55" s="6">
        <f t="shared" si="13"/>
        <v>0.5714285714285714</v>
      </c>
      <c r="AA55">
        <f t="shared" si="14"/>
        <v>0</v>
      </c>
      <c r="AB55" s="6">
        <f t="shared" si="15"/>
        <v>0</v>
      </c>
    </row>
    <row r="56" spans="1:28" x14ac:dyDescent="0.25">
      <c r="A56" t="s">
        <v>279</v>
      </c>
      <c r="B56" t="s">
        <v>316</v>
      </c>
      <c r="C56" s="60">
        <f>COUNTIFS('2way'!$A$3:$A$7690,"&gt;50%",'2way'!$Y$3:$Y$7690,"Y",'2way'!$Q$3:$Q$7690,"=" &amp;B56) +  COUNTIFS('2way'!$A$3:$A$7690,"&gt;50%",'2way'!$Y$3:$Y$7690,"Y",'2way'!$R$3:$R$7690,"=" &amp;B56)</f>
        <v>0</v>
      </c>
      <c r="D56" s="61">
        <f>COUNTIFS('2way'!$A$3:$A$7690,"&gt;50%",'2way'!$Y$3:$Y$7690,"N",'2way'!$Q$3:$Q$7690,"=" &amp;B56) +  COUNTIFS('2way'!$A$3:$A$7690,"&gt;50%",'2way'!$Y$3:$Y$7690,"N",'2way'!$R$3:$R$7690,"=" &amp;B56)</f>
        <v>0</v>
      </c>
      <c r="E56" s="61">
        <f>COUNTIFS('2way'!$B$3:$B$7690,"&gt;50%",'2way'!$Y$3:$Y$7690,"N",'2way'!$Q$3:$Q$7690,"=" &amp;B56) +  COUNTIFS('2way'!$B$3:$B$7690,"&gt;50%",'2way'!$Y$3:$Y$7690,"N",'2way'!$R$3:$R$7690,"=" &amp;B56)</f>
        <v>4</v>
      </c>
      <c r="F56" s="61">
        <f>COUNTIFS('2way'!$B$3:$B$7690,"&gt;50%",'2way'!$Y$3:$Y$7690,"Y",'2way'!$Q$3:$Q$7690,"=" &amp;B56) +  COUNTIFS('2way'!$B$3:$B$7690,"&gt;50%",'2way'!$Y$3:$Y$7690,"Y",'2way'!$R$3:$R$7690,"=" &amp;B56)</f>
        <v>2</v>
      </c>
      <c r="G56">
        <f>COUNTIF('2way'!$Q$3:$Q$7690,"=" &amp;B56) + COUNTIF('2way'!$R$3:$R$7690,"=" &amp;B56)</f>
        <v>7</v>
      </c>
      <c r="H56" s="6">
        <f t="shared" si="17"/>
        <v>0</v>
      </c>
      <c r="I56" s="6">
        <f t="shared" si="1"/>
        <v>0</v>
      </c>
      <c r="J56" s="6">
        <f t="shared" si="2"/>
        <v>0.5714285714285714</v>
      </c>
      <c r="K56" s="6">
        <f t="shared" si="3"/>
        <v>0.2857142857142857</v>
      </c>
      <c r="L56" s="61">
        <f>COUNTIFS('2way'!$M$3:$M$7690,"&gt;50%",'2way'!$Y$3:$Y$7690,"Y",'2way'!$Q$3:$Q$7690,"=" &amp;B56) +  COUNTIFS('2way'!$M$3:$M$7690,"&gt;50%",'2way'!$Y$3:$Y$7690,"Y",'2way'!$R$3:$R$7690,"=" &amp;B56)</f>
        <v>0</v>
      </c>
      <c r="M56" s="61">
        <f>COUNTIFS('2way'!$M$3:$M$7690,"&gt;50%",'2way'!$Y$3:$Y$7690,"N",'2way'!$Q$3:$Q$7690,"=" &amp;B56) +  COUNTIFS('2way'!$M$3:$M$7690,"&gt;50%",'2way'!$Y$3:$Y$7690,"N",'2way'!$R$3:$R$7690,"=" &amp;B56)</f>
        <v>0</v>
      </c>
      <c r="N56" s="61">
        <f>COUNTIFS('2way'!$N$3:$N$7690,"&gt;50%",'2way'!$Y$3:$Y$7690,"N",'2way'!$Q$3:$Q$7690,"=" &amp;B56) +  COUNTIFS('2way'!$N$3:$N$7690,"&gt;50%",'2way'!$Y$3:$Y$7690,"N",'2way'!$R$3:$R$7690,"=" &amp;B56)</f>
        <v>0</v>
      </c>
      <c r="O56" s="61">
        <f>COUNTIFS('2way'!$N$3:$N$7690,"&gt;50%",'2way'!$Y$3:$Y$7690,"Y",'2way'!$Q$3:$Q$7690,"=" &amp;B56) +  COUNTIFS('2way'!$N$3:$N$7690,"&gt;50%",'2way'!$Y$3:$Y$7690,"Y",'2way'!$R$3:$R$7690,"=" &amp;B56)</f>
        <v>0</v>
      </c>
      <c r="P56">
        <f>COUNTIF('2way'!$Q$3:$Q$7690,"=" &amp;B56) + COUNTIF('2way'!$R$3:$R$7690,"=" &amp;B56)</f>
        <v>7</v>
      </c>
      <c r="Q56" s="6">
        <f t="shared" si="4"/>
        <v>0</v>
      </c>
      <c r="R56" s="6">
        <f t="shared" si="5"/>
        <v>0</v>
      </c>
      <c r="S56" s="6">
        <f t="shared" si="6"/>
        <v>0</v>
      </c>
      <c r="T56" s="6">
        <f t="shared" si="7"/>
        <v>0</v>
      </c>
      <c r="U56">
        <f t="shared" si="8"/>
        <v>4</v>
      </c>
      <c r="V56" s="6">
        <f t="shared" si="9"/>
        <v>0.5714285714285714</v>
      </c>
      <c r="W56">
        <f t="shared" si="10"/>
        <v>0</v>
      </c>
      <c r="X56" s="6">
        <f t="shared" si="11"/>
        <v>0</v>
      </c>
      <c r="Y56">
        <f t="shared" si="12"/>
        <v>2</v>
      </c>
      <c r="Z56" s="6">
        <f t="shared" si="13"/>
        <v>0.2857142857142857</v>
      </c>
      <c r="AA56">
        <f t="shared" si="14"/>
        <v>0</v>
      </c>
      <c r="AB56" s="6">
        <f t="shared" si="15"/>
        <v>0</v>
      </c>
    </row>
    <row r="57" spans="1:28" x14ac:dyDescent="0.25">
      <c r="A57" t="s">
        <v>279</v>
      </c>
      <c r="B57" t="s">
        <v>392</v>
      </c>
      <c r="C57" s="60">
        <f>COUNTIFS('2way'!$A$3:$A$7690,"&gt;50%",'2way'!$Y$3:$Y$7690,"Y",'2way'!$Q$3:$Q$7690,"=" &amp;B57) +  COUNTIFS('2way'!$A$3:$A$7690,"&gt;50%",'2way'!$Y$3:$Y$7690,"Y",'2way'!$R$3:$R$7690,"=" &amp;B57)</f>
        <v>1</v>
      </c>
      <c r="D57" s="61">
        <f>COUNTIFS('2way'!$A$3:$A$7690,"&gt;50%",'2way'!$Y$3:$Y$7690,"N",'2way'!$Q$3:$Q$7690,"=" &amp;B57) +  COUNTIFS('2way'!$A$3:$A$7690,"&gt;50%",'2way'!$Y$3:$Y$7690,"N",'2way'!$R$3:$R$7690,"=" &amp;B57)</f>
        <v>0</v>
      </c>
      <c r="E57" s="61">
        <f>COUNTIFS('2way'!$B$3:$B$7690,"&gt;50%",'2way'!$Y$3:$Y$7690,"N",'2way'!$Q$3:$Q$7690,"=" &amp;B57) +  COUNTIFS('2way'!$B$3:$B$7690,"&gt;50%",'2way'!$Y$3:$Y$7690,"N",'2way'!$R$3:$R$7690,"=" &amp;B57)</f>
        <v>2</v>
      </c>
      <c r="F57" s="61">
        <f>COUNTIFS('2way'!$B$3:$B$7690,"&gt;50%",'2way'!$Y$3:$Y$7690,"Y",'2way'!$Q$3:$Q$7690,"=" &amp;B57) +  COUNTIFS('2way'!$B$3:$B$7690,"&gt;50%",'2way'!$Y$3:$Y$7690,"Y",'2way'!$R$3:$R$7690,"=" &amp;B57)</f>
        <v>3</v>
      </c>
      <c r="G57">
        <f>COUNTIF('2way'!$Q$3:$Q$7690,"=" &amp;B57) + COUNTIF('2way'!$R$3:$R$7690,"=" &amp;B57)</f>
        <v>6</v>
      </c>
      <c r="H57" s="6">
        <f t="shared" si="17"/>
        <v>0.16666666666666666</v>
      </c>
      <c r="I57" s="6">
        <f t="shared" si="1"/>
        <v>0</v>
      </c>
      <c r="J57" s="6">
        <f t="shared" si="2"/>
        <v>0.33333333333333331</v>
      </c>
      <c r="K57" s="6">
        <f t="shared" si="3"/>
        <v>0.5</v>
      </c>
      <c r="L57" s="61">
        <f>COUNTIFS('2way'!$M$3:$M$7690,"&gt;50%",'2way'!$Y$3:$Y$7690,"Y",'2way'!$Q$3:$Q$7690,"=" &amp;B57) +  COUNTIFS('2way'!$M$3:$M$7690,"&gt;50%",'2way'!$Y$3:$Y$7690,"Y",'2way'!$R$3:$R$7690,"=" &amp;B57)</f>
        <v>0</v>
      </c>
      <c r="M57" s="61">
        <f>COUNTIFS('2way'!$M$3:$M$7690,"&gt;50%",'2way'!$Y$3:$Y$7690,"N",'2way'!$Q$3:$Q$7690,"=" &amp;B57) +  COUNTIFS('2way'!$M$3:$M$7690,"&gt;50%",'2way'!$Y$3:$Y$7690,"N",'2way'!$R$3:$R$7690,"=" &amp;B57)</f>
        <v>0</v>
      </c>
      <c r="N57" s="61">
        <f>COUNTIFS('2way'!$N$3:$N$7690,"&gt;50%",'2way'!$Y$3:$Y$7690,"N",'2way'!$Q$3:$Q$7690,"=" &amp;B57) +  COUNTIFS('2way'!$N$3:$N$7690,"&gt;50%",'2way'!$Y$3:$Y$7690,"N",'2way'!$R$3:$R$7690,"=" &amp;B57)</f>
        <v>0</v>
      </c>
      <c r="O57" s="61">
        <f>COUNTIFS('2way'!$N$3:$N$7690,"&gt;50%",'2way'!$Y$3:$Y$7690,"Y",'2way'!$Q$3:$Q$7690,"=" &amp;B57) +  COUNTIFS('2way'!$N$3:$N$7690,"&gt;50%",'2way'!$Y$3:$Y$7690,"Y",'2way'!$R$3:$R$7690,"=" &amp;B57)</f>
        <v>0</v>
      </c>
      <c r="P57">
        <f>COUNTIF('2way'!$Q$3:$Q$7690,"=" &amp;B57) + COUNTIF('2way'!$R$3:$R$7690,"=" &amp;B57)</f>
        <v>6</v>
      </c>
      <c r="Q57" s="6">
        <f t="shared" si="4"/>
        <v>0</v>
      </c>
      <c r="R57" s="6">
        <f t="shared" si="5"/>
        <v>0</v>
      </c>
      <c r="S57" s="6">
        <f t="shared" si="6"/>
        <v>0</v>
      </c>
      <c r="T57" s="6">
        <f t="shared" si="7"/>
        <v>0</v>
      </c>
      <c r="U57">
        <f t="shared" si="8"/>
        <v>3</v>
      </c>
      <c r="V57" s="6">
        <f t="shared" si="9"/>
        <v>0.5</v>
      </c>
      <c r="W57">
        <f t="shared" si="10"/>
        <v>0</v>
      </c>
      <c r="X57" s="6">
        <f t="shared" si="11"/>
        <v>0</v>
      </c>
      <c r="Y57">
        <f t="shared" si="12"/>
        <v>3</v>
      </c>
      <c r="Z57" s="6">
        <f t="shared" si="13"/>
        <v>0.5</v>
      </c>
      <c r="AA57">
        <f t="shared" si="14"/>
        <v>0</v>
      </c>
      <c r="AB57" s="6">
        <f t="shared" si="15"/>
        <v>0</v>
      </c>
    </row>
    <row r="58" spans="1:28" x14ac:dyDescent="0.25">
      <c r="A58" t="s">
        <v>279</v>
      </c>
      <c r="B58" t="s">
        <v>482</v>
      </c>
      <c r="C58" s="60">
        <f>COUNTIFS('2way'!$A$3:$A$7690,"&gt;50%",'2way'!$Y$3:$Y$7690,"Y",'2way'!$Q$3:$Q$7690,"=" &amp;B58) +  COUNTIFS('2way'!$A$3:$A$7690,"&gt;50%",'2way'!$Y$3:$Y$7690,"Y",'2way'!$R$3:$R$7690,"=" &amp;B58)</f>
        <v>1</v>
      </c>
      <c r="D58" s="61">
        <f>COUNTIFS('2way'!$A$3:$A$7690,"&gt;50%",'2way'!$Y$3:$Y$7690,"N",'2way'!$Q$3:$Q$7690,"=" &amp;B58) +  COUNTIFS('2way'!$A$3:$A$7690,"&gt;50%",'2way'!$Y$3:$Y$7690,"N",'2way'!$R$3:$R$7690,"=" &amp;B58)</f>
        <v>2</v>
      </c>
      <c r="E58" s="61">
        <f>COUNTIFS('2way'!$B$3:$B$7690,"&gt;50%",'2way'!$Y$3:$Y$7690,"N",'2way'!$Q$3:$Q$7690,"=" &amp;B58) +  COUNTIFS('2way'!$B$3:$B$7690,"&gt;50%",'2way'!$Y$3:$Y$7690,"N",'2way'!$R$3:$R$7690,"=" &amp;B58)</f>
        <v>3</v>
      </c>
      <c r="F58" s="61">
        <f>COUNTIFS('2way'!$B$3:$B$7690,"&gt;50%",'2way'!$Y$3:$Y$7690,"Y",'2way'!$Q$3:$Q$7690,"=" &amp;B58) +  COUNTIFS('2way'!$B$3:$B$7690,"&gt;50%",'2way'!$Y$3:$Y$7690,"Y",'2way'!$R$3:$R$7690,"=" &amp;B58)</f>
        <v>1</v>
      </c>
      <c r="G58">
        <f>COUNTIF('2way'!$Q$3:$Q$7690,"=" &amp;B58) + COUNTIF('2way'!$R$3:$R$7690,"=" &amp;B58)</f>
        <v>7</v>
      </c>
      <c r="H58" s="6">
        <f t="shared" si="17"/>
        <v>0.14285714285714285</v>
      </c>
      <c r="I58" s="6">
        <f t="shared" si="1"/>
        <v>0.2857142857142857</v>
      </c>
      <c r="J58" s="6">
        <f t="shared" si="2"/>
        <v>0.42857142857142855</v>
      </c>
      <c r="K58" s="6">
        <f t="shared" si="3"/>
        <v>0.14285714285714285</v>
      </c>
      <c r="L58" s="61">
        <f>COUNTIFS('2way'!$M$3:$M$7690,"&gt;50%",'2way'!$Y$3:$Y$7690,"Y",'2way'!$Q$3:$Q$7690,"=" &amp;B58) +  COUNTIFS('2way'!$M$3:$M$7690,"&gt;50%",'2way'!$Y$3:$Y$7690,"Y",'2way'!$R$3:$R$7690,"=" &amp;B58)</f>
        <v>0</v>
      </c>
      <c r="M58" s="61">
        <f>COUNTIFS('2way'!$M$3:$M$7690,"&gt;50%",'2way'!$Y$3:$Y$7690,"N",'2way'!$Q$3:$Q$7690,"=" &amp;B58) +  COUNTIFS('2way'!$M$3:$M$7690,"&gt;50%",'2way'!$Y$3:$Y$7690,"N",'2way'!$R$3:$R$7690,"=" &amp;B58)</f>
        <v>0</v>
      </c>
      <c r="N58" s="61">
        <f>COUNTIFS('2way'!$N$3:$N$7690,"&gt;50%",'2way'!$Y$3:$Y$7690,"N",'2way'!$Q$3:$Q$7690,"=" &amp;B58) +  COUNTIFS('2way'!$N$3:$N$7690,"&gt;50%",'2way'!$Y$3:$Y$7690,"N",'2way'!$R$3:$R$7690,"=" &amp;B58)</f>
        <v>0</v>
      </c>
      <c r="O58" s="61">
        <f>COUNTIFS('2way'!$N$3:$N$7690,"&gt;50%",'2way'!$Y$3:$Y$7690,"Y",'2way'!$Q$3:$Q$7690,"=" &amp;B58) +  COUNTIFS('2way'!$N$3:$N$7690,"&gt;50%",'2way'!$Y$3:$Y$7690,"Y",'2way'!$R$3:$R$7690,"=" &amp;B58)</f>
        <v>0</v>
      </c>
      <c r="P58">
        <f>COUNTIF('2way'!$Q$3:$Q$7690,"=" &amp;B58) + COUNTIF('2way'!$R$3:$R$7690,"=" &amp;B58)</f>
        <v>7</v>
      </c>
      <c r="Q58" s="6">
        <f t="shared" si="4"/>
        <v>0</v>
      </c>
      <c r="R58" s="6">
        <f t="shared" si="5"/>
        <v>0</v>
      </c>
      <c r="S58" s="6">
        <f t="shared" si="6"/>
        <v>0</v>
      </c>
      <c r="T58" s="6">
        <f t="shared" si="7"/>
        <v>0</v>
      </c>
      <c r="U58">
        <f t="shared" si="8"/>
        <v>4</v>
      </c>
      <c r="V58" s="6">
        <f t="shared" si="9"/>
        <v>0.5714285714285714</v>
      </c>
      <c r="W58">
        <f t="shared" si="10"/>
        <v>0</v>
      </c>
      <c r="X58" s="6">
        <f t="shared" si="11"/>
        <v>0</v>
      </c>
      <c r="Y58">
        <f t="shared" si="12"/>
        <v>3</v>
      </c>
      <c r="Z58" s="6">
        <f t="shared" si="13"/>
        <v>0.42857142857142855</v>
      </c>
      <c r="AA58">
        <f t="shared" si="14"/>
        <v>0</v>
      </c>
      <c r="AB58" s="6">
        <f t="shared" si="15"/>
        <v>0</v>
      </c>
    </row>
    <row r="59" spans="1:28" x14ac:dyDescent="0.25">
      <c r="A59" t="s">
        <v>279</v>
      </c>
      <c r="B59" t="s">
        <v>318</v>
      </c>
      <c r="C59" s="60">
        <f>COUNTIFS('2way'!$A$3:$A$7690,"&gt;50%",'2way'!$Y$3:$Y$7690,"Y",'2way'!$Q$3:$Q$7690,"=" &amp;B59) +  COUNTIFS('2way'!$A$3:$A$7690,"&gt;50%",'2way'!$Y$3:$Y$7690,"Y",'2way'!$R$3:$R$7690,"=" &amp;B59)</f>
        <v>2</v>
      </c>
      <c r="D59" s="61">
        <f>COUNTIFS('2way'!$A$3:$A$7690,"&gt;50%",'2way'!$Y$3:$Y$7690,"N",'2way'!$Q$3:$Q$7690,"=" &amp;B59) +  COUNTIFS('2way'!$A$3:$A$7690,"&gt;50%",'2way'!$Y$3:$Y$7690,"N",'2way'!$R$3:$R$7690,"=" &amp;B59)</f>
        <v>3</v>
      </c>
      <c r="E59" s="61">
        <f>COUNTIFS('2way'!$B$3:$B$7690,"&gt;50%",'2way'!$Y$3:$Y$7690,"N",'2way'!$Q$3:$Q$7690,"=" &amp;B59) +  COUNTIFS('2way'!$B$3:$B$7690,"&gt;50%",'2way'!$Y$3:$Y$7690,"N",'2way'!$R$3:$R$7690,"=" &amp;B59)</f>
        <v>1</v>
      </c>
      <c r="F59" s="61">
        <f>COUNTIFS('2way'!$B$3:$B$7690,"&gt;50%",'2way'!$Y$3:$Y$7690,"Y",'2way'!$Q$3:$Q$7690,"=" &amp;B59) +  COUNTIFS('2way'!$B$3:$B$7690,"&gt;50%",'2way'!$Y$3:$Y$7690,"Y",'2way'!$R$3:$R$7690,"=" &amp;B59)</f>
        <v>0</v>
      </c>
      <c r="G59">
        <f>COUNTIF('2way'!$Q$3:$Q$7690,"=" &amp;B59) + COUNTIF('2way'!$R$3:$R$7690,"=" &amp;B59)</f>
        <v>6</v>
      </c>
      <c r="H59" s="6">
        <f t="shared" si="17"/>
        <v>0.33333333333333331</v>
      </c>
      <c r="I59" s="6">
        <f t="shared" si="1"/>
        <v>0.5</v>
      </c>
      <c r="J59" s="6">
        <f t="shared" si="2"/>
        <v>0.16666666666666666</v>
      </c>
      <c r="K59" s="6">
        <f t="shared" si="3"/>
        <v>0</v>
      </c>
      <c r="L59" s="61">
        <f>COUNTIFS('2way'!$M$3:$M$7690,"&gt;50%",'2way'!$Y$3:$Y$7690,"Y",'2way'!$Q$3:$Q$7690,"=" &amp;B59) +  COUNTIFS('2way'!$M$3:$M$7690,"&gt;50%",'2way'!$Y$3:$Y$7690,"Y",'2way'!$R$3:$R$7690,"=" &amp;B59)</f>
        <v>0</v>
      </c>
      <c r="M59" s="61">
        <f>COUNTIFS('2way'!$M$3:$M$7690,"&gt;50%",'2way'!$Y$3:$Y$7690,"N",'2way'!$Q$3:$Q$7690,"=" &amp;B59) +  COUNTIFS('2way'!$M$3:$M$7690,"&gt;50%",'2way'!$Y$3:$Y$7690,"N",'2way'!$R$3:$R$7690,"=" &amp;B59)</f>
        <v>0</v>
      </c>
      <c r="N59" s="61">
        <f>COUNTIFS('2way'!$N$3:$N$7690,"&gt;50%",'2way'!$Y$3:$Y$7690,"N",'2way'!$Q$3:$Q$7690,"=" &amp;B59) +  COUNTIFS('2way'!$N$3:$N$7690,"&gt;50%",'2way'!$Y$3:$Y$7690,"N",'2way'!$R$3:$R$7690,"=" &amp;B59)</f>
        <v>0</v>
      </c>
      <c r="O59" s="61">
        <f>COUNTIFS('2way'!$N$3:$N$7690,"&gt;50%",'2way'!$Y$3:$Y$7690,"Y",'2way'!$Q$3:$Q$7690,"=" &amp;B59) +  COUNTIFS('2way'!$N$3:$N$7690,"&gt;50%",'2way'!$Y$3:$Y$7690,"Y",'2way'!$R$3:$R$7690,"=" &amp;B59)</f>
        <v>0</v>
      </c>
      <c r="P59">
        <f>COUNTIF('2way'!$Q$3:$Q$7690,"=" &amp;B59) + COUNTIF('2way'!$R$3:$R$7690,"=" &amp;B59)</f>
        <v>6</v>
      </c>
      <c r="Q59" s="6">
        <f t="shared" si="4"/>
        <v>0</v>
      </c>
      <c r="R59" s="6">
        <f t="shared" si="5"/>
        <v>0</v>
      </c>
      <c r="S59" s="6">
        <f t="shared" si="6"/>
        <v>0</v>
      </c>
      <c r="T59" s="6">
        <f t="shared" si="7"/>
        <v>0</v>
      </c>
      <c r="U59">
        <f t="shared" si="8"/>
        <v>3</v>
      </c>
      <c r="V59" s="6">
        <f t="shared" si="9"/>
        <v>0.5</v>
      </c>
      <c r="W59">
        <f t="shared" si="10"/>
        <v>0</v>
      </c>
      <c r="X59" s="6">
        <f t="shared" si="11"/>
        <v>0</v>
      </c>
      <c r="Y59">
        <f t="shared" si="12"/>
        <v>3</v>
      </c>
      <c r="Z59" s="6">
        <f t="shared" si="13"/>
        <v>0.5</v>
      </c>
      <c r="AA59">
        <f t="shared" si="14"/>
        <v>0</v>
      </c>
      <c r="AB59" s="6">
        <f t="shared" si="15"/>
        <v>0</v>
      </c>
    </row>
    <row r="60" spans="1:28" x14ac:dyDescent="0.25">
      <c r="A60" t="s">
        <v>279</v>
      </c>
      <c r="B60" t="s">
        <v>393</v>
      </c>
      <c r="C60" s="60">
        <f>COUNTIFS('2way'!$A$3:$A$7690,"&gt;50%",'2way'!$Y$3:$Y$7690,"Y",'2way'!$Q$3:$Q$7690,"=" &amp;B60) +  COUNTIFS('2way'!$A$3:$A$7690,"&gt;50%",'2way'!$Y$3:$Y$7690,"Y",'2way'!$R$3:$R$7690,"=" &amp;B60)</f>
        <v>1</v>
      </c>
      <c r="D60" s="61">
        <f>COUNTIFS('2way'!$A$3:$A$7690,"&gt;50%",'2way'!$Y$3:$Y$7690,"N",'2way'!$Q$3:$Q$7690,"=" &amp;B60) +  COUNTIFS('2way'!$A$3:$A$7690,"&gt;50%",'2way'!$Y$3:$Y$7690,"N",'2way'!$R$3:$R$7690,"=" &amp;B60)</f>
        <v>0</v>
      </c>
      <c r="E60" s="61">
        <f>COUNTIFS('2way'!$B$3:$B$7690,"&gt;50%",'2way'!$Y$3:$Y$7690,"N",'2way'!$Q$3:$Q$7690,"=" &amp;B60) +  COUNTIFS('2way'!$B$3:$B$7690,"&gt;50%",'2way'!$Y$3:$Y$7690,"N",'2way'!$R$3:$R$7690,"=" &amp;B60)</f>
        <v>1</v>
      </c>
      <c r="F60" s="61">
        <f>COUNTIFS('2way'!$B$3:$B$7690,"&gt;50%",'2way'!$Y$3:$Y$7690,"Y",'2way'!$Q$3:$Q$7690,"=" &amp;B60) +  COUNTIFS('2way'!$B$3:$B$7690,"&gt;50%",'2way'!$Y$3:$Y$7690,"Y",'2way'!$R$3:$R$7690,"=" &amp;B60)</f>
        <v>5</v>
      </c>
      <c r="G60">
        <f>COUNTIF('2way'!$Q$3:$Q$7690,"=" &amp;B60) + COUNTIF('2way'!$R$3:$R$7690,"=" &amp;B60)</f>
        <v>7</v>
      </c>
      <c r="H60" s="6">
        <f t="shared" si="17"/>
        <v>0.14285714285714285</v>
      </c>
      <c r="I60" s="6">
        <f t="shared" si="1"/>
        <v>0</v>
      </c>
      <c r="J60" s="6">
        <f t="shared" si="2"/>
        <v>0.14285714285714285</v>
      </c>
      <c r="K60" s="6">
        <f t="shared" si="3"/>
        <v>0.7142857142857143</v>
      </c>
      <c r="L60" s="61">
        <f>COUNTIFS('2way'!$M$3:$M$7690,"&gt;50%",'2way'!$Y$3:$Y$7690,"Y",'2way'!$Q$3:$Q$7690,"=" &amp;B60) +  COUNTIFS('2way'!$M$3:$M$7690,"&gt;50%",'2way'!$Y$3:$Y$7690,"Y",'2way'!$R$3:$R$7690,"=" &amp;B60)</f>
        <v>0</v>
      </c>
      <c r="M60" s="61">
        <f>COUNTIFS('2way'!$M$3:$M$7690,"&gt;50%",'2way'!$Y$3:$Y$7690,"N",'2way'!$Q$3:$Q$7690,"=" &amp;B60) +  COUNTIFS('2way'!$M$3:$M$7690,"&gt;50%",'2way'!$Y$3:$Y$7690,"N",'2way'!$R$3:$R$7690,"=" &amp;B60)</f>
        <v>0</v>
      </c>
      <c r="N60" s="61">
        <f>COUNTIFS('2way'!$N$3:$N$7690,"&gt;50%",'2way'!$Y$3:$Y$7690,"N",'2way'!$Q$3:$Q$7690,"=" &amp;B60) +  COUNTIFS('2way'!$N$3:$N$7690,"&gt;50%",'2way'!$Y$3:$Y$7690,"N",'2way'!$R$3:$R$7690,"=" &amp;B60)</f>
        <v>0</v>
      </c>
      <c r="O60" s="61">
        <f>COUNTIFS('2way'!$N$3:$N$7690,"&gt;50%",'2way'!$Y$3:$Y$7690,"Y",'2way'!$Q$3:$Q$7690,"=" &amp;B60) +  COUNTIFS('2way'!$N$3:$N$7690,"&gt;50%",'2way'!$Y$3:$Y$7690,"Y",'2way'!$R$3:$R$7690,"=" &amp;B60)</f>
        <v>0</v>
      </c>
      <c r="P60">
        <f>COUNTIF('2way'!$Q$3:$Q$7690,"=" &amp;B60) + COUNTIF('2way'!$R$3:$R$7690,"=" &amp;B60)</f>
        <v>7</v>
      </c>
      <c r="Q60" s="6">
        <f t="shared" si="4"/>
        <v>0</v>
      </c>
      <c r="R60" s="6">
        <f t="shared" si="5"/>
        <v>0</v>
      </c>
      <c r="S60" s="6">
        <f t="shared" si="6"/>
        <v>0</v>
      </c>
      <c r="T60" s="6">
        <f t="shared" si="7"/>
        <v>0</v>
      </c>
      <c r="U60">
        <f t="shared" si="8"/>
        <v>2</v>
      </c>
      <c r="V60" s="6">
        <f t="shared" si="9"/>
        <v>0.2857142857142857</v>
      </c>
      <c r="W60">
        <f t="shared" si="10"/>
        <v>0</v>
      </c>
      <c r="X60" s="6">
        <f t="shared" si="11"/>
        <v>0</v>
      </c>
      <c r="Y60">
        <f t="shared" si="12"/>
        <v>5</v>
      </c>
      <c r="Z60" s="6">
        <f t="shared" si="13"/>
        <v>0.7142857142857143</v>
      </c>
      <c r="AA60">
        <f t="shared" si="14"/>
        <v>0</v>
      </c>
      <c r="AB60" s="6">
        <f t="shared" si="15"/>
        <v>0</v>
      </c>
    </row>
    <row r="61" spans="1:28" x14ac:dyDescent="0.25">
      <c r="A61" t="s">
        <v>279</v>
      </c>
      <c r="B61" t="s">
        <v>388</v>
      </c>
      <c r="C61" s="60">
        <f>COUNTIFS('2way'!$A$3:$A$7690,"&gt;50%",'2way'!$Y$3:$Y$7690,"Y",'2way'!$Q$3:$Q$7690,"=" &amp;B61) +  COUNTIFS('2way'!$A$3:$A$7690,"&gt;50%",'2way'!$Y$3:$Y$7690,"Y",'2way'!$R$3:$R$7690,"=" &amp;B61)</f>
        <v>0</v>
      </c>
      <c r="D61" s="61">
        <f>COUNTIFS('2way'!$A$3:$A$7690,"&gt;50%",'2way'!$Y$3:$Y$7690,"N",'2way'!$Q$3:$Q$7690,"=" &amp;B61) +  COUNTIFS('2way'!$A$3:$A$7690,"&gt;50%",'2way'!$Y$3:$Y$7690,"N",'2way'!$R$3:$R$7690,"=" &amp;B61)</f>
        <v>0</v>
      </c>
      <c r="E61" s="61">
        <f>COUNTIFS('2way'!$B$3:$B$7690,"&gt;50%",'2way'!$Y$3:$Y$7690,"N",'2way'!$Q$3:$Q$7690,"=" &amp;B61) +  COUNTIFS('2way'!$B$3:$B$7690,"&gt;50%",'2way'!$Y$3:$Y$7690,"N",'2way'!$R$3:$R$7690,"=" &amp;B61)</f>
        <v>3</v>
      </c>
      <c r="F61" s="61">
        <f>COUNTIFS('2way'!$B$3:$B$7690,"&gt;50%",'2way'!$Y$3:$Y$7690,"Y",'2way'!$Q$3:$Q$7690,"=" &amp;B61) +  COUNTIFS('2way'!$B$3:$B$7690,"&gt;50%",'2way'!$Y$3:$Y$7690,"Y",'2way'!$R$3:$R$7690,"=" &amp;B61)</f>
        <v>3</v>
      </c>
      <c r="G61">
        <f>COUNTIF('2way'!$Q$3:$Q$7690,"=" &amp;B61) + COUNTIF('2way'!$R$3:$R$7690,"=" &amp;B61)</f>
        <v>6</v>
      </c>
      <c r="H61" s="6">
        <f t="shared" si="17"/>
        <v>0</v>
      </c>
      <c r="I61" s="6">
        <f t="shared" si="1"/>
        <v>0</v>
      </c>
      <c r="J61" s="6">
        <f t="shared" si="2"/>
        <v>0.5</v>
      </c>
      <c r="K61" s="6">
        <f t="shared" si="3"/>
        <v>0.5</v>
      </c>
      <c r="L61" s="61">
        <f>COUNTIFS('2way'!$M$3:$M$7690,"&gt;50%",'2way'!$Y$3:$Y$7690,"Y",'2way'!$Q$3:$Q$7690,"=" &amp;B61) +  COUNTIFS('2way'!$M$3:$M$7690,"&gt;50%",'2way'!$Y$3:$Y$7690,"Y",'2way'!$R$3:$R$7690,"=" &amp;B61)</f>
        <v>0</v>
      </c>
      <c r="M61" s="61">
        <f>COUNTIFS('2way'!$M$3:$M$7690,"&gt;50%",'2way'!$Y$3:$Y$7690,"N",'2way'!$Q$3:$Q$7690,"=" &amp;B61) +  COUNTIFS('2way'!$M$3:$M$7690,"&gt;50%",'2way'!$Y$3:$Y$7690,"N",'2way'!$R$3:$R$7690,"=" &amp;B61)</f>
        <v>0</v>
      </c>
      <c r="N61" s="61">
        <f>COUNTIFS('2way'!$N$3:$N$7690,"&gt;50%",'2way'!$Y$3:$Y$7690,"N",'2way'!$Q$3:$Q$7690,"=" &amp;B61) +  COUNTIFS('2way'!$N$3:$N$7690,"&gt;50%",'2way'!$Y$3:$Y$7690,"N",'2way'!$R$3:$R$7690,"=" &amp;B61)</f>
        <v>0</v>
      </c>
      <c r="O61" s="61">
        <f>COUNTIFS('2way'!$N$3:$N$7690,"&gt;50%",'2way'!$Y$3:$Y$7690,"Y",'2way'!$Q$3:$Q$7690,"=" &amp;B61) +  COUNTIFS('2way'!$N$3:$N$7690,"&gt;50%",'2way'!$Y$3:$Y$7690,"Y",'2way'!$R$3:$R$7690,"=" &amp;B61)</f>
        <v>0</v>
      </c>
      <c r="P61">
        <f>COUNTIF('2way'!$Q$3:$Q$7690,"=" &amp;B61) + COUNTIF('2way'!$R$3:$R$7690,"=" &amp;B61)</f>
        <v>6</v>
      </c>
      <c r="Q61" s="6">
        <f t="shared" si="4"/>
        <v>0</v>
      </c>
      <c r="R61" s="6">
        <f t="shared" si="5"/>
        <v>0</v>
      </c>
      <c r="S61" s="6">
        <f t="shared" si="6"/>
        <v>0</v>
      </c>
      <c r="T61" s="6">
        <f t="shared" si="7"/>
        <v>0</v>
      </c>
      <c r="U61">
        <f t="shared" si="8"/>
        <v>3</v>
      </c>
      <c r="V61" s="6">
        <f t="shared" si="9"/>
        <v>0.5</v>
      </c>
      <c r="W61">
        <f t="shared" si="10"/>
        <v>0</v>
      </c>
      <c r="X61" s="6">
        <f t="shared" si="11"/>
        <v>0</v>
      </c>
      <c r="Y61">
        <f t="shared" si="12"/>
        <v>3</v>
      </c>
      <c r="Z61" s="6">
        <f t="shared" si="13"/>
        <v>0.5</v>
      </c>
      <c r="AA61">
        <f t="shared" si="14"/>
        <v>0</v>
      </c>
      <c r="AB61" s="6">
        <f t="shared" si="15"/>
        <v>0</v>
      </c>
    </row>
    <row r="62" spans="1:28" x14ac:dyDescent="0.25">
      <c r="A62" t="s">
        <v>279</v>
      </c>
      <c r="B62" t="s">
        <v>480</v>
      </c>
      <c r="C62" s="60">
        <f>COUNTIFS('2way'!$A$3:$A$7690,"&gt;50%",'2way'!$Y$3:$Y$7690,"Y",'2way'!$Q$3:$Q$7690,"=" &amp;B62) +  COUNTIFS('2way'!$A$3:$A$7690,"&gt;50%",'2way'!$Y$3:$Y$7690,"Y",'2way'!$R$3:$R$7690,"=" &amp;B62)</f>
        <v>0</v>
      </c>
      <c r="D62" s="61">
        <f>COUNTIFS('2way'!$A$3:$A$7690,"&gt;50%",'2way'!$Y$3:$Y$7690,"N",'2way'!$Q$3:$Q$7690,"=" &amp;B62) +  COUNTIFS('2way'!$A$3:$A$7690,"&gt;50%",'2way'!$Y$3:$Y$7690,"N",'2way'!$R$3:$R$7690,"=" &amp;B62)</f>
        <v>0</v>
      </c>
      <c r="E62" s="61">
        <f>COUNTIFS('2way'!$B$3:$B$7690,"&gt;50%",'2way'!$Y$3:$Y$7690,"N",'2way'!$Q$3:$Q$7690,"=" &amp;B62) +  COUNTIFS('2way'!$B$3:$B$7690,"&gt;50%",'2way'!$Y$3:$Y$7690,"N",'2way'!$R$3:$R$7690,"=" &amp;B62)</f>
        <v>6</v>
      </c>
      <c r="F62" s="61">
        <f>COUNTIFS('2way'!$B$3:$B$7690,"&gt;50%",'2way'!$Y$3:$Y$7690,"Y",'2way'!$Q$3:$Q$7690,"=" &amp;B62) +  COUNTIFS('2way'!$B$3:$B$7690,"&gt;50%",'2way'!$Y$3:$Y$7690,"Y",'2way'!$R$3:$R$7690,"=" &amp;B62)</f>
        <v>1</v>
      </c>
      <c r="G62">
        <f>COUNTIF('2way'!$Q$3:$Q$7690,"=" &amp;B62) + COUNTIF('2way'!$R$3:$R$7690,"=" &amp;B62)</f>
        <v>7</v>
      </c>
      <c r="H62" s="6">
        <f t="shared" si="17"/>
        <v>0</v>
      </c>
      <c r="I62" s="6">
        <f t="shared" si="1"/>
        <v>0</v>
      </c>
      <c r="J62" s="6">
        <f t="shared" si="2"/>
        <v>0.8571428571428571</v>
      </c>
      <c r="K62" s="6">
        <f t="shared" si="3"/>
        <v>0.14285714285714285</v>
      </c>
      <c r="L62" s="61">
        <f>COUNTIFS('2way'!$M$3:$M$7690,"&gt;50%",'2way'!$Y$3:$Y$7690,"Y",'2way'!$Q$3:$Q$7690,"=" &amp;B62) +  COUNTIFS('2way'!$M$3:$M$7690,"&gt;50%",'2way'!$Y$3:$Y$7690,"Y",'2way'!$R$3:$R$7690,"=" &amp;B62)</f>
        <v>0</v>
      </c>
      <c r="M62" s="61">
        <f>COUNTIFS('2way'!$M$3:$M$7690,"&gt;50%",'2way'!$Y$3:$Y$7690,"N",'2way'!$Q$3:$Q$7690,"=" &amp;B62) +  COUNTIFS('2way'!$M$3:$M$7690,"&gt;50%",'2way'!$Y$3:$Y$7690,"N",'2way'!$R$3:$R$7690,"=" &amp;B62)</f>
        <v>0</v>
      </c>
      <c r="N62" s="61">
        <f>COUNTIFS('2way'!$N$3:$N$7690,"&gt;50%",'2way'!$Y$3:$Y$7690,"N",'2way'!$Q$3:$Q$7690,"=" &amp;B62) +  COUNTIFS('2way'!$N$3:$N$7690,"&gt;50%",'2way'!$Y$3:$Y$7690,"N",'2way'!$R$3:$R$7690,"=" &amp;B62)</f>
        <v>0</v>
      </c>
      <c r="O62" s="61">
        <f>COUNTIFS('2way'!$N$3:$N$7690,"&gt;50%",'2way'!$Y$3:$Y$7690,"Y",'2way'!$Q$3:$Q$7690,"=" &amp;B62) +  COUNTIFS('2way'!$N$3:$N$7690,"&gt;50%",'2way'!$Y$3:$Y$7690,"Y",'2way'!$R$3:$R$7690,"=" &amp;B62)</f>
        <v>0</v>
      </c>
      <c r="P62">
        <f>COUNTIF('2way'!$Q$3:$Q$7690,"=" &amp;B62) + COUNTIF('2way'!$R$3:$R$7690,"=" &amp;B62)</f>
        <v>7</v>
      </c>
      <c r="Q62" s="6">
        <f t="shared" si="4"/>
        <v>0</v>
      </c>
      <c r="R62" s="6">
        <f t="shared" si="5"/>
        <v>0</v>
      </c>
      <c r="S62" s="6">
        <f t="shared" si="6"/>
        <v>0</v>
      </c>
      <c r="T62" s="6">
        <f t="shared" si="7"/>
        <v>0</v>
      </c>
      <c r="U62">
        <f t="shared" si="8"/>
        <v>6</v>
      </c>
      <c r="V62" s="6">
        <f t="shared" si="9"/>
        <v>0.8571428571428571</v>
      </c>
      <c r="W62">
        <f t="shared" si="10"/>
        <v>0</v>
      </c>
      <c r="X62" s="6">
        <f t="shared" si="11"/>
        <v>0</v>
      </c>
      <c r="Y62">
        <f t="shared" si="12"/>
        <v>1</v>
      </c>
      <c r="Z62" s="6">
        <f t="shared" si="13"/>
        <v>0.14285714285714285</v>
      </c>
      <c r="AA62">
        <f t="shared" si="14"/>
        <v>0</v>
      </c>
      <c r="AB62" s="6">
        <f t="shared" si="15"/>
        <v>0</v>
      </c>
    </row>
    <row r="63" spans="1:28" x14ac:dyDescent="0.25">
      <c r="A63" t="s">
        <v>280</v>
      </c>
      <c r="B63" t="s">
        <v>401</v>
      </c>
      <c r="C63" s="60">
        <f>COUNTIFS('2way'!$A$3:$A$7690,"&gt;50%",'2way'!$Y$3:$Y$7690,"Y",'2way'!$Q$3:$Q$7690,"=" &amp;B63) +  COUNTIFS('2way'!$A$3:$A$7690,"&gt;50%",'2way'!$Y$3:$Y$7690,"Y",'2way'!$R$3:$R$7690,"=" &amp;B63)</f>
        <v>0</v>
      </c>
      <c r="D63" s="61">
        <f>COUNTIFS('2way'!$A$3:$A$7690,"&gt;50%",'2way'!$Y$3:$Y$7690,"N",'2way'!$Q$3:$Q$7690,"=" &amp;B63) +  COUNTIFS('2way'!$A$3:$A$7690,"&gt;50%",'2way'!$Y$3:$Y$7690,"N",'2way'!$R$3:$R$7690,"=" &amp;B63)</f>
        <v>0</v>
      </c>
      <c r="E63" s="61">
        <f>COUNTIFS('2way'!$B$3:$B$7690,"&gt;50%",'2way'!$Y$3:$Y$7690,"N",'2way'!$Q$3:$Q$7690,"=" &amp;B63) +  COUNTIFS('2way'!$B$3:$B$7690,"&gt;50%",'2way'!$Y$3:$Y$7690,"N",'2way'!$R$3:$R$7690,"=" &amp;B63)</f>
        <v>3</v>
      </c>
      <c r="F63" s="61">
        <f>COUNTIFS('2way'!$B$3:$B$7690,"&gt;50%",'2way'!$Y$3:$Y$7690,"Y",'2way'!$Q$3:$Q$7690,"=" &amp;B63) +  COUNTIFS('2way'!$B$3:$B$7690,"&gt;50%",'2way'!$Y$3:$Y$7690,"Y",'2way'!$R$3:$R$7690,"=" &amp;B63)</f>
        <v>0</v>
      </c>
      <c r="G63">
        <f>COUNTIF('2way'!$Q$3:$Q$7690,"=" &amp;B63) + COUNTIF('2way'!$R$3:$R$7690,"=" &amp;B63)</f>
        <v>3</v>
      </c>
      <c r="H63" s="6">
        <f t="shared" si="17"/>
        <v>0</v>
      </c>
      <c r="I63" s="6">
        <f t="shared" si="1"/>
        <v>0</v>
      </c>
      <c r="J63" s="6">
        <f t="shared" si="2"/>
        <v>1</v>
      </c>
      <c r="K63" s="6">
        <f t="shared" si="3"/>
        <v>0</v>
      </c>
      <c r="L63" s="61">
        <f>COUNTIFS('2way'!$M$3:$M$7690,"&gt;50%",'2way'!$Y$3:$Y$7690,"Y",'2way'!$Q$3:$Q$7690,"=" &amp;B63) +  COUNTIFS('2way'!$M$3:$M$7690,"&gt;50%",'2way'!$Y$3:$Y$7690,"Y",'2way'!$R$3:$R$7690,"=" &amp;B63)</f>
        <v>0</v>
      </c>
      <c r="M63" s="61">
        <f>COUNTIFS('2way'!$M$3:$M$7690,"&gt;50%",'2way'!$Y$3:$Y$7690,"N",'2way'!$Q$3:$Q$7690,"=" &amp;B63) +  COUNTIFS('2way'!$M$3:$M$7690,"&gt;50%",'2way'!$Y$3:$Y$7690,"N",'2way'!$R$3:$R$7690,"=" &amp;B63)</f>
        <v>0</v>
      </c>
      <c r="N63" s="61">
        <f>COUNTIFS('2way'!$N$3:$N$7690,"&gt;50%",'2way'!$Y$3:$Y$7690,"N",'2way'!$Q$3:$Q$7690,"=" &amp;B63) +  COUNTIFS('2way'!$N$3:$N$7690,"&gt;50%",'2way'!$Y$3:$Y$7690,"N",'2way'!$R$3:$R$7690,"=" &amp;B63)</f>
        <v>0</v>
      </c>
      <c r="O63" s="61">
        <f>COUNTIFS('2way'!$N$3:$N$7690,"&gt;50%",'2way'!$Y$3:$Y$7690,"Y",'2way'!$Q$3:$Q$7690,"=" &amp;B63) +  COUNTIFS('2way'!$N$3:$N$7690,"&gt;50%",'2way'!$Y$3:$Y$7690,"Y",'2way'!$R$3:$R$7690,"=" &amp;B63)</f>
        <v>0</v>
      </c>
      <c r="P63">
        <f>COUNTIF('2way'!$Q$3:$Q$7690,"=" &amp;B63) + COUNTIF('2way'!$R$3:$R$7690,"=" &amp;B63)</f>
        <v>3</v>
      </c>
      <c r="Q63" s="6">
        <f t="shared" si="4"/>
        <v>0</v>
      </c>
      <c r="R63" s="6">
        <f t="shared" si="5"/>
        <v>0</v>
      </c>
      <c r="S63" s="6">
        <f t="shared" si="6"/>
        <v>0</v>
      </c>
      <c r="T63" s="6">
        <f t="shared" si="7"/>
        <v>0</v>
      </c>
      <c r="U63">
        <f t="shared" si="8"/>
        <v>3</v>
      </c>
      <c r="V63" s="6">
        <f t="shared" si="9"/>
        <v>1</v>
      </c>
      <c r="W63">
        <f t="shared" si="10"/>
        <v>0</v>
      </c>
      <c r="X63" s="6">
        <f t="shared" si="11"/>
        <v>0</v>
      </c>
      <c r="Y63">
        <f t="shared" si="12"/>
        <v>0</v>
      </c>
      <c r="Z63" s="6">
        <f t="shared" si="13"/>
        <v>0</v>
      </c>
      <c r="AA63">
        <f t="shared" si="14"/>
        <v>0</v>
      </c>
      <c r="AB63" s="6">
        <f t="shared" si="15"/>
        <v>0</v>
      </c>
    </row>
    <row r="64" spans="1:28" x14ac:dyDescent="0.25">
      <c r="A64" t="s">
        <v>280</v>
      </c>
      <c r="B64" t="s">
        <v>324</v>
      </c>
      <c r="C64" s="60">
        <f>COUNTIFS('2way'!$A$3:$A$7690,"&gt;50%",'2way'!$Y$3:$Y$7690,"Y",'2way'!$Q$3:$Q$7690,"=" &amp;B64) +  COUNTIFS('2way'!$A$3:$A$7690,"&gt;50%",'2way'!$Y$3:$Y$7690,"Y",'2way'!$R$3:$R$7690,"=" &amp;B64)</f>
        <v>0</v>
      </c>
      <c r="D64" s="61">
        <f>COUNTIFS('2way'!$A$3:$A$7690,"&gt;50%",'2way'!$Y$3:$Y$7690,"N",'2way'!$Q$3:$Q$7690,"=" &amp;B64) +  COUNTIFS('2way'!$A$3:$A$7690,"&gt;50%",'2way'!$Y$3:$Y$7690,"N",'2way'!$R$3:$R$7690,"=" &amp;B64)</f>
        <v>0</v>
      </c>
      <c r="E64" s="61">
        <f>COUNTIFS('2way'!$B$3:$B$7690,"&gt;50%",'2way'!$Y$3:$Y$7690,"N",'2way'!$Q$3:$Q$7690,"=" &amp;B64) +  COUNTIFS('2way'!$B$3:$B$7690,"&gt;50%",'2way'!$Y$3:$Y$7690,"N",'2way'!$R$3:$R$7690,"=" &amp;B64)</f>
        <v>3</v>
      </c>
      <c r="F64" s="61">
        <f>COUNTIFS('2way'!$B$3:$B$7690,"&gt;50%",'2way'!$Y$3:$Y$7690,"Y",'2way'!$Q$3:$Q$7690,"=" &amp;B64) +  COUNTIFS('2way'!$B$3:$B$7690,"&gt;50%",'2way'!$Y$3:$Y$7690,"Y",'2way'!$R$3:$R$7690,"=" &amp;B64)</f>
        <v>1</v>
      </c>
      <c r="G64">
        <f>COUNTIF('2way'!$Q$3:$Q$7690,"=" &amp;B64) + COUNTIF('2way'!$R$3:$R$7690,"=" &amp;B64)</f>
        <v>4</v>
      </c>
      <c r="H64" s="6">
        <f t="shared" si="17"/>
        <v>0</v>
      </c>
      <c r="I64" s="6">
        <f t="shared" si="1"/>
        <v>0</v>
      </c>
      <c r="J64" s="6">
        <f t="shared" si="2"/>
        <v>0.75</v>
      </c>
      <c r="K64" s="6">
        <f t="shared" si="3"/>
        <v>0.25</v>
      </c>
      <c r="L64" s="61">
        <f>COUNTIFS('2way'!$M$3:$M$7690,"&gt;50%",'2way'!$Y$3:$Y$7690,"Y",'2way'!$Q$3:$Q$7690,"=" &amp;B64) +  COUNTIFS('2way'!$M$3:$M$7690,"&gt;50%",'2way'!$Y$3:$Y$7690,"Y",'2way'!$R$3:$R$7690,"=" &amp;B64)</f>
        <v>0</v>
      </c>
      <c r="M64" s="61">
        <f>COUNTIFS('2way'!$M$3:$M$7690,"&gt;50%",'2way'!$Y$3:$Y$7690,"N",'2way'!$Q$3:$Q$7690,"=" &amp;B64) +  COUNTIFS('2way'!$M$3:$M$7690,"&gt;50%",'2way'!$Y$3:$Y$7690,"N",'2way'!$R$3:$R$7690,"=" &amp;B64)</f>
        <v>0</v>
      </c>
      <c r="N64" s="61">
        <f>COUNTIFS('2way'!$N$3:$N$7690,"&gt;50%",'2way'!$Y$3:$Y$7690,"N",'2way'!$Q$3:$Q$7690,"=" &amp;B64) +  COUNTIFS('2way'!$N$3:$N$7690,"&gt;50%",'2way'!$Y$3:$Y$7690,"N",'2way'!$R$3:$R$7690,"=" &amp;B64)</f>
        <v>0</v>
      </c>
      <c r="O64" s="61">
        <f>COUNTIFS('2way'!$N$3:$N$7690,"&gt;50%",'2way'!$Y$3:$Y$7690,"Y",'2way'!$Q$3:$Q$7690,"=" &amp;B64) +  COUNTIFS('2way'!$N$3:$N$7690,"&gt;50%",'2way'!$Y$3:$Y$7690,"Y",'2way'!$R$3:$R$7690,"=" &amp;B64)</f>
        <v>0</v>
      </c>
      <c r="P64">
        <f>COUNTIF('2way'!$Q$3:$Q$7690,"=" &amp;B64) + COUNTIF('2way'!$R$3:$R$7690,"=" &amp;B64)</f>
        <v>4</v>
      </c>
      <c r="Q64" s="6">
        <f t="shared" si="4"/>
        <v>0</v>
      </c>
      <c r="R64" s="6">
        <f t="shared" si="5"/>
        <v>0</v>
      </c>
      <c r="S64" s="6">
        <f t="shared" si="6"/>
        <v>0</v>
      </c>
      <c r="T64" s="6">
        <f t="shared" si="7"/>
        <v>0</v>
      </c>
      <c r="U64">
        <f t="shared" si="8"/>
        <v>3</v>
      </c>
      <c r="V64" s="6">
        <f t="shared" si="9"/>
        <v>0.75</v>
      </c>
      <c r="W64">
        <f t="shared" si="10"/>
        <v>0</v>
      </c>
      <c r="X64" s="6">
        <f t="shared" si="11"/>
        <v>0</v>
      </c>
      <c r="Y64">
        <f t="shared" si="12"/>
        <v>1</v>
      </c>
      <c r="Z64" s="6">
        <f t="shared" si="13"/>
        <v>0.25</v>
      </c>
      <c r="AA64">
        <f t="shared" si="14"/>
        <v>0</v>
      </c>
      <c r="AB64" s="6">
        <f t="shared" si="15"/>
        <v>0</v>
      </c>
    </row>
    <row r="65" spans="1:28" x14ac:dyDescent="0.25">
      <c r="A65" t="s">
        <v>280</v>
      </c>
      <c r="B65" t="s">
        <v>395</v>
      </c>
      <c r="C65" s="60">
        <f>COUNTIFS('2way'!$A$3:$A$7690,"&gt;50%",'2way'!$Y$3:$Y$7690,"Y",'2way'!$Q$3:$Q$7690,"=" &amp;B65) +  COUNTIFS('2way'!$A$3:$A$7690,"&gt;50%",'2way'!$Y$3:$Y$7690,"Y",'2way'!$R$3:$R$7690,"=" &amp;B65)</f>
        <v>0</v>
      </c>
      <c r="D65" s="61">
        <f>COUNTIFS('2way'!$A$3:$A$7690,"&gt;50%",'2way'!$Y$3:$Y$7690,"N",'2way'!$Q$3:$Q$7690,"=" &amp;B65) +  COUNTIFS('2way'!$A$3:$A$7690,"&gt;50%",'2way'!$Y$3:$Y$7690,"N",'2way'!$R$3:$R$7690,"=" &amp;B65)</f>
        <v>0</v>
      </c>
      <c r="E65" s="61">
        <f>COUNTIFS('2way'!$B$3:$B$7690,"&gt;50%",'2way'!$Y$3:$Y$7690,"N",'2way'!$Q$3:$Q$7690,"=" &amp;B65) +  COUNTIFS('2way'!$B$3:$B$7690,"&gt;50%",'2way'!$Y$3:$Y$7690,"N",'2way'!$R$3:$R$7690,"=" &amp;B65)</f>
        <v>1</v>
      </c>
      <c r="F65" s="61">
        <f>COUNTIFS('2way'!$B$3:$B$7690,"&gt;50%",'2way'!$Y$3:$Y$7690,"Y",'2way'!$Q$3:$Q$7690,"=" &amp;B65) +  COUNTIFS('2way'!$B$3:$B$7690,"&gt;50%",'2way'!$Y$3:$Y$7690,"Y",'2way'!$R$3:$R$7690,"=" &amp;B65)</f>
        <v>3</v>
      </c>
      <c r="G65">
        <f>COUNTIF('2way'!$Q$3:$Q$7690,"=" &amp;B65) + COUNTIF('2way'!$R$3:$R$7690,"=" &amp;B65)</f>
        <v>4</v>
      </c>
      <c r="H65" s="6">
        <f t="shared" si="17"/>
        <v>0</v>
      </c>
      <c r="I65" s="6">
        <f t="shared" si="1"/>
        <v>0</v>
      </c>
      <c r="J65" s="6">
        <f t="shared" si="2"/>
        <v>0.25</v>
      </c>
      <c r="K65" s="6">
        <f t="shared" si="3"/>
        <v>0.75</v>
      </c>
      <c r="L65" s="61">
        <f>COUNTIFS('2way'!$M$3:$M$7690,"&gt;50%",'2way'!$Y$3:$Y$7690,"Y",'2way'!$Q$3:$Q$7690,"=" &amp;B65) +  COUNTIFS('2way'!$M$3:$M$7690,"&gt;50%",'2way'!$Y$3:$Y$7690,"Y",'2way'!$R$3:$R$7690,"=" &amp;B65)</f>
        <v>0</v>
      </c>
      <c r="M65" s="61">
        <f>COUNTIFS('2way'!$M$3:$M$7690,"&gt;50%",'2way'!$Y$3:$Y$7690,"N",'2way'!$Q$3:$Q$7690,"=" &amp;B65) +  COUNTIFS('2way'!$M$3:$M$7690,"&gt;50%",'2way'!$Y$3:$Y$7690,"N",'2way'!$R$3:$R$7690,"=" &amp;B65)</f>
        <v>0</v>
      </c>
      <c r="N65" s="61">
        <f>COUNTIFS('2way'!$N$3:$N$7690,"&gt;50%",'2way'!$Y$3:$Y$7690,"N",'2way'!$Q$3:$Q$7690,"=" &amp;B65) +  COUNTIFS('2way'!$N$3:$N$7690,"&gt;50%",'2way'!$Y$3:$Y$7690,"N",'2way'!$R$3:$R$7690,"=" &amp;B65)</f>
        <v>0</v>
      </c>
      <c r="O65" s="61">
        <f>COUNTIFS('2way'!$N$3:$N$7690,"&gt;50%",'2way'!$Y$3:$Y$7690,"Y",'2way'!$Q$3:$Q$7690,"=" &amp;B65) +  COUNTIFS('2way'!$N$3:$N$7690,"&gt;50%",'2way'!$Y$3:$Y$7690,"Y",'2way'!$R$3:$R$7690,"=" &amp;B65)</f>
        <v>0</v>
      </c>
      <c r="P65">
        <f>COUNTIF('2way'!$Q$3:$Q$7690,"=" &amp;B65) + COUNTIF('2way'!$R$3:$R$7690,"=" &amp;B65)</f>
        <v>4</v>
      </c>
      <c r="Q65" s="6">
        <f t="shared" si="4"/>
        <v>0</v>
      </c>
      <c r="R65" s="6">
        <f t="shared" si="5"/>
        <v>0</v>
      </c>
      <c r="S65" s="6">
        <f t="shared" si="6"/>
        <v>0</v>
      </c>
      <c r="T65" s="6">
        <f t="shared" si="7"/>
        <v>0</v>
      </c>
      <c r="U65">
        <f t="shared" si="8"/>
        <v>1</v>
      </c>
      <c r="V65" s="6">
        <f t="shared" si="9"/>
        <v>0.25</v>
      </c>
      <c r="W65">
        <f t="shared" si="10"/>
        <v>0</v>
      </c>
      <c r="X65" s="6">
        <f t="shared" si="11"/>
        <v>0</v>
      </c>
      <c r="Y65">
        <f t="shared" si="12"/>
        <v>3</v>
      </c>
      <c r="Z65" s="6">
        <f t="shared" si="13"/>
        <v>0.75</v>
      </c>
      <c r="AA65">
        <f t="shared" si="14"/>
        <v>0</v>
      </c>
      <c r="AB65" s="6">
        <f t="shared" si="15"/>
        <v>0</v>
      </c>
    </row>
    <row r="66" spans="1:28" x14ac:dyDescent="0.25">
      <c r="A66" t="s">
        <v>280</v>
      </c>
      <c r="B66" t="s">
        <v>321</v>
      </c>
      <c r="C66" s="60">
        <f>COUNTIFS('2way'!$A$3:$A$7690,"&gt;50%",'2way'!$Y$3:$Y$7690,"Y",'2way'!$Q$3:$Q$7690,"=" &amp;B66) +  COUNTIFS('2way'!$A$3:$A$7690,"&gt;50%",'2way'!$Y$3:$Y$7690,"Y",'2way'!$R$3:$R$7690,"=" &amp;B66)</f>
        <v>0</v>
      </c>
      <c r="D66" s="61">
        <f>COUNTIFS('2way'!$A$3:$A$7690,"&gt;50%",'2way'!$Y$3:$Y$7690,"N",'2way'!$Q$3:$Q$7690,"=" &amp;B66) +  COUNTIFS('2way'!$A$3:$A$7690,"&gt;50%",'2way'!$Y$3:$Y$7690,"N",'2way'!$R$3:$R$7690,"=" &amp;B66)</f>
        <v>0</v>
      </c>
      <c r="E66" s="61">
        <f>COUNTIFS('2way'!$B$3:$B$7690,"&gt;50%",'2way'!$Y$3:$Y$7690,"N",'2way'!$Q$3:$Q$7690,"=" &amp;B66) +  COUNTIFS('2way'!$B$3:$B$7690,"&gt;50%",'2way'!$Y$3:$Y$7690,"N",'2way'!$R$3:$R$7690,"=" &amp;B66)</f>
        <v>2</v>
      </c>
      <c r="F66" s="61">
        <f>COUNTIFS('2way'!$B$3:$B$7690,"&gt;50%",'2way'!$Y$3:$Y$7690,"Y",'2way'!$Q$3:$Q$7690,"=" &amp;B66) +  COUNTIFS('2way'!$B$3:$B$7690,"&gt;50%",'2way'!$Y$3:$Y$7690,"Y",'2way'!$R$3:$R$7690,"=" &amp;B66)</f>
        <v>2</v>
      </c>
      <c r="G66">
        <f>COUNTIF('2way'!$Q$3:$Q$7690,"=" &amp;B66) + COUNTIF('2way'!$R$3:$R$7690,"=" &amp;B66)</f>
        <v>4</v>
      </c>
      <c r="H66" s="6">
        <f t="shared" si="17"/>
        <v>0</v>
      </c>
      <c r="I66" s="6">
        <f t="shared" si="1"/>
        <v>0</v>
      </c>
      <c r="J66" s="6">
        <f t="shared" si="2"/>
        <v>0.5</v>
      </c>
      <c r="K66" s="6">
        <f t="shared" si="3"/>
        <v>0.5</v>
      </c>
      <c r="L66" s="61">
        <f>COUNTIFS('2way'!$M$3:$M$7690,"&gt;50%",'2way'!$Y$3:$Y$7690,"Y",'2way'!$Q$3:$Q$7690,"=" &amp;B66) +  COUNTIFS('2way'!$M$3:$M$7690,"&gt;50%",'2way'!$Y$3:$Y$7690,"Y",'2way'!$R$3:$R$7690,"=" &amp;B66)</f>
        <v>0</v>
      </c>
      <c r="M66" s="61">
        <f>COUNTIFS('2way'!$M$3:$M$7690,"&gt;50%",'2way'!$Y$3:$Y$7690,"N",'2way'!$Q$3:$Q$7690,"=" &amp;B66) +  COUNTIFS('2way'!$M$3:$M$7690,"&gt;50%",'2way'!$Y$3:$Y$7690,"N",'2way'!$R$3:$R$7690,"=" &amp;B66)</f>
        <v>0</v>
      </c>
      <c r="N66" s="61">
        <f>COUNTIFS('2way'!$N$3:$N$7690,"&gt;50%",'2way'!$Y$3:$Y$7690,"N",'2way'!$Q$3:$Q$7690,"=" &amp;B66) +  COUNTIFS('2way'!$N$3:$N$7690,"&gt;50%",'2way'!$Y$3:$Y$7690,"N",'2way'!$R$3:$R$7690,"=" &amp;B66)</f>
        <v>0</v>
      </c>
      <c r="O66" s="61">
        <f>COUNTIFS('2way'!$N$3:$N$7690,"&gt;50%",'2way'!$Y$3:$Y$7690,"Y",'2way'!$Q$3:$Q$7690,"=" &amp;B66) +  COUNTIFS('2way'!$N$3:$N$7690,"&gt;50%",'2way'!$Y$3:$Y$7690,"Y",'2way'!$R$3:$R$7690,"=" &amp;B66)</f>
        <v>0</v>
      </c>
      <c r="P66">
        <f>COUNTIF('2way'!$Q$3:$Q$7690,"=" &amp;B66) + COUNTIF('2way'!$R$3:$R$7690,"=" &amp;B66)</f>
        <v>4</v>
      </c>
      <c r="Q66" s="6">
        <f t="shared" si="4"/>
        <v>0</v>
      </c>
      <c r="R66" s="6">
        <f t="shared" si="5"/>
        <v>0</v>
      </c>
      <c r="S66" s="6">
        <f t="shared" si="6"/>
        <v>0</v>
      </c>
      <c r="T66" s="6">
        <f t="shared" si="7"/>
        <v>0</v>
      </c>
      <c r="U66">
        <f t="shared" si="8"/>
        <v>2</v>
      </c>
      <c r="V66" s="6">
        <f t="shared" si="9"/>
        <v>0.5</v>
      </c>
      <c r="W66">
        <f t="shared" si="10"/>
        <v>0</v>
      </c>
      <c r="X66" s="6">
        <f t="shared" si="11"/>
        <v>0</v>
      </c>
      <c r="Y66">
        <f t="shared" si="12"/>
        <v>2</v>
      </c>
      <c r="Z66" s="6">
        <f t="shared" si="13"/>
        <v>0.5</v>
      </c>
      <c r="AA66">
        <f t="shared" si="14"/>
        <v>0</v>
      </c>
      <c r="AB66" s="6">
        <f t="shared" si="15"/>
        <v>0</v>
      </c>
    </row>
    <row r="67" spans="1:28" x14ac:dyDescent="0.25">
      <c r="A67" t="s">
        <v>280</v>
      </c>
      <c r="B67" t="s">
        <v>396</v>
      </c>
      <c r="C67" s="60">
        <f>COUNTIFS('2way'!$A$3:$A$7690,"&gt;50%",'2way'!$Y$3:$Y$7690,"Y",'2way'!$Q$3:$Q$7690,"=" &amp;B67) +  COUNTIFS('2way'!$A$3:$A$7690,"&gt;50%",'2way'!$Y$3:$Y$7690,"Y",'2way'!$R$3:$R$7690,"=" &amp;B67)</f>
        <v>1</v>
      </c>
      <c r="D67" s="61">
        <f>COUNTIFS('2way'!$A$3:$A$7690,"&gt;50%",'2way'!$Y$3:$Y$7690,"N",'2way'!$Q$3:$Q$7690,"=" &amp;B67) +  COUNTIFS('2way'!$A$3:$A$7690,"&gt;50%",'2way'!$Y$3:$Y$7690,"N",'2way'!$R$3:$R$7690,"=" &amp;B67)</f>
        <v>0</v>
      </c>
      <c r="E67" s="61">
        <f>COUNTIFS('2way'!$B$3:$B$7690,"&gt;50%",'2way'!$Y$3:$Y$7690,"N",'2way'!$Q$3:$Q$7690,"=" &amp;B67) +  COUNTIFS('2way'!$B$3:$B$7690,"&gt;50%",'2way'!$Y$3:$Y$7690,"N",'2way'!$R$3:$R$7690,"=" &amp;B67)</f>
        <v>2</v>
      </c>
      <c r="F67" s="61">
        <f>COUNTIFS('2way'!$B$3:$B$7690,"&gt;50%",'2way'!$Y$3:$Y$7690,"Y",'2way'!$Q$3:$Q$7690,"=" &amp;B67) +  COUNTIFS('2way'!$B$3:$B$7690,"&gt;50%",'2way'!$Y$3:$Y$7690,"Y",'2way'!$R$3:$R$7690,"=" &amp;B67)</f>
        <v>1</v>
      </c>
      <c r="G67">
        <f>COUNTIF('2way'!$Q$3:$Q$7690,"=" &amp;B67) + COUNTIF('2way'!$R$3:$R$7690,"=" &amp;B67)</f>
        <v>4</v>
      </c>
      <c r="H67" s="6">
        <f t="shared" si="17"/>
        <v>0.25</v>
      </c>
      <c r="I67" s="6">
        <f t="shared" si="1"/>
        <v>0</v>
      </c>
      <c r="J67" s="6">
        <f t="shared" si="2"/>
        <v>0.5</v>
      </c>
      <c r="K67" s="6">
        <f t="shared" si="3"/>
        <v>0.25</v>
      </c>
      <c r="L67" s="61">
        <f>COUNTIFS('2way'!$M$3:$M$7690,"&gt;50%",'2way'!$Y$3:$Y$7690,"Y",'2way'!$Q$3:$Q$7690,"=" &amp;B67) +  COUNTIFS('2way'!$M$3:$M$7690,"&gt;50%",'2way'!$Y$3:$Y$7690,"Y",'2way'!$R$3:$R$7690,"=" &amp;B67)</f>
        <v>0</v>
      </c>
      <c r="M67" s="61">
        <f>COUNTIFS('2way'!$M$3:$M$7690,"&gt;50%",'2way'!$Y$3:$Y$7690,"N",'2way'!$Q$3:$Q$7690,"=" &amp;B67) +  COUNTIFS('2way'!$M$3:$M$7690,"&gt;50%",'2way'!$Y$3:$Y$7690,"N",'2way'!$R$3:$R$7690,"=" &amp;B67)</f>
        <v>0</v>
      </c>
      <c r="N67" s="61">
        <f>COUNTIFS('2way'!$N$3:$N$7690,"&gt;50%",'2way'!$Y$3:$Y$7690,"N",'2way'!$Q$3:$Q$7690,"=" &amp;B67) +  COUNTIFS('2way'!$N$3:$N$7690,"&gt;50%",'2way'!$Y$3:$Y$7690,"N",'2way'!$R$3:$R$7690,"=" &amp;B67)</f>
        <v>0</v>
      </c>
      <c r="O67" s="61">
        <f>COUNTIFS('2way'!$N$3:$N$7690,"&gt;50%",'2way'!$Y$3:$Y$7690,"Y",'2way'!$Q$3:$Q$7690,"=" &amp;B67) +  COUNTIFS('2way'!$N$3:$N$7690,"&gt;50%",'2way'!$Y$3:$Y$7690,"Y",'2way'!$R$3:$R$7690,"=" &amp;B67)</f>
        <v>0</v>
      </c>
      <c r="P67">
        <f>COUNTIF('2way'!$Q$3:$Q$7690,"=" &amp;B67) + COUNTIF('2way'!$R$3:$R$7690,"=" &amp;B67)</f>
        <v>4</v>
      </c>
      <c r="Q67" s="6">
        <f t="shared" si="4"/>
        <v>0</v>
      </c>
      <c r="R67" s="6">
        <f t="shared" si="5"/>
        <v>0</v>
      </c>
      <c r="S67" s="6">
        <f t="shared" si="6"/>
        <v>0</v>
      </c>
      <c r="T67" s="6">
        <f t="shared" si="7"/>
        <v>0</v>
      </c>
      <c r="U67">
        <f t="shared" si="8"/>
        <v>3</v>
      </c>
      <c r="V67" s="6">
        <f t="shared" si="9"/>
        <v>0.75</v>
      </c>
      <c r="W67">
        <f t="shared" si="10"/>
        <v>0</v>
      </c>
      <c r="X67" s="6">
        <f t="shared" si="11"/>
        <v>0</v>
      </c>
      <c r="Y67">
        <f t="shared" si="12"/>
        <v>1</v>
      </c>
      <c r="Z67" s="6">
        <f t="shared" si="13"/>
        <v>0.25</v>
      </c>
      <c r="AA67">
        <f t="shared" si="14"/>
        <v>0</v>
      </c>
      <c r="AB67" s="6">
        <f t="shared" si="15"/>
        <v>0</v>
      </c>
    </row>
    <row r="68" spans="1:28" x14ac:dyDescent="0.25">
      <c r="A68" t="s">
        <v>280</v>
      </c>
      <c r="B68" t="s">
        <v>326</v>
      </c>
      <c r="C68" s="60">
        <f>COUNTIFS('2way'!$A$3:$A$7690,"&gt;50%",'2way'!$Y$3:$Y$7690,"Y",'2way'!$Q$3:$Q$7690,"=" &amp;B68) +  COUNTIFS('2way'!$A$3:$A$7690,"&gt;50%",'2way'!$Y$3:$Y$7690,"Y",'2way'!$R$3:$R$7690,"=" &amp;B68)</f>
        <v>0</v>
      </c>
      <c r="D68" s="61">
        <f>COUNTIFS('2way'!$A$3:$A$7690,"&gt;50%",'2way'!$Y$3:$Y$7690,"N",'2way'!$Q$3:$Q$7690,"=" &amp;B68) +  COUNTIFS('2way'!$A$3:$A$7690,"&gt;50%",'2way'!$Y$3:$Y$7690,"N",'2way'!$R$3:$R$7690,"=" &amp;B68)</f>
        <v>1</v>
      </c>
      <c r="E68" s="61">
        <f>COUNTIFS('2way'!$B$3:$B$7690,"&gt;50%",'2way'!$Y$3:$Y$7690,"N",'2way'!$Q$3:$Q$7690,"=" &amp;B68) +  COUNTIFS('2way'!$B$3:$B$7690,"&gt;50%",'2way'!$Y$3:$Y$7690,"N",'2way'!$R$3:$R$7690,"=" &amp;B68)</f>
        <v>1</v>
      </c>
      <c r="F68" s="61">
        <f>COUNTIFS('2way'!$B$3:$B$7690,"&gt;50%",'2way'!$Y$3:$Y$7690,"Y",'2way'!$Q$3:$Q$7690,"=" &amp;B68) +  COUNTIFS('2way'!$B$3:$B$7690,"&gt;50%",'2way'!$Y$3:$Y$7690,"Y",'2way'!$R$3:$R$7690,"=" &amp;B68)</f>
        <v>2</v>
      </c>
      <c r="G68">
        <f>COUNTIF('2way'!$Q$3:$Q$7690,"=" &amp;B68) + COUNTIF('2way'!$R$3:$R$7690,"=" &amp;B68)</f>
        <v>4</v>
      </c>
      <c r="H68" s="6">
        <f t="shared" ref="H68:H131" si="18">C68/G68</f>
        <v>0</v>
      </c>
      <c r="I68" s="6">
        <f t="shared" si="1"/>
        <v>0.25</v>
      </c>
      <c r="J68" s="6">
        <f t="shared" si="2"/>
        <v>0.25</v>
      </c>
      <c r="K68" s="6">
        <f t="shared" si="3"/>
        <v>0.5</v>
      </c>
      <c r="L68" s="61">
        <f>COUNTIFS('2way'!$M$3:$M$7690,"&gt;50%",'2way'!$Y$3:$Y$7690,"Y",'2way'!$Q$3:$Q$7690,"=" &amp;B68) +  COUNTIFS('2way'!$M$3:$M$7690,"&gt;50%",'2way'!$Y$3:$Y$7690,"Y",'2way'!$R$3:$R$7690,"=" &amp;B68)</f>
        <v>0</v>
      </c>
      <c r="M68" s="61">
        <f>COUNTIFS('2way'!$M$3:$M$7690,"&gt;50%",'2way'!$Y$3:$Y$7690,"N",'2way'!$Q$3:$Q$7690,"=" &amp;B68) +  COUNTIFS('2way'!$M$3:$M$7690,"&gt;50%",'2way'!$Y$3:$Y$7690,"N",'2way'!$R$3:$R$7690,"=" &amp;B68)</f>
        <v>0</v>
      </c>
      <c r="N68" s="61">
        <f>COUNTIFS('2way'!$N$3:$N$7690,"&gt;50%",'2way'!$Y$3:$Y$7690,"N",'2way'!$Q$3:$Q$7690,"=" &amp;B68) +  COUNTIFS('2way'!$N$3:$N$7690,"&gt;50%",'2way'!$Y$3:$Y$7690,"N",'2way'!$R$3:$R$7690,"=" &amp;B68)</f>
        <v>0</v>
      </c>
      <c r="O68" s="61">
        <f>COUNTIFS('2way'!$N$3:$N$7690,"&gt;50%",'2way'!$Y$3:$Y$7690,"Y",'2way'!$Q$3:$Q$7690,"=" &amp;B68) +  COUNTIFS('2way'!$N$3:$N$7690,"&gt;50%",'2way'!$Y$3:$Y$7690,"Y",'2way'!$R$3:$R$7690,"=" &amp;B68)</f>
        <v>0</v>
      </c>
      <c r="P68">
        <f>COUNTIF('2way'!$Q$3:$Q$7690,"=" &amp;B68) + COUNTIF('2way'!$R$3:$R$7690,"=" &amp;B68)</f>
        <v>4</v>
      </c>
      <c r="Q68" s="6">
        <f t="shared" si="4"/>
        <v>0</v>
      </c>
      <c r="R68" s="6">
        <f t="shared" si="5"/>
        <v>0</v>
      </c>
      <c r="S68" s="6">
        <f t="shared" si="6"/>
        <v>0</v>
      </c>
      <c r="T68" s="6">
        <f t="shared" si="7"/>
        <v>0</v>
      </c>
      <c r="U68">
        <f t="shared" si="8"/>
        <v>1</v>
      </c>
      <c r="V68" s="6">
        <f t="shared" si="9"/>
        <v>0.25</v>
      </c>
      <c r="W68">
        <f t="shared" si="10"/>
        <v>0</v>
      </c>
      <c r="X68" s="6">
        <f t="shared" si="11"/>
        <v>0</v>
      </c>
      <c r="Y68">
        <f t="shared" si="12"/>
        <v>3</v>
      </c>
      <c r="Z68" s="6">
        <f t="shared" si="13"/>
        <v>0.75</v>
      </c>
      <c r="AA68">
        <f t="shared" si="14"/>
        <v>0</v>
      </c>
      <c r="AB68" s="6">
        <f t="shared" si="15"/>
        <v>0</v>
      </c>
    </row>
    <row r="69" spans="1:28" x14ac:dyDescent="0.25">
      <c r="A69" t="s">
        <v>280</v>
      </c>
      <c r="B69" t="s">
        <v>327</v>
      </c>
      <c r="C69" s="60">
        <f>COUNTIFS('2way'!$A$3:$A$7690,"&gt;50%",'2way'!$Y$3:$Y$7690,"Y",'2way'!$Q$3:$Q$7690,"=" &amp;B69) +  COUNTIFS('2way'!$A$3:$A$7690,"&gt;50%",'2way'!$Y$3:$Y$7690,"Y",'2way'!$R$3:$R$7690,"=" &amp;B69)</f>
        <v>1</v>
      </c>
      <c r="D69" s="61">
        <f>COUNTIFS('2way'!$A$3:$A$7690,"&gt;50%",'2way'!$Y$3:$Y$7690,"N",'2way'!$Q$3:$Q$7690,"=" &amp;B69) +  COUNTIFS('2way'!$A$3:$A$7690,"&gt;50%",'2way'!$Y$3:$Y$7690,"N",'2way'!$R$3:$R$7690,"=" &amp;B69)</f>
        <v>0</v>
      </c>
      <c r="E69" s="61">
        <f>COUNTIFS('2way'!$B$3:$B$7690,"&gt;50%",'2way'!$Y$3:$Y$7690,"N",'2way'!$Q$3:$Q$7690,"=" &amp;B69) +  COUNTIFS('2way'!$B$3:$B$7690,"&gt;50%",'2way'!$Y$3:$Y$7690,"N",'2way'!$R$3:$R$7690,"=" &amp;B69)</f>
        <v>0</v>
      </c>
      <c r="F69" s="61">
        <f>COUNTIFS('2way'!$B$3:$B$7690,"&gt;50%",'2way'!$Y$3:$Y$7690,"Y",'2way'!$Q$3:$Q$7690,"=" &amp;B69) +  COUNTIFS('2way'!$B$3:$B$7690,"&gt;50%",'2way'!$Y$3:$Y$7690,"Y",'2way'!$R$3:$R$7690,"=" &amp;B69)</f>
        <v>3</v>
      </c>
      <c r="G69">
        <f>COUNTIF('2way'!$Q$3:$Q$7690,"=" &amp;B69) + COUNTIF('2way'!$R$3:$R$7690,"=" &amp;B69)</f>
        <v>4</v>
      </c>
      <c r="H69" s="6">
        <f t="shared" si="18"/>
        <v>0.25</v>
      </c>
      <c r="I69" s="6">
        <f t="shared" ref="I69:I132" si="19">D69/G69</f>
        <v>0</v>
      </c>
      <c r="J69" s="6">
        <f t="shared" ref="J69:J132" si="20">E69/G69</f>
        <v>0</v>
      </c>
      <c r="K69" s="6">
        <f t="shared" ref="K69:K132" si="21">F69/G69</f>
        <v>0.75</v>
      </c>
      <c r="L69" s="61">
        <f>COUNTIFS('2way'!$M$3:$M$7690,"&gt;50%",'2way'!$Y$3:$Y$7690,"Y",'2way'!$Q$3:$Q$7690,"=" &amp;B69) +  COUNTIFS('2way'!$M$3:$M$7690,"&gt;50%",'2way'!$Y$3:$Y$7690,"Y",'2way'!$R$3:$R$7690,"=" &amp;B69)</f>
        <v>0</v>
      </c>
      <c r="M69" s="61">
        <f>COUNTIFS('2way'!$M$3:$M$7690,"&gt;50%",'2way'!$Y$3:$Y$7690,"N",'2way'!$Q$3:$Q$7690,"=" &amp;B69) +  COUNTIFS('2way'!$M$3:$M$7690,"&gt;50%",'2way'!$Y$3:$Y$7690,"N",'2way'!$R$3:$R$7690,"=" &amp;B69)</f>
        <v>0</v>
      </c>
      <c r="N69" s="61">
        <f>COUNTIFS('2way'!$N$3:$N$7690,"&gt;50%",'2way'!$Y$3:$Y$7690,"N",'2way'!$Q$3:$Q$7690,"=" &amp;B69) +  COUNTIFS('2way'!$N$3:$N$7690,"&gt;50%",'2way'!$Y$3:$Y$7690,"N",'2way'!$R$3:$R$7690,"=" &amp;B69)</f>
        <v>0</v>
      </c>
      <c r="O69" s="61">
        <f>COUNTIFS('2way'!$N$3:$N$7690,"&gt;50%",'2way'!$Y$3:$Y$7690,"Y",'2way'!$Q$3:$Q$7690,"=" &amp;B69) +  COUNTIFS('2way'!$N$3:$N$7690,"&gt;50%",'2way'!$Y$3:$Y$7690,"Y",'2way'!$R$3:$R$7690,"=" &amp;B69)</f>
        <v>0</v>
      </c>
      <c r="P69">
        <f>COUNTIF('2way'!$Q$3:$Q$7690,"=" &amp;B69) + COUNTIF('2way'!$R$3:$R$7690,"=" &amp;B69)</f>
        <v>4</v>
      </c>
      <c r="Q69" s="6">
        <f t="shared" ref="Q69:Q132" si="22">L69/P69</f>
        <v>0</v>
      </c>
      <c r="R69" s="6">
        <f t="shared" ref="R69:R132" si="23">M69/P69</f>
        <v>0</v>
      </c>
      <c r="S69" s="6">
        <f t="shared" ref="S69:S132" si="24">N69/P69</f>
        <v>0</v>
      </c>
      <c r="T69" s="6">
        <f t="shared" ref="T69:T132" si="25">O69/P69</f>
        <v>0</v>
      </c>
      <c r="U69">
        <f t="shared" ref="U69:U132" si="26">C69+E69</f>
        <v>1</v>
      </c>
      <c r="V69" s="6">
        <f t="shared" ref="V69:V132" si="27">U69/G69</f>
        <v>0.25</v>
      </c>
      <c r="W69">
        <f t="shared" ref="W69:W132" si="28">L69+N69</f>
        <v>0</v>
      </c>
      <c r="X69" s="6">
        <f t="shared" ref="X69:X132" si="29">W69/P69</f>
        <v>0</v>
      </c>
      <c r="Y69">
        <f t="shared" ref="Y69:Y132" si="30">D69+F69</f>
        <v>3</v>
      </c>
      <c r="Z69" s="6">
        <f t="shared" ref="Z69:Z132" si="31">Y69/G69</f>
        <v>0.75</v>
      </c>
      <c r="AA69">
        <f t="shared" ref="AA69:AA132" si="32">M69+O69</f>
        <v>0</v>
      </c>
      <c r="AB69" s="6">
        <f t="shared" ref="AB69:AB132" si="33">AA69/P69</f>
        <v>0</v>
      </c>
    </row>
    <row r="70" spans="1:28" x14ac:dyDescent="0.25">
      <c r="A70" t="s">
        <v>280</v>
      </c>
      <c r="B70" t="s">
        <v>398</v>
      </c>
      <c r="C70" s="60">
        <f>COUNTIFS('2way'!$A$3:$A$7690,"&gt;50%",'2way'!$Y$3:$Y$7690,"Y",'2way'!$Q$3:$Q$7690,"=" &amp;B70) +  COUNTIFS('2way'!$A$3:$A$7690,"&gt;50%",'2way'!$Y$3:$Y$7690,"Y",'2way'!$R$3:$R$7690,"=" &amp;B70)</f>
        <v>0</v>
      </c>
      <c r="D70" s="61">
        <f>COUNTIFS('2way'!$A$3:$A$7690,"&gt;50%",'2way'!$Y$3:$Y$7690,"N",'2way'!$Q$3:$Q$7690,"=" &amp;B70) +  COUNTIFS('2way'!$A$3:$A$7690,"&gt;50%",'2way'!$Y$3:$Y$7690,"N",'2way'!$R$3:$R$7690,"=" &amp;B70)</f>
        <v>0</v>
      </c>
      <c r="E70" s="61">
        <f>COUNTIFS('2way'!$B$3:$B$7690,"&gt;50%",'2way'!$Y$3:$Y$7690,"N",'2way'!$Q$3:$Q$7690,"=" &amp;B70) +  COUNTIFS('2way'!$B$3:$B$7690,"&gt;50%",'2way'!$Y$3:$Y$7690,"N",'2way'!$R$3:$R$7690,"=" &amp;B70)</f>
        <v>2</v>
      </c>
      <c r="F70" s="61">
        <f>COUNTIFS('2way'!$B$3:$B$7690,"&gt;50%",'2way'!$Y$3:$Y$7690,"Y",'2way'!$Q$3:$Q$7690,"=" &amp;B70) +  COUNTIFS('2way'!$B$3:$B$7690,"&gt;50%",'2way'!$Y$3:$Y$7690,"Y",'2way'!$R$3:$R$7690,"=" &amp;B70)</f>
        <v>2</v>
      </c>
      <c r="G70">
        <f>COUNTIF('2way'!$Q$3:$Q$7690,"=" &amp;B70) + COUNTIF('2way'!$R$3:$R$7690,"=" &amp;B70)</f>
        <v>4</v>
      </c>
      <c r="H70" s="6">
        <f t="shared" si="18"/>
        <v>0</v>
      </c>
      <c r="I70" s="6">
        <f t="shared" si="19"/>
        <v>0</v>
      </c>
      <c r="J70" s="6">
        <f t="shared" si="20"/>
        <v>0.5</v>
      </c>
      <c r="K70" s="6">
        <f t="shared" si="21"/>
        <v>0.5</v>
      </c>
      <c r="L70" s="61">
        <f>COUNTIFS('2way'!$M$3:$M$7690,"&gt;50%",'2way'!$Y$3:$Y$7690,"Y",'2way'!$Q$3:$Q$7690,"=" &amp;B70) +  COUNTIFS('2way'!$M$3:$M$7690,"&gt;50%",'2way'!$Y$3:$Y$7690,"Y",'2way'!$R$3:$R$7690,"=" &amp;B70)</f>
        <v>0</v>
      </c>
      <c r="M70" s="61">
        <f>COUNTIFS('2way'!$M$3:$M$7690,"&gt;50%",'2way'!$Y$3:$Y$7690,"N",'2way'!$Q$3:$Q$7690,"=" &amp;B70) +  COUNTIFS('2way'!$M$3:$M$7690,"&gt;50%",'2way'!$Y$3:$Y$7690,"N",'2way'!$R$3:$R$7690,"=" &amp;B70)</f>
        <v>0</v>
      </c>
      <c r="N70" s="61">
        <f>COUNTIFS('2way'!$N$3:$N$7690,"&gt;50%",'2way'!$Y$3:$Y$7690,"N",'2way'!$Q$3:$Q$7690,"=" &amp;B70) +  COUNTIFS('2way'!$N$3:$N$7690,"&gt;50%",'2way'!$Y$3:$Y$7690,"N",'2way'!$R$3:$R$7690,"=" &amp;B70)</f>
        <v>0</v>
      </c>
      <c r="O70" s="61">
        <f>COUNTIFS('2way'!$N$3:$N$7690,"&gt;50%",'2way'!$Y$3:$Y$7690,"Y",'2way'!$Q$3:$Q$7690,"=" &amp;B70) +  COUNTIFS('2way'!$N$3:$N$7690,"&gt;50%",'2way'!$Y$3:$Y$7690,"Y",'2way'!$R$3:$R$7690,"=" &amp;B70)</f>
        <v>0</v>
      </c>
      <c r="P70">
        <f>COUNTIF('2way'!$Q$3:$Q$7690,"=" &amp;B70) + COUNTIF('2way'!$R$3:$R$7690,"=" &amp;B70)</f>
        <v>4</v>
      </c>
      <c r="Q70" s="6">
        <f t="shared" si="22"/>
        <v>0</v>
      </c>
      <c r="R70" s="6">
        <f t="shared" si="23"/>
        <v>0</v>
      </c>
      <c r="S70" s="6">
        <f t="shared" si="24"/>
        <v>0</v>
      </c>
      <c r="T70" s="6">
        <f t="shared" si="25"/>
        <v>0</v>
      </c>
      <c r="U70">
        <f t="shared" si="26"/>
        <v>2</v>
      </c>
      <c r="V70" s="6">
        <f t="shared" si="27"/>
        <v>0.5</v>
      </c>
      <c r="W70">
        <f t="shared" si="28"/>
        <v>0</v>
      </c>
      <c r="X70" s="6">
        <f t="shared" si="29"/>
        <v>0</v>
      </c>
      <c r="Y70">
        <f t="shared" si="30"/>
        <v>2</v>
      </c>
      <c r="Z70" s="6">
        <f t="shared" si="31"/>
        <v>0.5</v>
      </c>
      <c r="AA70">
        <f t="shared" si="32"/>
        <v>0</v>
      </c>
      <c r="AB70" s="6">
        <f t="shared" si="33"/>
        <v>0</v>
      </c>
    </row>
    <row r="71" spans="1:28" x14ac:dyDescent="0.25">
      <c r="A71" t="s">
        <v>280</v>
      </c>
      <c r="B71" t="s">
        <v>323</v>
      </c>
      <c r="C71" s="60">
        <f>COUNTIFS('2way'!$A$3:$A$7690,"&gt;50%",'2way'!$Y$3:$Y$7690,"Y",'2way'!$Q$3:$Q$7690,"=" &amp;B71) +  COUNTIFS('2way'!$A$3:$A$7690,"&gt;50%",'2way'!$Y$3:$Y$7690,"Y",'2way'!$R$3:$R$7690,"=" &amp;B71)</f>
        <v>1</v>
      </c>
      <c r="D71" s="61">
        <f>COUNTIFS('2way'!$A$3:$A$7690,"&gt;50%",'2way'!$Y$3:$Y$7690,"N",'2way'!$Q$3:$Q$7690,"=" &amp;B71) +  COUNTIFS('2way'!$A$3:$A$7690,"&gt;50%",'2way'!$Y$3:$Y$7690,"N",'2way'!$R$3:$R$7690,"=" &amp;B71)</f>
        <v>1</v>
      </c>
      <c r="E71" s="61">
        <f>COUNTIFS('2way'!$B$3:$B$7690,"&gt;50%",'2way'!$Y$3:$Y$7690,"N",'2way'!$Q$3:$Q$7690,"=" &amp;B71) +  COUNTIFS('2way'!$B$3:$B$7690,"&gt;50%",'2way'!$Y$3:$Y$7690,"N",'2way'!$R$3:$R$7690,"=" &amp;B71)</f>
        <v>1</v>
      </c>
      <c r="F71" s="61">
        <f>COUNTIFS('2way'!$B$3:$B$7690,"&gt;50%",'2way'!$Y$3:$Y$7690,"Y",'2way'!$Q$3:$Q$7690,"=" &amp;B71) +  COUNTIFS('2way'!$B$3:$B$7690,"&gt;50%",'2way'!$Y$3:$Y$7690,"Y",'2way'!$R$3:$R$7690,"=" &amp;B71)</f>
        <v>0</v>
      </c>
      <c r="G71">
        <f>COUNTIF('2way'!$Q$3:$Q$7690,"=" &amp;B71) + COUNTIF('2way'!$R$3:$R$7690,"=" &amp;B71)</f>
        <v>4</v>
      </c>
      <c r="H71" s="6">
        <f t="shared" si="18"/>
        <v>0.25</v>
      </c>
      <c r="I71" s="6">
        <f t="shared" si="19"/>
        <v>0.25</v>
      </c>
      <c r="J71" s="6">
        <f t="shared" si="20"/>
        <v>0.25</v>
      </c>
      <c r="K71" s="6">
        <f t="shared" si="21"/>
        <v>0</v>
      </c>
      <c r="L71" s="61">
        <f>COUNTIFS('2way'!$M$3:$M$7690,"&gt;50%",'2way'!$Y$3:$Y$7690,"Y",'2way'!$Q$3:$Q$7690,"=" &amp;B71) +  COUNTIFS('2way'!$M$3:$M$7690,"&gt;50%",'2way'!$Y$3:$Y$7690,"Y",'2way'!$R$3:$R$7690,"=" &amp;B71)</f>
        <v>0</v>
      </c>
      <c r="M71" s="61">
        <f>COUNTIFS('2way'!$M$3:$M$7690,"&gt;50%",'2way'!$Y$3:$Y$7690,"N",'2way'!$Q$3:$Q$7690,"=" &amp;B71) +  COUNTIFS('2way'!$M$3:$M$7690,"&gt;50%",'2way'!$Y$3:$Y$7690,"N",'2way'!$R$3:$R$7690,"=" &amp;B71)</f>
        <v>0</v>
      </c>
      <c r="N71" s="61">
        <f>COUNTIFS('2way'!$N$3:$N$7690,"&gt;50%",'2way'!$Y$3:$Y$7690,"N",'2way'!$Q$3:$Q$7690,"=" &amp;B71) +  COUNTIFS('2way'!$N$3:$N$7690,"&gt;50%",'2way'!$Y$3:$Y$7690,"N",'2way'!$R$3:$R$7690,"=" &amp;B71)</f>
        <v>0</v>
      </c>
      <c r="O71" s="61">
        <f>COUNTIFS('2way'!$N$3:$N$7690,"&gt;50%",'2way'!$Y$3:$Y$7690,"Y",'2way'!$Q$3:$Q$7690,"=" &amp;B71) +  COUNTIFS('2way'!$N$3:$N$7690,"&gt;50%",'2way'!$Y$3:$Y$7690,"Y",'2way'!$R$3:$R$7690,"=" &amp;B71)</f>
        <v>0</v>
      </c>
      <c r="P71">
        <f>COUNTIF('2way'!$Q$3:$Q$7690,"=" &amp;B71) + COUNTIF('2way'!$R$3:$R$7690,"=" &amp;B71)</f>
        <v>4</v>
      </c>
      <c r="Q71" s="6">
        <f t="shared" si="22"/>
        <v>0</v>
      </c>
      <c r="R71" s="6">
        <f t="shared" si="23"/>
        <v>0</v>
      </c>
      <c r="S71" s="6">
        <f t="shared" si="24"/>
        <v>0</v>
      </c>
      <c r="T71" s="6">
        <f t="shared" si="25"/>
        <v>0</v>
      </c>
      <c r="U71">
        <f t="shared" si="26"/>
        <v>2</v>
      </c>
      <c r="V71" s="6">
        <f t="shared" si="27"/>
        <v>0.5</v>
      </c>
      <c r="W71">
        <f t="shared" si="28"/>
        <v>0</v>
      </c>
      <c r="X71" s="6">
        <f t="shared" si="29"/>
        <v>0</v>
      </c>
      <c r="Y71">
        <f t="shared" si="30"/>
        <v>1</v>
      </c>
      <c r="Z71" s="6">
        <f t="shared" si="31"/>
        <v>0.25</v>
      </c>
      <c r="AA71">
        <f t="shared" si="32"/>
        <v>0</v>
      </c>
      <c r="AB71" s="6">
        <f t="shared" si="33"/>
        <v>0</v>
      </c>
    </row>
    <row r="72" spans="1:28" x14ac:dyDescent="0.25">
      <c r="A72" t="s">
        <v>280</v>
      </c>
      <c r="B72" t="s">
        <v>325</v>
      </c>
      <c r="C72" s="60">
        <f>COUNTIFS('2way'!$A$3:$A$7690,"&gt;50%",'2way'!$Y$3:$Y$7690,"Y",'2way'!$Q$3:$Q$7690,"=" &amp;B72) +  COUNTIFS('2way'!$A$3:$A$7690,"&gt;50%",'2way'!$Y$3:$Y$7690,"Y",'2way'!$R$3:$R$7690,"=" &amp;B72)</f>
        <v>0</v>
      </c>
      <c r="D72" s="61">
        <f>COUNTIFS('2way'!$A$3:$A$7690,"&gt;50%",'2way'!$Y$3:$Y$7690,"N",'2way'!$Q$3:$Q$7690,"=" &amp;B72) +  COUNTIFS('2way'!$A$3:$A$7690,"&gt;50%",'2way'!$Y$3:$Y$7690,"N",'2way'!$R$3:$R$7690,"=" &amp;B72)</f>
        <v>0</v>
      </c>
      <c r="E72" s="61">
        <f>COUNTIFS('2way'!$B$3:$B$7690,"&gt;50%",'2way'!$Y$3:$Y$7690,"N",'2way'!$Q$3:$Q$7690,"=" &amp;B72) +  COUNTIFS('2way'!$B$3:$B$7690,"&gt;50%",'2way'!$Y$3:$Y$7690,"N",'2way'!$R$3:$R$7690,"=" &amp;B72)</f>
        <v>2</v>
      </c>
      <c r="F72" s="61">
        <f>COUNTIFS('2way'!$B$3:$B$7690,"&gt;50%",'2way'!$Y$3:$Y$7690,"Y",'2way'!$Q$3:$Q$7690,"=" &amp;B72) +  COUNTIFS('2way'!$B$3:$B$7690,"&gt;50%",'2way'!$Y$3:$Y$7690,"Y",'2way'!$R$3:$R$7690,"=" &amp;B72)</f>
        <v>2</v>
      </c>
      <c r="G72">
        <f>COUNTIF('2way'!$Q$3:$Q$7690,"=" &amp;B72) + COUNTIF('2way'!$R$3:$R$7690,"=" &amp;B72)</f>
        <v>4</v>
      </c>
      <c r="H72" s="6">
        <f t="shared" si="18"/>
        <v>0</v>
      </c>
      <c r="I72" s="6">
        <f t="shared" si="19"/>
        <v>0</v>
      </c>
      <c r="J72" s="6">
        <f t="shared" si="20"/>
        <v>0.5</v>
      </c>
      <c r="K72" s="6">
        <f t="shared" si="21"/>
        <v>0.5</v>
      </c>
      <c r="L72" s="61">
        <f>COUNTIFS('2way'!$M$3:$M$7690,"&gt;50%",'2way'!$Y$3:$Y$7690,"Y",'2way'!$Q$3:$Q$7690,"=" &amp;B72) +  COUNTIFS('2way'!$M$3:$M$7690,"&gt;50%",'2way'!$Y$3:$Y$7690,"Y",'2way'!$R$3:$R$7690,"=" &amp;B72)</f>
        <v>0</v>
      </c>
      <c r="M72" s="61">
        <f>COUNTIFS('2way'!$M$3:$M$7690,"&gt;50%",'2way'!$Y$3:$Y$7690,"N",'2way'!$Q$3:$Q$7690,"=" &amp;B72) +  COUNTIFS('2way'!$M$3:$M$7690,"&gt;50%",'2way'!$Y$3:$Y$7690,"N",'2way'!$R$3:$R$7690,"=" &amp;B72)</f>
        <v>0</v>
      </c>
      <c r="N72" s="61">
        <f>COUNTIFS('2way'!$N$3:$N$7690,"&gt;50%",'2way'!$Y$3:$Y$7690,"N",'2way'!$Q$3:$Q$7690,"=" &amp;B72) +  COUNTIFS('2way'!$N$3:$N$7690,"&gt;50%",'2way'!$Y$3:$Y$7690,"N",'2way'!$R$3:$R$7690,"=" &amp;B72)</f>
        <v>0</v>
      </c>
      <c r="O72" s="61">
        <f>COUNTIFS('2way'!$N$3:$N$7690,"&gt;50%",'2way'!$Y$3:$Y$7690,"Y",'2way'!$Q$3:$Q$7690,"=" &amp;B72) +  COUNTIFS('2way'!$N$3:$N$7690,"&gt;50%",'2way'!$Y$3:$Y$7690,"Y",'2way'!$R$3:$R$7690,"=" &amp;B72)</f>
        <v>0</v>
      </c>
      <c r="P72">
        <f>COUNTIF('2way'!$Q$3:$Q$7690,"=" &amp;B72) + COUNTIF('2way'!$R$3:$R$7690,"=" &amp;B72)</f>
        <v>4</v>
      </c>
      <c r="Q72" s="6">
        <f t="shared" si="22"/>
        <v>0</v>
      </c>
      <c r="R72" s="6">
        <f t="shared" si="23"/>
        <v>0</v>
      </c>
      <c r="S72" s="6">
        <f t="shared" si="24"/>
        <v>0</v>
      </c>
      <c r="T72" s="6">
        <f t="shared" si="25"/>
        <v>0</v>
      </c>
      <c r="U72">
        <f t="shared" si="26"/>
        <v>2</v>
      </c>
      <c r="V72" s="6">
        <f t="shared" si="27"/>
        <v>0.5</v>
      </c>
      <c r="W72">
        <f t="shared" si="28"/>
        <v>0</v>
      </c>
      <c r="X72" s="6">
        <f t="shared" si="29"/>
        <v>0</v>
      </c>
      <c r="Y72">
        <f t="shared" si="30"/>
        <v>2</v>
      </c>
      <c r="Z72" s="6">
        <f t="shared" si="31"/>
        <v>0.5</v>
      </c>
      <c r="AA72">
        <f t="shared" si="32"/>
        <v>0</v>
      </c>
      <c r="AB72" s="6">
        <f t="shared" si="33"/>
        <v>0</v>
      </c>
    </row>
    <row r="73" spans="1:28" x14ac:dyDescent="0.25">
      <c r="A73" t="s">
        <v>280</v>
      </c>
      <c r="B73" t="s">
        <v>320</v>
      </c>
      <c r="C73" s="60">
        <f>COUNTIFS('2way'!$A$3:$A$7690,"&gt;50%",'2way'!$Y$3:$Y$7690,"Y",'2way'!$Q$3:$Q$7690,"=" &amp;B73) +  COUNTIFS('2way'!$A$3:$A$7690,"&gt;50%",'2way'!$Y$3:$Y$7690,"Y",'2way'!$R$3:$R$7690,"=" &amp;B73)</f>
        <v>0</v>
      </c>
      <c r="D73" s="61">
        <f>COUNTIFS('2way'!$A$3:$A$7690,"&gt;50%",'2way'!$Y$3:$Y$7690,"N",'2way'!$Q$3:$Q$7690,"=" &amp;B73) +  COUNTIFS('2way'!$A$3:$A$7690,"&gt;50%",'2way'!$Y$3:$Y$7690,"N",'2way'!$R$3:$R$7690,"=" &amp;B73)</f>
        <v>0</v>
      </c>
      <c r="E73" s="61">
        <f>COUNTIFS('2way'!$B$3:$B$7690,"&gt;50%",'2way'!$Y$3:$Y$7690,"N",'2way'!$Q$3:$Q$7690,"=" &amp;B73) +  COUNTIFS('2way'!$B$3:$B$7690,"&gt;50%",'2way'!$Y$3:$Y$7690,"N",'2way'!$R$3:$R$7690,"=" &amp;B73)</f>
        <v>1</v>
      </c>
      <c r="F73" s="61">
        <f>COUNTIFS('2way'!$B$3:$B$7690,"&gt;50%",'2way'!$Y$3:$Y$7690,"Y",'2way'!$Q$3:$Q$7690,"=" &amp;B73) +  COUNTIFS('2way'!$B$3:$B$7690,"&gt;50%",'2way'!$Y$3:$Y$7690,"Y",'2way'!$R$3:$R$7690,"=" &amp;B73)</f>
        <v>3</v>
      </c>
      <c r="G73">
        <f>COUNTIF('2way'!$Q$3:$Q$7690,"=" &amp;B73) + COUNTIF('2way'!$R$3:$R$7690,"=" &amp;B73)</f>
        <v>4</v>
      </c>
      <c r="H73" s="6">
        <f t="shared" si="18"/>
        <v>0</v>
      </c>
      <c r="I73" s="6">
        <f t="shared" si="19"/>
        <v>0</v>
      </c>
      <c r="J73" s="6">
        <f t="shared" si="20"/>
        <v>0.25</v>
      </c>
      <c r="K73" s="6">
        <f t="shared" si="21"/>
        <v>0.75</v>
      </c>
      <c r="L73" s="61">
        <f>COUNTIFS('2way'!$M$3:$M$7690,"&gt;50%",'2way'!$Y$3:$Y$7690,"Y",'2way'!$Q$3:$Q$7690,"=" &amp;B73) +  COUNTIFS('2way'!$M$3:$M$7690,"&gt;50%",'2way'!$Y$3:$Y$7690,"Y",'2way'!$R$3:$R$7690,"=" &amp;B73)</f>
        <v>0</v>
      </c>
      <c r="M73" s="61">
        <f>COUNTIFS('2way'!$M$3:$M$7690,"&gt;50%",'2way'!$Y$3:$Y$7690,"N",'2way'!$Q$3:$Q$7690,"=" &amp;B73) +  COUNTIFS('2way'!$M$3:$M$7690,"&gt;50%",'2way'!$Y$3:$Y$7690,"N",'2way'!$R$3:$R$7690,"=" &amp;B73)</f>
        <v>0</v>
      </c>
      <c r="N73" s="61">
        <f>COUNTIFS('2way'!$N$3:$N$7690,"&gt;50%",'2way'!$Y$3:$Y$7690,"N",'2way'!$Q$3:$Q$7690,"=" &amp;B73) +  COUNTIFS('2way'!$N$3:$N$7690,"&gt;50%",'2way'!$Y$3:$Y$7690,"N",'2way'!$R$3:$R$7690,"=" &amp;B73)</f>
        <v>0</v>
      </c>
      <c r="O73" s="61">
        <f>COUNTIFS('2way'!$N$3:$N$7690,"&gt;50%",'2way'!$Y$3:$Y$7690,"Y",'2way'!$Q$3:$Q$7690,"=" &amp;B73) +  COUNTIFS('2way'!$N$3:$N$7690,"&gt;50%",'2way'!$Y$3:$Y$7690,"Y",'2way'!$R$3:$R$7690,"=" &amp;B73)</f>
        <v>0</v>
      </c>
      <c r="P73">
        <f>COUNTIF('2way'!$Q$3:$Q$7690,"=" &amp;B73) + COUNTIF('2way'!$R$3:$R$7690,"=" &amp;B73)</f>
        <v>4</v>
      </c>
      <c r="Q73" s="6">
        <f t="shared" si="22"/>
        <v>0</v>
      </c>
      <c r="R73" s="6">
        <f t="shared" si="23"/>
        <v>0</v>
      </c>
      <c r="S73" s="6">
        <f t="shared" si="24"/>
        <v>0</v>
      </c>
      <c r="T73" s="6">
        <f t="shared" si="25"/>
        <v>0</v>
      </c>
      <c r="U73">
        <f t="shared" si="26"/>
        <v>1</v>
      </c>
      <c r="V73" s="6">
        <f t="shared" si="27"/>
        <v>0.25</v>
      </c>
      <c r="W73">
        <f t="shared" si="28"/>
        <v>0</v>
      </c>
      <c r="X73" s="6">
        <f t="shared" si="29"/>
        <v>0</v>
      </c>
      <c r="Y73">
        <f t="shared" si="30"/>
        <v>3</v>
      </c>
      <c r="Z73" s="6">
        <f t="shared" si="31"/>
        <v>0.75</v>
      </c>
      <c r="AA73">
        <f t="shared" si="32"/>
        <v>0</v>
      </c>
      <c r="AB73" s="6">
        <f t="shared" si="33"/>
        <v>0</v>
      </c>
    </row>
    <row r="74" spans="1:28" x14ac:dyDescent="0.25">
      <c r="A74" t="s">
        <v>280</v>
      </c>
      <c r="B74" t="s">
        <v>399</v>
      </c>
      <c r="C74" s="60">
        <f>COUNTIFS('2way'!$A$3:$A$7690,"&gt;50%",'2way'!$Y$3:$Y$7690,"Y",'2way'!$Q$3:$Q$7690,"=" &amp;B74) +  COUNTIFS('2way'!$A$3:$A$7690,"&gt;50%",'2way'!$Y$3:$Y$7690,"Y",'2way'!$R$3:$R$7690,"=" &amp;B74)</f>
        <v>2</v>
      </c>
      <c r="D74" s="61">
        <f>COUNTIFS('2way'!$A$3:$A$7690,"&gt;50%",'2way'!$Y$3:$Y$7690,"N",'2way'!$Q$3:$Q$7690,"=" &amp;B74) +  COUNTIFS('2way'!$A$3:$A$7690,"&gt;50%",'2way'!$Y$3:$Y$7690,"N",'2way'!$R$3:$R$7690,"=" &amp;B74)</f>
        <v>0</v>
      </c>
      <c r="E74" s="61">
        <f>COUNTIFS('2way'!$B$3:$B$7690,"&gt;50%",'2way'!$Y$3:$Y$7690,"N",'2way'!$Q$3:$Q$7690,"=" &amp;B74) +  COUNTIFS('2way'!$B$3:$B$7690,"&gt;50%",'2way'!$Y$3:$Y$7690,"N",'2way'!$R$3:$R$7690,"=" &amp;B74)</f>
        <v>2</v>
      </c>
      <c r="F74" s="61">
        <f>COUNTIFS('2way'!$B$3:$B$7690,"&gt;50%",'2way'!$Y$3:$Y$7690,"Y",'2way'!$Q$3:$Q$7690,"=" &amp;B74) +  COUNTIFS('2way'!$B$3:$B$7690,"&gt;50%",'2way'!$Y$3:$Y$7690,"Y",'2way'!$R$3:$R$7690,"=" &amp;B74)</f>
        <v>0</v>
      </c>
      <c r="G74">
        <f>COUNTIF('2way'!$Q$3:$Q$7690,"=" &amp;B74) + COUNTIF('2way'!$R$3:$R$7690,"=" &amp;B74)</f>
        <v>4</v>
      </c>
      <c r="H74" s="6">
        <f t="shared" si="18"/>
        <v>0.5</v>
      </c>
      <c r="I74" s="6">
        <f t="shared" si="19"/>
        <v>0</v>
      </c>
      <c r="J74" s="6">
        <f t="shared" si="20"/>
        <v>0.5</v>
      </c>
      <c r="K74" s="6">
        <f t="shared" si="21"/>
        <v>0</v>
      </c>
      <c r="L74" s="61">
        <f>COUNTIFS('2way'!$M$3:$M$7690,"&gt;50%",'2way'!$Y$3:$Y$7690,"Y",'2way'!$Q$3:$Q$7690,"=" &amp;B74) +  COUNTIFS('2way'!$M$3:$M$7690,"&gt;50%",'2way'!$Y$3:$Y$7690,"Y",'2way'!$R$3:$R$7690,"=" &amp;B74)</f>
        <v>0</v>
      </c>
      <c r="M74" s="61">
        <f>COUNTIFS('2way'!$M$3:$M$7690,"&gt;50%",'2way'!$Y$3:$Y$7690,"N",'2way'!$Q$3:$Q$7690,"=" &amp;B74) +  COUNTIFS('2way'!$M$3:$M$7690,"&gt;50%",'2way'!$Y$3:$Y$7690,"N",'2way'!$R$3:$R$7690,"=" &amp;B74)</f>
        <v>0</v>
      </c>
      <c r="N74" s="61">
        <f>COUNTIFS('2way'!$N$3:$N$7690,"&gt;50%",'2way'!$Y$3:$Y$7690,"N",'2way'!$Q$3:$Q$7690,"=" &amp;B74) +  COUNTIFS('2way'!$N$3:$N$7690,"&gt;50%",'2way'!$Y$3:$Y$7690,"N",'2way'!$R$3:$R$7690,"=" &amp;B74)</f>
        <v>0</v>
      </c>
      <c r="O74" s="61">
        <f>COUNTIFS('2way'!$N$3:$N$7690,"&gt;50%",'2way'!$Y$3:$Y$7690,"Y",'2way'!$Q$3:$Q$7690,"=" &amp;B74) +  COUNTIFS('2way'!$N$3:$N$7690,"&gt;50%",'2way'!$Y$3:$Y$7690,"Y",'2way'!$R$3:$R$7690,"=" &amp;B74)</f>
        <v>0</v>
      </c>
      <c r="P74">
        <f>COUNTIF('2way'!$Q$3:$Q$7690,"=" &amp;B74) + COUNTIF('2way'!$R$3:$R$7690,"=" &amp;B74)</f>
        <v>4</v>
      </c>
      <c r="Q74" s="6">
        <f t="shared" si="22"/>
        <v>0</v>
      </c>
      <c r="R74" s="6">
        <f t="shared" si="23"/>
        <v>0</v>
      </c>
      <c r="S74" s="6">
        <f t="shared" si="24"/>
        <v>0</v>
      </c>
      <c r="T74" s="6">
        <f t="shared" si="25"/>
        <v>0</v>
      </c>
      <c r="U74">
        <f t="shared" si="26"/>
        <v>4</v>
      </c>
      <c r="V74" s="6">
        <f t="shared" si="27"/>
        <v>1</v>
      </c>
      <c r="W74">
        <f t="shared" si="28"/>
        <v>0</v>
      </c>
      <c r="X74" s="6">
        <f t="shared" si="29"/>
        <v>0</v>
      </c>
      <c r="Y74">
        <f t="shared" si="30"/>
        <v>0</v>
      </c>
      <c r="Z74" s="6">
        <f t="shared" si="31"/>
        <v>0</v>
      </c>
      <c r="AA74">
        <f t="shared" si="32"/>
        <v>0</v>
      </c>
      <c r="AB74" s="6">
        <f t="shared" si="33"/>
        <v>0</v>
      </c>
    </row>
    <row r="75" spans="1:28" x14ac:dyDescent="0.25">
      <c r="A75" t="s">
        <v>280</v>
      </c>
      <c r="B75" t="s">
        <v>402</v>
      </c>
      <c r="C75" s="60">
        <f>COUNTIFS('2way'!$A$3:$A$7690,"&gt;50%",'2way'!$Y$3:$Y$7690,"Y",'2way'!$Q$3:$Q$7690,"=" &amp;B75) +  COUNTIFS('2way'!$A$3:$A$7690,"&gt;50%",'2way'!$Y$3:$Y$7690,"Y",'2way'!$R$3:$R$7690,"=" &amp;B75)</f>
        <v>0</v>
      </c>
      <c r="D75" s="61">
        <f>COUNTIFS('2way'!$A$3:$A$7690,"&gt;50%",'2way'!$Y$3:$Y$7690,"N",'2way'!$Q$3:$Q$7690,"=" &amp;B75) +  COUNTIFS('2way'!$A$3:$A$7690,"&gt;50%",'2way'!$Y$3:$Y$7690,"N",'2way'!$R$3:$R$7690,"=" &amp;B75)</f>
        <v>0</v>
      </c>
      <c r="E75" s="61">
        <f>COUNTIFS('2way'!$B$3:$B$7690,"&gt;50%",'2way'!$Y$3:$Y$7690,"N",'2way'!$Q$3:$Q$7690,"=" &amp;B75) +  COUNTIFS('2way'!$B$3:$B$7690,"&gt;50%",'2way'!$Y$3:$Y$7690,"N",'2way'!$R$3:$R$7690,"=" &amp;B75)</f>
        <v>2</v>
      </c>
      <c r="F75" s="61">
        <f>COUNTIFS('2way'!$B$3:$B$7690,"&gt;50%",'2way'!$Y$3:$Y$7690,"Y",'2way'!$Q$3:$Q$7690,"=" &amp;B75) +  COUNTIFS('2way'!$B$3:$B$7690,"&gt;50%",'2way'!$Y$3:$Y$7690,"Y",'2way'!$R$3:$R$7690,"=" &amp;B75)</f>
        <v>1</v>
      </c>
      <c r="G75">
        <f>COUNTIF('2way'!$Q$3:$Q$7690,"=" &amp;B75) + COUNTIF('2way'!$R$3:$R$7690,"=" &amp;B75)</f>
        <v>3</v>
      </c>
      <c r="H75" s="6">
        <f t="shared" si="18"/>
        <v>0</v>
      </c>
      <c r="I75" s="6">
        <f t="shared" si="19"/>
        <v>0</v>
      </c>
      <c r="J75" s="6">
        <f t="shared" si="20"/>
        <v>0.66666666666666663</v>
      </c>
      <c r="K75" s="6">
        <f t="shared" si="21"/>
        <v>0.33333333333333331</v>
      </c>
      <c r="L75" s="61">
        <f>COUNTIFS('2way'!$M$3:$M$7690,"&gt;50%",'2way'!$Y$3:$Y$7690,"Y",'2way'!$Q$3:$Q$7690,"=" &amp;B75) +  COUNTIFS('2way'!$M$3:$M$7690,"&gt;50%",'2way'!$Y$3:$Y$7690,"Y",'2way'!$R$3:$R$7690,"=" &amp;B75)</f>
        <v>0</v>
      </c>
      <c r="M75" s="61">
        <f>COUNTIFS('2way'!$M$3:$M$7690,"&gt;50%",'2way'!$Y$3:$Y$7690,"N",'2way'!$Q$3:$Q$7690,"=" &amp;B75) +  COUNTIFS('2way'!$M$3:$M$7690,"&gt;50%",'2way'!$Y$3:$Y$7690,"N",'2way'!$R$3:$R$7690,"=" &amp;B75)</f>
        <v>0</v>
      </c>
      <c r="N75" s="61">
        <f>COUNTIFS('2way'!$N$3:$N$7690,"&gt;50%",'2way'!$Y$3:$Y$7690,"N",'2way'!$Q$3:$Q$7690,"=" &amp;B75) +  COUNTIFS('2way'!$N$3:$N$7690,"&gt;50%",'2way'!$Y$3:$Y$7690,"N",'2way'!$R$3:$R$7690,"=" &amp;B75)</f>
        <v>0</v>
      </c>
      <c r="O75" s="61">
        <f>COUNTIFS('2way'!$N$3:$N$7690,"&gt;50%",'2way'!$Y$3:$Y$7690,"Y",'2way'!$Q$3:$Q$7690,"=" &amp;B75) +  COUNTIFS('2way'!$N$3:$N$7690,"&gt;50%",'2way'!$Y$3:$Y$7690,"Y",'2way'!$R$3:$R$7690,"=" &amp;B75)</f>
        <v>0</v>
      </c>
      <c r="P75">
        <f>COUNTIF('2way'!$Q$3:$Q$7690,"=" &amp;B75) + COUNTIF('2way'!$R$3:$R$7690,"=" &amp;B75)</f>
        <v>3</v>
      </c>
      <c r="Q75" s="6">
        <f t="shared" si="22"/>
        <v>0</v>
      </c>
      <c r="R75" s="6">
        <f t="shared" si="23"/>
        <v>0</v>
      </c>
      <c r="S75" s="6">
        <f t="shared" si="24"/>
        <v>0</v>
      </c>
      <c r="T75" s="6">
        <f t="shared" si="25"/>
        <v>0</v>
      </c>
      <c r="U75">
        <f t="shared" si="26"/>
        <v>2</v>
      </c>
      <c r="V75" s="6">
        <f t="shared" si="27"/>
        <v>0.66666666666666663</v>
      </c>
      <c r="W75">
        <f t="shared" si="28"/>
        <v>0</v>
      </c>
      <c r="X75" s="6">
        <f t="shared" si="29"/>
        <v>0</v>
      </c>
      <c r="Y75">
        <f t="shared" si="30"/>
        <v>1</v>
      </c>
      <c r="Z75" s="6">
        <f t="shared" si="31"/>
        <v>0.33333333333333331</v>
      </c>
      <c r="AA75">
        <f t="shared" si="32"/>
        <v>0</v>
      </c>
      <c r="AB75" s="6">
        <f t="shared" si="33"/>
        <v>0</v>
      </c>
    </row>
    <row r="76" spans="1:28" x14ac:dyDescent="0.25">
      <c r="A76" t="s">
        <v>280</v>
      </c>
      <c r="B76" t="s">
        <v>322</v>
      </c>
      <c r="C76" s="60">
        <f>COUNTIFS('2way'!$A$3:$A$7690,"&gt;50%",'2way'!$Y$3:$Y$7690,"Y",'2way'!$Q$3:$Q$7690,"=" &amp;B76) +  COUNTIFS('2way'!$A$3:$A$7690,"&gt;50%",'2way'!$Y$3:$Y$7690,"Y",'2way'!$R$3:$R$7690,"=" &amp;B76)</f>
        <v>0</v>
      </c>
      <c r="D76" s="61">
        <f>COUNTIFS('2way'!$A$3:$A$7690,"&gt;50%",'2way'!$Y$3:$Y$7690,"N",'2way'!$Q$3:$Q$7690,"=" &amp;B76) +  COUNTIFS('2way'!$A$3:$A$7690,"&gt;50%",'2way'!$Y$3:$Y$7690,"N",'2way'!$R$3:$R$7690,"=" &amp;B76)</f>
        <v>0</v>
      </c>
      <c r="E76" s="61">
        <f>COUNTIFS('2way'!$B$3:$B$7690,"&gt;50%",'2way'!$Y$3:$Y$7690,"N",'2way'!$Q$3:$Q$7690,"=" &amp;B76) +  COUNTIFS('2way'!$B$3:$B$7690,"&gt;50%",'2way'!$Y$3:$Y$7690,"N",'2way'!$R$3:$R$7690,"=" &amp;B76)</f>
        <v>0</v>
      </c>
      <c r="F76" s="61">
        <f>COUNTIFS('2way'!$B$3:$B$7690,"&gt;50%",'2way'!$Y$3:$Y$7690,"Y",'2way'!$Q$3:$Q$7690,"=" &amp;B76) +  COUNTIFS('2way'!$B$3:$B$7690,"&gt;50%",'2way'!$Y$3:$Y$7690,"Y",'2way'!$R$3:$R$7690,"=" &amp;B76)</f>
        <v>3</v>
      </c>
      <c r="G76">
        <f>COUNTIF('2way'!$Q$3:$Q$7690,"=" &amp;B76) + COUNTIF('2way'!$R$3:$R$7690,"=" &amp;B76)</f>
        <v>4</v>
      </c>
      <c r="H76" s="6">
        <f t="shared" si="18"/>
        <v>0</v>
      </c>
      <c r="I76" s="6">
        <f t="shared" si="19"/>
        <v>0</v>
      </c>
      <c r="J76" s="6">
        <f t="shared" si="20"/>
        <v>0</v>
      </c>
      <c r="K76" s="6">
        <f t="shared" si="21"/>
        <v>0.75</v>
      </c>
      <c r="L76" s="61">
        <f>COUNTIFS('2way'!$M$3:$M$7690,"&gt;50%",'2way'!$Y$3:$Y$7690,"Y",'2way'!$Q$3:$Q$7690,"=" &amp;B76) +  COUNTIFS('2way'!$M$3:$M$7690,"&gt;50%",'2way'!$Y$3:$Y$7690,"Y",'2way'!$R$3:$R$7690,"=" &amp;B76)</f>
        <v>0</v>
      </c>
      <c r="M76" s="61">
        <f>COUNTIFS('2way'!$M$3:$M$7690,"&gt;50%",'2way'!$Y$3:$Y$7690,"N",'2way'!$Q$3:$Q$7690,"=" &amp;B76) +  COUNTIFS('2way'!$M$3:$M$7690,"&gt;50%",'2way'!$Y$3:$Y$7690,"N",'2way'!$R$3:$R$7690,"=" &amp;B76)</f>
        <v>0</v>
      </c>
      <c r="N76" s="61">
        <f>COUNTIFS('2way'!$N$3:$N$7690,"&gt;50%",'2way'!$Y$3:$Y$7690,"N",'2way'!$Q$3:$Q$7690,"=" &amp;B76) +  COUNTIFS('2way'!$N$3:$N$7690,"&gt;50%",'2way'!$Y$3:$Y$7690,"N",'2way'!$R$3:$R$7690,"=" &amp;B76)</f>
        <v>0</v>
      </c>
      <c r="O76" s="61">
        <f>COUNTIFS('2way'!$N$3:$N$7690,"&gt;50%",'2way'!$Y$3:$Y$7690,"Y",'2way'!$Q$3:$Q$7690,"=" &amp;B76) +  COUNTIFS('2way'!$N$3:$N$7690,"&gt;50%",'2way'!$Y$3:$Y$7690,"Y",'2way'!$R$3:$R$7690,"=" &amp;B76)</f>
        <v>0</v>
      </c>
      <c r="P76">
        <f>COUNTIF('2way'!$Q$3:$Q$7690,"=" &amp;B76) + COUNTIF('2way'!$R$3:$R$7690,"=" &amp;B76)</f>
        <v>4</v>
      </c>
      <c r="Q76" s="6">
        <f t="shared" si="22"/>
        <v>0</v>
      </c>
      <c r="R76" s="6">
        <f t="shared" si="23"/>
        <v>0</v>
      </c>
      <c r="S76" s="6">
        <f t="shared" si="24"/>
        <v>0</v>
      </c>
      <c r="T76" s="6">
        <f t="shared" si="25"/>
        <v>0</v>
      </c>
      <c r="U76">
        <f t="shared" si="26"/>
        <v>0</v>
      </c>
      <c r="V76" s="6">
        <f t="shared" si="27"/>
        <v>0</v>
      </c>
      <c r="W76">
        <f t="shared" si="28"/>
        <v>0</v>
      </c>
      <c r="X76" s="6">
        <f t="shared" si="29"/>
        <v>0</v>
      </c>
      <c r="Y76">
        <f t="shared" si="30"/>
        <v>3</v>
      </c>
      <c r="Z76" s="6">
        <f t="shared" si="31"/>
        <v>0.75</v>
      </c>
      <c r="AA76">
        <f t="shared" si="32"/>
        <v>0</v>
      </c>
      <c r="AB76" s="6">
        <f t="shared" si="33"/>
        <v>0</v>
      </c>
    </row>
    <row r="77" spans="1:28" x14ac:dyDescent="0.25">
      <c r="A77" t="s">
        <v>280</v>
      </c>
      <c r="B77" t="s">
        <v>400</v>
      </c>
      <c r="C77" s="60">
        <f>COUNTIFS('2way'!$A$3:$A$7690,"&gt;50%",'2way'!$Y$3:$Y$7690,"Y",'2way'!$Q$3:$Q$7690,"=" &amp;B77) +  COUNTIFS('2way'!$A$3:$A$7690,"&gt;50%",'2way'!$Y$3:$Y$7690,"Y",'2way'!$R$3:$R$7690,"=" &amp;B77)</f>
        <v>1</v>
      </c>
      <c r="D77" s="61">
        <f>COUNTIFS('2way'!$A$3:$A$7690,"&gt;50%",'2way'!$Y$3:$Y$7690,"N",'2way'!$Q$3:$Q$7690,"=" &amp;B77) +  COUNTIFS('2way'!$A$3:$A$7690,"&gt;50%",'2way'!$Y$3:$Y$7690,"N",'2way'!$R$3:$R$7690,"=" &amp;B77)</f>
        <v>0</v>
      </c>
      <c r="E77" s="61">
        <f>COUNTIFS('2way'!$B$3:$B$7690,"&gt;50%",'2way'!$Y$3:$Y$7690,"N",'2way'!$Q$3:$Q$7690,"=" &amp;B77) +  COUNTIFS('2way'!$B$3:$B$7690,"&gt;50%",'2way'!$Y$3:$Y$7690,"N",'2way'!$R$3:$R$7690,"=" &amp;B77)</f>
        <v>1</v>
      </c>
      <c r="F77" s="61">
        <f>COUNTIFS('2way'!$B$3:$B$7690,"&gt;50%",'2way'!$Y$3:$Y$7690,"Y",'2way'!$Q$3:$Q$7690,"=" &amp;B77) +  COUNTIFS('2way'!$B$3:$B$7690,"&gt;50%",'2way'!$Y$3:$Y$7690,"Y",'2way'!$R$3:$R$7690,"=" &amp;B77)</f>
        <v>2</v>
      </c>
      <c r="G77">
        <f>COUNTIF('2way'!$Q$3:$Q$7690,"=" &amp;B77) + COUNTIF('2way'!$R$3:$R$7690,"=" &amp;B77)</f>
        <v>4</v>
      </c>
      <c r="H77" s="6">
        <f t="shared" si="18"/>
        <v>0.25</v>
      </c>
      <c r="I77" s="6">
        <f t="shared" si="19"/>
        <v>0</v>
      </c>
      <c r="J77" s="6">
        <f t="shared" si="20"/>
        <v>0.25</v>
      </c>
      <c r="K77" s="6">
        <f t="shared" si="21"/>
        <v>0.5</v>
      </c>
      <c r="L77" s="61">
        <f>COUNTIFS('2way'!$M$3:$M$7690,"&gt;50%",'2way'!$Y$3:$Y$7690,"Y",'2way'!$Q$3:$Q$7690,"=" &amp;B77) +  COUNTIFS('2way'!$M$3:$M$7690,"&gt;50%",'2way'!$Y$3:$Y$7690,"Y",'2way'!$R$3:$R$7690,"=" &amp;B77)</f>
        <v>0</v>
      </c>
      <c r="M77" s="61">
        <f>COUNTIFS('2way'!$M$3:$M$7690,"&gt;50%",'2way'!$Y$3:$Y$7690,"N",'2way'!$Q$3:$Q$7690,"=" &amp;B77) +  COUNTIFS('2way'!$M$3:$M$7690,"&gt;50%",'2way'!$Y$3:$Y$7690,"N",'2way'!$R$3:$R$7690,"=" &amp;B77)</f>
        <v>0</v>
      </c>
      <c r="N77" s="61">
        <f>COUNTIFS('2way'!$N$3:$N$7690,"&gt;50%",'2way'!$Y$3:$Y$7690,"N",'2way'!$Q$3:$Q$7690,"=" &amp;B77) +  COUNTIFS('2way'!$N$3:$N$7690,"&gt;50%",'2way'!$Y$3:$Y$7690,"N",'2way'!$R$3:$R$7690,"=" &amp;B77)</f>
        <v>0</v>
      </c>
      <c r="O77" s="61">
        <f>COUNTIFS('2way'!$N$3:$N$7690,"&gt;50%",'2way'!$Y$3:$Y$7690,"Y",'2way'!$Q$3:$Q$7690,"=" &amp;B77) +  COUNTIFS('2way'!$N$3:$N$7690,"&gt;50%",'2way'!$Y$3:$Y$7690,"Y",'2way'!$R$3:$R$7690,"=" &amp;B77)</f>
        <v>0</v>
      </c>
      <c r="P77">
        <f>COUNTIF('2way'!$Q$3:$Q$7690,"=" &amp;B77) + COUNTIF('2way'!$R$3:$R$7690,"=" &amp;B77)</f>
        <v>4</v>
      </c>
      <c r="Q77" s="6">
        <f t="shared" si="22"/>
        <v>0</v>
      </c>
      <c r="R77" s="6">
        <f t="shared" si="23"/>
        <v>0</v>
      </c>
      <c r="S77" s="6">
        <f t="shared" si="24"/>
        <v>0</v>
      </c>
      <c r="T77" s="6">
        <f t="shared" si="25"/>
        <v>0</v>
      </c>
      <c r="U77">
        <f t="shared" si="26"/>
        <v>2</v>
      </c>
      <c r="V77" s="6">
        <f t="shared" si="27"/>
        <v>0.5</v>
      </c>
      <c r="W77">
        <f t="shared" si="28"/>
        <v>0</v>
      </c>
      <c r="X77" s="6">
        <f t="shared" si="29"/>
        <v>0</v>
      </c>
      <c r="Y77">
        <f t="shared" si="30"/>
        <v>2</v>
      </c>
      <c r="Z77" s="6">
        <f t="shared" si="31"/>
        <v>0.5</v>
      </c>
      <c r="AA77">
        <f t="shared" si="32"/>
        <v>0</v>
      </c>
      <c r="AB77" s="6">
        <f t="shared" si="33"/>
        <v>0</v>
      </c>
    </row>
    <row r="78" spans="1:28" x14ac:dyDescent="0.25">
      <c r="A78" t="s">
        <v>280</v>
      </c>
      <c r="B78" t="s">
        <v>397</v>
      </c>
      <c r="C78" s="60">
        <f>COUNTIFS('2way'!$A$3:$A$7690,"&gt;50%",'2way'!$Y$3:$Y$7690,"Y",'2way'!$Q$3:$Q$7690,"=" &amp;B78) +  COUNTIFS('2way'!$A$3:$A$7690,"&gt;50%",'2way'!$Y$3:$Y$7690,"Y",'2way'!$R$3:$R$7690,"=" &amp;B78)</f>
        <v>0</v>
      </c>
      <c r="D78" s="61">
        <f>COUNTIFS('2way'!$A$3:$A$7690,"&gt;50%",'2way'!$Y$3:$Y$7690,"N",'2way'!$Q$3:$Q$7690,"=" &amp;B78) +  COUNTIFS('2way'!$A$3:$A$7690,"&gt;50%",'2way'!$Y$3:$Y$7690,"N",'2way'!$R$3:$R$7690,"=" &amp;B78)</f>
        <v>0</v>
      </c>
      <c r="E78" s="61">
        <f>COUNTIFS('2way'!$B$3:$B$7690,"&gt;50%",'2way'!$Y$3:$Y$7690,"N",'2way'!$Q$3:$Q$7690,"=" &amp;B78) +  COUNTIFS('2way'!$B$3:$B$7690,"&gt;50%",'2way'!$Y$3:$Y$7690,"N",'2way'!$R$3:$R$7690,"=" &amp;B78)</f>
        <v>1</v>
      </c>
      <c r="F78" s="61">
        <f>COUNTIFS('2way'!$B$3:$B$7690,"&gt;50%",'2way'!$Y$3:$Y$7690,"Y",'2way'!$Q$3:$Q$7690,"=" &amp;B78) +  COUNTIFS('2way'!$B$3:$B$7690,"&gt;50%",'2way'!$Y$3:$Y$7690,"Y",'2way'!$R$3:$R$7690,"=" &amp;B78)</f>
        <v>3</v>
      </c>
      <c r="G78">
        <f>COUNTIF('2way'!$Q$3:$Q$7690,"=" &amp;B78) + COUNTIF('2way'!$R$3:$R$7690,"=" &amp;B78)</f>
        <v>4</v>
      </c>
      <c r="H78" s="6">
        <f t="shared" si="18"/>
        <v>0</v>
      </c>
      <c r="I78" s="6">
        <f t="shared" si="19"/>
        <v>0</v>
      </c>
      <c r="J78" s="6">
        <f t="shared" si="20"/>
        <v>0.25</v>
      </c>
      <c r="K78" s="6">
        <f t="shared" si="21"/>
        <v>0.75</v>
      </c>
      <c r="L78" s="61">
        <f>COUNTIFS('2way'!$M$3:$M$7690,"&gt;50%",'2way'!$Y$3:$Y$7690,"Y",'2way'!$Q$3:$Q$7690,"=" &amp;B78) +  COUNTIFS('2way'!$M$3:$M$7690,"&gt;50%",'2way'!$Y$3:$Y$7690,"Y",'2way'!$R$3:$R$7690,"=" &amp;B78)</f>
        <v>0</v>
      </c>
      <c r="M78" s="61">
        <f>COUNTIFS('2way'!$M$3:$M$7690,"&gt;50%",'2way'!$Y$3:$Y$7690,"N",'2way'!$Q$3:$Q$7690,"=" &amp;B78) +  COUNTIFS('2way'!$M$3:$M$7690,"&gt;50%",'2way'!$Y$3:$Y$7690,"N",'2way'!$R$3:$R$7690,"=" &amp;B78)</f>
        <v>0</v>
      </c>
      <c r="N78" s="61">
        <f>COUNTIFS('2way'!$N$3:$N$7690,"&gt;50%",'2way'!$Y$3:$Y$7690,"N",'2way'!$Q$3:$Q$7690,"=" &amp;B78) +  COUNTIFS('2way'!$N$3:$N$7690,"&gt;50%",'2way'!$Y$3:$Y$7690,"N",'2way'!$R$3:$R$7690,"=" &amp;B78)</f>
        <v>0</v>
      </c>
      <c r="O78" s="61">
        <f>COUNTIFS('2way'!$N$3:$N$7690,"&gt;50%",'2way'!$Y$3:$Y$7690,"Y",'2way'!$Q$3:$Q$7690,"=" &amp;B78) +  COUNTIFS('2way'!$N$3:$N$7690,"&gt;50%",'2way'!$Y$3:$Y$7690,"Y",'2way'!$R$3:$R$7690,"=" &amp;B78)</f>
        <v>0</v>
      </c>
      <c r="P78">
        <f>COUNTIF('2way'!$Q$3:$Q$7690,"=" &amp;B78) + COUNTIF('2way'!$R$3:$R$7690,"=" &amp;B78)</f>
        <v>4</v>
      </c>
      <c r="Q78" s="6">
        <f t="shared" si="22"/>
        <v>0</v>
      </c>
      <c r="R78" s="6">
        <f t="shared" si="23"/>
        <v>0</v>
      </c>
      <c r="S78" s="6">
        <f t="shared" si="24"/>
        <v>0</v>
      </c>
      <c r="T78" s="6">
        <f t="shared" si="25"/>
        <v>0</v>
      </c>
      <c r="U78">
        <f t="shared" si="26"/>
        <v>1</v>
      </c>
      <c r="V78" s="6">
        <f t="shared" si="27"/>
        <v>0.25</v>
      </c>
      <c r="W78">
        <f t="shared" si="28"/>
        <v>0</v>
      </c>
      <c r="X78" s="6">
        <f t="shared" si="29"/>
        <v>0</v>
      </c>
      <c r="Y78">
        <f t="shared" si="30"/>
        <v>3</v>
      </c>
      <c r="Z78" s="6">
        <f t="shared" si="31"/>
        <v>0.75</v>
      </c>
      <c r="AA78">
        <f t="shared" si="32"/>
        <v>0</v>
      </c>
      <c r="AB78" s="6">
        <f t="shared" si="33"/>
        <v>0</v>
      </c>
    </row>
    <row r="79" spans="1:28" x14ac:dyDescent="0.25">
      <c r="A79" t="s">
        <v>281</v>
      </c>
      <c r="B79" t="s">
        <v>328</v>
      </c>
      <c r="C79" s="60">
        <f>COUNTIFS('2way'!$A$3:$A$7690,"&gt;50%",'2way'!$Y$3:$Y$7690,"Y",'2way'!$Q$3:$Q$7690,"=" &amp;B79) +  COUNTIFS('2way'!$A$3:$A$7690,"&gt;50%",'2way'!$Y$3:$Y$7690,"Y",'2way'!$R$3:$R$7690,"=" &amp;B79)</f>
        <v>0</v>
      </c>
      <c r="D79" s="61">
        <f>COUNTIFS('2way'!$A$3:$A$7690,"&gt;50%",'2way'!$Y$3:$Y$7690,"N",'2way'!$Q$3:$Q$7690,"=" &amp;B79) +  COUNTIFS('2way'!$A$3:$A$7690,"&gt;50%",'2way'!$Y$3:$Y$7690,"N",'2way'!$R$3:$R$7690,"=" &amp;B79)</f>
        <v>1</v>
      </c>
      <c r="E79" s="61">
        <f>COUNTIFS('2way'!$B$3:$B$7690,"&gt;50%",'2way'!$Y$3:$Y$7690,"N",'2way'!$Q$3:$Q$7690,"=" &amp;B79) +  COUNTIFS('2way'!$B$3:$B$7690,"&gt;50%",'2way'!$Y$3:$Y$7690,"N",'2way'!$R$3:$R$7690,"=" &amp;B79)</f>
        <v>2</v>
      </c>
      <c r="F79" s="61">
        <f>COUNTIFS('2way'!$B$3:$B$7690,"&gt;50%",'2way'!$Y$3:$Y$7690,"Y",'2way'!$Q$3:$Q$7690,"=" &amp;B79) +  COUNTIFS('2way'!$B$3:$B$7690,"&gt;50%",'2way'!$Y$3:$Y$7690,"Y",'2way'!$R$3:$R$7690,"=" &amp;B79)</f>
        <v>2</v>
      </c>
      <c r="G79">
        <f>COUNTIF('2way'!$Q$3:$Q$7690,"=" &amp;B79) + COUNTIF('2way'!$R$3:$R$7690,"=" &amp;B79)</f>
        <v>6</v>
      </c>
      <c r="H79" s="6">
        <f t="shared" si="18"/>
        <v>0</v>
      </c>
      <c r="I79" s="6">
        <f t="shared" si="19"/>
        <v>0.16666666666666666</v>
      </c>
      <c r="J79" s="6">
        <f t="shared" si="20"/>
        <v>0.33333333333333331</v>
      </c>
      <c r="K79" s="6">
        <f t="shared" si="21"/>
        <v>0.33333333333333331</v>
      </c>
      <c r="L79" s="61">
        <f>COUNTIFS('2way'!$M$3:$M$7690,"&gt;50%",'2way'!$Y$3:$Y$7690,"Y",'2way'!$Q$3:$Q$7690,"=" &amp;B79) +  COUNTIFS('2way'!$M$3:$M$7690,"&gt;50%",'2way'!$Y$3:$Y$7690,"Y",'2way'!$R$3:$R$7690,"=" &amp;B79)</f>
        <v>0</v>
      </c>
      <c r="M79" s="61">
        <f>COUNTIFS('2way'!$M$3:$M$7690,"&gt;50%",'2way'!$Y$3:$Y$7690,"N",'2way'!$Q$3:$Q$7690,"=" &amp;B79) +  COUNTIFS('2way'!$M$3:$M$7690,"&gt;50%",'2way'!$Y$3:$Y$7690,"N",'2way'!$R$3:$R$7690,"=" &amp;B79)</f>
        <v>0</v>
      </c>
      <c r="N79" s="61">
        <f>COUNTIFS('2way'!$N$3:$N$7690,"&gt;50%",'2way'!$Y$3:$Y$7690,"N",'2way'!$Q$3:$Q$7690,"=" &amp;B79) +  COUNTIFS('2way'!$N$3:$N$7690,"&gt;50%",'2way'!$Y$3:$Y$7690,"N",'2way'!$R$3:$R$7690,"=" &amp;B79)</f>
        <v>0</v>
      </c>
      <c r="O79" s="61">
        <f>COUNTIFS('2way'!$N$3:$N$7690,"&gt;50%",'2way'!$Y$3:$Y$7690,"Y",'2way'!$Q$3:$Q$7690,"=" &amp;B79) +  COUNTIFS('2way'!$N$3:$N$7690,"&gt;50%",'2way'!$Y$3:$Y$7690,"Y",'2way'!$R$3:$R$7690,"=" &amp;B79)</f>
        <v>0</v>
      </c>
      <c r="P79">
        <f>COUNTIF('2way'!$Q$3:$Q$7690,"=" &amp;B79) + COUNTIF('2way'!$R$3:$R$7690,"=" &amp;B79)</f>
        <v>6</v>
      </c>
      <c r="Q79" s="6">
        <f t="shared" si="22"/>
        <v>0</v>
      </c>
      <c r="R79" s="6">
        <f t="shared" si="23"/>
        <v>0</v>
      </c>
      <c r="S79" s="6">
        <f t="shared" si="24"/>
        <v>0</v>
      </c>
      <c r="T79" s="6">
        <f t="shared" si="25"/>
        <v>0</v>
      </c>
      <c r="U79">
        <f t="shared" si="26"/>
        <v>2</v>
      </c>
      <c r="V79" s="6">
        <f t="shared" si="27"/>
        <v>0.33333333333333331</v>
      </c>
      <c r="W79">
        <f t="shared" si="28"/>
        <v>0</v>
      </c>
      <c r="X79" s="6">
        <f t="shared" si="29"/>
        <v>0</v>
      </c>
      <c r="Y79">
        <f t="shared" si="30"/>
        <v>3</v>
      </c>
      <c r="Z79" s="6">
        <f t="shared" si="31"/>
        <v>0.5</v>
      </c>
      <c r="AA79">
        <f t="shared" si="32"/>
        <v>0</v>
      </c>
      <c r="AB79" s="6">
        <f t="shared" si="33"/>
        <v>0</v>
      </c>
    </row>
    <row r="80" spans="1:28" x14ac:dyDescent="0.25">
      <c r="A80" t="s">
        <v>281</v>
      </c>
      <c r="B80" t="s">
        <v>404</v>
      </c>
      <c r="C80" s="60">
        <f>COUNTIFS('2way'!$A$3:$A$7690,"&gt;50%",'2way'!$Y$3:$Y$7690,"Y",'2way'!$Q$3:$Q$7690,"=" &amp;B80) +  COUNTIFS('2way'!$A$3:$A$7690,"&gt;50%",'2way'!$Y$3:$Y$7690,"Y",'2way'!$R$3:$R$7690,"=" &amp;B80)</f>
        <v>2</v>
      </c>
      <c r="D80" s="61">
        <f>COUNTIFS('2way'!$A$3:$A$7690,"&gt;50%",'2way'!$Y$3:$Y$7690,"N",'2way'!$Q$3:$Q$7690,"=" &amp;B80) +  COUNTIFS('2way'!$A$3:$A$7690,"&gt;50%",'2way'!$Y$3:$Y$7690,"N",'2way'!$R$3:$R$7690,"=" &amp;B80)</f>
        <v>1</v>
      </c>
      <c r="E80" s="61">
        <f>COUNTIFS('2way'!$B$3:$B$7690,"&gt;50%",'2way'!$Y$3:$Y$7690,"N",'2way'!$Q$3:$Q$7690,"=" &amp;B80) +  COUNTIFS('2way'!$B$3:$B$7690,"&gt;50%",'2way'!$Y$3:$Y$7690,"N",'2way'!$R$3:$R$7690,"=" &amp;B80)</f>
        <v>1</v>
      </c>
      <c r="F80" s="61">
        <f>COUNTIFS('2way'!$B$3:$B$7690,"&gt;50%",'2way'!$Y$3:$Y$7690,"Y",'2way'!$Q$3:$Q$7690,"=" &amp;B80) +  COUNTIFS('2way'!$B$3:$B$7690,"&gt;50%",'2way'!$Y$3:$Y$7690,"Y",'2way'!$R$3:$R$7690,"=" &amp;B80)</f>
        <v>2</v>
      </c>
      <c r="G80">
        <f>COUNTIF('2way'!$Q$3:$Q$7690,"=" &amp;B80) + COUNTIF('2way'!$R$3:$R$7690,"=" &amp;B80)</f>
        <v>6</v>
      </c>
      <c r="H80" s="6">
        <f t="shared" si="18"/>
        <v>0.33333333333333331</v>
      </c>
      <c r="I80" s="6">
        <f t="shared" si="19"/>
        <v>0.16666666666666666</v>
      </c>
      <c r="J80" s="6">
        <f t="shared" si="20"/>
        <v>0.16666666666666666</v>
      </c>
      <c r="K80" s="6">
        <f t="shared" si="21"/>
        <v>0.33333333333333331</v>
      </c>
      <c r="L80" s="61">
        <f>COUNTIFS('2way'!$M$3:$M$7690,"&gt;50%",'2way'!$Y$3:$Y$7690,"Y",'2way'!$Q$3:$Q$7690,"=" &amp;B80) +  COUNTIFS('2way'!$M$3:$M$7690,"&gt;50%",'2way'!$Y$3:$Y$7690,"Y",'2way'!$R$3:$R$7690,"=" &amp;B80)</f>
        <v>0</v>
      </c>
      <c r="M80" s="61">
        <f>COUNTIFS('2way'!$M$3:$M$7690,"&gt;50%",'2way'!$Y$3:$Y$7690,"N",'2way'!$Q$3:$Q$7690,"=" &amp;B80) +  COUNTIFS('2way'!$M$3:$M$7690,"&gt;50%",'2way'!$Y$3:$Y$7690,"N",'2way'!$R$3:$R$7690,"=" &amp;B80)</f>
        <v>0</v>
      </c>
      <c r="N80" s="61">
        <f>COUNTIFS('2way'!$N$3:$N$7690,"&gt;50%",'2way'!$Y$3:$Y$7690,"N",'2way'!$Q$3:$Q$7690,"=" &amp;B80) +  COUNTIFS('2way'!$N$3:$N$7690,"&gt;50%",'2way'!$Y$3:$Y$7690,"N",'2way'!$R$3:$R$7690,"=" &amp;B80)</f>
        <v>0</v>
      </c>
      <c r="O80" s="61">
        <f>COUNTIFS('2way'!$N$3:$N$7690,"&gt;50%",'2way'!$Y$3:$Y$7690,"Y",'2way'!$Q$3:$Q$7690,"=" &amp;B80) +  COUNTIFS('2way'!$N$3:$N$7690,"&gt;50%",'2way'!$Y$3:$Y$7690,"Y",'2way'!$R$3:$R$7690,"=" &amp;B80)</f>
        <v>0</v>
      </c>
      <c r="P80">
        <f>COUNTIF('2way'!$Q$3:$Q$7690,"=" &amp;B80) + COUNTIF('2way'!$R$3:$R$7690,"=" &amp;B80)</f>
        <v>6</v>
      </c>
      <c r="Q80" s="6">
        <f t="shared" si="22"/>
        <v>0</v>
      </c>
      <c r="R80" s="6">
        <f t="shared" si="23"/>
        <v>0</v>
      </c>
      <c r="S80" s="6">
        <f t="shared" si="24"/>
        <v>0</v>
      </c>
      <c r="T80" s="6">
        <f t="shared" si="25"/>
        <v>0</v>
      </c>
      <c r="U80">
        <f t="shared" si="26"/>
        <v>3</v>
      </c>
      <c r="V80" s="6">
        <f t="shared" si="27"/>
        <v>0.5</v>
      </c>
      <c r="W80">
        <f t="shared" si="28"/>
        <v>0</v>
      </c>
      <c r="X80" s="6">
        <f t="shared" si="29"/>
        <v>0</v>
      </c>
      <c r="Y80">
        <f t="shared" si="30"/>
        <v>3</v>
      </c>
      <c r="Z80" s="6">
        <f t="shared" si="31"/>
        <v>0.5</v>
      </c>
      <c r="AA80">
        <f t="shared" si="32"/>
        <v>0</v>
      </c>
      <c r="AB80" s="6">
        <f t="shared" si="33"/>
        <v>0</v>
      </c>
    </row>
    <row r="81" spans="1:28" x14ac:dyDescent="0.25">
      <c r="A81" t="s">
        <v>281</v>
      </c>
      <c r="B81" t="s">
        <v>409</v>
      </c>
      <c r="C81" s="60">
        <f>COUNTIFS('2way'!$A$3:$A$7690,"&gt;50%",'2way'!$Y$3:$Y$7690,"Y",'2way'!$Q$3:$Q$7690,"=" &amp;B81) +  COUNTIFS('2way'!$A$3:$A$7690,"&gt;50%",'2way'!$Y$3:$Y$7690,"Y",'2way'!$R$3:$R$7690,"=" &amp;B81)</f>
        <v>2</v>
      </c>
      <c r="D81" s="61">
        <f>COUNTIFS('2way'!$A$3:$A$7690,"&gt;50%",'2way'!$Y$3:$Y$7690,"N",'2way'!$Q$3:$Q$7690,"=" &amp;B81) +  COUNTIFS('2way'!$A$3:$A$7690,"&gt;50%",'2way'!$Y$3:$Y$7690,"N",'2way'!$R$3:$R$7690,"=" &amp;B81)</f>
        <v>0</v>
      </c>
      <c r="E81" s="61">
        <f>COUNTIFS('2way'!$B$3:$B$7690,"&gt;50%",'2way'!$Y$3:$Y$7690,"N",'2way'!$Q$3:$Q$7690,"=" &amp;B81) +  COUNTIFS('2way'!$B$3:$B$7690,"&gt;50%",'2way'!$Y$3:$Y$7690,"N",'2way'!$R$3:$R$7690,"=" &amp;B81)</f>
        <v>2</v>
      </c>
      <c r="F81" s="61">
        <f>COUNTIFS('2way'!$B$3:$B$7690,"&gt;50%",'2way'!$Y$3:$Y$7690,"Y",'2way'!$Q$3:$Q$7690,"=" &amp;B81) +  COUNTIFS('2way'!$B$3:$B$7690,"&gt;50%",'2way'!$Y$3:$Y$7690,"Y",'2way'!$R$3:$R$7690,"=" &amp;B81)</f>
        <v>1</v>
      </c>
      <c r="G81">
        <f>COUNTIF('2way'!$Q$3:$Q$7690,"=" &amp;B81) + COUNTIF('2way'!$R$3:$R$7690,"=" &amp;B81)</f>
        <v>6</v>
      </c>
      <c r="H81" s="6">
        <f t="shared" si="18"/>
        <v>0.33333333333333331</v>
      </c>
      <c r="I81" s="6">
        <f t="shared" si="19"/>
        <v>0</v>
      </c>
      <c r="J81" s="6">
        <f t="shared" si="20"/>
        <v>0.33333333333333331</v>
      </c>
      <c r="K81" s="6">
        <f t="shared" si="21"/>
        <v>0.16666666666666666</v>
      </c>
      <c r="L81" s="61">
        <f>COUNTIFS('2way'!$M$3:$M$7690,"&gt;50%",'2way'!$Y$3:$Y$7690,"Y",'2way'!$Q$3:$Q$7690,"=" &amp;B81) +  COUNTIFS('2way'!$M$3:$M$7690,"&gt;50%",'2way'!$Y$3:$Y$7690,"Y",'2way'!$R$3:$R$7690,"=" &amp;B81)</f>
        <v>0</v>
      </c>
      <c r="M81" s="61">
        <f>COUNTIFS('2way'!$M$3:$M$7690,"&gt;50%",'2way'!$Y$3:$Y$7690,"N",'2way'!$Q$3:$Q$7690,"=" &amp;B81) +  COUNTIFS('2way'!$M$3:$M$7690,"&gt;50%",'2way'!$Y$3:$Y$7690,"N",'2way'!$R$3:$R$7690,"=" &amp;B81)</f>
        <v>0</v>
      </c>
      <c r="N81" s="61">
        <f>COUNTIFS('2way'!$N$3:$N$7690,"&gt;50%",'2way'!$Y$3:$Y$7690,"N",'2way'!$Q$3:$Q$7690,"=" &amp;B81) +  COUNTIFS('2way'!$N$3:$N$7690,"&gt;50%",'2way'!$Y$3:$Y$7690,"N",'2way'!$R$3:$R$7690,"=" &amp;B81)</f>
        <v>0</v>
      </c>
      <c r="O81" s="61">
        <f>COUNTIFS('2way'!$N$3:$N$7690,"&gt;50%",'2way'!$Y$3:$Y$7690,"Y",'2way'!$Q$3:$Q$7690,"=" &amp;B81) +  COUNTIFS('2way'!$N$3:$N$7690,"&gt;50%",'2way'!$Y$3:$Y$7690,"Y",'2way'!$R$3:$R$7690,"=" &amp;B81)</f>
        <v>0</v>
      </c>
      <c r="P81">
        <f>COUNTIF('2way'!$Q$3:$Q$7690,"=" &amp;B81) + COUNTIF('2way'!$R$3:$R$7690,"=" &amp;B81)</f>
        <v>6</v>
      </c>
      <c r="Q81" s="6">
        <f t="shared" si="22"/>
        <v>0</v>
      </c>
      <c r="R81" s="6">
        <f t="shared" si="23"/>
        <v>0</v>
      </c>
      <c r="S81" s="6">
        <f t="shared" si="24"/>
        <v>0</v>
      </c>
      <c r="T81" s="6">
        <f t="shared" si="25"/>
        <v>0</v>
      </c>
      <c r="U81">
        <f t="shared" si="26"/>
        <v>4</v>
      </c>
      <c r="V81" s="6">
        <f t="shared" si="27"/>
        <v>0.66666666666666663</v>
      </c>
      <c r="W81">
        <f t="shared" si="28"/>
        <v>0</v>
      </c>
      <c r="X81" s="6">
        <f t="shared" si="29"/>
        <v>0</v>
      </c>
      <c r="Y81">
        <f t="shared" si="30"/>
        <v>1</v>
      </c>
      <c r="Z81" s="6">
        <f t="shared" si="31"/>
        <v>0.16666666666666666</v>
      </c>
      <c r="AA81">
        <f t="shared" si="32"/>
        <v>0</v>
      </c>
      <c r="AB81" s="6">
        <f t="shared" si="33"/>
        <v>0</v>
      </c>
    </row>
    <row r="82" spans="1:28" x14ac:dyDescent="0.25">
      <c r="A82" t="s">
        <v>281</v>
      </c>
      <c r="B82" t="s">
        <v>407</v>
      </c>
      <c r="C82" s="60">
        <f>COUNTIFS('2way'!$A$3:$A$7690,"&gt;50%",'2way'!$Y$3:$Y$7690,"Y",'2way'!$Q$3:$Q$7690,"=" &amp;B82) +  COUNTIFS('2way'!$A$3:$A$7690,"&gt;50%",'2way'!$Y$3:$Y$7690,"Y",'2way'!$R$3:$R$7690,"=" &amp;B82)</f>
        <v>3</v>
      </c>
      <c r="D82" s="61">
        <f>COUNTIFS('2way'!$A$3:$A$7690,"&gt;50%",'2way'!$Y$3:$Y$7690,"N",'2way'!$Q$3:$Q$7690,"=" &amp;B82) +  COUNTIFS('2way'!$A$3:$A$7690,"&gt;50%",'2way'!$Y$3:$Y$7690,"N",'2way'!$R$3:$R$7690,"=" &amp;B82)</f>
        <v>0</v>
      </c>
      <c r="E82" s="61">
        <f>COUNTIFS('2way'!$B$3:$B$7690,"&gt;50%",'2way'!$Y$3:$Y$7690,"N",'2way'!$Q$3:$Q$7690,"=" &amp;B82) +  COUNTIFS('2way'!$B$3:$B$7690,"&gt;50%",'2way'!$Y$3:$Y$7690,"N",'2way'!$R$3:$R$7690,"=" &amp;B82)</f>
        <v>2</v>
      </c>
      <c r="F82" s="61">
        <f>COUNTIFS('2way'!$B$3:$B$7690,"&gt;50%",'2way'!$Y$3:$Y$7690,"Y",'2way'!$Q$3:$Q$7690,"=" &amp;B82) +  COUNTIFS('2way'!$B$3:$B$7690,"&gt;50%",'2way'!$Y$3:$Y$7690,"Y",'2way'!$R$3:$R$7690,"=" &amp;B82)</f>
        <v>0</v>
      </c>
      <c r="G82">
        <f>COUNTIF('2way'!$Q$3:$Q$7690,"=" &amp;B82) + COUNTIF('2way'!$R$3:$R$7690,"=" &amp;B82)</f>
        <v>6</v>
      </c>
      <c r="H82" s="6">
        <f t="shared" si="18"/>
        <v>0.5</v>
      </c>
      <c r="I82" s="6">
        <f t="shared" si="19"/>
        <v>0</v>
      </c>
      <c r="J82" s="6">
        <f t="shared" si="20"/>
        <v>0.33333333333333331</v>
      </c>
      <c r="K82" s="6">
        <f t="shared" si="21"/>
        <v>0</v>
      </c>
      <c r="L82" s="61">
        <f>COUNTIFS('2way'!$M$3:$M$7690,"&gt;50%",'2way'!$Y$3:$Y$7690,"Y",'2way'!$Q$3:$Q$7690,"=" &amp;B82) +  COUNTIFS('2way'!$M$3:$M$7690,"&gt;50%",'2way'!$Y$3:$Y$7690,"Y",'2way'!$R$3:$R$7690,"=" &amp;B82)</f>
        <v>0</v>
      </c>
      <c r="M82" s="61">
        <f>COUNTIFS('2way'!$M$3:$M$7690,"&gt;50%",'2way'!$Y$3:$Y$7690,"N",'2way'!$Q$3:$Q$7690,"=" &amp;B82) +  COUNTIFS('2way'!$M$3:$M$7690,"&gt;50%",'2way'!$Y$3:$Y$7690,"N",'2way'!$R$3:$R$7690,"=" &amp;B82)</f>
        <v>0</v>
      </c>
      <c r="N82" s="61">
        <f>COUNTIFS('2way'!$N$3:$N$7690,"&gt;50%",'2way'!$Y$3:$Y$7690,"N",'2way'!$Q$3:$Q$7690,"=" &amp;B82) +  COUNTIFS('2way'!$N$3:$N$7690,"&gt;50%",'2way'!$Y$3:$Y$7690,"N",'2way'!$R$3:$R$7690,"=" &amp;B82)</f>
        <v>0</v>
      </c>
      <c r="O82" s="61">
        <f>COUNTIFS('2way'!$N$3:$N$7690,"&gt;50%",'2way'!$Y$3:$Y$7690,"Y",'2way'!$Q$3:$Q$7690,"=" &amp;B82) +  COUNTIFS('2way'!$N$3:$N$7690,"&gt;50%",'2way'!$Y$3:$Y$7690,"Y",'2way'!$R$3:$R$7690,"=" &amp;B82)</f>
        <v>0</v>
      </c>
      <c r="P82">
        <f>COUNTIF('2way'!$Q$3:$Q$7690,"=" &amp;B82) + COUNTIF('2way'!$R$3:$R$7690,"=" &amp;B82)</f>
        <v>6</v>
      </c>
      <c r="Q82" s="6">
        <f t="shared" si="22"/>
        <v>0</v>
      </c>
      <c r="R82" s="6">
        <f t="shared" si="23"/>
        <v>0</v>
      </c>
      <c r="S82" s="6">
        <f t="shared" si="24"/>
        <v>0</v>
      </c>
      <c r="T82" s="6">
        <f t="shared" si="25"/>
        <v>0</v>
      </c>
      <c r="U82">
        <f t="shared" si="26"/>
        <v>5</v>
      </c>
      <c r="V82" s="6">
        <f t="shared" si="27"/>
        <v>0.83333333333333337</v>
      </c>
      <c r="W82">
        <f t="shared" si="28"/>
        <v>0</v>
      </c>
      <c r="X82" s="6">
        <f t="shared" si="29"/>
        <v>0</v>
      </c>
      <c r="Y82">
        <f t="shared" si="30"/>
        <v>0</v>
      </c>
      <c r="Z82" s="6">
        <f t="shared" si="31"/>
        <v>0</v>
      </c>
      <c r="AA82">
        <f t="shared" si="32"/>
        <v>0</v>
      </c>
      <c r="AB82" s="6">
        <f t="shared" si="33"/>
        <v>0</v>
      </c>
    </row>
    <row r="83" spans="1:28" x14ac:dyDescent="0.25">
      <c r="A83" t="s">
        <v>281</v>
      </c>
      <c r="B83" t="s">
        <v>329</v>
      </c>
      <c r="C83" s="60">
        <f>COUNTIFS('2way'!$A$3:$A$7690,"&gt;50%",'2way'!$Y$3:$Y$7690,"Y",'2way'!$Q$3:$Q$7690,"=" &amp;B83) +  COUNTIFS('2way'!$A$3:$A$7690,"&gt;50%",'2way'!$Y$3:$Y$7690,"Y",'2way'!$R$3:$R$7690,"=" &amp;B83)</f>
        <v>0</v>
      </c>
      <c r="D83" s="61">
        <f>COUNTIFS('2way'!$A$3:$A$7690,"&gt;50%",'2way'!$Y$3:$Y$7690,"N",'2way'!$Q$3:$Q$7690,"=" &amp;B83) +  COUNTIFS('2way'!$A$3:$A$7690,"&gt;50%",'2way'!$Y$3:$Y$7690,"N",'2way'!$R$3:$R$7690,"=" &amp;B83)</f>
        <v>2</v>
      </c>
      <c r="E83" s="61">
        <f>COUNTIFS('2way'!$B$3:$B$7690,"&gt;50%",'2way'!$Y$3:$Y$7690,"N",'2way'!$Q$3:$Q$7690,"=" &amp;B83) +  COUNTIFS('2way'!$B$3:$B$7690,"&gt;50%",'2way'!$Y$3:$Y$7690,"N",'2way'!$R$3:$R$7690,"=" &amp;B83)</f>
        <v>1</v>
      </c>
      <c r="F83" s="61">
        <f>COUNTIFS('2way'!$B$3:$B$7690,"&gt;50%",'2way'!$Y$3:$Y$7690,"Y",'2way'!$Q$3:$Q$7690,"=" &amp;B83) +  COUNTIFS('2way'!$B$3:$B$7690,"&gt;50%",'2way'!$Y$3:$Y$7690,"Y",'2way'!$R$3:$R$7690,"=" &amp;B83)</f>
        <v>2</v>
      </c>
      <c r="G83">
        <f>COUNTIF('2way'!$Q$3:$Q$7690,"=" &amp;B83) + COUNTIF('2way'!$R$3:$R$7690,"=" &amp;B83)</f>
        <v>6</v>
      </c>
      <c r="H83" s="6">
        <f t="shared" si="18"/>
        <v>0</v>
      </c>
      <c r="I83" s="6">
        <f t="shared" si="19"/>
        <v>0.33333333333333331</v>
      </c>
      <c r="J83" s="6">
        <f t="shared" si="20"/>
        <v>0.16666666666666666</v>
      </c>
      <c r="K83" s="6">
        <f t="shared" si="21"/>
        <v>0.33333333333333331</v>
      </c>
      <c r="L83" s="61">
        <f>COUNTIFS('2way'!$M$3:$M$7690,"&gt;50%",'2way'!$Y$3:$Y$7690,"Y",'2way'!$Q$3:$Q$7690,"=" &amp;B83) +  COUNTIFS('2way'!$M$3:$M$7690,"&gt;50%",'2way'!$Y$3:$Y$7690,"Y",'2way'!$R$3:$R$7690,"=" &amp;B83)</f>
        <v>0</v>
      </c>
      <c r="M83" s="61">
        <f>COUNTIFS('2way'!$M$3:$M$7690,"&gt;50%",'2way'!$Y$3:$Y$7690,"N",'2way'!$Q$3:$Q$7690,"=" &amp;B83) +  COUNTIFS('2way'!$M$3:$M$7690,"&gt;50%",'2way'!$Y$3:$Y$7690,"N",'2way'!$R$3:$R$7690,"=" &amp;B83)</f>
        <v>0</v>
      </c>
      <c r="N83" s="61">
        <f>COUNTIFS('2way'!$N$3:$N$7690,"&gt;50%",'2way'!$Y$3:$Y$7690,"N",'2way'!$Q$3:$Q$7690,"=" &amp;B83) +  COUNTIFS('2way'!$N$3:$N$7690,"&gt;50%",'2way'!$Y$3:$Y$7690,"N",'2way'!$R$3:$R$7690,"=" &amp;B83)</f>
        <v>0</v>
      </c>
      <c r="O83" s="61">
        <f>COUNTIFS('2way'!$N$3:$N$7690,"&gt;50%",'2way'!$Y$3:$Y$7690,"Y",'2way'!$Q$3:$Q$7690,"=" &amp;B83) +  COUNTIFS('2way'!$N$3:$N$7690,"&gt;50%",'2way'!$Y$3:$Y$7690,"Y",'2way'!$R$3:$R$7690,"=" &amp;B83)</f>
        <v>0</v>
      </c>
      <c r="P83">
        <f>COUNTIF('2way'!$Q$3:$Q$7690,"=" &amp;B83) + COUNTIF('2way'!$R$3:$R$7690,"=" &amp;B83)</f>
        <v>6</v>
      </c>
      <c r="Q83" s="6">
        <f t="shared" si="22"/>
        <v>0</v>
      </c>
      <c r="R83" s="6">
        <f t="shared" si="23"/>
        <v>0</v>
      </c>
      <c r="S83" s="6">
        <f t="shared" si="24"/>
        <v>0</v>
      </c>
      <c r="T83" s="6">
        <f t="shared" si="25"/>
        <v>0</v>
      </c>
      <c r="U83">
        <f t="shared" si="26"/>
        <v>1</v>
      </c>
      <c r="V83" s="6">
        <f t="shared" si="27"/>
        <v>0.16666666666666666</v>
      </c>
      <c r="W83">
        <f t="shared" si="28"/>
        <v>0</v>
      </c>
      <c r="X83" s="6">
        <f t="shared" si="29"/>
        <v>0</v>
      </c>
      <c r="Y83">
        <f t="shared" si="30"/>
        <v>4</v>
      </c>
      <c r="Z83" s="6">
        <f t="shared" si="31"/>
        <v>0.66666666666666663</v>
      </c>
      <c r="AA83">
        <f t="shared" si="32"/>
        <v>0</v>
      </c>
      <c r="AB83" s="6">
        <f t="shared" si="33"/>
        <v>0</v>
      </c>
    </row>
    <row r="84" spans="1:28" x14ac:dyDescent="0.25">
      <c r="A84" t="s">
        <v>281</v>
      </c>
      <c r="B84" t="s">
        <v>403</v>
      </c>
      <c r="C84" s="60">
        <f>COUNTIFS('2way'!$A$3:$A$7690,"&gt;50%",'2way'!$Y$3:$Y$7690,"Y",'2way'!$Q$3:$Q$7690,"=" &amp;B84) +  COUNTIFS('2way'!$A$3:$A$7690,"&gt;50%",'2way'!$Y$3:$Y$7690,"Y",'2way'!$R$3:$R$7690,"=" &amp;B84)</f>
        <v>2</v>
      </c>
      <c r="D84" s="61">
        <f>COUNTIFS('2way'!$A$3:$A$7690,"&gt;50%",'2way'!$Y$3:$Y$7690,"N",'2way'!$Q$3:$Q$7690,"=" &amp;B84) +  COUNTIFS('2way'!$A$3:$A$7690,"&gt;50%",'2way'!$Y$3:$Y$7690,"N",'2way'!$R$3:$R$7690,"=" &amp;B84)</f>
        <v>2</v>
      </c>
      <c r="E84" s="61">
        <f>COUNTIFS('2way'!$B$3:$B$7690,"&gt;50%",'2way'!$Y$3:$Y$7690,"N",'2way'!$Q$3:$Q$7690,"=" &amp;B84) +  COUNTIFS('2way'!$B$3:$B$7690,"&gt;50%",'2way'!$Y$3:$Y$7690,"N",'2way'!$R$3:$R$7690,"=" &amp;B84)</f>
        <v>1</v>
      </c>
      <c r="F84" s="61">
        <f>COUNTIFS('2way'!$B$3:$B$7690,"&gt;50%",'2way'!$Y$3:$Y$7690,"Y",'2way'!$Q$3:$Q$7690,"=" &amp;B84) +  COUNTIFS('2way'!$B$3:$B$7690,"&gt;50%",'2way'!$Y$3:$Y$7690,"Y",'2way'!$R$3:$R$7690,"=" &amp;B84)</f>
        <v>1</v>
      </c>
      <c r="G84">
        <f>COUNTIF('2way'!$Q$3:$Q$7690,"=" &amp;B84) + COUNTIF('2way'!$R$3:$R$7690,"=" &amp;B84)</f>
        <v>6</v>
      </c>
      <c r="H84" s="6">
        <f t="shared" si="18"/>
        <v>0.33333333333333331</v>
      </c>
      <c r="I84" s="6">
        <f t="shared" si="19"/>
        <v>0.33333333333333331</v>
      </c>
      <c r="J84" s="6">
        <f t="shared" si="20"/>
        <v>0.16666666666666666</v>
      </c>
      <c r="K84" s="6">
        <f t="shared" si="21"/>
        <v>0.16666666666666666</v>
      </c>
      <c r="L84" s="61">
        <f>COUNTIFS('2way'!$M$3:$M$7690,"&gt;50%",'2way'!$Y$3:$Y$7690,"Y",'2way'!$Q$3:$Q$7690,"=" &amp;B84) +  COUNTIFS('2way'!$M$3:$M$7690,"&gt;50%",'2way'!$Y$3:$Y$7690,"Y",'2way'!$R$3:$R$7690,"=" &amp;B84)</f>
        <v>0</v>
      </c>
      <c r="M84" s="61">
        <f>COUNTIFS('2way'!$M$3:$M$7690,"&gt;50%",'2way'!$Y$3:$Y$7690,"N",'2way'!$Q$3:$Q$7690,"=" &amp;B84) +  COUNTIFS('2way'!$M$3:$M$7690,"&gt;50%",'2way'!$Y$3:$Y$7690,"N",'2way'!$R$3:$R$7690,"=" &amp;B84)</f>
        <v>0</v>
      </c>
      <c r="N84" s="61">
        <f>COUNTIFS('2way'!$N$3:$N$7690,"&gt;50%",'2way'!$Y$3:$Y$7690,"N",'2way'!$Q$3:$Q$7690,"=" &amp;B84) +  COUNTIFS('2way'!$N$3:$N$7690,"&gt;50%",'2way'!$Y$3:$Y$7690,"N",'2way'!$R$3:$R$7690,"=" &amp;B84)</f>
        <v>0</v>
      </c>
      <c r="O84" s="61">
        <f>COUNTIFS('2way'!$N$3:$N$7690,"&gt;50%",'2way'!$Y$3:$Y$7690,"Y",'2way'!$Q$3:$Q$7690,"=" &amp;B84) +  COUNTIFS('2way'!$N$3:$N$7690,"&gt;50%",'2way'!$Y$3:$Y$7690,"Y",'2way'!$R$3:$R$7690,"=" &amp;B84)</f>
        <v>0</v>
      </c>
      <c r="P84">
        <f>COUNTIF('2way'!$Q$3:$Q$7690,"=" &amp;B84) + COUNTIF('2way'!$R$3:$R$7690,"=" &amp;B84)</f>
        <v>6</v>
      </c>
      <c r="Q84" s="6">
        <f t="shared" si="22"/>
        <v>0</v>
      </c>
      <c r="R84" s="6">
        <f t="shared" si="23"/>
        <v>0</v>
      </c>
      <c r="S84" s="6">
        <f t="shared" si="24"/>
        <v>0</v>
      </c>
      <c r="T84" s="6">
        <f t="shared" si="25"/>
        <v>0</v>
      </c>
      <c r="U84">
        <f t="shared" si="26"/>
        <v>3</v>
      </c>
      <c r="V84" s="6">
        <f t="shared" si="27"/>
        <v>0.5</v>
      </c>
      <c r="W84">
        <f t="shared" si="28"/>
        <v>0</v>
      </c>
      <c r="X84" s="6">
        <f t="shared" si="29"/>
        <v>0</v>
      </c>
      <c r="Y84">
        <f t="shared" si="30"/>
        <v>3</v>
      </c>
      <c r="Z84" s="6">
        <f t="shared" si="31"/>
        <v>0.5</v>
      </c>
      <c r="AA84">
        <f t="shared" si="32"/>
        <v>0</v>
      </c>
      <c r="AB84" s="6">
        <f t="shared" si="33"/>
        <v>0</v>
      </c>
    </row>
    <row r="85" spans="1:28" x14ac:dyDescent="0.25">
      <c r="A85" t="s">
        <v>281</v>
      </c>
      <c r="B85" t="s">
        <v>406</v>
      </c>
      <c r="C85" s="60">
        <f>COUNTIFS('2way'!$A$3:$A$7690,"&gt;50%",'2way'!$Y$3:$Y$7690,"Y",'2way'!$Q$3:$Q$7690,"=" &amp;B85) +  COUNTIFS('2way'!$A$3:$A$7690,"&gt;50%",'2way'!$Y$3:$Y$7690,"Y",'2way'!$R$3:$R$7690,"=" &amp;B85)</f>
        <v>2</v>
      </c>
      <c r="D85" s="61">
        <f>COUNTIFS('2way'!$A$3:$A$7690,"&gt;50%",'2way'!$Y$3:$Y$7690,"N",'2way'!$Q$3:$Q$7690,"=" &amp;B85) +  COUNTIFS('2way'!$A$3:$A$7690,"&gt;50%",'2way'!$Y$3:$Y$7690,"N",'2way'!$R$3:$R$7690,"=" &amp;B85)</f>
        <v>1</v>
      </c>
      <c r="E85" s="61">
        <f>COUNTIFS('2way'!$B$3:$B$7690,"&gt;50%",'2way'!$Y$3:$Y$7690,"N",'2way'!$Q$3:$Q$7690,"=" &amp;B85) +  COUNTIFS('2way'!$B$3:$B$7690,"&gt;50%",'2way'!$Y$3:$Y$7690,"N",'2way'!$R$3:$R$7690,"=" &amp;B85)</f>
        <v>2</v>
      </c>
      <c r="F85" s="61">
        <f>COUNTIFS('2way'!$B$3:$B$7690,"&gt;50%",'2way'!$Y$3:$Y$7690,"Y",'2way'!$Q$3:$Q$7690,"=" &amp;B85) +  COUNTIFS('2way'!$B$3:$B$7690,"&gt;50%",'2way'!$Y$3:$Y$7690,"Y",'2way'!$R$3:$R$7690,"=" &amp;B85)</f>
        <v>1</v>
      </c>
      <c r="G85">
        <f>COUNTIF('2way'!$Q$3:$Q$7690,"=" &amp;B85) + COUNTIF('2way'!$R$3:$R$7690,"=" &amp;B85)</f>
        <v>6</v>
      </c>
      <c r="H85" s="6">
        <f t="shared" si="18"/>
        <v>0.33333333333333331</v>
      </c>
      <c r="I85" s="6">
        <f t="shared" si="19"/>
        <v>0.16666666666666666</v>
      </c>
      <c r="J85" s="6">
        <f t="shared" si="20"/>
        <v>0.33333333333333331</v>
      </c>
      <c r="K85" s="6">
        <f t="shared" si="21"/>
        <v>0.16666666666666666</v>
      </c>
      <c r="L85" s="61">
        <f>COUNTIFS('2way'!$M$3:$M$7690,"&gt;50%",'2way'!$Y$3:$Y$7690,"Y",'2way'!$Q$3:$Q$7690,"=" &amp;B85) +  COUNTIFS('2way'!$M$3:$M$7690,"&gt;50%",'2way'!$Y$3:$Y$7690,"Y",'2way'!$R$3:$R$7690,"=" &amp;B85)</f>
        <v>0</v>
      </c>
      <c r="M85" s="61">
        <f>COUNTIFS('2way'!$M$3:$M$7690,"&gt;50%",'2way'!$Y$3:$Y$7690,"N",'2way'!$Q$3:$Q$7690,"=" &amp;B85) +  COUNTIFS('2way'!$M$3:$M$7690,"&gt;50%",'2way'!$Y$3:$Y$7690,"N",'2way'!$R$3:$R$7690,"=" &amp;B85)</f>
        <v>0</v>
      </c>
      <c r="N85" s="61">
        <f>COUNTIFS('2way'!$N$3:$N$7690,"&gt;50%",'2way'!$Y$3:$Y$7690,"N",'2way'!$Q$3:$Q$7690,"=" &amp;B85) +  COUNTIFS('2way'!$N$3:$N$7690,"&gt;50%",'2way'!$Y$3:$Y$7690,"N",'2way'!$R$3:$R$7690,"=" &amp;B85)</f>
        <v>0</v>
      </c>
      <c r="O85" s="61">
        <f>COUNTIFS('2way'!$N$3:$N$7690,"&gt;50%",'2way'!$Y$3:$Y$7690,"Y",'2way'!$Q$3:$Q$7690,"=" &amp;B85) +  COUNTIFS('2way'!$N$3:$N$7690,"&gt;50%",'2way'!$Y$3:$Y$7690,"Y",'2way'!$R$3:$R$7690,"=" &amp;B85)</f>
        <v>0</v>
      </c>
      <c r="P85">
        <f>COUNTIF('2way'!$Q$3:$Q$7690,"=" &amp;B85) + COUNTIF('2way'!$R$3:$R$7690,"=" &amp;B85)</f>
        <v>6</v>
      </c>
      <c r="Q85" s="6">
        <f t="shared" si="22"/>
        <v>0</v>
      </c>
      <c r="R85" s="6">
        <f t="shared" si="23"/>
        <v>0</v>
      </c>
      <c r="S85" s="6">
        <f t="shared" si="24"/>
        <v>0</v>
      </c>
      <c r="T85" s="6">
        <f t="shared" si="25"/>
        <v>0</v>
      </c>
      <c r="U85">
        <f t="shared" si="26"/>
        <v>4</v>
      </c>
      <c r="V85" s="6">
        <f t="shared" si="27"/>
        <v>0.66666666666666663</v>
      </c>
      <c r="W85">
        <f t="shared" si="28"/>
        <v>0</v>
      </c>
      <c r="X85" s="6">
        <f t="shared" si="29"/>
        <v>0</v>
      </c>
      <c r="Y85">
        <f t="shared" si="30"/>
        <v>2</v>
      </c>
      <c r="Z85" s="6">
        <f t="shared" si="31"/>
        <v>0.33333333333333331</v>
      </c>
      <c r="AA85">
        <f t="shared" si="32"/>
        <v>0</v>
      </c>
      <c r="AB85" s="6">
        <f t="shared" si="33"/>
        <v>0</v>
      </c>
    </row>
    <row r="86" spans="1:28" x14ac:dyDescent="0.25">
      <c r="A86" t="s">
        <v>281</v>
      </c>
      <c r="B86" t="s">
        <v>405</v>
      </c>
      <c r="C86" s="60">
        <f>COUNTIFS('2way'!$A$3:$A$7690,"&gt;50%",'2way'!$Y$3:$Y$7690,"Y",'2way'!$Q$3:$Q$7690,"=" &amp;B86) +  COUNTIFS('2way'!$A$3:$A$7690,"&gt;50%",'2way'!$Y$3:$Y$7690,"Y",'2way'!$R$3:$R$7690,"=" &amp;B86)</f>
        <v>0</v>
      </c>
      <c r="D86" s="61">
        <f>COUNTIFS('2way'!$A$3:$A$7690,"&gt;50%",'2way'!$Y$3:$Y$7690,"N",'2way'!$Q$3:$Q$7690,"=" &amp;B86) +  COUNTIFS('2way'!$A$3:$A$7690,"&gt;50%",'2way'!$Y$3:$Y$7690,"N",'2way'!$R$3:$R$7690,"=" &amp;B86)</f>
        <v>2</v>
      </c>
      <c r="E86" s="61">
        <f>COUNTIFS('2way'!$B$3:$B$7690,"&gt;50%",'2way'!$Y$3:$Y$7690,"N",'2way'!$Q$3:$Q$7690,"=" &amp;B86) +  COUNTIFS('2way'!$B$3:$B$7690,"&gt;50%",'2way'!$Y$3:$Y$7690,"N",'2way'!$R$3:$R$7690,"=" &amp;B86)</f>
        <v>1</v>
      </c>
      <c r="F86" s="61">
        <f>COUNTIFS('2way'!$B$3:$B$7690,"&gt;50%",'2way'!$Y$3:$Y$7690,"Y",'2way'!$Q$3:$Q$7690,"=" &amp;B86) +  COUNTIFS('2way'!$B$3:$B$7690,"&gt;50%",'2way'!$Y$3:$Y$7690,"Y",'2way'!$R$3:$R$7690,"=" &amp;B86)</f>
        <v>3</v>
      </c>
      <c r="G86">
        <f>COUNTIF('2way'!$Q$3:$Q$7690,"=" &amp;B86) + COUNTIF('2way'!$R$3:$R$7690,"=" &amp;B86)</f>
        <v>6</v>
      </c>
      <c r="H86" s="6">
        <f t="shared" si="18"/>
        <v>0</v>
      </c>
      <c r="I86" s="6">
        <f t="shared" si="19"/>
        <v>0.33333333333333331</v>
      </c>
      <c r="J86" s="6">
        <f t="shared" si="20"/>
        <v>0.16666666666666666</v>
      </c>
      <c r="K86" s="6">
        <f t="shared" si="21"/>
        <v>0.5</v>
      </c>
      <c r="L86" s="61">
        <f>COUNTIFS('2way'!$M$3:$M$7690,"&gt;50%",'2way'!$Y$3:$Y$7690,"Y",'2way'!$Q$3:$Q$7690,"=" &amp;B86) +  COUNTIFS('2way'!$M$3:$M$7690,"&gt;50%",'2way'!$Y$3:$Y$7690,"Y",'2way'!$R$3:$R$7690,"=" &amp;B86)</f>
        <v>0</v>
      </c>
      <c r="M86" s="61">
        <f>COUNTIFS('2way'!$M$3:$M$7690,"&gt;50%",'2way'!$Y$3:$Y$7690,"N",'2way'!$Q$3:$Q$7690,"=" &amp;B86) +  COUNTIFS('2way'!$M$3:$M$7690,"&gt;50%",'2way'!$Y$3:$Y$7690,"N",'2way'!$R$3:$R$7690,"=" &amp;B86)</f>
        <v>0</v>
      </c>
      <c r="N86" s="61">
        <f>COUNTIFS('2way'!$N$3:$N$7690,"&gt;50%",'2way'!$Y$3:$Y$7690,"N",'2way'!$Q$3:$Q$7690,"=" &amp;B86) +  COUNTIFS('2way'!$N$3:$N$7690,"&gt;50%",'2way'!$Y$3:$Y$7690,"N",'2way'!$R$3:$R$7690,"=" &amp;B86)</f>
        <v>0</v>
      </c>
      <c r="O86" s="61">
        <f>COUNTIFS('2way'!$N$3:$N$7690,"&gt;50%",'2way'!$Y$3:$Y$7690,"Y",'2way'!$Q$3:$Q$7690,"=" &amp;B86) +  COUNTIFS('2way'!$N$3:$N$7690,"&gt;50%",'2way'!$Y$3:$Y$7690,"Y",'2way'!$R$3:$R$7690,"=" &amp;B86)</f>
        <v>0</v>
      </c>
      <c r="P86">
        <f>COUNTIF('2way'!$Q$3:$Q$7690,"=" &amp;B86) + COUNTIF('2way'!$R$3:$R$7690,"=" &amp;B86)</f>
        <v>6</v>
      </c>
      <c r="Q86" s="6">
        <f t="shared" si="22"/>
        <v>0</v>
      </c>
      <c r="R86" s="6">
        <f t="shared" si="23"/>
        <v>0</v>
      </c>
      <c r="S86" s="6">
        <f t="shared" si="24"/>
        <v>0</v>
      </c>
      <c r="T86" s="6">
        <f t="shared" si="25"/>
        <v>0</v>
      </c>
      <c r="U86">
        <f t="shared" si="26"/>
        <v>1</v>
      </c>
      <c r="V86" s="6">
        <f t="shared" si="27"/>
        <v>0.16666666666666666</v>
      </c>
      <c r="W86">
        <f t="shared" si="28"/>
        <v>0</v>
      </c>
      <c r="X86" s="6">
        <f t="shared" si="29"/>
        <v>0</v>
      </c>
      <c r="Y86">
        <f t="shared" si="30"/>
        <v>5</v>
      </c>
      <c r="Z86" s="6">
        <f t="shared" si="31"/>
        <v>0.83333333333333337</v>
      </c>
      <c r="AA86">
        <f t="shared" si="32"/>
        <v>0</v>
      </c>
      <c r="AB86" s="6">
        <f t="shared" si="33"/>
        <v>0</v>
      </c>
    </row>
    <row r="87" spans="1:28" x14ac:dyDescent="0.25">
      <c r="A87" t="s">
        <v>281</v>
      </c>
      <c r="B87" t="s">
        <v>408</v>
      </c>
      <c r="C87" s="60">
        <f>COUNTIFS('2way'!$A$3:$A$7690,"&gt;50%",'2way'!$Y$3:$Y$7690,"Y",'2way'!$Q$3:$Q$7690,"=" &amp;B87) +  COUNTIFS('2way'!$A$3:$A$7690,"&gt;50%",'2way'!$Y$3:$Y$7690,"Y",'2way'!$R$3:$R$7690,"=" &amp;B87)</f>
        <v>0</v>
      </c>
      <c r="D87" s="61">
        <f>COUNTIFS('2way'!$A$3:$A$7690,"&gt;50%",'2way'!$Y$3:$Y$7690,"N",'2way'!$Q$3:$Q$7690,"=" &amp;B87) +  COUNTIFS('2way'!$A$3:$A$7690,"&gt;50%",'2way'!$Y$3:$Y$7690,"N",'2way'!$R$3:$R$7690,"=" &amp;B87)</f>
        <v>0</v>
      </c>
      <c r="E87" s="61">
        <f>COUNTIFS('2way'!$B$3:$B$7690,"&gt;50%",'2way'!$Y$3:$Y$7690,"N",'2way'!$Q$3:$Q$7690,"=" &amp;B87) +  COUNTIFS('2way'!$B$3:$B$7690,"&gt;50%",'2way'!$Y$3:$Y$7690,"N",'2way'!$R$3:$R$7690,"=" &amp;B87)</f>
        <v>1</v>
      </c>
      <c r="F87" s="61">
        <f>COUNTIFS('2way'!$B$3:$B$7690,"&gt;50%",'2way'!$Y$3:$Y$7690,"Y",'2way'!$Q$3:$Q$7690,"=" &amp;B87) +  COUNTIFS('2way'!$B$3:$B$7690,"&gt;50%",'2way'!$Y$3:$Y$7690,"Y",'2way'!$R$3:$R$7690,"=" &amp;B87)</f>
        <v>2</v>
      </c>
      <c r="G87">
        <f>COUNTIF('2way'!$Q$3:$Q$7690,"=" &amp;B87) + COUNTIF('2way'!$R$3:$R$7690,"=" &amp;B87)</f>
        <v>6</v>
      </c>
      <c r="H87" s="6">
        <f t="shared" si="18"/>
        <v>0</v>
      </c>
      <c r="I87" s="6">
        <f t="shared" si="19"/>
        <v>0</v>
      </c>
      <c r="J87" s="6">
        <f t="shared" si="20"/>
        <v>0.16666666666666666</v>
      </c>
      <c r="K87" s="6">
        <f t="shared" si="21"/>
        <v>0.33333333333333331</v>
      </c>
      <c r="L87" s="61">
        <f>COUNTIFS('2way'!$M$3:$M$7690,"&gt;50%",'2way'!$Y$3:$Y$7690,"Y",'2way'!$Q$3:$Q$7690,"=" &amp;B87) +  COUNTIFS('2way'!$M$3:$M$7690,"&gt;50%",'2way'!$Y$3:$Y$7690,"Y",'2way'!$R$3:$R$7690,"=" &amp;B87)</f>
        <v>0</v>
      </c>
      <c r="M87" s="61">
        <f>COUNTIFS('2way'!$M$3:$M$7690,"&gt;50%",'2way'!$Y$3:$Y$7690,"N",'2way'!$Q$3:$Q$7690,"=" &amp;B87) +  COUNTIFS('2way'!$M$3:$M$7690,"&gt;50%",'2way'!$Y$3:$Y$7690,"N",'2way'!$R$3:$R$7690,"=" &amp;B87)</f>
        <v>0</v>
      </c>
      <c r="N87" s="61">
        <f>COUNTIFS('2way'!$N$3:$N$7690,"&gt;50%",'2way'!$Y$3:$Y$7690,"N",'2way'!$Q$3:$Q$7690,"=" &amp;B87) +  COUNTIFS('2way'!$N$3:$N$7690,"&gt;50%",'2way'!$Y$3:$Y$7690,"N",'2way'!$R$3:$R$7690,"=" &amp;B87)</f>
        <v>0</v>
      </c>
      <c r="O87" s="61">
        <f>COUNTIFS('2way'!$N$3:$N$7690,"&gt;50%",'2way'!$Y$3:$Y$7690,"Y",'2way'!$Q$3:$Q$7690,"=" &amp;B87) +  COUNTIFS('2way'!$N$3:$N$7690,"&gt;50%",'2way'!$Y$3:$Y$7690,"Y",'2way'!$R$3:$R$7690,"=" &amp;B87)</f>
        <v>0</v>
      </c>
      <c r="P87">
        <f>COUNTIF('2way'!$Q$3:$Q$7690,"=" &amp;B87) + COUNTIF('2way'!$R$3:$R$7690,"=" &amp;B87)</f>
        <v>6</v>
      </c>
      <c r="Q87" s="6">
        <f t="shared" si="22"/>
        <v>0</v>
      </c>
      <c r="R87" s="6">
        <f t="shared" si="23"/>
        <v>0</v>
      </c>
      <c r="S87" s="6">
        <f t="shared" si="24"/>
        <v>0</v>
      </c>
      <c r="T87" s="6">
        <f t="shared" si="25"/>
        <v>0</v>
      </c>
      <c r="U87">
        <f t="shared" si="26"/>
        <v>1</v>
      </c>
      <c r="V87" s="6">
        <f t="shared" si="27"/>
        <v>0.16666666666666666</v>
      </c>
      <c r="W87">
        <f t="shared" si="28"/>
        <v>0</v>
      </c>
      <c r="X87" s="6">
        <f t="shared" si="29"/>
        <v>0</v>
      </c>
      <c r="Y87">
        <f t="shared" si="30"/>
        <v>2</v>
      </c>
      <c r="Z87" s="6">
        <f t="shared" si="31"/>
        <v>0.33333333333333331</v>
      </c>
      <c r="AA87">
        <f t="shared" si="32"/>
        <v>0</v>
      </c>
      <c r="AB87" s="6">
        <f t="shared" si="33"/>
        <v>0</v>
      </c>
    </row>
    <row r="88" spans="1:28" x14ac:dyDescent="0.25">
      <c r="A88" t="s">
        <v>281</v>
      </c>
      <c r="B88" t="s">
        <v>484</v>
      </c>
      <c r="C88" s="60">
        <f>COUNTIFS('2way'!$A$3:$A$7690,"&gt;50%",'2way'!$Y$3:$Y$7690,"Y",'2way'!$Q$3:$Q$7690,"=" &amp;B88) +  COUNTIFS('2way'!$A$3:$A$7690,"&gt;50%",'2way'!$Y$3:$Y$7690,"Y",'2way'!$R$3:$R$7690,"=" &amp;B88)</f>
        <v>0</v>
      </c>
      <c r="D88" s="61">
        <f>COUNTIFS('2way'!$A$3:$A$7690,"&gt;50%",'2way'!$Y$3:$Y$7690,"N",'2way'!$Q$3:$Q$7690,"=" &amp;B88) +  COUNTIFS('2way'!$A$3:$A$7690,"&gt;50%",'2way'!$Y$3:$Y$7690,"N",'2way'!$R$3:$R$7690,"=" &amp;B88)</f>
        <v>3</v>
      </c>
      <c r="E88" s="61">
        <f>COUNTIFS('2way'!$B$3:$B$7690,"&gt;50%",'2way'!$Y$3:$Y$7690,"N",'2way'!$Q$3:$Q$7690,"=" &amp;B88) +  COUNTIFS('2way'!$B$3:$B$7690,"&gt;50%",'2way'!$Y$3:$Y$7690,"N",'2way'!$R$3:$R$7690,"=" &amp;B88)</f>
        <v>2</v>
      </c>
      <c r="F88" s="61">
        <f>COUNTIFS('2way'!$B$3:$B$7690,"&gt;50%",'2way'!$Y$3:$Y$7690,"Y",'2way'!$Q$3:$Q$7690,"=" &amp;B88) +  COUNTIFS('2way'!$B$3:$B$7690,"&gt;50%",'2way'!$Y$3:$Y$7690,"Y",'2way'!$R$3:$R$7690,"=" &amp;B88)</f>
        <v>1</v>
      </c>
      <c r="G88">
        <f>COUNTIF('2way'!$Q$3:$Q$7690,"=" &amp;B88) + COUNTIF('2way'!$R$3:$R$7690,"=" &amp;B88)</f>
        <v>6</v>
      </c>
      <c r="H88" s="6">
        <f t="shared" si="18"/>
        <v>0</v>
      </c>
      <c r="I88" s="6">
        <f t="shared" si="19"/>
        <v>0.5</v>
      </c>
      <c r="J88" s="6">
        <f t="shared" si="20"/>
        <v>0.33333333333333331</v>
      </c>
      <c r="K88" s="6">
        <f t="shared" si="21"/>
        <v>0.16666666666666666</v>
      </c>
      <c r="L88" s="61">
        <f>COUNTIFS('2way'!$M$3:$M$7690,"&gt;50%",'2way'!$Y$3:$Y$7690,"Y",'2way'!$Q$3:$Q$7690,"=" &amp;B88) +  COUNTIFS('2way'!$M$3:$M$7690,"&gt;50%",'2way'!$Y$3:$Y$7690,"Y",'2way'!$R$3:$R$7690,"=" &amp;B88)</f>
        <v>0</v>
      </c>
      <c r="M88" s="61">
        <f>COUNTIFS('2way'!$M$3:$M$7690,"&gt;50%",'2way'!$Y$3:$Y$7690,"N",'2way'!$Q$3:$Q$7690,"=" &amp;B88) +  COUNTIFS('2way'!$M$3:$M$7690,"&gt;50%",'2way'!$Y$3:$Y$7690,"N",'2way'!$R$3:$R$7690,"=" &amp;B88)</f>
        <v>0</v>
      </c>
      <c r="N88" s="61">
        <f>COUNTIFS('2way'!$N$3:$N$7690,"&gt;50%",'2way'!$Y$3:$Y$7690,"N",'2way'!$Q$3:$Q$7690,"=" &amp;B88) +  COUNTIFS('2way'!$N$3:$N$7690,"&gt;50%",'2way'!$Y$3:$Y$7690,"N",'2way'!$R$3:$R$7690,"=" &amp;B88)</f>
        <v>0</v>
      </c>
      <c r="O88" s="61">
        <f>COUNTIFS('2way'!$N$3:$N$7690,"&gt;50%",'2way'!$Y$3:$Y$7690,"Y",'2way'!$Q$3:$Q$7690,"=" &amp;B88) +  COUNTIFS('2way'!$N$3:$N$7690,"&gt;50%",'2way'!$Y$3:$Y$7690,"Y",'2way'!$R$3:$R$7690,"=" &amp;B88)</f>
        <v>0</v>
      </c>
      <c r="P88">
        <f>COUNTIF('2way'!$Q$3:$Q$7690,"=" &amp;B88) + COUNTIF('2way'!$R$3:$R$7690,"=" &amp;B88)</f>
        <v>6</v>
      </c>
      <c r="Q88" s="6">
        <f t="shared" si="22"/>
        <v>0</v>
      </c>
      <c r="R88" s="6">
        <f t="shared" si="23"/>
        <v>0</v>
      </c>
      <c r="S88" s="6">
        <f t="shared" si="24"/>
        <v>0</v>
      </c>
      <c r="T88" s="6">
        <f t="shared" si="25"/>
        <v>0</v>
      </c>
      <c r="U88">
        <f t="shared" si="26"/>
        <v>2</v>
      </c>
      <c r="V88" s="6">
        <f t="shared" si="27"/>
        <v>0.33333333333333331</v>
      </c>
      <c r="W88">
        <f t="shared" si="28"/>
        <v>0</v>
      </c>
      <c r="X88" s="6">
        <f t="shared" si="29"/>
        <v>0</v>
      </c>
      <c r="Y88">
        <f t="shared" si="30"/>
        <v>4</v>
      </c>
      <c r="Z88" s="6">
        <f t="shared" si="31"/>
        <v>0.66666666666666663</v>
      </c>
      <c r="AA88">
        <f t="shared" si="32"/>
        <v>0</v>
      </c>
      <c r="AB88" s="6">
        <f t="shared" si="33"/>
        <v>0</v>
      </c>
    </row>
    <row r="89" spans="1:28" x14ac:dyDescent="0.25">
      <c r="A89" t="s">
        <v>281</v>
      </c>
      <c r="B89" t="s">
        <v>485</v>
      </c>
      <c r="C89" s="60">
        <f>COUNTIFS('2way'!$A$3:$A$7690,"&gt;50%",'2way'!$Y$3:$Y$7690,"Y",'2way'!$Q$3:$Q$7690,"=" &amp;B89) +  COUNTIFS('2way'!$A$3:$A$7690,"&gt;50%",'2way'!$Y$3:$Y$7690,"Y",'2way'!$R$3:$R$7690,"=" &amp;B89)</f>
        <v>3</v>
      </c>
      <c r="D89" s="61">
        <f>COUNTIFS('2way'!$A$3:$A$7690,"&gt;50%",'2way'!$Y$3:$Y$7690,"N",'2way'!$Q$3:$Q$7690,"=" &amp;B89) +  COUNTIFS('2way'!$A$3:$A$7690,"&gt;50%",'2way'!$Y$3:$Y$7690,"N",'2way'!$R$3:$R$7690,"=" &amp;B89)</f>
        <v>0</v>
      </c>
      <c r="E89" s="61">
        <f>COUNTIFS('2way'!$B$3:$B$7690,"&gt;50%",'2way'!$Y$3:$Y$7690,"N",'2way'!$Q$3:$Q$7690,"=" &amp;B89) +  COUNTIFS('2way'!$B$3:$B$7690,"&gt;50%",'2way'!$Y$3:$Y$7690,"N",'2way'!$R$3:$R$7690,"=" &amp;B89)</f>
        <v>2</v>
      </c>
      <c r="F89" s="61">
        <f>COUNTIFS('2way'!$B$3:$B$7690,"&gt;50%",'2way'!$Y$3:$Y$7690,"Y",'2way'!$Q$3:$Q$7690,"=" &amp;B89) +  COUNTIFS('2way'!$B$3:$B$7690,"&gt;50%",'2way'!$Y$3:$Y$7690,"Y",'2way'!$R$3:$R$7690,"=" &amp;B89)</f>
        <v>1</v>
      </c>
      <c r="G89">
        <f>COUNTIF('2way'!$Q$3:$Q$7690,"=" &amp;B89) + COUNTIF('2way'!$R$3:$R$7690,"=" &amp;B89)</f>
        <v>6</v>
      </c>
      <c r="H89" s="6">
        <f t="shared" si="18"/>
        <v>0.5</v>
      </c>
      <c r="I89" s="6">
        <f t="shared" si="19"/>
        <v>0</v>
      </c>
      <c r="J89" s="6">
        <f t="shared" si="20"/>
        <v>0.33333333333333331</v>
      </c>
      <c r="K89" s="6">
        <f t="shared" si="21"/>
        <v>0.16666666666666666</v>
      </c>
      <c r="L89" s="61">
        <f>COUNTIFS('2way'!$M$3:$M$7690,"&gt;50%",'2way'!$Y$3:$Y$7690,"Y",'2way'!$Q$3:$Q$7690,"=" &amp;B89) +  COUNTIFS('2way'!$M$3:$M$7690,"&gt;50%",'2way'!$Y$3:$Y$7690,"Y",'2way'!$R$3:$R$7690,"=" &amp;B89)</f>
        <v>0</v>
      </c>
      <c r="M89" s="61">
        <f>COUNTIFS('2way'!$M$3:$M$7690,"&gt;50%",'2way'!$Y$3:$Y$7690,"N",'2way'!$Q$3:$Q$7690,"=" &amp;B89) +  COUNTIFS('2way'!$M$3:$M$7690,"&gt;50%",'2way'!$Y$3:$Y$7690,"N",'2way'!$R$3:$R$7690,"=" &amp;B89)</f>
        <v>0</v>
      </c>
      <c r="N89" s="61">
        <f>COUNTIFS('2way'!$N$3:$N$7690,"&gt;50%",'2way'!$Y$3:$Y$7690,"N",'2way'!$Q$3:$Q$7690,"=" &amp;B89) +  COUNTIFS('2way'!$N$3:$N$7690,"&gt;50%",'2way'!$Y$3:$Y$7690,"N",'2way'!$R$3:$R$7690,"=" &amp;B89)</f>
        <v>0</v>
      </c>
      <c r="O89" s="61">
        <f>COUNTIFS('2way'!$N$3:$N$7690,"&gt;50%",'2way'!$Y$3:$Y$7690,"Y",'2way'!$Q$3:$Q$7690,"=" &amp;B89) +  COUNTIFS('2way'!$N$3:$N$7690,"&gt;50%",'2way'!$Y$3:$Y$7690,"Y",'2way'!$R$3:$R$7690,"=" &amp;B89)</f>
        <v>0</v>
      </c>
      <c r="P89">
        <f>COUNTIF('2way'!$Q$3:$Q$7690,"=" &amp;B89) + COUNTIF('2way'!$R$3:$R$7690,"=" &amp;B89)</f>
        <v>6</v>
      </c>
      <c r="Q89" s="6">
        <f t="shared" si="22"/>
        <v>0</v>
      </c>
      <c r="R89" s="6">
        <f t="shared" si="23"/>
        <v>0</v>
      </c>
      <c r="S89" s="6">
        <f t="shared" si="24"/>
        <v>0</v>
      </c>
      <c r="T89" s="6">
        <f t="shared" si="25"/>
        <v>0</v>
      </c>
      <c r="U89">
        <f t="shared" si="26"/>
        <v>5</v>
      </c>
      <c r="V89" s="6">
        <f t="shared" si="27"/>
        <v>0.83333333333333337</v>
      </c>
      <c r="W89">
        <f t="shared" si="28"/>
        <v>0</v>
      </c>
      <c r="X89" s="6">
        <f t="shared" si="29"/>
        <v>0</v>
      </c>
      <c r="Y89">
        <f t="shared" si="30"/>
        <v>1</v>
      </c>
      <c r="Z89" s="6">
        <f t="shared" si="31"/>
        <v>0.16666666666666666</v>
      </c>
      <c r="AA89">
        <f t="shared" si="32"/>
        <v>0</v>
      </c>
      <c r="AB89" s="6">
        <f t="shared" si="33"/>
        <v>0</v>
      </c>
    </row>
    <row r="90" spans="1:28" x14ac:dyDescent="0.25">
      <c r="A90" t="s">
        <v>281</v>
      </c>
      <c r="B90" t="s">
        <v>410</v>
      </c>
      <c r="C90" s="60">
        <f>COUNTIFS('2way'!$A$3:$A$7690,"&gt;50%",'2way'!$Y$3:$Y$7690,"Y",'2way'!$Q$3:$Q$7690,"=" &amp;B90) +  COUNTIFS('2way'!$A$3:$A$7690,"&gt;50%",'2way'!$Y$3:$Y$7690,"Y",'2way'!$R$3:$R$7690,"=" &amp;B90)</f>
        <v>0</v>
      </c>
      <c r="D90" s="61">
        <f>COUNTIFS('2way'!$A$3:$A$7690,"&gt;50%",'2way'!$Y$3:$Y$7690,"N",'2way'!$Q$3:$Q$7690,"=" &amp;B90) +  COUNTIFS('2way'!$A$3:$A$7690,"&gt;50%",'2way'!$Y$3:$Y$7690,"N",'2way'!$R$3:$R$7690,"=" &amp;B90)</f>
        <v>0</v>
      </c>
      <c r="E90" s="61">
        <f>COUNTIFS('2way'!$B$3:$B$7690,"&gt;50%",'2way'!$Y$3:$Y$7690,"N",'2way'!$Q$3:$Q$7690,"=" &amp;B90) +  COUNTIFS('2way'!$B$3:$B$7690,"&gt;50%",'2way'!$Y$3:$Y$7690,"N",'2way'!$R$3:$R$7690,"=" &amp;B90)</f>
        <v>1</v>
      </c>
      <c r="F90" s="61">
        <f>COUNTIFS('2way'!$B$3:$B$7690,"&gt;50%",'2way'!$Y$3:$Y$7690,"Y",'2way'!$Q$3:$Q$7690,"=" &amp;B90) +  COUNTIFS('2way'!$B$3:$B$7690,"&gt;50%",'2way'!$Y$3:$Y$7690,"Y",'2way'!$R$3:$R$7690,"=" &amp;B90)</f>
        <v>2</v>
      </c>
      <c r="G90">
        <f>COUNTIF('2way'!$Q$3:$Q$7690,"=" &amp;B90) + COUNTIF('2way'!$R$3:$R$7690,"=" &amp;B90)</f>
        <v>6</v>
      </c>
      <c r="H90" s="6">
        <f t="shared" si="18"/>
        <v>0</v>
      </c>
      <c r="I90" s="6">
        <f t="shared" si="19"/>
        <v>0</v>
      </c>
      <c r="J90" s="6">
        <f t="shared" si="20"/>
        <v>0.16666666666666666</v>
      </c>
      <c r="K90" s="6">
        <f t="shared" si="21"/>
        <v>0.33333333333333331</v>
      </c>
      <c r="L90" s="61">
        <f>COUNTIFS('2way'!$M$3:$M$7690,"&gt;50%",'2way'!$Y$3:$Y$7690,"Y",'2way'!$Q$3:$Q$7690,"=" &amp;B90) +  COUNTIFS('2way'!$M$3:$M$7690,"&gt;50%",'2way'!$Y$3:$Y$7690,"Y",'2way'!$R$3:$R$7690,"=" &amp;B90)</f>
        <v>0</v>
      </c>
      <c r="M90" s="61">
        <f>COUNTIFS('2way'!$M$3:$M$7690,"&gt;50%",'2way'!$Y$3:$Y$7690,"N",'2way'!$Q$3:$Q$7690,"=" &amp;B90) +  COUNTIFS('2way'!$M$3:$M$7690,"&gt;50%",'2way'!$Y$3:$Y$7690,"N",'2way'!$R$3:$R$7690,"=" &amp;B90)</f>
        <v>0</v>
      </c>
      <c r="N90" s="61">
        <f>COUNTIFS('2way'!$N$3:$N$7690,"&gt;50%",'2way'!$Y$3:$Y$7690,"N",'2way'!$Q$3:$Q$7690,"=" &amp;B90) +  COUNTIFS('2way'!$N$3:$N$7690,"&gt;50%",'2way'!$Y$3:$Y$7690,"N",'2way'!$R$3:$R$7690,"=" &amp;B90)</f>
        <v>0</v>
      </c>
      <c r="O90" s="61">
        <f>COUNTIFS('2way'!$N$3:$N$7690,"&gt;50%",'2way'!$Y$3:$Y$7690,"Y",'2way'!$Q$3:$Q$7690,"=" &amp;B90) +  COUNTIFS('2way'!$N$3:$N$7690,"&gt;50%",'2way'!$Y$3:$Y$7690,"Y",'2way'!$R$3:$R$7690,"=" &amp;B90)</f>
        <v>0</v>
      </c>
      <c r="P90">
        <f>COUNTIF('2way'!$Q$3:$Q$7690,"=" &amp;B90) + COUNTIF('2way'!$R$3:$R$7690,"=" &amp;B90)</f>
        <v>6</v>
      </c>
      <c r="Q90" s="6">
        <f t="shared" si="22"/>
        <v>0</v>
      </c>
      <c r="R90" s="6">
        <f t="shared" si="23"/>
        <v>0</v>
      </c>
      <c r="S90" s="6">
        <f t="shared" si="24"/>
        <v>0</v>
      </c>
      <c r="T90" s="6">
        <f t="shared" si="25"/>
        <v>0</v>
      </c>
      <c r="U90">
        <f t="shared" si="26"/>
        <v>1</v>
      </c>
      <c r="V90" s="6">
        <f t="shared" si="27"/>
        <v>0.16666666666666666</v>
      </c>
      <c r="W90">
        <f t="shared" si="28"/>
        <v>0</v>
      </c>
      <c r="X90" s="6">
        <f t="shared" si="29"/>
        <v>0</v>
      </c>
      <c r="Y90">
        <f t="shared" si="30"/>
        <v>2</v>
      </c>
      <c r="Z90" s="6">
        <f t="shared" si="31"/>
        <v>0.33333333333333331</v>
      </c>
      <c r="AA90">
        <f t="shared" si="32"/>
        <v>0</v>
      </c>
      <c r="AB90" s="6">
        <f t="shared" si="33"/>
        <v>0</v>
      </c>
    </row>
    <row r="91" spans="1:28" x14ac:dyDescent="0.25">
      <c r="A91" t="s">
        <v>283</v>
      </c>
      <c r="B91" t="s">
        <v>333</v>
      </c>
      <c r="C91" s="60">
        <f>COUNTIFS('2way'!$A$3:$A$7690,"&gt;50%",'2way'!$Y$3:$Y$7690,"Y",'2way'!$Q$3:$Q$7690,"=" &amp;B91) +  COUNTIFS('2way'!$A$3:$A$7690,"&gt;50%",'2way'!$Y$3:$Y$7690,"Y",'2way'!$R$3:$R$7690,"=" &amp;B91)</f>
        <v>0</v>
      </c>
      <c r="D91" s="61">
        <f>COUNTIFS('2way'!$A$3:$A$7690,"&gt;50%",'2way'!$Y$3:$Y$7690,"N",'2way'!$Q$3:$Q$7690,"=" &amp;B91) +  COUNTIFS('2way'!$A$3:$A$7690,"&gt;50%",'2way'!$Y$3:$Y$7690,"N",'2way'!$R$3:$R$7690,"=" &amp;B91)</f>
        <v>1</v>
      </c>
      <c r="E91" s="61">
        <f>COUNTIFS('2way'!$B$3:$B$7690,"&gt;50%",'2way'!$Y$3:$Y$7690,"N",'2way'!$Q$3:$Q$7690,"=" &amp;B91) +  COUNTIFS('2way'!$B$3:$B$7690,"&gt;50%",'2way'!$Y$3:$Y$7690,"N",'2way'!$R$3:$R$7690,"=" &amp;B91)</f>
        <v>4</v>
      </c>
      <c r="F91" s="61">
        <f>COUNTIFS('2way'!$B$3:$B$7690,"&gt;50%",'2way'!$Y$3:$Y$7690,"Y",'2way'!$Q$3:$Q$7690,"=" &amp;B91) +  COUNTIFS('2way'!$B$3:$B$7690,"&gt;50%",'2way'!$Y$3:$Y$7690,"Y",'2way'!$R$3:$R$7690,"=" &amp;B91)</f>
        <v>1</v>
      </c>
      <c r="G91">
        <f>COUNTIF('2way'!$Q$3:$Q$7690,"=" &amp;B91) + COUNTIF('2way'!$R$3:$R$7690,"=" &amp;B91)</f>
        <v>6</v>
      </c>
      <c r="H91" s="6">
        <f t="shared" si="18"/>
        <v>0</v>
      </c>
      <c r="I91" s="6">
        <f t="shared" si="19"/>
        <v>0.16666666666666666</v>
      </c>
      <c r="J91" s="6">
        <f t="shared" si="20"/>
        <v>0.66666666666666663</v>
      </c>
      <c r="K91" s="6">
        <f t="shared" si="21"/>
        <v>0.16666666666666666</v>
      </c>
      <c r="L91" s="61">
        <f>COUNTIFS('2way'!$M$3:$M$7690,"&gt;50%",'2way'!$Y$3:$Y$7690,"Y",'2way'!$Q$3:$Q$7690,"=" &amp;B91) +  COUNTIFS('2way'!$M$3:$M$7690,"&gt;50%",'2way'!$Y$3:$Y$7690,"Y",'2way'!$R$3:$R$7690,"=" &amp;B91)</f>
        <v>0</v>
      </c>
      <c r="M91" s="61">
        <f>COUNTIFS('2way'!$M$3:$M$7690,"&gt;50%",'2way'!$Y$3:$Y$7690,"N",'2way'!$Q$3:$Q$7690,"=" &amp;B91) +  COUNTIFS('2way'!$M$3:$M$7690,"&gt;50%",'2way'!$Y$3:$Y$7690,"N",'2way'!$R$3:$R$7690,"=" &amp;B91)</f>
        <v>0</v>
      </c>
      <c r="N91" s="61">
        <f>COUNTIFS('2way'!$N$3:$N$7690,"&gt;50%",'2way'!$Y$3:$Y$7690,"N",'2way'!$Q$3:$Q$7690,"=" &amp;B91) +  COUNTIFS('2way'!$N$3:$N$7690,"&gt;50%",'2way'!$Y$3:$Y$7690,"N",'2way'!$R$3:$R$7690,"=" &amp;B91)</f>
        <v>0</v>
      </c>
      <c r="O91" s="61">
        <f>COUNTIFS('2way'!$N$3:$N$7690,"&gt;50%",'2way'!$Y$3:$Y$7690,"Y",'2way'!$Q$3:$Q$7690,"=" &amp;B91) +  COUNTIFS('2way'!$N$3:$N$7690,"&gt;50%",'2way'!$Y$3:$Y$7690,"Y",'2way'!$R$3:$R$7690,"=" &amp;B91)</f>
        <v>0</v>
      </c>
      <c r="P91">
        <f>COUNTIF('2way'!$Q$3:$Q$7690,"=" &amp;B91) + COUNTIF('2way'!$R$3:$R$7690,"=" &amp;B91)</f>
        <v>6</v>
      </c>
      <c r="Q91" s="6">
        <f t="shared" si="22"/>
        <v>0</v>
      </c>
      <c r="R91" s="6">
        <f t="shared" si="23"/>
        <v>0</v>
      </c>
      <c r="S91" s="6">
        <f t="shared" si="24"/>
        <v>0</v>
      </c>
      <c r="T91" s="6">
        <f t="shared" si="25"/>
        <v>0</v>
      </c>
      <c r="U91">
        <f t="shared" si="26"/>
        <v>4</v>
      </c>
      <c r="V91" s="6">
        <f t="shared" si="27"/>
        <v>0.66666666666666663</v>
      </c>
      <c r="W91">
        <f t="shared" si="28"/>
        <v>0</v>
      </c>
      <c r="X91" s="6">
        <f t="shared" si="29"/>
        <v>0</v>
      </c>
      <c r="Y91">
        <f t="shared" si="30"/>
        <v>2</v>
      </c>
      <c r="Z91" s="6">
        <f t="shared" si="31"/>
        <v>0.33333333333333331</v>
      </c>
      <c r="AA91">
        <f t="shared" si="32"/>
        <v>0</v>
      </c>
      <c r="AB91" s="6">
        <f t="shared" si="33"/>
        <v>0</v>
      </c>
    </row>
    <row r="92" spans="1:28" x14ac:dyDescent="0.25">
      <c r="A92" t="s">
        <v>283</v>
      </c>
      <c r="B92" t="s">
        <v>331</v>
      </c>
      <c r="C92" s="60">
        <f>COUNTIFS('2way'!$A$3:$A$7690,"&gt;50%",'2way'!$Y$3:$Y$7690,"Y",'2way'!$Q$3:$Q$7690,"=" &amp;B92) +  COUNTIFS('2way'!$A$3:$A$7690,"&gt;50%",'2way'!$Y$3:$Y$7690,"Y",'2way'!$R$3:$R$7690,"=" &amp;B92)</f>
        <v>1</v>
      </c>
      <c r="D92" s="61">
        <f>COUNTIFS('2way'!$A$3:$A$7690,"&gt;50%",'2way'!$Y$3:$Y$7690,"N",'2way'!$Q$3:$Q$7690,"=" &amp;B92) +  COUNTIFS('2way'!$A$3:$A$7690,"&gt;50%",'2way'!$Y$3:$Y$7690,"N",'2way'!$R$3:$R$7690,"=" &amp;B92)</f>
        <v>1</v>
      </c>
      <c r="E92" s="61">
        <f>COUNTIFS('2way'!$B$3:$B$7690,"&gt;50%",'2way'!$Y$3:$Y$7690,"N",'2way'!$Q$3:$Q$7690,"=" &amp;B92) +  COUNTIFS('2way'!$B$3:$B$7690,"&gt;50%",'2way'!$Y$3:$Y$7690,"N",'2way'!$R$3:$R$7690,"=" &amp;B92)</f>
        <v>3</v>
      </c>
      <c r="F92" s="61">
        <f>COUNTIFS('2way'!$B$3:$B$7690,"&gt;50%",'2way'!$Y$3:$Y$7690,"Y",'2way'!$Q$3:$Q$7690,"=" &amp;B92) +  COUNTIFS('2way'!$B$3:$B$7690,"&gt;50%",'2way'!$Y$3:$Y$7690,"Y",'2way'!$R$3:$R$7690,"=" &amp;B92)</f>
        <v>1</v>
      </c>
      <c r="G92">
        <f>COUNTIF('2way'!$Q$3:$Q$7690,"=" &amp;B92) + COUNTIF('2way'!$R$3:$R$7690,"=" &amp;B92)</f>
        <v>7</v>
      </c>
      <c r="H92" s="6">
        <f t="shared" si="18"/>
        <v>0.14285714285714285</v>
      </c>
      <c r="I92" s="6">
        <f t="shared" si="19"/>
        <v>0.14285714285714285</v>
      </c>
      <c r="J92" s="6">
        <f t="shared" si="20"/>
        <v>0.42857142857142855</v>
      </c>
      <c r="K92" s="6">
        <f t="shared" si="21"/>
        <v>0.14285714285714285</v>
      </c>
      <c r="L92" s="61">
        <f>COUNTIFS('2way'!$M$3:$M$7690,"&gt;50%",'2way'!$Y$3:$Y$7690,"Y",'2way'!$Q$3:$Q$7690,"=" &amp;B92) +  COUNTIFS('2way'!$M$3:$M$7690,"&gt;50%",'2way'!$Y$3:$Y$7690,"Y",'2way'!$R$3:$R$7690,"=" &amp;B92)</f>
        <v>0</v>
      </c>
      <c r="M92" s="61">
        <f>COUNTIFS('2way'!$M$3:$M$7690,"&gt;50%",'2way'!$Y$3:$Y$7690,"N",'2way'!$Q$3:$Q$7690,"=" &amp;B92) +  COUNTIFS('2way'!$M$3:$M$7690,"&gt;50%",'2way'!$Y$3:$Y$7690,"N",'2way'!$R$3:$R$7690,"=" &amp;B92)</f>
        <v>0</v>
      </c>
      <c r="N92" s="61">
        <f>COUNTIFS('2way'!$N$3:$N$7690,"&gt;50%",'2way'!$Y$3:$Y$7690,"N",'2way'!$Q$3:$Q$7690,"=" &amp;B92) +  COUNTIFS('2way'!$N$3:$N$7690,"&gt;50%",'2way'!$Y$3:$Y$7690,"N",'2way'!$R$3:$R$7690,"=" &amp;B92)</f>
        <v>0</v>
      </c>
      <c r="O92" s="61">
        <f>COUNTIFS('2way'!$N$3:$N$7690,"&gt;50%",'2way'!$Y$3:$Y$7690,"Y",'2way'!$Q$3:$Q$7690,"=" &amp;B92) +  COUNTIFS('2way'!$N$3:$N$7690,"&gt;50%",'2way'!$Y$3:$Y$7690,"Y",'2way'!$R$3:$R$7690,"=" &amp;B92)</f>
        <v>0</v>
      </c>
      <c r="P92">
        <f>COUNTIF('2way'!$Q$3:$Q$7690,"=" &amp;B92) + COUNTIF('2way'!$R$3:$R$7690,"=" &amp;B92)</f>
        <v>7</v>
      </c>
      <c r="Q92" s="6">
        <f t="shared" si="22"/>
        <v>0</v>
      </c>
      <c r="R92" s="6">
        <f t="shared" si="23"/>
        <v>0</v>
      </c>
      <c r="S92" s="6">
        <f t="shared" si="24"/>
        <v>0</v>
      </c>
      <c r="T92" s="6">
        <f t="shared" si="25"/>
        <v>0</v>
      </c>
      <c r="U92">
        <f t="shared" si="26"/>
        <v>4</v>
      </c>
      <c r="V92" s="6">
        <f t="shared" si="27"/>
        <v>0.5714285714285714</v>
      </c>
      <c r="W92">
        <f t="shared" si="28"/>
        <v>0</v>
      </c>
      <c r="X92" s="6">
        <f t="shared" si="29"/>
        <v>0</v>
      </c>
      <c r="Y92">
        <f t="shared" si="30"/>
        <v>2</v>
      </c>
      <c r="Z92" s="6">
        <f t="shared" si="31"/>
        <v>0.2857142857142857</v>
      </c>
      <c r="AA92">
        <f t="shared" si="32"/>
        <v>0</v>
      </c>
      <c r="AB92" s="6">
        <f t="shared" si="33"/>
        <v>0</v>
      </c>
    </row>
    <row r="93" spans="1:28" x14ac:dyDescent="0.25">
      <c r="A93" t="s">
        <v>283</v>
      </c>
      <c r="B93" t="s">
        <v>289</v>
      </c>
      <c r="C93" s="60">
        <f>COUNTIFS('2way'!$A$3:$A$7690,"&gt;50%",'2way'!$Y$3:$Y$7690,"Y",'2way'!$Q$3:$Q$7690,"=" &amp;B93) +  COUNTIFS('2way'!$A$3:$A$7690,"&gt;50%",'2way'!$Y$3:$Y$7690,"Y",'2way'!$R$3:$R$7690,"=" &amp;B93)</f>
        <v>0</v>
      </c>
      <c r="D93" s="61">
        <f>COUNTIFS('2way'!$A$3:$A$7690,"&gt;50%",'2way'!$Y$3:$Y$7690,"N",'2way'!$Q$3:$Q$7690,"=" &amp;B93) +  COUNTIFS('2way'!$A$3:$A$7690,"&gt;50%",'2way'!$Y$3:$Y$7690,"N",'2way'!$R$3:$R$7690,"=" &amp;B93)</f>
        <v>0</v>
      </c>
      <c r="E93" s="61">
        <f>COUNTIFS('2way'!$B$3:$B$7690,"&gt;50%",'2way'!$Y$3:$Y$7690,"N",'2way'!$Q$3:$Q$7690,"=" &amp;B93) +  COUNTIFS('2way'!$B$3:$B$7690,"&gt;50%",'2way'!$Y$3:$Y$7690,"N",'2way'!$R$3:$R$7690,"=" &amp;B93)</f>
        <v>3</v>
      </c>
      <c r="F93" s="61">
        <f>COUNTIFS('2way'!$B$3:$B$7690,"&gt;50%",'2way'!$Y$3:$Y$7690,"Y",'2way'!$Q$3:$Q$7690,"=" &amp;B93) +  COUNTIFS('2way'!$B$3:$B$7690,"&gt;50%",'2way'!$Y$3:$Y$7690,"Y",'2way'!$R$3:$R$7690,"=" &amp;B93)</f>
        <v>3</v>
      </c>
      <c r="G93">
        <f>COUNTIF('2way'!$Q$3:$Q$7690,"=" &amp;B93) + COUNTIF('2way'!$R$3:$R$7690,"=" &amp;B93)</f>
        <v>7</v>
      </c>
      <c r="H93" s="6">
        <f t="shared" si="18"/>
        <v>0</v>
      </c>
      <c r="I93" s="6">
        <f t="shared" si="19"/>
        <v>0</v>
      </c>
      <c r="J93" s="6">
        <f t="shared" si="20"/>
        <v>0.42857142857142855</v>
      </c>
      <c r="K93" s="6">
        <f t="shared" si="21"/>
        <v>0.42857142857142855</v>
      </c>
      <c r="L93" s="61">
        <f>COUNTIFS('2way'!$M$3:$M$7690,"&gt;50%",'2way'!$Y$3:$Y$7690,"Y",'2way'!$Q$3:$Q$7690,"=" &amp;B93) +  COUNTIFS('2way'!$M$3:$M$7690,"&gt;50%",'2way'!$Y$3:$Y$7690,"Y",'2way'!$R$3:$R$7690,"=" &amp;B93)</f>
        <v>0</v>
      </c>
      <c r="M93" s="61">
        <f>COUNTIFS('2way'!$M$3:$M$7690,"&gt;50%",'2way'!$Y$3:$Y$7690,"N",'2way'!$Q$3:$Q$7690,"=" &amp;B93) +  COUNTIFS('2way'!$M$3:$M$7690,"&gt;50%",'2way'!$Y$3:$Y$7690,"N",'2way'!$R$3:$R$7690,"=" &amp;B93)</f>
        <v>0</v>
      </c>
      <c r="N93" s="61">
        <f>COUNTIFS('2way'!$N$3:$N$7690,"&gt;50%",'2way'!$Y$3:$Y$7690,"N",'2way'!$Q$3:$Q$7690,"=" &amp;B93) +  COUNTIFS('2way'!$N$3:$N$7690,"&gt;50%",'2way'!$Y$3:$Y$7690,"N",'2way'!$R$3:$R$7690,"=" &amp;B93)</f>
        <v>0</v>
      </c>
      <c r="O93" s="61">
        <f>COUNTIFS('2way'!$N$3:$N$7690,"&gt;50%",'2way'!$Y$3:$Y$7690,"Y",'2way'!$Q$3:$Q$7690,"=" &amp;B93) +  COUNTIFS('2way'!$N$3:$N$7690,"&gt;50%",'2way'!$Y$3:$Y$7690,"Y",'2way'!$R$3:$R$7690,"=" &amp;B93)</f>
        <v>0</v>
      </c>
      <c r="P93">
        <f>COUNTIF('2way'!$Q$3:$Q$7690,"=" &amp;B93) + COUNTIF('2way'!$R$3:$R$7690,"=" &amp;B93)</f>
        <v>7</v>
      </c>
      <c r="Q93" s="6">
        <f t="shared" si="22"/>
        <v>0</v>
      </c>
      <c r="R93" s="6">
        <f t="shared" si="23"/>
        <v>0</v>
      </c>
      <c r="S93" s="6">
        <f t="shared" si="24"/>
        <v>0</v>
      </c>
      <c r="T93" s="6">
        <f t="shared" si="25"/>
        <v>0</v>
      </c>
      <c r="U93">
        <f t="shared" si="26"/>
        <v>3</v>
      </c>
      <c r="V93" s="6">
        <f t="shared" si="27"/>
        <v>0.42857142857142855</v>
      </c>
      <c r="W93">
        <f t="shared" si="28"/>
        <v>0</v>
      </c>
      <c r="X93" s="6">
        <f t="shared" si="29"/>
        <v>0</v>
      </c>
      <c r="Y93">
        <f t="shared" si="30"/>
        <v>3</v>
      </c>
      <c r="Z93" s="6">
        <f t="shared" si="31"/>
        <v>0.42857142857142855</v>
      </c>
      <c r="AA93">
        <f t="shared" si="32"/>
        <v>0</v>
      </c>
      <c r="AB93" s="6">
        <f t="shared" si="33"/>
        <v>0</v>
      </c>
    </row>
    <row r="94" spans="1:28" x14ac:dyDescent="0.25">
      <c r="A94" t="s">
        <v>283</v>
      </c>
      <c r="B94" t="s">
        <v>330</v>
      </c>
      <c r="C94" s="60">
        <f>COUNTIFS('2way'!$A$3:$A$7690,"&gt;50%",'2way'!$Y$3:$Y$7690,"Y",'2way'!$Q$3:$Q$7690,"=" &amp;B94) +  COUNTIFS('2way'!$A$3:$A$7690,"&gt;50%",'2way'!$Y$3:$Y$7690,"Y",'2way'!$R$3:$R$7690,"=" &amp;B94)</f>
        <v>1</v>
      </c>
      <c r="D94" s="61">
        <f>COUNTIFS('2way'!$A$3:$A$7690,"&gt;50%",'2way'!$Y$3:$Y$7690,"N",'2way'!$Q$3:$Q$7690,"=" &amp;B94) +  COUNTIFS('2way'!$A$3:$A$7690,"&gt;50%",'2way'!$Y$3:$Y$7690,"N",'2way'!$R$3:$R$7690,"=" &amp;B94)</f>
        <v>2</v>
      </c>
      <c r="E94" s="61">
        <f>COUNTIFS('2way'!$B$3:$B$7690,"&gt;50%",'2way'!$Y$3:$Y$7690,"N",'2way'!$Q$3:$Q$7690,"=" &amp;B94) +  COUNTIFS('2way'!$B$3:$B$7690,"&gt;50%",'2way'!$Y$3:$Y$7690,"N",'2way'!$R$3:$R$7690,"=" &amp;B94)</f>
        <v>2</v>
      </c>
      <c r="F94" s="61">
        <f>COUNTIFS('2way'!$B$3:$B$7690,"&gt;50%",'2way'!$Y$3:$Y$7690,"Y",'2way'!$Q$3:$Q$7690,"=" &amp;B94) +  COUNTIFS('2way'!$B$3:$B$7690,"&gt;50%",'2way'!$Y$3:$Y$7690,"Y",'2way'!$R$3:$R$7690,"=" &amp;B94)</f>
        <v>0</v>
      </c>
      <c r="G94">
        <f>COUNTIF('2way'!$Q$3:$Q$7690,"=" &amp;B94) + COUNTIF('2way'!$R$3:$R$7690,"=" &amp;B94)</f>
        <v>6</v>
      </c>
      <c r="H94" s="6">
        <f t="shared" si="18"/>
        <v>0.16666666666666666</v>
      </c>
      <c r="I94" s="6">
        <f t="shared" si="19"/>
        <v>0.33333333333333331</v>
      </c>
      <c r="J94" s="6">
        <f t="shared" si="20"/>
        <v>0.33333333333333331</v>
      </c>
      <c r="K94" s="6">
        <f t="shared" si="21"/>
        <v>0</v>
      </c>
      <c r="L94" s="61">
        <f>COUNTIFS('2way'!$M$3:$M$7690,"&gt;50%",'2way'!$Y$3:$Y$7690,"Y",'2way'!$Q$3:$Q$7690,"=" &amp;B94) +  COUNTIFS('2way'!$M$3:$M$7690,"&gt;50%",'2way'!$Y$3:$Y$7690,"Y",'2way'!$R$3:$R$7690,"=" &amp;B94)</f>
        <v>0</v>
      </c>
      <c r="M94" s="61">
        <f>COUNTIFS('2way'!$M$3:$M$7690,"&gt;50%",'2way'!$Y$3:$Y$7690,"N",'2way'!$Q$3:$Q$7690,"=" &amp;B94) +  COUNTIFS('2way'!$M$3:$M$7690,"&gt;50%",'2way'!$Y$3:$Y$7690,"N",'2way'!$R$3:$R$7690,"=" &amp;B94)</f>
        <v>0</v>
      </c>
      <c r="N94" s="61">
        <f>COUNTIFS('2way'!$N$3:$N$7690,"&gt;50%",'2way'!$Y$3:$Y$7690,"N",'2way'!$Q$3:$Q$7690,"=" &amp;B94) +  COUNTIFS('2way'!$N$3:$N$7690,"&gt;50%",'2way'!$Y$3:$Y$7690,"N",'2way'!$R$3:$R$7690,"=" &amp;B94)</f>
        <v>0</v>
      </c>
      <c r="O94" s="61">
        <f>COUNTIFS('2way'!$N$3:$N$7690,"&gt;50%",'2way'!$Y$3:$Y$7690,"Y",'2way'!$Q$3:$Q$7690,"=" &amp;B94) +  COUNTIFS('2way'!$N$3:$N$7690,"&gt;50%",'2way'!$Y$3:$Y$7690,"Y",'2way'!$R$3:$R$7690,"=" &amp;B94)</f>
        <v>0</v>
      </c>
      <c r="P94">
        <f>COUNTIF('2way'!$Q$3:$Q$7690,"=" &amp;B94) + COUNTIF('2way'!$R$3:$R$7690,"=" &amp;B94)</f>
        <v>6</v>
      </c>
      <c r="Q94" s="6">
        <f t="shared" si="22"/>
        <v>0</v>
      </c>
      <c r="R94" s="6">
        <f t="shared" si="23"/>
        <v>0</v>
      </c>
      <c r="S94" s="6">
        <f t="shared" si="24"/>
        <v>0</v>
      </c>
      <c r="T94" s="6">
        <f t="shared" si="25"/>
        <v>0</v>
      </c>
      <c r="U94">
        <f t="shared" si="26"/>
        <v>3</v>
      </c>
      <c r="V94" s="6">
        <f t="shared" si="27"/>
        <v>0.5</v>
      </c>
      <c r="W94">
        <f t="shared" si="28"/>
        <v>0</v>
      </c>
      <c r="X94" s="6">
        <f t="shared" si="29"/>
        <v>0</v>
      </c>
      <c r="Y94">
        <f t="shared" si="30"/>
        <v>2</v>
      </c>
      <c r="Z94" s="6">
        <f t="shared" si="31"/>
        <v>0.33333333333333331</v>
      </c>
      <c r="AA94">
        <f t="shared" si="32"/>
        <v>0</v>
      </c>
      <c r="AB94" s="6">
        <f t="shared" si="33"/>
        <v>0</v>
      </c>
    </row>
    <row r="95" spans="1:28" x14ac:dyDescent="0.25">
      <c r="A95" t="s">
        <v>283</v>
      </c>
      <c r="B95" t="s">
        <v>411</v>
      </c>
      <c r="C95" s="60">
        <f>COUNTIFS('2way'!$A$3:$A$7690,"&gt;50%",'2way'!$Y$3:$Y$7690,"Y",'2way'!$Q$3:$Q$7690,"=" &amp;B95) +  COUNTIFS('2way'!$A$3:$A$7690,"&gt;50%",'2way'!$Y$3:$Y$7690,"Y",'2way'!$R$3:$R$7690,"=" &amp;B95)</f>
        <v>0</v>
      </c>
      <c r="D95" s="61">
        <f>COUNTIFS('2way'!$A$3:$A$7690,"&gt;50%",'2way'!$Y$3:$Y$7690,"N",'2way'!$Q$3:$Q$7690,"=" &amp;B95) +  COUNTIFS('2way'!$A$3:$A$7690,"&gt;50%",'2way'!$Y$3:$Y$7690,"N",'2way'!$R$3:$R$7690,"=" &amp;B95)</f>
        <v>0</v>
      </c>
      <c r="E95" s="61">
        <f>COUNTIFS('2way'!$B$3:$B$7690,"&gt;50%",'2way'!$Y$3:$Y$7690,"N",'2way'!$Q$3:$Q$7690,"=" &amp;B95) +  COUNTIFS('2way'!$B$3:$B$7690,"&gt;50%",'2way'!$Y$3:$Y$7690,"N",'2way'!$R$3:$R$7690,"=" &amp;B95)</f>
        <v>1</v>
      </c>
      <c r="F95" s="61">
        <f>COUNTIFS('2way'!$B$3:$B$7690,"&gt;50%",'2way'!$Y$3:$Y$7690,"Y",'2way'!$Q$3:$Q$7690,"=" &amp;B95) +  COUNTIFS('2way'!$B$3:$B$7690,"&gt;50%",'2way'!$Y$3:$Y$7690,"Y",'2way'!$R$3:$R$7690,"=" &amp;B95)</f>
        <v>3</v>
      </c>
      <c r="G95">
        <f>COUNTIF('2way'!$Q$3:$Q$7690,"=" &amp;B95) + COUNTIF('2way'!$R$3:$R$7690,"=" &amp;B95)</f>
        <v>5</v>
      </c>
      <c r="H95" s="6">
        <f t="shared" si="18"/>
        <v>0</v>
      </c>
      <c r="I95" s="6">
        <f t="shared" si="19"/>
        <v>0</v>
      </c>
      <c r="J95" s="6">
        <f t="shared" si="20"/>
        <v>0.2</v>
      </c>
      <c r="K95" s="6">
        <f t="shared" si="21"/>
        <v>0.6</v>
      </c>
      <c r="L95" s="61">
        <f>COUNTIFS('2way'!$M$3:$M$7690,"&gt;50%",'2way'!$Y$3:$Y$7690,"Y",'2way'!$Q$3:$Q$7690,"=" &amp;B95) +  COUNTIFS('2way'!$M$3:$M$7690,"&gt;50%",'2way'!$Y$3:$Y$7690,"Y",'2way'!$R$3:$R$7690,"=" &amp;B95)</f>
        <v>0</v>
      </c>
      <c r="M95" s="61">
        <f>COUNTIFS('2way'!$M$3:$M$7690,"&gt;50%",'2way'!$Y$3:$Y$7690,"N",'2way'!$Q$3:$Q$7690,"=" &amp;B95) +  COUNTIFS('2way'!$M$3:$M$7690,"&gt;50%",'2way'!$Y$3:$Y$7690,"N",'2way'!$R$3:$R$7690,"=" &amp;B95)</f>
        <v>0</v>
      </c>
      <c r="N95" s="61">
        <f>COUNTIFS('2way'!$N$3:$N$7690,"&gt;50%",'2way'!$Y$3:$Y$7690,"N",'2way'!$Q$3:$Q$7690,"=" &amp;B95) +  COUNTIFS('2way'!$N$3:$N$7690,"&gt;50%",'2way'!$Y$3:$Y$7690,"N",'2way'!$R$3:$R$7690,"=" &amp;B95)</f>
        <v>0</v>
      </c>
      <c r="O95" s="61">
        <f>COUNTIFS('2way'!$N$3:$N$7690,"&gt;50%",'2way'!$Y$3:$Y$7690,"Y",'2way'!$Q$3:$Q$7690,"=" &amp;B95) +  COUNTIFS('2way'!$N$3:$N$7690,"&gt;50%",'2way'!$Y$3:$Y$7690,"Y",'2way'!$R$3:$R$7690,"=" &amp;B95)</f>
        <v>0</v>
      </c>
      <c r="P95">
        <f>COUNTIF('2way'!$Q$3:$Q$7690,"=" &amp;B95) + COUNTIF('2way'!$R$3:$R$7690,"=" &amp;B95)</f>
        <v>5</v>
      </c>
      <c r="Q95" s="6">
        <f t="shared" si="22"/>
        <v>0</v>
      </c>
      <c r="R95" s="6">
        <f t="shared" si="23"/>
        <v>0</v>
      </c>
      <c r="S95" s="6">
        <f t="shared" si="24"/>
        <v>0</v>
      </c>
      <c r="T95" s="6">
        <f t="shared" si="25"/>
        <v>0</v>
      </c>
      <c r="U95">
        <f t="shared" si="26"/>
        <v>1</v>
      </c>
      <c r="V95" s="6">
        <f t="shared" si="27"/>
        <v>0.2</v>
      </c>
      <c r="W95">
        <f t="shared" si="28"/>
        <v>0</v>
      </c>
      <c r="X95" s="6">
        <f t="shared" si="29"/>
        <v>0</v>
      </c>
      <c r="Y95">
        <f t="shared" si="30"/>
        <v>3</v>
      </c>
      <c r="Z95" s="6">
        <f t="shared" si="31"/>
        <v>0.6</v>
      </c>
      <c r="AA95">
        <f t="shared" si="32"/>
        <v>0</v>
      </c>
      <c r="AB95" s="6">
        <f t="shared" si="33"/>
        <v>0</v>
      </c>
    </row>
    <row r="96" spans="1:28" x14ac:dyDescent="0.25">
      <c r="A96" t="s">
        <v>283</v>
      </c>
      <c r="B96" t="s">
        <v>414</v>
      </c>
      <c r="C96" s="60">
        <f>COUNTIFS('2way'!$A$3:$A$7690,"&gt;50%",'2way'!$Y$3:$Y$7690,"Y",'2way'!$Q$3:$Q$7690,"=" &amp;B96) +  COUNTIFS('2way'!$A$3:$A$7690,"&gt;50%",'2way'!$Y$3:$Y$7690,"Y",'2way'!$R$3:$R$7690,"=" &amp;B96)</f>
        <v>0</v>
      </c>
      <c r="D96" s="61">
        <f>COUNTIFS('2way'!$A$3:$A$7690,"&gt;50%",'2way'!$Y$3:$Y$7690,"N",'2way'!$Q$3:$Q$7690,"=" &amp;B96) +  COUNTIFS('2way'!$A$3:$A$7690,"&gt;50%",'2way'!$Y$3:$Y$7690,"N",'2way'!$R$3:$R$7690,"=" &amp;B96)</f>
        <v>1</v>
      </c>
      <c r="E96" s="61">
        <f>COUNTIFS('2way'!$B$3:$B$7690,"&gt;50%",'2way'!$Y$3:$Y$7690,"N",'2way'!$Q$3:$Q$7690,"=" &amp;B96) +  COUNTIFS('2way'!$B$3:$B$7690,"&gt;50%",'2way'!$Y$3:$Y$7690,"N",'2way'!$R$3:$R$7690,"=" &amp;B96)</f>
        <v>2</v>
      </c>
      <c r="F96" s="61">
        <f>COUNTIFS('2way'!$B$3:$B$7690,"&gt;50%",'2way'!$Y$3:$Y$7690,"Y",'2way'!$Q$3:$Q$7690,"=" &amp;B96) +  COUNTIFS('2way'!$B$3:$B$7690,"&gt;50%",'2way'!$Y$3:$Y$7690,"Y",'2way'!$R$3:$R$7690,"=" &amp;B96)</f>
        <v>3</v>
      </c>
      <c r="G96">
        <f>COUNTIF('2way'!$Q$3:$Q$7690,"=" &amp;B96) + COUNTIF('2way'!$R$3:$R$7690,"=" &amp;B96)</f>
        <v>6</v>
      </c>
      <c r="H96" s="6">
        <f t="shared" si="18"/>
        <v>0</v>
      </c>
      <c r="I96" s="6">
        <f t="shared" si="19"/>
        <v>0.16666666666666666</v>
      </c>
      <c r="J96" s="6">
        <f t="shared" si="20"/>
        <v>0.33333333333333331</v>
      </c>
      <c r="K96" s="6">
        <f t="shared" si="21"/>
        <v>0.5</v>
      </c>
      <c r="L96" s="61">
        <f>COUNTIFS('2way'!$M$3:$M$7690,"&gt;50%",'2way'!$Y$3:$Y$7690,"Y",'2way'!$Q$3:$Q$7690,"=" &amp;B96) +  COUNTIFS('2way'!$M$3:$M$7690,"&gt;50%",'2way'!$Y$3:$Y$7690,"Y",'2way'!$R$3:$R$7690,"=" &amp;B96)</f>
        <v>0</v>
      </c>
      <c r="M96" s="61">
        <f>COUNTIFS('2way'!$M$3:$M$7690,"&gt;50%",'2way'!$Y$3:$Y$7690,"N",'2way'!$Q$3:$Q$7690,"=" &amp;B96) +  COUNTIFS('2way'!$M$3:$M$7690,"&gt;50%",'2way'!$Y$3:$Y$7690,"N",'2way'!$R$3:$R$7690,"=" &amp;B96)</f>
        <v>0</v>
      </c>
      <c r="N96" s="61">
        <f>COUNTIFS('2way'!$N$3:$N$7690,"&gt;50%",'2way'!$Y$3:$Y$7690,"N",'2way'!$Q$3:$Q$7690,"=" &amp;B96) +  COUNTIFS('2way'!$N$3:$N$7690,"&gt;50%",'2way'!$Y$3:$Y$7690,"N",'2way'!$R$3:$R$7690,"=" &amp;B96)</f>
        <v>0</v>
      </c>
      <c r="O96" s="61">
        <f>COUNTIFS('2way'!$N$3:$N$7690,"&gt;50%",'2way'!$Y$3:$Y$7690,"Y",'2way'!$Q$3:$Q$7690,"=" &amp;B96) +  COUNTIFS('2way'!$N$3:$N$7690,"&gt;50%",'2way'!$Y$3:$Y$7690,"Y",'2way'!$R$3:$R$7690,"=" &amp;B96)</f>
        <v>0</v>
      </c>
      <c r="P96">
        <f>COUNTIF('2way'!$Q$3:$Q$7690,"=" &amp;B96) + COUNTIF('2way'!$R$3:$R$7690,"=" &amp;B96)</f>
        <v>6</v>
      </c>
      <c r="Q96" s="6">
        <f t="shared" si="22"/>
        <v>0</v>
      </c>
      <c r="R96" s="6">
        <f t="shared" si="23"/>
        <v>0</v>
      </c>
      <c r="S96" s="6">
        <f t="shared" si="24"/>
        <v>0</v>
      </c>
      <c r="T96" s="6">
        <f t="shared" si="25"/>
        <v>0</v>
      </c>
      <c r="U96">
        <f t="shared" si="26"/>
        <v>2</v>
      </c>
      <c r="V96" s="6">
        <f t="shared" si="27"/>
        <v>0.33333333333333331</v>
      </c>
      <c r="W96">
        <f t="shared" si="28"/>
        <v>0</v>
      </c>
      <c r="X96" s="6">
        <f t="shared" si="29"/>
        <v>0</v>
      </c>
      <c r="Y96">
        <f t="shared" si="30"/>
        <v>4</v>
      </c>
      <c r="Z96" s="6">
        <f t="shared" si="31"/>
        <v>0.66666666666666663</v>
      </c>
      <c r="AA96">
        <f t="shared" si="32"/>
        <v>0</v>
      </c>
      <c r="AB96" s="6">
        <f t="shared" si="33"/>
        <v>0</v>
      </c>
    </row>
    <row r="97" spans="1:28" x14ac:dyDescent="0.25">
      <c r="A97" t="s">
        <v>283</v>
      </c>
      <c r="B97" t="s">
        <v>523</v>
      </c>
      <c r="C97" s="60">
        <f>COUNTIFS('2way'!$A$3:$A$7690,"&gt;50%",'2way'!$Y$3:$Y$7690,"Y",'2way'!$Q$3:$Q$7690,"=" &amp;B97) +  COUNTIFS('2way'!$A$3:$A$7690,"&gt;50%",'2way'!$Y$3:$Y$7690,"Y",'2way'!$R$3:$R$7690,"=" &amp;B97)</f>
        <v>0</v>
      </c>
      <c r="D97" s="61">
        <f>COUNTIFS('2way'!$A$3:$A$7690,"&gt;50%",'2way'!$Y$3:$Y$7690,"N",'2way'!$Q$3:$Q$7690,"=" &amp;B97) +  COUNTIFS('2way'!$A$3:$A$7690,"&gt;50%",'2way'!$Y$3:$Y$7690,"N",'2way'!$R$3:$R$7690,"=" &amp;B97)</f>
        <v>1</v>
      </c>
      <c r="E97" s="61">
        <f>COUNTIFS('2way'!$B$3:$B$7690,"&gt;50%",'2way'!$Y$3:$Y$7690,"N",'2way'!$Q$3:$Q$7690,"=" &amp;B97) +  COUNTIFS('2way'!$B$3:$B$7690,"&gt;50%",'2way'!$Y$3:$Y$7690,"N",'2way'!$R$3:$R$7690,"=" &amp;B97)</f>
        <v>1</v>
      </c>
      <c r="F97" s="61">
        <f>COUNTIFS('2way'!$B$3:$B$7690,"&gt;50%",'2way'!$Y$3:$Y$7690,"Y",'2way'!$Q$3:$Q$7690,"=" &amp;B97) +  COUNTIFS('2way'!$B$3:$B$7690,"&gt;50%",'2way'!$Y$3:$Y$7690,"Y",'2way'!$R$3:$R$7690,"=" &amp;B97)</f>
        <v>1</v>
      </c>
      <c r="G97">
        <f>COUNTIF('2way'!$Q$3:$Q$7690,"=" &amp;B97) + COUNTIF('2way'!$R$3:$R$7690,"=" &amp;B97)</f>
        <v>4</v>
      </c>
      <c r="H97" s="6">
        <f t="shared" si="18"/>
        <v>0</v>
      </c>
      <c r="I97" s="6">
        <f t="shared" si="19"/>
        <v>0.25</v>
      </c>
      <c r="J97" s="6">
        <f t="shared" si="20"/>
        <v>0.25</v>
      </c>
      <c r="K97" s="6">
        <f t="shared" si="21"/>
        <v>0.25</v>
      </c>
      <c r="L97" s="61">
        <f>COUNTIFS('2way'!$M$3:$M$7690,"&gt;50%",'2way'!$Y$3:$Y$7690,"Y",'2way'!$Q$3:$Q$7690,"=" &amp;B97) +  COUNTIFS('2way'!$M$3:$M$7690,"&gt;50%",'2way'!$Y$3:$Y$7690,"Y",'2way'!$R$3:$R$7690,"=" &amp;B97)</f>
        <v>0</v>
      </c>
      <c r="M97" s="61">
        <f>COUNTIFS('2way'!$M$3:$M$7690,"&gt;50%",'2way'!$Y$3:$Y$7690,"N",'2way'!$Q$3:$Q$7690,"=" &amp;B97) +  COUNTIFS('2way'!$M$3:$M$7690,"&gt;50%",'2way'!$Y$3:$Y$7690,"N",'2way'!$R$3:$R$7690,"=" &amp;B97)</f>
        <v>0</v>
      </c>
      <c r="N97" s="61">
        <f>COUNTIFS('2way'!$N$3:$N$7690,"&gt;50%",'2way'!$Y$3:$Y$7690,"N",'2way'!$Q$3:$Q$7690,"=" &amp;B97) +  COUNTIFS('2way'!$N$3:$N$7690,"&gt;50%",'2way'!$Y$3:$Y$7690,"N",'2way'!$R$3:$R$7690,"=" &amp;B97)</f>
        <v>0</v>
      </c>
      <c r="O97" s="61">
        <f>COUNTIFS('2way'!$N$3:$N$7690,"&gt;50%",'2way'!$Y$3:$Y$7690,"Y",'2way'!$Q$3:$Q$7690,"=" &amp;B97) +  COUNTIFS('2way'!$N$3:$N$7690,"&gt;50%",'2way'!$Y$3:$Y$7690,"Y",'2way'!$R$3:$R$7690,"=" &amp;B97)</f>
        <v>0</v>
      </c>
      <c r="P97">
        <f>COUNTIF('2way'!$Q$3:$Q$7690,"=" &amp;B97) + COUNTIF('2way'!$R$3:$R$7690,"=" &amp;B97)</f>
        <v>4</v>
      </c>
      <c r="Q97" s="6">
        <f t="shared" si="22"/>
        <v>0</v>
      </c>
      <c r="R97" s="6">
        <f t="shared" si="23"/>
        <v>0</v>
      </c>
      <c r="S97" s="6">
        <f t="shared" si="24"/>
        <v>0</v>
      </c>
      <c r="T97" s="6">
        <f t="shared" si="25"/>
        <v>0</v>
      </c>
      <c r="U97">
        <f t="shared" si="26"/>
        <v>1</v>
      </c>
      <c r="V97" s="6">
        <f t="shared" si="27"/>
        <v>0.25</v>
      </c>
      <c r="W97">
        <f t="shared" si="28"/>
        <v>0</v>
      </c>
      <c r="X97" s="6">
        <f t="shared" si="29"/>
        <v>0</v>
      </c>
      <c r="Y97">
        <f t="shared" si="30"/>
        <v>2</v>
      </c>
      <c r="Z97" s="6">
        <f t="shared" si="31"/>
        <v>0.5</v>
      </c>
      <c r="AA97">
        <f t="shared" si="32"/>
        <v>0</v>
      </c>
      <c r="AB97" s="6">
        <f t="shared" si="33"/>
        <v>0</v>
      </c>
    </row>
    <row r="98" spans="1:28" x14ac:dyDescent="0.25">
      <c r="A98" t="s">
        <v>283</v>
      </c>
      <c r="B98" t="s">
        <v>290</v>
      </c>
      <c r="C98" s="60">
        <f>COUNTIFS('2way'!$A$3:$A$7690,"&gt;50%",'2way'!$Y$3:$Y$7690,"Y",'2way'!$Q$3:$Q$7690,"=" &amp;B98) +  COUNTIFS('2way'!$A$3:$A$7690,"&gt;50%",'2way'!$Y$3:$Y$7690,"Y",'2way'!$R$3:$R$7690,"=" &amp;B98)</f>
        <v>1</v>
      </c>
      <c r="D98" s="61">
        <f>COUNTIFS('2way'!$A$3:$A$7690,"&gt;50%",'2way'!$Y$3:$Y$7690,"N",'2way'!$Q$3:$Q$7690,"=" &amp;B98) +  COUNTIFS('2way'!$A$3:$A$7690,"&gt;50%",'2way'!$Y$3:$Y$7690,"N",'2way'!$R$3:$R$7690,"=" &amp;B98)</f>
        <v>0</v>
      </c>
      <c r="E98" s="61">
        <f>COUNTIFS('2way'!$B$3:$B$7690,"&gt;50%",'2way'!$Y$3:$Y$7690,"N",'2way'!$Q$3:$Q$7690,"=" &amp;B98) +  COUNTIFS('2way'!$B$3:$B$7690,"&gt;50%",'2way'!$Y$3:$Y$7690,"N",'2way'!$R$3:$R$7690,"=" &amp;B98)</f>
        <v>0</v>
      </c>
      <c r="F98" s="61">
        <f>COUNTIFS('2way'!$B$3:$B$7690,"&gt;50%",'2way'!$Y$3:$Y$7690,"Y",'2way'!$Q$3:$Q$7690,"=" &amp;B98) +  COUNTIFS('2way'!$B$3:$B$7690,"&gt;50%",'2way'!$Y$3:$Y$7690,"Y",'2way'!$R$3:$R$7690,"=" &amp;B98)</f>
        <v>2</v>
      </c>
      <c r="G98">
        <f>COUNTIF('2way'!$Q$3:$Q$7690,"=" &amp;B98) + COUNTIF('2way'!$R$3:$R$7690,"=" &amp;B98)</f>
        <v>4</v>
      </c>
      <c r="H98" s="6">
        <f t="shared" si="18"/>
        <v>0.25</v>
      </c>
      <c r="I98" s="6">
        <f t="shared" si="19"/>
        <v>0</v>
      </c>
      <c r="J98" s="6">
        <f t="shared" si="20"/>
        <v>0</v>
      </c>
      <c r="K98" s="6">
        <f t="shared" si="21"/>
        <v>0.5</v>
      </c>
      <c r="L98" s="61">
        <f>COUNTIFS('2way'!$M$3:$M$7690,"&gt;50%",'2way'!$Y$3:$Y$7690,"Y",'2way'!$Q$3:$Q$7690,"=" &amp;B98) +  COUNTIFS('2way'!$M$3:$M$7690,"&gt;50%",'2way'!$Y$3:$Y$7690,"Y",'2way'!$R$3:$R$7690,"=" &amp;B98)</f>
        <v>0</v>
      </c>
      <c r="M98" s="61">
        <f>COUNTIFS('2way'!$M$3:$M$7690,"&gt;50%",'2way'!$Y$3:$Y$7690,"N",'2way'!$Q$3:$Q$7690,"=" &amp;B98) +  COUNTIFS('2way'!$M$3:$M$7690,"&gt;50%",'2way'!$Y$3:$Y$7690,"N",'2way'!$R$3:$R$7690,"=" &amp;B98)</f>
        <v>0</v>
      </c>
      <c r="N98" s="61">
        <f>COUNTIFS('2way'!$N$3:$N$7690,"&gt;50%",'2way'!$Y$3:$Y$7690,"N",'2way'!$Q$3:$Q$7690,"=" &amp;B98) +  COUNTIFS('2way'!$N$3:$N$7690,"&gt;50%",'2way'!$Y$3:$Y$7690,"N",'2way'!$R$3:$R$7690,"=" &amp;B98)</f>
        <v>0</v>
      </c>
      <c r="O98" s="61">
        <f>COUNTIFS('2way'!$N$3:$N$7690,"&gt;50%",'2way'!$Y$3:$Y$7690,"Y",'2way'!$Q$3:$Q$7690,"=" &amp;B98) +  COUNTIFS('2way'!$N$3:$N$7690,"&gt;50%",'2way'!$Y$3:$Y$7690,"Y",'2way'!$R$3:$R$7690,"=" &amp;B98)</f>
        <v>0</v>
      </c>
      <c r="P98">
        <f>COUNTIF('2way'!$Q$3:$Q$7690,"=" &amp;B98) + COUNTIF('2way'!$R$3:$R$7690,"=" &amp;B98)</f>
        <v>4</v>
      </c>
      <c r="Q98" s="6">
        <f t="shared" si="22"/>
        <v>0</v>
      </c>
      <c r="R98" s="6">
        <f t="shared" si="23"/>
        <v>0</v>
      </c>
      <c r="S98" s="6">
        <f t="shared" si="24"/>
        <v>0</v>
      </c>
      <c r="T98" s="6">
        <f t="shared" si="25"/>
        <v>0</v>
      </c>
      <c r="U98">
        <f t="shared" si="26"/>
        <v>1</v>
      </c>
      <c r="V98" s="6">
        <f t="shared" si="27"/>
        <v>0.25</v>
      </c>
      <c r="W98">
        <f t="shared" si="28"/>
        <v>0</v>
      </c>
      <c r="X98" s="6">
        <f t="shared" si="29"/>
        <v>0</v>
      </c>
      <c r="Y98">
        <f t="shared" si="30"/>
        <v>2</v>
      </c>
      <c r="Z98" s="6">
        <f t="shared" si="31"/>
        <v>0.5</v>
      </c>
      <c r="AA98">
        <f t="shared" si="32"/>
        <v>0</v>
      </c>
      <c r="AB98" s="6">
        <f t="shared" si="33"/>
        <v>0</v>
      </c>
    </row>
    <row r="99" spans="1:28" x14ac:dyDescent="0.25">
      <c r="A99" t="s">
        <v>283</v>
      </c>
      <c r="B99" t="s">
        <v>413</v>
      </c>
      <c r="C99" s="60">
        <f>COUNTIFS('2way'!$A$3:$A$7690,"&gt;50%",'2way'!$Y$3:$Y$7690,"Y",'2way'!$Q$3:$Q$7690,"=" &amp;B99) +  COUNTIFS('2way'!$A$3:$A$7690,"&gt;50%",'2way'!$Y$3:$Y$7690,"Y",'2way'!$R$3:$R$7690,"=" &amp;B99)</f>
        <v>0</v>
      </c>
      <c r="D99" s="61">
        <f>COUNTIFS('2way'!$A$3:$A$7690,"&gt;50%",'2way'!$Y$3:$Y$7690,"N",'2way'!$Q$3:$Q$7690,"=" &amp;B99) +  COUNTIFS('2way'!$A$3:$A$7690,"&gt;50%",'2way'!$Y$3:$Y$7690,"N",'2way'!$R$3:$R$7690,"=" &amp;B99)</f>
        <v>1</v>
      </c>
      <c r="E99" s="61">
        <f>COUNTIFS('2way'!$B$3:$B$7690,"&gt;50%",'2way'!$Y$3:$Y$7690,"N",'2way'!$Q$3:$Q$7690,"=" &amp;B99) +  COUNTIFS('2way'!$B$3:$B$7690,"&gt;50%",'2way'!$Y$3:$Y$7690,"N",'2way'!$R$3:$R$7690,"=" &amp;B99)</f>
        <v>1</v>
      </c>
      <c r="F99" s="61">
        <f>COUNTIFS('2way'!$B$3:$B$7690,"&gt;50%",'2way'!$Y$3:$Y$7690,"Y",'2way'!$Q$3:$Q$7690,"=" &amp;B99) +  COUNTIFS('2way'!$B$3:$B$7690,"&gt;50%",'2way'!$Y$3:$Y$7690,"Y",'2way'!$R$3:$R$7690,"=" &amp;B99)</f>
        <v>4</v>
      </c>
      <c r="G99">
        <f>COUNTIF('2way'!$Q$3:$Q$7690,"=" &amp;B99) + COUNTIF('2way'!$R$3:$R$7690,"=" &amp;B99)</f>
        <v>6</v>
      </c>
      <c r="H99" s="6">
        <f t="shared" si="18"/>
        <v>0</v>
      </c>
      <c r="I99" s="6">
        <f t="shared" si="19"/>
        <v>0.16666666666666666</v>
      </c>
      <c r="J99" s="6">
        <f t="shared" si="20"/>
        <v>0.16666666666666666</v>
      </c>
      <c r="K99" s="6">
        <f t="shared" si="21"/>
        <v>0.66666666666666663</v>
      </c>
      <c r="L99" s="61">
        <f>COUNTIFS('2way'!$M$3:$M$7690,"&gt;50%",'2way'!$Y$3:$Y$7690,"Y",'2way'!$Q$3:$Q$7690,"=" &amp;B99) +  COUNTIFS('2way'!$M$3:$M$7690,"&gt;50%",'2way'!$Y$3:$Y$7690,"Y",'2way'!$R$3:$R$7690,"=" &amp;B99)</f>
        <v>0</v>
      </c>
      <c r="M99" s="61">
        <f>COUNTIFS('2way'!$M$3:$M$7690,"&gt;50%",'2way'!$Y$3:$Y$7690,"N",'2way'!$Q$3:$Q$7690,"=" &amp;B99) +  COUNTIFS('2way'!$M$3:$M$7690,"&gt;50%",'2way'!$Y$3:$Y$7690,"N",'2way'!$R$3:$R$7690,"=" &amp;B99)</f>
        <v>0</v>
      </c>
      <c r="N99" s="61">
        <f>COUNTIFS('2way'!$N$3:$N$7690,"&gt;50%",'2way'!$Y$3:$Y$7690,"N",'2way'!$Q$3:$Q$7690,"=" &amp;B99) +  COUNTIFS('2way'!$N$3:$N$7690,"&gt;50%",'2way'!$Y$3:$Y$7690,"N",'2way'!$R$3:$R$7690,"=" &amp;B99)</f>
        <v>0</v>
      </c>
      <c r="O99" s="61">
        <f>COUNTIFS('2way'!$N$3:$N$7690,"&gt;50%",'2way'!$Y$3:$Y$7690,"Y",'2way'!$Q$3:$Q$7690,"=" &amp;B99) +  COUNTIFS('2way'!$N$3:$N$7690,"&gt;50%",'2way'!$Y$3:$Y$7690,"Y",'2way'!$R$3:$R$7690,"=" &amp;B99)</f>
        <v>0</v>
      </c>
      <c r="P99">
        <f>COUNTIF('2way'!$Q$3:$Q$7690,"=" &amp;B99) + COUNTIF('2way'!$R$3:$R$7690,"=" &amp;B99)</f>
        <v>6</v>
      </c>
      <c r="Q99" s="6">
        <f t="shared" si="22"/>
        <v>0</v>
      </c>
      <c r="R99" s="6">
        <f t="shared" si="23"/>
        <v>0</v>
      </c>
      <c r="S99" s="6">
        <f t="shared" si="24"/>
        <v>0</v>
      </c>
      <c r="T99" s="6">
        <f t="shared" si="25"/>
        <v>0</v>
      </c>
      <c r="U99">
        <f t="shared" si="26"/>
        <v>1</v>
      </c>
      <c r="V99" s="6">
        <f t="shared" si="27"/>
        <v>0.16666666666666666</v>
      </c>
      <c r="W99">
        <f t="shared" si="28"/>
        <v>0</v>
      </c>
      <c r="X99" s="6">
        <f t="shared" si="29"/>
        <v>0</v>
      </c>
      <c r="Y99">
        <f t="shared" si="30"/>
        <v>5</v>
      </c>
      <c r="Z99" s="6">
        <f t="shared" si="31"/>
        <v>0.83333333333333337</v>
      </c>
      <c r="AA99">
        <f t="shared" si="32"/>
        <v>0</v>
      </c>
      <c r="AB99" s="6">
        <f t="shared" si="33"/>
        <v>0</v>
      </c>
    </row>
    <row r="100" spans="1:28" x14ac:dyDescent="0.25">
      <c r="A100" t="s">
        <v>283</v>
      </c>
      <c r="B100" t="s">
        <v>412</v>
      </c>
      <c r="C100" s="60">
        <f>COUNTIFS('2way'!$A$3:$A$7690,"&gt;50%",'2way'!$Y$3:$Y$7690,"Y",'2way'!$Q$3:$Q$7690,"=" &amp;B100) +  COUNTIFS('2way'!$A$3:$A$7690,"&gt;50%",'2way'!$Y$3:$Y$7690,"Y",'2way'!$R$3:$R$7690,"=" &amp;B100)</f>
        <v>1</v>
      </c>
      <c r="D100" s="61">
        <f>COUNTIFS('2way'!$A$3:$A$7690,"&gt;50%",'2way'!$Y$3:$Y$7690,"N",'2way'!$Q$3:$Q$7690,"=" &amp;B100) +  COUNTIFS('2way'!$A$3:$A$7690,"&gt;50%",'2way'!$Y$3:$Y$7690,"N",'2way'!$R$3:$R$7690,"=" &amp;B100)</f>
        <v>1</v>
      </c>
      <c r="E100" s="61">
        <f>COUNTIFS('2way'!$B$3:$B$7690,"&gt;50%",'2way'!$Y$3:$Y$7690,"N",'2way'!$Q$3:$Q$7690,"=" &amp;B100) +  COUNTIFS('2way'!$B$3:$B$7690,"&gt;50%",'2way'!$Y$3:$Y$7690,"N",'2way'!$R$3:$R$7690,"=" &amp;B100)</f>
        <v>3</v>
      </c>
      <c r="F100" s="61">
        <f>COUNTIFS('2way'!$B$3:$B$7690,"&gt;50%",'2way'!$Y$3:$Y$7690,"Y",'2way'!$Q$3:$Q$7690,"=" &amp;B100) +  COUNTIFS('2way'!$B$3:$B$7690,"&gt;50%",'2way'!$Y$3:$Y$7690,"Y",'2way'!$R$3:$R$7690,"=" &amp;B100)</f>
        <v>1</v>
      </c>
      <c r="G100">
        <f>COUNTIF('2way'!$Q$3:$Q$7690,"=" &amp;B100) + COUNTIF('2way'!$R$3:$R$7690,"=" &amp;B100)</f>
        <v>6</v>
      </c>
      <c r="H100" s="6">
        <f t="shared" si="18"/>
        <v>0.16666666666666666</v>
      </c>
      <c r="I100" s="6">
        <f t="shared" si="19"/>
        <v>0.16666666666666666</v>
      </c>
      <c r="J100" s="6">
        <f t="shared" si="20"/>
        <v>0.5</v>
      </c>
      <c r="K100" s="6">
        <f t="shared" si="21"/>
        <v>0.16666666666666666</v>
      </c>
      <c r="L100" s="61">
        <f>COUNTIFS('2way'!$M$3:$M$7690,"&gt;50%",'2way'!$Y$3:$Y$7690,"Y",'2way'!$Q$3:$Q$7690,"=" &amp;B100) +  COUNTIFS('2way'!$M$3:$M$7690,"&gt;50%",'2way'!$Y$3:$Y$7690,"Y",'2way'!$R$3:$R$7690,"=" &amp;B100)</f>
        <v>0</v>
      </c>
      <c r="M100" s="61">
        <f>COUNTIFS('2way'!$M$3:$M$7690,"&gt;50%",'2way'!$Y$3:$Y$7690,"N",'2way'!$Q$3:$Q$7690,"=" &amp;B100) +  COUNTIFS('2way'!$M$3:$M$7690,"&gt;50%",'2way'!$Y$3:$Y$7690,"N",'2way'!$R$3:$R$7690,"=" &amp;B100)</f>
        <v>0</v>
      </c>
      <c r="N100" s="61">
        <f>COUNTIFS('2way'!$N$3:$N$7690,"&gt;50%",'2way'!$Y$3:$Y$7690,"N",'2way'!$Q$3:$Q$7690,"=" &amp;B100) +  COUNTIFS('2way'!$N$3:$N$7690,"&gt;50%",'2way'!$Y$3:$Y$7690,"N",'2way'!$R$3:$R$7690,"=" &amp;B100)</f>
        <v>0</v>
      </c>
      <c r="O100" s="61">
        <f>COUNTIFS('2way'!$N$3:$N$7690,"&gt;50%",'2way'!$Y$3:$Y$7690,"Y",'2way'!$Q$3:$Q$7690,"=" &amp;B100) +  COUNTIFS('2way'!$N$3:$N$7690,"&gt;50%",'2way'!$Y$3:$Y$7690,"Y",'2way'!$R$3:$R$7690,"=" &amp;B100)</f>
        <v>0</v>
      </c>
      <c r="P100">
        <f>COUNTIF('2way'!$Q$3:$Q$7690,"=" &amp;B100) + COUNTIF('2way'!$R$3:$R$7690,"=" &amp;B100)</f>
        <v>6</v>
      </c>
      <c r="Q100" s="6">
        <f t="shared" si="22"/>
        <v>0</v>
      </c>
      <c r="R100" s="6">
        <f t="shared" si="23"/>
        <v>0</v>
      </c>
      <c r="S100" s="6">
        <f t="shared" si="24"/>
        <v>0</v>
      </c>
      <c r="T100" s="6">
        <f t="shared" si="25"/>
        <v>0</v>
      </c>
      <c r="U100">
        <f t="shared" si="26"/>
        <v>4</v>
      </c>
      <c r="V100" s="6">
        <f t="shared" si="27"/>
        <v>0.66666666666666663</v>
      </c>
      <c r="W100">
        <f t="shared" si="28"/>
        <v>0</v>
      </c>
      <c r="X100" s="6">
        <f t="shared" si="29"/>
        <v>0</v>
      </c>
      <c r="Y100">
        <f t="shared" si="30"/>
        <v>2</v>
      </c>
      <c r="Z100" s="6">
        <f t="shared" si="31"/>
        <v>0.33333333333333331</v>
      </c>
      <c r="AA100">
        <f t="shared" si="32"/>
        <v>0</v>
      </c>
      <c r="AB100" s="6">
        <f t="shared" si="33"/>
        <v>0</v>
      </c>
    </row>
    <row r="101" spans="1:28" x14ac:dyDescent="0.25">
      <c r="A101" t="s">
        <v>283</v>
      </c>
      <c r="B101" t="s">
        <v>540</v>
      </c>
      <c r="C101" s="60">
        <f>COUNTIFS('2way'!$A$3:$A$7690,"&gt;50%",'2way'!$Y$3:$Y$7690,"Y",'2way'!$Q$3:$Q$7690,"=" &amp;B101) +  COUNTIFS('2way'!$A$3:$A$7690,"&gt;50%",'2way'!$Y$3:$Y$7690,"Y",'2way'!$R$3:$R$7690,"=" &amp;B101)</f>
        <v>0</v>
      </c>
      <c r="D101" s="61">
        <f>COUNTIFS('2way'!$A$3:$A$7690,"&gt;50%",'2way'!$Y$3:$Y$7690,"N",'2way'!$Q$3:$Q$7690,"=" &amp;B101) +  COUNTIFS('2way'!$A$3:$A$7690,"&gt;50%",'2way'!$Y$3:$Y$7690,"N",'2way'!$R$3:$R$7690,"=" &amp;B101)</f>
        <v>2</v>
      </c>
      <c r="E101" s="61">
        <f>COUNTIFS('2way'!$B$3:$B$7690,"&gt;50%",'2way'!$Y$3:$Y$7690,"N",'2way'!$Q$3:$Q$7690,"=" &amp;B101) +  COUNTIFS('2way'!$B$3:$B$7690,"&gt;50%",'2way'!$Y$3:$Y$7690,"N",'2way'!$R$3:$R$7690,"=" &amp;B101)</f>
        <v>2</v>
      </c>
      <c r="F101" s="61">
        <f>COUNTIFS('2way'!$B$3:$B$7690,"&gt;50%",'2way'!$Y$3:$Y$7690,"Y",'2way'!$Q$3:$Q$7690,"=" &amp;B101) +  COUNTIFS('2way'!$B$3:$B$7690,"&gt;50%",'2way'!$Y$3:$Y$7690,"Y",'2way'!$R$3:$R$7690,"=" &amp;B101)</f>
        <v>1</v>
      </c>
      <c r="G101">
        <f>COUNTIF('2way'!$Q$3:$Q$7690,"=" &amp;B101) + COUNTIF('2way'!$R$3:$R$7690,"=" &amp;B101)</f>
        <v>5</v>
      </c>
      <c r="H101" s="6">
        <f t="shared" si="18"/>
        <v>0</v>
      </c>
      <c r="I101" s="6">
        <f t="shared" si="19"/>
        <v>0.4</v>
      </c>
      <c r="J101" s="6">
        <f t="shared" si="20"/>
        <v>0.4</v>
      </c>
      <c r="K101" s="6">
        <f t="shared" si="21"/>
        <v>0.2</v>
      </c>
      <c r="L101" s="61">
        <f>COUNTIFS('2way'!$M$3:$M$7690,"&gt;50%",'2way'!$Y$3:$Y$7690,"Y",'2way'!$Q$3:$Q$7690,"=" &amp;B101) +  COUNTIFS('2way'!$M$3:$M$7690,"&gt;50%",'2way'!$Y$3:$Y$7690,"Y",'2way'!$R$3:$R$7690,"=" &amp;B101)</f>
        <v>0</v>
      </c>
      <c r="M101" s="61">
        <f>COUNTIFS('2way'!$M$3:$M$7690,"&gt;50%",'2way'!$Y$3:$Y$7690,"N",'2way'!$Q$3:$Q$7690,"=" &amp;B101) +  COUNTIFS('2way'!$M$3:$M$7690,"&gt;50%",'2way'!$Y$3:$Y$7690,"N",'2way'!$R$3:$R$7690,"=" &amp;B101)</f>
        <v>0</v>
      </c>
      <c r="N101" s="61">
        <f>COUNTIFS('2way'!$N$3:$N$7690,"&gt;50%",'2way'!$Y$3:$Y$7690,"N",'2way'!$Q$3:$Q$7690,"=" &amp;B101) +  COUNTIFS('2way'!$N$3:$N$7690,"&gt;50%",'2way'!$Y$3:$Y$7690,"N",'2way'!$R$3:$R$7690,"=" &amp;B101)</f>
        <v>0</v>
      </c>
      <c r="O101" s="61">
        <f>COUNTIFS('2way'!$N$3:$N$7690,"&gt;50%",'2way'!$Y$3:$Y$7690,"Y",'2way'!$Q$3:$Q$7690,"=" &amp;B101) +  COUNTIFS('2way'!$N$3:$N$7690,"&gt;50%",'2way'!$Y$3:$Y$7690,"Y",'2way'!$R$3:$R$7690,"=" &amp;B101)</f>
        <v>0</v>
      </c>
      <c r="P101">
        <f>COUNTIF('2way'!$Q$3:$Q$7690,"=" &amp;B101) + COUNTIF('2way'!$R$3:$R$7690,"=" &amp;B101)</f>
        <v>5</v>
      </c>
      <c r="Q101" s="6">
        <f t="shared" si="22"/>
        <v>0</v>
      </c>
      <c r="R101" s="6">
        <f t="shared" si="23"/>
        <v>0</v>
      </c>
      <c r="S101" s="6">
        <f t="shared" si="24"/>
        <v>0</v>
      </c>
      <c r="T101" s="6">
        <f t="shared" si="25"/>
        <v>0</v>
      </c>
      <c r="U101">
        <f t="shared" si="26"/>
        <v>2</v>
      </c>
      <c r="V101" s="6">
        <f t="shared" si="27"/>
        <v>0.4</v>
      </c>
      <c r="W101">
        <f t="shared" si="28"/>
        <v>0</v>
      </c>
      <c r="X101" s="6">
        <f t="shared" si="29"/>
        <v>0</v>
      </c>
      <c r="Y101">
        <f t="shared" si="30"/>
        <v>3</v>
      </c>
      <c r="Z101" s="6">
        <f t="shared" si="31"/>
        <v>0.6</v>
      </c>
      <c r="AA101">
        <f t="shared" si="32"/>
        <v>0</v>
      </c>
      <c r="AB101" s="6">
        <f t="shared" si="33"/>
        <v>0</v>
      </c>
    </row>
    <row r="102" spans="1:28" x14ac:dyDescent="0.25">
      <c r="A102" t="s">
        <v>283</v>
      </c>
      <c r="B102" t="s">
        <v>332</v>
      </c>
      <c r="C102" s="60">
        <f>COUNTIFS('2way'!$A$3:$A$7690,"&gt;50%",'2way'!$Y$3:$Y$7690,"Y",'2way'!$Q$3:$Q$7690,"=" &amp;B102) +  COUNTIFS('2way'!$A$3:$A$7690,"&gt;50%",'2way'!$Y$3:$Y$7690,"Y",'2way'!$R$3:$R$7690,"=" &amp;B102)</f>
        <v>0</v>
      </c>
      <c r="D102" s="61">
        <f>COUNTIFS('2way'!$A$3:$A$7690,"&gt;50%",'2way'!$Y$3:$Y$7690,"N",'2way'!$Q$3:$Q$7690,"=" &amp;B102) +  COUNTIFS('2way'!$A$3:$A$7690,"&gt;50%",'2way'!$Y$3:$Y$7690,"N",'2way'!$R$3:$R$7690,"=" &amp;B102)</f>
        <v>0</v>
      </c>
      <c r="E102" s="61">
        <f>COUNTIFS('2way'!$B$3:$B$7690,"&gt;50%",'2way'!$Y$3:$Y$7690,"N",'2way'!$Q$3:$Q$7690,"=" &amp;B102) +  COUNTIFS('2way'!$B$3:$B$7690,"&gt;50%",'2way'!$Y$3:$Y$7690,"N",'2way'!$R$3:$R$7690,"=" &amp;B102)</f>
        <v>2</v>
      </c>
      <c r="F102" s="61">
        <f>COUNTIFS('2way'!$B$3:$B$7690,"&gt;50%",'2way'!$Y$3:$Y$7690,"Y",'2way'!$Q$3:$Q$7690,"=" &amp;B102) +  COUNTIFS('2way'!$B$3:$B$7690,"&gt;50%",'2way'!$Y$3:$Y$7690,"Y",'2way'!$R$3:$R$7690,"=" &amp;B102)</f>
        <v>2</v>
      </c>
      <c r="G102">
        <f>COUNTIF('2way'!$Q$3:$Q$7690,"=" &amp;B102) + COUNTIF('2way'!$R$3:$R$7690,"=" &amp;B102)</f>
        <v>4</v>
      </c>
      <c r="H102" s="6">
        <f t="shared" si="18"/>
        <v>0</v>
      </c>
      <c r="I102" s="6">
        <f t="shared" si="19"/>
        <v>0</v>
      </c>
      <c r="J102" s="6">
        <f t="shared" si="20"/>
        <v>0.5</v>
      </c>
      <c r="K102" s="6">
        <f t="shared" si="21"/>
        <v>0.5</v>
      </c>
      <c r="L102" s="61">
        <f>COUNTIFS('2way'!$M$3:$M$7690,"&gt;50%",'2way'!$Y$3:$Y$7690,"Y",'2way'!$Q$3:$Q$7690,"=" &amp;B102) +  COUNTIFS('2way'!$M$3:$M$7690,"&gt;50%",'2way'!$Y$3:$Y$7690,"Y",'2way'!$R$3:$R$7690,"=" &amp;B102)</f>
        <v>0</v>
      </c>
      <c r="M102" s="61">
        <f>COUNTIFS('2way'!$M$3:$M$7690,"&gt;50%",'2way'!$Y$3:$Y$7690,"N",'2way'!$Q$3:$Q$7690,"=" &amp;B102) +  COUNTIFS('2way'!$M$3:$M$7690,"&gt;50%",'2way'!$Y$3:$Y$7690,"N",'2way'!$R$3:$R$7690,"=" &amp;B102)</f>
        <v>0</v>
      </c>
      <c r="N102" s="61">
        <f>COUNTIFS('2way'!$N$3:$N$7690,"&gt;50%",'2way'!$Y$3:$Y$7690,"N",'2way'!$Q$3:$Q$7690,"=" &amp;B102) +  COUNTIFS('2way'!$N$3:$N$7690,"&gt;50%",'2way'!$Y$3:$Y$7690,"N",'2way'!$R$3:$R$7690,"=" &amp;B102)</f>
        <v>0</v>
      </c>
      <c r="O102" s="61">
        <f>COUNTIFS('2way'!$N$3:$N$7690,"&gt;50%",'2way'!$Y$3:$Y$7690,"Y",'2way'!$Q$3:$Q$7690,"=" &amp;B102) +  COUNTIFS('2way'!$N$3:$N$7690,"&gt;50%",'2way'!$Y$3:$Y$7690,"Y",'2way'!$R$3:$R$7690,"=" &amp;B102)</f>
        <v>0</v>
      </c>
      <c r="P102">
        <f>COUNTIF('2way'!$Q$3:$Q$7690,"=" &amp;B102) + COUNTIF('2way'!$R$3:$R$7690,"=" &amp;B102)</f>
        <v>4</v>
      </c>
      <c r="Q102" s="6">
        <f t="shared" si="22"/>
        <v>0</v>
      </c>
      <c r="R102" s="6">
        <f t="shared" si="23"/>
        <v>0</v>
      </c>
      <c r="S102" s="6">
        <f t="shared" si="24"/>
        <v>0</v>
      </c>
      <c r="T102" s="6">
        <f t="shared" si="25"/>
        <v>0</v>
      </c>
      <c r="U102">
        <f t="shared" si="26"/>
        <v>2</v>
      </c>
      <c r="V102" s="6">
        <f t="shared" si="27"/>
        <v>0.5</v>
      </c>
      <c r="W102">
        <f t="shared" si="28"/>
        <v>0</v>
      </c>
      <c r="X102" s="6">
        <f t="shared" si="29"/>
        <v>0</v>
      </c>
      <c r="Y102">
        <f t="shared" si="30"/>
        <v>2</v>
      </c>
      <c r="Z102" s="6">
        <f t="shared" si="31"/>
        <v>0.5</v>
      </c>
      <c r="AA102">
        <f t="shared" si="32"/>
        <v>0</v>
      </c>
      <c r="AB102" s="6">
        <f t="shared" si="33"/>
        <v>0</v>
      </c>
    </row>
    <row r="103" spans="1:28" x14ac:dyDescent="0.25">
      <c r="A103" t="s">
        <v>277</v>
      </c>
      <c r="B103" t="s">
        <v>525</v>
      </c>
      <c r="C103" s="60">
        <f>COUNTIFS('2way'!$A$3:$A$7690,"&gt;50%",'2way'!$Y$3:$Y$7690,"Y",'2way'!$Q$3:$Q$7690,"=" &amp;B103) +  COUNTIFS('2way'!$A$3:$A$7690,"&gt;50%",'2way'!$Y$3:$Y$7690,"Y",'2way'!$R$3:$R$7690,"=" &amp;B103)</f>
        <v>0</v>
      </c>
      <c r="D103" s="61">
        <f>COUNTIFS('2way'!$A$3:$A$7690,"&gt;50%",'2way'!$Y$3:$Y$7690,"N",'2way'!$Q$3:$Q$7690,"=" &amp;B103) +  COUNTIFS('2way'!$A$3:$A$7690,"&gt;50%",'2way'!$Y$3:$Y$7690,"N",'2way'!$R$3:$R$7690,"=" &amp;B103)</f>
        <v>0</v>
      </c>
      <c r="E103" s="61">
        <f>COUNTIFS('2way'!$B$3:$B$7690,"&gt;50%",'2way'!$Y$3:$Y$7690,"N",'2way'!$Q$3:$Q$7690,"=" &amp;B103) +  COUNTIFS('2way'!$B$3:$B$7690,"&gt;50%",'2way'!$Y$3:$Y$7690,"N",'2way'!$R$3:$R$7690,"=" &amp;B103)</f>
        <v>2</v>
      </c>
      <c r="F103" s="61">
        <f>COUNTIFS('2way'!$B$3:$B$7690,"&gt;50%",'2way'!$Y$3:$Y$7690,"Y",'2way'!$Q$3:$Q$7690,"=" &amp;B103) +  COUNTIFS('2way'!$B$3:$B$7690,"&gt;50%",'2way'!$Y$3:$Y$7690,"Y",'2way'!$R$3:$R$7690,"=" &amp;B103)</f>
        <v>0</v>
      </c>
      <c r="G103">
        <f>COUNTIF('2way'!$Q$3:$Q$7690,"=" &amp;B103) + COUNTIF('2way'!$R$3:$R$7690,"=" &amp;B103)</f>
        <v>2</v>
      </c>
      <c r="H103" s="6">
        <f t="shared" si="18"/>
        <v>0</v>
      </c>
      <c r="I103" s="6">
        <f t="shared" si="19"/>
        <v>0</v>
      </c>
      <c r="J103" s="6">
        <f t="shared" si="20"/>
        <v>1</v>
      </c>
      <c r="K103" s="6">
        <f t="shared" si="21"/>
        <v>0</v>
      </c>
      <c r="L103" s="61">
        <f>COUNTIFS('2way'!$M$3:$M$7690,"&gt;50%",'2way'!$Y$3:$Y$7690,"Y",'2way'!$Q$3:$Q$7690,"=" &amp;B103) +  COUNTIFS('2way'!$M$3:$M$7690,"&gt;50%",'2way'!$Y$3:$Y$7690,"Y",'2way'!$R$3:$R$7690,"=" &amp;B103)</f>
        <v>0</v>
      </c>
      <c r="M103" s="61">
        <f>COUNTIFS('2way'!$M$3:$M$7690,"&gt;50%",'2way'!$Y$3:$Y$7690,"N",'2way'!$Q$3:$Q$7690,"=" &amp;B103) +  COUNTIFS('2way'!$M$3:$M$7690,"&gt;50%",'2way'!$Y$3:$Y$7690,"N",'2way'!$R$3:$R$7690,"=" &amp;B103)</f>
        <v>0</v>
      </c>
      <c r="N103" s="61">
        <f>COUNTIFS('2way'!$N$3:$N$7690,"&gt;50%",'2way'!$Y$3:$Y$7690,"N",'2way'!$Q$3:$Q$7690,"=" &amp;B103) +  COUNTIFS('2way'!$N$3:$N$7690,"&gt;50%",'2way'!$Y$3:$Y$7690,"N",'2way'!$R$3:$R$7690,"=" &amp;B103)</f>
        <v>0</v>
      </c>
      <c r="O103" s="61">
        <f>COUNTIFS('2way'!$N$3:$N$7690,"&gt;50%",'2way'!$Y$3:$Y$7690,"Y",'2way'!$Q$3:$Q$7690,"=" &amp;B103) +  COUNTIFS('2way'!$N$3:$N$7690,"&gt;50%",'2way'!$Y$3:$Y$7690,"Y",'2way'!$R$3:$R$7690,"=" &amp;B103)</f>
        <v>0</v>
      </c>
      <c r="P103">
        <f>COUNTIF('2way'!$Q$3:$Q$7690,"=" &amp;B103) + COUNTIF('2way'!$R$3:$R$7690,"=" &amp;B103)</f>
        <v>2</v>
      </c>
      <c r="Q103" s="6">
        <f t="shared" si="22"/>
        <v>0</v>
      </c>
      <c r="R103" s="6">
        <f t="shared" si="23"/>
        <v>0</v>
      </c>
      <c r="S103" s="6">
        <f t="shared" si="24"/>
        <v>0</v>
      </c>
      <c r="T103" s="6">
        <f t="shared" si="25"/>
        <v>0</v>
      </c>
      <c r="U103">
        <f t="shared" si="26"/>
        <v>2</v>
      </c>
      <c r="V103" s="6">
        <f t="shared" si="27"/>
        <v>1</v>
      </c>
      <c r="W103">
        <f t="shared" si="28"/>
        <v>0</v>
      </c>
      <c r="X103" s="6">
        <f t="shared" si="29"/>
        <v>0</v>
      </c>
      <c r="Y103">
        <f t="shared" si="30"/>
        <v>0</v>
      </c>
      <c r="Z103" s="6">
        <f t="shared" si="31"/>
        <v>0</v>
      </c>
      <c r="AA103">
        <f t="shared" si="32"/>
        <v>0</v>
      </c>
      <c r="AB103" s="6">
        <f t="shared" si="33"/>
        <v>0</v>
      </c>
    </row>
    <row r="104" spans="1:28" x14ac:dyDescent="0.25">
      <c r="A104" t="s">
        <v>277</v>
      </c>
      <c r="B104" t="s">
        <v>538</v>
      </c>
      <c r="C104" s="60">
        <f>COUNTIFS('2way'!$A$3:$A$7690,"&gt;50%",'2way'!$Y$3:$Y$7690,"Y",'2way'!$Q$3:$Q$7690,"=" &amp;B104) +  COUNTIFS('2way'!$A$3:$A$7690,"&gt;50%",'2way'!$Y$3:$Y$7690,"Y",'2way'!$R$3:$R$7690,"=" &amp;B104)</f>
        <v>1</v>
      </c>
      <c r="D104" s="61">
        <f>COUNTIFS('2way'!$A$3:$A$7690,"&gt;50%",'2way'!$Y$3:$Y$7690,"N",'2way'!$Q$3:$Q$7690,"=" &amp;B104) +  COUNTIFS('2way'!$A$3:$A$7690,"&gt;50%",'2way'!$Y$3:$Y$7690,"N",'2way'!$R$3:$R$7690,"=" &amp;B104)</f>
        <v>1</v>
      </c>
      <c r="E104" s="61">
        <f>COUNTIFS('2way'!$B$3:$B$7690,"&gt;50%",'2way'!$Y$3:$Y$7690,"N",'2way'!$Q$3:$Q$7690,"=" &amp;B104) +  COUNTIFS('2way'!$B$3:$B$7690,"&gt;50%",'2way'!$Y$3:$Y$7690,"N",'2way'!$R$3:$R$7690,"=" &amp;B104)</f>
        <v>1</v>
      </c>
      <c r="F104" s="61">
        <f>COUNTIFS('2way'!$B$3:$B$7690,"&gt;50%",'2way'!$Y$3:$Y$7690,"Y",'2way'!$Q$3:$Q$7690,"=" &amp;B104) +  COUNTIFS('2way'!$B$3:$B$7690,"&gt;50%",'2way'!$Y$3:$Y$7690,"Y",'2way'!$R$3:$R$7690,"=" &amp;B104)</f>
        <v>1</v>
      </c>
      <c r="G104">
        <f>COUNTIF('2way'!$Q$3:$Q$7690,"=" &amp;B104) + COUNTIF('2way'!$R$3:$R$7690,"=" &amp;B104)</f>
        <v>4</v>
      </c>
      <c r="H104" s="6">
        <f t="shared" si="18"/>
        <v>0.25</v>
      </c>
      <c r="I104" s="6">
        <f t="shared" si="19"/>
        <v>0.25</v>
      </c>
      <c r="J104" s="6">
        <f t="shared" si="20"/>
        <v>0.25</v>
      </c>
      <c r="K104" s="6">
        <f t="shared" si="21"/>
        <v>0.25</v>
      </c>
      <c r="L104" s="61">
        <f>COUNTIFS('2way'!$M$3:$M$7690,"&gt;50%",'2way'!$Y$3:$Y$7690,"Y",'2way'!$Q$3:$Q$7690,"=" &amp;B104) +  COUNTIFS('2way'!$M$3:$M$7690,"&gt;50%",'2way'!$Y$3:$Y$7690,"Y",'2way'!$R$3:$R$7690,"=" &amp;B104)</f>
        <v>0</v>
      </c>
      <c r="M104" s="61">
        <f>COUNTIFS('2way'!$M$3:$M$7690,"&gt;50%",'2way'!$Y$3:$Y$7690,"N",'2way'!$Q$3:$Q$7690,"=" &amp;B104) +  COUNTIFS('2way'!$M$3:$M$7690,"&gt;50%",'2way'!$Y$3:$Y$7690,"N",'2way'!$R$3:$R$7690,"=" &amp;B104)</f>
        <v>0</v>
      </c>
      <c r="N104" s="61">
        <f>COUNTIFS('2way'!$N$3:$N$7690,"&gt;50%",'2way'!$Y$3:$Y$7690,"N",'2way'!$Q$3:$Q$7690,"=" &amp;B104) +  COUNTIFS('2way'!$N$3:$N$7690,"&gt;50%",'2way'!$Y$3:$Y$7690,"N",'2way'!$R$3:$R$7690,"=" &amp;B104)</f>
        <v>0</v>
      </c>
      <c r="O104" s="61">
        <f>COUNTIFS('2way'!$N$3:$N$7690,"&gt;50%",'2way'!$Y$3:$Y$7690,"Y",'2way'!$Q$3:$Q$7690,"=" &amp;B104) +  COUNTIFS('2way'!$N$3:$N$7690,"&gt;50%",'2way'!$Y$3:$Y$7690,"Y",'2way'!$R$3:$R$7690,"=" &amp;B104)</f>
        <v>0</v>
      </c>
      <c r="P104">
        <f>COUNTIF('2way'!$Q$3:$Q$7690,"=" &amp;B104) + COUNTIF('2way'!$R$3:$R$7690,"=" &amp;B104)</f>
        <v>4</v>
      </c>
      <c r="Q104" s="6">
        <f t="shared" si="22"/>
        <v>0</v>
      </c>
      <c r="R104" s="6">
        <f t="shared" si="23"/>
        <v>0</v>
      </c>
      <c r="S104" s="6">
        <f t="shared" si="24"/>
        <v>0</v>
      </c>
      <c r="T104" s="6">
        <f t="shared" si="25"/>
        <v>0</v>
      </c>
      <c r="U104">
        <f t="shared" si="26"/>
        <v>2</v>
      </c>
      <c r="V104" s="6">
        <f t="shared" si="27"/>
        <v>0.5</v>
      </c>
      <c r="W104">
        <f t="shared" si="28"/>
        <v>0</v>
      </c>
      <c r="X104" s="6">
        <f t="shared" si="29"/>
        <v>0</v>
      </c>
      <c r="Y104">
        <f t="shared" si="30"/>
        <v>2</v>
      </c>
      <c r="Z104" s="6">
        <f t="shared" si="31"/>
        <v>0.5</v>
      </c>
      <c r="AA104">
        <f t="shared" si="32"/>
        <v>0</v>
      </c>
      <c r="AB104" s="6">
        <f t="shared" si="33"/>
        <v>0</v>
      </c>
    </row>
    <row r="105" spans="1:28" x14ac:dyDescent="0.25">
      <c r="A105" t="s">
        <v>277</v>
      </c>
      <c r="B105" t="s">
        <v>531</v>
      </c>
      <c r="C105" s="60">
        <f>COUNTIFS('2way'!$A$3:$A$7690,"&gt;50%",'2way'!$Y$3:$Y$7690,"Y",'2way'!$Q$3:$Q$7690,"=" &amp;B105) +  COUNTIFS('2way'!$A$3:$A$7690,"&gt;50%",'2way'!$Y$3:$Y$7690,"Y",'2way'!$R$3:$R$7690,"=" &amp;B105)</f>
        <v>2</v>
      </c>
      <c r="D105" s="61">
        <f>COUNTIFS('2way'!$A$3:$A$7690,"&gt;50%",'2way'!$Y$3:$Y$7690,"N",'2way'!$Q$3:$Q$7690,"=" &amp;B105) +  COUNTIFS('2way'!$A$3:$A$7690,"&gt;50%",'2way'!$Y$3:$Y$7690,"N",'2way'!$R$3:$R$7690,"=" &amp;B105)</f>
        <v>0</v>
      </c>
      <c r="E105" s="61">
        <f>COUNTIFS('2way'!$B$3:$B$7690,"&gt;50%",'2way'!$Y$3:$Y$7690,"N",'2way'!$Q$3:$Q$7690,"=" &amp;B105) +  COUNTIFS('2way'!$B$3:$B$7690,"&gt;50%",'2way'!$Y$3:$Y$7690,"N",'2way'!$R$3:$R$7690,"=" &amp;B105)</f>
        <v>2</v>
      </c>
      <c r="F105" s="61">
        <f>COUNTIFS('2way'!$B$3:$B$7690,"&gt;50%",'2way'!$Y$3:$Y$7690,"Y",'2way'!$Q$3:$Q$7690,"=" &amp;B105) +  COUNTIFS('2way'!$B$3:$B$7690,"&gt;50%",'2way'!$Y$3:$Y$7690,"Y",'2way'!$R$3:$R$7690,"=" &amp;B105)</f>
        <v>1</v>
      </c>
      <c r="G105">
        <f>COUNTIF('2way'!$Q$3:$Q$7690,"=" &amp;B105) + COUNTIF('2way'!$R$3:$R$7690,"=" &amp;B105)</f>
        <v>5</v>
      </c>
      <c r="H105" s="6">
        <f t="shared" si="18"/>
        <v>0.4</v>
      </c>
      <c r="I105" s="6">
        <f t="shared" si="19"/>
        <v>0</v>
      </c>
      <c r="J105" s="6">
        <f t="shared" si="20"/>
        <v>0.4</v>
      </c>
      <c r="K105" s="6">
        <f t="shared" si="21"/>
        <v>0.2</v>
      </c>
      <c r="L105" s="61">
        <f>COUNTIFS('2way'!$M$3:$M$7690,"&gt;50%",'2way'!$Y$3:$Y$7690,"Y",'2way'!$Q$3:$Q$7690,"=" &amp;B105) +  COUNTIFS('2way'!$M$3:$M$7690,"&gt;50%",'2way'!$Y$3:$Y$7690,"Y",'2way'!$R$3:$R$7690,"=" &amp;B105)</f>
        <v>0</v>
      </c>
      <c r="M105" s="61">
        <f>COUNTIFS('2way'!$M$3:$M$7690,"&gt;50%",'2way'!$Y$3:$Y$7690,"N",'2way'!$Q$3:$Q$7690,"=" &amp;B105) +  COUNTIFS('2way'!$M$3:$M$7690,"&gt;50%",'2way'!$Y$3:$Y$7690,"N",'2way'!$R$3:$R$7690,"=" &amp;B105)</f>
        <v>0</v>
      </c>
      <c r="N105" s="61">
        <f>COUNTIFS('2way'!$N$3:$N$7690,"&gt;50%",'2way'!$Y$3:$Y$7690,"N",'2way'!$Q$3:$Q$7690,"=" &amp;B105) +  COUNTIFS('2way'!$N$3:$N$7690,"&gt;50%",'2way'!$Y$3:$Y$7690,"N",'2way'!$R$3:$R$7690,"=" &amp;B105)</f>
        <v>0</v>
      </c>
      <c r="O105" s="61">
        <f>COUNTIFS('2way'!$N$3:$N$7690,"&gt;50%",'2way'!$Y$3:$Y$7690,"Y",'2way'!$Q$3:$Q$7690,"=" &amp;B105) +  COUNTIFS('2way'!$N$3:$N$7690,"&gt;50%",'2way'!$Y$3:$Y$7690,"Y",'2way'!$R$3:$R$7690,"=" &amp;B105)</f>
        <v>0</v>
      </c>
      <c r="P105">
        <f>COUNTIF('2way'!$Q$3:$Q$7690,"=" &amp;B105) + COUNTIF('2way'!$R$3:$R$7690,"=" &amp;B105)</f>
        <v>5</v>
      </c>
      <c r="Q105" s="6">
        <f t="shared" si="22"/>
        <v>0</v>
      </c>
      <c r="R105" s="6">
        <f t="shared" si="23"/>
        <v>0</v>
      </c>
      <c r="S105" s="6">
        <f t="shared" si="24"/>
        <v>0</v>
      </c>
      <c r="T105" s="6">
        <f t="shared" si="25"/>
        <v>0</v>
      </c>
      <c r="U105">
        <f t="shared" si="26"/>
        <v>4</v>
      </c>
      <c r="V105" s="6">
        <f t="shared" si="27"/>
        <v>0.8</v>
      </c>
      <c r="W105">
        <f t="shared" si="28"/>
        <v>0</v>
      </c>
      <c r="X105" s="6">
        <f t="shared" si="29"/>
        <v>0</v>
      </c>
      <c r="Y105">
        <f t="shared" si="30"/>
        <v>1</v>
      </c>
      <c r="Z105" s="6">
        <f t="shared" si="31"/>
        <v>0.2</v>
      </c>
      <c r="AA105">
        <f t="shared" si="32"/>
        <v>0</v>
      </c>
      <c r="AB105" s="6">
        <f t="shared" si="33"/>
        <v>0</v>
      </c>
    </row>
    <row r="106" spans="1:28" x14ac:dyDescent="0.25">
      <c r="A106" t="s">
        <v>277</v>
      </c>
      <c r="B106" t="s">
        <v>527</v>
      </c>
      <c r="C106" s="60">
        <f>COUNTIFS('2way'!$A$3:$A$7690,"&gt;50%",'2way'!$Y$3:$Y$7690,"Y",'2way'!$Q$3:$Q$7690,"=" &amp;B106) +  COUNTIFS('2way'!$A$3:$A$7690,"&gt;50%",'2way'!$Y$3:$Y$7690,"Y",'2way'!$R$3:$R$7690,"=" &amp;B106)</f>
        <v>1</v>
      </c>
      <c r="D106" s="61">
        <f>COUNTIFS('2way'!$A$3:$A$7690,"&gt;50%",'2way'!$Y$3:$Y$7690,"N",'2way'!$Q$3:$Q$7690,"=" &amp;B106) +  COUNTIFS('2way'!$A$3:$A$7690,"&gt;50%",'2way'!$Y$3:$Y$7690,"N",'2way'!$R$3:$R$7690,"=" &amp;B106)</f>
        <v>2</v>
      </c>
      <c r="E106" s="61">
        <f>COUNTIFS('2way'!$B$3:$B$7690,"&gt;50%",'2way'!$Y$3:$Y$7690,"N",'2way'!$Q$3:$Q$7690,"=" &amp;B106) +  COUNTIFS('2way'!$B$3:$B$7690,"&gt;50%",'2way'!$Y$3:$Y$7690,"N",'2way'!$R$3:$R$7690,"=" &amp;B106)</f>
        <v>1</v>
      </c>
      <c r="F106" s="61">
        <f>COUNTIFS('2way'!$B$3:$B$7690,"&gt;50%",'2way'!$Y$3:$Y$7690,"Y",'2way'!$Q$3:$Q$7690,"=" &amp;B106) +  COUNTIFS('2way'!$B$3:$B$7690,"&gt;50%",'2way'!$Y$3:$Y$7690,"Y",'2way'!$R$3:$R$7690,"=" &amp;B106)</f>
        <v>1</v>
      </c>
      <c r="G106">
        <f>COUNTIF('2way'!$Q$3:$Q$7690,"=" &amp;B106) + COUNTIF('2way'!$R$3:$R$7690,"=" &amp;B106)</f>
        <v>5</v>
      </c>
      <c r="H106" s="6">
        <f t="shared" si="18"/>
        <v>0.2</v>
      </c>
      <c r="I106" s="6">
        <f t="shared" si="19"/>
        <v>0.4</v>
      </c>
      <c r="J106" s="6">
        <f t="shared" si="20"/>
        <v>0.2</v>
      </c>
      <c r="K106" s="6">
        <f t="shared" si="21"/>
        <v>0.2</v>
      </c>
      <c r="L106" s="61">
        <f>COUNTIFS('2way'!$M$3:$M$7690,"&gt;50%",'2way'!$Y$3:$Y$7690,"Y",'2way'!$Q$3:$Q$7690,"=" &amp;B106) +  COUNTIFS('2way'!$M$3:$M$7690,"&gt;50%",'2way'!$Y$3:$Y$7690,"Y",'2way'!$R$3:$R$7690,"=" &amp;B106)</f>
        <v>0</v>
      </c>
      <c r="M106" s="61">
        <f>COUNTIFS('2way'!$M$3:$M$7690,"&gt;50%",'2way'!$Y$3:$Y$7690,"N",'2way'!$Q$3:$Q$7690,"=" &amp;B106) +  COUNTIFS('2way'!$M$3:$M$7690,"&gt;50%",'2way'!$Y$3:$Y$7690,"N",'2way'!$R$3:$R$7690,"=" &amp;B106)</f>
        <v>0</v>
      </c>
      <c r="N106" s="61">
        <f>COUNTIFS('2way'!$N$3:$N$7690,"&gt;50%",'2way'!$Y$3:$Y$7690,"N",'2way'!$Q$3:$Q$7690,"=" &amp;B106) +  COUNTIFS('2way'!$N$3:$N$7690,"&gt;50%",'2way'!$Y$3:$Y$7690,"N",'2way'!$R$3:$R$7690,"=" &amp;B106)</f>
        <v>0</v>
      </c>
      <c r="O106" s="61">
        <f>COUNTIFS('2way'!$N$3:$N$7690,"&gt;50%",'2way'!$Y$3:$Y$7690,"Y",'2way'!$Q$3:$Q$7690,"=" &amp;B106) +  COUNTIFS('2way'!$N$3:$N$7690,"&gt;50%",'2way'!$Y$3:$Y$7690,"Y",'2way'!$R$3:$R$7690,"=" &amp;B106)</f>
        <v>0</v>
      </c>
      <c r="P106">
        <f>COUNTIF('2way'!$Q$3:$Q$7690,"=" &amp;B106) + COUNTIF('2way'!$R$3:$R$7690,"=" &amp;B106)</f>
        <v>5</v>
      </c>
      <c r="Q106" s="6">
        <f t="shared" si="22"/>
        <v>0</v>
      </c>
      <c r="R106" s="6">
        <f t="shared" si="23"/>
        <v>0</v>
      </c>
      <c r="S106" s="6">
        <f t="shared" si="24"/>
        <v>0</v>
      </c>
      <c r="T106" s="6">
        <f t="shared" si="25"/>
        <v>0</v>
      </c>
      <c r="U106">
        <f t="shared" si="26"/>
        <v>2</v>
      </c>
      <c r="V106" s="6">
        <f t="shared" si="27"/>
        <v>0.4</v>
      </c>
      <c r="W106">
        <f t="shared" si="28"/>
        <v>0</v>
      </c>
      <c r="X106" s="6">
        <f t="shared" si="29"/>
        <v>0</v>
      </c>
      <c r="Y106">
        <f t="shared" si="30"/>
        <v>3</v>
      </c>
      <c r="Z106" s="6">
        <f t="shared" si="31"/>
        <v>0.6</v>
      </c>
      <c r="AA106">
        <f t="shared" si="32"/>
        <v>0</v>
      </c>
      <c r="AB106" s="6">
        <f t="shared" si="33"/>
        <v>0</v>
      </c>
    </row>
    <row r="107" spans="1:28" x14ac:dyDescent="0.25">
      <c r="A107" t="s">
        <v>277</v>
      </c>
      <c r="B107" t="s">
        <v>524</v>
      </c>
      <c r="C107" s="60">
        <f>COUNTIFS('2way'!$A$3:$A$7690,"&gt;50%",'2way'!$Y$3:$Y$7690,"Y",'2way'!$Q$3:$Q$7690,"=" &amp;B107) +  COUNTIFS('2way'!$A$3:$A$7690,"&gt;50%",'2way'!$Y$3:$Y$7690,"Y",'2way'!$R$3:$R$7690,"=" &amp;B107)</f>
        <v>0</v>
      </c>
      <c r="D107" s="61">
        <f>COUNTIFS('2way'!$A$3:$A$7690,"&gt;50%",'2way'!$Y$3:$Y$7690,"N",'2way'!$Q$3:$Q$7690,"=" &amp;B107) +  COUNTIFS('2way'!$A$3:$A$7690,"&gt;50%",'2way'!$Y$3:$Y$7690,"N",'2way'!$R$3:$R$7690,"=" &amp;B107)</f>
        <v>0</v>
      </c>
      <c r="E107" s="61">
        <f>COUNTIFS('2way'!$B$3:$B$7690,"&gt;50%",'2way'!$Y$3:$Y$7690,"N",'2way'!$Q$3:$Q$7690,"=" &amp;B107) +  COUNTIFS('2way'!$B$3:$B$7690,"&gt;50%",'2way'!$Y$3:$Y$7690,"N",'2way'!$R$3:$R$7690,"=" &amp;B107)</f>
        <v>1</v>
      </c>
      <c r="F107" s="61">
        <f>COUNTIFS('2way'!$B$3:$B$7690,"&gt;50%",'2way'!$Y$3:$Y$7690,"Y",'2way'!$Q$3:$Q$7690,"=" &amp;B107) +  COUNTIFS('2way'!$B$3:$B$7690,"&gt;50%",'2way'!$Y$3:$Y$7690,"Y",'2way'!$R$3:$R$7690,"=" &amp;B107)</f>
        <v>4</v>
      </c>
      <c r="G107">
        <f>COUNTIF('2way'!$Q$3:$Q$7690,"=" &amp;B107) + COUNTIF('2way'!$R$3:$R$7690,"=" &amp;B107)</f>
        <v>5</v>
      </c>
      <c r="H107" s="6">
        <f t="shared" si="18"/>
        <v>0</v>
      </c>
      <c r="I107" s="6">
        <f t="shared" si="19"/>
        <v>0</v>
      </c>
      <c r="J107" s="6">
        <f t="shared" si="20"/>
        <v>0.2</v>
      </c>
      <c r="K107" s="6">
        <f t="shared" si="21"/>
        <v>0.8</v>
      </c>
      <c r="L107" s="61">
        <f>COUNTIFS('2way'!$M$3:$M$7690,"&gt;50%",'2way'!$Y$3:$Y$7690,"Y",'2way'!$Q$3:$Q$7690,"=" &amp;B107) +  COUNTIFS('2way'!$M$3:$M$7690,"&gt;50%",'2way'!$Y$3:$Y$7690,"Y",'2way'!$R$3:$R$7690,"=" &amp;B107)</f>
        <v>0</v>
      </c>
      <c r="M107" s="61">
        <f>COUNTIFS('2way'!$M$3:$M$7690,"&gt;50%",'2way'!$Y$3:$Y$7690,"N",'2way'!$Q$3:$Q$7690,"=" &amp;B107) +  COUNTIFS('2way'!$M$3:$M$7690,"&gt;50%",'2way'!$Y$3:$Y$7690,"N",'2way'!$R$3:$R$7690,"=" &amp;B107)</f>
        <v>0</v>
      </c>
      <c r="N107" s="61">
        <f>COUNTIFS('2way'!$N$3:$N$7690,"&gt;50%",'2way'!$Y$3:$Y$7690,"N",'2way'!$Q$3:$Q$7690,"=" &amp;B107) +  COUNTIFS('2way'!$N$3:$N$7690,"&gt;50%",'2way'!$Y$3:$Y$7690,"N",'2way'!$R$3:$R$7690,"=" &amp;B107)</f>
        <v>0</v>
      </c>
      <c r="O107" s="61">
        <f>COUNTIFS('2way'!$N$3:$N$7690,"&gt;50%",'2way'!$Y$3:$Y$7690,"Y",'2way'!$Q$3:$Q$7690,"=" &amp;B107) +  COUNTIFS('2way'!$N$3:$N$7690,"&gt;50%",'2way'!$Y$3:$Y$7690,"Y",'2way'!$R$3:$R$7690,"=" &amp;B107)</f>
        <v>0</v>
      </c>
      <c r="P107">
        <f>COUNTIF('2way'!$Q$3:$Q$7690,"=" &amp;B107) + COUNTIF('2way'!$R$3:$R$7690,"=" &amp;B107)</f>
        <v>5</v>
      </c>
      <c r="Q107" s="6">
        <f t="shared" si="22"/>
        <v>0</v>
      </c>
      <c r="R107" s="6">
        <f t="shared" si="23"/>
        <v>0</v>
      </c>
      <c r="S107" s="6">
        <f t="shared" si="24"/>
        <v>0</v>
      </c>
      <c r="T107" s="6">
        <f t="shared" si="25"/>
        <v>0</v>
      </c>
      <c r="U107">
        <f t="shared" si="26"/>
        <v>1</v>
      </c>
      <c r="V107" s="6">
        <f t="shared" si="27"/>
        <v>0.2</v>
      </c>
      <c r="W107">
        <f t="shared" si="28"/>
        <v>0</v>
      </c>
      <c r="X107" s="6">
        <f t="shared" si="29"/>
        <v>0</v>
      </c>
      <c r="Y107">
        <f t="shared" si="30"/>
        <v>4</v>
      </c>
      <c r="Z107" s="6">
        <f t="shared" si="31"/>
        <v>0.8</v>
      </c>
      <c r="AA107">
        <f t="shared" si="32"/>
        <v>0</v>
      </c>
      <c r="AB107" s="6">
        <f t="shared" si="33"/>
        <v>0</v>
      </c>
    </row>
    <row r="108" spans="1:28" x14ac:dyDescent="0.25">
      <c r="A108" t="s">
        <v>277</v>
      </c>
      <c r="B108" t="s">
        <v>537</v>
      </c>
      <c r="C108" s="60">
        <f>COUNTIFS('2way'!$A$3:$A$7690,"&gt;50%",'2way'!$Y$3:$Y$7690,"Y",'2way'!$Q$3:$Q$7690,"=" &amp;B108) +  COUNTIFS('2way'!$A$3:$A$7690,"&gt;50%",'2way'!$Y$3:$Y$7690,"Y",'2way'!$R$3:$R$7690,"=" &amp;B108)</f>
        <v>1</v>
      </c>
      <c r="D108" s="61">
        <f>COUNTIFS('2way'!$A$3:$A$7690,"&gt;50%",'2way'!$Y$3:$Y$7690,"N",'2way'!$Q$3:$Q$7690,"=" &amp;B108) +  COUNTIFS('2way'!$A$3:$A$7690,"&gt;50%",'2way'!$Y$3:$Y$7690,"N",'2way'!$R$3:$R$7690,"=" &amp;B108)</f>
        <v>0</v>
      </c>
      <c r="E108" s="61">
        <f>COUNTIFS('2way'!$B$3:$B$7690,"&gt;50%",'2way'!$Y$3:$Y$7690,"N",'2way'!$Q$3:$Q$7690,"=" &amp;B108) +  COUNTIFS('2way'!$B$3:$B$7690,"&gt;50%",'2way'!$Y$3:$Y$7690,"N",'2way'!$R$3:$R$7690,"=" &amp;B108)</f>
        <v>1</v>
      </c>
      <c r="F108" s="61">
        <f>COUNTIFS('2way'!$B$3:$B$7690,"&gt;50%",'2way'!$Y$3:$Y$7690,"Y",'2way'!$Q$3:$Q$7690,"=" &amp;B108) +  COUNTIFS('2way'!$B$3:$B$7690,"&gt;50%",'2way'!$Y$3:$Y$7690,"Y",'2way'!$R$3:$R$7690,"=" &amp;B108)</f>
        <v>2</v>
      </c>
      <c r="G108">
        <f>COUNTIF('2way'!$Q$3:$Q$7690,"=" &amp;B108) + COUNTIF('2way'!$R$3:$R$7690,"=" &amp;B108)</f>
        <v>5</v>
      </c>
      <c r="H108" s="6">
        <f t="shared" si="18"/>
        <v>0.2</v>
      </c>
      <c r="I108" s="6">
        <f t="shared" si="19"/>
        <v>0</v>
      </c>
      <c r="J108" s="6">
        <f t="shared" si="20"/>
        <v>0.2</v>
      </c>
      <c r="K108" s="6">
        <f t="shared" si="21"/>
        <v>0.4</v>
      </c>
      <c r="L108" s="61">
        <f>COUNTIFS('2way'!$M$3:$M$7690,"&gt;50%",'2way'!$Y$3:$Y$7690,"Y",'2way'!$Q$3:$Q$7690,"=" &amp;B108) +  COUNTIFS('2way'!$M$3:$M$7690,"&gt;50%",'2way'!$Y$3:$Y$7690,"Y",'2way'!$R$3:$R$7690,"=" &amp;B108)</f>
        <v>0</v>
      </c>
      <c r="M108" s="61">
        <f>COUNTIFS('2way'!$M$3:$M$7690,"&gt;50%",'2way'!$Y$3:$Y$7690,"N",'2way'!$Q$3:$Q$7690,"=" &amp;B108) +  COUNTIFS('2way'!$M$3:$M$7690,"&gt;50%",'2way'!$Y$3:$Y$7690,"N",'2way'!$R$3:$R$7690,"=" &amp;B108)</f>
        <v>0</v>
      </c>
      <c r="N108" s="61">
        <f>COUNTIFS('2way'!$N$3:$N$7690,"&gt;50%",'2way'!$Y$3:$Y$7690,"N",'2way'!$Q$3:$Q$7690,"=" &amp;B108) +  COUNTIFS('2way'!$N$3:$N$7690,"&gt;50%",'2way'!$Y$3:$Y$7690,"N",'2way'!$R$3:$R$7690,"=" &amp;B108)</f>
        <v>0</v>
      </c>
      <c r="O108" s="61">
        <f>COUNTIFS('2way'!$N$3:$N$7690,"&gt;50%",'2way'!$Y$3:$Y$7690,"Y",'2way'!$Q$3:$Q$7690,"=" &amp;B108) +  COUNTIFS('2way'!$N$3:$N$7690,"&gt;50%",'2way'!$Y$3:$Y$7690,"Y",'2way'!$R$3:$R$7690,"=" &amp;B108)</f>
        <v>0</v>
      </c>
      <c r="P108">
        <f>COUNTIF('2way'!$Q$3:$Q$7690,"=" &amp;B108) + COUNTIF('2way'!$R$3:$R$7690,"=" &amp;B108)</f>
        <v>5</v>
      </c>
      <c r="Q108" s="6">
        <f t="shared" si="22"/>
        <v>0</v>
      </c>
      <c r="R108" s="6">
        <f t="shared" si="23"/>
        <v>0</v>
      </c>
      <c r="S108" s="6">
        <f t="shared" si="24"/>
        <v>0</v>
      </c>
      <c r="T108" s="6">
        <f t="shared" si="25"/>
        <v>0</v>
      </c>
      <c r="U108">
        <f t="shared" si="26"/>
        <v>2</v>
      </c>
      <c r="V108" s="6">
        <f t="shared" si="27"/>
        <v>0.4</v>
      </c>
      <c r="W108">
        <f t="shared" si="28"/>
        <v>0</v>
      </c>
      <c r="X108" s="6">
        <f t="shared" si="29"/>
        <v>0</v>
      </c>
      <c r="Y108">
        <f t="shared" si="30"/>
        <v>2</v>
      </c>
      <c r="Z108" s="6">
        <f t="shared" si="31"/>
        <v>0.4</v>
      </c>
      <c r="AA108">
        <f t="shared" si="32"/>
        <v>0</v>
      </c>
      <c r="AB108" s="6">
        <f t="shared" si="33"/>
        <v>0</v>
      </c>
    </row>
    <row r="109" spans="1:28" x14ac:dyDescent="0.25">
      <c r="A109" t="s">
        <v>277</v>
      </c>
      <c r="B109" t="s">
        <v>533</v>
      </c>
      <c r="C109" s="60">
        <f>COUNTIFS('2way'!$A$3:$A$7690,"&gt;50%",'2way'!$Y$3:$Y$7690,"Y",'2way'!$Q$3:$Q$7690,"=" &amp;B109) +  COUNTIFS('2way'!$A$3:$A$7690,"&gt;50%",'2way'!$Y$3:$Y$7690,"Y",'2way'!$R$3:$R$7690,"=" &amp;B109)</f>
        <v>0</v>
      </c>
      <c r="D109" s="61">
        <f>COUNTIFS('2way'!$A$3:$A$7690,"&gt;50%",'2way'!$Y$3:$Y$7690,"N",'2way'!$Q$3:$Q$7690,"=" &amp;B109) +  COUNTIFS('2way'!$A$3:$A$7690,"&gt;50%",'2way'!$Y$3:$Y$7690,"N",'2way'!$R$3:$R$7690,"=" &amp;B109)</f>
        <v>0</v>
      </c>
      <c r="E109" s="61">
        <f>COUNTIFS('2way'!$B$3:$B$7690,"&gt;50%",'2way'!$Y$3:$Y$7690,"N",'2way'!$Q$3:$Q$7690,"=" &amp;B109) +  COUNTIFS('2way'!$B$3:$B$7690,"&gt;50%",'2way'!$Y$3:$Y$7690,"N",'2way'!$R$3:$R$7690,"=" &amp;B109)</f>
        <v>1</v>
      </c>
      <c r="F109" s="61">
        <f>COUNTIFS('2way'!$B$3:$B$7690,"&gt;50%",'2way'!$Y$3:$Y$7690,"Y",'2way'!$Q$3:$Q$7690,"=" &amp;B109) +  COUNTIFS('2way'!$B$3:$B$7690,"&gt;50%",'2way'!$Y$3:$Y$7690,"Y",'2way'!$R$3:$R$7690,"=" &amp;B109)</f>
        <v>2</v>
      </c>
      <c r="G109">
        <f>COUNTIF('2way'!$Q$3:$Q$7690,"=" &amp;B109) + COUNTIF('2way'!$R$3:$R$7690,"=" &amp;B109)</f>
        <v>4</v>
      </c>
      <c r="H109" s="6">
        <f t="shared" si="18"/>
        <v>0</v>
      </c>
      <c r="I109" s="6">
        <f t="shared" si="19"/>
        <v>0</v>
      </c>
      <c r="J109" s="6">
        <f t="shared" si="20"/>
        <v>0.25</v>
      </c>
      <c r="K109" s="6">
        <f t="shared" si="21"/>
        <v>0.5</v>
      </c>
      <c r="L109" s="61">
        <f>COUNTIFS('2way'!$M$3:$M$7690,"&gt;50%",'2way'!$Y$3:$Y$7690,"Y",'2way'!$Q$3:$Q$7690,"=" &amp;B109) +  COUNTIFS('2way'!$M$3:$M$7690,"&gt;50%",'2way'!$Y$3:$Y$7690,"Y",'2way'!$R$3:$R$7690,"=" &amp;B109)</f>
        <v>0</v>
      </c>
      <c r="M109" s="61">
        <f>COUNTIFS('2way'!$M$3:$M$7690,"&gt;50%",'2way'!$Y$3:$Y$7690,"N",'2way'!$Q$3:$Q$7690,"=" &amp;B109) +  COUNTIFS('2way'!$M$3:$M$7690,"&gt;50%",'2way'!$Y$3:$Y$7690,"N",'2way'!$R$3:$R$7690,"=" &amp;B109)</f>
        <v>0</v>
      </c>
      <c r="N109" s="61">
        <f>COUNTIFS('2way'!$N$3:$N$7690,"&gt;50%",'2way'!$Y$3:$Y$7690,"N",'2way'!$Q$3:$Q$7690,"=" &amp;B109) +  COUNTIFS('2way'!$N$3:$N$7690,"&gt;50%",'2way'!$Y$3:$Y$7690,"N",'2way'!$R$3:$R$7690,"=" &amp;B109)</f>
        <v>0</v>
      </c>
      <c r="O109" s="61">
        <f>COUNTIFS('2way'!$N$3:$N$7690,"&gt;50%",'2way'!$Y$3:$Y$7690,"Y",'2way'!$Q$3:$Q$7690,"=" &amp;B109) +  COUNTIFS('2way'!$N$3:$N$7690,"&gt;50%",'2way'!$Y$3:$Y$7690,"Y",'2way'!$R$3:$R$7690,"=" &amp;B109)</f>
        <v>0</v>
      </c>
      <c r="P109">
        <f>COUNTIF('2way'!$Q$3:$Q$7690,"=" &amp;B109) + COUNTIF('2way'!$R$3:$R$7690,"=" &amp;B109)</f>
        <v>4</v>
      </c>
      <c r="Q109" s="6">
        <f t="shared" si="22"/>
        <v>0</v>
      </c>
      <c r="R109" s="6">
        <f t="shared" si="23"/>
        <v>0</v>
      </c>
      <c r="S109" s="6">
        <f t="shared" si="24"/>
        <v>0</v>
      </c>
      <c r="T109" s="6">
        <f t="shared" si="25"/>
        <v>0</v>
      </c>
      <c r="U109">
        <f t="shared" si="26"/>
        <v>1</v>
      </c>
      <c r="V109" s="6">
        <f t="shared" si="27"/>
        <v>0.25</v>
      </c>
      <c r="W109">
        <f t="shared" si="28"/>
        <v>0</v>
      </c>
      <c r="X109" s="6">
        <f t="shared" si="29"/>
        <v>0</v>
      </c>
      <c r="Y109">
        <f t="shared" si="30"/>
        <v>2</v>
      </c>
      <c r="Z109" s="6">
        <f t="shared" si="31"/>
        <v>0.5</v>
      </c>
      <c r="AA109">
        <f t="shared" si="32"/>
        <v>0</v>
      </c>
      <c r="AB109" s="6">
        <f t="shared" si="33"/>
        <v>0</v>
      </c>
    </row>
    <row r="110" spans="1:28" x14ac:dyDescent="0.25">
      <c r="A110" t="s">
        <v>277</v>
      </c>
      <c r="B110" t="s">
        <v>526</v>
      </c>
      <c r="C110" s="60">
        <f>COUNTIFS('2way'!$A$3:$A$7690,"&gt;50%",'2way'!$Y$3:$Y$7690,"Y",'2way'!$Q$3:$Q$7690,"=" &amp;B110) +  COUNTIFS('2way'!$A$3:$A$7690,"&gt;50%",'2way'!$Y$3:$Y$7690,"Y",'2way'!$R$3:$R$7690,"=" &amp;B110)</f>
        <v>0</v>
      </c>
      <c r="D110" s="61">
        <f>COUNTIFS('2way'!$A$3:$A$7690,"&gt;50%",'2way'!$Y$3:$Y$7690,"N",'2way'!$Q$3:$Q$7690,"=" &amp;B110) +  COUNTIFS('2way'!$A$3:$A$7690,"&gt;50%",'2way'!$Y$3:$Y$7690,"N",'2way'!$R$3:$R$7690,"=" &amp;B110)</f>
        <v>0</v>
      </c>
      <c r="E110" s="61">
        <f>COUNTIFS('2way'!$B$3:$B$7690,"&gt;50%",'2way'!$Y$3:$Y$7690,"N",'2way'!$Q$3:$Q$7690,"=" &amp;B110) +  COUNTIFS('2way'!$B$3:$B$7690,"&gt;50%",'2way'!$Y$3:$Y$7690,"N",'2way'!$R$3:$R$7690,"=" &amp;B110)</f>
        <v>3</v>
      </c>
      <c r="F110" s="61">
        <f>COUNTIFS('2way'!$B$3:$B$7690,"&gt;50%",'2way'!$Y$3:$Y$7690,"Y",'2way'!$Q$3:$Q$7690,"=" &amp;B110) +  COUNTIFS('2way'!$B$3:$B$7690,"&gt;50%",'2way'!$Y$3:$Y$7690,"Y",'2way'!$R$3:$R$7690,"=" &amp;B110)</f>
        <v>2</v>
      </c>
      <c r="G110">
        <f>COUNTIF('2way'!$Q$3:$Q$7690,"=" &amp;B110) + COUNTIF('2way'!$R$3:$R$7690,"=" &amp;B110)</f>
        <v>5</v>
      </c>
      <c r="H110" s="6">
        <f t="shared" si="18"/>
        <v>0</v>
      </c>
      <c r="I110" s="6">
        <f t="shared" si="19"/>
        <v>0</v>
      </c>
      <c r="J110" s="6">
        <f t="shared" si="20"/>
        <v>0.6</v>
      </c>
      <c r="K110" s="6">
        <f t="shared" si="21"/>
        <v>0.4</v>
      </c>
      <c r="L110" s="61">
        <f>COUNTIFS('2way'!$M$3:$M$7690,"&gt;50%",'2way'!$Y$3:$Y$7690,"Y",'2way'!$Q$3:$Q$7690,"=" &amp;B110) +  COUNTIFS('2way'!$M$3:$M$7690,"&gt;50%",'2way'!$Y$3:$Y$7690,"Y",'2way'!$R$3:$R$7690,"=" &amp;B110)</f>
        <v>0</v>
      </c>
      <c r="M110" s="61">
        <f>COUNTIFS('2way'!$M$3:$M$7690,"&gt;50%",'2way'!$Y$3:$Y$7690,"N",'2way'!$Q$3:$Q$7690,"=" &amp;B110) +  COUNTIFS('2way'!$M$3:$M$7690,"&gt;50%",'2way'!$Y$3:$Y$7690,"N",'2way'!$R$3:$R$7690,"=" &amp;B110)</f>
        <v>0</v>
      </c>
      <c r="N110" s="61">
        <f>COUNTIFS('2way'!$N$3:$N$7690,"&gt;50%",'2way'!$Y$3:$Y$7690,"N",'2way'!$Q$3:$Q$7690,"=" &amp;B110) +  COUNTIFS('2way'!$N$3:$N$7690,"&gt;50%",'2way'!$Y$3:$Y$7690,"N",'2way'!$R$3:$R$7690,"=" &amp;B110)</f>
        <v>0</v>
      </c>
      <c r="O110" s="61">
        <f>COUNTIFS('2way'!$N$3:$N$7690,"&gt;50%",'2way'!$Y$3:$Y$7690,"Y",'2way'!$Q$3:$Q$7690,"=" &amp;B110) +  COUNTIFS('2way'!$N$3:$N$7690,"&gt;50%",'2way'!$Y$3:$Y$7690,"Y",'2way'!$R$3:$R$7690,"=" &amp;B110)</f>
        <v>0</v>
      </c>
      <c r="P110">
        <f>COUNTIF('2way'!$Q$3:$Q$7690,"=" &amp;B110) + COUNTIF('2way'!$R$3:$R$7690,"=" &amp;B110)</f>
        <v>5</v>
      </c>
      <c r="Q110" s="6">
        <f t="shared" si="22"/>
        <v>0</v>
      </c>
      <c r="R110" s="6">
        <f t="shared" si="23"/>
        <v>0</v>
      </c>
      <c r="S110" s="6">
        <f t="shared" si="24"/>
        <v>0</v>
      </c>
      <c r="T110" s="6">
        <f t="shared" si="25"/>
        <v>0</v>
      </c>
      <c r="U110">
        <f t="shared" si="26"/>
        <v>3</v>
      </c>
      <c r="V110" s="6">
        <f t="shared" si="27"/>
        <v>0.6</v>
      </c>
      <c r="W110">
        <f t="shared" si="28"/>
        <v>0</v>
      </c>
      <c r="X110" s="6">
        <f t="shared" si="29"/>
        <v>0</v>
      </c>
      <c r="Y110">
        <f t="shared" si="30"/>
        <v>2</v>
      </c>
      <c r="Z110" s="6">
        <f t="shared" si="31"/>
        <v>0.4</v>
      </c>
      <c r="AA110">
        <f t="shared" si="32"/>
        <v>0</v>
      </c>
      <c r="AB110" s="6">
        <f t="shared" si="33"/>
        <v>0</v>
      </c>
    </row>
    <row r="111" spans="1:28" x14ac:dyDescent="0.25">
      <c r="A111" t="s">
        <v>277</v>
      </c>
      <c r="B111" t="s">
        <v>534</v>
      </c>
      <c r="C111" s="60">
        <f>COUNTIFS('2way'!$A$3:$A$7690,"&gt;50%",'2way'!$Y$3:$Y$7690,"Y",'2way'!$Q$3:$Q$7690,"=" &amp;B111) +  COUNTIFS('2way'!$A$3:$A$7690,"&gt;50%",'2way'!$Y$3:$Y$7690,"Y",'2way'!$R$3:$R$7690,"=" &amp;B111)</f>
        <v>2</v>
      </c>
      <c r="D111" s="61">
        <f>COUNTIFS('2way'!$A$3:$A$7690,"&gt;50%",'2way'!$Y$3:$Y$7690,"N",'2way'!$Q$3:$Q$7690,"=" &amp;B111) +  COUNTIFS('2way'!$A$3:$A$7690,"&gt;50%",'2way'!$Y$3:$Y$7690,"N",'2way'!$R$3:$R$7690,"=" &amp;B111)</f>
        <v>0</v>
      </c>
      <c r="E111" s="61">
        <f>COUNTIFS('2way'!$B$3:$B$7690,"&gt;50%",'2way'!$Y$3:$Y$7690,"N",'2way'!$Q$3:$Q$7690,"=" &amp;B111) +  COUNTIFS('2way'!$B$3:$B$7690,"&gt;50%",'2way'!$Y$3:$Y$7690,"N",'2way'!$R$3:$R$7690,"=" &amp;B111)</f>
        <v>0</v>
      </c>
      <c r="F111" s="61">
        <f>COUNTIFS('2way'!$B$3:$B$7690,"&gt;50%",'2way'!$Y$3:$Y$7690,"Y",'2way'!$Q$3:$Q$7690,"=" &amp;B111) +  COUNTIFS('2way'!$B$3:$B$7690,"&gt;50%",'2way'!$Y$3:$Y$7690,"Y",'2way'!$R$3:$R$7690,"=" &amp;B111)</f>
        <v>3</v>
      </c>
      <c r="G111">
        <f>COUNTIF('2way'!$Q$3:$Q$7690,"=" &amp;B111) + COUNTIF('2way'!$R$3:$R$7690,"=" &amp;B111)</f>
        <v>5</v>
      </c>
      <c r="H111" s="6">
        <f t="shared" si="18"/>
        <v>0.4</v>
      </c>
      <c r="I111" s="6">
        <f t="shared" si="19"/>
        <v>0</v>
      </c>
      <c r="J111" s="6">
        <f t="shared" si="20"/>
        <v>0</v>
      </c>
      <c r="K111" s="6">
        <f t="shared" si="21"/>
        <v>0.6</v>
      </c>
      <c r="L111" s="61">
        <f>COUNTIFS('2way'!$M$3:$M$7690,"&gt;50%",'2way'!$Y$3:$Y$7690,"Y",'2way'!$Q$3:$Q$7690,"=" &amp;B111) +  COUNTIFS('2way'!$M$3:$M$7690,"&gt;50%",'2way'!$Y$3:$Y$7690,"Y",'2way'!$R$3:$R$7690,"=" &amp;B111)</f>
        <v>0</v>
      </c>
      <c r="M111" s="61">
        <f>COUNTIFS('2way'!$M$3:$M$7690,"&gt;50%",'2way'!$Y$3:$Y$7690,"N",'2way'!$Q$3:$Q$7690,"=" &amp;B111) +  COUNTIFS('2way'!$M$3:$M$7690,"&gt;50%",'2way'!$Y$3:$Y$7690,"N",'2way'!$R$3:$R$7690,"=" &amp;B111)</f>
        <v>0</v>
      </c>
      <c r="N111" s="61">
        <f>COUNTIFS('2way'!$N$3:$N$7690,"&gt;50%",'2way'!$Y$3:$Y$7690,"N",'2way'!$Q$3:$Q$7690,"=" &amp;B111) +  COUNTIFS('2way'!$N$3:$N$7690,"&gt;50%",'2way'!$Y$3:$Y$7690,"N",'2way'!$R$3:$R$7690,"=" &amp;B111)</f>
        <v>0</v>
      </c>
      <c r="O111" s="61">
        <f>COUNTIFS('2way'!$N$3:$N$7690,"&gt;50%",'2way'!$Y$3:$Y$7690,"Y",'2way'!$Q$3:$Q$7690,"=" &amp;B111) +  COUNTIFS('2way'!$N$3:$N$7690,"&gt;50%",'2way'!$Y$3:$Y$7690,"Y",'2way'!$R$3:$R$7690,"=" &amp;B111)</f>
        <v>0</v>
      </c>
      <c r="P111">
        <f>COUNTIF('2way'!$Q$3:$Q$7690,"=" &amp;B111) + COUNTIF('2way'!$R$3:$R$7690,"=" &amp;B111)</f>
        <v>5</v>
      </c>
      <c r="Q111" s="6">
        <f t="shared" si="22"/>
        <v>0</v>
      </c>
      <c r="R111" s="6">
        <f t="shared" si="23"/>
        <v>0</v>
      </c>
      <c r="S111" s="6">
        <f t="shared" si="24"/>
        <v>0</v>
      </c>
      <c r="T111" s="6">
        <f t="shared" si="25"/>
        <v>0</v>
      </c>
      <c r="U111">
        <f t="shared" si="26"/>
        <v>2</v>
      </c>
      <c r="V111" s="6">
        <f t="shared" si="27"/>
        <v>0.4</v>
      </c>
      <c r="W111">
        <f t="shared" si="28"/>
        <v>0</v>
      </c>
      <c r="X111" s="6">
        <f t="shared" si="29"/>
        <v>0</v>
      </c>
      <c r="Y111">
        <f t="shared" si="30"/>
        <v>3</v>
      </c>
      <c r="Z111" s="6">
        <f t="shared" si="31"/>
        <v>0.6</v>
      </c>
      <c r="AA111">
        <f t="shared" si="32"/>
        <v>0</v>
      </c>
      <c r="AB111" s="6">
        <f t="shared" si="33"/>
        <v>0</v>
      </c>
    </row>
    <row r="112" spans="1:28" x14ac:dyDescent="0.25">
      <c r="A112" t="s">
        <v>277</v>
      </c>
      <c r="B112" t="s">
        <v>532</v>
      </c>
      <c r="C112" s="60">
        <f>COUNTIFS('2way'!$A$3:$A$7690,"&gt;50%",'2way'!$Y$3:$Y$7690,"Y",'2way'!$Q$3:$Q$7690,"=" &amp;B112) +  COUNTIFS('2way'!$A$3:$A$7690,"&gt;50%",'2way'!$Y$3:$Y$7690,"Y",'2way'!$R$3:$R$7690,"=" &amp;B112)</f>
        <v>1</v>
      </c>
      <c r="D112" s="61">
        <f>COUNTIFS('2way'!$A$3:$A$7690,"&gt;50%",'2way'!$Y$3:$Y$7690,"N",'2way'!$Q$3:$Q$7690,"=" &amp;B112) +  COUNTIFS('2way'!$A$3:$A$7690,"&gt;50%",'2way'!$Y$3:$Y$7690,"N",'2way'!$R$3:$R$7690,"=" &amp;B112)</f>
        <v>1</v>
      </c>
      <c r="E112" s="61">
        <f>COUNTIFS('2way'!$B$3:$B$7690,"&gt;50%",'2way'!$Y$3:$Y$7690,"N",'2way'!$Q$3:$Q$7690,"=" &amp;B112) +  COUNTIFS('2way'!$B$3:$B$7690,"&gt;50%",'2way'!$Y$3:$Y$7690,"N",'2way'!$R$3:$R$7690,"=" &amp;B112)</f>
        <v>0</v>
      </c>
      <c r="F112" s="61">
        <f>COUNTIFS('2way'!$B$3:$B$7690,"&gt;50%",'2way'!$Y$3:$Y$7690,"Y",'2way'!$Q$3:$Q$7690,"=" &amp;B112) +  COUNTIFS('2way'!$B$3:$B$7690,"&gt;50%",'2way'!$Y$3:$Y$7690,"Y",'2way'!$R$3:$R$7690,"=" &amp;B112)</f>
        <v>2</v>
      </c>
      <c r="G112">
        <f>COUNTIF('2way'!$Q$3:$Q$7690,"=" &amp;B112) + COUNTIF('2way'!$R$3:$R$7690,"=" &amp;B112)</f>
        <v>5</v>
      </c>
      <c r="H112" s="6">
        <f t="shared" si="18"/>
        <v>0.2</v>
      </c>
      <c r="I112" s="6">
        <f t="shared" si="19"/>
        <v>0.2</v>
      </c>
      <c r="J112" s="6">
        <f t="shared" si="20"/>
        <v>0</v>
      </c>
      <c r="K112" s="6">
        <f t="shared" si="21"/>
        <v>0.4</v>
      </c>
      <c r="L112" s="61">
        <f>COUNTIFS('2way'!$M$3:$M$7690,"&gt;50%",'2way'!$Y$3:$Y$7690,"Y",'2way'!$Q$3:$Q$7690,"=" &amp;B112) +  COUNTIFS('2way'!$M$3:$M$7690,"&gt;50%",'2way'!$Y$3:$Y$7690,"Y",'2way'!$R$3:$R$7690,"=" &amp;B112)</f>
        <v>0</v>
      </c>
      <c r="M112" s="61">
        <f>COUNTIFS('2way'!$M$3:$M$7690,"&gt;50%",'2way'!$Y$3:$Y$7690,"N",'2way'!$Q$3:$Q$7690,"=" &amp;B112) +  COUNTIFS('2way'!$M$3:$M$7690,"&gt;50%",'2way'!$Y$3:$Y$7690,"N",'2way'!$R$3:$R$7690,"=" &amp;B112)</f>
        <v>0</v>
      </c>
      <c r="N112" s="61">
        <f>COUNTIFS('2way'!$N$3:$N$7690,"&gt;50%",'2way'!$Y$3:$Y$7690,"N",'2way'!$Q$3:$Q$7690,"=" &amp;B112) +  COUNTIFS('2way'!$N$3:$N$7690,"&gt;50%",'2way'!$Y$3:$Y$7690,"N",'2way'!$R$3:$R$7690,"=" &amp;B112)</f>
        <v>0</v>
      </c>
      <c r="O112" s="61">
        <f>COUNTIFS('2way'!$N$3:$N$7690,"&gt;50%",'2way'!$Y$3:$Y$7690,"Y",'2way'!$Q$3:$Q$7690,"=" &amp;B112) +  COUNTIFS('2way'!$N$3:$N$7690,"&gt;50%",'2way'!$Y$3:$Y$7690,"Y",'2way'!$R$3:$R$7690,"=" &amp;B112)</f>
        <v>0</v>
      </c>
      <c r="P112">
        <f>COUNTIF('2way'!$Q$3:$Q$7690,"=" &amp;B112) + COUNTIF('2way'!$R$3:$R$7690,"=" &amp;B112)</f>
        <v>5</v>
      </c>
      <c r="Q112" s="6">
        <f t="shared" si="22"/>
        <v>0</v>
      </c>
      <c r="R112" s="6">
        <f t="shared" si="23"/>
        <v>0</v>
      </c>
      <c r="S112" s="6">
        <f t="shared" si="24"/>
        <v>0</v>
      </c>
      <c r="T112" s="6">
        <f t="shared" si="25"/>
        <v>0</v>
      </c>
      <c r="U112">
        <f t="shared" si="26"/>
        <v>1</v>
      </c>
      <c r="V112" s="6">
        <f t="shared" si="27"/>
        <v>0.2</v>
      </c>
      <c r="W112">
        <f t="shared" si="28"/>
        <v>0</v>
      </c>
      <c r="X112" s="6">
        <f t="shared" si="29"/>
        <v>0</v>
      </c>
      <c r="Y112">
        <f t="shared" si="30"/>
        <v>3</v>
      </c>
      <c r="Z112" s="6">
        <f t="shared" si="31"/>
        <v>0.6</v>
      </c>
      <c r="AA112">
        <f t="shared" si="32"/>
        <v>0</v>
      </c>
      <c r="AB112" s="6">
        <f t="shared" si="33"/>
        <v>0</v>
      </c>
    </row>
    <row r="113" spans="1:28" x14ac:dyDescent="0.25">
      <c r="A113" t="s">
        <v>272</v>
      </c>
      <c r="B113" t="s">
        <v>558</v>
      </c>
      <c r="C113" s="60">
        <f>COUNTIFS('2way'!$A$3:$A$7690,"&gt;50%",'2way'!$Y$3:$Y$7690,"Y",'2way'!$Q$3:$Q$7690,"=" &amp;B113) +  COUNTIFS('2way'!$A$3:$A$7690,"&gt;50%",'2way'!$Y$3:$Y$7690,"Y",'2way'!$R$3:$R$7690,"=" &amp;B113)</f>
        <v>0</v>
      </c>
      <c r="D113" s="61">
        <f>COUNTIFS('2way'!$A$3:$A$7690,"&gt;50%",'2way'!$Y$3:$Y$7690,"N",'2way'!$Q$3:$Q$7690,"=" &amp;B113) +  COUNTIFS('2way'!$A$3:$A$7690,"&gt;50%",'2way'!$Y$3:$Y$7690,"N",'2way'!$R$3:$R$7690,"=" &amp;B113)</f>
        <v>1</v>
      </c>
      <c r="E113" s="61">
        <f>COUNTIFS('2way'!$B$3:$B$7690,"&gt;50%",'2way'!$Y$3:$Y$7690,"N",'2way'!$Q$3:$Q$7690,"=" &amp;B113) +  COUNTIFS('2way'!$B$3:$B$7690,"&gt;50%",'2way'!$Y$3:$Y$7690,"N",'2way'!$R$3:$R$7690,"=" &amp;B113)</f>
        <v>2</v>
      </c>
      <c r="F113" s="61">
        <f>COUNTIFS('2way'!$B$3:$B$7690,"&gt;50%",'2way'!$Y$3:$Y$7690,"Y",'2way'!$Q$3:$Q$7690,"=" &amp;B113) +  COUNTIFS('2way'!$B$3:$B$7690,"&gt;50%",'2way'!$Y$3:$Y$7690,"Y",'2way'!$R$3:$R$7690,"=" &amp;B113)</f>
        <v>2</v>
      </c>
      <c r="G113">
        <f>COUNTIF('2way'!$Q$3:$Q$7690,"=" &amp;B113) + COUNTIF('2way'!$R$3:$R$7690,"=" &amp;B113)</f>
        <v>5</v>
      </c>
      <c r="H113" s="6">
        <f t="shared" si="18"/>
        <v>0</v>
      </c>
      <c r="I113" s="6">
        <f t="shared" si="19"/>
        <v>0.2</v>
      </c>
      <c r="J113" s="6">
        <f t="shared" si="20"/>
        <v>0.4</v>
      </c>
      <c r="K113" s="6">
        <f t="shared" si="21"/>
        <v>0.4</v>
      </c>
      <c r="L113" s="61">
        <f>COUNTIFS('2way'!$M$3:$M$7690,"&gt;50%",'2way'!$Y$3:$Y$7690,"Y",'2way'!$Q$3:$Q$7690,"=" &amp;B113) +  COUNTIFS('2way'!$M$3:$M$7690,"&gt;50%",'2way'!$Y$3:$Y$7690,"Y",'2way'!$R$3:$R$7690,"=" &amp;B113)</f>
        <v>0</v>
      </c>
      <c r="M113" s="61">
        <f>COUNTIFS('2way'!$M$3:$M$7690,"&gt;50%",'2way'!$Y$3:$Y$7690,"N",'2way'!$Q$3:$Q$7690,"=" &amp;B113) +  COUNTIFS('2way'!$M$3:$M$7690,"&gt;50%",'2way'!$Y$3:$Y$7690,"N",'2way'!$R$3:$R$7690,"=" &amp;B113)</f>
        <v>0</v>
      </c>
      <c r="N113" s="61">
        <f>COUNTIFS('2way'!$N$3:$N$7690,"&gt;50%",'2way'!$Y$3:$Y$7690,"N",'2way'!$Q$3:$Q$7690,"=" &amp;B113) +  COUNTIFS('2way'!$N$3:$N$7690,"&gt;50%",'2way'!$Y$3:$Y$7690,"N",'2way'!$R$3:$R$7690,"=" &amp;B113)</f>
        <v>0</v>
      </c>
      <c r="O113" s="61">
        <f>COUNTIFS('2way'!$N$3:$N$7690,"&gt;50%",'2way'!$Y$3:$Y$7690,"Y",'2way'!$Q$3:$Q$7690,"=" &amp;B113) +  COUNTIFS('2way'!$N$3:$N$7690,"&gt;50%",'2way'!$Y$3:$Y$7690,"Y",'2way'!$R$3:$R$7690,"=" &amp;B113)</f>
        <v>0</v>
      </c>
      <c r="P113">
        <f>COUNTIF('2way'!$Q$3:$Q$7690,"=" &amp;B113) + COUNTIF('2way'!$R$3:$R$7690,"=" &amp;B113)</f>
        <v>5</v>
      </c>
      <c r="Q113" s="6">
        <f t="shared" si="22"/>
        <v>0</v>
      </c>
      <c r="R113" s="6">
        <f t="shared" si="23"/>
        <v>0</v>
      </c>
      <c r="S113" s="6">
        <f t="shared" si="24"/>
        <v>0</v>
      </c>
      <c r="T113" s="6">
        <f t="shared" si="25"/>
        <v>0</v>
      </c>
      <c r="U113">
        <f t="shared" si="26"/>
        <v>2</v>
      </c>
      <c r="V113" s="6">
        <f t="shared" si="27"/>
        <v>0.4</v>
      </c>
      <c r="W113">
        <f t="shared" si="28"/>
        <v>0</v>
      </c>
      <c r="X113" s="6">
        <f t="shared" si="29"/>
        <v>0</v>
      </c>
      <c r="Y113">
        <f t="shared" si="30"/>
        <v>3</v>
      </c>
      <c r="Z113" s="6">
        <f t="shared" si="31"/>
        <v>0.6</v>
      </c>
      <c r="AA113">
        <f t="shared" si="32"/>
        <v>0</v>
      </c>
      <c r="AB113" s="6">
        <f t="shared" si="33"/>
        <v>0</v>
      </c>
    </row>
    <row r="114" spans="1:28" x14ac:dyDescent="0.25">
      <c r="A114" t="s">
        <v>272</v>
      </c>
      <c r="B114" t="s">
        <v>337</v>
      </c>
      <c r="C114" s="60">
        <f>COUNTIFS('2way'!$A$3:$A$7690,"&gt;50%",'2way'!$Y$3:$Y$7690,"Y",'2way'!$Q$3:$Q$7690,"=" &amp;B114) +  COUNTIFS('2way'!$A$3:$A$7690,"&gt;50%",'2way'!$Y$3:$Y$7690,"Y",'2way'!$R$3:$R$7690,"=" &amp;B114)</f>
        <v>2</v>
      </c>
      <c r="D114" s="61">
        <f>COUNTIFS('2way'!$A$3:$A$7690,"&gt;50%",'2way'!$Y$3:$Y$7690,"N",'2way'!$Q$3:$Q$7690,"=" &amp;B114) +  COUNTIFS('2way'!$A$3:$A$7690,"&gt;50%",'2way'!$Y$3:$Y$7690,"N",'2way'!$R$3:$R$7690,"=" &amp;B114)</f>
        <v>1</v>
      </c>
      <c r="E114" s="61">
        <f>COUNTIFS('2way'!$B$3:$B$7690,"&gt;50%",'2way'!$Y$3:$Y$7690,"N",'2way'!$Q$3:$Q$7690,"=" &amp;B114) +  COUNTIFS('2way'!$B$3:$B$7690,"&gt;50%",'2way'!$Y$3:$Y$7690,"N",'2way'!$R$3:$R$7690,"=" &amp;B114)</f>
        <v>1</v>
      </c>
      <c r="F114" s="61">
        <f>COUNTIFS('2way'!$B$3:$B$7690,"&gt;50%",'2way'!$Y$3:$Y$7690,"Y",'2way'!$Q$3:$Q$7690,"=" &amp;B114) +  COUNTIFS('2way'!$B$3:$B$7690,"&gt;50%",'2way'!$Y$3:$Y$7690,"Y",'2way'!$R$3:$R$7690,"=" &amp;B114)</f>
        <v>3</v>
      </c>
      <c r="G114">
        <f>COUNTIF('2way'!$Q$3:$Q$7690,"=" &amp;B114) + COUNTIF('2way'!$R$3:$R$7690,"=" &amp;B114)</f>
        <v>7</v>
      </c>
      <c r="H114" s="6">
        <f t="shared" si="18"/>
        <v>0.2857142857142857</v>
      </c>
      <c r="I114" s="6">
        <f t="shared" si="19"/>
        <v>0.14285714285714285</v>
      </c>
      <c r="J114" s="6">
        <f t="shared" si="20"/>
        <v>0.14285714285714285</v>
      </c>
      <c r="K114" s="6">
        <f t="shared" si="21"/>
        <v>0.42857142857142855</v>
      </c>
      <c r="L114" s="61">
        <f>COUNTIFS('2way'!$M$3:$M$7690,"&gt;50%",'2way'!$Y$3:$Y$7690,"Y",'2way'!$Q$3:$Q$7690,"=" &amp;B114) +  COUNTIFS('2way'!$M$3:$M$7690,"&gt;50%",'2way'!$Y$3:$Y$7690,"Y",'2way'!$R$3:$R$7690,"=" &amp;B114)</f>
        <v>0</v>
      </c>
      <c r="M114" s="61">
        <f>COUNTIFS('2way'!$M$3:$M$7690,"&gt;50%",'2way'!$Y$3:$Y$7690,"N",'2way'!$Q$3:$Q$7690,"=" &amp;B114) +  COUNTIFS('2way'!$M$3:$M$7690,"&gt;50%",'2way'!$Y$3:$Y$7690,"N",'2way'!$R$3:$R$7690,"=" &amp;B114)</f>
        <v>0</v>
      </c>
      <c r="N114" s="61">
        <f>COUNTIFS('2way'!$N$3:$N$7690,"&gt;50%",'2way'!$Y$3:$Y$7690,"N",'2way'!$Q$3:$Q$7690,"=" &amp;B114) +  COUNTIFS('2way'!$N$3:$N$7690,"&gt;50%",'2way'!$Y$3:$Y$7690,"N",'2way'!$R$3:$R$7690,"=" &amp;B114)</f>
        <v>0</v>
      </c>
      <c r="O114" s="61">
        <f>COUNTIFS('2way'!$N$3:$N$7690,"&gt;50%",'2way'!$Y$3:$Y$7690,"Y",'2way'!$Q$3:$Q$7690,"=" &amp;B114) +  COUNTIFS('2way'!$N$3:$N$7690,"&gt;50%",'2way'!$Y$3:$Y$7690,"Y",'2way'!$R$3:$R$7690,"=" &amp;B114)</f>
        <v>0</v>
      </c>
      <c r="P114">
        <f>COUNTIF('2way'!$Q$3:$Q$7690,"=" &amp;B114) + COUNTIF('2way'!$R$3:$R$7690,"=" &amp;B114)</f>
        <v>7</v>
      </c>
      <c r="Q114" s="6">
        <f t="shared" si="22"/>
        <v>0</v>
      </c>
      <c r="R114" s="6">
        <f t="shared" si="23"/>
        <v>0</v>
      </c>
      <c r="S114" s="6">
        <f t="shared" si="24"/>
        <v>0</v>
      </c>
      <c r="T114" s="6">
        <f t="shared" si="25"/>
        <v>0</v>
      </c>
      <c r="U114">
        <f t="shared" si="26"/>
        <v>3</v>
      </c>
      <c r="V114" s="6">
        <f t="shared" si="27"/>
        <v>0.42857142857142855</v>
      </c>
      <c r="W114">
        <f t="shared" si="28"/>
        <v>0</v>
      </c>
      <c r="X114" s="6">
        <f t="shared" si="29"/>
        <v>0</v>
      </c>
      <c r="Y114">
        <f t="shared" si="30"/>
        <v>4</v>
      </c>
      <c r="Z114" s="6">
        <f t="shared" si="31"/>
        <v>0.5714285714285714</v>
      </c>
      <c r="AA114">
        <f t="shared" si="32"/>
        <v>0</v>
      </c>
      <c r="AB114" s="6">
        <f t="shared" si="33"/>
        <v>0</v>
      </c>
    </row>
    <row r="115" spans="1:28" x14ac:dyDescent="0.25">
      <c r="A115" t="s">
        <v>272</v>
      </c>
      <c r="B115" t="s">
        <v>561</v>
      </c>
      <c r="C115" s="60">
        <f>COUNTIFS('2way'!$A$3:$A$7690,"&gt;50%",'2way'!$Y$3:$Y$7690,"Y",'2way'!$Q$3:$Q$7690,"=" &amp;B115) +  COUNTIFS('2way'!$A$3:$A$7690,"&gt;50%",'2way'!$Y$3:$Y$7690,"Y",'2way'!$R$3:$R$7690,"=" &amp;B115)</f>
        <v>2</v>
      </c>
      <c r="D115" s="61">
        <f>COUNTIFS('2way'!$A$3:$A$7690,"&gt;50%",'2way'!$Y$3:$Y$7690,"N",'2way'!$Q$3:$Q$7690,"=" &amp;B115) +  COUNTIFS('2way'!$A$3:$A$7690,"&gt;50%",'2way'!$Y$3:$Y$7690,"N",'2way'!$R$3:$R$7690,"=" &amp;B115)</f>
        <v>1</v>
      </c>
      <c r="E115" s="61">
        <f>COUNTIFS('2way'!$B$3:$B$7690,"&gt;50%",'2way'!$Y$3:$Y$7690,"N",'2way'!$Q$3:$Q$7690,"=" &amp;B115) +  COUNTIFS('2way'!$B$3:$B$7690,"&gt;50%",'2way'!$Y$3:$Y$7690,"N",'2way'!$R$3:$R$7690,"=" &amp;B115)</f>
        <v>2</v>
      </c>
      <c r="F115" s="61">
        <f>COUNTIFS('2way'!$B$3:$B$7690,"&gt;50%",'2way'!$Y$3:$Y$7690,"Y",'2way'!$Q$3:$Q$7690,"=" &amp;B115) +  COUNTIFS('2way'!$B$3:$B$7690,"&gt;50%",'2way'!$Y$3:$Y$7690,"Y",'2way'!$R$3:$R$7690,"=" &amp;B115)</f>
        <v>0</v>
      </c>
      <c r="G115">
        <f>COUNTIF('2way'!$Q$3:$Q$7690,"=" &amp;B115) + COUNTIF('2way'!$R$3:$R$7690,"=" &amp;B115)</f>
        <v>5</v>
      </c>
      <c r="H115" s="6">
        <f t="shared" si="18"/>
        <v>0.4</v>
      </c>
      <c r="I115" s="6">
        <f t="shared" si="19"/>
        <v>0.2</v>
      </c>
      <c r="J115" s="6">
        <f t="shared" si="20"/>
        <v>0.4</v>
      </c>
      <c r="K115" s="6">
        <f t="shared" si="21"/>
        <v>0</v>
      </c>
      <c r="L115" s="61">
        <f>COUNTIFS('2way'!$M$3:$M$7690,"&gt;50%",'2way'!$Y$3:$Y$7690,"Y",'2way'!$Q$3:$Q$7690,"=" &amp;B115) +  COUNTIFS('2way'!$M$3:$M$7690,"&gt;50%",'2way'!$Y$3:$Y$7690,"Y",'2way'!$R$3:$R$7690,"=" &amp;B115)</f>
        <v>0</v>
      </c>
      <c r="M115" s="61">
        <f>COUNTIFS('2way'!$M$3:$M$7690,"&gt;50%",'2way'!$Y$3:$Y$7690,"N",'2way'!$Q$3:$Q$7690,"=" &amp;B115) +  COUNTIFS('2way'!$M$3:$M$7690,"&gt;50%",'2way'!$Y$3:$Y$7690,"N",'2way'!$R$3:$R$7690,"=" &amp;B115)</f>
        <v>0</v>
      </c>
      <c r="N115" s="61">
        <f>COUNTIFS('2way'!$N$3:$N$7690,"&gt;50%",'2way'!$Y$3:$Y$7690,"N",'2way'!$Q$3:$Q$7690,"=" &amp;B115) +  COUNTIFS('2way'!$N$3:$N$7690,"&gt;50%",'2way'!$Y$3:$Y$7690,"N",'2way'!$R$3:$R$7690,"=" &amp;B115)</f>
        <v>0</v>
      </c>
      <c r="O115" s="61">
        <f>COUNTIFS('2way'!$N$3:$N$7690,"&gt;50%",'2way'!$Y$3:$Y$7690,"Y",'2way'!$Q$3:$Q$7690,"=" &amp;B115) +  COUNTIFS('2way'!$N$3:$N$7690,"&gt;50%",'2way'!$Y$3:$Y$7690,"Y",'2way'!$R$3:$R$7690,"=" &amp;B115)</f>
        <v>0</v>
      </c>
      <c r="P115">
        <f>COUNTIF('2way'!$Q$3:$Q$7690,"=" &amp;B115) + COUNTIF('2way'!$R$3:$R$7690,"=" &amp;B115)</f>
        <v>5</v>
      </c>
      <c r="Q115" s="6">
        <f t="shared" si="22"/>
        <v>0</v>
      </c>
      <c r="R115" s="6">
        <f t="shared" si="23"/>
        <v>0</v>
      </c>
      <c r="S115" s="6">
        <f t="shared" si="24"/>
        <v>0</v>
      </c>
      <c r="T115" s="6">
        <f t="shared" si="25"/>
        <v>0</v>
      </c>
      <c r="U115">
        <f t="shared" si="26"/>
        <v>4</v>
      </c>
      <c r="V115" s="6">
        <f t="shared" si="27"/>
        <v>0.8</v>
      </c>
      <c r="W115">
        <f t="shared" si="28"/>
        <v>0</v>
      </c>
      <c r="X115" s="6">
        <f t="shared" si="29"/>
        <v>0</v>
      </c>
      <c r="Y115">
        <f t="shared" si="30"/>
        <v>1</v>
      </c>
      <c r="Z115" s="6">
        <f t="shared" si="31"/>
        <v>0.2</v>
      </c>
      <c r="AA115">
        <f t="shared" si="32"/>
        <v>0</v>
      </c>
      <c r="AB115" s="6">
        <f t="shared" si="33"/>
        <v>0</v>
      </c>
    </row>
    <row r="116" spans="1:28" x14ac:dyDescent="0.25">
      <c r="A116" t="s">
        <v>272</v>
      </c>
      <c r="B116" t="s">
        <v>334</v>
      </c>
      <c r="C116" s="60">
        <f>COUNTIFS('2way'!$A$3:$A$7690,"&gt;50%",'2way'!$Y$3:$Y$7690,"Y",'2way'!$Q$3:$Q$7690,"=" &amp;B116) +  COUNTIFS('2way'!$A$3:$A$7690,"&gt;50%",'2way'!$Y$3:$Y$7690,"Y",'2way'!$R$3:$R$7690,"=" &amp;B116)</f>
        <v>0</v>
      </c>
      <c r="D116" s="61">
        <f>COUNTIFS('2way'!$A$3:$A$7690,"&gt;50%",'2way'!$Y$3:$Y$7690,"N",'2way'!$Q$3:$Q$7690,"=" &amp;B116) +  COUNTIFS('2way'!$A$3:$A$7690,"&gt;50%",'2way'!$Y$3:$Y$7690,"N",'2way'!$R$3:$R$7690,"=" &amp;B116)</f>
        <v>1</v>
      </c>
      <c r="E116" s="61">
        <f>COUNTIFS('2way'!$B$3:$B$7690,"&gt;50%",'2way'!$Y$3:$Y$7690,"N",'2way'!$Q$3:$Q$7690,"=" &amp;B116) +  COUNTIFS('2way'!$B$3:$B$7690,"&gt;50%",'2way'!$Y$3:$Y$7690,"N",'2way'!$R$3:$R$7690,"=" &amp;B116)</f>
        <v>4</v>
      </c>
      <c r="F116" s="61">
        <f>COUNTIFS('2way'!$B$3:$B$7690,"&gt;50%",'2way'!$Y$3:$Y$7690,"Y",'2way'!$Q$3:$Q$7690,"=" &amp;B116) +  COUNTIFS('2way'!$B$3:$B$7690,"&gt;50%",'2way'!$Y$3:$Y$7690,"Y",'2way'!$R$3:$R$7690,"=" &amp;B116)</f>
        <v>4</v>
      </c>
      <c r="G116">
        <f>COUNTIF('2way'!$Q$3:$Q$7690,"=" &amp;B116) + COUNTIF('2way'!$R$3:$R$7690,"=" &amp;B116)</f>
        <v>10</v>
      </c>
      <c r="H116" s="6">
        <f t="shared" si="18"/>
        <v>0</v>
      </c>
      <c r="I116" s="6">
        <f t="shared" si="19"/>
        <v>0.1</v>
      </c>
      <c r="J116" s="6">
        <f t="shared" si="20"/>
        <v>0.4</v>
      </c>
      <c r="K116" s="6">
        <f t="shared" si="21"/>
        <v>0.4</v>
      </c>
      <c r="L116" s="61">
        <f>COUNTIFS('2way'!$M$3:$M$7690,"&gt;50%",'2way'!$Y$3:$Y$7690,"Y",'2way'!$Q$3:$Q$7690,"=" &amp;B116) +  COUNTIFS('2way'!$M$3:$M$7690,"&gt;50%",'2way'!$Y$3:$Y$7690,"Y",'2way'!$R$3:$R$7690,"=" &amp;B116)</f>
        <v>0</v>
      </c>
      <c r="M116" s="61">
        <f>COUNTIFS('2way'!$M$3:$M$7690,"&gt;50%",'2way'!$Y$3:$Y$7690,"N",'2way'!$Q$3:$Q$7690,"=" &amp;B116) +  COUNTIFS('2way'!$M$3:$M$7690,"&gt;50%",'2way'!$Y$3:$Y$7690,"N",'2way'!$R$3:$R$7690,"=" &amp;B116)</f>
        <v>0</v>
      </c>
      <c r="N116" s="61">
        <f>COUNTIFS('2way'!$N$3:$N$7690,"&gt;50%",'2way'!$Y$3:$Y$7690,"N",'2way'!$Q$3:$Q$7690,"=" &amp;B116) +  COUNTIFS('2way'!$N$3:$N$7690,"&gt;50%",'2way'!$Y$3:$Y$7690,"N",'2way'!$R$3:$R$7690,"=" &amp;B116)</f>
        <v>0</v>
      </c>
      <c r="O116" s="61">
        <f>COUNTIFS('2way'!$N$3:$N$7690,"&gt;50%",'2way'!$Y$3:$Y$7690,"Y",'2way'!$Q$3:$Q$7690,"=" &amp;B116) +  COUNTIFS('2way'!$N$3:$N$7690,"&gt;50%",'2way'!$Y$3:$Y$7690,"Y",'2way'!$R$3:$R$7690,"=" &amp;B116)</f>
        <v>0</v>
      </c>
      <c r="P116">
        <f>COUNTIF('2way'!$Q$3:$Q$7690,"=" &amp;B116) + COUNTIF('2way'!$R$3:$R$7690,"=" &amp;B116)</f>
        <v>10</v>
      </c>
      <c r="Q116" s="6">
        <f t="shared" si="22"/>
        <v>0</v>
      </c>
      <c r="R116" s="6">
        <f t="shared" si="23"/>
        <v>0</v>
      </c>
      <c r="S116" s="6">
        <f t="shared" si="24"/>
        <v>0</v>
      </c>
      <c r="T116" s="6">
        <f t="shared" si="25"/>
        <v>0</v>
      </c>
      <c r="U116">
        <f t="shared" si="26"/>
        <v>4</v>
      </c>
      <c r="V116" s="6">
        <f t="shared" si="27"/>
        <v>0.4</v>
      </c>
      <c r="W116">
        <f t="shared" si="28"/>
        <v>0</v>
      </c>
      <c r="X116" s="6">
        <f t="shared" si="29"/>
        <v>0</v>
      </c>
      <c r="Y116">
        <f t="shared" si="30"/>
        <v>5</v>
      </c>
      <c r="Z116" s="6">
        <f t="shared" si="31"/>
        <v>0.5</v>
      </c>
      <c r="AA116">
        <f t="shared" si="32"/>
        <v>0</v>
      </c>
      <c r="AB116" s="6">
        <f t="shared" si="33"/>
        <v>0</v>
      </c>
    </row>
    <row r="117" spans="1:28" x14ac:dyDescent="0.25">
      <c r="A117" t="s">
        <v>272</v>
      </c>
      <c r="B117" t="s">
        <v>535</v>
      </c>
      <c r="C117" s="60">
        <f>COUNTIFS('2way'!$A$3:$A$7690,"&gt;50%",'2way'!$Y$3:$Y$7690,"Y",'2way'!$Q$3:$Q$7690,"=" &amp;B117) +  COUNTIFS('2way'!$A$3:$A$7690,"&gt;50%",'2way'!$Y$3:$Y$7690,"Y",'2way'!$R$3:$R$7690,"=" &amp;B117)</f>
        <v>3</v>
      </c>
      <c r="D117" s="61">
        <f>COUNTIFS('2way'!$A$3:$A$7690,"&gt;50%",'2way'!$Y$3:$Y$7690,"N",'2way'!$Q$3:$Q$7690,"=" &amp;B117) +  COUNTIFS('2way'!$A$3:$A$7690,"&gt;50%",'2way'!$Y$3:$Y$7690,"N",'2way'!$R$3:$R$7690,"=" &amp;B117)</f>
        <v>2</v>
      </c>
      <c r="E117" s="61">
        <f>COUNTIFS('2way'!$B$3:$B$7690,"&gt;50%",'2way'!$Y$3:$Y$7690,"N",'2way'!$Q$3:$Q$7690,"=" &amp;B117) +  COUNTIFS('2way'!$B$3:$B$7690,"&gt;50%",'2way'!$Y$3:$Y$7690,"N",'2way'!$R$3:$R$7690,"=" &amp;B117)</f>
        <v>2</v>
      </c>
      <c r="F117" s="61">
        <f>COUNTIFS('2way'!$B$3:$B$7690,"&gt;50%",'2way'!$Y$3:$Y$7690,"Y",'2way'!$Q$3:$Q$7690,"=" &amp;B117) +  COUNTIFS('2way'!$B$3:$B$7690,"&gt;50%",'2way'!$Y$3:$Y$7690,"Y",'2way'!$R$3:$R$7690,"=" &amp;B117)</f>
        <v>0</v>
      </c>
      <c r="G117">
        <f>COUNTIF('2way'!$Q$3:$Q$7690,"=" &amp;B117) + COUNTIF('2way'!$R$3:$R$7690,"=" &amp;B117)</f>
        <v>7</v>
      </c>
      <c r="H117" s="6">
        <f t="shared" si="18"/>
        <v>0.42857142857142855</v>
      </c>
      <c r="I117" s="6">
        <f t="shared" si="19"/>
        <v>0.2857142857142857</v>
      </c>
      <c r="J117" s="6">
        <f t="shared" si="20"/>
        <v>0.2857142857142857</v>
      </c>
      <c r="K117" s="6">
        <f t="shared" si="21"/>
        <v>0</v>
      </c>
      <c r="L117" s="61">
        <f>COUNTIFS('2way'!$M$3:$M$7690,"&gt;50%",'2way'!$Y$3:$Y$7690,"Y",'2way'!$Q$3:$Q$7690,"=" &amp;B117) +  COUNTIFS('2way'!$M$3:$M$7690,"&gt;50%",'2way'!$Y$3:$Y$7690,"Y",'2way'!$R$3:$R$7690,"=" &amp;B117)</f>
        <v>0</v>
      </c>
      <c r="M117" s="61">
        <f>COUNTIFS('2way'!$M$3:$M$7690,"&gt;50%",'2way'!$Y$3:$Y$7690,"N",'2way'!$Q$3:$Q$7690,"=" &amp;B117) +  COUNTIFS('2way'!$M$3:$M$7690,"&gt;50%",'2way'!$Y$3:$Y$7690,"N",'2way'!$R$3:$R$7690,"=" &amp;B117)</f>
        <v>0</v>
      </c>
      <c r="N117" s="61">
        <f>COUNTIFS('2way'!$N$3:$N$7690,"&gt;50%",'2way'!$Y$3:$Y$7690,"N",'2way'!$Q$3:$Q$7690,"=" &amp;B117) +  COUNTIFS('2way'!$N$3:$N$7690,"&gt;50%",'2way'!$Y$3:$Y$7690,"N",'2way'!$R$3:$R$7690,"=" &amp;B117)</f>
        <v>0</v>
      </c>
      <c r="O117" s="61">
        <f>COUNTIFS('2way'!$N$3:$N$7690,"&gt;50%",'2way'!$Y$3:$Y$7690,"Y",'2way'!$Q$3:$Q$7690,"=" &amp;B117) +  COUNTIFS('2way'!$N$3:$N$7690,"&gt;50%",'2way'!$Y$3:$Y$7690,"Y",'2way'!$R$3:$R$7690,"=" &amp;B117)</f>
        <v>0</v>
      </c>
      <c r="P117">
        <f>COUNTIF('2way'!$Q$3:$Q$7690,"=" &amp;B117) + COUNTIF('2way'!$R$3:$R$7690,"=" &amp;B117)</f>
        <v>7</v>
      </c>
      <c r="Q117" s="6">
        <f t="shared" si="22"/>
        <v>0</v>
      </c>
      <c r="R117" s="6">
        <f t="shared" si="23"/>
        <v>0</v>
      </c>
      <c r="S117" s="6">
        <f t="shared" si="24"/>
        <v>0</v>
      </c>
      <c r="T117" s="6">
        <f t="shared" si="25"/>
        <v>0</v>
      </c>
      <c r="U117">
        <f t="shared" si="26"/>
        <v>5</v>
      </c>
      <c r="V117" s="6">
        <f t="shared" si="27"/>
        <v>0.7142857142857143</v>
      </c>
      <c r="W117">
        <f t="shared" si="28"/>
        <v>0</v>
      </c>
      <c r="X117" s="6">
        <f t="shared" si="29"/>
        <v>0</v>
      </c>
      <c r="Y117">
        <f t="shared" si="30"/>
        <v>2</v>
      </c>
      <c r="Z117" s="6">
        <f t="shared" si="31"/>
        <v>0.2857142857142857</v>
      </c>
      <c r="AA117">
        <f t="shared" si="32"/>
        <v>0</v>
      </c>
      <c r="AB117" s="6">
        <f t="shared" si="33"/>
        <v>0</v>
      </c>
    </row>
    <row r="118" spans="1:28" x14ac:dyDescent="0.25">
      <c r="A118" t="s">
        <v>272</v>
      </c>
      <c r="B118" t="s">
        <v>335</v>
      </c>
      <c r="C118" s="60">
        <f>COUNTIFS('2way'!$A$3:$A$7690,"&gt;50%",'2way'!$Y$3:$Y$7690,"Y",'2way'!$Q$3:$Q$7690,"=" &amp;B118) +  COUNTIFS('2way'!$A$3:$A$7690,"&gt;50%",'2way'!$Y$3:$Y$7690,"Y",'2way'!$R$3:$R$7690,"=" &amp;B118)</f>
        <v>2</v>
      </c>
      <c r="D118" s="61">
        <f>COUNTIFS('2way'!$A$3:$A$7690,"&gt;50%",'2way'!$Y$3:$Y$7690,"N",'2way'!$Q$3:$Q$7690,"=" &amp;B118) +  COUNTIFS('2way'!$A$3:$A$7690,"&gt;50%",'2way'!$Y$3:$Y$7690,"N",'2way'!$R$3:$R$7690,"=" &amp;B118)</f>
        <v>1</v>
      </c>
      <c r="E118" s="61">
        <f>COUNTIFS('2way'!$B$3:$B$7690,"&gt;50%",'2way'!$Y$3:$Y$7690,"N",'2way'!$Q$3:$Q$7690,"=" &amp;B118) +  COUNTIFS('2way'!$B$3:$B$7690,"&gt;50%",'2way'!$Y$3:$Y$7690,"N",'2way'!$R$3:$R$7690,"=" &amp;B118)</f>
        <v>1</v>
      </c>
      <c r="F118" s="61">
        <f>COUNTIFS('2way'!$B$3:$B$7690,"&gt;50%",'2way'!$Y$3:$Y$7690,"Y",'2way'!$Q$3:$Q$7690,"=" &amp;B118) +  COUNTIFS('2way'!$B$3:$B$7690,"&gt;50%",'2way'!$Y$3:$Y$7690,"Y",'2way'!$R$3:$R$7690,"=" &amp;B118)</f>
        <v>1</v>
      </c>
      <c r="G118">
        <f>COUNTIF('2way'!$Q$3:$Q$7690,"=" &amp;B118) + COUNTIF('2way'!$R$3:$R$7690,"=" &amp;B118)</f>
        <v>6</v>
      </c>
      <c r="H118" s="6">
        <f t="shared" si="18"/>
        <v>0.33333333333333331</v>
      </c>
      <c r="I118" s="6">
        <f t="shared" si="19"/>
        <v>0.16666666666666666</v>
      </c>
      <c r="J118" s="6">
        <f t="shared" si="20"/>
        <v>0.16666666666666666</v>
      </c>
      <c r="K118" s="6">
        <f t="shared" si="21"/>
        <v>0.16666666666666666</v>
      </c>
      <c r="L118" s="61">
        <f>COUNTIFS('2way'!$M$3:$M$7690,"&gt;50%",'2way'!$Y$3:$Y$7690,"Y",'2way'!$Q$3:$Q$7690,"=" &amp;B118) +  COUNTIFS('2way'!$M$3:$M$7690,"&gt;50%",'2way'!$Y$3:$Y$7690,"Y",'2way'!$R$3:$R$7690,"=" &amp;B118)</f>
        <v>0</v>
      </c>
      <c r="M118" s="61">
        <f>COUNTIFS('2way'!$M$3:$M$7690,"&gt;50%",'2way'!$Y$3:$Y$7690,"N",'2way'!$Q$3:$Q$7690,"=" &amp;B118) +  COUNTIFS('2way'!$M$3:$M$7690,"&gt;50%",'2way'!$Y$3:$Y$7690,"N",'2way'!$R$3:$R$7690,"=" &amp;B118)</f>
        <v>0</v>
      </c>
      <c r="N118" s="61">
        <f>COUNTIFS('2way'!$N$3:$N$7690,"&gt;50%",'2way'!$Y$3:$Y$7690,"N",'2way'!$Q$3:$Q$7690,"=" &amp;B118) +  COUNTIFS('2way'!$N$3:$N$7690,"&gt;50%",'2way'!$Y$3:$Y$7690,"N",'2way'!$R$3:$R$7690,"=" &amp;B118)</f>
        <v>0</v>
      </c>
      <c r="O118" s="61">
        <f>COUNTIFS('2way'!$N$3:$N$7690,"&gt;50%",'2way'!$Y$3:$Y$7690,"Y",'2way'!$Q$3:$Q$7690,"=" &amp;B118) +  COUNTIFS('2way'!$N$3:$N$7690,"&gt;50%",'2way'!$Y$3:$Y$7690,"Y",'2way'!$R$3:$R$7690,"=" &amp;B118)</f>
        <v>0</v>
      </c>
      <c r="P118">
        <f>COUNTIF('2way'!$Q$3:$Q$7690,"=" &amp;B118) + COUNTIF('2way'!$R$3:$R$7690,"=" &amp;B118)</f>
        <v>6</v>
      </c>
      <c r="Q118" s="6">
        <f t="shared" si="22"/>
        <v>0</v>
      </c>
      <c r="R118" s="6">
        <f t="shared" si="23"/>
        <v>0</v>
      </c>
      <c r="S118" s="6">
        <f t="shared" si="24"/>
        <v>0</v>
      </c>
      <c r="T118" s="6">
        <f t="shared" si="25"/>
        <v>0</v>
      </c>
      <c r="U118">
        <f t="shared" si="26"/>
        <v>3</v>
      </c>
      <c r="V118" s="6">
        <f t="shared" si="27"/>
        <v>0.5</v>
      </c>
      <c r="W118">
        <f t="shared" si="28"/>
        <v>0</v>
      </c>
      <c r="X118" s="6">
        <f t="shared" si="29"/>
        <v>0</v>
      </c>
      <c r="Y118">
        <f t="shared" si="30"/>
        <v>2</v>
      </c>
      <c r="Z118" s="6">
        <f t="shared" si="31"/>
        <v>0.33333333333333331</v>
      </c>
      <c r="AA118">
        <f t="shared" si="32"/>
        <v>0</v>
      </c>
      <c r="AB118" s="6">
        <f t="shared" si="33"/>
        <v>0</v>
      </c>
    </row>
    <row r="119" spans="1:28" x14ac:dyDescent="0.25">
      <c r="A119" t="s">
        <v>272</v>
      </c>
      <c r="B119" t="s">
        <v>555</v>
      </c>
      <c r="C119" s="60">
        <f>COUNTIFS('2way'!$A$3:$A$7690,"&gt;50%",'2way'!$Y$3:$Y$7690,"Y",'2way'!$Q$3:$Q$7690,"=" &amp;B119) +  COUNTIFS('2way'!$A$3:$A$7690,"&gt;50%",'2way'!$Y$3:$Y$7690,"Y",'2way'!$R$3:$R$7690,"=" &amp;B119)</f>
        <v>2</v>
      </c>
      <c r="D119" s="61">
        <f>COUNTIFS('2way'!$A$3:$A$7690,"&gt;50%",'2way'!$Y$3:$Y$7690,"N",'2way'!$Q$3:$Q$7690,"=" &amp;B119) +  COUNTIFS('2way'!$A$3:$A$7690,"&gt;50%",'2way'!$Y$3:$Y$7690,"N",'2way'!$R$3:$R$7690,"=" &amp;B119)</f>
        <v>1</v>
      </c>
      <c r="E119" s="61">
        <f>COUNTIFS('2way'!$B$3:$B$7690,"&gt;50%",'2way'!$Y$3:$Y$7690,"N",'2way'!$Q$3:$Q$7690,"=" &amp;B119) +  COUNTIFS('2way'!$B$3:$B$7690,"&gt;50%",'2way'!$Y$3:$Y$7690,"N",'2way'!$R$3:$R$7690,"=" &amp;B119)</f>
        <v>1</v>
      </c>
      <c r="F119" s="61">
        <f>COUNTIFS('2way'!$B$3:$B$7690,"&gt;50%",'2way'!$Y$3:$Y$7690,"Y",'2way'!$Q$3:$Q$7690,"=" &amp;B119) +  COUNTIFS('2way'!$B$3:$B$7690,"&gt;50%",'2way'!$Y$3:$Y$7690,"Y",'2way'!$R$3:$R$7690,"=" &amp;B119)</f>
        <v>1</v>
      </c>
      <c r="G119">
        <f>COUNTIF('2way'!$Q$3:$Q$7690,"=" &amp;B119) + COUNTIF('2way'!$R$3:$R$7690,"=" &amp;B119)</f>
        <v>5</v>
      </c>
      <c r="H119" s="6">
        <f t="shared" si="18"/>
        <v>0.4</v>
      </c>
      <c r="I119" s="6">
        <f t="shared" si="19"/>
        <v>0.2</v>
      </c>
      <c r="J119" s="6">
        <f t="shared" si="20"/>
        <v>0.2</v>
      </c>
      <c r="K119" s="6">
        <f t="shared" si="21"/>
        <v>0.2</v>
      </c>
      <c r="L119" s="61">
        <f>COUNTIFS('2way'!$M$3:$M$7690,"&gt;50%",'2way'!$Y$3:$Y$7690,"Y",'2way'!$Q$3:$Q$7690,"=" &amp;B119) +  COUNTIFS('2way'!$M$3:$M$7690,"&gt;50%",'2way'!$Y$3:$Y$7690,"Y",'2way'!$R$3:$R$7690,"=" &amp;B119)</f>
        <v>0</v>
      </c>
      <c r="M119" s="61">
        <f>COUNTIFS('2way'!$M$3:$M$7690,"&gt;50%",'2way'!$Y$3:$Y$7690,"N",'2way'!$Q$3:$Q$7690,"=" &amp;B119) +  COUNTIFS('2way'!$M$3:$M$7690,"&gt;50%",'2way'!$Y$3:$Y$7690,"N",'2way'!$R$3:$R$7690,"=" &amp;B119)</f>
        <v>0</v>
      </c>
      <c r="N119" s="61">
        <f>COUNTIFS('2way'!$N$3:$N$7690,"&gt;50%",'2way'!$Y$3:$Y$7690,"N",'2way'!$Q$3:$Q$7690,"=" &amp;B119) +  COUNTIFS('2way'!$N$3:$N$7690,"&gt;50%",'2way'!$Y$3:$Y$7690,"N",'2way'!$R$3:$R$7690,"=" &amp;B119)</f>
        <v>0</v>
      </c>
      <c r="O119" s="61">
        <f>COUNTIFS('2way'!$N$3:$N$7690,"&gt;50%",'2way'!$Y$3:$Y$7690,"Y",'2way'!$Q$3:$Q$7690,"=" &amp;B119) +  COUNTIFS('2way'!$N$3:$N$7690,"&gt;50%",'2way'!$Y$3:$Y$7690,"Y",'2way'!$R$3:$R$7690,"=" &amp;B119)</f>
        <v>0</v>
      </c>
      <c r="P119">
        <f>COUNTIF('2way'!$Q$3:$Q$7690,"=" &amp;B119) + COUNTIF('2way'!$R$3:$R$7690,"=" &amp;B119)</f>
        <v>5</v>
      </c>
      <c r="Q119" s="6">
        <f t="shared" si="22"/>
        <v>0</v>
      </c>
      <c r="R119" s="6">
        <f t="shared" si="23"/>
        <v>0</v>
      </c>
      <c r="S119" s="6">
        <f t="shared" si="24"/>
        <v>0</v>
      </c>
      <c r="T119" s="6">
        <f t="shared" si="25"/>
        <v>0</v>
      </c>
      <c r="U119">
        <f t="shared" si="26"/>
        <v>3</v>
      </c>
      <c r="V119" s="6">
        <f t="shared" si="27"/>
        <v>0.6</v>
      </c>
      <c r="W119">
        <f t="shared" si="28"/>
        <v>0</v>
      </c>
      <c r="X119" s="6">
        <f t="shared" si="29"/>
        <v>0</v>
      </c>
      <c r="Y119">
        <f t="shared" si="30"/>
        <v>2</v>
      </c>
      <c r="Z119" s="6">
        <f t="shared" si="31"/>
        <v>0.4</v>
      </c>
      <c r="AA119">
        <f t="shared" si="32"/>
        <v>0</v>
      </c>
      <c r="AB119" s="6">
        <f t="shared" si="33"/>
        <v>0</v>
      </c>
    </row>
    <row r="120" spans="1:28" x14ac:dyDescent="0.25">
      <c r="A120" t="s">
        <v>272</v>
      </c>
      <c r="B120" t="s">
        <v>560</v>
      </c>
      <c r="C120" s="60">
        <f>COUNTIFS('2way'!$A$3:$A$7690,"&gt;50%",'2way'!$Y$3:$Y$7690,"Y",'2way'!$Q$3:$Q$7690,"=" &amp;B120) +  COUNTIFS('2way'!$A$3:$A$7690,"&gt;50%",'2way'!$Y$3:$Y$7690,"Y",'2way'!$R$3:$R$7690,"=" &amp;B120)</f>
        <v>0</v>
      </c>
      <c r="D120" s="61">
        <f>COUNTIFS('2way'!$A$3:$A$7690,"&gt;50%",'2way'!$Y$3:$Y$7690,"N",'2way'!$Q$3:$Q$7690,"=" &amp;B120) +  COUNTIFS('2way'!$A$3:$A$7690,"&gt;50%",'2way'!$Y$3:$Y$7690,"N",'2way'!$R$3:$R$7690,"=" &amp;B120)</f>
        <v>4</v>
      </c>
      <c r="E120" s="61">
        <f>COUNTIFS('2way'!$B$3:$B$7690,"&gt;50%",'2way'!$Y$3:$Y$7690,"N",'2way'!$Q$3:$Q$7690,"=" &amp;B120) +  COUNTIFS('2way'!$B$3:$B$7690,"&gt;50%",'2way'!$Y$3:$Y$7690,"N",'2way'!$R$3:$R$7690,"=" &amp;B120)</f>
        <v>1</v>
      </c>
      <c r="F120" s="61">
        <f>COUNTIFS('2way'!$B$3:$B$7690,"&gt;50%",'2way'!$Y$3:$Y$7690,"Y",'2way'!$Q$3:$Q$7690,"=" &amp;B120) +  COUNTIFS('2way'!$B$3:$B$7690,"&gt;50%",'2way'!$Y$3:$Y$7690,"Y",'2way'!$R$3:$R$7690,"=" &amp;B120)</f>
        <v>0</v>
      </c>
      <c r="G120">
        <f>COUNTIF('2way'!$Q$3:$Q$7690,"=" &amp;B120) + COUNTIF('2way'!$R$3:$R$7690,"=" &amp;B120)</f>
        <v>5</v>
      </c>
      <c r="H120" s="6">
        <f t="shared" si="18"/>
        <v>0</v>
      </c>
      <c r="I120" s="6">
        <f t="shared" si="19"/>
        <v>0.8</v>
      </c>
      <c r="J120" s="6">
        <f t="shared" si="20"/>
        <v>0.2</v>
      </c>
      <c r="K120" s="6">
        <f t="shared" si="21"/>
        <v>0</v>
      </c>
      <c r="L120" s="61">
        <f>COUNTIFS('2way'!$M$3:$M$7690,"&gt;50%",'2way'!$Y$3:$Y$7690,"Y",'2way'!$Q$3:$Q$7690,"=" &amp;B120) +  COUNTIFS('2way'!$M$3:$M$7690,"&gt;50%",'2way'!$Y$3:$Y$7690,"Y",'2way'!$R$3:$R$7690,"=" &amp;B120)</f>
        <v>0</v>
      </c>
      <c r="M120" s="61">
        <f>COUNTIFS('2way'!$M$3:$M$7690,"&gt;50%",'2way'!$Y$3:$Y$7690,"N",'2way'!$Q$3:$Q$7690,"=" &amp;B120) +  COUNTIFS('2way'!$M$3:$M$7690,"&gt;50%",'2way'!$Y$3:$Y$7690,"N",'2way'!$R$3:$R$7690,"=" &amp;B120)</f>
        <v>0</v>
      </c>
      <c r="N120" s="61">
        <f>COUNTIFS('2way'!$N$3:$N$7690,"&gt;50%",'2way'!$Y$3:$Y$7690,"N",'2way'!$Q$3:$Q$7690,"=" &amp;B120) +  COUNTIFS('2way'!$N$3:$N$7690,"&gt;50%",'2way'!$Y$3:$Y$7690,"N",'2way'!$R$3:$R$7690,"=" &amp;B120)</f>
        <v>0</v>
      </c>
      <c r="O120" s="61">
        <f>COUNTIFS('2way'!$N$3:$N$7690,"&gt;50%",'2way'!$Y$3:$Y$7690,"Y",'2way'!$Q$3:$Q$7690,"=" &amp;B120) +  COUNTIFS('2way'!$N$3:$N$7690,"&gt;50%",'2way'!$Y$3:$Y$7690,"Y",'2way'!$R$3:$R$7690,"=" &amp;B120)</f>
        <v>0</v>
      </c>
      <c r="P120">
        <f>COUNTIF('2way'!$Q$3:$Q$7690,"=" &amp;B120) + COUNTIF('2way'!$R$3:$R$7690,"=" &amp;B120)</f>
        <v>5</v>
      </c>
      <c r="Q120" s="6">
        <f t="shared" si="22"/>
        <v>0</v>
      </c>
      <c r="R120" s="6">
        <f t="shared" si="23"/>
        <v>0</v>
      </c>
      <c r="S120" s="6">
        <f t="shared" si="24"/>
        <v>0</v>
      </c>
      <c r="T120" s="6">
        <f t="shared" si="25"/>
        <v>0</v>
      </c>
      <c r="U120">
        <f t="shared" si="26"/>
        <v>1</v>
      </c>
      <c r="V120" s="6">
        <f t="shared" si="27"/>
        <v>0.2</v>
      </c>
      <c r="W120">
        <f t="shared" si="28"/>
        <v>0</v>
      </c>
      <c r="X120" s="6">
        <f t="shared" si="29"/>
        <v>0</v>
      </c>
      <c r="Y120">
        <f t="shared" si="30"/>
        <v>4</v>
      </c>
      <c r="Z120" s="6">
        <f t="shared" si="31"/>
        <v>0.8</v>
      </c>
      <c r="AA120">
        <f t="shared" si="32"/>
        <v>0</v>
      </c>
      <c r="AB120" s="6">
        <f t="shared" si="33"/>
        <v>0</v>
      </c>
    </row>
    <row r="121" spans="1:28" x14ac:dyDescent="0.25">
      <c r="A121" t="s">
        <v>272</v>
      </c>
      <c r="B121" t="s">
        <v>557</v>
      </c>
      <c r="C121" s="60">
        <f>COUNTIFS('2way'!$A$3:$A$7690,"&gt;50%",'2way'!$Y$3:$Y$7690,"Y",'2way'!$Q$3:$Q$7690,"=" &amp;B121) +  COUNTIFS('2way'!$A$3:$A$7690,"&gt;50%",'2way'!$Y$3:$Y$7690,"Y",'2way'!$R$3:$R$7690,"=" &amp;B121)</f>
        <v>0</v>
      </c>
      <c r="D121" s="61">
        <f>COUNTIFS('2way'!$A$3:$A$7690,"&gt;50%",'2way'!$Y$3:$Y$7690,"N",'2way'!$Q$3:$Q$7690,"=" &amp;B121) +  COUNTIFS('2way'!$A$3:$A$7690,"&gt;50%",'2way'!$Y$3:$Y$7690,"N",'2way'!$R$3:$R$7690,"=" &amp;B121)</f>
        <v>0</v>
      </c>
      <c r="E121" s="61">
        <f>COUNTIFS('2way'!$B$3:$B$7690,"&gt;50%",'2way'!$Y$3:$Y$7690,"N",'2way'!$Q$3:$Q$7690,"=" &amp;B121) +  COUNTIFS('2way'!$B$3:$B$7690,"&gt;50%",'2way'!$Y$3:$Y$7690,"N",'2way'!$R$3:$R$7690,"=" &amp;B121)</f>
        <v>6</v>
      </c>
      <c r="F121" s="61">
        <f>COUNTIFS('2way'!$B$3:$B$7690,"&gt;50%",'2way'!$Y$3:$Y$7690,"Y",'2way'!$Q$3:$Q$7690,"=" &amp;B121) +  COUNTIFS('2way'!$B$3:$B$7690,"&gt;50%",'2way'!$Y$3:$Y$7690,"Y",'2way'!$R$3:$R$7690,"=" &amp;B121)</f>
        <v>0</v>
      </c>
      <c r="G121">
        <f>COUNTIF('2way'!$Q$3:$Q$7690,"=" &amp;B121) + COUNTIF('2way'!$R$3:$R$7690,"=" &amp;B121)</f>
        <v>6</v>
      </c>
      <c r="H121" s="6">
        <f t="shared" si="18"/>
        <v>0</v>
      </c>
      <c r="I121" s="6">
        <f t="shared" si="19"/>
        <v>0</v>
      </c>
      <c r="J121" s="6">
        <f t="shared" si="20"/>
        <v>1</v>
      </c>
      <c r="K121" s="6">
        <f t="shared" si="21"/>
        <v>0</v>
      </c>
      <c r="L121" s="61">
        <f>COUNTIFS('2way'!$M$3:$M$7690,"&gt;50%",'2way'!$Y$3:$Y$7690,"Y",'2way'!$Q$3:$Q$7690,"=" &amp;B121) +  COUNTIFS('2way'!$M$3:$M$7690,"&gt;50%",'2way'!$Y$3:$Y$7690,"Y",'2way'!$R$3:$R$7690,"=" &amp;B121)</f>
        <v>0</v>
      </c>
      <c r="M121" s="61">
        <f>COUNTIFS('2way'!$M$3:$M$7690,"&gt;50%",'2way'!$Y$3:$Y$7690,"N",'2way'!$Q$3:$Q$7690,"=" &amp;B121) +  COUNTIFS('2way'!$M$3:$M$7690,"&gt;50%",'2way'!$Y$3:$Y$7690,"N",'2way'!$R$3:$R$7690,"=" &amp;B121)</f>
        <v>0</v>
      </c>
      <c r="N121" s="61">
        <f>COUNTIFS('2way'!$N$3:$N$7690,"&gt;50%",'2way'!$Y$3:$Y$7690,"N",'2way'!$Q$3:$Q$7690,"=" &amp;B121) +  COUNTIFS('2way'!$N$3:$N$7690,"&gt;50%",'2way'!$Y$3:$Y$7690,"N",'2way'!$R$3:$R$7690,"=" &amp;B121)</f>
        <v>0</v>
      </c>
      <c r="O121" s="61">
        <f>COUNTIFS('2way'!$N$3:$N$7690,"&gt;50%",'2way'!$Y$3:$Y$7690,"Y",'2way'!$Q$3:$Q$7690,"=" &amp;B121) +  COUNTIFS('2way'!$N$3:$N$7690,"&gt;50%",'2way'!$Y$3:$Y$7690,"Y",'2way'!$R$3:$R$7690,"=" &amp;B121)</f>
        <v>0</v>
      </c>
      <c r="P121">
        <f>COUNTIF('2way'!$Q$3:$Q$7690,"=" &amp;B121) + COUNTIF('2way'!$R$3:$R$7690,"=" &amp;B121)</f>
        <v>6</v>
      </c>
      <c r="Q121" s="6">
        <f t="shared" si="22"/>
        <v>0</v>
      </c>
      <c r="R121" s="6">
        <f t="shared" si="23"/>
        <v>0</v>
      </c>
      <c r="S121" s="6">
        <f t="shared" si="24"/>
        <v>0</v>
      </c>
      <c r="T121" s="6">
        <f t="shared" si="25"/>
        <v>0</v>
      </c>
      <c r="U121">
        <f t="shared" si="26"/>
        <v>6</v>
      </c>
      <c r="V121" s="6">
        <f t="shared" si="27"/>
        <v>1</v>
      </c>
      <c r="W121">
        <f t="shared" si="28"/>
        <v>0</v>
      </c>
      <c r="X121" s="6">
        <f t="shared" si="29"/>
        <v>0</v>
      </c>
      <c r="Y121">
        <f t="shared" si="30"/>
        <v>0</v>
      </c>
      <c r="Z121" s="6">
        <f t="shared" si="31"/>
        <v>0</v>
      </c>
      <c r="AA121">
        <f t="shared" si="32"/>
        <v>0</v>
      </c>
      <c r="AB121" s="6">
        <f t="shared" si="33"/>
        <v>0</v>
      </c>
    </row>
    <row r="122" spans="1:28" x14ac:dyDescent="0.25">
      <c r="A122" t="s">
        <v>272</v>
      </c>
      <c r="B122" t="s">
        <v>515</v>
      </c>
      <c r="C122" s="60">
        <f>COUNTIFS('2way'!$A$3:$A$7690,"&gt;50%",'2way'!$Y$3:$Y$7690,"Y",'2way'!$Q$3:$Q$7690,"=" &amp;B122) +  COUNTIFS('2way'!$A$3:$A$7690,"&gt;50%",'2way'!$Y$3:$Y$7690,"Y",'2way'!$R$3:$R$7690,"=" &amp;B122)</f>
        <v>0</v>
      </c>
      <c r="D122" s="61">
        <f>COUNTIFS('2way'!$A$3:$A$7690,"&gt;50%",'2way'!$Y$3:$Y$7690,"N",'2way'!$Q$3:$Q$7690,"=" &amp;B122) +  COUNTIFS('2way'!$A$3:$A$7690,"&gt;50%",'2way'!$Y$3:$Y$7690,"N",'2way'!$R$3:$R$7690,"=" &amp;B122)</f>
        <v>2</v>
      </c>
      <c r="E122" s="61">
        <f>COUNTIFS('2way'!$B$3:$B$7690,"&gt;50%",'2way'!$Y$3:$Y$7690,"N",'2way'!$Q$3:$Q$7690,"=" &amp;B122) +  COUNTIFS('2way'!$B$3:$B$7690,"&gt;50%",'2way'!$Y$3:$Y$7690,"N",'2way'!$R$3:$R$7690,"=" &amp;B122)</f>
        <v>0</v>
      </c>
      <c r="F122" s="61">
        <f>COUNTIFS('2way'!$B$3:$B$7690,"&gt;50%",'2way'!$Y$3:$Y$7690,"Y",'2way'!$Q$3:$Q$7690,"=" &amp;B122) +  COUNTIFS('2way'!$B$3:$B$7690,"&gt;50%",'2way'!$Y$3:$Y$7690,"Y",'2way'!$R$3:$R$7690,"=" &amp;B122)</f>
        <v>4</v>
      </c>
      <c r="G122">
        <f>COUNTIF('2way'!$Q$3:$Q$7690,"=" &amp;B122) + COUNTIF('2way'!$R$3:$R$7690,"=" &amp;B122)</f>
        <v>6</v>
      </c>
      <c r="H122" s="6">
        <f t="shared" si="18"/>
        <v>0</v>
      </c>
      <c r="I122" s="6">
        <f t="shared" si="19"/>
        <v>0.33333333333333331</v>
      </c>
      <c r="J122" s="6">
        <f t="shared" si="20"/>
        <v>0</v>
      </c>
      <c r="K122" s="6">
        <f t="shared" si="21"/>
        <v>0.66666666666666663</v>
      </c>
      <c r="L122" s="61">
        <f>COUNTIFS('2way'!$M$3:$M$7690,"&gt;50%",'2way'!$Y$3:$Y$7690,"Y",'2way'!$Q$3:$Q$7690,"=" &amp;B122) +  COUNTIFS('2way'!$M$3:$M$7690,"&gt;50%",'2way'!$Y$3:$Y$7690,"Y",'2way'!$R$3:$R$7690,"=" &amp;B122)</f>
        <v>0</v>
      </c>
      <c r="M122" s="61">
        <f>COUNTIFS('2way'!$M$3:$M$7690,"&gt;50%",'2way'!$Y$3:$Y$7690,"N",'2way'!$Q$3:$Q$7690,"=" &amp;B122) +  COUNTIFS('2way'!$M$3:$M$7690,"&gt;50%",'2way'!$Y$3:$Y$7690,"N",'2way'!$R$3:$R$7690,"=" &amp;B122)</f>
        <v>0</v>
      </c>
      <c r="N122" s="61">
        <f>COUNTIFS('2way'!$N$3:$N$7690,"&gt;50%",'2way'!$Y$3:$Y$7690,"N",'2way'!$Q$3:$Q$7690,"=" &amp;B122) +  COUNTIFS('2way'!$N$3:$N$7690,"&gt;50%",'2way'!$Y$3:$Y$7690,"N",'2way'!$R$3:$R$7690,"=" &amp;B122)</f>
        <v>0</v>
      </c>
      <c r="O122" s="61">
        <f>COUNTIFS('2way'!$N$3:$N$7690,"&gt;50%",'2way'!$Y$3:$Y$7690,"Y",'2way'!$Q$3:$Q$7690,"=" &amp;B122) +  COUNTIFS('2way'!$N$3:$N$7690,"&gt;50%",'2way'!$Y$3:$Y$7690,"Y",'2way'!$R$3:$R$7690,"=" &amp;B122)</f>
        <v>0</v>
      </c>
      <c r="P122">
        <f>COUNTIF('2way'!$Q$3:$Q$7690,"=" &amp;B122) + COUNTIF('2way'!$R$3:$R$7690,"=" &amp;B122)</f>
        <v>6</v>
      </c>
      <c r="Q122" s="6">
        <f t="shared" si="22"/>
        <v>0</v>
      </c>
      <c r="R122" s="6">
        <f t="shared" si="23"/>
        <v>0</v>
      </c>
      <c r="S122" s="6">
        <f t="shared" si="24"/>
        <v>0</v>
      </c>
      <c r="T122" s="6">
        <f t="shared" si="25"/>
        <v>0</v>
      </c>
      <c r="U122">
        <f t="shared" si="26"/>
        <v>0</v>
      </c>
      <c r="V122" s="6">
        <f t="shared" si="27"/>
        <v>0</v>
      </c>
      <c r="W122">
        <f t="shared" si="28"/>
        <v>0</v>
      </c>
      <c r="X122" s="6">
        <f t="shared" si="29"/>
        <v>0</v>
      </c>
      <c r="Y122">
        <f t="shared" si="30"/>
        <v>6</v>
      </c>
      <c r="Z122" s="6">
        <f t="shared" si="31"/>
        <v>1</v>
      </c>
      <c r="AA122">
        <f t="shared" si="32"/>
        <v>0</v>
      </c>
      <c r="AB122" s="6">
        <f t="shared" si="33"/>
        <v>0</v>
      </c>
    </row>
    <row r="123" spans="1:28" x14ac:dyDescent="0.25">
      <c r="A123" t="s">
        <v>272</v>
      </c>
      <c r="B123" t="s">
        <v>336</v>
      </c>
      <c r="C123" s="60">
        <f>COUNTIFS('2way'!$A$3:$A$7690,"&gt;50%",'2way'!$Y$3:$Y$7690,"Y",'2way'!$Q$3:$Q$7690,"=" &amp;B123) +  COUNTIFS('2way'!$A$3:$A$7690,"&gt;50%",'2way'!$Y$3:$Y$7690,"Y",'2way'!$R$3:$R$7690,"=" &amp;B123)</f>
        <v>1</v>
      </c>
      <c r="D123" s="61">
        <f>COUNTIFS('2way'!$A$3:$A$7690,"&gt;50%",'2way'!$Y$3:$Y$7690,"N",'2way'!$Q$3:$Q$7690,"=" &amp;B123) +  COUNTIFS('2way'!$A$3:$A$7690,"&gt;50%",'2way'!$Y$3:$Y$7690,"N",'2way'!$R$3:$R$7690,"=" &amp;B123)</f>
        <v>0</v>
      </c>
      <c r="E123" s="61">
        <f>COUNTIFS('2way'!$B$3:$B$7690,"&gt;50%",'2way'!$Y$3:$Y$7690,"N",'2way'!$Q$3:$Q$7690,"=" &amp;B123) +  COUNTIFS('2way'!$B$3:$B$7690,"&gt;50%",'2way'!$Y$3:$Y$7690,"N",'2way'!$R$3:$R$7690,"=" &amp;B123)</f>
        <v>2</v>
      </c>
      <c r="F123" s="61">
        <f>COUNTIFS('2way'!$B$3:$B$7690,"&gt;50%",'2way'!$Y$3:$Y$7690,"Y",'2way'!$Q$3:$Q$7690,"=" &amp;B123) +  COUNTIFS('2way'!$B$3:$B$7690,"&gt;50%",'2way'!$Y$3:$Y$7690,"Y",'2way'!$R$3:$R$7690,"=" &amp;B123)</f>
        <v>3</v>
      </c>
      <c r="G123">
        <f>COUNTIF('2way'!$Q$3:$Q$7690,"=" &amp;B123) + COUNTIF('2way'!$R$3:$R$7690,"=" &amp;B123)</f>
        <v>6</v>
      </c>
      <c r="H123" s="6">
        <f t="shared" si="18"/>
        <v>0.16666666666666666</v>
      </c>
      <c r="I123" s="6">
        <f t="shared" si="19"/>
        <v>0</v>
      </c>
      <c r="J123" s="6">
        <f t="shared" si="20"/>
        <v>0.33333333333333331</v>
      </c>
      <c r="K123" s="6">
        <f t="shared" si="21"/>
        <v>0.5</v>
      </c>
      <c r="L123" s="61">
        <f>COUNTIFS('2way'!$M$3:$M$7690,"&gt;50%",'2way'!$Y$3:$Y$7690,"Y",'2way'!$Q$3:$Q$7690,"=" &amp;B123) +  COUNTIFS('2way'!$M$3:$M$7690,"&gt;50%",'2way'!$Y$3:$Y$7690,"Y",'2way'!$R$3:$R$7690,"=" &amp;B123)</f>
        <v>0</v>
      </c>
      <c r="M123" s="61">
        <f>COUNTIFS('2way'!$M$3:$M$7690,"&gt;50%",'2way'!$Y$3:$Y$7690,"N",'2way'!$Q$3:$Q$7690,"=" &amp;B123) +  COUNTIFS('2way'!$M$3:$M$7690,"&gt;50%",'2way'!$Y$3:$Y$7690,"N",'2way'!$R$3:$R$7690,"=" &amp;B123)</f>
        <v>0</v>
      </c>
      <c r="N123" s="61">
        <f>COUNTIFS('2way'!$N$3:$N$7690,"&gt;50%",'2way'!$Y$3:$Y$7690,"N",'2way'!$Q$3:$Q$7690,"=" &amp;B123) +  COUNTIFS('2way'!$N$3:$N$7690,"&gt;50%",'2way'!$Y$3:$Y$7690,"N",'2way'!$R$3:$R$7690,"=" &amp;B123)</f>
        <v>0</v>
      </c>
      <c r="O123" s="61">
        <f>COUNTIFS('2way'!$N$3:$N$7690,"&gt;50%",'2way'!$Y$3:$Y$7690,"Y",'2way'!$Q$3:$Q$7690,"=" &amp;B123) +  COUNTIFS('2way'!$N$3:$N$7690,"&gt;50%",'2way'!$Y$3:$Y$7690,"Y",'2way'!$R$3:$R$7690,"=" &amp;B123)</f>
        <v>0</v>
      </c>
      <c r="P123">
        <f>COUNTIF('2way'!$Q$3:$Q$7690,"=" &amp;B123) + COUNTIF('2way'!$R$3:$R$7690,"=" &amp;B123)</f>
        <v>6</v>
      </c>
      <c r="Q123" s="6">
        <f t="shared" si="22"/>
        <v>0</v>
      </c>
      <c r="R123" s="6">
        <f t="shared" si="23"/>
        <v>0</v>
      </c>
      <c r="S123" s="6">
        <f t="shared" si="24"/>
        <v>0</v>
      </c>
      <c r="T123" s="6">
        <f t="shared" si="25"/>
        <v>0</v>
      </c>
      <c r="U123">
        <f t="shared" si="26"/>
        <v>3</v>
      </c>
      <c r="V123" s="6">
        <f t="shared" si="27"/>
        <v>0.5</v>
      </c>
      <c r="W123">
        <f t="shared" si="28"/>
        <v>0</v>
      </c>
      <c r="X123" s="6">
        <f t="shared" si="29"/>
        <v>0</v>
      </c>
      <c r="Y123">
        <f t="shared" si="30"/>
        <v>3</v>
      </c>
      <c r="Z123" s="6">
        <f t="shared" si="31"/>
        <v>0.5</v>
      </c>
      <c r="AA123">
        <f t="shared" si="32"/>
        <v>0</v>
      </c>
      <c r="AB123" s="6">
        <f t="shared" si="33"/>
        <v>0</v>
      </c>
    </row>
    <row r="124" spans="1:28" x14ac:dyDescent="0.25">
      <c r="A124" t="s">
        <v>272</v>
      </c>
      <c r="B124" t="s">
        <v>559</v>
      </c>
      <c r="C124" s="60">
        <f>COUNTIFS('2way'!$A$3:$A$7690,"&gt;50%",'2way'!$Y$3:$Y$7690,"Y",'2way'!$Q$3:$Q$7690,"=" &amp;B124) +  COUNTIFS('2way'!$A$3:$A$7690,"&gt;50%",'2way'!$Y$3:$Y$7690,"Y",'2way'!$R$3:$R$7690,"=" &amp;B124)</f>
        <v>0</v>
      </c>
      <c r="D124" s="61">
        <f>COUNTIFS('2way'!$A$3:$A$7690,"&gt;50%",'2way'!$Y$3:$Y$7690,"N",'2way'!$Q$3:$Q$7690,"=" &amp;B124) +  COUNTIFS('2way'!$A$3:$A$7690,"&gt;50%",'2way'!$Y$3:$Y$7690,"N",'2way'!$R$3:$R$7690,"=" &amp;B124)</f>
        <v>0</v>
      </c>
      <c r="E124" s="61">
        <f>COUNTIFS('2way'!$B$3:$B$7690,"&gt;50%",'2way'!$Y$3:$Y$7690,"N",'2way'!$Q$3:$Q$7690,"=" &amp;B124) +  COUNTIFS('2way'!$B$3:$B$7690,"&gt;50%",'2way'!$Y$3:$Y$7690,"N",'2way'!$R$3:$R$7690,"=" &amp;B124)</f>
        <v>5</v>
      </c>
      <c r="F124" s="61">
        <f>COUNTIFS('2way'!$B$3:$B$7690,"&gt;50%",'2way'!$Y$3:$Y$7690,"Y",'2way'!$Q$3:$Q$7690,"=" &amp;B124) +  COUNTIFS('2way'!$B$3:$B$7690,"&gt;50%",'2way'!$Y$3:$Y$7690,"Y",'2way'!$R$3:$R$7690,"=" &amp;B124)</f>
        <v>1</v>
      </c>
      <c r="G124">
        <f>COUNTIF('2way'!$Q$3:$Q$7690,"=" &amp;B124) + COUNTIF('2way'!$R$3:$R$7690,"=" &amp;B124)</f>
        <v>6</v>
      </c>
      <c r="H124" s="6">
        <f t="shared" si="18"/>
        <v>0</v>
      </c>
      <c r="I124" s="6">
        <f t="shared" si="19"/>
        <v>0</v>
      </c>
      <c r="J124" s="6">
        <f t="shared" si="20"/>
        <v>0.83333333333333337</v>
      </c>
      <c r="K124" s="6">
        <f t="shared" si="21"/>
        <v>0.16666666666666666</v>
      </c>
      <c r="L124" s="61">
        <f>COUNTIFS('2way'!$M$3:$M$7690,"&gt;50%",'2way'!$Y$3:$Y$7690,"Y",'2way'!$Q$3:$Q$7690,"=" &amp;B124) +  COUNTIFS('2way'!$M$3:$M$7690,"&gt;50%",'2way'!$Y$3:$Y$7690,"Y",'2way'!$R$3:$R$7690,"=" &amp;B124)</f>
        <v>0</v>
      </c>
      <c r="M124" s="61">
        <f>COUNTIFS('2way'!$M$3:$M$7690,"&gt;50%",'2way'!$Y$3:$Y$7690,"N",'2way'!$Q$3:$Q$7690,"=" &amp;B124) +  COUNTIFS('2way'!$M$3:$M$7690,"&gt;50%",'2way'!$Y$3:$Y$7690,"N",'2way'!$R$3:$R$7690,"=" &amp;B124)</f>
        <v>0</v>
      </c>
      <c r="N124" s="61">
        <f>COUNTIFS('2way'!$N$3:$N$7690,"&gt;50%",'2way'!$Y$3:$Y$7690,"N",'2way'!$Q$3:$Q$7690,"=" &amp;B124) +  COUNTIFS('2way'!$N$3:$N$7690,"&gt;50%",'2way'!$Y$3:$Y$7690,"N",'2way'!$R$3:$R$7690,"=" &amp;B124)</f>
        <v>0</v>
      </c>
      <c r="O124" s="61">
        <f>COUNTIFS('2way'!$N$3:$N$7690,"&gt;50%",'2way'!$Y$3:$Y$7690,"Y",'2way'!$Q$3:$Q$7690,"=" &amp;B124) +  COUNTIFS('2way'!$N$3:$N$7690,"&gt;50%",'2way'!$Y$3:$Y$7690,"Y",'2way'!$R$3:$R$7690,"=" &amp;B124)</f>
        <v>0</v>
      </c>
      <c r="P124">
        <f>COUNTIF('2way'!$Q$3:$Q$7690,"=" &amp;B124) + COUNTIF('2way'!$R$3:$R$7690,"=" &amp;B124)</f>
        <v>6</v>
      </c>
      <c r="Q124" s="6">
        <f t="shared" si="22"/>
        <v>0</v>
      </c>
      <c r="R124" s="6">
        <f t="shared" si="23"/>
        <v>0</v>
      </c>
      <c r="S124" s="6">
        <f t="shared" si="24"/>
        <v>0</v>
      </c>
      <c r="T124" s="6">
        <f t="shared" si="25"/>
        <v>0</v>
      </c>
      <c r="U124">
        <f t="shared" si="26"/>
        <v>5</v>
      </c>
      <c r="V124" s="6">
        <f t="shared" si="27"/>
        <v>0.83333333333333337</v>
      </c>
      <c r="W124">
        <f t="shared" si="28"/>
        <v>0</v>
      </c>
      <c r="X124" s="6">
        <f t="shared" si="29"/>
        <v>0</v>
      </c>
      <c r="Y124">
        <f t="shared" si="30"/>
        <v>1</v>
      </c>
      <c r="Z124" s="6">
        <f t="shared" si="31"/>
        <v>0.16666666666666666</v>
      </c>
      <c r="AA124">
        <f t="shared" si="32"/>
        <v>0</v>
      </c>
      <c r="AB124" s="6">
        <f t="shared" si="33"/>
        <v>0</v>
      </c>
    </row>
    <row r="125" spans="1:28" x14ac:dyDescent="0.25">
      <c r="A125" t="s">
        <v>272</v>
      </c>
      <c r="B125" t="s">
        <v>553</v>
      </c>
      <c r="C125" s="60">
        <f>COUNTIFS('2way'!$A$3:$A$7690,"&gt;50%",'2way'!$Y$3:$Y$7690,"Y",'2way'!$Q$3:$Q$7690,"=" &amp;B125) +  COUNTIFS('2way'!$A$3:$A$7690,"&gt;50%",'2way'!$Y$3:$Y$7690,"Y",'2way'!$R$3:$R$7690,"=" &amp;B125)</f>
        <v>2</v>
      </c>
      <c r="D125" s="61">
        <f>COUNTIFS('2way'!$A$3:$A$7690,"&gt;50%",'2way'!$Y$3:$Y$7690,"N",'2way'!$Q$3:$Q$7690,"=" &amp;B125) +  COUNTIFS('2way'!$A$3:$A$7690,"&gt;50%",'2way'!$Y$3:$Y$7690,"N",'2way'!$R$3:$R$7690,"=" &amp;B125)</f>
        <v>0</v>
      </c>
      <c r="E125" s="61">
        <f>COUNTIFS('2way'!$B$3:$B$7690,"&gt;50%",'2way'!$Y$3:$Y$7690,"N",'2way'!$Q$3:$Q$7690,"=" &amp;B125) +  COUNTIFS('2way'!$B$3:$B$7690,"&gt;50%",'2way'!$Y$3:$Y$7690,"N",'2way'!$R$3:$R$7690,"=" &amp;B125)</f>
        <v>3</v>
      </c>
      <c r="F125" s="61">
        <f>COUNTIFS('2way'!$B$3:$B$7690,"&gt;50%",'2way'!$Y$3:$Y$7690,"Y",'2way'!$Q$3:$Q$7690,"=" &amp;B125) +  COUNTIFS('2way'!$B$3:$B$7690,"&gt;50%",'2way'!$Y$3:$Y$7690,"Y",'2way'!$R$3:$R$7690,"=" &amp;B125)</f>
        <v>0</v>
      </c>
      <c r="G125">
        <f>COUNTIF('2way'!$Q$3:$Q$7690,"=" &amp;B125) + COUNTIF('2way'!$R$3:$R$7690,"=" &amp;B125)</f>
        <v>5</v>
      </c>
      <c r="H125" s="6">
        <f t="shared" si="18"/>
        <v>0.4</v>
      </c>
      <c r="I125" s="6">
        <f t="shared" si="19"/>
        <v>0</v>
      </c>
      <c r="J125" s="6">
        <f t="shared" si="20"/>
        <v>0.6</v>
      </c>
      <c r="K125" s="6">
        <f t="shared" si="21"/>
        <v>0</v>
      </c>
      <c r="L125" s="61">
        <f>COUNTIFS('2way'!$M$3:$M$7690,"&gt;50%",'2way'!$Y$3:$Y$7690,"Y",'2way'!$Q$3:$Q$7690,"=" &amp;B125) +  COUNTIFS('2way'!$M$3:$M$7690,"&gt;50%",'2way'!$Y$3:$Y$7690,"Y",'2way'!$R$3:$R$7690,"=" &amp;B125)</f>
        <v>0</v>
      </c>
      <c r="M125" s="61">
        <f>COUNTIFS('2way'!$M$3:$M$7690,"&gt;50%",'2way'!$Y$3:$Y$7690,"N",'2way'!$Q$3:$Q$7690,"=" &amp;B125) +  COUNTIFS('2way'!$M$3:$M$7690,"&gt;50%",'2way'!$Y$3:$Y$7690,"N",'2way'!$R$3:$R$7690,"=" &amp;B125)</f>
        <v>0</v>
      </c>
      <c r="N125" s="61">
        <f>COUNTIFS('2way'!$N$3:$N$7690,"&gt;50%",'2way'!$Y$3:$Y$7690,"N",'2way'!$Q$3:$Q$7690,"=" &amp;B125) +  COUNTIFS('2way'!$N$3:$N$7690,"&gt;50%",'2way'!$Y$3:$Y$7690,"N",'2way'!$R$3:$R$7690,"=" &amp;B125)</f>
        <v>0</v>
      </c>
      <c r="O125" s="61">
        <f>COUNTIFS('2way'!$N$3:$N$7690,"&gt;50%",'2way'!$Y$3:$Y$7690,"Y",'2way'!$Q$3:$Q$7690,"=" &amp;B125) +  COUNTIFS('2way'!$N$3:$N$7690,"&gt;50%",'2way'!$Y$3:$Y$7690,"Y",'2way'!$R$3:$R$7690,"=" &amp;B125)</f>
        <v>0</v>
      </c>
      <c r="P125">
        <f>COUNTIF('2way'!$Q$3:$Q$7690,"=" &amp;B125) + COUNTIF('2way'!$R$3:$R$7690,"=" &amp;B125)</f>
        <v>5</v>
      </c>
      <c r="Q125" s="6">
        <f t="shared" si="22"/>
        <v>0</v>
      </c>
      <c r="R125" s="6">
        <f t="shared" si="23"/>
        <v>0</v>
      </c>
      <c r="S125" s="6">
        <f t="shared" si="24"/>
        <v>0</v>
      </c>
      <c r="T125" s="6">
        <f t="shared" si="25"/>
        <v>0</v>
      </c>
      <c r="U125">
        <f t="shared" si="26"/>
        <v>5</v>
      </c>
      <c r="V125" s="6">
        <f t="shared" si="27"/>
        <v>1</v>
      </c>
      <c r="W125">
        <f t="shared" si="28"/>
        <v>0</v>
      </c>
      <c r="X125" s="6">
        <f t="shared" si="29"/>
        <v>0</v>
      </c>
      <c r="Y125">
        <f t="shared" si="30"/>
        <v>0</v>
      </c>
      <c r="Z125" s="6">
        <f t="shared" si="31"/>
        <v>0</v>
      </c>
      <c r="AA125">
        <f t="shared" si="32"/>
        <v>0</v>
      </c>
      <c r="AB125" s="6">
        <f t="shared" si="33"/>
        <v>0</v>
      </c>
    </row>
    <row r="126" spans="1:28" x14ac:dyDescent="0.25">
      <c r="A126" t="s">
        <v>272</v>
      </c>
      <c r="B126" t="s">
        <v>562</v>
      </c>
      <c r="C126" s="60">
        <f>COUNTIFS('2way'!$A$3:$A$7690,"&gt;50%",'2way'!$Y$3:$Y$7690,"Y",'2way'!$Q$3:$Q$7690,"=" &amp;B126) +  COUNTIFS('2way'!$A$3:$A$7690,"&gt;50%",'2way'!$Y$3:$Y$7690,"Y",'2way'!$R$3:$R$7690,"=" &amp;B126)</f>
        <v>0</v>
      </c>
      <c r="D126" s="61">
        <f>COUNTIFS('2way'!$A$3:$A$7690,"&gt;50%",'2way'!$Y$3:$Y$7690,"N",'2way'!$Q$3:$Q$7690,"=" &amp;B126) +  COUNTIFS('2way'!$A$3:$A$7690,"&gt;50%",'2way'!$Y$3:$Y$7690,"N",'2way'!$R$3:$R$7690,"=" &amp;B126)</f>
        <v>0</v>
      </c>
      <c r="E126" s="61">
        <f>COUNTIFS('2way'!$B$3:$B$7690,"&gt;50%",'2way'!$Y$3:$Y$7690,"N",'2way'!$Q$3:$Q$7690,"=" &amp;B126) +  COUNTIFS('2way'!$B$3:$B$7690,"&gt;50%",'2way'!$Y$3:$Y$7690,"N",'2way'!$R$3:$R$7690,"=" &amp;B126)</f>
        <v>3</v>
      </c>
      <c r="F126" s="61">
        <f>COUNTIFS('2way'!$B$3:$B$7690,"&gt;50%",'2way'!$Y$3:$Y$7690,"Y",'2way'!$Q$3:$Q$7690,"=" &amp;B126) +  COUNTIFS('2way'!$B$3:$B$7690,"&gt;50%",'2way'!$Y$3:$Y$7690,"Y",'2way'!$R$3:$R$7690,"=" &amp;B126)</f>
        <v>2</v>
      </c>
      <c r="G126">
        <f>COUNTIF('2way'!$Q$3:$Q$7690,"=" &amp;B126) + COUNTIF('2way'!$R$3:$R$7690,"=" &amp;B126)</f>
        <v>5</v>
      </c>
      <c r="H126" s="6">
        <f t="shared" si="18"/>
        <v>0</v>
      </c>
      <c r="I126" s="6">
        <f t="shared" si="19"/>
        <v>0</v>
      </c>
      <c r="J126" s="6">
        <f t="shared" si="20"/>
        <v>0.6</v>
      </c>
      <c r="K126" s="6">
        <f t="shared" si="21"/>
        <v>0.4</v>
      </c>
      <c r="L126" s="61">
        <f>COUNTIFS('2way'!$M$3:$M$7690,"&gt;50%",'2way'!$Y$3:$Y$7690,"Y",'2way'!$Q$3:$Q$7690,"=" &amp;B126) +  COUNTIFS('2way'!$M$3:$M$7690,"&gt;50%",'2way'!$Y$3:$Y$7690,"Y",'2way'!$R$3:$R$7690,"=" &amp;B126)</f>
        <v>0</v>
      </c>
      <c r="M126" s="61">
        <f>COUNTIFS('2way'!$M$3:$M$7690,"&gt;50%",'2way'!$Y$3:$Y$7690,"N",'2way'!$Q$3:$Q$7690,"=" &amp;B126) +  COUNTIFS('2way'!$M$3:$M$7690,"&gt;50%",'2way'!$Y$3:$Y$7690,"N",'2way'!$R$3:$R$7690,"=" &amp;B126)</f>
        <v>0</v>
      </c>
      <c r="N126" s="61">
        <f>COUNTIFS('2way'!$N$3:$N$7690,"&gt;50%",'2way'!$Y$3:$Y$7690,"N",'2way'!$Q$3:$Q$7690,"=" &amp;B126) +  COUNTIFS('2way'!$N$3:$N$7690,"&gt;50%",'2way'!$Y$3:$Y$7690,"N",'2way'!$R$3:$R$7690,"=" &amp;B126)</f>
        <v>0</v>
      </c>
      <c r="O126" s="61">
        <f>COUNTIFS('2way'!$N$3:$N$7690,"&gt;50%",'2way'!$Y$3:$Y$7690,"Y",'2way'!$Q$3:$Q$7690,"=" &amp;B126) +  COUNTIFS('2way'!$N$3:$N$7690,"&gt;50%",'2way'!$Y$3:$Y$7690,"Y",'2way'!$R$3:$R$7690,"=" &amp;B126)</f>
        <v>0</v>
      </c>
      <c r="P126">
        <f>COUNTIF('2way'!$Q$3:$Q$7690,"=" &amp;B126) + COUNTIF('2way'!$R$3:$R$7690,"=" &amp;B126)</f>
        <v>5</v>
      </c>
      <c r="Q126" s="6">
        <f t="shared" si="22"/>
        <v>0</v>
      </c>
      <c r="R126" s="6">
        <f t="shared" si="23"/>
        <v>0</v>
      </c>
      <c r="S126" s="6">
        <f t="shared" si="24"/>
        <v>0</v>
      </c>
      <c r="T126" s="6">
        <f t="shared" si="25"/>
        <v>0</v>
      </c>
      <c r="U126">
        <f t="shared" si="26"/>
        <v>3</v>
      </c>
      <c r="V126" s="6">
        <f t="shared" si="27"/>
        <v>0.6</v>
      </c>
      <c r="W126">
        <f t="shared" si="28"/>
        <v>0</v>
      </c>
      <c r="X126" s="6">
        <f t="shared" si="29"/>
        <v>0</v>
      </c>
      <c r="Y126">
        <f t="shared" si="30"/>
        <v>2</v>
      </c>
      <c r="Z126" s="6">
        <f t="shared" si="31"/>
        <v>0.4</v>
      </c>
      <c r="AA126">
        <f t="shared" si="32"/>
        <v>0</v>
      </c>
      <c r="AB126" s="6">
        <f t="shared" si="33"/>
        <v>0</v>
      </c>
    </row>
    <row r="127" spans="1:28" x14ac:dyDescent="0.25">
      <c r="A127" t="s">
        <v>272</v>
      </c>
      <c r="B127" t="s">
        <v>563</v>
      </c>
      <c r="C127" s="60">
        <f>COUNTIFS('2way'!$A$3:$A$7690,"&gt;50%",'2way'!$Y$3:$Y$7690,"Y",'2way'!$Q$3:$Q$7690,"=" &amp;B127) +  COUNTIFS('2way'!$A$3:$A$7690,"&gt;50%",'2way'!$Y$3:$Y$7690,"Y",'2way'!$R$3:$R$7690,"=" &amp;B127)</f>
        <v>1</v>
      </c>
      <c r="D127" s="61">
        <f>COUNTIFS('2way'!$A$3:$A$7690,"&gt;50%",'2way'!$Y$3:$Y$7690,"N",'2way'!$Q$3:$Q$7690,"=" &amp;B127) +  COUNTIFS('2way'!$A$3:$A$7690,"&gt;50%",'2way'!$Y$3:$Y$7690,"N",'2way'!$R$3:$R$7690,"=" &amp;B127)</f>
        <v>0</v>
      </c>
      <c r="E127" s="61">
        <f>COUNTIFS('2way'!$B$3:$B$7690,"&gt;50%",'2way'!$Y$3:$Y$7690,"N",'2way'!$Q$3:$Q$7690,"=" &amp;B127) +  COUNTIFS('2way'!$B$3:$B$7690,"&gt;50%",'2way'!$Y$3:$Y$7690,"N",'2way'!$R$3:$R$7690,"=" &amp;B127)</f>
        <v>1</v>
      </c>
      <c r="F127" s="61">
        <f>COUNTIFS('2way'!$B$3:$B$7690,"&gt;50%",'2way'!$Y$3:$Y$7690,"Y",'2way'!$Q$3:$Q$7690,"=" &amp;B127) +  COUNTIFS('2way'!$B$3:$B$7690,"&gt;50%",'2way'!$Y$3:$Y$7690,"Y",'2way'!$R$3:$R$7690,"=" &amp;B127)</f>
        <v>3</v>
      </c>
      <c r="G127">
        <f>COUNTIF('2way'!$Q$3:$Q$7690,"=" &amp;B127) + COUNTIF('2way'!$R$3:$R$7690,"=" &amp;B127)</f>
        <v>5</v>
      </c>
      <c r="H127" s="6">
        <f t="shared" si="18"/>
        <v>0.2</v>
      </c>
      <c r="I127" s="6">
        <f t="shared" si="19"/>
        <v>0</v>
      </c>
      <c r="J127" s="6">
        <f t="shared" si="20"/>
        <v>0.2</v>
      </c>
      <c r="K127" s="6">
        <f t="shared" si="21"/>
        <v>0.6</v>
      </c>
      <c r="L127" s="61">
        <f>COUNTIFS('2way'!$M$3:$M$7690,"&gt;50%",'2way'!$Y$3:$Y$7690,"Y",'2way'!$Q$3:$Q$7690,"=" &amp;B127) +  COUNTIFS('2way'!$M$3:$M$7690,"&gt;50%",'2way'!$Y$3:$Y$7690,"Y",'2way'!$R$3:$R$7690,"=" &amp;B127)</f>
        <v>0</v>
      </c>
      <c r="M127" s="61">
        <f>COUNTIFS('2way'!$M$3:$M$7690,"&gt;50%",'2way'!$Y$3:$Y$7690,"N",'2way'!$Q$3:$Q$7690,"=" &amp;B127) +  COUNTIFS('2way'!$M$3:$M$7690,"&gt;50%",'2way'!$Y$3:$Y$7690,"N",'2way'!$R$3:$R$7690,"=" &amp;B127)</f>
        <v>0</v>
      </c>
      <c r="N127" s="61">
        <f>COUNTIFS('2way'!$N$3:$N$7690,"&gt;50%",'2way'!$Y$3:$Y$7690,"N",'2way'!$Q$3:$Q$7690,"=" &amp;B127) +  COUNTIFS('2way'!$N$3:$N$7690,"&gt;50%",'2way'!$Y$3:$Y$7690,"N",'2way'!$R$3:$R$7690,"=" &amp;B127)</f>
        <v>0</v>
      </c>
      <c r="O127" s="61">
        <f>COUNTIFS('2way'!$N$3:$N$7690,"&gt;50%",'2way'!$Y$3:$Y$7690,"Y",'2way'!$Q$3:$Q$7690,"=" &amp;B127) +  COUNTIFS('2way'!$N$3:$N$7690,"&gt;50%",'2way'!$Y$3:$Y$7690,"Y",'2way'!$R$3:$R$7690,"=" &amp;B127)</f>
        <v>0</v>
      </c>
      <c r="P127">
        <f>COUNTIF('2way'!$Q$3:$Q$7690,"=" &amp;B127) + COUNTIF('2way'!$R$3:$R$7690,"=" &amp;B127)</f>
        <v>5</v>
      </c>
      <c r="Q127" s="6">
        <f t="shared" si="22"/>
        <v>0</v>
      </c>
      <c r="R127" s="6">
        <f t="shared" si="23"/>
        <v>0</v>
      </c>
      <c r="S127" s="6">
        <f t="shared" si="24"/>
        <v>0</v>
      </c>
      <c r="T127" s="6">
        <f t="shared" si="25"/>
        <v>0</v>
      </c>
      <c r="U127">
        <f t="shared" si="26"/>
        <v>2</v>
      </c>
      <c r="V127" s="6">
        <f t="shared" si="27"/>
        <v>0.4</v>
      </c>
      <c r="W127">
        <f t="shared" si="28"/>
        <v>0</v>
      </c>
      <c r="X127" s="6">
        <f t="shared" si="29"/>
        <v>0</v>
      </c>
      <c r="Y127">
        <f t="shared" si="30"/>
        <v>3</v>
      </c>
      <c r="Z127" s="6">
        <f t="shared" si="31"/>
        <v>0.6</v>
      </c>
      <c r="AA127">
        <f t="shared" si="32"/>
        <v>0</v>
      </c>
      <c r="AB127" s="6">
        <f t="shared" si="33"/>
        <v>0</v>
      </c>
    </row>
    <row r="128" spans="1:28" x14ac:dyDescent="0.25">
      <c r="A128" t="s">
        <v>272</v>
      </c>
      <c r="B128" t="s">
        <v>552</v>
      </c>
      <c r="C128" s="60">
        <f>COUNTIFS('2way'!$A$3:$A$7690,"&gt;50%",'2way'!$Y$3:$Y$7690,"Y",'2way'!$Q$3:$Q$7690,"=" &amp;B128) +  COUNTIFS('2way'!$A$3:$A$7690,"&gt;50%",'2way'!$Y$3:$Y$7690,"Y",'2way'!$R$3:$R$7690,"=" &amp;B128)</f>
        <v>1</v>
      </c>
      <c r="D128" s="61">
        <f>COUNTIFS('2way'!$A$3:$A$7690,"&gt;50%",'2way'!$Y$3:$Y$7690,"N",'2way'!$Q$3:$Q$7690,"=" &amp;B128) +  COUNTIFS('2way'!$A$3:$A$7690,"&gt;50%",'2way'!$Y$3:$Y$7690,"N",'2way'!$R$3:$R$7690,"=" &amp;B128)</f>
        <v>0</v>
      </c>
      <c r="E128" s="61">
        <f>COUNTIFS('2way'!$B$3:$B$7690,"&gt;50%",'2way'!$Y$3:$Y$7690,"N",'2way'!$Q$3:$Q$7690,"=" &amp;B128) +  COUNTIFS('2way'!$B$3:$B$7690,"&gt;50%",'2way'!$Y$3:$Y$7690,"N",'2way'!$R$3:$R$7690,"=" &amp;B128)</f>
        <v>2</v>
      </c>
      <c r="F128" s="61">
        <f>COUNTIFS('2way'!$B$3:$B$7690,"&gt;50%",'2way'!$Y$3:$Y$7690,"Y",'2way'!$Q$3:$Q$7690,"=" &amp;B128) +  COUNTIFS('2way'!$B$3:$B$7690,"&gt;50%",'2way'!$Y$3:$Y$7690,"Y",'2way'!$R$3:$R$7690,"=" &amp;B128)</f>
        <v>2</v>
      </c>
      <c r="G128">
        <f>COUNTIF('2way'!$Q$3:$Q$7690,"=" &amp;B128) + COUNTIF('2way'!$R$3:$R$7690,"=" &amp;B128)</f>
        <v>5</v>
      </c>
      <c r="H128" s="6">
        <f t="shared" si="18"/>
        <v>0.2</v>
      </c>
      <c r="I128" s="6">
        <f t="shared" si="19"/>
        <v>0</v>
      </c>
      <c r="J128" s="6">
        <f t="shared" si="20"/>
        <v>0.4</v>
      </c>
      <c r="K128" s="6">
        <f t="shared" si="21"/>
        <v>0.4</v>
      </c>
      <c r="L128" s="61">
        <f>COUNTIFS('2way'!$M$3:$M$7690,"&gt;50%",'2way'!$Y$3:$Y$7690,"Y",'2way'!$Q$3:$Q$7690,"=" &amp;B128) +  COUNTIFS('2way'!$M$3:$M$7690,"&gt;50%",'2way'!$Y$3:$Y$7690,"Y",'2way'!$R$3:$R$7690,"=" &amp;B128)</f>
        <v>0</v>
      </c>
      <c r="M128" s="61">
        <f>COUNTIFS('2way'!$M$3:$M$7690,"&gt;50%",'2way'!$Y$3:$Y$7690,"N",'2way'!$Q$3:$Q$7690,"=" &amp;B128) +  COUNTIFS('2way'!$M$3:$M$7690,"&gt;50%",'2way'!$Y$3:$Y$7690,"N",'2way'!$R$3:$R$7690,"=" &amp;B128)</f>
        <v>0</v>
      </c>
      <c r="N128" s="61">
        <f>COUNTIFS('2way'!$N$3:$N$7690,"&gt;50%",'2way'!$Y$3:$Y$7690,"N",'2way'!$Q$3:$Q$7690,"=" &amp;B128) +  COUNTIFS('2way'!$N$3:$N$7690,"&gt;50%",'2way'!$Y$3:$Y$7690,"N",'2way'!$R$3:$R$7690,"=" &amp;B128)</f>
        <v>0</v>
      </c>
      <c r="O128" s="61">
        <f>COUNTIFS('2way'!$N$3:$N$7690,"&gt;50%",'2way'!$Y$3:$Y$7690,"Y",'2way'!$Q$3:$Q$7690,"=" &amp;B128) +  COUNTIFS('2way'!$N$3:$N$7690,"&gt;50%",'2way'!$Y$3:$Y$7690,"Y",'2way'!$R$3:$R$7690,"=" &amp;B128)</f>
        <v>0</v>
      </c>
      <c r="P128">
        <f>COUNTIF('2way'!$Q$3:$Q$7690,"=" &amp;B128) + COUNTIF('2way'!$R$3:$R$7690,"=" &amp;B128)</f>
        <v>5</v>
      </c>
      <c r="Q128" s="6">
        <f t="shared" si="22"/>
        <v>0</v>
      </c>
      <c r="R128" s="6">
        <f t="shared" si="23"/>
        <v>0</v>
      </c>
      <c r="S128" s="6">
        <f t="shared" si="24"/>
        <v>0</v>
      </c>
      <c r="T128" s="6">
        <f t="shared" si="25"/>
        <v>0</v>
      </c>
      <c r="U128">
        <f t="shared" si="26"/>
        <v>3</v>
      </c>
      <c r="V128" s="6">
        <f t="shared" si="27"/>
        <v>0.6</v>
      </c>
      <c r="W128">
        <f t="shared" si="28"/>
        <v>0</v>
      </c>
      <c r="X128" s="6">
        <f t="shared" si="29"/>
        <v>0</v>
      </c>
      <c r="Y128">
        <f t="shared" si="30"/>
        <v>2</v>
      </c>
      <c r="Z128" s="6">
        <f t="shared" si="31"/>
        <v>0.4</v>
      </c>
      <c r="AA128">
        <f t="shared" si="32"/>
        <v>0</v>
      </c>
      <c r="AB128" s="6">
        <f t="shared" si="33"/>
        <v>0</v>
      </c>
    </row>
    <row r="129" spans="1:28" x14ac:dyDescent="0.25">
      <c r="A129" t="s">
        <v>272</v>
      </c>
      <c r="B129" t="s">
        <v>528</v>
      </c>
      <c r="C129" s="60">
        <f>COUNTIFS('2way'!$A$3:$A$7690,"&gt;50%",'2way'!$Y$3:$Y$7690,"Y",'2way'!$Q$3:$Q$7690,"=" &amp;B129) +  COUNTIFS('2way'!$A$3:$A$7690,"&gt;50%",'2way'!$Y$3:$Y$7690,"Y",'2way'!$R$3:$R$7690,"=" &amp;B129)</f>
        <v>2</v>
      </c>
      <c r="D129" s="61">
        <f>COUNTIFS('2way'!$A$3:$A$7690,"&gt;50%",'2way'!$Y$3:$Y$7690,"N",'2way'!$Q$3:$Q$7690,"=" &amp;B129) +  COUNTIFS('2way'!$A$3:$A$7690,"&gt;50%",'2way'!$Y$3:$Y$7690,"N",'2way'!$R$3:$R$7690,"=" &amp;B129)</f>
        <v>1</v>
      </c>
      <c r="E129" s="61">
        <f>COUNTIFS('2way'!$B$3:$B$7690,"&gt;50%",'2way'!$Y$3:$Y$7690,"N",'2way'!$Q$3:$Q$7690,"=" &amp;B129) +  COUNTIFS('2way'!$B$3:$B$7690,"&gt;50%",'2way'!$Y$3:$Y$7690,"N",'2way'!$R$3:$R$7690,"=" &amp;B129)</f>
        <v>3</v>
      </c>
      <c r="F129" s="61">
        <f>COUNTIFS('2way'!$B$3:$B$7690,"&gt;50%",'2way'!$Y$3:$Y$7690,"Y",'2way'!$Q$3:$Q$7690,"=" &amp;B129) +  COUNTIFS('2way'!$B$3:$B$7690,"&gt;50%",'2way'!$Y$3:$Y$7690,"Y",'2way'!$R$3:$R$7690,"=" &amp;B129)</f>
        <v>0</v>
      </c>
      <c r="G129">
        <f>COUNTIF('2way'!$Q$3:$Q$7690,"=" &amp;B129) + COUNTIF('2way'!$R$3:$R$7690,"=" &amp;B129)</f>
        <v>6</v>
      </c>
      <c r="H129" s="6">
        <f t="shared" si="18"/>
        <v>0.33333333333333331</v>
      </c>
      <c r="I129" s="6">
        <f t="shared" si="19"/>
        <v>0.16666666666666666</v>
      </c>
      <c r="J129" s="6">
        <f t="shared" si="20"/>
        <v>0.5</v>
      </c>
      <c r="K129" s="6">
        <f t="shared" si="21"/>
        <v>0</v>
      </c>
      <c r="L129" s="61">
        <f>COUNTIFS('2way'!$M$3:$M$7690,"&gt;50%",'2way'!$Y$3:$Y$7690,"Y",'2way'!$Q$3:$Q$7690,"=" &amp;B129) +  COUNTIFS('2way'!$M$3:$M$7690,"&gt;50%",'2way'!$Y$3:$Y$7690,"Y",'2way'!$R$3:$R$7690,"=" &amp;B129)</f>
        <v>0</v>
      </c>
      <c r="M129" s="61">
        <f>COUNTIFS('2way'!$M$3:$M$7690,"&gt;50%",'2way'!$Y$3:$Y$7690,"N",'2way'!$Q$3:$Q$7690,"=" &amp;B129) +  COUNTIFS('2way'!$M$3:$M$7690,"&gt;50%",'2way'!$Y$3:$Y$7690,"N",'2way'!$R$3:$R$7690,"=" &amp;B129)</f>
        <v>0</v>
      </c>
      <c r="N129" s="61">
        <f>COUNTIFS('2way'!$N$3:$N$7690,"&gt;50%",'2way'!$Y$3:$Y$7690,"N",'2way'!$Q$3:$Q$7690,"=" &amp;B129) +  COUNTIFS('2way'!$N$3:$N$7690,"&gt;50%",'2way'!$Y$3:$Y$7690,"N",'2way'!$R$3:$R$7690,"=" &amp;B129)</f>
        <v>0</v>
      </c>
      <c r="O129" s="61">
        <f>COUNTIFS('2way'!$N$3:$N$7690,"&gt;50%",'2way'!$Y$3:$Y$7690,"Y",'2way'!$Q$3:$Q$7690,"=" &amp;B129) +  COUNTIFS('2way'!$N$3:$N$7690,"&gt;50%",'2way'!$Y$3:$Y$7690,"Y",'2way'!$R$3:$R$7690,"=" &amp;B129)</f>
        <v>0</v>
      </c>
      <c r="P129">
        <f>COUNTIF('2way'!$Q$3:$Q$7690,"=" &amp;B129) + COUNTIF('2way'!$R$3:$R$7690,"=" &amp;B129)</f>
        <v>6</v>
      </c>
      <c r="Q129" s="6">
        <f t="shared" si="22"/>
        <v>0</v>
      </c>
      <c r="R129" s="6">
        <f t="shared" si="23"/>
        <v>0</v>
      </c>
      <c r="S129" s="6">
        <f t="shared" si="24"/>
        <v>0</v>
      </c>
      <c r="T129" s="6">
        <f t="shared" si="25"/>
        <v>0</v>
      </c>
      <c r="U129">
        <f t="shared" si="26"/>
        <v>5</v>
      </c>
      <c r="V129" s="6">
        <f t="shared" si="27"/>
        <v>0.83333333333333337</v>
      </c>
      <c r="W129">
        <f t="shared" si="28"/>
        <v>0</v>
      </c>
      <c r="X129" s="6">
        <f t="shared" si="29"/>
        <v>0</v>
      </c>
      <c r="Y129">
        <f t="shared" si="30"/>
        <v>1</v>
      </c>
      <c r="Z129" s="6">
        <f t="shared" si="31"/>
        <v>0.16666666666666666</v>
      </c>
      <c r="AA129">
        <f t="shared" si="32"/>
        <v>0</v>
      </c>
      <c r="AB129" s="6">
        <f t="shared" si="33"/>
        <v>0</v>
      </c>
    </row>
    <row r="130" spans="1:28" x14ac:dyDescent="0.25">
      <c r="A130" t="s">
        <v>272</v>
      </c>
      <c r="B130" t="s">
        <v>554</v>
      </c>
      <c r="C130" s="60">
        <f>COUNTIFS('2way'!$A$3:$A$7690,"&gt;50%",'2way'!$Y$3:$Y$7690,"Y",'2way'!$Q$3:$Q$7690,"=" &amp;B130) +  COUNTIFS('2way'!$A$3:$A$7690,"&gt;50%",'2way'!$Y$3:$Y$7690,"Y",'2way'!$R$3:$R$7690,"=" &amp;B130)</f>
        <v>0</v>
      </c>
      <c r="D130" s="61">
        <f>COUNTIFS('2way'!$A$3:$A$7690,"&gt;50%",'2way'!$Y$3:$Y$7690,"N",'2way'!$Q$3:$Q$7690,"=" &amp;B130) +  COUNTIFS('2way'!$A$3:$A$7690,"&gt;50%",'2way'!$Y$3:$Y$7690,"N",'2way'!$R$3:$R$7690,"=" &amp;B130)</f>
        <v>1</v>
      </c>
      <c r="E130" s="61">
        <f>COUNTIFS('2way'!$B$3:$B$7690,"&gt;50%",'2way'!$Y$3:$Y$7690,"N",'2way'!$Q$3:$Q$7690,"=" &amp;B130) +  COUNTIFS('2way'!$B$3:$B$7690,"&gt;50%",'2way'!$Y$3:$Y$7690,"N",'2way'!$R$3:$R$7690,"=" &amp;B130)</f>
        <v>3</v>
      </c>
      <c r="F130" s="61">
        <f>COUNTIFS('2way'!$B$3:$B$7690,"&gt;50%",'2way'!$Y$3:$Y$7690,"Y",'2way'!$Q$3:$Q$7690,"=" &amp;B130) +  COUNTIFS('2way'!$B$3:$B$7690,"&gt;50%",'2way'!$Y$3:$Y$7690,"Y",'2way'!$R$3:$R$7690,"=" &amp;B130)</f>
        <v>2</v>
      </c>
      <c r="G130">
        <f>COUNTIF('2way'!$Q$3:$Q$7690,"=" &amp;B130) + COUNTIF('2way'!$R$3:$R$7690,"=" &amp;B130)</f>
        <v>6</v>
      </c>
      <c r="H130" s="6">
        <f t="shared" si="18"/>
        <v>0</v>
      </c>
      <c r="I130" s="6">
        <f t="shared" si="19"/>
        <v>0.16666666666666666</v>
      </c>
      <c r="J130" s="6">
        <f t="shared" si="20"/>
        <v>0.5</v>
      </c>
      <c r="K130" s="6">
        <f t="shared" si="21"/>
        <v>0.33333333333333331</v>
      </c>
      <c r="L130" s="61">
        <f>COUNTIFS('2way'!$M$3:$M$7690,"&gt;50%",'2way'!$Y$3:$Y$7690,"Y",'2way'!$Q$3:$Q$7690,"=" &amp;B130) +  COUNTIFS('2way'!$M$3:$M$7690,"&gt;50%",'2way'!$Y$3:$Y$7690,"Y",'2way'!$R$3:$R$7690,"=" &amp;B130)</f>
        <v>0</v>
      </c>
      <c r="M130" s="61">
        <f>COUNTIFS('2way'!$M$3:$M$7690,"&gt;50%",'2way'!$Y$3:$Y$7690,"N",'2way'!$Q$3:$Q$7690,"=" &amp;B130) +  COUNTIFS('2way'!$M$3:$M$7690,"&gt;50%",'2way'!$Y$3:$Y$7690,"N",'2way'!$R$3:$R$7690,"=" &amp;B130)</f>
        <v>0</v>
      </c>
      <c r="N130" s="61">
        <f>COUNTIFS('2way'!$N$3:$N$7690,"&gt;50%",'2way'!$Y$3:$Y$7690,"N",'2way'!$Q$3:$Q$7690,"=" &amp;B130) +  COUNTIFS('2way'!$N$3:$N$7690,"&gt;50%",'2way'!$Y$3:$Y$7690,"N",'2way'!$R$3:$R$7690,"=" &amp;B130)</f>
        <v>0</v>
      </c>
      <c r="O130" s="61">
        <f>COUNTIFS('2way'!$N$3:$N$7690,"&gt;50%",'2way'!$Y$3:$Y$7690,"Y",'2way'!$Q$3:$Q$7690,"=" &amp;B130) +  COUNTIFS('2way'!$N$3:$N$7690,"&gt;50%",'2way'!$Y$3:$Y$7690,"Y",'2way'!$R$3:$R$7690,"=" &amp;B130)</f>
        <v>0</v>
      </c>
      <c r="P130">
        <f>COUNTIF('2way'!$Q$3:$Q$7690,"=" &amp;B130) + COUNTIF('2way'!$R$3:$R$7690,"=" &amp;B130)</f>
        <v>6</v>
      </c>
      <c r="Q130" s="6">
        <f t="shared" si="22"/>
        <v>0</v>
      </c>
      <c r="R130" s="6">
        <f t="shared" si="23"/>
        <v>0</v>
      </c>
      <c r="S130" s="6">
        <f t="shared" si="24"/>
        <v>0</v>
      </c>
      <c r="T130" s="6">
        <f t="shared" si="25"/>
        <v>0</v>
      </c>
      <c r="U130">
        <f t="shared" si="26"/>
        <v>3</v>
      </c>
      <c r="V130" s="6">
        <f t="shared" si="27"/>
        <v>0.5</v>
      </c>
      <c r="W130">
        <f t="shared" si="28"/>
        <v>0</v>
      </c>
      <c r="X130" s="6">
        <f t="shared" si="29"/>
        <v>0</v>
      </c>
      <c r="Y130">
        <f t="shared" si="30"/>
        <v>3</v>
      </c>
      <c r="Z130" s="6">
        <f t="shared" si="31"/>
        <v>0.5</v>
      </c>
      <c r="AA130">
        <f t="shared" si="32"/>
        <v>0</v>
      </c>
      <c r="AB130" s="6">
        <f t="shared" si="33"/>
        <v>0</v>
      </c>
    </row>
    <row r="131" spans="1:28" x14ac:dyDescent="0.25">
      <c r="A131" t="s">
        <v>272</v>
      </c>
      <c r="B131" t="s">
        <v>539</v>
      </c>
      <c r="C131" s="60">
        <f>COUNTIFS('2way'!$A$3:$A$7690,"&gt;50%",'2way'!$Y$3:$Y$7690,"Y",'2way'!$Q$3:$Q$7690,"=" &amp;B131) +  COUNTIFS('2way'!$A$3:$A$7690,"&gt;50%",'2way'!$Y$3:$Y$7690,"Y",'2way'!$R$3:$R$7690,"=" &amp;B131)</f>
        <v>2</v>
      </c>
      <c r="D131" s="61">
        <f>COUNTIFS('2way'!$A$3:$A$7690,"&gt;50%",'2way'!$Y$3:$Y$7690,"N",'2way'!$Q$3:$Q$7690,"=" &amp;B131) +  COUNTIFS('2way'!$A$3:$A$7690,"&gt;50%",'2way'!$Y$3:$Y$7690,"N",'2way'!$R$3:$R$7690,"=" &amp;B131)</f>
        <v>0</v>
      </c>
      <c r="E131" s="61">
        <f>COUNTIFS('2way'!$B$3:$B$7690,"&gt;50%",'2way'!$Y$3:$Y$7690,"N",'2way'!$Q$3:$Q$7690,"=" &amp;B131) +  COUNTIFS('2way'!$B$3:$B$7690,"&gt;50%",'2way'!$Y$3:$Y$7690,"N",'2way'!$R$3:$R$7690,"=" &amp;B131)</f>
        <v>2</v>
      </c>
      <c r="F131" s="61">
        <f>COUNTIFS('2way'!$B$3:$B$7690,"&gt;50%",'2way'!$Y$3:$Y$7690,"Y",'2way'!$Q$3:$Q$7690,"=" &amp;B131) +  COUNTIFS('2way'!$B$3:$B$7690,"&gt;50%",'2way'!$Y$3:$Y$7690,"Y",'2way'!$R$3:$R$7690,"=" &amp;B131)</f>
        <v>3</v>
      </c>
      <c r="G131">
        <f>COUNTIF('2way'!$Q$3:$Q$7690,"=" &amp;B131) + COUNTIF('2way'!$R$3:$R$7690,"=" &amp;B131)</f>
        <v>7</v>
      </c>
      <c r="H131" s="6">
        <f t="shared" si="18"/>
        <v>0.2857142857142857</v>
      </c>
      <c r="I131" s="6">
        <f t="shared" si="19"/>
        <v>0</v>
      </c>
      <c r="J131" s="6">
        <f t="shared" si="20"/>
        <v>0.2857142857142857</v>
      </c>
      <c r="K131" s="6">
        <f t="shared" si="21"/>
        <v>0.42857142857142855</v>
      </c>
      <c r="L131" s="61">
        <f>COUNTIFS('2way'!$M$3:$M$7690,"&gt;50%",'2way'!$Y$3:$Y$7690,"Y",'2way'!$Q$3:$Q$7690,"=" &amp;B131) +  COUNTIFS('2way'!$M$3:$M$7690,"&gt;50%",'2way'!$Y$3:$Y$7690,"Y",'2way'!$R$3:$R$7690,"=" &amp;B131)</f>
        <v>0</v>
      </c>
      <c r="M131" s="61">
        <f>COUNTIFS('2way'!$M$3:$M$7690,"&gt;50%",'2way'!$Y$3:$Y$7690,"N",'2way'!$Q$3:$Q$7690,"=" &amp;B131) +  COUNTIFS('2way'!$M$3:$M$7690,"&gt;50%",'2way'!$Y$3:$Y$7690,"N",'2way'!$R$3:$R$7690,"=" &amp;B131)</f>
        <v>0</v>
      </c>
      <c r="N131" s="61">
        <f>COUNTIFS('2way'!$N$3:$N$7690,"&gt;50%",'2way'!$Y$3:$Y$7690,"N",'2way'!$Q$3:$Q$7690,"=" &amp;B131) +  COUNTIFS('2way'!$N$3:$N$7690,"&gt;50%",'2way'!$Y$3:$Y$7690,"N",'2way'!$R$3:$R$7690,"=" &amp;B131)</f>
        <v>0</v>
      </c>
      <c r="O131" s="61">
        <f>COUNTIFS('2way'!$N$3:$N$7690,"&gt;50%",'2way'!$Y$3:$Y$7690,"Y",'2way'!$Q$3:$Q$7690,"=" &amp;B131) +  COUNTIFS('2way'!$N$3:$N$7690,"&gt;50%",'2way'!$Y$3:$Y$7690,"Y",'2way'!$R$3:$R$7690,"=" &amp;B131)</f>
        <v>0</v>
      </c>
      <c r="P131">
        <f>COUNTIF('2way'!$Q$3:$Q$7690,"=" &amp;B131) + COUNTIF('2way'!$R$3:$R$7690,"=" &amp;B131)</f>
        <v>7</v>
      </c>
      <c r="Q131" s="6">
        <f t="shared" si="22"/>
        <v>0</v>
      </c>
      <c r="R131" s="6">
        <f t="shared" si="23"/>
        <v>0</v>
      </c>
      <c r="S131" s="6">
        <f t="shared" si="24"/>
        <v>0</v>
      </c>
      <c r="T131" s="6">
        <f t="shared" si="25"/>
        <v>0</v>
      </c>
      <c r="U131">
        <f t="shared" si="26"/>
        <v>4</v>
      </c>
      <c r="V131" s="6">
        <f t="shared" si="27"/>
        <v>0.5714285714285714</v>
      </c>
      <c r="W131">
        <f t="shared" si="28"/>
        <v>0</v>
      </c>
      <c r="X131" s="6">
        <f t="shared" si="29"/>
        <v>0</v>
      </c>
      <c r="Y131">
        <f t="shared" si="30"/>
        <v>3</v>
      </c>
      <c r="Z131" s="6">
        <f t="shared" si="31"/>
        <v>0.42857142857142855</v>
      </c>
      <c r="AA131">
        <f t="shared" si="32"/>
        <v>0</v>
      </c>
      <c r="AB131" s="6">
        <f t="shared" si="33"/>
        <v>0</v>
      </c>
    </row>
    <row r="132" spans="1:28" x14ac:dyDescent="0.25">
      <c r="A132" t="s">
        <v>272</v>
      </c>
      <c r="B132" t="s">
        <v>556</v>
      </c>
      <c r="C132" s="60">
        <f>COUNTIFS('2way'!$A$3:$A$7690,"&gt;50%",'2way'!$Y$3:$Y$7690,"Y",'2way'!$Q$3:$Q$7690,"=" &amp;B132) +  COUNTIFS('2way'!$A$3:$A$7690,"&gt;50%",'2way'!$Y$3:$Y$7690,"Y",'2way'!$R$3:$R$7690,"=" &amp;B132)</f>
        <v>2</v>
      </c>
      <c r="D132" s="61">
        <f>COUNTIFS('2way'!$A$3:$A$7690,"&gt;50%",'2way'!$Y$3:$Y$7690,"N",'2way'!$Q$3:$Q$7690,"=" &amp;B132) +  COUNTIFS('2way'!$A$3:$A$7690,"&gt;50%",'2way'!$Y$3:$Y$7690,"N",'2way'!$R$3:$R$7690,"=" &amp;B132)</f>
        <v>0</v>
      </c>
      <c r="E132" s="61">
        <f>COUNTIFS('2way'!$B$3:$B$7690,"&gt;50%",'2way'!$Y$3:$Y$7690,"N",'2way'!$Q$3:$Q$7690,"=" &amp;B132) +  COUNTIFS('2way'!$B$3:$B$7690,"&gt;50%",'2way'!$Y$3:$Y$7690,"N",'2way'!$R$3:$R$7690,"=" &amp;B132)</f>
        <v>2</v>
      </c>
      <c r="F132" s="61">
        <f>COUNTIFS('2way'!$B$3:$B$7690,"&gt;50%",'2way'!$Y$3:$Y$7690,"Y",'2way'!$Q$3:$Q$7690,"=" &amp;B132) +  COUNTIFS('2way'!$B$3:$B$7690,"&gt;50%",'2way'!$Y$3:$Y$7690,"Y",'2way'!$R$3:$R$7690,"=" &amp;B132)</f>
        <v>1</v>
      </c>
      <c r="G132">
        <f>COUNTIF('2way'!$Q$3:$Q$7690,"=" &amp;B132) + COUNTIF('2way'!$R$3:$R$7690,"=" &amp;B132)</f>
        <v>5</v>
      </c>
      <c r="H132" s="6">
        <f t="shared" ref="H132:H195" si="34">C132/G132</f>
        <v>0.4</v>
      </c>
      <c r="I132" s="6">
        <f t="shared" si="19"/>
        <v>0</v>
      </c>
      <c r="J132" s="6">
        <f t="shared" si="20"/>
        <v>0.4</v>
      </c>
      <c r="K132" s="6">
        <f t="shared" si="21"/>
        <v>0.2</v>
      </c>
      <c r="L132" s="61">
        <f>COUNTIFS('2way'!$M$3:$M$7690,"&gt;50%",'2way'!$Y$3:$Y$7690,"Y",'2way'!$Q$3:$Q$7690,"=" &amp;B132) +  COUNTIFS('2way'!$M$3:$M$7690,"&gt;50%",'2way'!$Y$3:$Y$7690,"Y",'2way'!$R$3:$R$7690,"=" &amp;B132)</f>
        <v>0</v>
      </c>
      <c r="M132" s="61">
        <f>COUNTIFS('2way'!$M$3:$M$7690,"&gt;50%",'2way'!$Y$3:$Y$7690,"N",'2way'!$Q$3:$Q$7690,"=" &amp;B132) +  COUNTIFS('2way'!$M$3:$M$7690,"&gt;50%",'2way'!$Y$3:$Y$7690,"N",'2way'!$R$3:$R$7690,"=" &amp;B132)</f>
        <v>0</v>
      </c>
      <c r="N132" s="61">
        <f>COUNTIFS('2way'!$N$3:$N$7690,"&gt;50%",'2way'!$Y$3:$Y$7690,"N",'2way'!$Q$3:$Q$7690,"=" &amp;B132) +  COUNTIFS('2way'!$N$3:$N$7690,"&gt;50%",'2way'!$Y$3:$Y$7690,"N",'2way'!$R$3:$R$7690,"=" &amp;B132)</f>
        <v>0</v>
      </c>
      <c r="O132" s="61">
        <f>COUNTIFS('2way'!$N$3:$N$7690,"&gt;50%",'2way'!$Y$3:$Y$7690,"Y",'2way'!$Q$3:$Q$7690,"=" &amp;B132) +  COUNTIFS('2way'!$N$3:$N$7690,"&gt;50%",'2way'!$Y$3:$Y$7690,"Y",'2way'!$R$3:$R$7690,"=" &amp;B132)</f>
        <v>0</v>
      </c>
      <c r="P132">
        <f>COUNTIF('2way'!$Q$3:$Q$7690,"=" &amp;B132) + COUNTIF('2way'!$R$3:$R$7690,"=" &amp;B132)</f>
        <v>5</v>
      </c>
      <c r="Q132" s="6">
        <f t="shared" si="22"/>
        <v>0</v>
      </c>
      <c r="R132" s="6">
        <f t="shared" si="23"/>
        <v>0</v>
      </c>
      <c r="S132" s="6">
        <f t="shared" si="24"/>
        <v>0</v>
      </c>
      <c r="T132" s="6">
        <f t="shared" si="25"/>
        <v>0</v>
      </c>
      <c r="U132">
        <f t="shared" si="26"/>
        <v>4</v>
      </c>
      <c r="V132" s="6">
        <f t="shared" si="27"/>
        <v>0.8</v>
      </c>
      <c r="W132">
        <f t="shared" si="28"/>
        <v>0</v>
      </c>
      <c r="X132" s="6">
        <f t="shared" si="29"/>
        <v>0</v>
      </c>
      <c r="Y132">
        <f t="shared" si="30"/>
        <v>1</v>
      </c>
      <c r="Z132" s="6">
        <f t="shared" si="31"/>
        <v>0.2</v>
      </c>
      <c r="AA132">
        <f t="shared" si="32"/>
        <v>0</v>
      </c>
      <c r="AB132" s="6">
        <f t="shared" si="33"/>
        <v>0</v>
      </c>
    </row>
    <row r="133" spans="1:28" x14ac:dyDescent="0.25">
      <c r="A133" t="s">
        <v>274</v>
      </c>
      <c r="B133" t="s">
        <v>416</v>
      </c>
      <c r="C133" s="60">
        <f>COUNTIFS('2way'!$A$3:$A$7690,"&gt;50%",'2way'!$Y$3:$Y$7690,"Y",'2way'!$Q$3:$Q$7690,"=" &amp;B133) +  COUNTIFS('2way'!$A$3:$A$7690,"&gt;50%",'2way'!$Y$3:$Y$7690,"Y",'2way'!$R$3:$R$7690,"=" &amp;B133)</f>
        <v>2</v>
      </c>
      <c r="D133" s="61">
        <f>COUNTIFS('2way'!$A$3:$A$7690,"&gt;50%",'2way'!$Y$3:$Y$7690,"N",'2way'!$Q$3:$Q$7690,"=" &amp;B133) +  COUNTIFS('2way'!$A$3:$A$7690,"&gt;50%",'2way'!$Y$3:$Y$7690,"N",'2way'!$R$3:$R$7690,"=" &amp;B133)</f>
        <v>2</v>
      </c>
      <c r="E133" s="61">
        <f>COUNTIFS('2way'!$B$3:$B$7690,"&gt;50%",'2way'!$Y$3:$Y$7690,"N",'2way'!$Q$3:$Q$7690,"=" &amp;B133) +  COUNTIFS('2way'!$B$3:$B$7690,"&gt;50%",'2way'!$Y$3:$Y$7690,"N",'2way'!$R$3:$R$7690,"=" &amp;B133)</f>
        <v>0</v>
      </c>
      <c r="F133" s="61">
        <f>COUNTIFS('2way'!$B$3:$B$7690,"&gt;50%",'2way'!$Y$3:$Y$7690,"Y",'2way'!$Q$3:$Q$7690,"=" &amp;B133) +  COUNTIFS('2way'!$B$3:$B$7690,"&gt;50%",'2way'!$Y$3:$Y$7690,"Y",'2way'!$R$3:$R$7690,"=" &amp;B133)</f>
        <v>2</v>
      </c>
      <c r="G133">
        <f>COUNTIF('2way'!$Q$3:$Q$7690,"=" &amp;B133) + COUNTIF('2way'!$R$3:$R$7690,"=" &amp;B133)</f>
        <v>6</v>
      </c>
      <c r="H133" s="6">
        <f t="shared" si="34"/>
        <v>0.33333333333333331</v>
      </c>
      <c r="I133" s="6">
        <f t="shared" ref="I133:I196" si="35">D133/G133</f>
        <v>0.33333333333333331</v>
      </c>
      <c r="J133" s="6">
        <f t="shared" ref="J133:J196" si="36">E133/G133</f>
        <v>0</v>
      </c>
      <c r="K133" s="6">
        <f t="shared" ref="K133:K196" si="37">F133/G133</f>
        <v>0.33333333333333331</v>
      </c>
      <c r="L133" s="61">
        <f>COUNTIFS('2way'!$M$3:$M$7690,"&gt;50%",'2way'!$Y$3:$Y$7690,"Y",'2way'!$Q$3:$Q$7690,"=" &amp;B133) +  COUNTIFS('2way'!$M$3:$M$7690,"&gt;50%",'2way'!$Y$3:$Y$7690,"Y",'2way'!$R$3:$R$7690,"=" &amp;B133)</f>
        <v>0</v>
      </c>
      <c r="M133" s="61">
        <f>COUNTIFS('2way'!$M$3:$M$7690,"&gt;50%",'2way'!$Y$3:$Y$7690,"N",'2way'!$Q$3:$Q$7690,"=" &amp;B133) +  COUNTIFS('2way'!$M$3:$M$7690,"&gt;50%",'2way'!$Y$3:$Y$7690,"N",'2way'!$R$3:$R$7690,"=" &amp;B133)</f>
        <v>0</v>
      </c>
      <c r="N133" s="61">
        <f>COUNTIFS('2way'!$N$3:$N$7690,"&gt;50%",'2way'!$Y$3:$Y$7690,"N",'2way'!$Q$3:$Q$7690,"=" &amp;B133) +  COUNTIFS('2way'!$N$3:$N$7690,"&gt;50%",'2way'!$Y$3:$Y$7690,"N",'2way'!$R$3:$R$7690,"=" &amp;B133)</f>
        <v>0</v>
      </c>
      <c r="O133" s="61">
        <f>COUNTIFS('2way'!$N$3:$N$7690,"&gt;50%",'2way'!$Y$3:$Y$7690,"Y",'2way'!$Q$3:$Q$7690,"=" &amp;B133) +  COUNTIFS('2way'!$N$3:$N$7690,"&gt;50%",'2way'!$Y$3:$Y$7690,"Y",'2way'!$R$3:$R$7690,"=" &amp;B133)</f>
        <v>0</v>
      </c>
      <c r="P133">
        <f>COUNTIF('2way'!$Q$3:$Q$7690,"=" &amp;B133) + COUNTIF('2way'!$R$3:$R$7690,"=" &amp;B133)</f>
        <v>6</v>
      </c>
      <c r="Q133" s="6">
        <f t="shared" ref="Q133:Q196" si="38">L133/P133</f>
        <v>0</v>
      </c>
      <c r="R133" s="6">
        <f t="shared" ref="R133:R196" si="39">M133/P133</f>
        <v>0</v>
      </c>
      <c r="S133" s="6">
        <f t="shared" ref="S133:S196" si="40">N133/P133</f>
        <v>0</v>
      </c>
      <c r="T133" s="6">
        <f t="shared" ref="T133:T196" si="41">O133/P133</f>
        <v>0</v>
      </c>
      <c r="U133">
        <f t="shared" ref="U133:U196" si="42">C133+E133</f>
        <v>2</v>
      </c>
      <c r="V133" s="6">
        <f t="shared" ref="V133:V196" si="43">U133/G133</f>
        <v>0.33333333333333331</v>
      </c>
      <c r="W133">
        <f t="shared" ref="W133:W196" si="44">L133+N133</f>
        <v>0</v>
      </c>
      <c r="X133" s="6">
        <f t="shared" ref="X133:X196" si="45">W133/P133</f>
        <v>0</v>
      </c>
      <c r="Y133">
        <f t="shared" ref="Y133:Y196" si="46">D133+F133</f>
        <v>4</v>
      </c>
      <c r="Z133" s="6">
        <f t="shared" ref="Z133:Z196" si="47">Y133/G133</f>
        <v>0.66666666666666663</v>
      </c>
      <c r="AA133">
        <f t="shared" ref="AA133:AA196" si="48">M133+O133</f>
        <v>0</v>
      </c>
      <c r="AB133" s="6">
        <f t="shared" ref="AB133:AB196" si="49">AA133/P133</f>
        <v>0</v>
      </c>
    </row>
    <row r="134" spans="1:28" x14ac:dyDescent="0.25">
      <c r="A134" t="s">
        <v>274</v>
      </c>
      <c r="B134" t="s">
        <v>418</v>
      </c>
      <c r="C134" s="60">
        <f>COUNTIFS('2way'!$A$3:$A$7690,"&gt;50%",'2way'!$Y$3:$Y$7690,"Y",'2way'!$Q$3:$Q$7690,"=" &amp;B134) +  COUNTIFS('2way'!$A$3:$A$7690,"&gt;50%",'2way'!$Y$3:$Y$7690,"Y",'2way'!$R$3:$R$7690,"=" &amp;B134)</f>
        <v>0</v>
      </c>
      <c r="D134" s="61">
        <f>COUNTIFS('2way'!$A$3:$A$7690,"&gt;50%",'2way'!$Y$3:$Y$7690,"N",'2way'!$Q$3:$Q$7690,"=" &amp;B134) +  COUNTIFS('2way'!$A$3:$A$7690,"&gt;50%",'2way'!$Y$3:$Y$7690,"N",'2way'!$R$3:$R$7690,"=" &amp;B134)</f>
        <v>2</v>
      </c>
      <c r="E134" s="61">
        <f>COUNTIFS('2way'!$B$3:$B$7690,"&gt;50%",'2way'!$Y$3:$Y$7690,"N",'2way'!$Q$3:$Q$7690,"=" &amp;B134) +  COUNTIFS('2way'!$B$3:$B$7690,"&gt;50%",'2way'!$Y$3:$Y$7690,"N",'2way'!$R$3:$R$7690,"=" &amp;B134)</f>
        <v>5</v>
      </c>
      <c r="F134" s="61">
        <f>COUNTIFS('2way'!$B$3:$B$7690,"&gt;50%",'2way'!$Y$3:$Y$7690,"Y",'2way'!$Q$3:$Q$7690,"=" &amp;B134) +  COUNTIFS('2way'!$B$3:$B$7690,"&gt;50%",'2way'!$Y$3:$Y$7690,"Y",'2way'!$R$3:$R$7690,"=" &amp;B134)</f>
        <v>0</v>
      </c>
      <c r="G134">
        <f>COUNTIF('2way'!$Q$3:$Q$7690,"=" &amp;B134) + COUNTIF('2way'!$R$3:$R$7690,"=" &amp;B134)</f>
        <v>7</v>
      </c>
      <c r="H134" s="6">
        <f t="shared" si="34"/>
        <v>0</v>
      </c>
      <c r="I134" s="6">
        <f t="shared" si="35"/>
        <v>0.2857142857142857</v>
      </c>
      <c r="J134" s="6">
        <f t="shared" si="36"/>
        <v>0.7142857142857143</v>
      </c>
      <c r="K134" s="6">
        <f t="shared" si="37"/>
        <v>0</v>
      </c>
      <c r="L134" s="61">
        <f>COUNTIFS('2way'!$M$3:$M$7690,"&gt;50%",'2way'!$Y$3:$Y$7690,"Y",'2way'!$Q$3:$Q$7690,"=" &amp;B134) +  COUNTIFS('2way'!$M$3:$M$7690,"&gt;50%",'2way'!$Y$3:$Y$7690,"Y",'2way'!$R$3:$R$7690,"=" &amp;B134)</f>
        <v>0</v>
      </c>
      <c r="M134" s="61">
        <f>COUNTIFS('2way'!$M$3:$M$7690,"&gt;50%",'2way'!$Y$3:$Y$7690,"N",'2way'!$Q$3:$Q$7690,"=" &amp;B134) +  COUNTIFS('2way'!$M$3:$M$7690,"&gt;50%",'2way'!$Y$3:$Y$7690,"N",'2way'!$R$3:$R$7690,"=" &amp;B134)</f>
        <v>0</v>
      </c>
      <c r="N134" s="61">
        <f>COUNTIFS('2way'!$N$3:$N$7690,"&gt;50%",'2way'!$Y$3:$Y$7690,"N",'2way'!$Q$3:$Q$7690,"=" &amp;B134) +  COUNTIFS('2way'!$N$3:$N$7690,"&gt;50%",'2way'!$Y$3:$Y$7690,"N",'2way'!$R$3:$R$7690,"=" &amp;B134)</f>
        <v>0</v>
      </c>
      <c r="O134" s="61">
        <f>COUNTIFS('2way'!$N$3:$N$7690,"&gt;50%",'2way'!$Y$3:$Y$7690,"Y",'2way'!$Q$3:$Q$7690,"=" &amp;B134) +  COUNTIFS('2way'!$N$3:$N$7690,"&gt;50%",'2way'!$Y$3:$Y$7690,"Y",'2way'!$R$3:$R$7690,"=" &amp;B134)</f>
        <v>0</v>
      </c>
      <c r="P134">
        <f>COUNTIF('2way'!$Q$3:$Q$7690,"=" &amp;B134) + COUNTIF('2way'!$R$3:$R$7690,"=" &amp;B134)</f>
        <v>7</v>
      </c>
      <c r="Q134" s="6">
        <f t="shared" si="38"/>
        <v>0</v>
      </c>
      <c r="R134" s="6">
        <f t="shared" si="39"/>
        <v>0</v>
      </c>
      <c r="S134" s="6">
        <f t="shared" si="40"/>
        <v>0</v>
      </c>
      <c r="T134" s="6">
        <f t="shared" si="41"/>
        <v>0</v>
      </c>
      <c r="U134">
        <f t="shared" si="42"/>
        <v>5</v>
      </c>
      <c r="V134" s="6">
        <f t="shared" si="43"/>
        <v>0.7142857142857143</v>
      </c>
      <c r="W134">
        <f t="shared" si="44"/>
        <v>0</v>
      </c>
      <c r="X134" s="6">
        <f t="shared" si="45"/>
        <v>0</v>
      </c>
      <c r="Y134">
        <f t="shared" si="46"/>
        <v>2</v>
      </c>
      <c r="Z134" s="6">
        <f t="shared" si="47"/>
        <v>0.2857142857142857</v>
      </c>
      <c r="AA134">
        <f t="shared" si="48"/>
        <v>0</v>
      </c>
      <c r="AB134" s="6">
        <f t="shared" si="49"/>
        <v>0</v>
      </c>
    </row>
    <row r="135" spans="1:28" x14ac:dyDescent="0.25">
      <c r="A135" t="s">
        <v>274</v>
      </c>
      <c r="B135" t="s">
        <v>519</v>
      </c>
      <c r="C135" s="60">
        <f>COUNTIFS('2way'!$A$3:$A$7690,"&gt;50%",'2way'!$Y$3:$Y$7690,"Y",'2way'!$Q$3:$Q$7690,"=" &amp;B135) +  COUNTIFS('2way'!$A$3:$A$7690,"&gt;50%",'2way'!$Y$3:$Y$7690,"Y",'2way'!$R$3:$R$7690,"=" &amp;B135)</f>
        <v>2</v>
      </c>
      <c r="D135" s="61">
        <f>COUNTIFS('2way'!$A$3:$A$7690,"&gt;50%",'2way'!$Y$3:$Y$7690,"N",'2way'!$Q$3:$Q$7690,"=" &amp;B135) +  COUNTIFS('2way'!$A$3:$A$7690,"&gt;50%",'2way'!$Y$3:$Y$7690,"N",'2way'!$R$3:$R$7690,"=" &amp;B135)</f>
        <v>4</v>
      </c>
      <c r="E135" s="61">
        <f>COUNTIFS('2way'!$B$3:$B$7690,"&gt;50%",'2way'!$Y$3:$Y$7690,"N",'2way'!$Q$3:$Q$7690,"=" &amp;B135) +  COUNTIFS('2way'!$B$3:$B$7690,"&gt;50%",'2way'!$Y$3:$Y$7690,"N",'2way'!$R$3:$R$7690,"=" &amp;B135)</f>
        <v>0</v>
      </c>
      <c r="F135" s="61">
        <f>COUNTIFS('2way'!$B$3:$B$7690,"&gt;50%",'2way'!$Y$3:$Y$7690,"Y",'2way'!$Q$3:$Q$7690,"=" &amp;B135) +  COUNTIFS('2way'!$B$3:$B$7690,"&gt;50%",'2way'!$Y$3:$Y$7690,"Y",'2way'!$R$3:$R$7690,"=" &amp;B135)</f>
        <v>0</v>
      </c>
      <c r="G135">
        <f>COUNTIF('2way'!$Q$3:$Q$7690,"=" &amp;B135) + COUNTIF('2way'!$R$3:$R$7690,"=" &amp;B135)</f>
        <v>6</v>
      </c>
      <c r="H135" s="6">
        <f t="shared" si="34"/>
        <v>0.33333333333333331</v>
      </c>
      <c r="I135" s="6">
        <f t="shared" si="35"/>
        <v>0.66666666666666663</v>
      </c>
      <c r="J135" s="6">
        <f t="shared" si="36"/>
        <v>0</v>
      </c>
      <c r="K135" s="6">
        <f t="shared" si="37"/>
        <v>0</v>
      </c>
      <c r="L135" s="61">
        <f>COUNTIFS('2way'!$M$3:$M$7690,"&gt;50%",'2way'!$Y$3:$Y$7690,"Y",'2way'!$Q$3:$Q$7690,"=" &amp;B135) +  COUNTIFS('2way'!$M$3:$M$7690,"&gt;50%",'2way'!$Y$3:$Y$7690,"Y",'2way'!$R$3:$R$7690,"=" &amp;B135)</f>
        <v>0</v>
      </c>
      <c r="M135" s="61">
        <f>COUNTIFS('2way'!$M$3:$M$7690,"&gt;50%",'2way'!$Y$3:$Y$7690,"N",'2way'!$Q$3:$Q$7690,"=" &amp;B135) +  COUNTIFS('2way'!$M$3:$M$7690,"&gt;50%",'2way'!$Y$3:$Y$7690,"N",'2way'!$R$3:$R$7690,"=" &amp;B135)</f>
        <v>0</v>
      </c>
      <c r="N135" s="61">
        <f>COUNTIFS('2way'!$N$3:$N$7690,"&gt;50%",'2way'!$Y$3:$Y$7690,"N",'2way'!$Q$3:$Q$7690,"=" &amp;B135) +  COUNTIFS('2way'!$N$3:$N$7690,"&gt;50%",'2way'!$Y$3:$Y$7690,"N",'2way'!$R$3:$R$7690,"=" &amp;B135)</f>
        <v>0</v>
      </c>
      <c r="O135" s="61">
        <f>COUNTIFS('2way'!$N$3:$N$7690,"&gt;50%",'2way'!$Y$3:$Y$7690,"Y",'2way'!$Q$3:$Q$7690,"=" &amp;B135) +  COUNTIFS('2way'!$N$3:$N$7690,"&gt;50%",'2way'!$Y$3:$Y$7690,"Y",'2way'!$R$3:$R$7690,"=" &amp;B135)</f>
        <v>0</v>
      </c>
      <c r="P135">
        <f>COUNTIF('2way'!$Q$3:$Q$7690,"=" &amp;B135) + COUNTIF('2way'!$R$3:$R$7690,"=" &amp;B135)</f>
        <v>6</v>
      </c>
      <c r="Q135" s="6">
        <f t="shared" si="38"/>
        <v>0</v>
      </c>
      <c r="R135" s="6">
        <f t="shared" si="39"/>
        <v>0</v>
      </c>
      <c r="S135" s="6">
        <f t="shared" si="40"/>
        <v>0</v>
      </c>
      <c r="T135" s="6">
        <f t="shared" si="41"/>
        <v>0</v>
      </c>
      <c r="U135">
        <f t="shared" si="42"/>
        <v>2</v>
      </c>
      <c r="V135" s="6">
        <f t="shared" si="43"/>
        <v>0.33333333333333331</v>
      </c>
      <c r="W135">
        <f t="shared" si="44"/>
        <v>0</v>
      </c>
      <c r="X135" s="6">
        <f t="shared" si="45"/>
        <v>0</v>
      </c>
      <c r="Y135">
        <f t="shared" si="46"/>
        <v>4</v>
      </c>
      <c r="Z135" s="6">
        <f t="shared" si="47"/>
        <v>0.66666666666666663</v>
      </c>
      <c r="AA135">
        <f t="shared" si="48"/>
        <v>0</v>
      </c>
      <c r="AB135" s="6">
        <f t="shared" si="49"/>
        <v>0</v>
      </c>
    </row>
    <row r="136" spans="1:28" x14ac:dyDescent="0.25">
      <c r="A136" t="s">
        <v>274</v>
      </c>
      <c r="B136" t="s">
        <v>343</v>
      </c>
      <c r="C136" s="60">
        <f>COUNTIFS('2way'!$A$3:$A$7690,"&gt;50%",'2way'!$Y$3:$Y$7690,"Y",'2way'!$Q$3:$Q$7690,"=" &amp;B136) +  COUNTIFS('2way'!$A$3:$A$7690,"&gt;50%",'2way'!$Y$3:$Y$7690,"Y",'2way'!$R$3:$R$7690,"=" &amp;B136)</f>
        <v>2</v>
      </c>
      <c r="D136" s="61">
        <f>COUNTIFS('2way'!$A$3:$A$7690,"&gt;50%",'2way'!$Y$3:$Y$7690,"N",'2way'!$Q$3:$Q$7690,"=" &amp;B136) +  COUNTIFS('2way'!$A$3:$A$7690,"&gt;50%",'2way'!$Y$3:$Y$7690,"N",'2way'!$R$3:$R$7690,"=" &amp;B136)</f>
        <v>2</v>
      </c>
      <c r="E136" s="61">
        <f>COUNTIFS('2way'!$B$3:$B$7690,"&gt;50%",'2way'!$Y$3:$Y$7690,"N",'2way'!$Q$3:$Q$7690,"=" &amp;B136) +  COUNTIFS('2way'!$B$3:$B$7690,"&gt;50%",'2way'!$Y$3:$Y$7690,"N",'2way'!$R$3:$R$7690,"=" &amp;B136)</f>
        <v>1</v>
      </c>
      <c r="F136" s="61">
        <f>COUNTIFS('2way'!$B$3:$B$7690,"&gt;50%",'2way'!$Y$3:$Y$7690,"Y",'2way'!$Q$3:$Q$7690,"=" &amp;B136) +  COUNTIFS('2way'!$B$3:$B$7690,"&gt;50%",'2way'!$Y$3:$Y$7690,"Y",'2way'!$R$3:$R$7690,"=" &amp;B136)</f>
        <v>1</v>
      </c>
      <c r="G136">
        <f>COUNTIF('2way'!$Q$3:$Q$7690,"=" &amp;B136) + COUNTIF('2way'!$R$3:$R$7690,"=" &amp;B136)</f>
        <v>7</v>
      </c>
      <c r="H136" s="6">
        <f t="shared" si="34"/>
        <v>0.2857142857142857</v>
      </c>
      <c r="I136" s="6">
        <f t="shared" si="35"/>
        <v>0.2857142857142857</v>
      </c>
      <c r="J136" s="6">
        <f t="shared" si="36"/>
        <v>0.14285714285714285</v>
      </c>
      <c r="K136" s="6">
        <f t="shared" si="37"/>
        <v>0.14285714285714285</v>
      </c>
      <c r="L136" s="61">
        <f>COUNTIFS('2way'!$M$3:$M$7690,"&gt;50%",'2way'!$Y$3:$Y$7690,"Y",'2way'!$Q$3:$Q$7690,"=" &amp;B136) +  COUNTIFS('2way'!$M$3:$M$7690,"&gt;50%",'2way'!$Y$3:$Y$7690,"Y",'2way'!$R$3:$R$7690,"=" &amp;B136)</f>
        <v>0</v>
      </c>
      <c r="M136" s="61">
        <f>COUNTIFS('2way'!$M$3:$M$7690,"&gt;50%",'2way'!$Y$3:$Y$7690,"N",'2way'!$Q$3:$Q$7690,"=" &amp;B136) +  COUNTIFS('2way'!$M$3:$M$7690,"&gt;50%",'2way'!$Y$3:$Y$7690,"N",'2way'!$R$3:$R$7690,"=" &amp;B136)</f>
        <v>0</v>
      </c>
      <c r="N136" s="61">
        <f>COUNTIFS('2way'!$N$3:$N$7690,"&gt;50%",'2way'!$Y$3:$Y$7690,"N",'2way'!$Q$3:$Q$7690,"=" &amp;B136) +  COUNTIFS('2way'!$N$3:$N$7690,"&gt;50%",'2way'!$Y$3:$Y$7690,"N",'2way'!$R$3:$R$7690,"=" &amp;B136)</f>
        <v>0</v>
      </c>
      <c r="O136" s="61">
        <f>COUNTIFS('2way'!$N$3:$N$7690,"&gt;50%",'2way'!$Y$3:$Y$7690,"Y",'2way'!$Q$3:$Q$7690,"=" &amp;B136) +  COUNTIFS('2way'!$N$3:$N$7690,"&gt;50%",'2way'!$Y$3:$Y$7690,"Y",'2way'!$R$3:$R$7690,"=" &amp;B136)</f>
        <v>0</v>
      </c>
      <c r="P136">
        <f>COUNTIF('2way'!$Q$3:$Q$7690,"=" &amp;B136) + COUNTIF('2way'!$R$3:$R$7690,"=" &amp;B136)</f>
        <v>7</v>
      </c>
      <c r="Q136" s="6">
        <f t="shared" si="38"/>
        <v>0</v>
      </c>
      <c r="R136" s="6">
        <f t="shared" si="39"/>
        <v>0</v>
      </c>
      <c r="S136" s="6">
        <f t="shared" si="40"/>
        <v>0</v>
      </c>
      <c r="T136" s="6">
        <f t="shared" si="41"/>
        <v>0</v>
      </c>
      <c r="U136">
        <f t="shared" si="42"/>
        <v>3</v>
      </c>
      <c r="V136" s="6">
        <f t="shared" si="43"/>
        <v>0.42857142857142855</v>
      </c>
      <c r="W136">
        <f t="shared" si="44"/>
        <v>0</v>
      </c>
      <c r="X136" s="6">
        <f t="shared" si="45"/>
        <v>0</v>
      </c>
      <c r="Y136">
        <f t="shared" si="46"/>
        <v>3</v>
      </c>
      <c r="Z136" s="6">
        <f t="shared" si="47"/>
        <v>0.42857142857142855</v>
      </c>
      <c r="AA136">
        <f t="shared" si="48"/>
        <v>0</v>
      </c>
      <c r="AB136" s="6">
        <f t="shared" si="49"/>
        <v>0</v>
      </c>
    </row>
    <row r="137" spans="1:28" x14ac:dyDescent="0.25">
      <c r="A137" t="s">
        <v>274</v>
      </c>
      <c r="B137" t="s">
        <v>488</v>
      </c>
      <c r="C137" s="60">
        <f>COUNTIFS('2way'!$A$3:$A$7690,"&gt;50%",'2way'!$Y$3:$Y$7690,"Y",'2way'!$Q$3:$Q$7690,"=" &amp;B137) +  COUNTIFS('2way'!$A$3:$A$7690,"&gt;50%",'2way'!$Y$3:$Y$7690,"Y",'2way'!$R$3:$R$7690,"=" &amp;B137)</f>
        <v>1</v>
      </c>
      <c r="D137" s="61">
        <f>COUNTIFS('2way'!$A$3:$A$7690,"&gt;50%",'2way'!$Y$3:$Y$7690,"N",'2way'!$Q$3:$Q$7690,"=" &amp;B137) +  COUNTIFS('2way'!$A$3:$A$7690,"&gt;50%",'2way'!$Y$3:$Y$7690,"N",'2way'!$R$3:$R$7690,"=" &amp;B137)</f>
        <v>2</v>
      </c>
      <c r="E137" s="61">
        <f>COUNTIFS('2way'!$B$3:$B$7690,"&gt;50%",'2way'!$Y$3:$Y$7690,"N",'2way'!$Q$3:$Q$7690,"=" &amp;B137) +  COUNTIFS('2way'!$B$3:$B$7690,"&gt;50%",'2way'!$Y$3:$Y$7690,"N",'2way'!$R$3:$R$7690,"=" &amp;B137)</f>
        <v>2</v>
      </c>
      <c r="F137" s="61">
        <f>COUNTIFS('2way'!$B$3:$B$7690,"&gt;50%",'2way'!$Y$3:$Y$7690,"Y",'2way'!$Q$3:$Q$7690,"=" &amp;B137) +  COUNTIFS('2way'!$B$3:$B$7690,"&gt;50%",'2way'!$Y$3:$Y$7690,"Y",'2way'!$R$3:$R$7690,"=" &amp;B137)</f>
        <v>2</v>
      </c>
      <c r="G137">
        <f>COUNTIF('2way'!$Q$3:$Q$7690,"=" &amp;B137) + COUNTIF('2way'!$R$3:$R$7690,"=" &amp;B137)</f>
        <v>7</v>
      </c>
      <c r="H137" s="6">
        <f t="shared" si="34"/>
        <v>0.14285714285714285</v>
      </c>
      <c r="I137" s="6">
        <f t="shared" si="35"/>
        <v>0.2857142857142857</v>
      </c>
      <c r="J137" s="6">
        <f t="shared" si="36"/>
        <v>0.2857142857142857</v>
      </c>
      <c r="K137" s="6">
        <f t="shared" si="37"/>
        <v>0.2857142857142857</v>
      </c>
      <c r="L137" s="61">
        <f>COUNTIFS('2way'!$M$3:$M$7690,"&gt;50%",'2way'!$Y$3:$Y$7690,"Y",'2way'!$Q$3:$Q$7690,"=" &amp;B137) +  COUNTIFS('2way'!$M$3:$M$7690,"&gt;50%",'2way'!$Y$3:$Y$7690,"Y",'2way'!$R$3:$R$7690,"=" &amp;B137)</f>
        <v>0</v>
      </c>
      <c r="M137" s="61">
        <f>COUNTIFS('2way'!$M$3:$M$7690,"&gt;50%",'2way'!$Y$3:$Y$7690,"N",'2way'!$Q$3:$Q$7690,"=" &amp;B137) +  COUNTIFS('2way'!$M$3:$M$7690,"&gt;50%",'2way'!$Y$3:$Y$7690,"N",'2way'!$R$3:$R$7690,"=" &amp;B137)</f>
        <v>0</v>
      </c>
      <c r="N137" s="61">
        <f>COUNTIFS('2way'!$N$3:$N$7690,"&gt;50%",'2way'!$Y$3:$Y$7690,"N",'2way'!$Q$3:$Q$7690,"=" &amp;B137) +  COUNTIFS('2way'!$N$3:$N$7690,"&gt;50%",'2way'!$Y$3:$Y$7690,"N",'2way'!$R$3:$R$7690,"=" &amp;B137)</f>
        <v>0</v>
      </c>
      <c r="O137" s="61">
        <f>COUNTIFS('2way'!$N$3:$N$7690,"&gt;50%",'2way'!$Y$3:$Y$7690,"Y",'2way'!$Q$3:$Q$7690,"=" &amp;B137) +  COUNTIFS('2way'!$N$3:$N$7690,"&gt;50%",'2way'!$Y$3:$Y$7690,"Y",'2way'!$R$3:$R$7690,"=" &amp;B137)</f>
        <v>0</v>
      </c>
      <c r="P137">
        <f>COUNTIF('2way'!$Q$3:$Q$7690,"=" &amp;B137) + COUNTIF('2way'!$R$3:$R$7690,"=" &amp;B137)</f>
        <v>7</v>
      </c>
      <c r="Q137" s="6">
        <f t="shared" si="38"/>
        <v>0</v>
      </c>
      <c r="R137" s="6">
        <f t="shared" si="39"/>
        <v>0</v>
      </c>
      <c r="S137" s="6">
        <f t="shared" si="40"/>
        <v>0</v>
      </c>
      <c r="T137" s="6">
        <f t="shared" si="41"/>
        <v>0</v>
      </c>
      <c r="U137">
        <f t="shared" si="42"/>
        <v>3</v>
      </c>
      <c r="V137" s="6">
        <f t="shared" si="43"/>
        <v>0.42857142857142855</v>
      </c>
      <c r="W137">
        <f t="shared" si="44"/>
        <v>0</v>
      </c>
      <c r="X137" s="6">
        <f t="shared" si="45"/>
        <v>0</v>
      </c>
      <c r="Y137">
        <f t="shared" si="46"/>
        <v>4</v>
      </c>
      <c r="Z137" s="6">
        <f t="shared" si="47"/>
        <v>0.5714285714285714</v>
      </c>
      <c r="AA137">
        <f t="shared" si="48"/>
        <v>0</v>
      </c>
      <c r="AB137" s="6">
        <f t="shared" si="49"/>
        <v>0</v>
      </c>
    </row>
    <row r="138" spans="1:28" x14ac:dyDescent="0.25">
      <c r="A138" t="s">
        <v>274</v>
      </c>
      <c r="B138" t="s">
        <v>516</v>
      </c>
      <c r="C138" s="60">
        <f>COUNTIFS('2way'!$A$3:$A$7690,"&gt;50%",'2way'!$Y$3:$Y$7690,"Y",'2way'!$Q$3:$Q$7690,"=" &amp;B138) +  COUNTIFS('2way'!$A$3:$A$7690,"&gt;50%",'2way'!$Y$3:$Y$7690,"Y",'2way'!$R$3:$R$7690,"=" &amp;B138)</f>
        <v>1</v>
      </c>
      <c r="D138" s="61">
        <f>COUNTIFS('2way'!$A$3:$A$7690,"&gt;50%",'2way'!$Y$3:$Y$7690,"N",'2way'!$Q$3:$Q$7690,"=" &amp;B138) +  COUNTIFS('2way'!$A$3:$A$7690,"&gt;50%",'2way'!$Y$3:$Y$7690,"N",'2way'!$R$3:$R$7690,"=" &amp;B138)</f>
        <v>2</v>
      </c>
      <c r="E138" s="61">
        <f>COUNTIFS('2way'!$B$3:$B$7690,"&gt;50%",'2way'!$Y$3:$Y$7690,"N",'2way'!$Q$3:$Q$7690,"=" &amp;B138) +  COUNTIFS('2way'!$B$3:$B$7690,"&gt;50%",'2way'!$Y$3:$Y$7690,"N",'2way'!$R$3:$R$7690,"=" &amp;B138)</f>
        <v>3</v>
      </c>
      <c r="F138" s="61">
        <f>COUNTIFS('2way'!$B$3:$B$7690,"&gt;50%",'2way'!$Y$3:$Y$7690,"Y",'2way'!$Q$3:$Q$7690,"=" &amp;B138) +  COUNTIFS('2way'!$B$3:$B$7690,"&gt;50%",'2way'!$Y$3:$Y$7690,"Y",'2way'!$R$3:$R$7690,"=" &amp;B138)</f>
        <v>1</v>
      </c>
      <c r="G138">
        <f>COUNTIF('2way'!$Q$3:$Q$7690,"=" &amp;B138) + COUNTIF('2way'!$R$3:$R$7690,"=" &amp;B138)</f>
        <v>7</v>
      </c>
      <c r="H138" s="6">
        <f t="shared" si="34"/>
        <v>0.14285714285714285</v>
      </c>
      <c r="I138" s="6">
        <f t="shared" si="35"/>
        <v>0.2857142857142857</v>
      </c>
      <c r="J138" s="6">
        <f t="shared" si="36"/>
        <v>0.42857142857142855</v>
      </c>
      <c r="K138" s="6">
        <f t="shared" si="37"/>
        <v>0.14285714285714285</v>
      </c>
      <c r="L138" s="61">
        <f>COUNTIFS('2way'!$M$3:$M$7690,"&gt;50%",'2way'!$Y$3:$Y$7690,"Y",'2way'!$Q$3:$Q$7690,"=" &amp;B138) +  COUNTIFS('2way'!$M$3:$M$7690,"&gt;50%",'2way'!$Y$3:$Y$7690,"Y",'2way'!$R$3:$R$7690,"=" &amp;B138)</f>
        <v>0</v>
      </c>
      <c r="M138" s="61">
        <f>COUNTIFS('2way'!$M$3:$M$7690,"&gt;50%",'2way'!$Y$3:$Y$7690,"N",'2way'!$Q$3:$Q$7690,"=" &amp;B138) +  COUNTIFS('2way'!$M$3:$M$7690,"&gt;50%",'2way'!$Y$3:$Y$7690,"N",'2way'!$R$3:$R$7690,"=" &amp;B138)</f>
        <v>0</v>
      </c>
      <c r="N138" s="61">
        <f>COUNTIFS('2way'!$N$3:$N$7690,"&gt;50%",'2way'!$Y$3:$Y$7690,"N",'2way'!$Q$3:$Q$7690,"=" &amp;B138) +  COUNTIFS('2way'!$N$3:$N$7690,"&gt;50%",'2way'!$Y$3:$Y$7690,"N",'2way'!$R$3:$R$7690,"=" &amp;B138)</f>
        <v>0</v>
      </c>
      <c r="O138" s="61">
        <f>COUNTIFS('2way'!$N$3:$N$7690,"&gt;50%",'2way'!$Y$3:$Y$7690,"Y",'2way'!$Q$3:$Q$7690,"=" &amp;B138) +  COUNTIFS('2way'!$N$3:$N$7690,"&gt;50%",'2way'!$Y$3:$Y$7690,"Y",'2way'!$R$3:$R$7690,"=" &amp;B138)</f>
        <v>0</v>
      </c>
      <c r="P138">
        <f>COUNTIF('2way'!$Q$3:$Q$7690,"=" &amp;B138) + COUNTIF('2way'!$R$3:$R$7690,"=" &amp;B138)</f>
        <v>7</v>
      </c>
      <c r="Q138" s="6">
        <f t="shared" si="38"/>
        <v>0</v>
      </c>
      <c r="R138" s="6">
        <f t="shared" si="39"/>
        <v>0</v>
      </c>
      <c r="S138" s="6">
        <f t="shared" si="40"/>
        <v>0</v>
      </c>
      <c r="T138" s="6">
        <f t="shared" si="41"/>
        <v>0</v>
      </c>
      <c r="U138">
        <f t="shared" si="42"/>
        <v>4</v>
      </c>
      <c r="V138" s="6">
        <f t="shared" si="43"/>
        <v>0.5714285714285714</v>
      </c>
      <c r="W138">
        <f t="shared" si="44"/>
        <v>0</v>
      </c>
      <c r="X138" s="6">
        <f t="shared" si="45"/>
        <v>0</v>
      </c>
      <c r="Y138">
        <f t="shared" si="46"/>
        <v>3</v>
      </c>
      <c r="Z138" s="6">
        <f t="shared" si="47"/>
        <v>0.42857142857142855</v>
      </c>
      <c r="AA138">
        <f t="shared" si="48"/>
        <v>0</v>
      </c>
      <c r="AB138" s="6">
        <f t="shared" si="49"/>
        <v>0</v>
      </c>
    </row>
    <row r="139" spans="1:28" x14ac:dyDescent="0.25">
      <c r="A139" t="s">
        <v>274</v>
      </c>
      <c r="B139" t="s">
        <v>415</v>
      </c>
      <c r="C139" s="60">
        <f>COUNTIFS('2way'!$A$3:$A$7690,"&gt;50%",'2way'!$Y$3:$Y$7690,"Y",'2way'!$Q$3:$Q$7690,"=" &amp;B139) +  COUNTIFS('2way'!$A$3:$A$7690,"&gt;50%",'2way'!$Y$3:$Y$7690,"Y",'2way'!$R$3:$R$7690,"=" &amp;B139)</f>
        <v>0</v>
      </c>
      <c r="D139" s="61">
        <f>COUNTIFS('2way'!$A$3:$A$7690,"&gt;50%",'2way'!$Y$3:$Y$7690,"N",'2way'!$Q$3:$Q$7690,"=" &amp;B139) +  COUNTIFS('2way'!$A$3:$A$7690,"&gt;50%",'2way'!$Y$3:$Y$7690,"N",'2way'!$R$3:$R$7690,"=" &amp;B139)</f>
        <v>0</v>
      </c>
      <c r="E139" s="61">
        <f>COUNTIFS('2way'!$B$3:$B$7690,"&gt;50%",'2way'!$Y$3:$Y$7690,"N",'2way'!$Q$3:$Q$7690,"=" &amp;B139) +  COUNTIFS('2way'!$B$3:$B$7690,"&gt;50%",'2way'!$Y$3:$Y$7690,"N",'2way'!$R$3:$R$7690,"=" &amp;B139)</f>
        <v>3</v>
      </c>
      <c r="F139" s="61">
        <f>COUNTIFS('2way'!$B$3:$B$7690,"&gt;50%",'2way'!$Y$3:$Y$7690,"Y",'2way'!$Q$3:$Q$7690,"=" &amp;B139) +  COUNTIFS('2way'!$B$3:$B$7690,"&gt;50%",'2way'!$Y$3:$Y$7690,"Y",'2way'!$R$3:$R$7690,"=" &amp;B139)</f>
        <v>4</v>
      </c>
      <c r="G139">
        <f>COUNTIF('2way'!$Q$3:$Q$7690,"=" &amp;B139) + COUNTIF('2way'!$R$3:$R$7690,"=" &amp;B139)</f>
        <v>7</v>
      </c>
      <c r="H139" s="6">
        <f t="shared" si="34"/>
        <v>0</v>
      </c>
      <c r="I139" s="6">
        <f t="shared" si="35"/>
        <v>0</v>
      </c>
      <c r="J139" s="6">
        <f t="shared" si="36"/>
        <v>0.42857142857142855</v>
      </c>
      <c r="K139" s="6">
        <f t="shared" si="37"/>
        <v>0.5714285714285714</v>
      </c>
      <c r="L139" s="61">
        <f>COUNTIFS('2way'!$M$3:$M$7690,"&gt;50%",'2way'!$Y$3:$Y$7690,"Y",'2way'!$Q$3:$Q$7690,"=" &amp;B139) +  COUNTIFS('2way'!$M$3:$M$7690,"&gt;50%",'2way'!$Y$3:$Y$7690,"Y",'2way'!$R$3:$R$7690,"=" &amp;B139)</f>
        <v>0</v>
      </c>
      <c r="M139" s="61">
        <f>COUNTIFS('2way'!$M$3:$M$7690,"&gt;50%",'2way'!$Y$3:$Y$7690,"N",'2way'!$Q$3:$Q$7690,"=" &amp;B139) +  COUNTIFS('2way'!$M$3:$M$7690,"&gt;50%",'2way'!$Y$3:$Y$7690,"N",'2way'!$R$3:$R$7690,"=" &amp;B139)</f>
        <v>0</v>
      </c>
      <c r="N139" s="61">
        <f>COUNTIFS('2way'!$N$3:$N$7690,"&gt;50%",'2way'!$Y$3:$Y$7690,"N",'2way'!$Q$3:$Q$7690,"=" &amp;B139) +  COUNTIFS('2way'!$N$3:$N$7690,"&gt;50%",'2way'!$Y$3:$Y$7690,"N",'2way'!$R$3:$R$7690,"=" &amp;B139)</f>
        <v>0</v>
      </c>
      <c r="O139" s="61">
        <f>COUNTIFS('2way'!$N$3:$N$7690,"&gt;50%",'2way'!$Y$3:$Y$7690,"Y",'2way'!$Q$3:$Q$7690,"=" &amp;B139) +  COUNTIFS('2way'!$N$3:$N$7690,"&gt;50%",'2way'!$Y$3:$Y$7690,"Y",'2way'!$R$3:$R$7690,"=" &amp;B139)</f>
        <v>0</v>
      </c>
      <c r="P139">
        <f>COUNTIF('2way'!$Q$3:$Q$7690,"=" &amp;B139) + COUNTIF('2way'!$R$3:$R$7690,"=" &amp;B139)</f>
        <v>7</v>
      </c>
      <c r="Q139" s="6">
        <f t="shared" si="38"/>
        <v>0</v>
      </c>
      <c r="R139" s="6">
        <f t="shared" si="39"/>
        <v>0</v>
      </c>
      <c r="S139" s="6">
        <f t="shared" si="40"/>
        <v>0</v>
      </c>
      <c r="T139" s="6">
        <f t="shared" si="41"/>
        <v>0</v>
      </c>
      <c r="U139">
        <f t="shared" si="42"/>
        <v>3</v>
      </c>
      <c r="V139" s="6">
        <f t="shared" si="43"/>
        <v>0.42857142857142855</v>
      </c>
      <c r="W139">
        <f t="shared" si="44"/>
        <v>0</v>
      </c>
      <c r="X139" s="6">
        <f t="shared" si="45"/>
        <v>0</v>
      </c>
      <c r="Y139">
        <f t="shared" si="46"/>
        <v>4</v>
      </c>
      <c r="Z139" s="6">
        <f t="shared" si="47"/>
        <v>0.5714285714285714</v>
      </c>
      <c r="AA139">
        <f t="shared" si="48"/>
        <v>0</v>
      </c>
      <c r="AB139" s="6">
        <f t="shared" si="49"/>
        <v>0</v>
      </c>
    </row>
    <row r="140" spans="1:28" x14ac:dyDescent="0.25">
      <c r="A140" t="s">
        <v>274</v>
      </c>
      <c r="B140" t="s">
        <v>340</v>
      </c>
      <c r="C140" s="60">
        <f>COUNTIFS('2way'!$A$3:$A$7690,"&gt;50%",'2way'!$Y$3:$Y$7690,"Y",'2way'!$Q$3:$Q$7690,"=" &amp;B140) +  COUNTIFS('2way'!$A$3:$A$7690,"&gt;50%",'2way'!$Y$3:$Y$7690,"Y",'2way'!$R$3:$R$7690,"=" &amp;B140)</f>
        <v>1</v>
      </c>
      <c r="D140" s="61">
        <f>COUNTIFS('2way'!$A$3:$A$7690,"&gt;50%",'2way'!$Y$3:$Y$7690,"N",'2way'!$Q$3:$Q$7690,"=" &amp;B140) +  COUNTIFS('2way'!$A$3:$A$7690,"&gt;50%",'2way'!$Y$3:$Y$7690,"N",'2way'!$R$3:$R$7690,"=" &amp;B140)</f>
        <v>1</v>
      </c>
      <c r="E140" s="61">
        <f>COUNTIFS('2way'!$B$3:$B$7690,"&gt;50%",'2way'!$Y$3:$Y$7690,"N",'2way'!$Q$3:$Q$7690,"=" &amp;B140) +  COUNTIFS('2way'!$B$3:$B$7690,"&gt;50%",'2way'!$Y$3:$Y$7690,"N",'2way'!$R$3:$R$7690,"=" &amp;B140)</f>
        <v>3</v>
      </c>
      <c r="F140" s="61">
        <f>COUNTIFS('2way'!$B$3:$B$7690,"&gt;50%",'2way'!$Y$3:$Y$7690,"Y",'2way'!$Q$3:$Q$7690,"=" &amp;B140) +  COUNTIFS('2way'!$B$3:$B$7690,"&gt;50%",'2way'!$Y$3:$Y$7690,"Y",'2way'!$R$3:$R$7690,"=" &amp;B140)</f>
        <v>2</v>
      </c>
      <c r="G140">
        <f>COUNTIF('2way'!$Q$3:$Q$7690,"=" &amp;B140) + COUNTIF('2way'!$R$3:$R$7690,"=" &amp;B140)</f>
        <v>7</v>
      </c>
      <c r="H140" s="6">
        <f t="shared" si="34"/>
        <v>0.14285714285714285</v>
      </c>
      <c r="I140" s="6">
        <f t="shared" si="35"/>
        <v>0.14285714285714285</v>
      </c>
      <c r="J140" s="6">
        <f t="shared" si="36"/>
        <v>0.42857142857142855</v>
      </c>
      <c r="K140" s="6">
        <f t="shared" si="37"/>
        <v>0.2857142857142857</v>
      </c>
      <c r="L140" s="61">
        <f>COUNTIFS('2way'!$M$3:$M$7690,"&gt;50%",'2way'!$Y$3:$Y$7690,"Y",'2way'!$Q$3:$Q$7690,"=" &amp;B140) +  COUNTIFS('2way'!$M$3:$M$7690,"&gt;50%",'2way'!$Y$3:$Y$7690,"Y",'2way'!$R$3:$R$7690,"=" &amp;B140)</f>
        <v>0</v>
      </c>
      <c r="M140" s="61">
        <f>COUNTIFS('2way'!$M$3:$M$7690,"&gt;50%",'2way'!$Y$3:$Y$7690,"N",'2way'!$Q$3:$Q$7690,"=" &amp;B140) +  COUNTIFS('2way'!$M$3:$M$7690,"&gt;50%",'2way'!$Y$3:$Y$7690,"N",'2way'!$R$3:$R$7690,"=" &amp;B140)</f>
        <v>0</v>
      </c>
      <c r="N140" s="61">
        <f>COUNTIFS('2way'!$N$3:$N$7690,"&gt;50%",'2way'!$Y$3:$Y$7690,"N",'2way'!$Q$3:$Q$7690,"=" &amp;B140) +  COUNTIFS('2way'!$N$3:$N$7690,"&gt;50%",'2way'!$Y$3:$Y$7690,"N",'2way'!$R$3:$R$7690,"=" &amp;B140)</f>
        <v>0</v>
      </c>
      <c r="O140" s="61">
        <f>COUNTIFS('2way'!$N$3:$N$7690,"&gt;50%",'2way'!$Y$3:$Y$7690,"Y",'2way'!$Q$3:$Q$7690,"=" &amp;B140) +  COUNTIFS('2way'!$N$3:$N$7690,"&gt;50%",'2way'!$Y$3:$Y$7690,"Y",'2way'!$R$3:$R$7690,"=" &amp;B140)</f>
        <v>0</v>
      </c>
      <c r="P140">
        <f>COUNTIF('2way'!$Q$3:$Q$7690,"=" &amp;B140) + COUNTIF('2way'!$R$3:$R$7690,"=" &amp;B140)</f>
        <v>7</v>
      </c>
      <c r="Q140" s="6">
        <f t="shared" si="38"/>
        <v>0</v>
      </c>
      <c r="R140" s="6">
        <f t="shared" si="39"/>
        <v>0</v>
      </c>
      <c r="S140" s="6">
        <f t="shared" si="40"/>
        <v>0</v>
      </c>
      <c r="T140" s="6">
        <f t="shared" si="41"/>
        <v>0</v>
      </c>
      <c r="U140">
        <f t="shared" si="42"/>
        <v>4</v>
      </c>
      <c r="V140" s="6">
        <f t="shared" si="43"/>
        <v>0.5714285714285714</v>
      </c>
      <c r="W140">
        <f t="shared" si="44"/>
        <v>0</v>
      </c>
      <c r="X140" s="6">
        <f t="shared" si="45"/>
        <v>0</v>
      </c>
      <c r="Y140">
        <f t="shared" si="46"/>
        <v>3</v>
      </c>
      <c r="Z140" s="6">
        <f t="shared" si="47"/>
        <v>0.42857142857142855</v>
      </c>
      <c r="AA140">
        <f t="shared" si="48"/>
        <v>0</v>
      </c>
      <c r="AB140" s="6">
        <f t="shared" si="49"/>
        <v>0</v>
      </c>
    </row>
    <row r="141" spans="1:28" x14ac:dyDescent="0.25">
      <c r="A141" t="s">
        <v>274</v>
      </c>
      <c r="B141" t="s">
        <v>517</v>
      </c>
      <c r="C141" s="60">
        <f>COUNTIFS('2way'!$A$3:$A$7690,"&gt;50%",'2way'!$Y$3:$Y$7690,"Y",'2way'!$Q$3:$Q$7690,"=" &amp;B141) +  COUNTIFS('2way'!$A$3:$A$7690,"&gt;50%",'2way'!$Y$3:$Y$7690,"Y",'2way'!$R$3:$R$7690,"=" &amp;B141)</f>
        <v>4</v>
      </c>
      <c r="D141" s="61">
        <f>COUNTIFS('2way'!$A$3:$A$7690,"&gt;50%",'2way'!$Y$3:$Y$7690,"N",'2way'!$Q$3:$Q$7690,"=" &amp;B141) +  COUNTIFS('2way'!$A$3:$A$7690,"&gt;50%",'2way'!$Y$3:$Y$7690,"N",'2way'!$R$3:$R$7690,"=" &amp;B141)</f>
        <v>2</v>
      </c>
      <c r="E141" s="61">
        <f>COUNTIFS('2way'!$B$3:$B$7690,"&gt;50%",'2way'!$Y$3:$Y$7690,"N",'2way'!$Q$3:$Q$7690,"=" &amp;B141) +  COUNTIFS('2way'!$B$3:$B$7690,"&gt;50%",'2way'!$Y$3:$Y$7690,"N",'2way'!$R$3:$R$7690,"=" &amp;B141)</f>
        <v>0</v>
      </c>
      <c r="F141" s="61">
        <f>COUNTIFS('2way'!$B$3:$B$7690,"&gt;50%",'2way'!$Y$3:$Y$7690,"Y",'2way'!$Q$3:$Q$7690,"=" &amp;B141) +  COUNTIFS('2way'!$B$3:$B$7690,"&gt;50%",'2way'!$Y$3:$Y$7690,"Y",'2way'!$R$3:$R$7690,"=" &amp;B141)</f>
        <v>1</v>
      </c>
      <c r="G141">
        <f>COUNTIF('2way'!$Q$3:$Q$7690,"=" &amp;B141) + COUNTIF('2way'!$R$3:$R$7690,"=" &amp;B141)</f>
        <v>7</v>
      </c>
      <c r="H141" s="6">
        <f t="shared" si="34"/>
        <v>0.5714285714285714</v>
      </c>
      <c r="I141" s="6">
        <f t="shared" si="35"/>
        <v>0.2857142857142857</v>
      </c>
      <c r="J141" s="6">
        <f t="shared" si="36"/>
        <v>0</v>
      </c>
      <c r="K141" s="6">
        <f t="shared" si="37"/>
        <v>0.14285714285714285</v>
      </c>
      <c r="L141" s="61">
        <f>COUNTIFS('2way'!$M$3:$M$7690,"&gt;50%",'2way'!$Y$3:$Y$7690,"Y",'2way'!$Q$3:$Q$7690,"=" &amp;B141) +  COUNTIFS('2way'!$M$3:$M$7690,"&gt;50%",'2way'!$Y$3:$Y$7690,"Y",'2way'!$R$3:$R$7690,"=" &amp;B141)</f>
        <v>0</v>
      </c>
      <c r="M141" s="61">
        <f>COUNTIFS('2way'!$M$3:$M$7690,"&gt;50%",'2way'!$Y$3:$Y$7690,"N",'2way'!$Q$3:$Q$7690,"=" &amp;B141) +  COUNTIFS('2way'!$M$3:$M$7690,"&gt;50%",'2way'!$Y$3:$Y$7690,"N",'2way'!$R$3:$R$7690,"=" &amp;B141)</f>
        <v>0</v>
      </c>
      <c r="N141" s="61">
        <f>COUNTIFS('2way'!$N$3:$N$7690,"&gt;50%",'2way'!$Y$3:$Y$7690,"N",'2way'!$Q$3:$Q$7690,"=" &amp;B141) +  COUNTIFS('2way'!$N$3:$N$7690,"&gt;50%",'2way'!$Y$3:$Y$7690,"N",'2way'!$R$3:$R$7690,"=" &amp;B141)</f>
        <v>0</v>
      </c>
      <c r="O141" s="61">
        <f>COUNTIFS('2way'!$N$3:$N$7690,"&gt;50%",'2way'!$Y$3:$Y$7690,"Y",'2way'!$Q$3:$Q$7690,"=" &amp;B141) +  COUNTIFS('2way'!$N$3:$N$7690,"&gt;50%",'2way'!$Y$3:$Y$7690,"Y",'2way'!$R$3:$R$7690,"=" &amp;B141)</f>
        <v>0</v>
      </c>
      <c r="P141">
        <f>COUNTIF('2way'!$Q$3:$Q$7690,"=" &amp;B141) + COUNTIF('2way'!$R$3:$R$7690,"=" &amp;B141)</f>
        <v>7</v>
      </c>
      <c r="Q141" s="6">
        <f t="shared" si="38"/>
        <v>0</v>
      </c>
      <c r="R141" s="6">
        <f t="shared" si="39"/>
        <v>0</v>
      </c>
      <c r="S141" s="6">
        <f t="shared" si="40"/>
        <v>0</v>
      </c>
      <c r="T141" s="6">
        <f t="shared" si="41"/>
        <v>0</v>
      </c>
      <c r="U141">
        <f t="shared" si="42"/>
        <v>4</v>
      </c>
      <c r="V141" s="6">
        <f t="shared" si="43"/>
        <v>0.5714285714285714</v>
      </c>
      <c r="W141">
        <f t="shared" si="44"/>
        <v>0</v>
      </c>
      <c r="X141" s="6">
        <f t="shared" si="45"/>
        <v>0</v>
      </c>
      <c r="Y141">
        <f t="shared" si="46"/>
        <v>3</v>
      </c>
      <c r="Z141" s="6">
        <f t="shared" si="47"/>
        <v>0.42857142857142855</v>
      </c>
      <c r="AA141">
        <f t="shared" si="48"/>
        <v>0</v>
      </c>
      <c r="AB141" s="6">
        <f t="shared" si="49"/>
        <v>0</v>
      </c>
    </row>
    <row r="142" spans="1:28" x14ac:dyDescent="0.25">
      <c r="A142" t="s">
        <v>274</v>
      </c>
      <c r="B142" t="s">
        <v>486</v>
      </c>
      <c r="C142" s="60">
        <f>COUNTIFS('2way'!$A$3:$A$7690,"&gt;50%",'2way'!$Y$3:$Y$7690,"Y",'2way'!$Q$3:$Q$7690,"=" &amp;B142) +  COUNTIFS('2way'!$A$3:$A$7690,"&gt;50%",'2way'!$Y$3:$Y$7690,"Y",'2way'!$R$3:$R$7690,"=" &amp;B142)</f>
        <v>0</v>
      </c>
      <c r="D142" s="61">
        <f>COUNTIFS('2way'!$A$3:$A$7690,"&gt;50%",'2way'!$Y$3:$Y$7690,"N",'2way'!$Q$3:$Q$7690,"=" &amp;B142) +  COUNTIFS('2way'!$A$3:$A$7690,"&gt;50%",'2way'!$Y$3:$Y$7690,"N",'2way'!$R$3:$R$7690,"=" &amp;B142)</f>
        <v>1</v>
      </c>
      <c r="E142" s="61">
        <f>COUNTIFS('2way'!$B$3:$B$7690,"&gt;50%",'2way'!$Y$3:$Y$7690,"N",'2way'!$Q$3:$Q$7690,"=" &amp;B142) +  COUNTIFS('2way'!$B$3:$B$7690,"&gt;50%",'2way'!$Y$3:$Y$7690,"N",'2way'!$R$3:$R$7690,"=" &amp;B142)</f>
        <v>4</v>
      </c>
      <c r="F142" s="61">
        <f>COUNTIFS('2way'!$B$3:$B$7690,"&gt;50%",'2way'!$Y$3:$Y$7690,"Y",'2way'!$Q$3:$Q$7690,"=" &amp;B142) +  COUNTIFS('2way'!$B$3:$B$7690,"&gt;50%",'2way'!$Y$3:$Y$7690,"Y",'2way'!$R$3:$R$7690,"=" &amp;B142)</f>
        <v>2</v>
      </c>
      <c r="G142">
        <f>COUNTIF('2way'!$Q$3:$Q$7690,"=" &amp;B142) + COUNTIF('2way'!$R$3:$R$7690,"=" &amp;B142)</f>
        <v>7</v>
      </c>
      <c r="H142" s="6">
        <f t="shared" si="34"/>
        <v>0</v>
      </c>
      <c r="I142" s="6">
        <f t="shared" si="35"/>
        <v>0.14285714285714285</v>
      </c>
      <c r="J142" s="6">
        <f t="shared" si="36"/>
        <v>0.5714285714285714</v>
      </c>
      <c r="K142" s="6">
        <f t="shared" si="37"/>
        <v>0.2857142857142857</v>
      </c>
      <c r="L142" s="61">
        <f>COUNTIFS('2way'!$M$3:$M$7690,"&gt;50%",'2way'!$Y$3:$Y$7690,"Y",'2way'!$Q$3:$Q$7690,"=" &amp;B142) +  COUNTIFS('2way'!$M$3:$M$7690,"&gt;50%",'2way'!$Y$3:$Y$7690,"Y",'2way'!$R$3:$R$7690,"=" &amp;B142)</f>
        <v>0</v>
      </c>
      <c r="M142" s="61">
        <f>COUNTIFS('2way'!$M$3:$M$7690,"&gt;50%",'2way'!$Y$3:$Y$7690,"N",'2way'!$Q$3:$Q$7690,"=" &amp;B142) +  COUNTIFS('2way'!$M$3:$M$7690,"&gt;50%",'2way'!$Y$3:$Y$7690,"N",'2way'!$R$3:$R$7690,"=" &amp;B142)</f>
        <v>0</v>
      </c>
      <c r="N142" s="61">
        <f>COUNTIFS('2way'!$N$3:$N$7690,"&gt;50%",'2way'!$Y$3:$Y$7690,"N",'2way'!$Q$3:$Q$7690,"=" &amp;B142) +  COUNTIFS('2way'!$N$3:$N$7690,"&gt;50%",'2way'!$Y$3:$Y$7690,"N",'2way'!$R$3:$R$7690,"=" &amp;B142)</f>
        <v>0</v>
      </c>
      <c r="O142" s="61">
        <f>COUNTIFS('2way'!$N$3:$N$7690,"&gt;50%",'2way'!$Y$3:$Y$7690,"Y",'2way'!$Q$3:$Q$7690,"=" &amp;B142) +  COUNTIFS('2way'!$N$3:$N$7690,"&gt;50%",'2way'!$Y$3:$Y$7690,"Y",'2way'!$R$3:$R$7690,"=" &amp;B142)</f>
        <v>0</v>
      </c>
      <c r="P142">
        <f>COUNTIF('2way'!$Q$3:$Q$7690,"=" &amp;B142) + COUNTIF('2way'!$R$3:$R$7690,"=" &amp;B142)</f>
        <v>7</v>
      </c>
      <c r="Q142" s="6">
        <f t="shared" si="38"/>
        <v>0</v>
      </c>
      <c r="R142" s="6">
        <f t="shared" si="39"/>
        <v>0</v>
      </c>
      <c r="S142" s="6">
        <f t="shared" si="40"/>
        <v>0</v>
      </c>
      <c r="T142" s="6">
        <f t="shared" si="41"/>
        <v>0</v>
      </c>
      <c r="U142">
        <f t="shared" si="42"/>
        <v>4</v>
      </c>
      <c r="V142" s="6">
        <f t="shared" si="43"/>
        <v>0.5714285714285714</v>
      </c>
      <c r="W142">
        <f t="shared" si="44"/>
        <v>0</v>
      </c>
      <c r="X142" s="6">
        <f t="shared" si="45"/>
        <v>0</v>
      </c>
      <c r="Y142">
        <f t="shared" si="46"/>
        <v>3</v>
      </c>
      <c r="Z142" s="6">
        <f t="shared" si="47"/>
        <v>0.42857142857142855</v>
      </c>
      <c r="AA142">
        <f t="shared" si="48"/>
        <v>0</v>
      </c>
      <c r="AB142" s="6">
        <f t="shared" si="49"/>
        <v>0</v>
      </c>
    </row>
    <row r="143" spans="1:28" x14ac:dyDescent="0.25">
      <c r="A143" t="s">
        <v>274</v>
      </c>
      <c r="B143" t="s">
        <v>338</v>
      </c>
      <c r="C143" s="60">
        <f>COUNTIFS('2way'!$A$3:$A$7690,"&gt;50%",'2way'!$Y$3:$Y$7690,"Y",'2way'!$Q$3:$Q$7690,"=" &amp;B143) +  COUNTIFS('2way'!$A$3:$A$7690,"&gt;50%",'2way'!$Y$3:$Y$7690,"Y",'2way'!$R$3:$R$7690,"=" &amp;B143)</f>
        <v>1</v>
      </c>
      <c r="D143" s="61">
        <f>COUNTIFS('2way'!$A$3:$A$7690,"&gt;50%",'2way'!$Y$3:$Y$7690,"N",'2way'!$Q$3:$Q$7690,"=" &amp;B143) +  COUNTIFS('2way'!$A$3:$A$7690,"&gt;50%",'2way'!$Y$3:$Y$7690,"N",'2way'!$R$3:$R$7690,"=" &amp;B143)</f>
        <v>0</v>
      </c>
      <c r="E143" s="61">
        <f>COUNTIFS('2way'!$B$3:$B$7690,"&gt;50%",'2way'!$Y$3:$Y$7690,"N",'2way'!$Q$3:$Q$7690,"=" &amp;B143) +  COUNTIFS('2way'!$B$3:$B$7690,"&gt;50%",'2way'!$Y$3:$Y$7690,"N",'2way'!$R$3:$R$7690,"=" &amp;B143)</f>
        <v>1</v>
      </c>
      <c r="F143" s="61">
        <f>COUNTIFS('2way'!$B$3:$B$7690,"&gt;50%",'2way'!$Y$3:$Y$7690,"Y",'2way'!$Q$3:$Q$7690,"=" &amp;B143) +  COUNTIFS('2way'!$B$3:$B$7690,"&gt;50%",'2way'!$Y$3:$Y$7690,"Y",'2way'!$R$3:$R$7690,"=" &amp;B143)</f>
        <v>5</v>
      </c>
      <c r="G143">
        <f>COUNTIF('2way'!$Q$3:$Q$7690,"=" &amp;B143) + COUNTIF('2way'!$R$3:$R$7690,"=" &amp;B143)</f>
        <v>7</v>
      </c>
      <c r="H143" s="6">
        <f t="shared" si="34"/>
        <v>0.14285714285714285</v>
      </c>
      <c r="I143" s="6">
        <f t="shared" si="35"/>
        <v>0</v>
      </c>
      <c r="J143" s="6">
        <f t="shared" si="36"/>
        <v>0.14285714285714285</v>
      </c>
      <c r="K143" s="6">
        <f t="shared" si="37"/>
        <v>0.7142857142857143</v>
      </c>
      <c r="L143" s="61">
        <f>COUNTIFS('2way'!$M$3:$M$7690,"&gt;50%",'2way'!$Y$3:$Y$7690,"Y",'2way'!$Q$3:$Q$7690,"=" &amp;B143) +  COUNTIFS('2way'!$M$3:$M$7690,"&gt;50%",'2way'!$Y$3:$Y$7690,"Y",'2way'!$R$3:$R$7690,"=" &amp;B143)</f>
        <v>0</v>
      </c>
      <c r="M143" s="61">
        <f>COUNTIFS('2way'!$M$3:$M$7690,"&gt;50%",'2way'!$Y$3:$Y$7690,"N",'2way'!$Q$3:$Q$7690,"=" &amp;B143) +  COUNTIFS('2way'!$M$3:$M$7690,"&gt;50%",'2way'!$Y$3:$Y$7690,"N",'2way'!$R$3:$R$7690,"=" &amp;B143)</f>
        <v>0</v>
      </c>
      <c r="N143" s="61">
        <f>COUNTIFS('2way'!$N$3:$N$7690,"&gt;50%",'2way'!$Y$3:$Y$7690,"N",'2way'!$Q$3:$Q$7690,"=" &amp;B143) +  COUNTIFS('2way'!$N$3:$N$7690,"&gt;50%",'2way'!$Y$3:$Y$7690,"N",'2way'!$R$3:$R$7690,"=" &amp;B143)</f>
        <v>0</v>
      </c>
      <c r="O143" s="61">
        <f>COUNTIFS('2way'!$N$3:$N$7690,"&gt;50%",'2way'!$Y$3:$Y$7690,"Y",'2way'!$Q$3:$Q$7690,"=" &amp;B143) +  COUNTIFS('2way'!$N$3:$N$7690,"&gt;50%",'2way'!$Y$3:$Y$7690,"Y",'2way'!$R$3:$R$7690,"=" &amp;B143)</f>
        <v>0</v>
      </c>
      <c r="P143">
        <f>COUNTIF('2way'!$Q$3:$Q$7690,"=" &amp;B143) + COUNTIF('2way'!$R$3:$R$7690,"=" &amp;B143)</f>
        <v>7</v>
      </c>
      <c r="Q143" s="6">
        <f t="shared" si="38"/>
        <v>0</v>
      </c>
      <c r="R143" s="6">
        <f t="shared" si="39"/>
        <v>0</v>
      </c>
      <c r="S143" s="6">
        <f t="shared" si="40"/>
        <v>0</v>
      </c>
      <c r="T143" s="6">
        <f t="shared" si="41"/>
        <v>0</v>
      </c>
      <c r="U143">
        <f t="shared" si="42"/>
        <v>2</v>
      </c>
      <c r="V143" s="6">
        <f t="shared" si="43"/>
        <v>0.2857142857142857</v>
      </c>
      <c r="W143">
        <f t="shared" si="44"/>
        <v>0</v>
      </c>
      <c r="X143" s="6">
        <f t="shared" si="45"/>
        <v>0</v>
      </c>
      <c r="Y143">
        <f t="shared" si="46"/>
        <v>5</v>
      </c>
      <c r="Z143" s="6">
        <f t="shared" si="47"/>
        <v>0.7142857142857143</v>
      </c>
      <c r="AA143">
        <f t="shared" si="48"/>
        <v>0</v>
      </c>
      <c r="AB143" s="6">
        <f t="shared" si="49"/>
        <v>0</v>
      </c>
    </row>
    <row r="144" spans="1:28" x14ac:dyDescent="0.25">
      <c r="A144" t="s">
        <v>274</v>
      </c>
      <c r="B144" t="s">
        <v>342</v>
      </c>
      <c r="C144" s="60">
        <f>COUNTIFS('2way'!$A$3:$A$7690,"&gt;50%",'2way'!$Y$3:$Y$7690,"Y",'2way'!$Q$3:$Q$7690,"=" &amp;B144) +  COUNTIFS('2way'!$A$3:$A$7690,"&gt;50%",'2way'!$Y$3:$Y$7690,"Y",'2way'!$R$3:$R$7690,"=" &amp;B144)</f>
        <v>0</v>
      </c>
      <c r="D144" s="61">
        <f>COUNTIFS('2way'!$A$3:$A$7690,"&gt;50%",'2way'!$Y$3:$Y$7690,"N",'2way'!$Q$3:$Q$7690,"=" &amp;B144) +  COUNTIFS('2way'!$A$3:$A$7690,"&gt;50%",'2way'!$Y$3:$Y$7690,"N",'2way'!$R$3:$R$7690,"=" &amp;B144)</f>
        <v>1</v>
      </c>
      <c r="E144" s="61">
        <f>COUNTIFS('2way'!$B$3:$B$7690,"&gt;50%",'2way'!$Y$3:$Y$7690,"N",'2way'!$Q$3:$Q$7690,"=" &amp;B144) +  COUNTIFS('2way'!$B$3:$B$7690,"&gt;50%",'2way'!$Y$3:$Y$7690,"N",'2way'!$R$3:$R$7690,"=" &amp;B144)</f>
        <v>2</v>
      </c>
      <c r="F144" s="61">
        <f>COUNTIFS('2way'!$B$3:$B$7690,"&gt;50%",'2way'!$Y$3:$Y$7690,"Y",'2way'!$Q$3:$Q$7690,"=" &amp;B144) +  COUNTIFS('2way'!$B$3:$B$7690,"&gt;50%",'2way'!$Y$3:$Y$7690,"Y",'2way'!$R$3:$R$7690,"=" &amp;B144)</f>
        <v>2</v>
      </c>
      <c r="G144">
        <f>COUNTIF('2way'!$Q$3:$Q$7690,"=" &amp;B144) + COUNTIF('2way'!$R$3:$R$7690,"=" &amp;B144)</f>
        <v>6</v>
      </c>
      <c r="H144" s="6">
        <f t="shared" si="34"/>
        <v>0</v>
      </c>
      <c r="I144" s="6">
        <f t="shared" si="35"/>
        <v>0.16666666666666666</v>
      </c>
      <c r="J144" s="6">
        <f t="shared" si="36"/>
        <v>0.33333333333333331</v>
      </c>
      <c r="K144" s="6">
        <f t="shared" si="37"/>
        <v>0.33333333333333331</v>
      </c>
      <c r="L144" s="61">
        <f>COUNTIFS('2way'!$M$3:$M$7690,"&gt;50%",'2way'!$Y$3:$Y$7690,"Y",'2way'!$Q$3:$Q$7690,"=" &amp;B144) +  COUNTIFS('2way'!$M$3:$M$7690,"&gt;50%",'2way'!$Y$3:$Y$7690,"Y",'2way'!$R$3:$R$7690,"=" &amp;B144)</f>
        <v>0</v>
      </c>
      <c r="M144" s="61">
        <f>COUNTIFS('2way'!$M$3:$M$7690,"&gt;50%",'2way'!$Y$3:$Y$7690,"N",'2way'!$Q$3:$Q$7690,"=" &amp;B144) +  COUNTIFS('2way'!$M$3:$M$7690,"&gt;50%",'2way'!$Y$3:$Y$7690,"N",'2way'!$R$3:$R$7690,"=" &amp;B144)</f>
        <v>0</v>
      </c>
      <c r="N144" s="61">
        <f>COUNTIFS('2way'!$N$3:$N$7690,"&gt;50%",'2way'!$Y$3:$Y$7690,"N",'2way'!$Q$3:$Q$7690,"=" &amp;B144) +  COUNTIFS('2way'!$N$3:$N$7690,"&gt;50%",'2way'!$Y$3:$Y$7690,"N",'2way'!$R$3:$R$7690,"=" &amp;B144)</f>
        <v>0</v>
      </c>
      <c r="O144" s="61">
        <f>COUNTIFS('2way'!$N$3:$N$7690,"&gt;50%",'2way'!$Y$3:$Y$7690,"Y",'2way'!$Q$3:$Q$7690,"=" &amp;B144) +  COUNTIFS('2way'!$N$3:$N$7690,"&gt;50%",'2way'!$Y$3:$Y$7690,"Y",'2way'!$R$3:$R$7690,"=" &amp;B144)</f>
        <v>0</v>
      </c>
      <c r="P144">
        <f>COUNTIF('2way'!$Q$3:$Q$7690,"=" &amp;B144) + COUNTIF('2way'!$R$3:$R$7690,"=" &amp;B144)</f>
        <v>6</v>
      </c>
      <c r="Q144" s="6">
        <f t="shared" si="38"/>
        <v>0</v>
      </c>
      <c r="R144" s="6">
        <f t="shared" si="39"/>
        <v>0</v>
      </c>
      <c r="S144" s="6">
        <f t="shared" si="40"/>
        <v>0</v>
      </c>
      <c r="T144" s="6">
        <f t="shared" si="41"/>
        <v>0</v>
      </c>
      <c r="U144">
        <f t="shared" si="42"/>
        <v>2</v>
      </c>
      <c r="V144" s="6">
        <f t="shared" si="43"/>
        <v>0.33333333333333331</v>
      </c>
      <c r="W144">
        <f t="shared" si="44"/>
        <v>0</v>
      </c>
      <c r="X144" s="6">
        <f t="shared" si="45"/>
        <v>0</v>
      </c>
      <c r="Y144">
        <f t="shared" si="46"/>
        <v>3</v>
      </c>
      <c r="Z144" s="6">
        <f t="shared" si="47"/>
        <v>0.5</v>
      </c>
      <c r="AA144">
        <f t="shared" si="48"/>
        <v>0</v>
      </c>
      <c r="AB144" s="6">
        <f t="shared" si="49"/>
        <v>0</v>
      </c>
    </row>
    <row r="145" spans="1:28" x14ac:dyDescent="0.25">
      <c r="A145" t="s">
        <v>274</v>
      </c>
      <c r="B145" t="s">
        <v>487</v>
      </c>
      <c r="C145" s="60">
        <f>COUNTIFS('2way'!$A$3:$A$7690,"&gt;50%",'2way'!$Y$3:$Y$7690,"Y",'2way'!$Q$3:$Q$7690,"=" &amp;B145) +  COUNTIFS('2way'!$A$3:$A$7690,"&gt;50%",'2way'!$Y$3:$Y$7690,"Y",'2way'!$R$3:$R$7690,"=" &amp;B145)</f>
        <v>0</v>
      </c>
      <c r="D145" s="61">
        <f>COUNTIFS('2way'!$A$3:$A$7690,"&gt;50%",'2way'!$Y$3:$Y$7690,"N",'2way'!$Q$3:$Q$7690,"=" &amp;B145) +  COUNTIFS('2way'!$A$3:$A$7690,"&gt;50%",'2way'!$Y$3:$Y$7690,"N",'2way'!$R$3:$R$7690,"=" &amp;B145)</f>
        <v>3</v>
      </c>
      <c r="E145" s="61">
        <f>COUNTIFS('2way'!$B$3:$B$7690,"&gt;50%",'2way'!$Y$3:$Y$7690,"N",'2way'!$Q$3:$Q$7690,"=" &amp;B145) +  COUNTIFS('2way'!$B$3:$B$7690,"&gt;50%",'2way'!$Y$3:$Y$7690,"N",'2way'!$R$3:$R$7690,"=" &amp;B145)</f>
        <v>4</v>
      </c>
      <c r="F145" s="61">
        <f>COUNTIFS('2way'!$B$3:$B$7690,"&gt;50%",'2way'!$Y$3:$Y$7690,"Y",'2way'!$Q$3:$Q$7690,"=" &amp;B145) +  COUNTIFS('2way'!$B$3:$B$7690,"&gt;50%",'2way'!$Y$3:$Y$7690,"Y",'2way'!$R$3:$R$7690,"=" &amp;B145)</f>
        <v>0</v>
      </c>
      <c r="G145">
        <f>COUNTIF('2way'!$Q$3:$Q$7690,"=" &amp;B145) + COUNTIF('2way'!$R$3:$R$7690,"=" &amp;B145)</f>
        <v>7</v>
      </c>
      <c r="H145" s="6">
        <f t="shared" si="34"/>
        <v>0</v>
      </c>
      <c r="I145" s="6">
        <f t="shared" si="35"/>
        <v>0.42857142857142855</v>
      </c>
      <c r="J145" s="6">
        <f t="shared" si="36"/>
        <v>0.5714285714285714</v>
      </c>
      <c r="K145" s="6">
        <f t="shared" si="37"/>
        <v>0</v>
      </c>
      <c r="L145" s="61">
        <f>COUNTIFS('2way'!$M$3:$M$7690,"&gt;50%",'2way'!$Y$3:$Y$7690,"Y",'2way'!$Q$3:$Q$7690,"=" &amp;B145) +  COUNTIFS('2way'!$M$3:$M$7690,"&gt;50%",'2way'!$Y$3:$Y$7690,"Y",'2way'!$R$3:$R$7690,"=" &amp;B145)</f>
        <v>0</v>
      </c>
      <c r="M145" s="61">
        <f>COUNTIFS('2way'!$M$3:$M$7690,"&gt;50%",'2way'!$Y$3:$Y$7690,"N",'2way'!$Q$3:$Q$7690,"=" &amp;B145) +  COUNTIFS('2way'!$M$3:$M$7690,"&gt;50%",'2way'!$Y$3:$Y$7690,"N",'2way'!$R$3:$R$7690,"=" &amp;B145)</f>
        <v>0</v>
      </c>
      <c r="N145" s="61">
        <f>COUNTIFS('2way'!$N$3:$N$7690,"&gt;50%",'2way'!$Y$3:$Y$7690,"N",'2way'!$Q$3:$Q$7690,"=" &amp;B145) +  COUNTIFS('2way'!$N$3:$N$7690,"&gt;50%",'2way'!$Y$3:$Y$7690,"N",'2way'!$R$3:$R$7690,"=" &amp;B145)</f>
        <v>0</v>
      </c>
      <c r="O145" s="61">
        <f>COUNTIFS('2way'!$N$3:$N$7690,"&gt;50%",'2way'!$Y$3:$Y$7690,"Y",'2way'!$Q$3:$Q$7690,"=" &amp;B145) +  COUNTIFS('2way'!$N$3:$N$7690,"&gt;50%",'2way'!$Y$3:$Y$7690,"Y",'2way'!$R$3:$R$7690,"=" &amp;B145)</f>
        <v>0</v>
      </c>
      <c r="P145">
        <f>COUNTIF('2way'!$Q$3:$Q$7690,"=" &amp;B145) + COUNTIF('2way'!$R$3:$R$7690,"=" &amp;B145)</f>
        <v>7</v>
      </c>
      <c r="Q145" s="6">
        <f t="shared" si="38"/>
        <v>0</v>
      </c>
      <c r="R145" s="6">
        <f t="shared" si="39"/>
        <v>0</v>
      </c>
      <c r="S145" s="6">
        <f t="shared" si="40"/>
        <v>0</v>
      </c>
      <c r="T145" s="6">
        <f t="shared" si="41"/>
        <v>0</v>
      </c>
      <c r="U145">
        <f t="shared" si="42"/>
        <v>4</v>
      </c>
      <c r="V145" s="6">
        <f t="shared" si="43"/>
        <v>0.5714285714285714</v>
      </c>
      <c r="W145">
        <f t="shared" si="44"/>
        <v>0</v>
      </c>
      <c r="X145" s="6">
        <f t="shared" si="45"/>
        <v>0</v>
      </c>
      <c r="Y145">
        <f t="shared" si="46"/>
        <v>3</v>
      </c>
      <c r="Z145" s="6">
        <f t="shared" si="47"/>
        <v>0.42857142857142855</v>
      </c>
      <c r="AA145">
        <f t="shared" si="48"/>
        <v>0</v>
      </c>
      <c r="AB145" s="6">
        <f t="shared" si="49"/>
        <v>0</v>
      </c>
    </row>
    <row r="146" spans="1:28" x14ac:dyDescent="0.25">
      <c r="A146" t="s">
        <v>274</v>
      </c>
      <c r="B146" t="s">
        <v>529</v>
      </c>
      <c r="C146" s="60">
        <f>COUNTIFS('2way'!$A$3:$A$7690,"&gt;50%",'2way'!$Y$3:$Y$7690,"Y",'2way'!$Q$3:$Q$7690,"=" &amp;B146) +  COUNTIFS('2way'!$A$3:$A$7690,"&gt;50%",'2way'!$Y$3:$Y$7690,"Y",'2way'!$R$3:$R$7690,"=" &amp;B146)</f>
        <v>1</v>
      </c>
      <c r="D146" s="61">
        <f>COUNTIFS('2way'!$A$3:$A$7690,"&gt;50%",'2way'!$Y$3:$Y$7690,"N",'2way'!$Q$3:$Q$7690,"=" &amp;B146) +  COUNTIFS('2way'!$A$3:$A$7690,"&gt;50%",'2way'!$Y$3:$Y$7690,"N",'2way'!$R$3:$R$7690,"=" &amp;B146)</f>
        <v>3</v>
      </c>
      <c r="E146" s="61">
        <f>COUNTIFS('2way'!$B$3:$B$7690,"&gt;50%",'2way'!$Y$3:$Y$7690,"N",'2way'!$Q$3:$Q$7690,"=" &amp;B146) +  COUNTIFS('2way'!$B$3:$B$7690,"&gt;50%",'2way'!$Y$3:$Y$7690,"N",'2way'!$R$3:$R$7690,"=" &amp;B146)</f>
        <v>1</v>
      </c>
      <c r="F146" s="61">
        <f>COUNTIFS('2way'!$B$3:$B$7690,"&gt;50%",'2way'!$Y$3:$Y$7690,"Y",'2way'!$Q$3:$Q$7690,"=" &amp;B146) +  COUNTIFS('2way'!$B$3:$B$7690,"&gt;50%",'2way'!$Y$3:$Y$7690,"Y",'2way'!$R$3:$R$7690,"=" &amp;B146)</f>
        <v>1</v>
      </c>
      <c r="G146">
        <f>COUNTIF('2way'!$Q$3:$Q$7690,"=" &amp;B146) + COUNTIF('2way'!$R$3:$R$7690,"=" &amp;B146)</f>
        <v>6</v>
      </c>
      <c r="H146" s="6">
        <f t="shared" si="34"/>
        <v>0.16666666666666666</v>
      </c>
      <c r="I146" s="6">
        <f t="shared" si="35"/>
        <v>0.5</v>
      </c>
      <c r="J146" s="6">
        <f t="shared" si="36"/>
        <v>0.16666666666666666</v>
      </c>
      <c r="K146" s="6">
        <f t="shared" si="37"/>
        <v>0.16666666666666666</v>
      </c>
      <c r="L146" s="61">
        <f>COUNTIFS('2way'!$M$3:$M$7690,"&gt;50%",'2way'!$Y$3:$Y$7690,"Y",'2way'!$Q$3:$Q$7690,"=" &amp;B146) +  COUNTIFS('2way'!$M$3:$M$7690,"&gt;50%",'2way'!$Y$3:$Y$7690,"Y",'2way'!$R$3:$R$7690,"=" &amp;B146)</f>
        <v>0</v>
      </c>
      <c r="M146" s="61">
        <f>COUNTIFS('2way'!$M$3:$M$7690,"&gt;50%",'2way'!$Y$3:$Y$7690,"N",'2way'!$Q$3:$Q$7690,"=" &amp;B146) +  COUNTIFS('2way'!$M$3:$M$7690,"&gt;50%",'2way'!$Y$3:$Y$7690,"N",'2way'!$R$3:$R$7690,"=" &amp;B146)</f>
        <v>0</v>
      </c>
      <c r="N146" s="61">
        <f>COUNTIFS('2way'!$N$3:$N$7690,"&gt;50%",'2way'!$Y$3:$Y$7690,"N",'2way'!$Q$3:$Q$7690,"=" &amp;B146) +  COUNTIFS('2way'!$N$3:$N$7690,"&gt;50%",'2way'!$Y$3:$Y$7690,"N",'2way'!$R$3:$R$7690,"=" &amp;B146)</f>
        <v>0</v>
      </c>
      <c r="O146" s="61">
        <f>COUNTIFS('2way'!$N$3:$N$7690,"&gt;50%",'2way'!$Y$3:$Y$7690,"Y",'2way'!$Q$3:$Q$7690,"=" &amp;B146) +  COUNTIFS('2way'!$N$3:$N$7690,"&gt;50%",'2way'!$Y$3:$Y$7690,"Y",'2way'!$R$3:$R$7690,"=" &amp;B146)</f>
        <v>0</v>
      </c>
      <c r="P146">
        <f>COUNTIF('2way'!$Q$3:$Q$7690,"=" &amp;B146) + COUNTIF('2way'!$R$3:$R$7690,"=" &amp;B146)</f>
        <v>6</v>
      </c>
      <c r="Q146" s="6">
        <f t="shared" si="38"/>
        <v>0</v>
      </c>
      <c r="R146" s="6">
        <f t="shared" si="39"/>
        <v>0</v>
      </c>
      <c r="S146" s="6">
        <f t="shared" si="40"/>
        <v>0</v>
      </c>
      <c r="T146" s="6">
        <f t="shared" si="41"/>
        <v>0</v>
      </c>
      <c r="U146">
        <f t="shared" si="42"/>
        <v>2</v>
      </c>
      <c r="V146" s="6">
        <f t="shared" si="43"/>
        <v>0.33333333333333331</v>
      </c>
      <c r="W146">
        <f t="shared" si="44"/>
        <v>0</v>
      </c>
      <c r="X146" s="6">
        <f t="shared" si="45"/>
        <v>0</v>
      </c>
      <c r="Y146">
        <f t="shared" si="46"/>
        <v>4</v>
      </c>
      <c r="Z146" s="6">
        <f t="shared" si="47"/>
        <v>0.66666666666666663</v>
      </c>
      <c r="AA146">
        <f t="shared" si="48"/>
        <v>0</v>
      </c>
      <c r="AB146" s="6">
        <f t="shared" si="49"/>
        <v>0</v>
      </c>
    </row>
    <row r="147" spans="1:28" x14ac:dyDescent="0.25">
      <c r="A147" t="s">
        <v>274</v>
      </c>
      <c r="B147" t="s">
        <v>339</v>
      </c>
      <c r="C147" s="60">
        <f>COUNTIFS('2way'!$A$3:$A$7690,"&gt;50%",'2way'!$Y$3:$Y$7690,"Y",'2way'!$Q$3:$Q$7690,"=" &amp;B147) +  COUNTIFS('2way'!$A$3:$A$7690,"&gt;50%",'2way'!$Y$3:$Y$7690,"Y",'2way'!$R$3:$R$7690,"=" &amp;B147)</f>
        <v>0</v>
      </c>
      <c r="D147" s="61">
        <f>COUNTIFS('2way'!$A$3:$A$7690,"&gt;50%",'2way'!$Y$3:$Y$7690,"N",'2way'!$Q$3:$Q$7690,"=" &amp;B147) +  COUNTIFS('2way'!$A$3:$A$7690,"&gt;50%",'2way'!$Y$3:$Y$7690,"N",'2way'!$R$3:$R$7690,"=" &amp;B147)</f>
        <v>2</v>
      </c>
      <c r="E147" s="61">
        <f>COUNTIFS('2way'!$B$3:$B$7690,"&gt;50%",'2way'!$Y$3:$Y$7690,"N",'2way'!$Q$3:$Q$7690,"=" &amp;B147) +  COUNTIFS('2way'!$B$3:$B$7690,"&gt;50%",'2way'!$Y$3:$Y$7690,"N",'2way'!$R$3:$R$7690,"=" &amp;B147)</f>
        <v>4</v>
      </c>
      <c r="F147" s="61">
        <f>COUNTIFS('2way'!$B$3:$B$7690,"&gt;50%",'2way'!$Y$3:$Y$7690,"Y",'2way'!$Q$3:$Q$7690,"=" &amp;B147) +  COUNTIFS('2way'!$B$3:$B$7690,"&gt;50%",'2way'!$Y$3:$Y$7690,"Y",'2way'!$R$3:$R$7690,"=" &amp;B147)</f>
        <v>1</v>
      </c>
      <c r="G147">
        <f>COUNTIF('2way'!$Q$3:$Q$7690,"=" &amp;B147) + COUNTIF('2way'!$R$3:$R$7690,"=" &amp;B147)</f>
        <v>7</v>
      </c>
      <c r="H147" s="6">
        <f t="shared" si="34"/>
        <v>0</v>
      </c>
      <c r="I147" s="6">
        <f t="shared" si="35"/>
        <v>0.2857142857142857</v>
      </c>
      <c r="J147" s="6">
        <f t="shared" si="36"/>
        <v>0.5714285714285714</v>
      </c>
      <c r="K147" s="6">
        <f t="shared" si="37"/>
        <v>0.14285714285714285</v>
      </c>
      <c r="L147" s="61">
        <f>COUNTIFS('2way'!$M$3:$M$7690,"&gt;50%",'2way'!$Y$3:$Y$7690,"Y",'2way'!$Q$3:$Q$7690,"=" &amp;B147) +  COUNTIFS('2way'!$M$3:$M$7690,"&gt;50%",'2way'!$Y$3:$Y$7690,"Y",'2way'!$R$3:$R$7690,"=" &amp;B147)</f>
        <v>0</v>
      </c>
      <c r="M147" s="61">
        <f>COUNTIFS('2way'!$M$3:$M$7690,"&gt;50%",'2way'!$Y$3:$Y$7690,"N",'2way'!$Q$3:$Q$7690,"=" &amp;B147) +  COUNTIFS('2way'!$M$3:$M$7690,"&gt;50%",'2way'!$Y$3:$Y$7690,"N",'2way'!$R$3:$R$7690,"=" &amp;B147)</f>
        <v>0</v>
      </c>
      <c r="N147" s="61">
        <f>COUNTIFS('2way'!$N$3:$N$7690,"&gt;50%",'2way'!$Y$3:$Y$7690,"N",'2way'!$Q$3:$Q$7690,"=" &amp;B147) +  COUNTIFS('2way'!$N$3:$N$7690,"&gt;50%",'2way'!$Y$3:$Y$7690,"N",'2way'!$R$3:$R$7690,"=" &amp;B147)</f>
        <v>0</v>
      </c>
      <c r="O147" s="61">
        <f>COUNTIFS('2way'!$N$3:$N$7690,"&gt;50%",'2way'!$Y$3:$Y$7690,"Y",'2way'!$Q$3:$Q$7690,"=" &amp;B147) +  COUNTIFS('2way'!$N$3:$N$7690,"&gt;50%",'2way'!$Y$3:$Y$7690,"Y",'2way'!$R$3:$R$7690,"=" &amp;B147)</f>
        <v>0</v>
      </c>
      <c r="P147">
        <f>COUNTIF('2way'!$Q$3:$Q$7690,"=" &amp;B147) + COUNTIF('2way'!$R$3:$R$7690,"=" &amp;B147)</f>
        <v>7</v>
      </c>
      <c r="Q147" s="6">
        <f t="shared" si="38"/>
        <v>0</v>
      </c>
      <c r="R147" s="6">
        <f t="shared" si="39"/>
        <v>0</v>
      </c>
      <c r="S147" s="6">
        <f t="shared" si="40"/>
        <v>0</v>
      </c>
      <c r="T147" s="6">
        <f t="shared" si="41"/>
        <v>0</v>
      </c>
      <c r="U147">
        <f t="shared" si="42"/>
        <v>4</v>
      </c>
      <c r="V147" s="6">
        <f t="shared" si="43"/>
        <v>0.5714285714285714</v>
      </c>
      <c r="W147">
        <f t="shared" si="44"/>
        <v>0</v>
      </c>
      <c r="X147" s="6">
        <f t="shared" si="45"/>
        <v>0</v>
      </c>
      <c r="Y147">
        <f t="shared" si="46"/>
        <v>3</v>
      </c>
      <c r="Z147" s="6">
        <f t="shared" si="47"/>
        <v>0.42857142857142855</v>
      </c>
      <c r="AA147">
        <f t="shared" si="48"/>
        <v>0</v>
      </c>
      <c r="AB147" s="6">
        <f t="shared" si="49"/>
        <v>0</v>
      </c>
    </row>
    <row r="148" spans="1:28" x14ac:dyDescent="0.25">
      <c r="A148" t="s">
        <v>274</v>
      </c>
      <c r="B148" t="s">
        <v>341</v>
      </c>
      <c r="C148" s="60">
        <f>COUNTIFS('2way'!$A$3:$A$7690,"&gt;50%",'2way'!$Y$3:$Y$7690,"Y",'2way'!$Q$3:$Q$7690,"=" &amp;B148) +  COUNTIFS('2way'!$A$3:$A$7690,"&gt;50%",'2way'!$Y$3:$Y$7690,"Y",'2way'!$R$3:$R$7690,"=" &amp;B148)</f>
        <v>2</v>
      </c>
      <c r="D148" s="61">
        <f>COUNTIFS('2way'!$A$3:$A$7690,"&gt;50%",'2way'!$Y$3:$Y$7690,"N",'2way'!$Q$3:$Q$7690,"=" &amp;B148) +  COUNTIFS('2way'!$A$3:$A$7690,"&gt;50%",'2way'!$Y$3:$Y$7690,"N",'2way'!$R$3:$R$7690,"=" &amp;B148)</f>
        <v>2</v>
      </c>
      <c r="E148" s="61">
        <f>COUNTIFS('2way'!$B$3:$B$7690,"&gt;50%",'2way'!$Y$3:$Y$7690,"N",'2way'!$Q$3:$Q$7690,"=" &amp;B148) +  COUNTIFS('2way'!$B$3:$B$7690,"&gt;50%",'2way'!$Y$3:$Y$7690,"N",'2way'!$R$3:$R$7690,"=" &amp;B148)</f>
        <v>0</v>
      </c>
      <c r="F148" s="61">
        <f>COUNTIFS('2way'!$B$3:$B$7690,"&gt;50%",'2way'!$Y$3:$Y$7690,"Y",'2way'!$Q$3:$Q$7690,"=" &amp;B148) +  COUNTIFS('2way'!$B$3:$B$7690,"&gt;50%",'2way'!$Y$3:$Y$7690,"Y",'2way'!$R$3:$R$7690,"=" &amp;B148)</f>
        <v>3</v>
      </c>
      <c r="G148">
        <f>COUNTIF('2way'!$Q$3:$Q$7690,"=" &amp;B148) + COUNTIF('2way'!$R$3:$R$7690,"=" &amp;B148)</f>
        <v>7</v>
      </c>
      <c r="H148" s="6">
        <f t="shared" si="34"/>
        <v>0.2857142857142857</v>
      </c>
      <c r="I148" s="6">
        <f t="shared" si="35"/>
        <v>0.2857142857142857</v>
      </c>
      <c r="J148" s="6">
        <f t="shared" si="36"/>
        <v>0</v>
      </c>
      <c r="K148" s="6">
        <f t="shared" si="37"/>
        <v>0.42857142857142855</v>
      </c>
      <c r="L148" s="61">
        <f>COUNTIFS('2way'!$M$3:$M$7690,"&gt;50%",'2way'!$Y$3:$Y$7690,"Y",'2way'!$Q$3:$Q$7690,"=" &amp;B148) +  COUNTIFS('2way'!$M$3:$M$7690,"&gt;50%",'2way'!$Y$3:$Y$7690,"Y",'2way'!$R$3:$R$7690,"=" &amp;B148)</f>
        <v>0</v>
      </c>
      <c r="M148" s="61">
        <f>COUNTIFS('2way'!$M$3:$M$7690,"&gt;50%",'2way'!$Y$3:$Y$7690,"N",'2way'!$Q$3:$Q$7690,"=" &amp;B148) +  COUNTIFS('2way'!$M$3:$M$7690,"&gt;50%",'2way'!$Y$3:$Y$7690,"N",'2way'!$R$3:$R$7690,"=" &amp;B148)</f>
        <v>0</v>
      </c>
      <c r="N148" s="61">
        <f>COUNTIFS('2way'!$N$3:$N$7690,"&gt;50%",'2way'!$Y$3:$Y$7690,"N",'2way'!$Q$3:$Q$7690,"=" &amp;B148) +  COUNTIFS('2way'!$N$3:$N$7690,"&gt;50%",'2way'!$Y$3:$Y$7690,"N",'2way'!$R$3:$R$7690,"=" &amp;B148)</f>
        <v>0</v>
      </c>
      <c r="O148" s="61">
        <f>COUNTIFS('2way'!$N$3:$N$7690,"&gt;50%",'2way'!$Y$3:$Y$7690,"Y",'2way'!$Q$3:$Q$7690,"=" &amp;B148) +  COUNTIFS('2way'!$N$3:$N$7690,"&gt;50%",'2way'!$Y$3:$Y$7690,"Y",'2way'!$R$3:$R$7690,"=" &amp;B148)</f>
        <v>0</v>
      </c>
      <c r="P148">
        <f>COUNTIF('2way'!$Q$3:$Q$7690,"=" &amp;B148) + COUNTIF('2way'!$R$3:$R$7690,"=" &amp;B148)</f>
        <v>7</v>
      </c>
      <c r="Q148" s="6">
        <f t="shared" si="38"/>
        <v>0</v>
      </c>
      <c r="R148" s="6">
        <f t="shared" si="39"/>
        <v>0</v>
      </c>
      <c r="S148" s="6">
        <f t="shared" si="40"/>
        <v>0</v>
      </c>
      <c r="T148" s="6">
        <f t="shared" si="41"/>
        <v>0</v>
      </c>
      <c r="U148">
        <f t="shared" si="42"/>
        <v>2</v>
      </c>
      <c r="V148" s="6">
        <f t="shared" si="43"/>
        <v>0.2857142857142857</v>
      </c>
      <c r="W148">
        <f t="shared" si="44"/>
        <v>0</v>
      </c>
      <c r="X148" s="6">
        <f t="shared" si="45"/>
        <v>0</v>
      </c>
      <c r="Y148">
        <f t="shared" si="46"/>
        <v>5</v>
      </c>
      <c r="Z148" s="6">
        <f t="shared" si="47"/>
        <v>0.7142857142857143</v>
      </c>
      <c r="AA148">
        <f t="shared" si="48"/>
        <v>0</v>
      </c>
      <c r="AB148" s="6">
        <f t="shared" si="49"/>
        <v>0</v>
      </c>
    </row>
    <row r="149" spans="1:28" x14ac:dyDescent="0.25">
      <c r="A149" t="s">
        <v>274</v>
      </c>
      <c r="B149" t="s">
        <v>489</v>
      </c>
      <c r="C149" s="60">
        <f>COUNTIFS('2way'!$A$3:$A$7690,"&gt;50%",'2way'!$Y$3:$Y$7690,"Y",'2way'!$Q$3:$Q$7690,"=" &amp;B149) +  COUNTIFS('2way'!$A$3:$A$7690,"&gt;50%",'2way'!$Y$3:$Y$7690,"Y",'2way'!$R$3:$R$7690,"=" &amp;B149)</f>
        <v>2</v>
      </c>
      <c r="D149" s="61">
        <f>COUNTIFS('2way'!$A$3:$A$7690,"&gt;50%",'2way'!$Y$3:$Y$7690,"N",'2way'!$Q$3:$Q$7690,"=" &amp;B149) +  COUNTIFS('2way'!$A$3:$A$7690,"&gt;50%",'2way'!$Y$3:$Y$7690,"N",'2way'!$R$3:$R$7690,"=" &amp;B149)</f>
        <v>1</v>
      </c>
      <c r="E149" s="61">
        <f>COUNTIFS('2way'!$B$3:$B$7690,"&gt;50%",'2way'!$Y$3:$Y$7690,"N",'2way'!$Q$3:$Q$7690,"=" &amp;B149) +  COUNTIFS('2way'!$B$3:$B$7690,"&gt;50%",'2way'!$Y$3:$Y$7690,"N",'2way'!$R$3:$R$7690,"=" &amp;B149)</f>
        <v>2</v>
      </c>
      <c r="F149" s="61">
        <f>COUNTIFS('2way'!$B$3:$B$7690,"&gt;50%",'2way'!$Y$3:$Y$7690,"Y",'2way'!$Q$3:$Q$7690,"=" &amp;B149) +  COUNTIFS('2way'!$B$3:$B$7690,"&gt;50%",'2way'!$Y$3:$Y$7690,"Y",'2way'!$R$3:$R$7690,"=" &amp;B149)</f>
        <v>2</v>
      </c>
      <c r="G149">
        <f>COUNTIF('2way'!$Q$3:$Q$7690,"=" &amp;B149) + COUNTIF('2way'!$R$3:$R$7690,"=" &amp;B149)</f>
        <v>7</v>
      </c>
      <c r="H149" s="6">
        <f t="shared" si="34"/>
        <v>0.2857142857142857</v>
      </c>
      <c r="I149" s="6">
        <f t="shared" si="35"/>
        <v>0.14285714285714285</v>
      </c>
      <c r="J149" s="6">
        <f t="shared" si="36"/>
        <v>0.2857142857142857</v>
      </c>
      <c r="K149" s="6">
        <f t="shared" si="37"/>
        <v>0.2857142857142857</v>
      </c>
      <c r="L149" s="61">
        <f>COUNTIFS('2way'!$M$3:$M$7690,"&gt;50%",'2way'!$Y$3:$Y$7690,"Y",'2way'!$Q$3:$Q$7690,"=" &amp;B149) +  COUNTIFS('2way'!$M$3:$M$7690,"&gt;50%",'2way'!$Y$3:$Y$7690,"Y",'2way'!$R$3:$R$7690,"=" &amp;B149)</f>
        <v>0</v>
      </c>
      <c r="M149" s="61">
        <f>COUNTIFS('2way'!$M$3:$M$7690,"&gt;50%",'2way'!$Y$3:$Y$7690,"N",'2way'!$Q$3:$Q$7690,"=" &amp;B149) +  COUNTIFS('2way'!$M$3:$M$7690,"&gt;50%",'2way'!$Y$3:$Y$7690,"N",'2way'!$R$3:$R$7690,"=" &amp;B149)</f>
        <v>0</v>
      </c>
      <c r="N149" s="61">
        <f>COUNTIFS('2way'!$N$3:$N$7690,"&gt;50%",'2way'!$Y$3:$Y$7690,"N",'2way'!$Q$3:$Q$7690,"=" &amp;B149) +  COUNTIFS('2way'!$N$3:$N$7690,"&gt;50%",'2way'!$Y$3:$Y$7690,"N",'2way'!$R$3:$R$7690,"=" &amp;B149)</f>
        <v>0</v>
      </c>
      <c r="O149" s="61">
        <f>COUNTIFS('2way'!$N$3:$N$7690,"&gt;50%",'2way'!$Y$3:$Y$7690,"Y",'2way'!$Q$3:$Q$7690,"=" &amp;B149) +  COUNTIFS('2way'!$N$3:$N$7690,"&gt;50%",'2way'!$Y$3:$Y$7690,"Y",'2way'!$R$3:$R$7690,"=" &amp;B149)</f>
        <v>0</v>
      </c>
      <c r="P149">
        <f>COUNTIF('2way'!$Q$3:$Q$7690,"=" &amp;B149) + COUNTIF('2way'!$R$3:$R$7690,"=" &amp;B149)</f>
        <v>7</v>
      </c>
      <c r="Q149" s="6">
        <f t="shared" si="38"/>
        <v>0</v>
      </c>
      <c r="R149" s="6">
        <f t="shared" si="39"/>
        <v>0</v>
      </c>
      <c r="S149" s="6">
        <f t="shared" si="40"/>
        <v>0</v>
      </c>
      <c r="T149" s="6">
        <f t="shared" si="41"/>
        <v>0</v>
      </c>
      <c r="U149">
        <f t="shared" si="42"/>
        <v>4</v>
      </c>
      <c r="V149" s="6">
        <f t="shared" si="43"/>
        <v>0.5714285714285714</v>
      </c>
      <c r="W149">
        <f t="shared" si="44"/>
        <v>0</v>
      </c>
      <c r="X149" s="6">
        <f t="shared" si="45"/>
        <v>0</v>
      </c>
      <c r="Y149">
        <f t="shared" si="46"/>
        <v>3</v>
      </c>
      <c r="Z149" s="6">
        <f t="shared" si="47"/>
        <v>0.42857142857142855</v>
      </c>
      <c r="AA149">
        <f t="shared" si="48"/>
        <v>0</v>
      </c>
      <c r="AB149" s="6">
        <f t="shared" si="49"/>
        <v>0</v>
      </c>
    </row>
    <row r="150" spans="1:28" x14ac:dyDescent="0.25">
      <c r="A150" t="s">
        <v>274</v>
      </c>
      <c r="B150" t="s">
        <v>417</v>
      </c>
      <c r="C150" s="60">
        <f>COUNTIFS('2way'!$A$3:$A$7690,"&gt;50%",'2way'!$Y$3:$Y$7690,"Y",'2way'!$Q$3:$Q$7690,"=" &amp;B150) +  COUNTIFS('2way'!$A$3:$A$7690,"&gt;50%",'2way'!$Y$3:$Y$7690,"Y",'2way'!$R$3:$R$7690,"=" &amp;B150)</f>
        <v>1</v>
      </c>
      <c r="D150" s="61">
        <f>COUNTIFS('2way'!$A$3:$A$7690,"&gt;50%",'2way'!$Y$3:$Y$7690,"N",'2way'!$Q$3:$Q$7690,"=" &amp;B150) +  COUNTIFS('2way'!$A$3:$A$7690,"&gt;50%",'2way'!$Y$3:$Y$7690,"N",'2way'!$R$3:$R$7690,"=" &amp;B150)</f>
        <v>0</v>
      </c>
      <c r="E150" s="61">
        <f>COUNTIFS('2way'!$B$3:$B$7690,"&gt;50%",'2way'!$Y$3:$Y$7690,"N",'2way'!$Q$3:$Q$7690,"=" &amp;B150) +  COUNTIFS('2way'!$B$3:$B$7690,"&gt;50%",'2way'!$Y$3:$Y$7690,"N",'2way'!$R$3:$R$7690,"=" &amp;B150)</f>
        <v>3</v>
      </c>
      <c r="F150" s="61">
        <f>COUNTIFS('2way'!$B$3:$B$7690,"&gt;50%",'2way'!$Y$3:$Y$7690,"Y",'2way'!$Q$3:$Q$7690,"=" &amp;B150) +  COUNTIFS('2way'!$B$3:$B$7690,"&gt;50%",'2way'!$Y$3:$Y$7690,"Y",'2way'!$R$3:$R$7690,"=" &amp;B150)</f>
        <v>3</v>
      </c>
      <c r="G150">
        <f>COUNTIF('2way'!$Q$3:$Q$7690,"=" &amp;B150) + COUNTIF('2way'!$R$3:$R$7690,"=" &amp;B150)</f>
        <v>7</v>
      </c>
      <c r="H150" s="6">
        <f t="shared" si="34"/>
        <v>0.14285714285714285</v>
      </c>
      <c r="I150" s="6">
        <f t="shared" si="35"/>
        <v>0</v>
      </c>
      <c r="J150" s="6">
        <f t="shared" si="36"/>
        <v>0.42857142857142855</v>
      </c>
      <c r="K150" s="6">
        <f t="shared" si="37"/>
        <v>0.42857142857142855</v>
      </c>
      <c r="L150" s="61">
        <f>COUNTIFS('2way'!$M$3:$M$7690,"&gt;50%",'2way'!$Y$3:$Y$7690,"Y",'2way'!$Q$3:$Q$7690,"=" &amp;B150) +  COUNTIFS('2way'!$M$3:$M$7690,"&gt;50%",'2way'!$Y$3:$Y$7690,"Y",'2way'!$R$3:$R$7690,"=" &amp;B150)</f>
        <v>0</v>
      </c>
      <c r="M150" s="61">
        <f>COUNTIFS('2way'!$M$3:$M$7690,"&gt;50%",'2way'!$Y$3:$Y$7690,"N",'2way'!$Q$3:$Q$7690,"=" &amp;B150) +  COUNTIFS('2way'!$M$3:$M$7690,"&gt;50%",'2way'!$Y$3:$Y$7690,"N",'2way'!$R$3:$R$7690,"=" &amp;B150)</f>
        <v>0</v>
      </c>
      <c r="N150" s="61">
        <f>COUNTIFS('2way'!$N$3:$N$7690,"&gt;50%",'2way'!$Y$3:$Y$7690,"N",'2way'!$Q$3:$Q$7690,"=" &amp;B150) +  COUNTIFS('2way'!$N$3:$N$7690,"&gt;50%",'2way'!$Y$3:$Y$7690,"N",'2way'!$R$3:$R$7690,"=" &amp;B150)</f>
        <v>0</v>
      </c>
      <c r="O150" s="61">
        <f>COUNTIFS('2way'!$N$3:$N$7690,"&gt;50%",'2way'!$Y$3:$Y$7690,"Y",'2way'!$Q$3:$Q$7690,"=" &amp;B150) +  COUNTIFS('2way'!$N$3:$N$7690,"&gt;50%",'2way'!$Y$3:$Y$7690,"Y",'2way'!$R$3:$R$7690,"=" &amp;B150)</f>
        <v>0</v>
      </c>
      <c r="P150">
        <f>COUNTIF('2way'!$Q$3:$Q$7690,"=" &amp;B150) + COUNTIF('2way'!$R$3:$R$7690,"=" &amp;B150)</f>
        <v>7</v>
      </c>
      <c r="Q150" s="6">
        <f t="shared" si="38"/>
        <v>0</v>
      </c>
      <c r="R150" s="6">
        <f t="shared" si="39"/>
        <v>0</v>
      </c>
      <c r="S150" s="6">
        <f t="shared" si="40"/>
        <v>0</v>
      </c>
      <c r="T150" s="6">
        <f t="shared" si="41"/>
        <v>0</v>
      </c>
      <c r="U150">
        <f t="shared" si="42"/>
        <v>4</v>
      </c>
      <c r="V150" s="6">
        <f t="shared" si="43"/>
        <v>0.5714285714285714</v>
      </c>
      <c r="W150">
        <f t="shared" si="44"/>
        <v>0</v>
      </c>
      <c r="X150" s="6">
        <f t="shared" si="45"/>
        <v>0</v>
      </c>
      <c r="Y150">
        <f t="shared" si="46"/>
        <v>3</v>
      </c>
      <c r="Z150" s="6">
        <f t="shared" si="47"/>
        <v>0.42857142857142855</v>
      </c>
      <c r="AA150">
        <f t="shared" si="48"/>
        <v>0</v>
      </c>
      <c r="AB150" s="6">
        <f t="shared" si="49"/>
        <v>0</v>
      </c>
    </row>
    <row r="151" spans="1:28" x14ac:dyDescent="0.25">
      <c r="A151" t="s">
        <v>271</v>
      </c>
      <c r="B151" t="s">
        <v>568</v>
      </c>
      <c r="C151" s="60">
        <f>COUNTIFS('2way'!$A$3:$A$7690,"&gt;50%",'2way'!$Y$3:$Y$7690,"Y",'2way'!$Q$3:$Q$7690,"=" &amp;B151) +  COUNTIFS('2way'!$A$3:$A$7690,"&gt;50%",'2way'!$Y$3:$Y$7690,"Y",'2way'!$R$3:$R$7690,"=" &amp;B151)</f>
        <v>1</v>
      </c>
      <c r="D151" s="61">
        <f>COUNTIFS('2way'!$A$3:$A$7690,"&gt;50%",'2way'!$Y$3:$Y$7690,"N",'2way'!$Q$3:$Q$7690,"=" &amp;B151) +  COUNTIFS('2way'!$A$3:$A$7690,"&gt;50%",'2way'!$Y$3:$Y$7690,"N",'2way'!$R$3:$R$7690,"=" &amp;B151)</f>
        <v>1</v>
      </c>
      <c r="E151" s="61">
        <f>COUNTIFS('2way'!$B$3:$B$7690,"&gt;50%",'2way'!$Y$3:$Y$7690,"N",'2way'!$Q$3:$Q$7690,"=" &amp;B151) +  COUNTIFS('2way'!$B$3:$B$7690,"&gt;50%",'2way'!$Y$3:$Y$7690,"N",'2way'!$R$3:$R$7690,"=" &amp;B151)</f>
        <v>0</v>
      </c>
      <c r="F151" s="61">
        <f>COUNTIFS('2way'!$B$3:$B$7690,"&gt;50%",'2way'!$Y$3:$Y$7690,"Y",'2way'!$Q$3:$Q$7690,"=" &amp;B151) +  COUNTIFS('2way'!$B$3:$B$7690,"&gt;50%",'2way'!$Y$3:$Y$7690,"Y",'2way'!$R$3:$R$7690,"=" &amp;B151)</f>
        <v>1</v>
      </c>
      <c r="G151">
        <f>COUNTIF('2way'!$Q$3:$Q$7690,"=" &amp;B151) + COUNTIF('2way'!$R$3:$R$7690,"=" &amp;B151)</f>
        <v>3</v>
      </c>
      <c r="H151" s="6">
        <f t="shared" si="34"/>
        <v>0.33333333333333331</v>
      </c>
      <c r="I151" s="6">
        <f t="shared" si="35"/>
        <v>0.33333333333333331</v>
      </c>
      <c r="J151" s="6">
        <f t="shared" si="36"/>
        <v>0</v>
      </c>
      <c r="K151" s="6">
        <f t="shared" si="37"/>
        <v>0.33333333333333331</v>
      </c>
      <c r="L151" s="61">
        <f>COUNTIFS('2way'!$M$3:$M$7690,"&gt;50%",'2way'!$Y$3:$Y$7690,"Y",'2way'!$Q$3:$Q$7690,"=" &amp;B151) +  COUNTIFS('2way'!$M$3:$M$7690,"&gt;50%",'2way'!$Y$3:$Y$7690,"Y",'2way'!$R$3:$R$7690,"=" &amp;B151)</f>
        <v>0</v>
      </c>
      <c r="M151" s="61">
        <f>COUNTIFS('2way'!$M$3:$M$7690,"&gt;50%",'2way'!$Y$3:$Y$7690,"N",'2way'!$Q$3:$Q$7690,"=" &amp;B151) +  COUNTIFS('2way'!$M$3:$M$7690,"&gt;50%",'2way'!$Y$3:$Y$7690,"N",'2way'!$R$3:$R$7690,"=" &amp;B151)</f>
        <v>0</v>
      </c>
      <c r="N151" s="61">
        <f>COUNTIFS('2way'!$N$3:$N$7690,"&gt;50%",'2way'!$Y$3:$Y$7690,"N",'2way'!$Q$3:$Q$7690,"=" &amp;B151) +  COUNTIFS('2way'!$N$3:$N$7690,"&gt;50%",'2way'!$Y$3:$Y$7690,"N",'2way'!$R$3:$R$7690,"=" &amp;B151)</f>
        <v>0</v>
      </c>
      <c r="O151" s="61">
        <f>COUNTIFS('2way'!$N$3:$N$7690,"&gt;50%",'2way'!$Y$3:$Y$7690,"Y",'2way'!$Q$3:$Q$7690,"=" &amp;B151) +  COUNTIFS('2way'!$N$3:$N$7690,"&gt;50%",'2way'!$Y$3:$Y$7690,"Y",'2way'!$R$3:$R$7690,"=" &amp;B151)</f>
        <v>0</v>
      </c>
      <c r="P151">
        <f>COUNTIF('2way'!$Q$3:$Q$7690,"=" &amp;B151) + COUNTIF('2way'!$R$3:$R$7690,"=" &amp;B151)</f>
        <v>3</v>
      </c>
      <c r="Q151" s="6">
        <f t="shared" si="38"/>
        <v>0</v>
      </c>
      <c r="R151" s="6">
        <f t="shared" si="39"/>
        <v>0</v>
      </c>
      <c r="S151" s="6">
        <f t="shared" si="40"/>
        <v>0</v>
      </c>
      <c r="T151" s="6">
        <f t="shared" si="41"/>
        <v>0</v>
      </c>
      <c r="U151">
        <f t="shared" si="42"/>
        <v>1</v>
      </c>
      <c r="V151" s="6">
        <f t="shared" si="43"/>
        <v>0.33333333333333331</v>
      </c>
      <c r="W151">
        <f t="shared" si="44"/>
        <v>0</v>
      </c>
      <c r="X151" s="6">
        <f t="shared" si="45"/>
        <v>0</v>
      </c>
      <c r="Y151">
        <f t="shared" si="46"/>
        <v>2</v>
      </c>
      <c r="Z151" s="6">
        <f t="shared" si="47"/>
        <v>0.66666666666666663</v>
      </c>
      <c r="AA151">
        <f t="shared" si="48"/>
        <v>0</v>
      </c>
      <c r="AB151" s="6">
        <f t="shared" si="49"/>
        <v>0</v>
      </c>
    </row>
    <row r="152" spans="1:28" x14ac:dyDescent="0.25">
      <c r="A152" t="s">
        <v>271</v>
      </c>
      <c r="B152" t="s">
        <v>572</v>
      </c>
      <c r="C152" s="60">
        <f>COUNTIFS('2way'!$A$3:$A$7690,"&gt;50%",'2way'!$Y$3:$Y$7690,"Y",'2way'!$Q$3:$Q$7690,"=" &amp;B152) +  COUNTIFS('2way'!$A$3:$A$7690,"&gt;50%",'2way'!$Y$3:$Y$7690,"Y",'2way'!$R$3:$R$7690,"=" &amp;B152)</f>
        <v>3</v>
      </c>
      <c r="D152" s="61">
        <f>COUNTIFS('2way'!$A$3:$A$7690,"&gt;50%",'2way'!$Y$3:$Y$7690,"N",'2way'!$Q$3:$Q$7690,"=" &amp;B152) +  COUNTIFS('2way'!$A$3:$A$7690,"&gt;50%",'2way'!$Y$3:$Y$7690,"N",'2way'!$R$3:$R$7690,"=" &amp;B152)</f>
        <v>0</v>
      </c>
      <c r="E152" s="61">
        <f>COUNTIFS('2way'!$B$3:$B$7690,"&gt;50%",'2way'!$Y$3:$Y$7690,"N",'2way'!$Q$3:$Q$7690,"=" &amp;B152) +  COUNTIFS('2way'!$B$3:$B$7690,"&gt;50%",'2way'!$Y$3:$Y$7690,"N",'2way'!$R$3:$R$7690,"=" &amp;B152)</f>
        <v>0</v>
      </c>
      <c r="F152" s="61">
        <f>COUNTIFS('2way'!$B$3:$B$7690,"&gt;50%",'2way'!$Y$3:$Y$7690,"Y",'2way'!$Q$3:$Q$7690,"=" &amp;B152) +  COUNTIFS('2way'!$B$3:$B$7690,"&gt;50%",'2way'!$Y$3:$Y$7690,"Y",'2way'!$R$3:$R$7690,"=" &amp;B152)</f>
        <v>0</v>
      </c>
      <c r="G152">
        <f>COUNTIF('2way'!$Q$3:$Q$7690,"=" &amp;B152) + COUNTIF('2way'!$R$3:$R$7690,"=" &amp;B152)</f>
        <v>3</v>
      </c>
      <c r="H152" s="6">
        <f t="shared" si="34"/>
        <v>1</v>
      </c>
      <c r="I152" s="6">
        <f t="shared" si="35"/>
        <v>0</v>
      </c>
      <c r="J152" s="6">
        <f t="shared" si="36"/>
        <v>0</v>
      </c>
      <c r="K152" s="6">
        <f t="shared" si="37"/>
        <v>0</v>
      </c>
      <c r="L152" s="61">
        <f>COUNTIFS('2way'!$M$3:$M$7690,"&gt;50%",'2way'!$Y$3:$Y$7690,"Y",'2way'!$Q$3:$Q$7690,"=" &amp;B152) +  COUNTIFS('2way'!$M$3:$M$7690,"&gt;50%",'2way'!$Y$3:$Y$7690,"Y",'2way'!$R$3:$R$7690,"=" &amp;B152)</f>
        <v>0</v>
      </c>
      <c r="M152" s="61">
        <f>COUNTIFS('2way'!$M$3:$M$7690,"&gt;50%",'2way'!$Y$3:$Y$7690,"N",'2way'!$Q$3:$Q$7690,"=" &amp;B152) +  COUNTIFS('2way'!$M$3:$M$7690,"&gt;50%",'2way'!$Y$3:$Y$7690,"N",'2way'!$R$3:$R$7690,"=" &amp;B152)</f>
        <v>0</v>
      </c>
      <c r="N152" s="61">
        <f>COUNTIFS('2way'!$N$3:$N$7690,"&gt;50%",'2way'!$Y$3:$Y$7690,"N",'2way'!$Q$3:$Q$7690,"=" &amp;B152) +  COUNTIFS('2way'!$N$3:$N$7690,"&gt;50%",'2way'!$Y$3:$Y$7690,"N",'2way'!$R$3:$R$7690,"=" &amp;B152)</f>
        <v>0</v>
      </c>
      <c r="O152" s="61">
        <f>COUNTIFS('2way'!$N$3:$N$7690,"&gt;50%",'2way'!$Y$3:$Y$7690,"Y",'2way'!$Q$3:$Q$7690,"=" &amp;B152) +  COUNTIFS('2way'!$N$3:$N$7690,"&gt;50%",'2way'!$Y$3:$Y$7690,"Y",'2way'!$R$3:$R$7690,"=" &amp;B152)</f>
        <v>0</v>
      </c>
      <c r="P152">
        <f>COUNTIF('2way'!$Q$3:$Q$7690,"=" &amp;B152) + COUNTIF('2way'!$R$3:$R$7690,"=" &amp;B152)</f>
        <v>3</v>
      </c>
      <c r="Q152" s="6">
        <f t="shared" si="38"/>
        <v>0</v>
      </c>
      <c r="R152" s="6">
        <f t="shared" si="39"/>
        <v>0</v>
      </c>
      <c r="S152" s="6">
        <f t="shared" si="40"/>
        <v>0</v>
      </c>
      <c r="T152" s="6">
        <f t="shared" si="41"/>
        <v>0</v>
      </c>
      <c r="U152">
        <f t="shared" si="42"/>
        <v>3</v>
      </c>
      <c r="V152" s="6">
        <f t="shared" si="43"/>
        <v>1</v>
      </c>
      <c r="W152">
        <f t="shared" si="44"/>
        <v>0</v>
      </c>
      <c r="X152" s="6">
        <f t="shared" si="45"/>
        <v>0</v>
      </c>
      <c r="Y152">
        <f t="shared" si="46"/>
        <v>0</v>
      </c>
      <c r="Z152" s="6">
        <f t="shared" si="47"/>
        <v>0</v>
      </c>
      <c r="AA152">
        <f t="shared" si="48"/>
        <v>0</v>
      </c>
      <c r="AB152" s="6">
        <f t="shared" si="49"/>
        <v>0</v>
      </c>
    </row>
    <row r="153" spans="1:28" x14ac:dyDescent="0.25">
      <c r="A153" t="s">
        <v>271</v>
      </c>
      <c r="B153" t="s">
        <v>545</v>
      </c>
      <c r="C153" s="60">
        <f>COUNTIFS('2way'!$A$3:$A$7690,"&gt;50%",'2way'!$Y$3:$Y$7690,"Y",'2way'!$Q$3:$Q$7690,"=" &amp;B153) +  COUNTIFS('2way'!$A$3:$A$7690,"&gt;50%",'2way'!$Y$3:$Y$7690,"Y",'2way'!$R$3:$R$7690,"=" &amp;B153)</f>
        <v>2</v>
      </c>
      <c r="D153" s="61">
        <f>COUNTIFS('2way'!$A$3:$A$7690,"&gt;50%",'2way'!$Y$3:$Y$7690,"N",'2way'!$Q$3:$Q$7690,"=" &amp;B153) +  COUNTIFS('2way'!$A$3:$A$7690,"&gt;50%",'2way'!$Y$3:$Y$7690,"N",'2way'!$R$3:$R$7690,"=" &amp;B153)</f>
        <v>0</v>
      </c>
      <c r="E153" s="61">
        <f>COUNTIFS('2way'!$B$3:$B$7690,"&gt;50%",'2way'!$Y$3:$Y$7690,"N",'2way'!$Q$3:$Q$7690,"=" &amp;B153) +  COUNTIFS('2way'!$B$3:$B$7690,"&gt;50%",'2way'!$Y$3:$Y$7690,"N",'2way'!$R$3:$R$7690,"=" &amp;B153)</f>
        <v>0</v>
      </c>
      <c r="F153" s="61">
        <f>COUNTIFS('2way'!$B$3:$B$7690,"&gt;50%",'2way'!$Y$3:$Y$7690,"Y",'2way'!$Q$3:$Q$7690,"=" &amp;B153) +  COUNTIFS('2way'!$B$3:$B$7690,"&gt;50%",'2way'!$Y$3:$Y$7690,"Y",'2way'!$R$3:$R$7690,"=" &amp;B153)</f>
        <v>2</v>
      </c>
      <c r="G153">
        <f>COUNTIF('2way'!$Q$3:$Q$7690,"=" &amp;B153) + COUNTIF('2way'!$R$3:$R$7690,"=" &amp;B153)</f>
        <v>4</v>
      </c>
      <c r="H153" s="6">
        <f t="shared" si="34"/>
        <v>0.5</v>
      </c>
      <c r="I153" s="6">
        <f t="shared" si="35"/>
        <v>0</v>
      </c>
      <c r="J153" s="6">
        <f t="shared" si="36"/>
        <v>0</v>
      </c>
      <c r="K153" s="6">
        <f t="shared" si="37"/>
        <v>0.5</v>
      </c>
      <c r="L153" s="61">
        <f>COUNTIFS('2way'!$M$3:$M$7690,"&gt;50%",'2way'!$Y$3:$Y$7690,"Y",'2way'!$Q$3:$Q$7690,"=" &amp;B153) +  COUNTIFS('2way'!$M$3:$M$7690,"&gt;50%",'2way'!$Y$3:$Y$7690,"Y",'2way'!$R$3:$R$7690,"=" &amp;B153)</f>
        <v>0</v>
      </c>
      <c r="M153" s="61">
        <f>COUNTIFS('2way'!$M$3:$M$7690,"&gt;50%",'2way'!$Y$3:$Y$7690,"N",'2way'!$Q$3:$Q$7690,"=" &amp;B153) +  COUNTIFS('2way'!$M$3:$M$7690,"&gt;50%",'2way'!$Y$3:$Y$7690,"N",'2way'!$R$3:$R$7690,"=" &amp;B153)</f>
        <v>0</v>
      </c>
      <c r="N153" s="61">
        <f>COUNTIFS('2way'!$N$3:$N$7690,"&gt;50%",'2way'!$Y$3:$Y$7690,"N",'2way'!$Q$3:$Q$7690,"=" &amp;B153) +  COUNTIFS('2way'!$N$3:$N$7690,"&gt;50%",'2way'!$Y$3:$Y$7690,"N",'2way'!$R$3:$R$7690,"=" &amp;B153)</f>
        <v>0</v>
      </c>
      <c r="O153" s="61">
        <f>COUNTIFS('2way'!$N$3:$N$7690,"&gt;50%",'2way'!$Y$3:$Y$7690,"Y",'2way'!$Q$3:$Q$7690,"=" &amp;B153) +  COUNTIFS('2way'!$N$3:$N$7690,"&gt;50%",'2way'!$Y$3:$Y$7690,"Y",'2way'!$R$3:$R$7690,"=" &amp;B153)</f>
        <v>0</v>
      </c>
      <c r="P153">
        <f>COUNTIF('2way'!$Q$3:$Q$7690,"=" &amp;B153) + COUNTIF('2way'!$R$3:$R$7690,"=" &amp;B153)</f>
        <v>4</v>
      </c>
      <c r="Q153" s="6">
        <f t="shared" si="38"/>
        <v>0</v>
      </c>
      <c r="R153" s="6">
        <f t="shared" si="39"/>
        <v>0</v>
      </c>
      <c r="S153" s="6">
        <f t="shared" si="40"/>
        <v>0</v>
      </c>
      <c r="T153" s="6">
        <f t="shared" si="41"/>
        <v>0</v>
      </c>
      <c r="U153">
        <f t="shared" si="42"/>
        <v>2</v>
      </c>
      <c r="V153" s="6">
        <f t="shared" si="43"/>
        <v>0.5</v>
      </c>
      <c r="W153">
        <f t="shared" si="44"/>
        <v>0</v>
      </c>
      <c r="X153" s="6">
        <f t="shared" si="45"/>
        <v>0</v>
      </c>
      <c r="Y153">
        <f t="shared" si="46"/>
        <v>2</v>
      </c>
      <c r="Z153" s="6">
        <f t="shared" si="47"/>
        <v>0.5</v>
      </c>
      <c r="AA153">
        <f t="shared" si="48"/>
        <v>0</v>
      </c>
      <c r="AB153" s="6">
        <f t="shared" si="49"/>
        <v>0</v>
      </c>
    </row>
    <row r="154" spans="1:28" x14ac:dyDescent="0.25">
      <c r="A154" t="s">
        <v>271</v>
      </c>
      <c r="B154" t="s">
        <v>549</v>
      </c>
      <c r="C154" s="60">
        <f>COUNTIFS('2way'!$A$3:$A$7690,"&gt;50%",'2way'!$Y$3:$Y$7690,"Y",'2way'!$Q$3:$Q$7690,"=" &amp;B154) +  COUNTIFS('2way'!$A$3:$A$7690,"&gt;50%",'2way'!$Y$3:$Y$7690,"Y",'2way'!$R$3:$R$7690,"=" &amp;B154)</f>
        <v>2</v>
      </c>
      <c r="D154" s="61">
        <f>COUNTIFS('2way'!$A$3:$A$7690,"&gt;50%",'2way'!$Y$3:$Y$7690,"N",'2way'!$Q$3:$Q$7690,"=" &amp;B154) +  COUNTIFS('2way'!$A$3:$A$7690,"&gt;50%",'2way'!$Y$3:$Y$7690,"N",'2way'!$R$3:$R$7690,"=" &amp;B154)</f>
        <v>0</v>
      </c>
      <c r="E154" s="61">
        <f>COUNTIFS('2way'!$B$3:$B$7690,"&gt;50%",'2way'!$Y$3:$Y$7690,"N",'2way'!$Q$3:$Q$7690,"=" &amp;B154) +  COUNTIFS('2way'!$B$3:$B$7690,"&gt;50%",'2way'!$Y$3:$Y$7690,"N",'2way'!$R$3:$R$7690,"=" &amp;B154)</f>
        <v>1</v>
      </c>
      <c r="F154" s="61">
        <f>COUNTIFS('2way'!$B$3:$B$7690,"&gt;50%",'2way'!$Y$3:$Y$7690,"Y",'2way'!$Q$3:$Q$7690,"=" &amp;B154) +  COUNTIFS('2way'!$B$3:$B$7690,"&gt;50%",'2way'!$Y$3:$Y$7690,"Y",'2way'!$R$3:$R$7690,"=" &amp;B154)</f>
        <v>1</v>
      </c>
      <c r="G154">
        <f>COUNTIF('2way'!$Q$3:$Q$7690,"=" &amp;B154) + COUNTIF('2way'!$R$3:$R$7690,"=" &amp;B154)</f>
        <v>4</v>
      </c>
      <c r="H154" s="6">
        <f t="shared" si="34"/>
        <v>0.5</v>
      </c>
      <c r="I154" s="6">
        <f t="shared" si="35"/>
        <v>0</v>
      </c>
      <c r="J154" s="6">
        <f t="shared" si="36"/>
        <v>0.25</v>
      </c>
      <c r="K154" s="6">
        <f t="shared" si="37"/>
        <v>0.25</v>
      </c>
      <c r="L154" s="61">
        <f>COUNTIFS('2way'!$M$3:$M$7690,"&gt;50%",'2way'!$Y$3:$Y$7690,"Y",'2way'!$Q$3:$Q$7690,"=" &amp;B154) +  COUNTIFS('2way'!$M$3:$M$7690,"&gt;50%",'2way'!$Y$3:$Y$7690,"Y",'2way'!$R$3:$R$7690,"=" &amp;B154)</f>
        <v>0</v>
      </c>
      <c r="M154" s="61">
        <f>COUNTIFS('2way'!$M$3:$M$7690,"&gt;50%",'2way'!$Y$3:$Y$7690,"N",'2way'!$Q$3:$Q$7690,"=" &amp;B154) +  COUNTIFS('2way'!$M$3:$M$7690,"&gt;50%",'2way'!$Y$3:$Y$7690,"N",'2way'!$R$3:$R$7690,"=" &amp;B154)</f>
        <v>0</v>
      </c>
      <c r="N154" s="61">
        <f>COUNTIFS('2way'!$N$3:$N$7690,"&gt;50%",'2way'!$Y$3:$Y$7690,"N",'2way'!$Q$3:$Q$7690,"=" &amp;B154) +  COUNTIFS('2way'!$N$3:$N$7690,"&gt;50%",'2way'!$Y$3:$Y$7690,"N",'2way'!$R$3:$R$7690,"=" &amp;B154)</f>
        <v>0</v>
      </c>
      <c r="O154" s="61">
        <f>COUNTIFS('2way'!$N$3:$N$7690,"&gt;50%",'2way'!$Y$3:$Y$7690,"Y",'2way'!$Q$3:$Q$7690,"=" &amp;B154) +  COUNTIFS('2way'!$N$3:$N$7690,"&gt;50%",'2way'!$Y$3:$Y$7690,"Y",'2way'!$R$3:$R$7690,"=" &amp;B154)</f>
        <v>0</v>
      </c>
      <c r="P154">
        <f>COUNTIF('2way'!$Q$3:$Q$7690,"=" &amp;B154) + COUNTIF('2way'!$R$3:$R$7690,"=" &amp;B154)</f>
        <v>4</v>
      </c>
      <c r="Q154" s="6">
        <f t="shared" si="38"/>
        <v>0</v>
      </c>
      <c r="R154" s="6">
        <f t="shared" si="39"/>
        <v>0</v>
      </c>
      <c r="S154" s="6">
        <f t="shared" si="40"/>
        <v>0</v>
      </c>
      <c r="T154" s="6">
        <f t="shared" si="41"/>
        <v>0</v>
      </c>
      <c r="U154">
        <f t="shared" si="42"/>
        <v>3</v>
      </c>
      <c r="V154" s="6">
        <f t="shared" si="43"/>
        <v>0.75</v>
      </c>
      <c r="W154">
        <f t="shared" si="44"/>
        <v>0</v>
      </c>
      <c r="X154" s="6">
        <f t="shared" si="45"/>
        <v>0</v>
      </c>
      <c r="Y154">
        <f t="shared" si="46"/>
        <v>1</v>
      </c>
      <c r="Z154" s="6">
        <f t="shared" si="47"/>
        <v>0.25</v>
      </c>
      <c r="AA154">
        <f t="shared" si="48"/>
        <v>0</v>
      </c>
      <c r="AB154" s="6">
        <f t="shared" si="49"/>
        <v>0</v>
      </c>
    </row>
    <row r="155" spans="1:28" x14ac:dyDescent="0.25">
      <c r="A155" t="s">
        <v>271</v>
      </c>
      <c r="B155" t="s">
        <v>547</v>
      </c>
      <c r="C155" s="60">
        <f>COUNTIFS('2way'!$A$3:$A$7690,"&gt;50%",'2way'!$Y$3:$Y$7690,"Y",'2way'!$Q$3:$Q$7690,"=" &amp;B155) +  COUNTIFS('2way'!$A$3:$A$7690,"&gt;50%",'2way'!$Y$3:$Y$7690,"Y",'2way'!$R$3:$R$7690,"=" &amp;B155)</f>
        <v>1</v>
      </c>
      <c r="D155" s="61">
        <f>COUNTIFS('2way'!$A$3:$A$7690,"&gt;50%",'2way'!$Y$3:$Y$7690,"N",'2way'!$Q$3:$Q$7690,"=" &amp;B155) +  COUNTIFS('2way'!$A$3:$A$7690,"&gt;50%",'2way'!$Y$3:$Y$7690,"N",'2way'!$R$3:$R$7690,"=" &amp;B155)</f>
        <v>1</v>
      </c>
      <c r="E155" s="61">
        <f>COUNTIFS('2way'!$B$3:$B$7690,"&gt;50%",'2way'!$Y$3:$Y$7690,"N",'2way'!$Q$3:$Q$7690,"=" &amp;B155) +  COUNTIFS('2way'!$B$3:$B$7690,"&gt;50%",'2way'!$Y$3:$Y$7690,"N",'2way'!$R$3:$R$7690,"=" &amp;B155)</f>
        <v>1</v>
      </c>
      <c r="F155" s="61">
        <f>COUNTIFS('2way'!$B$3:$B$7690,"&gt;50%",'2way'!$Y$3:$Y$7690,"Y",'2way'!$Q$3:$Q$7690,"=" &amp;B155) +  COUNTIFS('2way'!$B$3:$B$7690,"&gt;50%",'2way'!$Y$3:$Y$7690,"Y",'2way'!$R$3:$R$7690,"=" &amp;B155)</f>
        <v>1</v>
      </c>
      <c r="G155">
        <f>COUNTIF('2way'!$Q$3:$Q$7690,"=" &amp;B155) + COUNTIF('2way'!$R$3:$R$7690,"=" &amp;B155)</f>
        <v>4</v>
      </c>
      <c r="H155" s="6">
        <f t="shared" si="34"/>
        <v>0.25</v>
      </c>
      <c r="I155" s="6">
        <f t="shared" si="35"/>
        <v>0.25</v>
      </c>
      <c r="J155" s="6">
        <f t="shared" si="36"/>
        <v>0.25</v>
      </c>
      <c r="K155" s="6">
        <f t="shared" si="37"/>
        <v>0.25</v>
      </c>
      <c r="L155" s="61">
        <f>COUNTIFS('2way'!$M$3:$M$7690,"&gt;50%",'2way'!$Y$3:$Y$7690,"Y",'2way'!$Q$3:$Q$7690,"=" &amp;B155) +  COUNTIFS('2way'!$M$3:$M$7690,"&gt;50%",'2way'!$Y$3:$Y$7690,"Y",'2way'!$R$3:$R$7690,"=" &amp;B155)</f>
        <v>0</v>
      </c>
      <c r="M155" s="61">
        <f>COUNTIFS('2way'!$M$3:$M$7690,"&gt;50%",'2way'!$Y$3:$Y$7690,"N",'2way'!$Q$3:$Q$7690,"=" &amp;B155) +  COUNTIFS('2way'!$M$3:$M$7690,"&gt;50%",'2way'!$Y$3:$Y$7690,"N",'2way'!$R$3:$R$7690,"=" &amp;B155)</f>
        <v>0</v>
      </c>
      <c r="N155" s="61">
        <f>COUNTIFS('2way'!$N$3:$N$7690,"&gt;50%",'2way'!$Y$3:$Y$7690,"N",'2way'!$Q$3:$Q$7690,"=" &amp;B155) +  COUNTIFS('2way'!$N$3:$N$7690,"&gt;50%",'2way'!$Y$3:$Y$7690,"N",'2way'!$R$3:$R$7690,"=" &amp;B155)</f>
        <v>0</v>
      </c>
      <c r="O155" s="61">
        <f>COUNTIFS('2way'!$N$3:$N$7690,"&gt;50%",'2way'!$Y$3:$Y$7690,"Y",'2way'!$Q$3:$Q$7690,"=" &amp;B155) +  COUNTIFS('2way'!$N$3:$N$7690,"&gt;50%",'2way'!$Y$3:$Y$7690,"Y",'2way'!$R$3:$R$7690,"=" &amp;B155)</f>
        <v>0</v>
      </c>
      <c r="P155">
        <f>COUNTIF('2way'!$Q$3:$Q$7690,"=" &amp;B155) + COUNTIF('2way'!$R$3:$R$7690,"=" &amp;B155)</f>
        <v>4</v>
      </c>
      <c r="Q155" s="6">
        <f t="shared" si="38"/>
        <v>0</v>
      </c>
      <c r="R155" s="6">
        <f t="shared" si="39"/>
        <v>0</v>
      </c>
      <c r="S155" s="6">
        <f t="shared" si="40"/>
        <v>0</v>
      </c>
      <c r="T155" s="6">
        <f t="shared" si="41"/>
        <v>0</v>
      </c>
      <c r="U155">
        <f t="shared" si="42"/>
        <v>2</v>
      </c>
      <c r="V155" s="6">
        <f t="shared" si="43"/>
        <v>0.5</v>
      </c>
      <c r="W155">
        <f t="shared" si="44"/>
        <v>0</v>
      </c>
      <c r="X155" s="6">
        <f t="shared" si="45"/>
        <v>0</v>
      </c>
      <c r="Y155">
        <f t="shared" si="46"/>
        <v>2</v>
      </c>
      <c r="Z155" s="6">
        <f t="shared" si="47"/>
        <v>0.5</v>
      </c>
      <c r="AA155">
        <f t="shared" si="48"/>
        <v>0</v>
      </c>
      <c r="AB155" s="6">
        <f t="shared" si="49"/>
        <v>0</v>
      </c>
    </row>
    <row r="156" spans="1:28" x14ac:dyDescent="0.25">
      <c r="A156" t="s">
        <v>271</v>
      </c>
      <c r="B156" t="s">
        <v>542</v>
      </c>
      <c r="C156" s="60">
        <f>COUNTIFS('2way'!$A$3:$A$7690,"&gt;50%",'2way'!$Y$3:$Y$7690,"Y",'2way'!$Q$3:$Q$7690,"=" &amp;B156) +  COUNTIFS('2way'!$A$3:$A$7690,"&gt;50%",'2way'!$Y$3:$Y$7690,"Y",'2way'!$R$3:$R$7690,"=" &amp;B156)</f>
        <v>2</v>
      </c>
      <c r="D156" s="61">
        <f>COUNTIFS('2way'!$A$3:$A$7690,"&gt;50%",'2way'!$Y$3:$Y$7690,"N",'2way'!$Q$3:$Q$7690,"=" &amp;B156) +  COUNTIFS('2way'!$A$3:$A$7690,"&gt;50%",'2way'!$Y$3:$Y$7690,"N",'2way'!$R$3:$R$7690,"=" &amp;B156)</f>
        <v>1</v>
      </c>
      <c r="E156" s="61">
        <f>COUNTIFS('2way'!$B$3:$B$7690,"&gt;50%",'2way'!$Y$3:$Y$7690,"N",'2way'!$Q$3:$Q$7690,"=" &amp;B156) +  COUNTIFS('2way'!$B$3:$B$7690,"&gt;50%",'2way'!$Y$3:$Y$7690,"N",'2way'!$R$3:$R$7690,"=" &amp;B156)</f>
        <v>0</v>
      </c>
      <c r="F156" s="61">
        <f>COUNTIFS('2way'!$B$3:$B$7690,"&gt;50%",'2way'!$Y$3:$Y$7690,"Y",'2way'!$Q$3:$Q$7690,"=" &amp;B156) +  COUNTIFS('2way'!$B$3:$B$7690,"&gt;50%",'2way'!$Y$3:$Y$7690,"Y",'2way'!$R$3:$R$7690,"=" &amp;B156)</f>
        <v>1</v>
      </c>
      <c r="G156">
        <f>COUNTIF('2way'!$Q$3:$Q$7690,"=" &amp;B156) + COUNTIF('2way'!$R$3:$R$7690,"=" &amp;B156)</f>
        <v>4</v>
      </c>
      <c r="H156" s="6">
        <f t="shared" si="34"/>
        <v>0.5</v>
      </c>
      <c r="I156" s="6">
        <f t="shared" si="35"/>
        <v>0.25</v>
      </c>
      <c r="J156" s="6">
        <f t="shared" si="36"/>
        <v>0</v>
      </c>
      <c r="K156" s="6">
        <f t="shared" si="37"/>
        <v>0.25</v>
      </c>
      <c r="L156" s="61">
        <f>COUNTIFS('2way'!$M$3:$M$7690,"&gt;50%",'2way'!$Y$3:$Y$7690,"Y",'2way'!$Q$3:$Q$7690,"=" &amp;B156) +  COUNTIFS('2way'!$M$3:$M$7690,"&gt;50%",'2way'!$Y$3:$Y$7690,"Y",'2way'!$R$3:$R$7690,"=" &amp;B156)</f>
        <v>0</v>
      </c>
      <c r="M156" s="61">
        <f>COUNTIFS('2way'!$M$3:$M$7690,"&gt;50%",'2way'!$Y$3:$Y$7690,"N",'2way'!$Q$3:$Q$7690,"=" &amp;B156) +  COUNTIFS('2way'!$M$3:$M$7690,"&gt;50%",'2way'!$Y$3:$Y$7690,"N",'2way'!$R$3:$R$7690,"=" &amp;B156)</f>
        <v>0</v>
      </c>
      <c r="N156" s="61">
        <f>COUNTIFS('2way'!$N$3:$N$7690,"&gt;50%",'2way'!$Y$3:$Y$7690,"N",'2way'!$Q$3:$Q$7690,"=" &amp;B156) +  COUNTIFS('2way'!$N$3:$N$7690,"&gt;50%",'2way'!$Y$3:$Y$7690,"N",'2way'!$R$3:$R$7690,"=" &amp;B156)</f>
        <v>0</v>
      </c>
      <c r="O156" s="61">
        <f>COUNTIFS('2way'!$N$3:$N$7690,"&gt;50%",'2way'!$Y$3:$Y$7690,"Y",'2way'!$Q$3:$Q$7690,"=" &amp;B156) +  COUNTIFS('2way'!$N$3:$N$7690,"&gt;50%",'2way'!$Y$3:$Y$7690,"Y",'2way'!$R$3:$R$7690,"=" &amp;B156)</f>
        <v>0</v>
      </c>
      <c r="P156">
        <f>COUNTIF('2way'!$Q$3:$Q$7690,"=" &amp;B156) + COUNTIF('2way'!$R$3:$R$7690,"=" &amp;B156)</f>
        <v>4</v>
      </c>
      <c r="Q156" s="6">
        <f t="shared" si="38"/>
        <v>0</v>
      </c>
      <c r="R156" s="6">
        <f t="shared" si="39"/>
        <v>0</v>
      </c>
      <c r="S156" s="6">
        <f t="shared" si="40"/>
        <v>0</v>
      </c>
      <c r="T156" s="6">
        <f t="shared" si="41"/>
        <v>0</v>
      </c>
      <c r="U156">
        <f t="shared" si="42"/>
        <v>2</v>
      </c>
      <c r="V156" s="6">
        <f t="shared" si="43"/>
        <v>0.5</v>
      </c>
      <c r="W156">
        <f t="shared" si="44"/>
        <v>0</v>
      </c>
      <c r="X156" s="6">
        <f t="shared" si="45"/>
        <v>0</v>
      </c>
      <c r="Y156">
        <f t="shared" si="46"/>
        <v>2</v>
      </c>
      <c r="Z156" s="6">
        <f t="shared" si="47"/>
        <v>0.5</v>
      </c>
      <c r="AA156">
        <f t="shared" si="48"/>
        <v>0</v>
      </c>
      <c r="AB156" s="6">
        <f t="shared" si="49"/>
        <v>0</v>
      </c>
    </row>
    <row r="157" spans="1:28" x14ac:dyDescent="0.25">
      <c r="A157" t="s">
        <v>271</v>
      </c>
      <c r="B157" t="s">
        <v>544</v>
      </c>
      <c r="C157" s="60">
        <f>COUNTIFS('2way'!$A$3:$A$7690,"&gt;50%",'2way'!$Y$3:$Y$7690,"Y",'2way'!$Q$3:$Q$7690,"=" &amp;B157) +  COUNTIFS('2way'!$A$3:$A$7690,"&gt;50%",'2way'!$Y$3:$Y$7690,"Y",'2way'!$R$3:$R$7690,"=" &amp;B157)</f>
        <v>1</v>
      </c>
      <c r="D157" s="61">
        <f>COUNTIFS('2way'!$A$3:$A$7690,"&gt;50%",'2way'!$Y$3:$Y$7690,"N",'2way'!$Q$3:$Q$7690,"=" &amp;B157) +  COUNTIFS('2way'!$A$3:$A$7690,"&gt;50%",'2way'!$Y$3:$Y$7690,"N",'2way'!$R$3:$R$7690,"=" &amp;B157)</f>
        <v>0</v>
      </c>
      <c r="E157" s="61">
        <f>COUNTIFS('2way'!$B$3:$B$7690,"&gt;50%",'2way'!$Y$3:$Y$7690,"N",'2way'!$Q$3:$Q$7690,"=" &amp;B157) +  COUNTIFS('2way'!$B$3:$B$7690,"&gt;50%",'2way'!$Y$3:$Y$7690,"N",'2way'!$R$3:$R$7690,"=" &amp;B157)</f>
        <v>1</v>
      </c>
      <c r="F157" s="61">
        <f>COUNTIFS('2way'!$B$3:$B$7690,"&gt;50%",'2way'!$Y$3:$Y$7690,"Y",'2way'!$Q$3:$Q$7690,"=" &amp;B157) +  COUNTIFS('2way'!$B$3:$B$7690,"&gt;50%",'2way'!$Y$3:$Y$7690,"Y",'2way'!$R$3:$R$7690,"=" &amp;B157)</f>
        <v>1</v>
      </c>
      <c r="G157">
        <f>COUNTIF('2way'!$Q$3:$Q$7690,"=" &amp;B157) + COUNTIF('2way'!$R$3:$R$7690,"=" &amp;B157)</f>
        <v>3</v>
      </c>
      <c r="H157" s="6">
        <f t="shared" si="34"/>
        <v>0.33333333333333331</v>
      </c>
      <c r="I157" s="6">
        <f t="shared" si="35"/>
        <v>0</v>
      </c>
      <c r="J157" s="6">
        <f t="shared" si="36"/>
        <v>0.33333333333333331</v>
      </c>
      <c r="K157" s="6">
        <f t="shared" si="37"/>
        <v>0.33333333333333331</v>
      </c>
      <c r="L157" s="61">
        <f>COUNTIFS('2way'!$M$3:$M$7690,"&gt;50%",'2way'!$Y$3:$Y$7690,"Y",'2way'!$Q$3:$Q$7690,"=" &amp;B157) +  COUNTIFS('2way'!$M$3:$M$7690,"&gt;50%",'2way'!$Y$3:$Y$7690,"Y",'2way'!$R$3:$R$7690,"=" &amp;B157)</f>
        <v>0</v>
      </c>
      <c r="M157" s="61">
        <f>COUNTIFS('2way'!$M$3:$M$7690,"&gt;50%",'2way'!$Y$3:$Y$7690,"N",'2way'!$Q$3:$Q$7690,"=" &amp;B157) +  COUNTIFS('2way'!$M$3:$M$7690,"&gt;50%",'2way'!$Y$3:$Y$7690,"N",'2way'!$R$3:$R$7690,"=" &amp;B157)</f>
        <v>0</v>
      </c>
      <c r="N157" s="61">
        <f>COUNTIFS('2way'!$N$3:$N$7690,"&gt;50%",'2way'!$Y$3:$Y$7690,"N",'2way'!$Q$3:$Q$7690,"=" &amp;B157) +  COUNTIFS('2way'!$N$3:$N$7690,"&gt;50%",'2way'!$Y$3:$Y$7690,"N",'2way'!$R$3:$R$7690,"=" &amp;B157)</f>
        <v>0</v>
      </c>
      <c r="O157" s="61">
        <f>COUNTIFS('2way'!$N$3:$N$7690,"&gt;50%",'2way'!$Y$3:$Y$7690,"Y",'2way'!$Q$3:$Q$7690,"=" &amp;B157) +  COUNTIFS('2way'!$N$3:$N$7690,"&gt;50%",'2way'!$Y$3:$Y$7690,"Y",'2way'!$R$3:$R$7690,"=" &amp;B157)</f>
        <v>0</v>
      </c>
      <c r="P157">
        <f>COUNTIF('2way'!$Q$3:$Q$7690,"=" &amp;B157) + COUNTIF('2way'!$R$3:$R$7690,"=" &amp;B157)</f>
        <v>3</v>
      </c>
      <c r="Q157" s="6">
        <f t="shared" si="38"/>
        <v>0</v>
      </c>
      <c r="R157" s="6">
        <f t="shared" si="39"/>
        <v>0</v>
      </c>
      <c r="S157" s="6">
        <f t="shared" si="40"/>
        <v>0</v>
      </c>
      <c r="T157" s="6">
        <f t="shared" si="41"/>
        <v>0</v>
      </c>
      <c r="U157">
        <f t="shared" si="42"/>
        <v>2</v>
      </c>
      <c r="V157" s="6">
        <f t="shared" si="43"/>
        <v>0.66666666666666663</v>
      </c>
      <c r="W157">
        <f t="shared" si="44"/>
        <v>0</v>
      </c>
      <c r="X157" s="6">
        <f t="shared" si="45"/>
        <v>0</v>
      </c>
      <c r="Y157">
        <f t="shared" si="46"/>
        <v>1</v>
      </c>
      <c r="Z157" s="6">
        <f t="shared" si="47"/>
        <v>0.33333333333333331</v>
      </c>
      <c r="AA157">
        <f t="shared" si="48"/>
        <v>0</v>
      </c>
      <c r="AB157" s="6">
        <f t="shared" si="49"/>
        <v>0</v>
      </c>
    </row>
    <row r="158" spans="1:28" x14ac:dyDescent="0.25">
      <c r="A158" t="s">
        <v>271</v>
      </c>
      <c r="B158" t="s">
        <v>570</v>
      </c>
      <c r="C158" s="60">
        <f>COUNTIFS('2way'!$A$3:$A$7690,"&gt;50%",'2way'!$Y$3:$Y$7690,"Y",'2way'!$Q$3:$Q$7690,"=" &amp;B158) +  COUNTIFS('2way'!$A$3:$A$7690,"&gt;50%",'2way'!$Y$3:$Y$7690,"Y",'2way'!$R$3:$R$7690,"=" &amp;B158)</f>
        <v>2</v>
      </c>
      <c r="D158" s="61">
        <f>COUNTIFS('2way'!$A$3:$A$7690,"&gt;50%",'2way'!$Y$3:$Y$7690,"N",'2way'!$Q$3:$Q$7690,"=" &amp;B158) +  COUNTIFS('2way'!$A$3:$A$7690,"&gt;50%",'2way'!$Y$3:$Y$7690,"N",'2way'!$R$3:$R$7690,"=" &amp;B158)</f>
        <v>1</v>
      </c>
      <c r="E158" s="61">
        <f>COUNTIFS('2way'!$B$3:$B$7690,"&gt;50%",'2way'!$Y$3:$Y$7690,"N",'2way'!$Q$3:$Q$7690,"=" &amp;B158) +  COUNTIFS('2way'!$B$3:$B$7690,"&gt;50%",'2way'!$Y$3:$Y$7690,"N",'2way'!$R$3:$R$7690,"=" &amp;B158)</f>
        <v>0</v>
      </c>
      <c r="F158" s="61">
        <f>COUNTIFS('2way'!$B$3:$B$7690,"&gt;50%",'2way'!$Y$3:$Y$7690,"Y",'2way'!$Q$3:$Q$7690,"=" &amp;B158) +  COUNTIFS('2way'!$B$3:$B$7690,"&gt;50%",'2way'!$Y$3:$Y$7690,"Y",'2way'!$R$3:$R$7690,"=" &amp;B158)</f>
        <v>0</v>
      </c>
      <c r="G158">
        <f>COUNTIF('2way'!$Q$3:$Q$7690,"=" &amp;B158) + COUNTIF('2way'!$R$3:$R$7690,"=" &amp;B158)</f>
        <v>3</v>
      </c>
      <c r="H158" s="6">
        <f t="shared" si="34"/>
        <v>0.66666666666666663</v>
      </c>
      <c r="I158" s="6">
        <f t="shared" si="35"/>
        <v>0.33333333333333331</v>
      </c>
      <c r="J158" s="6">
        <f t="shared" si="36"/>
        <v>0</v>
      </c>
      <c r="K158" s="6">
        <f t="shared" si="37"/>
        <v>0</v>
      </c>
      <c r="L158" s="61">
        <f>COUNTIFS('2way'!$M$3:$M$7690,"&gt;50%",'2way'!$Y$3:$Y$7690,"Y",'2way'!$Q$3:$Q$7690,"=" &amp;B158) +  COUNTIFS('2way'!$M$3:$M$7690,"&gt;50%",'2way'!$Y$3:$Y$7690,"Y",'2way'!$R$3:$R$7690,"=" &amp;B158)</f>
        <v>0</v>
      </c>
      <c r="M158" s="61">
        <f>COUNTIFS('2way'!$M$3:$M$7690,"&gt;50%",'2way'!$Y$3:$Y$7690,"N",'2way'!$Q$3:$Q$7690,"=" &amp;B158) +  COUNTIFS('2way'!$M$3:$M$7690,"&gt;50%",'2way'!$Y$3:$Y$7690,"N",'2way'!$R$3:$R$7690,"=" &amp;B158)</f>
        <v>0</v>
      </c>
      <c r="N158" s="61">
        <f>COUNTIFS('2way'!$N$3:$N$7690,"&gt;50%",'2way'!$Y$3:$Y$7690,"N",'2way'!$Q$3:$Q$7690,"=" &amp;B158) +  COUNTIFS('2way'!$N$3:$N$7690,"&gt;50%",'2way'!$Y$3:$Y$7690,"N",'2way'!$R$3:$R$7690,"=" &amp;B158)</f>
        <v>0</v>
      </c>
      <c r="O158" s="61">
        <f>COUNTIFS('2way'!$N$3:$N$7690,"&gt;50%",'2way'!$Y$3:$Y$7690,"Y",'2way'!$Q$3:$Q$7690,"=" &amp;B158) +  COUNTIFS('2way'!$N$3:$N$7690,"&gt;50%",'2way'!$Y$3:$Y$7690,"Y",'2way'!$R$3:$R$7690,"=" &amp;B158)</f>
        <v>0</v>
      </c>
      <c r="P158">
        <f>COUNTIF('2way'!$Q$3:$Q$7690,"=" &amp;B158) + COUNTIF('2way'!$R$3:$R$7690,"=" &amp;B158)</f>
        <v>3</v>
      </c>
      <c r="Q158" s="6">
        <f t="shared" si="38"/>
        <v>0</v>
      </c>
      <c r="R158" s="6">
        <f t="shared" si="39"/>
        <v>0</v>
      </c>
      <c r="S158" s="6">
        <f t="shared" si="40"/>
        <v>0</v>
      </c>
      <c r="T158" s="6">
        <f t="shared" si="41"/>
        <v>0</v>
      </c>
      <c r="U158">
        <f t="shared" si="42"/>
        <v>2</v>
      </c>
      <c r="V158" s="6">
        <f t="shared" si="43"/>
        <v>0.66666666666666663</v>
      </c>
      <c r="W158">
        <f t="shared" si="44"/>
        <v>0</v>
      </c>
      <c r="X158" s="6">
        <f t="shared" si="45"/>
        <v>0</v>
      </c>
      <c r="Y158">
        <f t="shared" si="46"/>
        <v>1</v>
      </c>
      <c r="Z158" s="6">
        <f t="shared" si="47"/>
        <v>0.33333333333333331</v>
      </c>
      <c r="AA158">
        <f t="shared" si="48"/>
        <v>0</v>
      </c>
      <c r="AB158" s="6">
        <f t="shared" si="49"/>
        <v>0</v>
      </c>
    </row>
    <row r="159" spans="1:28" x14ac:dyDescent="0.25">
      <c r="A159" t="s">
        <v>271</v>
      </c>
      <c r="B159" t="s">
        <v>569</v>
      </c>
      <c r="C159" s="60">
        <f>COUNTIFS('2way'!$A$3:$A$7690,"&gt;50%",'2way'!$Y$3:$Y$7690,"Y",'2way'!$Q$3:$Q$7690,"=" &amp;B159) +  COUNTIFS('2way'!$A$3:$A$7690,"&gt;50%",'2way'!$Y$3:$Y$7690,"Y",'2way'!$R$3:$R$7690,"=" &amp;B159)</f>
        <v>2</v>
      </c>
      <c r="D159" s="61">
        <f>COUNTIFS('2way'!$A$3:$A$7690,"&gt;50%",'2way'!$Y$3:$Y$7690,"N",'2way'!$Q$3:$Q$7690,"=" &amp;B159) +  COUNTIFS('2way'!$A$3:$A$7690,"&gt;50%",'2way'!$Y$3:$Y$7690,"N",'2way'!$R$3:$R$7690,"=" &amp;B159)</f>
        <v>1</v>
      </c>
      <c r="E159" s="61">
        <f>COUNTIFS('2way'!$B$3:$B$7690,"&gt;50%",'2way'!$Y$3:$Y$7690,"N",'2way'!$Q$3:$Q$7690,"=" &amp;B159) +  COUNTIFS('2way'!$B$3:$B$7690,"&gt;50%",'2way'!$Y$3:$Y$7690,"N",'2way'!$R$3:$R$7690,"=" &amp;B159)</f>
        <v>0</v>
      </c>
      <c r="F159" s="61">
        <f>COUNTIFS('2way'!$B$3:$B$7690,"&gt;50%",'2way'!$Y$3:$Y$7690,"Y",'2way'!$Q$3:$Q$7690,"=" &amp;B159) +  COUNTIFS('2way'!$B$3:$B$7690,"&gt;50%",'2way'!$Y$3:$Y$7690,"Y",'2way'!$R$3:$R$7690,"=" &amp;B159)</f>
        <v>0</v>
      </c>
      <c r="G159">
        <f>COUNTIF('2way'!$Q$3:$Q$7690,"=" &amp;B159) + COUNTIF('2way'!$R$3:$R$7690,"=" &amp;B159)</f>
        <v>3</v>
      </c>
      <c r="H159" s="6">
        <f t="shared" si="34"/>
        <v>0.66666666666666663</v>
      </c>
      <c r="I159" s="6">
        <f t="shared" si="35"/>
        <v>0.33333333333333331</v>
      </c>
      <c r="J159" s="6">
        <f t="shared" si="36"/>
        <v>0</v>
      </c>
      <c r="K159" s="6">
        <f t="shared" si="37"/>
        <v>0</v>
      </c>
      <c r="L159" s="61">
        <f>COUNTIFS('2way'!$M$3:$M$7690,"&gt;50%",'2way'!$Y$3:$Y$7690,"Y",'2way'!$Q$3:$Q$7690,"=" &amp;B159) +  COUNTIFS('2way'!$M$3:$M$7690,"&gt;50%",'2way'!$Y$3:$Y$7690,"Y",'2way'!$R$3:$R$7690,"=" &amp;B159)</f>
        <v>0</v>
      </c>
      <c r="M159" s="61">
        <f>COUNTIFS('2way'!$M$3:$M$7690,"&gt;50%",'2way'!$Y$3:$Y$7690,"N",'2way'!$Q$3:$Q$7690,"=" &amp;B159) +  COUNTIFS('2way'!$M$3:$M$7690,"&gt;50%",'2way'!$Y$3:$Y$7690,"N",'2way'!$R$3:$R$7690,"=" &amp;B159)</f>
        <v>0</v>
      </c>
      <c r="N159" s="61">
        <f>COUNTIFS('2way'!$N$3:$N$7690,"&gt;50%",'2way'!$Y$3:$Y$7690,"N",'2way'!$Q$3:$Q$7690,"=" &amp;B159) +  COUNTIFS('2way'!$N$3:$N$7690,"&gt;50%",'2way'!$Y$3:$Y$7690,"N",'2way'!$R$3:$R$7690,"=" &amp;B159)</f>
        <v>0</v>
      </c>
      <c r="O159" s="61">
        <f>COUNTIFS('2way'!$N$3:$N$7690,"&gt;50%",'2way'!$Y$3:$Y$7690,"Y",'2way'!$Q$3:$Q$7690,"=" &amp;B159) +  COUNTIFS('2way'!$N$3:$N$7690,"&gt;50%",'2way'!$Y$3:$Y$7690,"Y",'2way'!$R$3:$R$7690,"=" &amp;B159)</f>
        <v>0</v>
      </c>
      <c r="P159">
        <f>COUNTIF('2way'!$Q$3:$Q$7690,"=" &amp;B159) + COUNTIF('2way'!$R$3:$R$7690,"=" &amp;B159)</f>
        <v>3</v>
      </c>
      <c r="Q159" s="6">
        <f t="shared" si="38"/>
        <v>0</v>
      </c>
      <c r="R159" s="6">
        <f t="shared" si="39"/>
        <v>0</v>
      </c>
      <c r="S159" s="6">
        <f t="shared" si="40"/>
        <v>0</v>
      </c>
      <c r="T159" s="6">
        <f t="shared" si="41"/>
        <v>0</v>
      </c>
      <c r="U159">
        <f t="shared" si="42"/>
        <v>2</v>
      </c>
      <c r="V159" s="6">
        <f t="shared" si="43"/>
        <v>0.66666666666666663</v>
      </c>
      <c r="W159">
        <f t="shared" si="44"/>
        <v>0</v>
      </c>
      <c r="X159" s="6">
        <f t="shared" si="45"/>
        <v>0</v>
      </c>
      <c r="Y159">
        <f t="shared" si="46"/>
        <v>1</v>
      </c>
      <c r="Z159" s="6">
        <f t="shared" si="47"/>
        <v>0.33333333333333331</v>
      </c>
      <c r="AA159">
        <f t="shared" si="48"/>
        <v>0</v>
      </c>
      <c r="AB159" s="6">
        <f t="shared" si="49"/>
        <v>0</v>
      </c>
    </row>
    <row r="160" spans="1:28" x14ac:dyDescent="0.25">
      <c r="A160" t="s">
        <v>271</v>
      </c>
      <c r="B160" t="s">
        <v>546</v>
      </c>
      <c r="C160" s="60">
        <f>COUNTIFS('2way'!$A$3:$A$7690,"&gt;50%",'2way'!$Y$3:$Y$7690,"Y",'2way'!$Q$3:$Q$7690,"=" &amp;B160) +  COUNTIFS('2way'!$A$3:$A$7690,"&gt;50%",'2way'!$Y$3:$Y$7690,"Y",'2way'!$R$3:$R$7690,"=" &amp;B160)</f>
        <v>1</v>
      </c>
      <c r="D160" s="61">
        <f>COUNTIFS('2way'!$A$3:$A$7690,"&gt;50%",'2way'!$Y$3:$Y$7690,"N",'2way'!$Q$3:$Q$7690,"=" &amp;B160) +  COUNTIFS('2way'!$A$3:$A$7690,"&gt;50%",'2way'!$Y$3:$Y$7690,"N",'2way'!$R$3:$R$7690,"=" &amp;B160)</f>
        <v>1</v>
      </c>
      <c r="E160" s="61">
        <f>COUNTIFS('2way'!$B$3:$B$7690,"&gt;50%",'2way'!$Y$3:$Y$7690,"N",'2way'!$Q$3:$Q$7690,"=" &amp;B160) +  COUNTIFS('2way'!$B$3:$B$7690,"&gt;50%",'2way'!$Y$3:$Y$7690,"N",'2way'!$R$3:$R$7690,"=" &amp;B160)</f>
        <v>1</v>
      </c>
      <c r="F160" s="61">
        <f>COUNTIFS('2way'!$B$3:$B$7690,"&gt;50%",'2way'!$Y$3:$Y$7690,"Y",'2way'!$Q$3:$Q$7690,"=" &amp;B160) +  COUNTIFS('2way'!$B$3:$B$7690,"&gt;50%",'2way'!$Y$3:$Y$7690,"Y",'2way'!$R$3:$R$7690,"=" &amp;B160)</f>
        <v>1</v>
      </c>
      <c r="G160">
        <f>COUNTIF('2way'!$Q$3:$Q$7690,"=" &amp;B160) + COUNTIF('2way'!$R$3:$R$7690,"=" &amp;B160)</f>
        <v>4</v>
      </c>
      <c r="H160" s="6">
        <f t="shared" si="34"/>
        <v>0.25</v>
      </c>
      <c r="I160" s="6">
        <f t="shared" si="35"/>
        <v>0.25</v>
      </c>
      <c r="J160" s="6">
        <f t="shared" si="36"/>
        <v>0.25</v>
      </c>
      <c r="K160" s="6">
        <f t="shared" si="37"/>
        <v>0.25</v>
      </c>
      <c r="L160" s="61">
        <f>COUNTIFS('2way'!$M$3:$M$7690,"&gt;50%",'2way'!$Y$3:$Y$7690,"Y",'2way'!$Q$3:$Q$7690,"=" &amp;B160) +  COUNTIFS('2way'!$M$3:$M$7690,"&gt;50%",'2way'!$Y$3:$Y$7690,"Y",'2way'!$R$3:$R$7690,"=" &amp;B160)</f>
        <v>0</v>
      </c>
      <c r="M160" s="61">
        <f>COUNTIFS('2way'!$M$3:$M$7690,"&gt;50%",'2way'!$Y$3:$Y$7690,"N",'2way'!$Q$3:$Q$7690,"=" &amp;B160) +  COUNTIFS('2way'!$M$3:$M$7690,"&gt;50%",'2way'!$Y$3:$Y$7690,"N",'2way'!$R$3:$R$7690,"=" &amp;B160)</f>
        <v>0</v>
      </c>
      <c r="N160" s="61">
        <f>COUNTIFS('2way'!$N$3:$N$7690,"&gt;50%",'2way'!$Y$3:$Y$7690,"N",'2way'!$Q$3:$Q$7690,"=" &amp;B160) +  COUNTIFS('2way'!$N$3:$N$7690,"&gt;50%",'2way'!$Y$3:$Y$7690,"N",'2way'!$R$3:$R$7690,"=" &amp;B160)</f>
        <v>0</v>
      </c>
      <c r="O160" s="61">
        <f>COUNTIFS('2way'!$N$3:$N$7690,"&gt;50%",'2way'!$Y$3:$Y$7690,"Y",'2way'!$Q$3:$Q$7690,"=" &amp;B160) +  COUNTIFS('2way'!$N$3:$N$7690,"&gt;50%",'2way'!$Y$3:$Y$7690,"Y",'2way'!$R$3:$R$7690,"=" &amp;B160)</f>
        <v>0</v>
      </c>
      <c r="P160">
        <f>COUNTIF('2way'!$Q$3:$Q$7690,"=" &amp;B160) + COUNTIF('2way'!$R$3:$R$7690,"=" &amp;B160)</f>
        <v>4</v>
      </c>
      <c r="Q160" s="6">
        <f t="shared" si="38"/>
        <v>0</v>
      </c>
      <c r="R160" s="6">
        <f t="shared" si="39"/>
        <v>0</v>
      </c>
      <c r="S160" s="6">
        <f t="shared" si="40"/>
        <v>0</v>
      </c>
      <c r="T160" s="6">
        <f t="shared" si="41"/>
        <v>0</v>
      </c>
      <c r="U160">
        <f t="shared" si="42"/>
        <v>2</v>
      </c>
      <c r="V160" s="6">
        <f t="shared" si="43"/>
        <v>0.5</v>
      </c>
      <c r="W160">
        <f t="shared" si="44"/>
        <v>0</v>
      </c>
      <c r="X160" s="6">
        <f t="shared" si="45"/>
        <v>0</v>
      </c>
      <c r="Y160">
        <f t="shared" si="46"/>
        <v>2</v>
      </c>
      <c r="Z160" s="6">
        <f t="shared" si="47"/>
        <v>0.5</v>
      </c>
      <c r="AA160">
        <f t="shared" si="48"/>
        <v>0</v>
      </c>
      <c r="AB160" s="6">
        <f t="shared" si="49"/>
        <v>0</v>
      </c>
    </row>
    <row r="161" spans="1:28" x14ac:dyDescent="0.25">
      <c r="A161" t="s">
        <v>271</v>
      </c>
      <c r="B161" t="s">
        <v>551</v>
      </c>
      <c r="C161" s="60">
        <f>COUNTIFS('2way'!$A$3:$A$7690,"&gt;50%",'2way'!$Y$3:$Y$7690,"Y",'2way'!$Q$3:$Q$7690,"=" &amp;B161) +  COUNTIFS('2way'!$A$3:$A$7690,"&gt;50%",'2way'!$Y$3:$Y$7690,"Y",'2way'!$R$3:$R$7690,"=" &amp;B161)</f>
        <v>1</v>
      </c>
      <c r="D161" s="61">
        <f>COUNTIFS('2way'!$A$3:$A$7690,"&gt;50%",'2way'!$Y$3:$Y$7690,"N",'2way'!$Q$3:$Q$7690,"=" &amp;B161) +  COUNTIFS('2way'!$A$3:$A$7690,"&gt;50%",'2way'!$Y$3:$Y$7690,"N",'2way'!$R$3:$R$7690,"=" &amp;B161)</f>
        <v>0</v>
      </c>
      <c r="E161" s="61">
        <f>COUNTIFS('2way'!$B$3:$B$7690,"&gt;50%",'2way'!$Y$3:$Y$7690,"N",'2way'!$Q$3:$Q$7690,"=" &amp;B161) +  COUNTIFS('2way'!$B$3:$B$7690,"&gt;50%",'2way'!$Y$3:$Y$7690,"N",'2way'!$R$3:$R$7690,"=" &amp;B161)</f>
        <v>1</v>
      </c>
      <c r="F161" s="61">
        <f>COUNTIFS('2way'!$B$3:$B$7690,"&gt;50%",'2way'!$Y$3:$Y$7690,"Y",'2way'!$Q$3:$Q$7690,"=" &amp;B161) +  COUNTIFS('2way'!$B$3:$B$7690,"&gt;50%",'2way'!$Y$3:$Y$7690,"Y",'2way'!$R$3:$R$7690,"=" &amp;B161)</f>
        <v>1</v>
      </c>
      <c r="G161">
        <f>COUNTIF('2way'!$Q$3:$Q$7690,"=" &amp;B161) + COUNTIF('2way'!$R$3:$R$7690,"=" &amp;B161)</f>
        <v>3</v>
      </c>
      <c r="H161" s="6">
        <f t="shared" si="34"/>
        <v>0.33333333333333331</v>
      </c>
      <c r="I161" s="6">
        <f t="shared" si="35"/>
        <v>0</v>
      </c>
      <c r="J161" s="6">
        <f t="shared" si="36"/>
        <v>0.33333333333333331</v>
      </c>
      <c r="K161" s="6">
        <f t="shared" si="37"/>
        <v>0.33333333333333331</v>
      </c>
      <c r="L161" s="61">
        <f>COUNTIFS('2way'!$M$3:$M$7690,"&gt;50%",'2way'!$Y$3:$Y$7690,"Y",'2way'!$Q$3:$Q$7690,"=" &amp;B161) +  COUNTIFS('2way'!$M$3:$M$7690,"&gt;50%",'2way'!$Y$3:$Y$7690,"Y",'2way'!$R$3:$R$7690,"=" &amp;B161)</f>
        <v>0</v>
      </c>
      <c r="M161" s="61">
        <f>COUNTIFS('2way'!$M$3:$M$7690,"&gt;50%",'2way'!$Y$3:$Y$7690,"N",'2way'!$Q$3:$Q$7690,"=" &amp;B161) +  COUNTIFS('2way'!$M$3:$M$7690,"&gt;50%",'2way'!$Y$3:$Y$7690,"N",'2way'!$R$3:$R$7690,"=" &amp;B161)</f>
        <v>0</v>
      </c>
      <c r="N161" s="61">
        <f>COUNTIFS('2way'!$N$3:$N$7690,"&gt;50%",'2way'!$Y$3:$Y$7690,"N",'2way'!$Q$3:$Q$7690,"=" &amp;B161) +  COUNTIFS('2way'!$N$3:$N$7690,"&gt;50%",'2way'!$Y$3:$Y$7690,"N",'2way'!$R$3:$R$7690,"=" &amp;B161)</f>
        <v>0</v>
      </c>
      <c r="O161" s="61">
        <f>COUNTIFS('2way'!$N$3:$N$7690,"&gt;50%",'2way'!$Y$3:$Y$7690,"Y",'2way'!$Q$3:$Q$7690,"=" &amp;B161) +  COUNTIFS('2way'!$N$3:$N$7690,"&gt;50%",'2way'!$Y$3:$Y$7690,"Y",'2way'!$R$3:$R$7690,"=" &amp;B161)</f>
        <v>0</v>
      </c>
      <c r="P161">
        <f>COUNTIF('2way'!$Q$3:$Q$7690,"=" &amp;B161) + COUNTIF('2way'!$R$3:$R$7690,"=" &amp;B161)</f>
        <v>3</v>
      </c>
      <c r="Q161" s="6">
        <f t="shared" si="38"/>
        <v>0</v>
      </c>
      <c r="R161" s="6">
        <f t="shared" si="39"/>
        <v>0</v>
      </c>
      <c r="S161" s="6">
        <f t="shared" si="40"/>
        <v>0</v>
      </c>
      <c r="T161" s="6">
        <f t="shared" si="41"/>
        <v>0</v>
      </c>
      <c r="U161">
        <f t="shared" si="42"/>
        <v>2</v>
      </c>
      <c r="V161" s="6">
        <f t="shared" si="43"/>
        <v>0.66666666666666663</v>
      </c>
      <c r="W161">
        <f t="shared" si="44"/>
        <v>0</v>
      </c>
      <c r="X161" s="6">
        <f t="shared" si="45"/>
        <v>0</v>
      </c>
      <c r="Y161">
        <f t="shared" si="46"/>
        <v>1</v>
      </c>
      <c r="Z161" s="6">
        <f t="shared" si="47"/>
        <v>0.33333333333333331</v>
      </c>
      <c r="AA161">
        <f t="shared" si="48"/>
        <v>0</v>
      </c>
      <c r="AB161" s="6">
        <f t="shared" si="49"/>
        <v>0</v>
      </c>
    </row>
    <row r="162" spans="1:28" x14ac:dyDescent="0.25">
      <c r="A162" t="s">
        <v>271</v>
      </c>
      <c r="B162" t="s">
        <v>550</v>
      </c>
      <c r="C162" s="60">
        <f>COUNTIFS('2way'!$A$3:$A$7690,"&gt;50%",'2way'!$Y$3:$Y$7690,"Y",'2way'!$Q$3:$Q$7690,"=" &amp;B162) +  COUNTIFS('2way'!$A$3:$A$7690,"&gt;50%",'2way'!$Y$3:$Y$7690,"Y",'2way'!$R$3:$R$7690,"=" &amp;B162)</f>
        <v>3</v>
      </c>
      <c r="D162" s="61">
        <f>COUNTIFS('2way'!$A$3:$A$7690,"&gt;50%",'2way'!$Y$3:$Y$7690,"N",'2way'!$Q$3:$Q$7690,"=" &amp;B162) +  COUNTIFS('2way'!$A$3:$A$7690,"&gt;50%",'2way'!$Y$3:$Y$7690,"N",'2way'!$R$3:$R$7690,"=" &amp;B162)</f>
        <v>1</v>
      </c>
      <c r="E162" s="61">
        <f>COUNTIFS('2way'!$B$3:$B$7690,"&gt;50%",'2way'!$Y$3:$Y$7690,"N",'2way'!$Q$3:$Q$7690,"=" &amp;B162) +  COUNTIFS('2way'!$B$3:$B$7690,"&gt;50%",'2way'!$Y$3:$Y$7690,"N",'2way'!$R$3:$R$7690,"=" &amp;B162)</f>
        <v>0</v>
      </c>
      <c r="F162" s="61">
        <f>COUNTIFS('2way'!$B$3:$B$7690,"&gt;50%",'2way'!$Y$3:$Y$7690,"Y",'2way'!$Q$3:$Q$7690,"=" &amp;B162) +  COUNTIFS('2way'!$B$3:$B$7690,"&gt;50%",'2way'!$Y$3:$Y$7690,"Y",'2way'!$R$3:$R$7690,"=" &amp;B162)</f>
        <v>0</v>
      </c>
      <c r="G162">
        <f>COUNTIF('2way'!$Q$3:$Q$7690,"=" &amp;B162) + COUNTIF('2way'!$R$3:$R$7690,"=" &amp;B162)</f>
        <v>4</v>
      </c>
      <c r="H162" s="6">
        <f t="shared" si="34"/>
        <v>0.75</v>
      </c>
      <c r="I162" s="6">
        <f t="shared" si="35"/>
        <v>0.25</v>
      </c>
      <c r="J162" s="6">
        <f t="shared" si="36"/>
        <v>0</v>
      </c>
      <c r="K162" s="6">
        <f t="shared" si="37"/>
        <v>0</v>
      </c>
      <c r="L162" s="61">
        <f>COUNTIFS('2way'!$M$3:$M$7690,"&gt;50%",'2way'!$Y$3:$Y$7690,"Y",'2way'!$Q$3:$Q$7690,"=" &amp;B162) +  COUNTIFS('2way'!$M$3:$M$7690,"&gt;50%",'2way'!$Y$3:$Y$7690,"Y",'2way'!$R$3:$R$7690,"=" &amp;B162)</f>
        <v>0</v>
      </c>
      <c r="M162" s="61">
        <f>COUNTIFS('2way'!$M$3:$M$7690,"&gt;50%",'2way'!$Y$3:$Y$7690,"N",'2way'!$Q$3:$Q$7690,"=" &amp;B162) +  COUNTIFS('2way'!$M$3:$M$7690,"&gt;50%",'2way'!$Y$3:$Y$7690,"N",'2way'!$R$3:$R$7690,"=" &amp;B162)</f>
        <v>0</v>
      </c>
      <c r="N162" s="61">
        <f>COUNTIFS('2way'!$N$3:$N$7690,"&gt;50%",'2way'!$Y$3:$Y$7690,"N",'2way'!$Q$3:$Q$7690,"=" &amp;B162) +  COUNTIFS('2way'!$N$3:$N$7690,"&gt;50%",'2way'!$Y$3:$Y$7690,"N",'2way'!$R$3:$R$7690,"=" &amp;B162)</f>
        <v>0</v>
      </c>
      <c r="O162" s="61">
        <f>COUNTIFS('2way'!$N$3:$N$7690,"&gt;50%",'2way'!$Y$3:$Y$7690,"Y",'2way'!$Q$3:$Q$7690,"=" &amp;B162) +  COUNTIFS('2way'!$N$3:$N$7690,"&gt;50%",'2way'!$Y$3:$Y$7690,"Y",'2way'!$R$3:$R$7690,"=" &amp;B162)</f>
        <v>0</v>
      </c>
      <c r="P162">
        <f>COUNTIF('2way'!$Q$3:$Q$7690,"=" &amp;B162) + COUNTIF('2way'!$R$3:$R$7690,"=" &amp;B162)</f>
        <v>4</v>
      </c>
      <c r="Q162" s="6">
        <f t="shared" si="38"/>
        <v>0</v>
      </c>
      <c r="R162" s="6">
        <f t="shared" si="39"/>
        <v>0</v>
      </c>
      <c r="S162" s="6">
        <f t="shared" si="40"/>
        <v>0</v>
      </c>
      <c r="T162" s="6">
        <f t="shared" si="41"/>
        <v>0</v>
      </c>
      <c r="U162">
        <f t="shared" si="42"/>
        <v>3</v>
      </c>
      <c r="V162" s="6">
        <f t="shared" si="43"/>
        <v>0.75</v>
      </c>
      <c r="W162">
        <f t="shared" si="44"/>
        <v>0</v>
      </c>
      <c r="X162" s="6">
        <f t="shared" si="45"/>
        <v>0</v>
      </c>
      <c r="Y162">
        <f t="shared" si="46"/>
        <v>1</v>
      </c>
      <c r="Z162" s="6">
        <f t="shared" si="47"/>
        <v>0.25</v>
      </c>
      <c r="AA162">
        <f t="shared" si="48"/>
        <v>0</v>
      </c>
      <c r="AB162" s="6">
        <f t="shared" si="49"/>
        <v>0</v>
      </c>
    </row>
    <row r="163" spans="1:28" x14ac:dyDescent="0.25">
      <c r="A163" t="s">
        <v>271</v>
      </c>
      <c r="B163" t="s">
        <v>566</v>
      </c>
      <c r="C163" s="60">
        <f>COUNTIFS('2way'!$A$3:$A$7690,"&gt;50%",'2way'!$Y$3:$Y$7690,"Y",'2way'!$Q$3:$Q$7690,"=" &amp;B163) +  COUNTIFS('2way'!$A$3:$A$7690,"&gt;50%",'2way'!$Y$3:$Y$7690,"Y",'2way'!$R$3:$R$7690,"=" &amp;B163)</f>
        <v>1</v>
      </c>
      <c r="D163" s="61">
        <f>COUNTIFS('2way'!$A$3:$A$7690,"&gt;50%",'2way'!$Y$3:$Y$7690,"N",'2way'!$Q$3:$Q$7690,"=" &amp;B163) +  COUNTIFS('2way'!$A$3:$A$7690,"&gt;50%",'2way'!$Y$3:$Y$7690,"N",'2way'!$R$3:$R$7690,"=" &amp;B163)</f>
        <v>1</v>
      </c>
      <c r="E163" s="61">
        <f>COUNTIFS('2way'!$B$3:$B$7690,"&gt;50%",'2way'!$Y$3:$Y$7690,"N",'2way'!$Q$3:$Q$7690,"=" &amp;B163) +  COUNTIFS('2way'!$B$3:$B$7690,"&gt;50%",'2way'!$Y$3:$Y$7690,"N",'2way'!$R$3:$R$7690,"=" &amp;B163)</f>
        <v>1</v>
      </c>
      <c r="F163" s="61">
        <f>COUNTIFS('2way'!$B$3:$B$7690,"&gt;50%",'2way'!$Y$3:$Y$7690,"Y",'2way'!$Q$3:$Q$7690,"=" &amp;B163) +  COUNTIFS('2way'!$B$3:$B$7690,"&gt;50%",'2way'!$Y$3:$Y$7690,"Y",'2way'!$R$3:$R$7690,"=" &amp;B163)</f>
        <v>0</v>
      </c>
      <c r="G163">
        <f>COUNTIF('2way'!$Q$3:$Q$7690,"=" &amp;B163) + COUNTIF('2way'!$R$3:$R$7690,"=" &amp;B163)</f>
        <v>3</v>
      </c>
      <c r="H163" s="6">
        <f t="shared" si="34"/>
        <v>0.33333333333333331</v>
      </c>
      <c r="I163" s="6">
        <f t="shared" si="35"/>
        <v>0.33333333333333331</v>
      </c>
      <c r="J163" s="6">
        <f t="shared" si="36"/>
        <v>0.33333333333333331</v>
      </c>
      <c r="K163" s="6">
        <f t="shared" si="37"/>
        <v>0</v>
      </c>
      <c r="L163" s="61">
        <f>COUNTIFS('2way'!$M$3:$M$7690,"&gt;50%",'2way'!$Y$3:$Y$7690,"Y",'2way'!$Q$3:$Q$7690,"=" &amp;B163) +  COUNTIFS('2way'!$M$3:$M$7690,"&gt;50%",'2way'!$Y$3:$Y$7690,"Y",'2way'!$R$3:$R$7690,"=" &amp;B163)</f>
        <v>0</v>
      </c>
      <c r="M163" s="61">
        <f>COUNTIFS('2way'!$M$3:$M$7690,"&gt;50%",'2way'!$Y$3:$Y$7690,"N",'2way'!$Q$3:$Q$7690,"=" &amp;B163) +  COUNTIFS('2way'!$M$3:$M$7690,"&gt;50%",'2way'!$Y$3:$Y$7690,"N",'2way'!$R$3:$R$7690,"=" &amp;B163)</f>
        <v>0</v>
      </c>
      <c r="N163" s="61">
        <f>COUNTIFS('2way'!$N$3:$N$7690,"&gt;50%",'2way'!$Y$3:$Y$7690,"N",'2way'!$Q$3:$Q$7690,"=" &amp;B163) +  COUNTIFS('2way'!$N$3:$N$7690,"&gt;50%",'2way'!$Y$3:$Y$7690,"N",'2way'!$R$3:$R$7690,"=" &amp;B163)</f>
        <v>0</v>
      </c>
      <c r="O163" s="61">
        <f>COUNTIFS('2way'!$N$3:$N$7690,"&gt;50%",'2way'!$Y$3:$Y$7690,"Y",'2way'!$Q$3:$Q$7690,"=" &amp;B163) +  COUNTIFS('2way'!$N$3:$N$7690,"&gt;50%",'2way'!$Y$3:$Y$7690,"Y",'2way'!$R$3:$R$7690,"=" &amp;B163)</f>
        <v>0</v>
      </c>
      <c r="P163">
        <f>COUNTIF('2way'!$Q$3:$Q$7690,"=" &amp;B163) + COUNTIF('2way'!$R$3:$R$7690,"=" &amp;B163)</f>
        <v>3</v>
      </c>
      <c r="Q163" s="6">
        <f t="shared" si="38"/>
        <v>0</v>
      </c>
      <c r="R163" s="6">
        <f t="shared" si="39"/>
        <v>0</v>
      </c>
      <c r="S163" s="6">
        <f t="shared" si="40"/>
        <v>0</v>
      </c>
      <c r="T163" s="6">
        <f t="shared" si="41"/>
        <v>0</v>
      </c>
      <c r="U163">
        <f t="shared" si="42"/>
        <v>2</v>
      </c>
      <c r="V163" s="6">
        <f t="shared" si="43"/>
        <v>0.66666666666666663</v>
      </c>
      <c r="W163">
        <f t="shared" si="44"/>
        <v>0</v>
      </c>
      <c r="X163" s="6">
        <f t="shared" si="45"/>
        <v>0</v>
      </c>
      <c r="Y163">
        <f t="shared" si="46"/>
        <v>1</v>
      </c>
      <c r="Z163" s="6">
        <f t="shared" si="47"/>
        <v>0.33333333333333331</v>
      </c>
      <c r="AA163">
        <f t="shared" si="48"/>
        <v>0</v>
      </c>
      <c r="AB163" s="6">
        <f t="shared" si="49"/>
        <v>0</v>
      </c>
    </row>
    <row r="164" spans="1:28" x14ac:dyDescent="0.25">
      <c r="A164" t="s">
        <v>271</v>
      </c>
      <c r="B164" t="s">
        <v>543</v>
      </c>
      <c r="C164" s="60">
        <f>COUNTIFS('2way'!$A$3:$A$7690,"&gt;50%",'2way'!$Y$3:$Y$7690,"Y",'2way'!$Q$3:$Q$7690,"=" &amp;B164) +  COUNTIFS('2way'!$A$3:$A$7690,"&gt;50%",'2way'!$Y$3:$Y$7690,"Y",'2way'!$R$3:$R$7690,"=" &amp;B164)</f>
        <v>0</v>
      </c>
      <c r="D164" s="61">
        <f>COUNTIFS('2way'!$A$3:$A$7690,"&gt;50%",'2way'!$Y$3:$Y$7690,"N",'2way'!$Q$3:$Q$7690,"=" &amp;B164) +  COUNTIFS('2way'!$A$3:$A$7690,"&gt;50%",'2way'!$Y$3:$Y$7690,"N",'2way'!$R$3:$R$7690,"=" &amp;B164)</f>
        <v>2</v>
      </c>
      <c r="E164" s="61">
        <f>COUNTIFS('2way'!$B$3:$B$7690,"&gt;50%",'2way'!$Y$3:$Y$7690,"N",'2way'!$Q$3:$Q$7690,"=" &amp;B164) +  COUNTIFS('2way'!$B$3:$B$7690,"&gt;50%",'2way'!$Y$3:$Y$7690,"N",'2way'!$R$3:$R$7690,"=" &amp;B164)</f>
        <v>0</v>
      </c>
      <c r="F164" s="61">
        <f>COUNTIFS('2way'!$B$3:$B$7690,"&gt;50%",'2way'!$Y$3:$Y$7690,"Y",'2way'!$Q$3:$Q$7690,"=" &amp;B164) +  COUNTIFS('2way'!$B$3:$B$7690,"&gt;50%",'2way'!$Y$3:$Y$7690,"Y",'2way'!$R$3:$R$7690,"=" &amp;B164)</f>
        <v>2</v>
      </c>
      <c r="G164">
        <f>COUNTIF('2way'!$Q$3:$Q$7690,"=" &amp;B164) + COUNTIF('2way'!$R$3:$R$7690,"=" &amp;B164)</f>
        <v>4</v>
      </c>
      <c r="H164" s="6">
        <f t="shared" si="34"/>
        <v>0</v>
      </c>
      <c r="I164" s="6">
        <f t="shared" si="35"/>
        <v>0.5</v>
      </c>
      <c r="J164" s="6">
        <f t="shared" si="36"/>
        <v>0</v>
      </c>
      <c r="K164" s="6">
        <f t="shared" si="37"/>
        <v>0.5</v>
      </c>
      <c r="L164" s="61">
        <f>COUNTIFS('2way'!$M$3:$M$7690,"&gt;50%",'2way'!$Y$3:$Y$7690,"Y",'2way'!$Q$3:$Q$7690,"=" &amp;B164) +  COUNTIFS('2way'!$M$3:$M$7690,"&gt;50%",'2way'!$Y$3:$Y$7690,"Y",'2way'!$R$3:$R$7690,"=" &amp;B164)</f>
        <v>0</v>
      </c>
      <c r="M164" s="61">
        <f>COUNTIFS('2way'!$M$3:$M$7690,"&gt;50%",'2way'!$Y$3:$Y$7690,"N",'2way'!$Q$3:$Q$7690,"=" &amp;B164) +  COUNTIFS('2way'!$M$3:$M$7690,"&gt;50%",'2way'!$Y$3:$Y$7690,"N",'2way'!$R$3:$R$7690,"=" &amp;B164)</f>
        <v>0</v>
      </c>
      <c r="N164" s="61">
        <f>COUNTIFS('2way'!$N$3:$N$7690,"&gt;50%",'2way'!$Y$3:$Y$7690,"N",'2way'!$Q$3:$Q$7690,"=" &amp;B164) +  COUNTIFS('2way'!$N$3:$N$7690,"&gt;50%",'2way'!$Y$3:$Y$7690,"N",'2way'!$R$3:$R$7690,"=" &amp;B164)</f>
        <v>0</v>
      </c>
      <c r="O164" s="61">
        <f>COUNTIFS('2way'!$N$3:$N$7690,"&gt;50%",'2way'!$Y$3:$Y$7690,"Y",'2way'!$Q$3:$Q$7690,"=" &amp;B164) +  COUNTIFS('2way'!$N$3:$N$7690,"&gt;50%",'2way'!$Y$3:$Y$7690,"Y",'2way'!$R$3:$R$7690,"=" &amp;B164)</f>
        <v>0</v>
      </c>
      <c r="P164">
        <f>COUNTIF('2way'!$Q$3:$Q$7690,"=" &amp;B164) + COUNTIF('2way'!$R$3:$R$7690,"=" &amp;B164)</f>
        <v>4</v>
      </c>
      <c r="Q164" s="6">
        <f t="shared" si="38"/>
        <v>0</v>
      </c>
      <c r="R164" s="6">
        <f t="shared" si="39"/>
        <v>0</v>
      </c>
      <c r="S164" s="6">
        <f t="shared" si="40"/>
        <v>0</v>
      </c>
      <c r="T164" s="6">
        <f t="shared" si="41"/>
        <v>0</v>
      </c>
      <c r="U164">
        <f t="shared" si="42"/>
        <v>0</v>
      </c>
      <c r="V164" s="6">
        <f t="shared" si="43"/>
        <v>0</v>
      </c>
      <c r="W164">
        <f t="shared" si="44"/>
        <v>0</v>
      </c>
      <c r="X164" s="6">
        <f t="shared" si="45"/>
        <v>0</v>
      </c>
      <c r="Y164">
        <f t="shared" si="46"/>
        <v>4</v>
      </c>
      <c r="Z164" s="6">
        <f t="shared" si="47"/>
        <v>1</v>
      </c>
      <c r="AA164">
        <f t="shared" si="48"/>
        <v>0</v>
      </c>
      <c r="AB164" s="6">
        <f t="shared" si="49"/>
        <v>0</v>
      </c>
    </row>
    <row r="165" spans="1:28" x14ac:dyDescent="0.25">
      <c r="A165" t="s">
        <v>271</v>
      </c>
      <c r="B165" t="s">
        <v>571</v>
      </c>
      <c r="C165" s="60">
        <f>COUNTIFS('2way'!$A$3:$A$7690,"&gt;50%",'2way'!$Y$3:$Y$7690,"Y",'2way'!$Q$3:$Q$7690,"=" &amp;B165) +  COUNTIFS('2way'!$A$3:$A$7690,"&gt;50%",'2way'!$Y$3:$Y$7690,"Y",'2way'!$R$3:$R$7690,"=" &amp;B165)</f>
        <v>1</v>
      </c>
      <c r="D165" s="61">
        <f>COUNTIFS('2way'!$A$3:$A$7690,"&gt;50%",'2way'!$Y$3:$Y$7690,"N",'2way'!$Q$3:$Q$7690,"=" &amp;B165) +  COUNTIFS('2way'!$A$3:$A$7690,"&gt;50%",'2way'!$Y$3:$Y$7690,"N",'2way'!$R$3:$R$7690,"=" &amp;B165)</f>
        <v>2</v>
      </c>
      <c r="E165" s="61">
        <f>COUNTIFS('2way'!$B$3:$B$7690,"&gt;50%",'2way'!$Y$3:$Y$7690,"N",'2way'!$Q$3:$Q$7690,"=" &amp;B165) +  COUNTIFS('2way'!$B$3:$B$7690,"&gt;50%",'2way'!$Y$3:$Y$7690,"N",'2way'!$R$3:$R$7690,"=" &amp;B165)</f>
        <v>0</v>
      </c>
      <c r="F165" s="61">
        <f>COUNTIFS('2way'!$B$3:$B$7690,"&gt;50%",'2way'!$Y$3:$Y$7690,"Y",'2way'!$Q$3:$Q$7690,"=" &amp;B165) +  COUNTIFS('2way'!$B$3:$B$7690,"&gt;50%",'2way'!$Y$3:$Y$7690,"Y",'2way'!$R$3:$R$7690,"=" &amp;B165)</f>
        <v>0</v>
      </c>
      <c r="G165">
        <f>COUNTIF('2way'!$Q$3:$Q$7690,"=" &amp;B165) + COUNTIF('2way'!$R$3:$R$7690,"=" &amp;B165)</f>
        <v>3</v>
      </c>
      <c r="H165" s="6">
        <f t="shared" si="34"/>
        <v>0.33333333333333331</v>
      </c>
      <c r="I165" s="6">
        <f t="shared" si="35"/>
        <v>0.66666666666666663</v>
      </c>
      <c r="J165" s="6">
        <f t="shared" si="36"/>
        <v>0</v>
      </c>
      <c r="K165" s="6">
        <f t="shared" si="37"/>
        <v>0</v>
      </c>
      <c r="L165" s="61">
        <f>COUNTIFS('2way'!$M$3:$M$7690,"&gt;50%",'2way'!$Y$3:$Y$7690,"Y",'2way'!$Q$3:$Q$7690,"=" &amp;B165) +  COUNTIFS('2way'!$M$3:$M$7690,"&gt;50%",'2way'!$Y$3:$Y$7690,"Y",'2way'!$R$3:$R$7690,"=" &amp;B165)</f>
        <v>0</v>
      </c>
      <c r="M165" s="61">
        <f>COUNTIFS('2way'!$M$3:$M$7690,"&gt;50%",'2way'!$Y$3:$Y$7690,"N",'2way'!$Q$3:$Q$7690,"=" &amp;B165) +  COUNTIFS('2way'!$M$3:$M$7690,"&gt;50%",'2way'!$Y$3:$Y$7690,"N",'2way'!$R$3:$R$7690,"=" &amp;B165)</f>
        <v>0</v>
      </c>
      <c r="N165" s="61">
        <f>COUNTIFS('2way'!$N$3:$N$7690,"&gt;50%",'2way'!$Y$3:$Y$7690,"N",'2way'!$Q$3:$Q$7690,"=" &amp;B165) +  COUNTIFS('2way'!$N$3:$N$7690,"&gt;50%",'2way'!$Y$3:$Y$7690,"N",'2way'!$R$3:$R$7690,"=" &amp;B165)</f>
        <v>0</v>
      </c>
      <c r="O165" s="61">
        <f>COUNTIFS('2way'!$N$3:$N$7690,"&gt;50%",'2way'!$Y$3:$Y$7690,"Y",'2way'!$Q$3:$Q$7690,"=" &amp;B165) +  COUNTIFS('2way'!$N$3:$N$7690,"&gt;50%",'2way'!$Y$3:$Y$7690,"Y",'2way'!$R$3:$R$7690,"=" &amp;B165)</f>
        <v>0</v>
      </c>
      <c r="P165">
        <f>COUNTIF('2way'!$Q$3:$Q$7690,"=" &amp;B165) + COUNTIF('2way'!$R$3:$R$7690,"=" &amp;B165)</f>
        <v>3</v>
      </c>
      <c r="Q165" s="6">
        <f t="shared" si="38"/>
        <v>0</v>
      </c>
      <c r="R165" s="6">
        <f t="shared" si="39"/>
        <v>0</v>
      </c>
      <c r="S165" s="6">
        <f t="shared" si="40"/>
        <v>0</v>
      </c>
      <c r="T165" s="6">
        <f t="shared" si="41"/>
        <v>0</v>
      </c>
      <c r="U165">
        <f t="shared" si="42"/>
        <v>1</v>
      </c>
      <c r="V165" s="6">
        <f t="shared" si="43"/>
        <v>0.33333333333333331</v>
      </c>
      <c r="W165">
        <f t="shared" si="44"/>
        <v>0</v>
      </c>
      <c r="X165" s="6">
        <f t="shared" si="45"/>
        <v>0</v>
      </c>
      <c r="Y165">
        <f t="shared" si="46"/>
        <v>2</v>
      </c>
      <c r="Z165" s="6">
        <f t="shared" si="47"/>
        <v>0.66666666666666663</v>
      </c>
      <c r="AA165">
        <f t="shared" si="48"/>
        <v>0</v>
      </c>
      <c r="AB165" s="6">
        <f t="shared" si="49"/>
        <v>0</v>
      </c>
    </row>
    <row r="166" spans="1:28" x14ac:dyDescent="0.25">
      <c r="A166" t="s">
        <v>271</v>
      </c>
      <c r="B166" t="s">
        <v>548</v>
      </c>
      <c r="C166" s="60">
        <f>COUNTIFS('2way'!$A$3:$A$7690,"&gt;50%",'2way'!$Y$3:$Y$7690,"Y",'2way'!$Q$3:$Q$7690,"=" &amp;B166) +  COUNTIFS('2way'!$A$3:$A$7690,"&gt;50%",'2way'!$Y$3:$Y$7690,"Y",'2way'!$R$3:$R$7690,"=" &amp;B166)</f>
        <v>1</v>
      </c>
      <c r="D166" s="61">
        <f>COUNTIFS('2way'!$A$3:$A$7690,"&gt;50%",'2way'!$Y$3:$Y$7690,"N",'2way'!$Q$3:$Q$7690,"=" &amp;B166) +  COUNTIFS('2way'!$A$3:$A$7690,"&gt;50%",'2way'!$Y$3:$Y$7690,"N",'2way'!$R$3:$R$7690,"=" &amp;B166)</f>
        <v>2</v>
      </c>
      <c r="E166" s="61">
        <f>COUNTIFS('2way'!$B$3:$B$7690,"&gt;50%",'2way'!$Y$3:$Y$7690,"N",'2way'!$Q$3:$Q$7690,"=" &amp;B166) +  COUNTIFS('2way'!$B$3:$B$7690,"&gt;50%",'2way'!$Y$3:$Y$7690,"N",'2way'!$R$3:$R$7690,"=" &amp;B166)</f>
        <v>0</v>
      </c>
      <c r="F166" s="61">
        <f>COUNTIFS('2way'!$B$3:$B$7690,"&gt;50%",'2way'!$Y$3:$Y$7690,"Y",'2way'!$Q$3:$Q$7690,"=" &amp;B166) +  COUNTIFS('2way'!$B$3:$B$7690,"&gt;50%",'2way'!$Y$3:$Y$7690,"Y",'2way'!$R$3:$R$7690,"=" &amp;B166)</f>
        <v>1</v>
      </c>
      <c r="G166">
        <f>COUNTIF('2way'!$Q$3:$Q$7690,"=" &amp;B166) + COUNTIF('2way'!$R$3:$R$7690,"=" &amp;B166)</f>
        <v>4</v>
      </c>
      <c r="H166" s="6">
        <f t="shared" si="34"/>
        <v>0.25</v>
      </c>
      <c r="I166" s="6">
        <f t="shared" si="35"/>
        <v>0.5</v>
      </c>
      <c r="J166" s="6">
        <f t="shared" si="36"/>
        <v>0</v>
      </c>
      <c r="K166" s="6">
        <f t="shared" si="37"/>
        <v>0.25</v>
      </c>
      <c r="L166" s="61">
        <f>COUNTIFS('2way'!$M$3:$M$7690,"&gt;50%",'2way'!$Y$3:$Y$7690,"Y",'2way'!$Q$3:$Q$7690,"=" &amp;B166) +  COUNTIFS('2way'!$M$3:$M$7690,"&gt;50%",'2way'!$Y$3:$Y$7690,"Y",'2way'!$R$3:$R$7690,"=" &amp;B166)</f>
        <v>0</v>
      </c>
      <c r="M166" s="61">
        <f>COUNTIFS('2way'!$M$3:$M$7690,"&gt;50%",'2way'!$Y$3:$Y$7690,"N",'2way'!$Q$3:$Q$7690,"=" &amp;B166) +  COUNTIFS('2way'!$M$3:$M$7690,"&gt;50%",'2way'!$Y$3:$Y$7690,"N",'2way'!$R$3:$R$7690,"=" &amp;B166)</f>
        <v>0</v>
      </c>
      <c r="N166" s="61">
        <f>COUNTIFS('2way'!$N$3:$N$7690,"&gt;50%",'2way'!$Y$3:$Y$7690,"N",'2way'!$Q$3:$Q$7690,"=" &amp;B166) +  COUNTIFS('2way'!$N$3:$N$7690,"&gt;50%",'2way'!$Y$3:$Y$7690,"N",'2way'!$R$3:$R$7690,"=" &amp;B166)</f>
        <v>0</v>
      </c>
      <c r="O166" s="61">
        <f>COUNTIFS('2way'!$N$3:$N$7690,"&gt;50%",'2way'!$Y$3:$Y$7690,"Y",'2way'!$Q$3:$Q$7690,"=" &amp;B166) +  COUNTIFS('2way'!$N$3:$N$7690,"&gt;50%",'2way'!$Y$3:$Y$7690,"Y",'2way'!$R$3:$R$7690,"=" &amp;B166)</f>
        <v>0</v>
      </c>
      <c r="P166">
        <f>COUNTIF('2way'!$Q$3:$Q$7690,"=" &amp;B166) + COUNTIF('2way'!$R$3:$R$7690,"=" &amp;B166)</f>
        <v>4</v>
      </c>
      <c r="Q166" s="6">
        <f t="shared" si="38"/>
        <v>0</v>
      </c>
      <c r="R166" s="6">
        <f t="shared" si="39"/>
        <v>0</v>
      </c>
      <c r="S166" s="6">
        <f t="shared" si="40"/>
        <v>0</v>
      </c>
      <c r="T166" s="6">
        <f t="shared" si="41"/>
        <v>0</v>
      </c>
      <c r="U166">
        <f t="shared" si="42"/>
        <v>1</v>
      </c>
      <c r="V166" s="6">
        <f t="shared" si="43"/>
        <v>0.25</v>
      </c>
      <c r="W166">
        <f t="shared" si="44"/>
        <v>0</v>
      </c>
      <c r="X166" s="6">
        <f t="shared" si="45"/>
        <v>0</v>
      </c>
      <c r="Y166">
        <f t="shared" si="46"/>
        <v>3</v>
      </c>
      <c r="Z166" s="6">
        <f t="shared" si="47"/>
        <v>0.75</v>
      </c>
      <c r="AA166">
        <f t="shared" si="48"/>
        <v>0</v>
      </c>
      <c r="AB166" s="6">
        <f t="shared" si="49"/>
        <v>0</v>
      </c>
    </row>
    <row r="167" spans="1:28" x14ac:dyDescent="0.25">
      <c r="A167" t="s">
        <v>270</v>
      </c>
      <c r="B167" t="s">
        <v>345</v>
      </c>
      <c r="C167" s="60">
        <f>COUNTIFS('2way'!$A$3:$A$7690,"&gt;50%",'2way'!$Y$3:$Y$7690,"Y",'2way'!$Q$3:$Q$7690,"=" &amp;B167) +  COUNTIFS('2way'!$A$3:$A$7690,"&gt;50%",'2way'!$Y$3:$Y$7690,"Y",'2way'!$R$3:$R$7690,"=" &amp;B167)</f>
        <v>1</v>
      </c>
      <c r="D167" s="61">
        <f>COUNTIFS('2way'!$A$3:$A$7690,"&gt;50%",'2way'!$Y$3:$Y$7690,"N",'2way'!$Q$3:$Q$7690,"=" &amp;B167) +  COUNTIFS('2way'!$A$3:$A$7690,"&gt;50%",'2way'!$Y$3:$Y$7690,"N",'2way'!$R$3:$R$7690,"=" &amp;B167)</f>
        <v>0</v>
      </c>
      <c r="E167" s="61">
        <f>COUNTIFS('2way'!$B$3:$B$7690,"&gt;50%",'2way'!$Y$3:$Y$7690,"N",'2way'!$Q$3:$Q$7690,"=" &amp;B167) +  COUNTIFS('2way'!$B$3:$B$7690,"&gt;50%",'2way'!$Y$3:$Y$7690,"N",'2way'!$R$3:$R$7690,"=" &amp;B167)</f>
        <v>1</v>
      </c>
      <c r="F167" s="61">
        <f>COUNTIFS('2way'!$B$3:$B$7690,"&gt;50%",'2way'!$Y$3:$Y$7690,"Y",'2way'!$Q$3:$Q$7690,"=" &amp;B167) +  COUNTIFS('2way'!$B$3:$B$7690,"&gt;50%",'2way'!$Y$3:$Y$7690,"Y",'2way'!$R$3:$R$7690,"=" &amp;B167)</f>
        <v>2</v>
      </c>
      <c r="G167">
        <f>COUNTIF('2way'!$Q$3:$Q$7690,"=" &amp;B167) + COUNTIF('2way'!$R$3:$R$7690,"=" &amp;B167)</f>
        <v>6</v>
      </c>
      <c r="H167" s="6">
        <f t="shared" si="34"/>
        <v>0.16666666666666666</v>
      </c>
      <c r="I167" s="6">
        <f t="shared" si="35"/>
        <v>0</v>
      </c>
      <c r="J167" s="6">
        <f t="shared" si="36"/>
        <v>0.16666666666666666</v>
      </c>
      <c r="K167" s="6">
        <f t="shared" si="37"/>
        <v>0.33333333333333331</v>
      </c>
      <c r="L167" s="61">
        <f>COUNTIFS('2way'!$M$3:$M$7690,"&gt;50%",'2way'!$Y$3:$Y$7690,"Y",'2way'!$Q$3:$Q$7690,"=" &amp;B167) +  COUNTIFS('2way'!$M$3:$M$7690,"&gt;50%",'2way'!$Y$3:$Y$7690,"Y",'2way'!$R$3:$R$7690,"=" &amp;B167)</f>
        <v>0</v>
      </c>
      <c r="M167" s="61">
        <f>COUNTIFS('2way'!$M$3:$M$7690,"&gt;50%",'2way'!$Y$3:$Y$7690,"N",'2way'!$Q$3:$Q$7690,"=" &amp;B167) +  COUNTIFS('2way'!$M$3:$M$7690,"&gt;50%",'2way'!$Y$3:$Y$7690,"N",'2way'!$R$3:$R$7690,"=" &amp;B167)</f>
        <v>0</v>
      </c>
      <c r="N167" s="61">
        <f>COUNTIFS('2way'!$N$3:$N$7690,"&gt;50%",'2way'!$Y$3:$Y$7690,"N",'2way'!$Q$3:$Q$7690,"=" &amp;B167) +  COUNTIFS('2way'!$N$3:$N$7690,"&gt;50%",'2way'!$Y$3:$Y$7690,"N",'2way'!$R$3:$R$7690,"=" &amp;B167)</f>
        <v>0</v>
      </c>
      <c r="O167" s="61">
        <f>COUNTIFS('2way'!$N$3:$N$7690,"&gt;50%",'2way'!$Y$3:$Y$7690,"Y",'2way'!$Q$3:$Q$7690,"=" &amp;B167) +  COUNTIFS('2way'!$N$3:$N$7690,"&gt;50%",'2way'!$Y$3:$Y$7690,"Y",'2way'!$R$3:$R$7690,"=" &amp;B167)</f>
        <v>0</v>
      </c>
      <c r="P167">
        <f>COUNTIF('2way'!$Q$3:$Q$7690,"=" &amp;B167) + COUNTIF('2way'!$R$3:$R$7690,"=" &amp;B167)</f>
        <v>6</v>
      </c>
      <c r="Q167" s="6">
        <f t="shared" si="38"/>
        <v>0</v>
      </c>
      <c r="R167" s="6">
        <f t="shared" si="39"/>
        <v>0</v>
      </c>
      <c r="S167" s="6">
        <f t="shared" si="40"/>
        <v>0</v>
      </c>
      <c r="T167" s="6">
        <f t="shared" si="41"/>
        <v>0</v>
      </c>
      <c r="U167">
        <f t="shared" si="42"/>
        <v>2</v>
      </c>
      <c r="V167" s="6">
        <f t="shared" si="43"/>
        <v>0.33333333333333331</v>
      </c>
      <c r="W167">
        <f t="shared" si="44"/>
        <v>0</v>
      </c>
      <c r="X167" s="6">
        <f t="shared" si="45"/>
        <v>0</v>
      </c>
      <c r="Y167">
        <f t="shared" si="46"/>
        <v>2</v>
      </c>
      <c r="Z167" s="6">
        <f t="shared" si="47"/>
        <v>0.33333333333333331</v>
      </c>
      <c r="AA167">
        <f t="shared" si="48"/>
        <v>0</v>
      </c>
      <c r="AB167" s="6">
        <f t="shared" si="49"/>
        <v>0</v>
      </c>
    </row>
    <row r="168" spans="1:28" x14ac:dyDescent="0.25">
      <c r="A168" t="s">
        <v>270</v>
      </c>
      <c r="B168" t="s">
        <v>424</v>
      </c>
      <c r="C168" s="60">
        <f>COUNTIFS('2way'!$A$3:$A$7690,"&gt;50%",'2way'!$Y$3:$Y$7690,"Y",'2way'!$Q$3:$Q$7690,"=" &amp;B168) +  COUNTIFS('2way'!$A$3:$A$7690,"&gt;50%",'2way'!$Y$3:$Y$7690,"Y",'2way'!$R$3:$R$7690,"=" &amp;B168)</f>
        <v>3</v>
      </c>
      <c r="D168" s="61">
        <f>COUNTIFS('2way'!$A$3:$A$7690,"&gt;50%",'2way'!$Y$3:$Y$7690,"N",'2way'!$Q$3:$Q$7690,"=" &amp;B168) +  COUNTIFS('2way'!$A$3:$A$7690,"&gt;50%",'2way'!$Y$3:$Y$7690,"N",'2way'!$R$3:$R$7690,"=" &amp;B168)</f>
        <v>1</v>
      </c>
      <c r="E168" s="61">
        <f>COUNTIFS('2way'!$B$3:$B$7690,"&gt;50%",'2way'!$Y$3:$Y$7690,"N",'2way'!$Q$3:$Q$7690,"=" &amp;B168) +  COUNTIFS('2way'!$B$3:$B$7690,"&gt;50%",'2way'!$Y$3:$Y$7690,"N",'2way'!$R$3:$R$7690,"=" &amp;B168)</f>
        <v>1</v>
      </c>
      <c r="F168" s="61">
        <f>COUNTIFS('2way'!$B$3:$B$7690,"&gt;50%",'2way'!$Y$3:$Y$7690,"Y",'2way'!$Q$3:$Q$7690,"=" &amp;B168) +  COUNTIFS('2way'!$B$3:$B$7690,"&gt;50%",'2way'!$Y$3:$Y$7690,"Y",'2way'!$R$3:$R$7690,"=" &amp;B168)</f>
        <v>0</v>
      </c>
      <c r="G168">
        <f>COUNTIF('2way'!$Q$3:$Q$7690,"=" &amp;B168) + COUNTIF('2way'!$R$3:$R$7690,"=" &amp;B168)</f>
        <v>5</v>
      </c>
      <c r="H168" s="6">
        <f t="shared" si="34"/>
        <v>0.6</v>
      </c>
      <c r="I168" s="6">
        <f t="shared" si="35"/>
        <v>0.2</v>
      </c>
      <c r="J168" s="6">
        <f t="shared" si="36"/>
        <v>0.2</v>
      </c>
      <c r="K168" s="6">
        <f t="shared" si="37"/>
        <v>0</v>
      </c>
      <c r="L168" s="61">
        <f>COUNTIFS('2way'!$M$3:$M$7690,"&gt;50%",'2way'!$Y$3:$Y$7690,"Y",'2way'!$Q$3:$Q$7690,"=" &amp;B168) +  COUNTIFS('2way'!$M$3:$M$7690,"&gt;50%",'2way'!$Y$3:$Y$7690,"Y",'2way'!$R$3:$R$7690,"=" &amp;B168)</f>
        <v>0</v>
      </c>
      <c r="M168" s="61">
        <f>COUNTIFS('2way'!$M$3:$M$7690,"&gt;50%",'2way'!$Y$3:$Y$7690,"N",'2way'!$Q$3:$Q$7690,"=" &amp;B168) +  COUNTIFS('2way'!$M$3:$M$7690,"&gt;50%",'2way'!$Y$3:$Y$7690,"N",'2way'!$R$3:$R$7690,"=" &amp;B168)</f>
        <v>0</v>
      </c>
      <c r="N168" s="61">
        <f>COUNTIFS('2way'!$N$3:$N$7690,"&gt;50%",'2way'!$Y$3:$Y$7690,"N",'2way'!$Q$3:$Q$7690,"=" &amp;B168) +  COUNTIFS('2way'!$N$3:$N$7690,"&gt;50%",'2way'!$Y$3:$Y$7690,"N",'2way'!$R$3:$R$7690,"=" &amp;B168)</f>
        <v>0</v>
      </c>
      <c r="O168" s="61">
        <f>COUNTIFS('2way'!$N$3:$N$7690,"&gt;50%",'2way'!$Y$3:$Y$7690,"Y",'2way'!$Q$3:$Q$7690,"=" &amp;B168) +  COUNTIFS('2way'!$N$3:$N$7690,"&gt;50%",'2way'!$Y$3:$Y$7690,"Y",'2way'!$R$3:$R$7690,"=" &amp;B168)</f>
        <v>0</v>
      </c>
      <c r="P168">
        <f>COUNTIF('2way'!$Q$3:$Q$7690,"=" &amp;B168) + COUNTIF('2way'!$R$3:$R$7690,"=" &amp;B168)</f>
        <v>5</v>
      </c>
      <c r="Q168" s="6">
        <f t="shared" si="38"/>
        <v>0</v>
      </c>
      <c r="R168" s="6">
        <f t="shared" si="39"/>
        <v>0</v>
      </c>
      <c r="S168" s="6">
        <f t="shared" si="40"/>
        <v>0</v>
      </c>
      <c r="T168" s="6">
        <f t="shared" si="41"/>
        <v>0</v>
      </c>
      <c r="U168">
        <f t="shared" si="42"/>
        <v>4</v>
      </c>
      <c r="V168" s="6">
        <f t="shared" si="43"/>
        <v>0.8</v>
      </c>
      <c r="W168">
        <f t="shared" si="44"/>
        <v>0</v>
      </c>
      <c r="X168" s="6">
        <f t="shared" si="45"/>
        <v>0</v>
      </c>
      <c r="Y168">
        <f t="shared" si="46"/>
        <v>1</v>
      </c>
      <c r="Z168" s="6">
        <f t="shared" si="47"/>
        <v>0.2</v>
      </c>
      <c r="AA168">
        <f t="shared" si="48"/>
        <v>0</v>
      </c>
      <c r="AB168" s="6">
        <f t="shared" si="49"/>
        <v>0</v>
      </c>
    </row>
    <row r="169" spans="1:28" x14ac:dyDescent="0.25">
      <c r="A169" t="s">
        <v>270</v>
      </c>
      <c r="B169" t="s">
        <v>346</v>
      </c>
      <c r="C169" s="60">
        <f>COUNTIFS('2way'!$A$3:$A$7690,"&gt;50%",'2way'!$Y$3:$Y$7690,"Y",'2way'!$Q$3:$Q$7690,"=" &amp;B169) +  COUNTIFS('2way'!$A$3:$A$7690,"&gt;50%",'2way'!$Y$3:$Y$7690,"Y",'2way'!$R$3:$R$7690,"=" &amp;B169)</f>
        <v>3</v>
      </c>
      <c r="D169" s="61">
        <f>COUNTIFS('2way'!$A$3:$A$7690,"&gt;50%",'2way'!$Y$3:$Y$7690,"N",'2way'!$Q$3:$Q$7690,"=" &amp;B169) +  COUNTIFS('2way'!$A$3:$A$7690,"&gt;50%",'2way'!$Y$3:$Y$7690,"N",'2way'!$R$3:$R$7690,"=" &amp;B169)</f>
        <v>1</v>
      </c>
      <c r="E169" s="61">
        <f>COUNTIFS('2way'!$B$3:$B$7690,"&gt;50%",'2way'!$Y$3:$Y$7690,"N",'2way'!$Q$3:$Q$7690,"=" &amp;B169) +  COUNTIFS('2way'!$B$3:$B$7690,"&gt;50%",'2way'!$Y$3:$Y$7690,"N",'2way'!$R$3:$R$7690,"=" &amp;B169)</f>
        <v>1</v>
      </c>
      <c r="F169" s="61">
        <f>COUNTIFS('2way'!$B$3:$B$7690,"&gt;50%",'2way'!$Y$3:$Y$7690,"Y",'2way'!$Q$3:$Q$7690,"=" &amp;B169) +  COUNTIFS('2way'!$B$3:$B$7690,"&gt;50%",'2way'!$Y$3:$Y$7690,"Y",'2way'!$R$3:$R$7690,"=" &amp;B169)</f>
        <v>0</v>
      </c>
      <c r="G169">
        <f>COUNTIF('2way'!$Q$3:$Q$7690,"=" &amp;B169) + COUNTIF('2way'!$R$3:$R$7690,"=" &amp;B169)</f>
        <v>6</v>
      </c>
      <c r="H169" s="6">
        <f t="shared" si="34"/>
        <v>0.5</v>
      </c>
      <c r="I169" s="6">
        <f t="shared" si="35"/>
        <v>0.16666666666666666</v>
      </c>
      <c r="J169" s="6">
        <f t="shared" si="36"/>
        <v>0.16666666666666666</v>
      </c>
      <c r="K169" s="6">
        <f t="shared" si="37"/>
        <v>0</v>
      </c>
      <c r="L169" s="61">
        <f>COUNTIFS('2way'!$M$3:$M$7690,"&gt;50%",'2way'!$Y$3:$Y$7690,"Y",'2way'!$Q$3:$Q$7690,"=" &amp;B169) +  COUNTIFS('2way'!$M$3:$M$7690,"&gt;50%",'2way'!$Y$3:$Y$7690,"Y",'2way'!$R$3:$R$7690,"=" &amp;B169)</f>
        <v>0</v>
      </c>
      <c r="M169" s="61">
        <f>COUNTIFS('2way'!$M$3:$M$7690,"&gt;50%",'2way'!$Y$3:$Y$7690,"N",'2way'!$Q$3:$Q$7690,"=" &amp;B169) +  COUNTIFS('2way'!$M$3:$M$7690,"&gt;50%",'2way'!$Y$3:$Y$7690,"N",'2way'!$R$3:$R$7690,"=" &amp;B169)</f>
        <v>0</v>
      </c>
      <c r="N169" s="61">
        <f>COUNTIFS('2way'!$N$3:$N$7690,"&gt;50%",'2way'!$Y$3:$Y$7690,"N",'2way'!$Q$3:$Q$7690,"=" &amp;B169) +  COUNTIFS('2way'!$N$3:$N$7690,"&gt;50%",'2way'!$Y$3:$Y$7690,"N",'2way'!$R$3:$R$7690,"=" &amp;B169)</f>
        <v>0</v>
      </c>
      <c r="O169" s="61">
        <f>COUNTIFS('2way'!$N$3:$N$7690,"&gt;50%",'2way'!$Y$3:$Y$7690,"Y",'2way'!$Q$3:$Q$7690,"=" &amp;B169) +  COUNTIFS('2way'!$N$3:$N$7690,"&gt;50%",'2way'!$Y$3:$Y$7690,"Y",'2way'!$R$3:$R$7690,"=" &amp;B169)</f>
        <v>0</v>
      </c>
      <c r="P169">
        <f>COUNTIF('2way'!$Q$3:$Q$7690,"=" &amp;B169) + COUNTIF('2way'!$R$3:$R$7690,"=" &amp;B169)</f>
        <v>6</v>
      </c>
      <c r="Q169" s="6">
        <f t="shared" si="38"/>
        <v>0</v>
      </c>
      <c r="R169" s="6">
        <f t="shared" si="39"/>
        <v>0</v>
      </c>
      <c r="S169" s="6">
        <f t="shared" si="40"/>
        <v>0</v>
      </c>
      <c r="T169" s="6">
        <f t="shared" si="41"/>
        <v>0</v>
      </c>
      <c r="U169">
        <f t="shared" si="42"/>
        <v>4</v>
      </c>
      <c r="V169" s="6">
        <f t="shared" si="43"/>
        <v>0.66666666666666663</v>
      </c>
      <c r="W169">
        <f t="shared" si="44"/>
        <v>0</v>
      </c>
      <c r="X169" s="6">
        <f t="shared" si="45"/>
        <v>0</v>
      </c>
      <c r="Y169">
        <f t="shared" si="46"/>
        <v>1</v>
      </c>
      <c r="Z169" s="6">
        <f t="shared" si="47"/>
        <v>0.16666666666666666</v>
      </c>
      <c r="AA169">
        <f t="shared" si="48"/>
        <v>0</v>
      </c>
      <c r="AB169" s="6">
        <f t="shared" si="49"/>
        <v>0</v>
      </c>
    </row>
    <row r="170" spans="1:28" x14ac:dyDescent="0.25">
      <c r="A170" t="s">
        <v>270</v>
      </c>
      <c r="B170" t="s">
        <v>293</v>
      </c>
      <c r="C170" s="60">
        <f>COUNTIFS('2way'!$A$3:$A$7690,"&gt;50%",'2way'!$Y$3:$Y$7690,"Y",'2way'!$Q$3:$Q$7690,"=" &amp;B170) +  COUNTIFS('2way'!$A$3:$A$7690,"&gt;50%",'2way'!$Y$3:$Y$7690,"Y",'2way'!$R$3:$R$7690,"=" &amp;B170)</f>
        <v>1</v>
      </c>
      <c r="D170" s="61">
        <f>COUNTIFS('2way'!$A$3:$A$7690,"&gt;50%",'2way'!$Y$3:$Y$7690,"N",'2way'!$Q$3:$Q$7690,"=" &amp;B170) +  COUNTIFS('2way'!$A$3:$A$7690,"&gt;50%",'2way'!$Y$3:$Y$7690,"N",'2way'!$R$3:$R$7690,"=" &amp;B170)</f>
        <v>0</v>
      </c>
      <c r="E170" s="61">
        <f>COUNTIFS('2way'!$B$3:$B$7690,"&gt;50%",'2way'!$Y$3:$Y$7690,"N",'2way'!$Q$3:$Q$7690,"=" &amp;B170) +  COUNTIFS('2way'!$B$3:$B$7690,"&gt;50%",'2way'!$Y$3:$Y$7690,"N",'2way'!$R$3:$R$7690,"=" &amp;B170)</f>
        <v>3</v>
      </c>
      <c r="F170" s="61">
        <f>COUNTIFS('2way'!$B$3:$B$7690,"&gt;50%",'2way'!$Y$3:$Y$7690,"Y",'2way'!$Q$3:$Q$7690,"=" &amp;B170) +  COUNTIFS('2way'!$B$3:$B$7690,"&gt;50%",'2way'!$Y$3:$Y$7690,"Y",'2way'!$R$3:$R$7690,"=" &amp;B170)</f>
        <v>1</v>
      </c>
      <c r="G170">
        <f>COUNTIF('2way'!$Q$3:$Q$7690,"=" &amp;B170) + COUNTIF('2way'!$R$3:$R$7690,"=" &amp;B170)</f>
        <v>6</v>
      </c>
      <c r="H170" s="6">
        <f t="shared" si="34"/>
        <v>0.16666666666666666</v>
      </c>
      <c r="I170" s="6">
        <f t="shared" si="35"/>
        <v>0</v>
      </c>
      <c r="J170" s="6">
        <f t="shared" si="36"/>
        <v>0.5</v>
      </c>
      <c r="K170" s="6">
        <f t="shared" si="37"/>
        <v>0.16666666666666666</v>
      </c>
      <c r="L170" s="61">
        <f>COUNTIFS('2way'!$M$3:$M$7690,"&gt;50%",'2way'!$Y$3:$Y$7690,"Y",'2way'!$Q$3:$Q$7690,"=" &amp;B170) +  COUNTIFS('2way'!$M$3:$M$7690,"&gt;50%",'2way'!$Y$3:$Y$7690,"Y",'2way'!$R$3:$R$7690,"=" &amp;B170)</f>
        <v>0</v>
      </c>
      <c r="M170" s="61">
        <f>COUNTIFS('2way'!$M$3:$M$7690,"&gt;50%",'2way'!$Y$3:$Y$7690,"N",'2way'!$Q$3:$Q$7690,"=" &amp;B170) +  COUNTIFS('2way'!$M$3:$M$7690,"&gt;50%",'2way'!$Y$3:$Y$7690,"N",'2way'!$R$3:$R$7690,"=" &amp;B170)</f>
        <v>0</v>
      </c>
      <c r="N170" s="61">
        <f>COUNTIFS('2way'!$N$3:$N$7690,"&gt;50%",'2way'!$Y$3:$Y$7690,"N",'2way'!$Q$3:$Q$7690,"=" &amp;B170) +  COUNTIFS('2way'!$N$3:$N$7690,"&gt;50%",'2way'!$Y$3:$Y$7690,"N",'2way'!$R$3:$R$7690,"=" &amp;B170)</f>
        <v>0</v>
      </c>
      <c r="O170" s="61">
        <f>COUNTIFS('2way'!$N$3:$N$7690,"&gt;50%",'2way'!$Y$3:$Y$7690,"Y",'2way'!$Q$3:$Q$7690,"=" &amp;B170) +  COUNTIFS('2way'!$N$3:$N$7690,"&gt;50%",'2way'!$Y$3:$Y$7690,"Y",'2way'!$R$3:$R$7690,"=" &amp;B170)</f>
        <v>0</v>
      </c>
      <c r="P170">
        <f>COUNTIF('2way'!$Q$3:$Q$7690,"=" &amp;B170) + COUNTIF('2way'!$R$3:$R$7690,"=" &amp;B170)</f>
        <v>6</v>
      </c>
      <c r="Q170" s="6">
        <f t="shared" si="38"/>
        <v>0</v>
      </c>
      <c r="R170" s="6">
        <f t="shared" si="39"/>
        <v>0</v>
      </c>
      <c r="S170" s="6">
        <f t="shared" si="40"/>
        <v>0</v>
      </c>
      <c r="T170" s="6">
        <f t="shared" si="41"/>
        <v>0</v>
      </c>
      <c r="U170">
        <f t="shared" si="42"/>
        <v>4</v>
      </c>
      <c r="V170" s="6">
        <f t="shared" si="43"/>
        <v>0.66666666666666663</v>
      </c>
      <c r="W170">
        <f t="shared" si="44"/>
        <v>0</v>
      </c>
      <c r="X170" s="6">
        <f t="shared" si="45"/>
        <v>0</v>
      </c>
      <c r="Y170">
        <f t="shared" si="46"/>
        <v>1</v>
      </c>
      <c r="Z170" s="6">
        <f t="shared" si="47"/>
        <v>0.16666666666666666</v>
      </c>
      <c r="AA170">
        <f t="shared" si="48"/>
        <v>0</v>
      </c>
      <c r="AB170" s="6">
        <f t="shared" si="49"/>
        <v>0</v>
      </c>
    </row>
    <row r="171" spans="1:28" x14ac:dyDescent="0.25">
      <c r="A171" t="s">
        <v>270</v>
      </c>
      <c r="B171" t="s">
        <v>347</v>
      </c>
      <c r="C171" s="60">
        <f>COUNTIFS('2way'!$A$3:$A$7690,"&gt;50%",'2way'!$Y$3:$Y$7690,"Y",'2way'!$Q$3:$Q$7690,"=" &amp;B171) +  COUNTIFS('2way'!$A$3:$A$7690,"&gt;50%",'2way'!$Y$3:$Y$7690,"Y",'2way'!$R$3:$R$7690,"=" &amp;B171)</f>
        <v>0</v>
      </c>
      <c r="D171" s="61">
        <f>COUNTIFS('2way'!$A$3:$A$7690,"&gt;50%",'2way'!$Y$3:$Y$7690,"N",'2way'!$Q$3:$Q$7690,"=" &amp;B171) +  COUNTIFS('2way'!$A$3:$A$7690,"&gt;50%",'2way'!$Y$3:$Y$7690,"N",'2way'!$R$3:$R$7690,"=" &amp;B171)</f>
        <v>2</v>
      </c>
      <c r="E171" s="61">
        <f>COUNTIFS('2way'!$B$3:$B$7690,"&gt;50%",'2way'!$Y$3:$Y$7690,"N",'2way'!$Q$3:$Q$7690,"=" &amp;B171) +  COUNTIFS('2way'!$B$3:$B$7690,"&gt;50%",'2way'!$Y$3:$Y$7690,"N",'2way'!$R$3:$R$7690,"=" &amp;B171)</f>
        <v>2</v>
      </c>
      <c r="F171" s="61">
        <f>COUNTIFS('2way'!$B$3:$B$7690,"&gt;50%",'2way'!$Y$3:$Y$7690,"Y",'2way'!$Q$3:$Q$7690,"=" &amp;B171) +  COUNTIFS('2way'!$B$3:$B$7690,"&gt;50%",'2way'!$Y$3:$Y$7690,"Y",'2way'!$R$3:$R$7690,"=" &amp;B171)</f>
        <v>1</v>
      </c>
      <c r="G171">
        <f>COUNTIF('2way'!$Q$3:$Q$7690,"=" &amp;B171) + COUNTIF('2way'!$R$3:$R$7690,"=" &amp;B171)</f>
        <v>6</v>
      </c>
      <c r="H171" s="6">
        <f t="shared" si="34"/>
        <v>0</v>
      </c>
      <c r="I171" s="6">
        <f t="shared" si="35"/>
        <v>0.33333333333333331</v>
      </c>
      <c r="J171" s="6">
        <f t="shared" si="36"/>
        <v>0.33333333333333331</v>
      </c>
      <c r="K171" s="6">
        <f t="shared" si="37"/>
        <v>0.16666666666666666</v>
      </c>
      <c r="L171" s="61">
        <f>COUNTIFS('2way'!$M$3:$M$7690,"&gt;50%",'2way'!$Y$3:$Y$7690,"Y",'2way'!$Q$3:$Q$7690,"=" &amp;B171) +  COUNTIFS('2way'!$M$3:$M$7690,"&gt;50%",'2way'!$Y$3:$Y$7690,"Y",'2way'!$R$3:$R$7690,"=" &amp;B171)</f>
        <v>0</v>
      </c>
      <c r="M171" s="61">
        <f>COUNTIFS('2way'!$M$3:$M$7690,"&gt;50%",'2way'!$Y$3:$Y$7690,"N",'2way'!$Q$3:$Q$7690,"=" &amp;B171) +  COUNTIFS('2way'!$M$3:$M$7690,"&gt;50%",'2way'!$Y$3:$Y$7690,"N",'2way'!$R$3:$R$7690,"=" &amp;B171)</f>
        <v>0</v>
      </c>
      <c r="N171" s="61">
        <f>COUNTIFS('2way'!$N$3:$N$7690,"&gt;50%",'2way'!$Y$3:$Y$7690,"N",'2way'!$Q$3:$Q$7690,"=" &amp;B171) +  COUNTIFS('2way'!$N$3:$N$7690,"&gt;50%",'2way'!$Y$3:$Y$7690,"N",'2way'!$R$3:$R$7690,"=" &amp;B171)</f>
        <v>0</v>
      </c>
      <c r="O171" s="61">
        <f>COUNTIFS('2way'!$N$3:$N$7690,"&gt;50%",'2way'!$Y$3:$Y$7690,"Y",'2way'!$Q$3:$Q$7690,"=" &amp;B171) +  COUNTIFS('2way'!$N$3:$N$7690,"&gt;50%",'2way'!$Y$3:$Y$7690,"Y",'2way'!$R$3:$R$7690,"=" &amp;B171)</f>
        <v>0</v>
      </c>
      <c r="P171">
        <f>COUNTIF('2way'!$Q$3:$Q$7690,"=" &amp;B171) + COUNTIF('2way'!$R$3:$R$7690,"=" &amp;B171)</f>
        <v>6</v>
      </c>
      <c r="Q171" s="6">
        <f t="shared" si="38"/>
        <v>0</v>
      </c>
      <c r="R171" s="6">
        <f t="shared" si="39"/>
        <v>0</v>
      </c>
      <c r="S171" s="6">
        <f t="shared" si="40"/>
        <v>0</v>
      </c>
      <c r="T171" s="6">
        <f t="shared" si="41"/>
        <v>0</v>
      </c>
      <c r="U171">
        <f t="shared" si="42"/>
        <v>2</v>
      </c>
      <c r="V171" s="6">
        <f t="shared" si="43"/>
        <v>0.33333333333333331</v>
      </c>
      <c r="W171">
        <f t="shared" si="44"/>
        <v>0</v>
      </c>
      <c r="X171" s="6">
        <f t="shared" si="45"/>
        <v>0</v>
      </c>
      <c r="Y171">
        <f t="shared" si="46"/>
        <v>3</v>
      </c>
      <c r="Z171" s="6">
        <f t="shared" si="47"/>
        <v>0.5</v>
      </c>
      <c r="AA171">
        <f t="shared" si="48"/>
        <v>0</v>
      </c>
      <c r="AB171" s="6">
        <f t="shared" si="49"/>
        <v>0</v>
      </c>
    </row>
    <row r="172" spans="1:28" x14ac:dyDescent="0.25">
      <c r="A172" t="s">
        <v>270</v>
      </c>
      <c r="B172" t="s">
        <v>344</v>
      </c>
      <c r="C172" s="60">
        <f>COUNTIFS('2way'!$A$3:$A$7690,"&gt;50%",'2way'!$Y$3:$Y$7690,"Y",'2way'!$Q$3:$Q$7690,"=" &amp;B172) +  COUNTIFS('2way'!$A$3:$A$7690,"&gt;50%",'2way'!$Y$3:$Y$7690,"Y",'2way'!$R$3:$R$7690,"=" &amp;B172)</f>
        <v>1</v>
      </c>
      <c r="D172" s="61">
        <f>COUNTIFS('2way'!$A$3:$A$7690,"&gt;50%",'2way'!$Y$3:$Y$7690,"N",'2way'!$Q$3:$Q$7690,"=" &amp;B172) +  COUNTIFS('2way'!$A$3:$A$7690,"&gt;50%",'2way'!$Y$3:$Y$7690,"N",'2way'!$R$3:$R$7690,"=" &amp;B172)</f>
        <v>0</v>
      </c>
      <c r="E172" s="61">
        <f>COUNTIFS('2way'!$B$3:$B$7690,"&gt;50%",'2way'!$Y$3:$Y$7690,"N",'2way'!$Q$3:$Q$7690,"=" &amp;B172) +  COUNTIFS('2way'!$B$3:$B$7690,"&gt;50%",'2way'!$Y$3:$Y$7690,"N",'2way'!$R$3:$R$7690,"=" &amp;B172)</f>
        <v>0</v>
      </c>
      <c r="F172" s="61">
        <f>COUNTIFS('2way'!$B$3:$B$7690,"&gt;50%",'2way'!$Y$3:$Y$7690,"Y",'2way'!$Q$3:$Q$7690,"=" &amp;B172) +  COUNTIFS('2way'!$B$3:$B$7690,"&gt;50%",'2way'!$Y$3:$Y$7690,"Y",'2way'!$R$3:$R$7690,"=" &amp;B172)</f>
        <v>0</v>
      </c>
      <c r="G172">
        <f>COUNTIF('2way'!$Q$3:$Q$7690,"=" &amp;B172) + COUNTIF('2way'!$R$3:$R$7690,"=" &amp;B172)</f>
        <v>6</v>
      </c>
      <c r="H172" s="6">
        <f t="shared" si="34"/>
        <v>0.16666666666666666</v>
      </c>
      <c r="I172" s="6">
        <f t="shared" si="35"/>
        <v>0</v>
      </c>
      <c r="J172" s="6">
        <f t="shared" si="36"/>
        <v>0</v>
      </c>
      <c r="K172" s="6">
        <f t="shared" si="37"/>
        <v>0</v>
      </c>
      <c r="L172" s="61">
        <f>COUNTIFS('2way'!$M$3:$M$7690,"&gt;50%",'2way'!$Y$3:$Y$7690,"Y",'2way'!$Q$3:$Q$7690,"=" &amp;B172) +  COUNTIFS('2way'!$M$3:$M$7690,"&gt;50%",'2way'!$Y$3:$Y$7690,"Y",'2way'!$R$3:$R$7690,"=" &amp;B172)</f>
        <v>0</v>
      </c>
      <c r="M172" s="61">
        <f>COUNTIFS('2way'!$M$3:$M$7690,"&gt;50%",'2way'!$Y$3:$Y$7690,"N",'2way'!$Q$3:$Q$7690,"=" &amp;B172) +  COUNTIFS('2way'!$M$3:$M$7690,"&gt;50%",'2way'!$Y$3:$Y$7690,"N",'2way'!$R$3:$R$7690,"=" &amp;B172)</f>
        <v>0</v>
      </c>
      <c r="N172" s="61">
        <f>COUNTIFS('2way'!$N$3:$N$7690,"&gt;50%",'2way'!$Y$3:$Y$7690,"N",'2way'!$Q$3:$Q$7690,"=" &amp;B172) +  COUNTIFS('2way'!$N$3:$N$7690,"&gt;50%",'2way'!$Y$3:$Y$7690,"N",'2way'!$R$3:$R$7690,"=" &amp;B172)</f>
        <v>0</v>
      </c>
      <c r="O172" s="61">
        <f>COUNTIFS('2way'!$N$3:$N$7690,"&gt;50%",'2way'!$Y$3:$Y$7690,"Y",'2way'!$Q$3:$Q$7690,"=" &amp;B172) +  COUNTIFS('2way'!$N$3:$N$7690,"&gt;50%",'2way'!$Y$3:$Y$7690,"Y",'2way'!$R$3:$R$7690,"=" &amp;B172)</f>
        <v>0</v>
      </c>
      <c r="P172">
        <f>COUNTIF('2way'!$Q$3:$Q$7690,"=" &amp;B172) + COUNTIF('2way'!$R$3:$R$7690,"=" &amp;B172)</f>
        <v>6</v>
      </c>
      <c r="Q172" s="6">
        <f t="shared" si="38"/>
        <v>0</v>
      </c>
      <c r="R172" s="6">
        <f t="shared" si="39"/>
        <v>0</v>
      </c>
      <c r="S172" s="6">
        <f t="shared" si="40"/>
        <v>0</v>
      </c>
      <c r="T172" s="6">
        <f t="shared" si="41"/>
        <v>0</v>
      </c>
      <c r="U172">
        <f t="shared" si="42"/>
        <v>1</v>
      </c>
      <c r="V172" s="6">
        <f t="shared" si="43"/>
        <v>0.16666666666666666</v>
      </c>
      <c r="W172">
        <f t="shared" si="44"/>
        <v>0</v>
      </c>
      <c r="X172" s="6">
        <f t="shared" si="45"/>
        <v>0</v>
      </c>
      <c r="Y172">
        <f t="shared" si="46"/>
        <v>0</v>
      </c>
      <c r="Z172" s="6">
        <f t="shared" si="47"/>
        <v>0</v>
      </c>
      <c r="AA172">
        <f t="shared" si="48"/>
        <v>0</v>
      </c>
      <c r="AB172" s="6">
        <f t="shared" si="49"/>
        <v>0</v>
      </c>
    </row>
    <row r="173" spans="1:28" x14ac:dyDescent="0.25">
      <c r="A173" t="s">
        <v>270</v>
      </c>
      <c r="B173" t="s">
        <v>348</v>
      </c>
      <c r="C173" s="60">
        <f>COUNTIFS('2way'!$A$3:$A$7690,"&gt;50%",'2way'!$Y$3:$Y$7690,"Y",'2way'!$Q$3:$Q$7690,"=" &amp;B173) +  COUNTIFS('2way'!$A$3:$A$7690,"&gt;50%",'2way'!$Y$3:$Y$7690,"Y",'2way'!$R$3:$R$7690,"=" &amp;B173)</f>
        <v>0</v>
      </c>
      <c r="D173" s="61">
        <f>COUNTIFS('2way'!$A$3:$A$7690,"&gt;50%",'2way'!$Y$3:$Y$7690,"N",'2way'!$Q$3:$Q$7690,"=" &amp;B173) +  COUNTIFS('2way'!$A$3:$A$7690,"&gt;50%",'2way'!$Y$3:$Y$7690,"N",'2way'!$R$3:$R$7690,"=" &amp;B173)</f>
        <v>1</v>
      </c>
      <c r="E173" s="61">
        <f>COUNTIFS('2way'!$B$3:$B$7690,"&gt;50%",'2way'!$Y$3:$Y$7690,"N",'2way'!$Q$3:$Q$7690,"=" &amp;B173) +  COUNTIFS('2way'!$B$3:$B$7690,"&gt;50%",'2way'!$Y$3:$Y$7690,"N",'2way'!$R$3:$R$7690,"=" &amp;B173)</f>
        <v>2</v>
      </c>
      <c r="F173" s="61">
        <f>COUNTIFS('2way'!$B$3:$B$7690,"&gt;50%",'2way'!$Y$3:$Y$7690,"Y",'2way'!$Q$3:$Q$7690,"=" &amp;B173) +  COUNTIFS('2way'!$B$3:$B$7690,"&gt;50%",'2way'!$Y$3:$Y$7690,"Y",'2way'!$R$3:$R$7690,"=" &amp;B173)</f>
        <v>0</v>
      </c>
      <c r="G173">
        <f>COUNTIF('2way'!$Q$3:$Q$7690,"=" &amp;B173) + COUNTIF('2way'!$R$3:$R$7690,"=" &amp;B173)</f>
        <v>4</v>
      </c>
      <c r="H173" s="6">
        <f t="shared" si="34"/>
        <v>0</v>
      </c>
      <c r="I173" s="6">
        <f t="shared" si="35"/>
        <v>0.25</v>
      </c>
      <c r="J173" s="6">
        <f t="shared" si="36"/>
        <v>0.5</v>
      </c>
      <c r="K173" s="6">
        <f t="shared" si="37"/>
        <v>0</v>
      </c>
      <c r="L173" s="61">
        <f>COUNTIFS('2way'!$M$3:$M$7690,"&gt;50%",'2way'!$Y$3:$Y$7690,"Y",'2way'!$Q$3:$Q$7690,"=" &amp;B173) +  COUNTIFS('2way'!$M$3:$M$7690,"&gt;50%",'2way'!$Y$3:$Y$7690,"Y",'2way'!$R$3:$R$7690,"=" &amp;B173)</f>
        <v>0</v>
      </c>
      <c r="M173" s="61">
        <f>COUNTIFS('2way'!$M$3:$M$7690,"&gt;50%",'2way'!$Y$3:$Y$7690,"N",'2way'!$Q$3:$Q$7690,"=" &amp;B173) +  COUNTIFS('2way'!$M$3:$M$7690,"&gt;50%",'2way'!$Y$3:$Y$7690,"N",'2way'!$R$3:$R$7690,"=" &amp;B173)</f>
        <v>0</v>
      </c>
      <c r="N173" s="61">
        <f>COUNTIFS('2way'!$N$3:$N$7690,"&gt;50%",'2way'!$Y$3:$Y$7690,"N",'2way'!$Q$3:$Q$7690,"=" &amp;B173) +  COUNTIFS('2way'!$N$3:$N$7690,"&gt;50%",'2way'!$Y$3:$Y$7690,"N",'2way'!$R$3:$R$7690,"=" &amp;B173)</f>
        <v>0</v>
      </c>
      <c r="O173" s="61">
        <f>COUNTIFS('2way'!$N$3:$N$7690,"&gt;50%",'2way'!$Y$3:$Y$7690,"Y",'2way'!$Q$3:$Q$7690,"=" &amp;B173) +  COUNTIFS('2way'!$N$3:$N$7690,"&gt;50%",'2way'!$Y$3:$Y$7690,"Y",'2way'!$R$3:$R$7690,"=" &amp;B173)</f>
        <v>0</v>
      </c>
      <c r="P173">
        <f>COUNTIF('2way'!$Q$3:$Q$7690,"=" &amp;B173) + COUNTIF('2way'!$R$3:$R$7690,"=" &amp;B173)</f>
        <v>4</v>
      </c>
      <c r="Q173" s="6">
        <f t="shared" si="38"/>
        <v>0</v>
      </c>
      <c r="R173" s="6">
        <f t="shared" si="39"/>
        <v>0</v>
      </c>
      <c r="S173" s="6">
        <f t="shared" si="40"/>
        <v>0</v>
      </c>
      <c r="T173" s="6">
        <f t="shared" si="41"/>
        <v>0</v>
      </c>
      <c r="U173">
        <f t="shared" si="42"/>
        <v>2</v>
      </c>
      <c r="V173" s="6">
        <f t="shared" si="43"/>
        <v>0.5</v>
      </c>
      <c r="W173">
        <f t="shared" si="44"/>
        <v>0</v>
      </c>
      <c r="X173" s="6">
        <f t="shared" si="45"/>
        <v>0</v>
      </c>
      <c r="Y173">
        <f t="shared" si="46"/>
        <v>1</v>
      </c>
      <c r="Z173" s="6">
        <f t="shared" si="47"/>
        <v>0.25</v>
      </c>
      <c r="AA173">
        <f t="shared" si="48"/>
        <v>0</v>
      </c>
      <c r="AB173" s="6">
        <f t="shared" si="49"/>
        <v>0</v>
      </c>
    </row>
    <row r="174" spans="1:28" x14ac:dyDescent="0.25">
      <c r="A174" t="s">
        <v>270</v>
      </c>
      <c r="B174" t="s">
        <v>419</v>
      </c>
      <c r="C174" s="60">
        <f>COUNTIFS('2way'!$A$3:$A$7690,"&gt;50%",'2way'!$Y$3:$Y$7690,"Y",'2way'!$Q$3:$Q$7690,"=" &amp;B174) +  COUNTIFS('2way'!$A$3:$A$7690,"&gt;50%",'2way'!$Y$3:$Y$7690,"Y",'2way'!$R$3:$R$7690,"=" &amp;B174)</f>
        <v>2</v>
      </c>
      <c r="D174" s="61">
        <f>COUNTIFS('2way'!$A$3:$A$7690,"&gt;50%",'2way'!$Y$3:$Y$7690,"N",'2way'!$Q$3:$Q$7690,"=" &amp;B174) +  COUNTIFS('2way'!$A$3:$A$7690,"&gt;50%",'2way'!$Y$3:$Y$7690,"N",'2way'!$R$3:$R$7690,"=" &amp;B174)</f>
        <v>1</v>
      </c>
      <c r="E174" s="61">
        <f>COUNTIFS('2way'!$B$3:$B$7690,"&gt;50%",'2way'!$Y$3:$Y$7690,"N",'2way'!$Q$3:$Q$7690,"=" &amp;B174) +  COUNTIFS('2way'!$B$3:$B$7690,"&gt;50%",'2way'!$Y$3:$Y$7690,"N",'2way'!$R$3:$R$7690,"=" &amp;B174)</f>
        <v>2</v>
      </c>
      <c r="F174" s="61">
        <f>COUNTIFS('2way'!$B$3:$B$7690,"&gt;50%",'2way'!$Y$3:$Y$7690,"Y",'2way'!$Q$3:$Q$7690,"=" &amp;B174) +  COUNTIFS('2way'!$B$3:$B$7690,"&gt;50%",'2way'!$Y$3:$Y$7690,"Y",'2way'!$R$3:$R$7690,"=" &amp;B174)</f>
        <v>1</v>
      </c>
      <c r="G174">
        <f>COUNTIF('2way'!$Q$3:$Q$7690,"=" &amp;B174) + COUNTIF('2way'!$R$3:$R$7690,"=" &amp;B174)</f>
        <v>6</v>
      </c>
      <c r="H174" s="6">
        <f t="shared" si="34"/>
        <v>0.33333333333333331</v>
      </c>
      <c r="I174" s="6">
        <f t="shared" si="35"/>
        <v>0.16666666666666666</v>
      </c>
      <c r="J174" s="6">
        <f t="shared" si="36"/>
        <v>0.33333333333333331</v>
      </c>
      <c r="K174" s="6">
        <f t="shared" si="37"/>
        <v>0.16666666666666666</v>
      </c>
      <c r="L174" s="61">
        <f>COUNTIFS('2way'!$M$3:$M$7690,"&gt;50%",'2way'!$Y$3:$Y$7690,"Y",'2way'!$Q$3:$Q$7690,"=" &amp;B174) +  COUNTIFS('2way'!$M$3:$M$7690,"&gt;50%",'2way'!$Y$3:$Y$7690,"Y",'2way'!$R$3:$R$7690,"=" &amp;B174)</f>
        <v>0</v>
      </c>
      <c r="M174" s="61">
        <f>COUNTIFS('2way'!$M$3:$M$7690,"&gt;50%",'2way'!$Y$3:$Y$7690,"N",'2way'!$Q$3:$Q$7690,"=" &amp;B174) +  COUNTIFS('2way'!$M$3:$M$7690,"&gt;50%",'2way'!$Y$3:$Y$7690,"N",'2way'!$R$3:$R$7690,"=" &amp;B174)</f>
        <v>0</v>
      </c>
      <c r="N174" s="61">
        <f>COUNTIFS('2way'!$N$3:$N$7690,"&gt;50%",'2way'!$Y$3:$Y$7690,"N",'2way'!$Q$3:$Q$7690,"=" &amp;B174) +  COUNTIFS('2way'!$N$3:$N$7690,"&gt;50%",'2way'!$Y$3:$Y$7690,"N",'2way'!$R$3:$R$7690,"=" &amp;B174)</f>
        <v>0</v>
      </c>
      <c r="O174" s="61">
        <f>COUNTIFS('2way'!$N$3:$N$7690,"&gt;50%",'2way'!$Y$3:$Y$7690,"Y",'2way'!$Q$3:$Q$7690,"=" &amp;B174) +  COUNTIFS('2way'!$N$3:$N$7690,"&gt;50%",'2way'!$Y$3:$Y$7690,"Y",'2way'!$R$3:$R$7690,"=" &amp;B174)</f>
        <v>0</v>
      </c>
      <c r="P174">
        <f>COUNTIF('2way'!$Q$3:$Q$7690,"=" &amp;B174) + COUNTIF('2way'!$R$3:$R$7690,"=" &amp;B174)</f>
        <v>6</v>
      </c>
      <c r="Q174" s="6">
        <f t="shared" si="38"/>
        <v>0</v>
      </c>
      <c r="R174" s="6">
        <f t="shared" si="39"/>
        <v>0</v>
      </c>
      <c r="S174" s="6">
        <f t="shared" si="40"/>
        <v>0</v>
      </c>
      <c r="T174" s="6">
        <f t="shared" si="41"/>
        <v>0</v>
      </c>
      <c r="U174">
        <f t="shared" si="42"/>
        <v>4</v>
      </c>
      <c r="V174" s="6">
        <f t="shared" si="43"/>
        <v>0.66666666666666663</v>
      </c>
      <c r="W174">
        <f t="shared" si="44"/>
        <v>0</v>
      </c>
      <c r="X174" s="6">
        <f t="shared" si="45"/>
        <v>0</v>
      </c>
      <c r="Y174">
        <f t="shared" si="46"/>
        <v>2</v>
      </c>
      <c r="Z174" s="6">
        <f t="shared" si="47"/>
        <v>0.33333333333333331</v>
      </c>
      <c r="AA174">
        <f t="shared" si="48"/>
        <v>0</v>
      </c>
      <c r="AB174" s="6">
        <f t="shared" si="49"/>
        <v>0</v>
      </c>
    </row>
    <row r="175" spans="1:28" x14ac:dyDescent="0.25">
      <c r="A175" t="s">
        <v>270</v>
      </c>
      <c r="B175" t="s">
        <v>423</v>
      </c>
      <c r="C175" s="60">
        <f>COUNTIFS('2way'!$A$3:$A$7690,"&gt;50%",'2way'!$Y$3:$Y$7690,"Y",'2way'!$Q$3:$Q$7690,"=" &amp;B175) +  COUNTIFS('2way'!$A$3:$A$7690,"&gt;50%",'2way'!$Y$3:$Y$7690,"Y",'2way'!$R$3:$R$7690,"=" &amp;B175)</f>
        <v>1</v>
      </c>
      <c r="D175" s="61">
        <f>COUNTIFS('2way'!$A$3:$A$7690,"&gt;50%",'2way'!$Y$3:$Y$7690,"N",'2way'!$Q$3:$Q$7690,"=" &amp;B175) +  COUNTIFS('2way'!$A$3:$A$7690,"&gt;50%",'2way'!$Y$3:$Y$7690,"N",'2way'!$R$3:$R$7690,"=" &amp;B175)</f>
        <v>0</v>
      </c>
      <c r="E175" s="61">
        <f>COUNTIFS('2way'!$B$3:$B$7690,"&gt;50%",'2way'!$Y$3:$Y$7690,"N",'2way'!$Q$3:$Q$7690,"=" &amp;B175) +  COUNTIFS('2way'!$B$3:$B$7690,"&gt;50%",'2way'!$Y$3:$Y$7690,"N",'2way'!$R$3:$R$7690,"=" &amp;B175)</f>
        <v>4</v>
      </c>
      <c r="F175" s="61">
        <f>COUNTIFS('2way'!$B$3:$B$7690,"&gt;50%",'2way'!$Y$3:$Y$7690,"Y",'2way'!$Q$3:$Q$7690,"=" &amp;B175) +  COUNTIFS('2way'!$B$3:$B$7690,"&gt;50%",'2way'!$Y$3:$Y$7690,"Y",'2way'!$R$3:$R$7690,"=" &amp;B175)</f>
        <v>1</v>
      </c>
      <c r="G175">
        <f>COUNTIF('2way'!$Q$3:$Q$7690,"=" &amp;B175) + COUNTIF('2way'!$R$3:$R$7690,"=" &amp;B175)</f>
        <v>6</v>
      </c>
      <c r="H175" s="6">
        <f t="shared" si="34"/>
        <v>0.16666666666666666</v>
      </c>
      <c r="I175" s="6">
        <f t="shared" si="35"/>
        <v>0</v>
      </c>
      <c r="J175" s="6">
        <f t="shared" si="36"/>
        <v>0.66666666666666663</v>
      </c>
      <c r="K175" s="6">
        <f t="shared" si="37"/>
        <v>0.16666666666666666</v>
      </c>
      <c r="L175" s="61">
        <f>COUNTIFS('2way'!$M$3:$M$7690,"&gt;50%",'2way'!$Y$3:$Y$7690,"Y",'2way'!$Q$3:$Q$7690,"=" &amp;B175) +  COUNTIFS('2way'!$M$3:$M$7690,"&gt;50%",'2way'!$Y$3:$Y$7690,"Y",'2way'!$R$3:$R$7690,"=" &amp;B175)</f>
        <v>0</v>
      </c>
      <c r="M175" s="61">
        <f>COUNTIFS('2way'!$M$3:$M$7690,"&gt;50%",'2way'!$Y$3:$Y$7690,"N",'2way'!$Q$3:$Q$7690,"=" &amp;B175) +  COUNTIFS('2way'!$M$3:$M$7690,"&gt;50%",'2way'!$Y$3:$Y$7690,"N",'2way'!$R$3:$R$7690,"=" &amp;B175)</f>
        <v>0</v>
      </c>
      <c r="N175" s="61">
        <f>COUNTIFS('2way'!$N$3:$N$7690,"&gt;50%",'2way'!$Y$3:$Y$7690,"N",'2way'!$Q$3:$Q$7690,"=" &amp;B175) +  COUNTIFS('2way'!$N$3:$N$7690,"&gt;50%",'2way'!$Y$3:$Y$7690,"N",'2way'!$R$3:$R$7690,"=" &amp;B175)</f>
        <v>0</v>
      </c>
      <c r="O175" s="61">
        <f>COUNTIFS('2way'!$N$3:$N$7690,"&gt;50%",'2way'!$Y$3:$Y$7690,"Y",'2way'!$Q$3:$Q$7690,"=" &amp;B175) +  COUNTIFS('2way'!$N$3:$N$7690,"&gt;50%",'2way'!$Y$3:$Y$7690,"Y",'2way'!$R$3:$R$7690,"=" &amp;B175)</f>
        <v>0</v>
      </c>
      <c r="P175">
        <f>COUNTIF('2way'!$Q$3:$Q$7690,"=" &amp;B175) + COUNTIF('2way'!$R$3:$R$7690,"=" &amp;B175)</f>
        <v>6</v>
      </c>
      <c r="Q175" s="6">
        <f t="shared" si="38"/>
        <v>0</v>
      </c>
      <c r="R175" s="6">
        <f t="shared" si="39"/>
        <v>0</v>
      </c>
      <c r="S175" s="6">
        <f t="shared" si="40"/>
        <v>0</v>
      </c>
      <c r="T175" s="6">
        <f t="shared" si="41"/>
        <v>0</v>
      </c>
      <c r="U175">
        <f t="shared" si="42"/>
        <v>5</v>
      </c>
      <c r="V175" s="6">
        <f t="shared" si="43"/>
        <v>0.83333333333333337</v>
      </c>
      <c r="W175">
        <f t="shared" si="44"/>
        <v>0</v>
      </c>
      <c r="X175" s="6">
        <f t="shared" si="45"/>
        <v>0</v>
      </c>
      <c r="Y175">
        <f t="shared" si="46"/>
        <v>1</v>
      </c>
      <c r="Z175" s="6">
        <f t="shared" si="47"/>
        <v>0.16666666666666666</v>
      </c>
      <c r="AA175">
        <f t="shared" si="48"/>
        <v>0</v>
      </c>
      <c r="AB175" s="6">
        <f t="shared" si="49"/>
        <v>0</v>
      </c>
    </row>
    <row r="176" spans="1:28" x14ac:dyDescent="0.25">
      <c r="A176" t="s">
        <v>270</v>
      </c>
      <c r="B176" t="s">
        <v>294</v>
      </c>
      <c r="C176" s="60">
        <f>COUNTIFS('2way'!$A$3:$A$7690,"&gt;50%",'2way'!$Y$3:$Y$7690,"Y",'2way'!$Q$3:$Q$7690,"=" &amp;B176) +  COUNTIFS('2way'!$A$3:$A$7690,"&gt;50%",'2way'!$Y$3:$Y$7690,"Y",'2way'!$R$3:$R$7690,"=" &amp;B176)</f>
        <v>0</v>
      </c>
      <c r="D176" s="61">
        <f>COUNTIFS('2way'!$A$3:$A$7690,"&gt;50%",'2way'!$Y$3:$Y$7690,"N",'2way'!$Q$3:$Q$7690,"=" &amp;B176) +  COUNTIFS('2way'!$A$3:$A$7690,"&gt;50%",'2way'!$Y$3:$Y$7690,"N",'2way'!$R$3:$R$7690,"=" &amp;B176)</f>
        <v>1</v>
      </c>
      <c r="E176" s="61">
        <f>COUNTIFS('2way'!$B$3:$B$7690,"&gt;50%",'2way'!$Y$3:$Y$7690,"N",'2way'!$Q$3:$Q$7690,"=" &amp;B176) +  COUNTIFS('2way'!$B$3:$B$7690,"&gt;50%",'2way'!$Y$3:$Y$7690,"N",'2way'!$R$3:$R$7690,"=" &amp;B176)</f>
        <v>0</v>
      </c>
      <c r="F176" s="61">
        <f>COUNTIFS('2way'!$B$3:$B$7690,"&gt;50%",'2way'!$Y$3:$Y$7690,"Y",'2way'!$Q$3:$Q$7690,"=" &amp;B176) +  COUNTIFS('2way'!$B$3:$B$7690,"&gt;50%",'2way'!$Y$3:$Y$7690,"Y",'2way'!$R$3:$R$7690,"=" &amp;B176)</f>
        <v>0</v>
      </c>
      <c r="G176">
        <f>COUNTIF('2way'!$Q$3:$Q$7690,"=" &amp;B176) + COUNTIF('2way'!$R$3:$R$7690,"=" &amp;B176)</f>
        <v>5</v>
      </c>
      <c r="H176" s="6">
        <f t="shared" si="34"/>
        <v>0</v>
      </c>
      <c r="I176" s="6">
        <f t="shared" si="35"/>
        <v>0.2</v>
      </c>
      <c r="J176" s="6">
        <f t="shared" si="36"/>
        <v>0</v>
      </c>
      <c r="K176" s="6">
        <f t="shared" si="37"/>
        <v>0</v>
      </c>
      <c r="L176" s="61">
        <f>COUNTIFS('2way'!$M$3:$M$7690,"&gt;50%",'2way'!$Y$3:$Y$7690,"Y",'2way'!$Q$3:$Q$7690,"=" &amp;B176) +  COUNTIFS('2way'!$M$3:$M$7690,"&gt;50%",'2way'!$Y$3:$Y$7690,"Y",'2way'!$R$3:$R$7690,"=" &amp;B176)</f>
        <v>0</v>
      </c>
      <c r="M176" s="61">
        <f>COUNTIFS('2way'!$M$3:$M$7690,"&gt;50%",'2way'!$Y$3:$Y$7690,"N",'2way'!$Q$3:$Q$7690,"=" &amp;B176) +  COUNTIFS('2way'!$M$3:$M$7690,"&gt;50%",'2way'!$Y$3:$Y$7690,"N",'2way'!$R$3:$R$7690,"=" &amp;B176)</f>
        <v>0</v>
      </c>
      <c r="N176" s="61">
        <f>COUNTIFS('2way'!$N$3:$N$7690,"&gt;50%",'2way'!$Y$3:$Y$7690,"N",'2way'!$Q$3:$Q$7690,"=" &amp;B176) +  COUNTIFS('2way'!$N$3:$N$7690,"&gt;50%",'2way'!$Y$3:$Y$7690,"N",'2way'!$R$3:$R$7690,"=" &amp;B176)</f>
        <v>0</v>
      </c>
      <c r="O176" s="61">
        <f>COUNTIFS('2way'!$N$3:$N$7690,"&gt;50%",'2way'!$Y$3:$Y$7690,"Y",'2way'!$Q$3:$Q$7690,"=" &amp;B176) +  COUNTIFS('2way'!$N$3:$N$7690,"&gt;50%",'2way'!$Y$3:$Y$7690,"Y",'2way'!$R$3:$R$7690,"=" &amp;B176)</f>
        <v>0</v>
      </c>
      <c r="P176">
        <f>COUNTIF('2way'!$Q$3:$Q$7690,"=" &amp;B176) + COUNTIF('2way'!$R$3:$R$7690,"=" &amp;B176)</f>
        <v>5</v>
      </c>
      <c r="Q176" s="6">
        <f t="shared" si="38"/>
        <v>0</v>
      </c>
      <c r="R176" s="6">
        <f t="shared" si="39"/>
        <v>0</v>
      </c>
      <c r="S176" s="6">
        <f t="shared" si="40"/>
        <v>0</v>
      </c>
      <c r="T176" s="6">
        <f t="shared" si="41"/>
        <v>0</v>
      </c>
      <c r="U176">
        <f t="shared" si="42"/>
        <v>0</v>
      </c>
      <c r="V176" s="6">
        <f t="shared" si="43"/>
        <v>0</v>
      </c>
      <c r="W176">
        <f t="shared" si="44"/>
        <v>0</v>
      </c>
      <c r="X176" s="6">
        <f t="shared" si="45"/>
        <v>0</v>
      </c>
      <c r="Y176">
        <f t="shared" si="46"/>
        <v>1</v>
      </c>
      <c r="Z176" s="6">
        <f t="shared" si="47"/>
        <v>0.2</v>
      </c>
      <c r="AA176">
        <f t="shared" si="48"/>
        <v>0</v>
      </c>
      <c r="AB176" s="6">
        <f t="shared" si="49"/>
        <v>0</v>
      </c>
    </row>
    <row r="177" spans="1:28" x14ac:dyDescent="0.25">
      <c r="A177" t="s">
        <v>270</v>
      </c>
      <c r="B177" t="s">
        <v>421</v>
      </c>
      <c r="C177" s="60">
        <f>COUNTIFS('2way'!$A$3:$A$7690,"&gt;50%",'2way'!$Y$3:$Y$7690,"Y",'2way'!$Q$3:$Q$7690,"=" &amp;B177) +  COUNTIFS('2way'!$A$3:$A$7690,"&gt;50%",'2way'!$Y$3:$Y$7690,"Y",'2way'!$R$3:$R$7690,"=" &amp;B177)</f>
        <v>0</v>
      </c>
      <c r="D177" s="61">
        <f>COUNTIFS('2way'!$A$3:$A$7690,"&gt;50%",'2way'!$Y$3:$Y$7690,"N",'2way'!$Q$3:$Q$7690,"=" &amp;B177) +  COUNTIFS('2way'!$A$3:$A$7690,"&gt;50%",'2way'!$Y$3:$Y$7690,"N",'2way'!$R$3:$R$7690,"=" &amp;B177)</f>
        <v>1</v>
      </c>
      <c r="E177" s="61">
        <f>COUNTIFS('2way'!$B$3:$B$7690,"&gt;50%",'2way'!$Y$3:$Y$7690,"N",'2way'!$Q$3:$Q$7690,"=" &amp;B177) +  COUNTIFS('2way'!$B$3:$B$7690,"&gt;50%",'2way'!$Y$3:$Y$7690,"N",'2way'!$R$3:$R$7690,"=" &amp;B177)</f>
        <v>1</v>
      </c>
      <c r="F177" s="61">
        <f>COUNTIFS('2way'!$B$3:$B$7690,"&gt;50%",'2way'!$Y$3:$Y$7690,"Y",'2way'!$Q$3:$Q$7690,"=" &amp;B177) +  COUNTIFS('2way'!$B$3:$B$7690,"&gt;50%",'2way'!$Y$3:$Y$7690,"Y",'2way'!$R$3:$R$7690,"=" &amp;B177)</f>
        <v>3</v>
      </c>
      <c r="G177">
        <f>COUNTIF('2way'!$Q$3:$Q$7690,"=" &amp;B177) + COUNTIF('2way'!$R$3:$R$7690,"=" &amp;B177)</f>
        <v>6</v>
      </c>
      <c r="H177" s="6">
        <f t="shared" si="34"/>
        <v>0</v>
      </c>
      <c r="I177" s="6">
        <f t="shared" si="35"/>
        <v>0.16666666666666666</v>
      </c>
      <c r="J177" s="6">
        <f t="shared" si="36"/>
        <v>0.16666666666666666</v>
      </c>
      <c r="K177" s="6">
        <f t="shared" si="37"/>
        <v>0.5</v>
      </c>
      <c r="L177" s="61">
        <f>COUNTIFS('2way'!$M$3:$M$7690,"&gt;50%",'2way'!$Y$3:$Y$7690,"Y",'2way'!$Q$3:$Q$7690,"=" &amp;B177) +  COUNTIFS('2way'!$M$3:$M$7690,"&gt;50%",'2way'!$Y$3:$Y$7690,"Y",'2way'!$R$3:$R$7690,"=" &amp;B177)</f>
        <v>0</v>
      </c>
      <c r="M177" s="61">
        <f>COUNTIFS('2way'!$M$3:$M$7690,"&gt;50%",'2way'!$Y$3:$Y$7690,"N",'2way'!$Q$3:$Q$7690,"=" &amp;B177) +  COUNTIFS('2way'!$M$3:$M$7690,"&gt;50%",'2way'!$Y$3:$Y$7690,"N",'2way'!$R$3:$R$7690,"=" &amp;B177)</f>
        <v>0</v>
      </c>
      <c r="N177" s="61">
        <f>COUNTIFS('2way'!$N$3:$N$7690,"&gt;50%",'2way'!$Y$3:$Y$7690,"N",'2way'!$Q$3:$Q$7690,"=" &amp;B177) +  COUNTIFS('2way'!$N$3:$N$7690,"&gt;50%",'2way'!$Y$3:$Y$7690,"N",'2way'!$R$3:$R$7690,"=" &amp;B177)</f>
        <v>0</v>
      </c>
      <c r="O177" s="61">
        <f>COUNTIFS('2way'!$N$3:$N$7690,"&gt;50%",'2way'!$Y$3:$Y$7690,"Y",'2way'!$Q$3:$Q$7690,"=" &amp;B177) +  COUNTIFS('2way'!$N$3:$N$7690,"&gt;50%",'2way'!$Y$3:$Y$7690,"Y",'2way'!$R$3:$R$7690,"=" &amp;B177)</f>
        <v>0</v>
      </c>
      <c r="P177">
        <f>COUNTIF('2way'!$Q$3:$Q$7690,"=" &amp;B177) + COUNTIF('2way'!$R$3:$R$7690,"=" &amp;B177)</f>
        <v>6</v>
      </c>
      <c r="Q177" s="6">
        <f t="shared" si="38"/>
        <v>0</v>
      </c>
      <c r="R177" s="6">
        <f t="shared" si="39"/>
        <v>0</v>
      </c>
      <c r="S177" s="6">
        <f t="shared" si="40"/>
        <v>0</v>
      </c>
      <c r="T177" s="6">
        <f t="shared" si="41"/>
        <v>0</v>
      </c>
      <c r="U177">
        <f t="shared" si="42"/>
        <v>1</v>
      </c>
      <c r="V177" s="6">
        <f t="shared" si="43"/>
        <v>0.16666666666666666</v>
      </c>
      <c r="W177">
        <f t="shared" si="44"/>
        <v>0</v>
      </c>
      <c r="X177" s="6">
        <f t="shared" si="45"/>
        <v>0</v>
      </c>
      <c r="Y177">
        <f t="shared" si="46"/>
        <v>4</v>
      </c>
      <c r="Z177" s="6">
        <f t="shared" si="47"/>
        <v>0.66666666666666663</v>
      </c>
      <c r="AA177">
        <f t="shared" si="48"/>
        <v>0</v>
      </c>
      <c r="AB177" s="6">
        <f t="shared" si="49"/>
        <v>0</v>
      </c>
    </row>
    <row r="178" spans="1:28" x14ac:dyDescent="0.25">
      <c r="A178" t="s">
        <v>270</v>
      </c>
      <c r="B178" t="s">
        <v>292</v>
      </c>
      <c r="C178" s="60">
        <f>COUNTIFS('2way'!$A$3:$A$7690,"&gt;50%",'2way'!$Y$3:$Y$7690,"Y",'2way'!$Q$3:$Q$7690,"=" &amp;B178) +  COUNTIFS('2way'!$A$3:$A$7690,"&gt;50%",'2way'!$Y$3:$Y$7690,"Y",'2way'!$R$3:$R$7690,"=" &amp;B178)</f>
        <v>2</v>
      </c>
      <c r="D178" s="61">
        <f>COUNTIFS('2way'!$A$3:$A$7690,"&gt;50%",'2way'!$Y$3:$Y$7690,"N",'2way'!$Q$3:$Q$7690,"=" &amp;B178) +  COUNTIFS('2way'!$A$3:$A$7690,"&gt;50%",'2way'!$Y$3:$Y$7690,"N",'2way'!$R$3:$R$7690,"=" &amp;B178)</f>
        <v>1</v>
      </c>
      <c r="E178" s="61">
        <f>COUNTIFS('2way'!$B$3:$B$7690,"&gt;50%",'2way'!$Y$3:$Y$7690,"N",'2way'!$Q$3:$Q$7690,"=" &amp;B178) +  COUNTIFS('2way'!$B$3:$B$7690,"&gt;50%",'2way'!$Y$3:$Y$7690,"N",'2way'!$R$3:$R$7690,"=" &amp;B178)</f>
        <v>1</v>
      </c>
      <c r="F178" s="61">
        <f>COUNTIFS('2way'!$B$3:$B$7690,"&gt;50%",'2way'!$Y$3:$Y$7690,"Y",'2way'!$Q$3:$Q$7690,"=" &amp;B178) +  COUNTIFS('2way'!$B$3:$B$7690,"&gt;50%",'2way'!$Y$3:$Y$7690,"Y",'2way'!$R$3:$R$7690,"=" &amp;B178)</f>
        <v>0</v>
      </c>
      <c r="G178">
        <f>COUNTIF('2way'!$Q$3:$Q$7690,"=" &amp;B178) + COUNTIF('2way'!$R$3:$R$7690,"=" &amp;B178)</f>
        <v>6</v>
      </c>
      <c r="H178" s="6">
        <f t="shared" si="34"/>
        <v>0.33333333333333331</v>
      </c>
      <c r="I178" s="6">
        <f t="shared" si="35"/>
        <v>0.16666666666666666</v>
      </c>
      <c r="J178" s="6">
        <f t="shared" si="36"/>
        <v>0.16666666666666666</v>
      </c>
      <c r="K178" s="6">
        <f t="shared" si="37"/>
        <v>0</v>
      </c>
      <c r="L178" s="61">
        <f>COUNTIFS('2way'!$M$3:$M$7690,"&gt;50%",'2way'!$Y$3:$Y$7690,"Y",'2way'!$Q$3:$Q$7690,"=" &amp;B178) +  COUNTIFS('2way'!$M$3:$M$7690,"&gt;50%",'2way'!$Y$3:$Y$7690,"Y",'2way'!$R$3:$R$7690,"=" &amp;B178)</f>
        <v>0</v>
      </c>
      <c r="M178" s="61">
        <f>COUNTIFS('2way'!$M$3:$M$7690,"&gt;50%",'2way'!$Y$3:$Y$7690,"N",'2way'!$Q$3:$Q$7690,"=" &amp;B178) +  COUNTIFS('2way'!$M$3:$M$7690,"&gt;50%",'2way'!$Y$3:$Y$7690,"N",'2way'!$R$3:$R$7690,"=" &amp;B178)</f>
        <v>0</v>
      </c>
      <c r="N178" s="61">
        <f>COUNTIFS('2way'!$N$3:$N$7690,"&gt;50%",'2way'!$Y$3:$Y$7690,"N",'2way'!$Q$3:$Q$7690,"=" &amp;B178) +  COUNTIFS('2way'!$N$3:$N$7690,"&gt;50%",'2way'!$Y$3:$Y$7690,"N",'2way'!$R$3:$R$7690,"=" &amp;B178)</f>
        <v>0</v>
      </c>
      <c r="O178" s="61">
        <f>COUNTIFS('2way'!$N$3:$N$7690,"&gt;50%",'2way'!$Y$3:$Y$7690,"Y",'2way'!$Q$3:$Q$7690,"=" &amp;B178) +  COUNTIFS('2way'!$N$3:$N$7690,"&gt;50%",'2way'!$Y$3:$Y$7690,"Y",'2way'!$R$3:$R$7690,"=" &amp;B178)</f>
        <v>0</v>
      </c>
      <c r="P178">
        <f>COUNTIF('2way'!$Q$3:$Q$7690,"=" &amp;B178) + COUNTIF('2way'!$R$3:$R$7690,"=" &amp;B178)</f>
        <v>6</v>
      </c>
      <c r="Q178" s="6">
        <f t="shared" si="38"/>
        <v>0</v>
      </c>
      <c r="R178" s="6">
        <f t="shared" si="39"/>
        <v>0</v>
      </c>
      <c r="S178" s="6">
        <f t="shared" si="40"/>
        <v>0</v>
      </c>
      <c r="T178" s="6">
        <f t="shared" si="41"/>
        <v>0</v>
      </c>
      <c r="U178">
        <f t="shared" si="42"/>
        <v>3</v>
      </c>
      <c r="V178" s="6">
        <f t="shared" si="43"/>
        <v>0.5</v>
      </c>
      <c r="W178">
        <f t="shared" si="44"/>
        <v>0</v>
      </c>
      <c r="X178" s="6">
        <f t="shared" si="45"/>
        <v>0</v>
      </c>
      <c r="Y178">
        <f t="shared" si="46"/>
        <v>1</v>
      </c>
      <c r="Z178" s="6">
        <f t="shared" si="47"/>
        <v>0.16666666666666666</v>
      </c>
      <c r="AA178">
        <f t="shared" si="48"/>
        <v>0</v>
      </c>
      <c r="AB178" s="6">
        <f t="shared" si="49"/>
        <v>0</v>
      </c>
    </row>
    <row r="179" spans="1:28" x14ac:dyDescent="0.25">
      <c r="A179" t="s">
        <v>270</v>
      </c>
      <c r="B179" t="s">
        <v>291</v>
      </c>
      <c r="C179" s="60">
        <f>COUNTIFS('2way'!$A$3:$A$7690,"&gt;50%",'2way'!$Y$3:$Y$7690,"Y",'2way'!$Q$3:$Q$7690,"=" &amp;B179) +  COUNTIFS('2way'!$A$3:$A$7690,"&gt;50%",'2way'!$Y$3:$Y$7690,"Y",'2way'!$R$3:$R$7690,"=" &amp;B179)</f>
        <v>0</v>
      </c>
      <c r="D179" s="61">
        <f>COUNTIFS('2way'!$A$3:$A$7690,"&gt;50%",'2way'!$Y$3:$Y$7690,"N",'2way'!$Q$3:$Q$7690,"=" &amp;B179) +  COUNTIFS('2way'!$A$3:$A$7690,"&gt;50%",'2way'!$Y$3:$Y$7690,"N",'2way'!$R$3:$R$7690,"=" &amp;B179)</f>
        <v>0</v>
      </c>
      <c r="E179" s="61">
        <f>COUNTIFS('2way'!$B$3:$B$7690,"&gt;50%",'2way'!$Y$3:$Y$7690,"N",'2way'!$Q$3:$Q$7690,"=" &amp;B179) +  COUNTIFS('2way'!$B$3:$B$7690,"&gt;50%",'2way'!$Y$3:$Y$7690,"N",'2way'!$R$3:$R$7690,"=" &amp;B179)</f>
        <v>0</v>
      </c>
      <c r="F179" s="61">
        <f>COUNTIFS('2way'!$B$3:$B$7690,"&gt;50%",'2way'!$Y$3:$Y$7690,"Y",'2way'!$Q$3:$Q$7690,"=" &amp;B179) +  COUNTIFS('2way'!$B$3:$B$7690,"&gt;50%",'2way'!$Y$3:$Y$7690,"Y",'2way'!$R$3:$R$7690,"=" &amp;B179)</f>
        <v>1</v>
      </c>
      <c r="G179">
        <f>COUNTIF('2way'!$Q$3:$Q$7690,"=" &amp;B179) + COUNTIF('2way'!$R$3:$R$7690,"=" &amp;B179)</f>
        <v>5</v>
      </c>
      <c r="H179" s="6">
        <f t="shared" si="34"/>
        <v>0</v>
      </c>
      <c r="I179" s="6">
        <f t="shared" si="35"/>
        <v>0</v>
      </c>
      <c r="J179" s="6">
        <f t="shared" si="36"/>
        <v>0</v>
      </c>
      <c r="K179" s="6">
        <f t="shared" si="37"/>
        <v>0.2</v>
      </c>
      <c r="L179" s="61">
        <f>COUNTIFS('2way'!$M$3:$M$7690,"&gt;50%",'2way'!$Y$3:$Y$7690,"Y",'2way'!$Q$3:$Q$7690,"=" &amp;B179) +  COUNTIFS('2way'!$M$3:$M$7690,"&gt;50%",'2way'!$Y$3:$Y$7690,"Y",'2way'!$R$3:$R$7690,"=" &amp;B179)</f>
        <v>0</v>
      </c>
      <c r="M179" s="61">
        <f>COUNTIFS('2way'!$M$3:$M$7690,"&gt;50%",'2way'!$Y$3:$Y$7690,"N",'2way'!$Q$3:$Q$7690,"=" &amp;B179) +  COUNTIFS('2way'!$M$3:$M$7690,"&gt;50%",'2way'!$Y$3:$Y$7690,"N",'2way'!$R$3:$R$7690,"=" &amp;B179)</f>
        <v>0</v>
      </c>
      <c r="N179" s="61">
        <f>COUNTIFS('2way'!$N$3:$N$7690,"&gt;50%",'2way'!$Y$3:$Y$7690,"N",'2way'!$Q$3:$Q$7690,"=" &amp;B179) +  COUNTIFS('2way'!$N$3:$N$7690,"&gt;50%",'2way'!$Y$3:$Y$7690,"N",'2way'!$R$3:$R$7690,"=" &amp;B179)</f>
        <v>0</v>
      </c>
      <c r="O179" s="61">
        <f>COUNTIFS('2way'!$N$3:$N$7690,"&gt;50%",'2way'!$Y$3:$Y$7690,"Y",'2way'!$Q$3:$Q$7690,"=" &amp;B179) +  COUNTIFS('2way'!$N$3:$N$7690,"&gt;50%",'2way'!$Y$3:$Y$7690,"Y",'2way'!$R$3:$R$7690,"=" &amp;B179)</f>
        <v>0</v>
      </c>
      <c r="P179">
        <f>COUNTIF('2way'!$Q$3:$Q$7690,"=" &amp;B179) + COUNTIF('2way'!$R$3:$R$7690,"=" &amp;B179)</f>
        <v>5</v>
      </c>
      <c r="Q179" s="6">
        <f t="shared" si="38"/>
        <v>0</v>
      </c>
      <c r="R179" s="6">
        <f t="shared" si="39"/>
        <v>0</v>
      </c>
      <c r="S179" s="6">
        <f t="shared" si="40"/>
        <v>0</v>
      </c>
      <c r="T179" s="6">
        <f t="shared" si="41"/>
        <v>0</v>
      </c>
      <c r="U179">
        <f t="shared" si="42"/>
        <v>0</v>
      </c>
      <c r="V179" s="6">
        <f t="shared" si="43"/>
        <v>0</v>
      </c>
      <c r="W179">
        <f t="shared" si="44"/>
        <v>0</v>
      </c>
      <c r="X179" s="6">
        <f t="shared" si="45"/>
        <v>0</v>
      </c>
      <c r="Y179">
        <f t="shared" si="46"/>
        <v>1</v>
      </c>
      <c r="Z179" s="6">
        <f t="shared" si="47"/>
        <v>0.2</v>
      </c>
      <c r="AA179">
        <f t="shared" si="48"/>
        <v>0</v>
      </c>
      <c r="AB179" s="6">
        <f t="shared" si="49"/>
        <v>0</v>
      </c>
    </row>
    <row r="180" spans="1:28" x14ac:dyDescent="0.25">
      <c r="A180" t="s">
        <v>270</v>
      </c>
      <c r="B180" t="s">
        <v>422</v>
      </c>
      <c r="C180" s="60">
        <f>COUNTIFS('2way'!$A$3:$A$7690,"&gt;50%",'2way'!$Y$3:$Y$7690,"Y",'2way'!$Q$3:$Q$7690,"=" &amp;B180) +  COUNTIFS('2way'!$A$3:$A$7690,"&gt;50%",'2way'!$Y$3:$Y$7690,"Y",'2way'!$R$3:$R$7690,"=" &amp;B180)</f>
        <v>0</v>
      </c>
      <c r="D180" s="61">
        <f>COUNTIFS('2way'!$A$3:$A$7690,"&gt;50%",'2way'!$Y$3:$Y$7690,"N",'2way'!$Q$3:$Q$7690,"=" &amp;B180) +  COUNTIFS('2way'!$A$3:$A$7690,"&gt;50%",'2way'!$Y$3:$Y$7690,"N",'2way'!$R$3:$R$7690,"=" &amp;B180)</f>
        <v>1</v>
      </c>
      <c r="E180" s="61">
        <f>COUNTIFS('2way'!$B$3:$B$7690,"&gt;50%",'2way'!$Y$3:$Y$7690,"N",'2way'!$Q$3:$Q$7690,"=" &amp;B180) +  COUNTIFS('2way'!$B$3:$B$7690,"&gt;50%",'2way'!$Y$3:$Y$7690,"N",'2way'!$R$3:$R$7690,"=" &amp;B180)</f>
        <v>3</v>
      </c>
      <c r="F180" s="61">
        <f>COUNTIFS('2way'!$B$3:$B$7690,"&gt;50%",'2way'!$Y$3:$Y$7690,"Y",'2way'!$Q$3:$Q$7690,"=" &amp;B180) +  COUNTIFS('2way'!$B$3:$B$7690,"&gt;50%",'2way'!$Y$3:$Y$7690,"Y",'2way'!$R$3:$R$7690,"=" &amp;B180)</f>
        <v>1</v>
      </c>
      <c r="G180">
        <f>COUNTIF('2way'!$Q$3:$Q$7690,"=" &amp;B180) + COUNTIF('2way'!$R$3:$R$7690,"=" &amp;B180)</f>
        <v>6</v>
      </c>
      <c r="H180" s="6">
        <f t="shared" si="34"/>
        <v>0</v>
      </c>
      <c r="I180" s="6">
        <f t="shared" si="35"/>
        <v>0.16666666666666666</v>
      </c>
      <c r="J180" s="6">
        <f t="shared" si="36"/>
        <v>0.5</v>
      </c>
      <c r="K180" s="6">
        <f t="shared" si="37"/>
        <v>0.16666666666666666</v>
      </c>
      <c r="L180" s="61">
        <f>COUNTIFS('2way'!$M$3:$M$7690,"&gt;50%",'2way'!$Y$3:$Y$7690,"Y",'2way'!$Q$3:$Q$7690,"=" &amp;B180) +  COUNTIFS('2way'!$M$3:$M$7690,"&gt;50%",'2way'!$Y$3:$Y$7690,"Y",'2way'!$R$3:$R$7690,"=" &amp;B180)</f>
        <v>0</v>
      </c>
      <c r="M180" s="61">
        <f>COUNTIFS('2way'!$M$3:$M$7690,"&gt;50%",'2way'!$Y$3:$Y$7690,"N",'2way'!$Q$3:$Q$7690,"=" &amp;B180) +  COUNTIFS('2way'!$M$3:$M$7690,"&gt;50%",'2way'!$Y$3:$Y$7690,"N",'2way'!$R$3:$R$7690,"=" &amp;B180)</f>
        <v>0</v>
      </c>
      <c r="N180" s="61">
        <f>COUNTIFS('2way'!$N$3:$N$7690,"&gt;50%",'2way'!$Y$3:$Y$7690,"N",'2way'!$Q$3:$Q$7690,"=" &amp;B180) +  COUNTIFS('2way'!$N$3:$N$7690,"&gt;50%",'2way'!$Y$3:$Y$7690,"N",'2way'!$R$3:$R$7690,"=" &amp;B180)</f>
        <v>0</v>
      </c>
      <c r="O180" s="61">
        <f>COUNTIFS('2way'!$N$3:$N$7690,"&gt;50%",'2way'!$Y$3:$Y$7690,"Y",'2way'!$Q$3:$Q$7690,"=" &amp;B180) +  COUNTIFS('2way'!$N$3:$N$7690,"&gt;50%",'2way'!$Y$3:$Y$7690,"Y",'2way'!$R$3:$R$7690,"=" &amp;B180)</f>
        <v>0</v>
      </c>
      <c r="P180">
        <f>COUNTIF('2way'!$Q$3:$Q$7690,"=" &amp;B180) + COUNTIF('2way'!$R$3:$R$7690,"=" &amp;B180)</f>
        <v>6</v>
      </c>
      <c r="Q180" s="6">
        <f t="shared" si="38"/>
        <v>0</v>
      </c>
      <c r="R180" s="6">
        <f t="shared" si="39"/>
        <v>0</v>
      </c>
      <c r="S180" s="6">
        <f t="shared" si="40"/>
        <v>0</v>
      </c>
      <c r="T180" s="6">
        <f t="shared" si="41"/>
        <v>0</v>
      </c>
      <c r="U180">
        <f t="shared" si="42"/>
        <v>3</v>
      </c>
      <c r="V180" s="6">
        <f t="shared" si="43"/>
        <v>0.5</v>
      </c>
      <c r="W180">
        <f t="shared" si="44"/>
        <v>0</v>
      </c>
      <c r="X180" s="6">
        <f t="shared" si="45"/>
        <v>0</v>
      </c>
      <c r="Y180">
        <f t="shared" si="46"/>
        <v>2</v>
      </c>
      <c r="Z180" s="6">
        <f t="shared" si="47"/>
        <v>0.33333333333333331</v>
      </c>
      <c r="AA180">
        <f t="shared" si="48"/>
        <v>0</v>
      </c>
      <c r="AB180" s="6">
        <f t="shared" si="49"/>
        <v>0</v>
      </c>
    </row>
    <row r="181" spans="1:28" x14ac:dyDescent="0.25">
      <c r="A181" t="s">
        <v>270</v>
      </c>
      <c r="B181" t="s">
        <v>490</v>
      </c>
      <c r="C181" s="60">
        <f>COUNTIFS('2way'!$A$3:$A$7690,"&gt;50%",'2way'!$Y$3:$Y$7690,"Y",'2way'!$Q$3:$Q$7690,"=" &amp;B181) +  COUNTIFS('2way'!$A$3:$A$7690,"&gt;50%",'2way'!$Y$3:$Y$7690,"Y",'2way'!$R$3:$R$7690,"=" &amp;B181)</f>
        <v>3</v>
      </c>
      <c r="D181" s="61">
        <f>COUNTIFS('2way'!$A$3:$A$7690,"&gt;50%",'2way'!$Y$3:$Y$7690,"N",'2way'!$Q$3:$Q$7690,"=" &amp;B181) +  COUNTIFS('2way'!$A$3:$A$7690,"&gt;50%",'2way'!$Y$3:$Y$7690,"N",'2way'!$R$3:$R$7690,"=" &amp;B181)</f>
        <v>0</v>
      </c>
      <c r="E181" s="61">
        <f>COUNTIFS('2way'!$B$3:$B$7690,"&gt;50%",'2way'!$Y$3:$Y$7690,"N",'2way'!$Q$3:$Q$7690,"=" &amp;B181) +  COUNTIFS('2way'!$B$3:$B$7690,"&gt;50%",'2way'!$Y$3:$Y$7690,"N",'2way'!$R$3:$R$7690,"=" &amp;B181)</f>
        <v>1</v>
      </c>
      <c r="F181" s="61">
        <f>COUNTIFS('2way'!$B$3:$B$7690,"&gt;50%",'2way'!$Y$3:$Y$7690,"Y",'2way'!$Q$3:$Q$7690,"=" &amp;B181) +  COUNTIFS('2way'!$B$3:$B$7690,"&gt;50%",'2way'!$Y$3:$Y$7690,"Y",'2way'!$R$3:$R$7690,"=" &amp;B181)</f>
        <v>1</v>
      </c>
      <c r="G181">
        <f>COUNTIF('2way'!$Q$3:$Q$7690,"=" &amp;B181) + COUNTIF('2way'!$R$3:$R$7690,"=" &amp;B181)</f>
        <v>6</v>
      </c>
      <c r="H181" s="6">
        <f t="shared" si="34"/>
        <v>0.5</v>
      </c>
      <c r="I181" s="6">
        <f t="shared" si="35"/>
        <v>0</v>
      </c>
      <c r="J181" s="6">
        <f t="shared" si="36"/>
        <v>0.16666666666666666</v>
      </c>
      <c r="K181" s="6">
        <f t="shared" si="37"/>
        <v>0.16666666666666666</v>
      </c>
      <c r="L181" s="61">
        <f>COUNTIFS('2way'!$M$3:$M$7690,"&gt;50%",'2way'!$Y$3:$Y$7690,"Y",'2way'!$Q$3:$Q$7690,"=" &amp;B181) +  COUNTIFS('2way'!$M$3:$M$7690,"&gt;50%",'2way'!$Y$3:$Y$7690,"Y",'2way'!$R$3:$R$7690,"=" &amp;B181)</f>
        <v>0</v>
      </c>
      <c r="M181" s="61">
        <f>COUNTIFS('2way'!$M$3:$M$7690,"&gt;50%",'2way'!$Y$3:$Y$7690,"N",'2way'!$Q$3:$Q$7690,"=" &amp;B181) +  COUNTIFS('2way'!$M$3:$M$7690,"&gt;50%",'2way'!$Y$3:$Y$7690,"N",'2way'!$R$3:$R$7690,"=" &amp;B181)</f>
        <v>0</v>
      </c>
      <c r="N181" s="61">
        <f>COUNTIFS('2way'!$N$3:$N$7690,"&gt;50%",'2way'!$Y$3:$Y$7690,"N",'2way'!$Q$3:$Q$7690,"=" &amp;B181) +  COUNTIFS('2way'!$N$3:$N$7690,"&gt;50%",'2way'!$Y$3:$Y$7690,"N",'2way'!$R$3:$R$7690,"=" &amp;B181)</f>
        <v>0</v>
      </c>
      <c r="O181" s="61">
        <f>COUNTIFS('2way'!$N$3:$N$7690,"&gt;50%",'2way'!$Y$3:$Y$7690,"Y",'2way'!$Q$3:$Q$7690,"=" &amp;B181) +  COUNTIFS('2way'!$N$3:$N$7690,"&gt;50%",'2way'!$Y$3:$Y$7690,"Y",'2way'!$R$3:$R$7690,"=" &amp;B181)</f>
        <v>0</v>
      </c>
      <c r="P181">
        <f>COUNTIF('2way'!$Q$3:$Q$7690,"=" &amp;B181) + COUNTIF('2way'!$R$3:$R$7690,"=" &amp;B181)</f>
        <v>6</v>
      </c>
      <c r="Q181" s="6">
        <f t="shared" si="38"/>
        <v>0</v>
      </c>
      <c r="R181" s="6">
        <f t="shared" si="39"/>
        <v>0</v>
      </c>
      <c r="S181" s="6">
        <f t="shared" si="40"/>
        <v>0</v>
      </c>
      <c r="T181" s="6">
        <f t="shared" si="41"/>
        <v>0</v>
      </c>
      <c r="U181">
        <f t="shared" si="42"/>
        <v>4</v>
      </c>
      <c r="V181" s="6">
        <f t="shared" si="43"/>
        <v>0.66666666666666663</v>
      </c>
      <c r="W181">
        <f t="shared" si="44"/>
        <v>0</v>
      </c>
      <c r="X181" s="6">
        <f t="shared" si="45"/>
        <v>0</v>
      </c>
      <c r="Y181">
        <f t="shared" si="46"/>
        <v>1</v>
      </c>
      <c r="Z181" s="6">
        <f t="shared" si="47"/>
        <v>0.16666666666666666</v>
      </c>
      <c r="AA181">
        <f t="shared" si="48"/>
        <v>0</v>
      </c>
      <c r="AB181" s="6">
        <f t="shared" si="49"/>
        <v>0</v>
      </c>
    </row>
    <row r="182" spans="1:28" x14ac:dyDescent="0.25">
      <c r="A182" t="s">
        <v>270</v>
      </c>
      <c r="B182" t="s">
        <v>349</v>
      </c>
      <c r="C182" s="60">
        <f>COUNTIFS('2way'!$A$3:$A$7690,"&gt;50%",'2way'!$Y$3:$Y$7690,"Y",'2way'!$Q$3:$Q$7690,"=" &amp;B182) +  COUNTIFS('2way'!$A$3:$A$7690,"&gt;50%",'2way'!$Y$3:$Y$7690,"Y",'2way'!$R$3:$R$7690,"=" &amp;B182)</f>
        <v>1</v>
      </c>
      <c r="D182" s="61">
        <f>COUNTIFS('2way'!$A$3:$A$7690,"&gt;50%",'2way'!$Y$3:$Y$7690,"N",'2way'!$Q$3:$Q$7690,"=" &amp;B182) +  COUNTIFS('2way'!$A$3:$A$7690,"&gt;50%",'2way'!$Y$3:$Y$7690,"N",'2way'!$R$3:$R$7690,"=" &amp;B182)</f>
        <v>3</v>
      </c>
      <c r="E182" s="61">
        <f>COUNTIFS('2way'!$B$3:$B$7690,"&gt;50%",'2way'!$Y$3:$Y$7690,"N",'2way'!$Q$3:$Q$7690,"=" &amp;B182) +  COUNTIFS('2way'!$B$3:$B$7690,"&gt;50%",'2way'!$Y$3:$Y$7690,"N",'2way'!$R$3:$R$7690,"=" &amp;B182)</f>
        <v>0</v>
      </c>
      <c r="F182" s="61">
        <f>COUNTIFS('2way'!$B$3:$B$7690,"&gt;50%",'2way'!$Y$3:$Y$7690,"Y",'2way'!$Q$3:$Q$7690,"=" &amp;B182) +  COUNTIFS('2way'!$B$3:$B$7690,"&gt;50%",'2way'!$Y$3:$Y$7690,"Y",'2way'!$R$3:$R$7690,"=" &amp;B182)</f>
        <v>1</v>
      </c>
      <c r="G182">
        <f>COUNTIF('2way'!$Q$3:$Q$7690,"=" &amp;B182) + COUNTIF('2way'!$R$3:$R$7690,"=" &amp;B182)</f>
        <v>6</v>
      </c>
      <c r="H182" s="6">
        <f t="shared" si="34"/>
        <v>0.16666666666666666</v>
      </c>
      <c r="I182" s="6">
        <f t="shared" si="35"/>
        <v>0.5</v>
      </c>
      <c r="J182" s="6">
        <f t="shared" si="36"/>
        <v>0</v>
      </c>
      <c r="K182" s="6">
        <f t="shared" si="37"/>
        <v>0.16666666666666666</v>
      </c>
      <c r="L182" s="61">
        <f>COUNTIFS('2way'!$M$3:$M$7690,"&gt;50%",'2way'!$Y$3:$Y$7690,"Y",'2way'!$Q$3:$Q$7690,"=" &amp;B182) +  COUNTIFS('2way'!$M$3:$M$7690,"&gt;50%",'2way'!$Y$3:$Y$7690,"Y",'2way'!$R$3:$R$7690,"=" &amp;B182)</f>
        <v>0</v>
      </c>
      <c r="M182" s="61">
        <f>COUNTIFS('2way'!$M$3:$M$7690,"&gt;50%",'2way'!$Y$3:$Y$7690,"N",'2way'!$Q$3:$Q$7690,"=" &amp;B182) +  COUNTIFS('2way'!$M$3:$M$7690,"&gt;50%",'2way'!$Y$3:$Y$7690,"N",'2way'!$R$3:$R$7690,"=" &amp;B182)</f>
        <v>0</v>
      </c>
      <c r="N182" s="61">
        <f>COUNTIFS('2way'!$N$3:$N$7690,"&gt;50%",'2way'!$Y$3:$Y$7690,"N",'2way'!$Q$3:$Q$7690,"=" &amp;B182) +  COUNTIFS('2way'!$N$3:$N$7690,"&gt;50%",'2way'!$Y$3:$Y$7690,"N",'2way'!$R$3:$R$7690,"=" &amp;B182)</f>
        <v>0</v>
      </c>
      <c r="O182" s="61">
        <f>COUNTIFS('2way'!$N$3:$N$7690,"&gt;50%",'2way'!$Y$3:$Y$7690,"Y",'2way'!$Q$3:$Q$7690,"=" &amp;B182) +  COUNTIFS('2way'!$N$3:$N$7690,"&gt;50%",'2way'!$Y$3:$Y$7690,"Y",'2way'!$R$3:$R$7690,"=" &amp;B182)</f>
        <v>0</v>
      </c>
      <c r="P182">
        <f>COUNTIF('2way'!$Q$3:$Q$7690,"=" &amp;B182) + COUNTIF('2way'!$R$3:$R$7690,"=" &amp;B182)</f>
        <v>6</v>
      </c>
      <c r="Q182" s="6">
        <f t="shared" si="38"/>
        <v>0</v>
      </c>
      <c r="R182" s="6">
        <f t="shared" si="39"/>
        <v>0</v>
      </c>
      <c r="S182" s="6">
        <f t="shared" si="40"/>
        <v>0</v>
      </c>
      <c r="T182" s="6">
        <f t="shared" si="41"/>
        <v>0</v>
      </c>
      <c r="U182">
        <f t="shared" si="42"/>
        <v>1</v>
      </c>
      <c r="V182" s="6">
        <f t="shared" si="43"/>
        <v>0.16666666666666666</v>
      </c>
      <c r="W182">
        <f t="shared" si="44"/>
        <v>0</v>
      </c>
      <c r="X182" s="6">
        <f t="shared" si="45"/>
        <v>0</v>
      </c>
      <c r="Y182">
        <f t="shared" si="46"/>
        <v>4</v>
      </c>
      <c r="Z182" s="6">
        <f t="shared" si="47"/>
        <v>0.66666666666666663</v>
      </c>
      <c r="AA182">
        <f t="shared" si="48"/>
        <v>0</v>
      </c>
      <c r="AB182" s="6">
        <f t="shared" si="49"/>
        <v>0</v>
      </c>
    </row>
    <row r="183" spans="1:28" x14ac:dyDescent="0.25">
      <c r="A183" t="s">
        <v>270</v>
      </c>
      <c r="B183" t="s">
        <v>491</v>
      </c>
      <c r="C183" s="60">
        <f>COUNTIFS('2way'!$A$3:$A$7690,"&gt;50%",'2way'!$Y$3:$Y$7690,"Y",'2way'!$Q$3:$Q$7690,"=" &amp;B183) +  COUNTIFS('2way'!$A$3:$A$7690,"&gt;50%",'2way'!$Y$3:$Y$7690,"Y",'2way'!$R$3:$R$7690,"=" &amp;B183)</f>
        <v>0</v>
      </c>
      <c r="D183" s="61">
        <f>COUNTIFS('2way'!$A$3:$A$7690,"&gt;50%",'2way'!$Y$3:$Y$7690,"N",'2way'!$Q$3:$Q$7690,"=" &amp;B183) +  COUNTIFS('2way'!$A$3:$A$7690,"&gt;50%",'2way'!$Y$3:$Y$7690,"N",'2way'!$R$3:$R$7690,"=" &amp;B183)</f>
        <v>0</v>
      </c>
      <c r="E183" s="61">
        <f>COUNTIFS('2way'!$B$3:$B$7690,"&gt;50%",'2way'!$Y$3:$Y$7690,"N",'2way'!$Q$3:$Q$7690,"=" &amp;B183) +  COUNTIFS('2way'!$B$3:$B$7690,"&gt;50%",'2way'!$Y$3:$Y$7690,"N",'2way'!$R$3:$R$7690,"=" &amp;B183)</f>
        <v>0</v>
      </c>
      <c r="F183" s="61">
        <f>COUNTIFS('2way'!$B$3:$B$7690,"&gt;50%",'2way'!$Y$3:$Y$7690,"Y",'2way'!$Q$3:$Q$7690,"=" &amp;B183) +  COUNTIFS('2way'!$B$3:$B$7690,"&gt;50%",'2way'!$Y$3:$Y$7690,"Y",'2way'!$R$3:$R$7690,"=" &amp;B183)</f>
        <v>4</v>
      </c>
      <c r="G183">
        <f>COUNTIF('2way'!$Q$3:$Q$7690,"=" &amp;B183) + COUNTIF('2way'!$R$3:$R$7690,"=" &amp;B183)</f>
        <v>5</v>
      </c>
      <c r="H183" s="6">
        <f t="shared" si="34"/>
        <v>0</v>
      </c>
      <c r="I183" s="6">
        <f t="shared" si="35"/>
        <v>0</v>
      </c>
      <c r="J183" s="6">
        <f t="shared" si="36"/>
        <v>0</v>
      </c>
      <c r="K183" s="6">
        <f t="shared" si="37"/>
        <v>0.8</v>
      </c>
      <c r="L183" s="61">
        <f>COUNTIFS('2way'!$M$3:$M$7690,"&gt;50%",'2way'!$Y$3:$Y$7690,"Y",'2way'!$Q$3:$Q$7690,"=" &amp;B183) +  COUNTIFS('2way'!$M$3:$M$7690,"&gt;50%",'2way'!$Y$3:$Y$7690,"Y",'2way'!$R$3:$R$7690,"=" &amp;B183)</f>
        <v>0</v>
      </c>
      <c r="M183" s="61">
        <f>COUNTIFS('2way'!$M$3:$M$7690,"&gt;50%",'2way'!$Y$3:$Y$7690,"N",'2way'!$Q$3:$Q$7690,"=" &amp;B183) +  COUNTIFS('2way'!$M$3:$M$7690,"&gt;50%",'2way'!$Y$3:$Y$7690,"N",'2way'!$R$3:$R$7690,"=" &amp;B183)</f>
        <v>0</v>
      </c>
      <c r="N183" s="61">
        <f>COUNTIFS('2way'!$N$3:$N$7690,"&gt;50%",'2way'!$Y$3:$Y$7690,"N",'2way'!$Q$3:$Q$7690,"=" &amp;B183) +  COUNTIFS('2way'!$N$3:$N$7690,"&gt;50%",'2way'!$Y$3:$Y$7690,"N",'2way'!$R$3:$R$7690,"=" &amp;B183)</f>
        <v>0</v>
      </c>
      <c r="O183" s="61">
        <f>COUNTIFS('2way'!$N$3:$N$7690,"&gt;50%",'2way'!$Y$3:$Y$7690,"Y",'2way'!$Q$3:$Q$7690,"=" &amp;B183) +  COUNTIFS('2way'!$N$3:$N$7690,"&gt;50%",'2way'!$Y$3:$Y$7690,"Y",'2way'!$R$3:$R$7690,"=" &amp;B183)</f>
        <v>0</v>
      </c>
      <c r="P183">
        <f>COUNTIF('2way'!$Q$3:$Q$7690,"=" &amp;B183) + COUNTIF('2way'!$R$3:$R$7690,"=" &amp;B183)</f>
        <v>5</v>
      </c>
      <c r="Q183" s="6">
        <f t="shared" si="38"/>
        <v>0</v>
      </c>
      <c r="R183" s="6">
        <f t="shared" si="39"/>
        <v>0</v>
      </c>
      <c r="S183" s="6">
        <f t="shared" si="40"/>
        <v>0</v>
      </c>
      <c r="T183" s="6">
        <f t="shared" si="41"/>
        <v>0</v>
      </c>
      <c r="U183">
        <f t="shared" si="42"/>
        <v>0</v>
      </c>
      <c r="V183" s="6">
        <f t="shared" si="43"/>
        <v>0</v>
      </c>
      <c r="W183">
        <f t="shared" si="44"/>
        <v>0</v>
      </c>
      <c r="X183" s="6">
        <f t="shared" si="45"/>
        <v>0</v>
      </c>
      <c r="Y183">
        <f t="shared" si="46"/>
        <v>4</v>
      </c>
      <c r="Z183" s="6">
        <f t="shared" si="47"/>
        <v>0.8</v>
      </c>
      <c r="AA183">
        <f t="shared" si="48"/>
        <v>0</v>
      </c>
      <c r="AB183" s="6">
        <f t="shared" si="49"/>
        <v>0</v>
      </c>
    </row>
    <row r="184" spans="1:28" x14ac:dyDescent="0.25">
      <c r="A184" t="s">
        <v>273</v>
      </c>
      <c r="B184" t="s">
        <v>352</v>
      </c>
      <c r="C184" s="60">
        <f>COUNTIFS('2way'!$A$3:$A$7690,"&gt;50%",'2way'!$Y$3:$Y$7690,"Y",'2way'!$Q$3:$Q$7690,"=" &amp;B184) +  COUNTIFS('2way'!$A$3:$A$7690,"&gt;50%",'2way'!$Y$3:$Y$7690,"Y",'2way'!$R$3:$R$7690,"=" &amp;B184)</f>
        <v>1</v>
      </c>
      <c r="D184" s="61">
        <f>COUNTIFS('2way'!$A$3:$A$7690,"&gt;50%",'2way'!$Y$3:$Y$7690,"N",'2way'!$Q$3:$Q$7690,"=" &amp;B184) +  COUNTIFS('2way'!$A$3:$A$7690,"&gt;50%",'2way'!$Y$3:$Y$7690,"N",'2way'!$R$3:$R$7690,"=" &amp;B184)</f>
        <v>2</v>
      </c>
      <c r="E184" s="61">
        <f>COUNTIFS('2way'!$B$3:$B$7690,"&gt;50%",'2way'!$Y$3:$Y$7690,"N",'2way'!$Q$3:$Q$7690,"=" &amp;B184) +  COUNTIFS('2way'!$B$3:$B$7690,"&gt;50%",'2way'!$Y$3:$Y$7690,"N",'2way'!$R$3:$R$7690,"=" &amp;B184)</f>
        <v>0</v>
      </c>
      <c r="F184" s="61">
        <f>COUNTIFS('2way'!$B$3:$B$7690,"&gt;50%",'2way'!$Y$3:$Y$7690,"Y",'2way'!$Q$3:$Q$7690,"=" &amp;B184) +  COUNTIFS('2way'!$B$3:$B$7690,"&gt;50%",'2way'!$Y$3:$Y$7690,"Y",'2way'!$R$3:$R$7690,"=" &amp;B184)</f>
        <v>2</v>
      </c>
      <c r="G184">
        <f>COUNTIF('2way'!$Q$3:$Q$7690,"=" &amp;B184) + COUNTIF('2way'!$R$3:$R$7690,"=" &amp;B184)</f>
        <v>6</v>
      </c>
      <c r="H184" s="6">
        <f t="shared" si="34"/>
        <v>0.16666666666666666</v>
      </c>
      <c r="I184" s="6">
        <f t="shared" si="35"/>
        <v>0.33333333333333331</v>
      </c>
      <c r="J184" s="6">
        <f t="shared" si="36"/>
        <v>0</v>
      </c>
      <c r="K184" s="6">
        <f t="shared" si="37"/>
        <v>0.33333333333333331</v>
      </c>
      <c r="L184" s="61">
        <f>COUNTIFS('2way'!$M$3:$M$7690,"&gt;50%",'2way'!$Y$3:$Y$7690,"Y",'2way'!$Q$3:$Q$7690,"=" &amp;B184) +  COUNTIFS('2way'!$M$3:$M$7690,"&gt;50%",'2way'!$Y$3:$Y$7690,"Y",'2way'!$R$3:$R$7690,"=" &amp;B184)</f>
        <v>0</v>
      </c>
      <c r="M184" s="61">
        <f>COUNTIFS('2way'!$M$3:$M$7690,"&gt;50%",'2way'!$Y$3:$Y$7690,"N",'2way'!$Q$3:$Q$7690,"=" &amp;B184) +  COUNTIFS('2way'!$M$3:$M$7690,"&gt;50%",'2way'!$Y$3:$Y$7690,"N",'2way'!$R$3:$R$7690,"=" &amp;B184)</f>
        <v>0</v>
      </c>
      <c r="N184" s="61">
        <f>COUNTIFS('2way'!$N$3:$N$7690,"&gt;50%",'2way'!$Y$3:$Y$7690,"N",'2way'!$Q$3:$Q$7690,"=" &amp;B184) +  COUNTIFS('2way'!$N$3:$N$7690,"&gt;50%",'2way'!$Y$3:$Y$7690,"N",'2way'!$R$3:$R$7690,"=" &amp;B184)</f>
        <v>0</v>
      </c>
      <c r="O184" s="61">
        <f>COUNTIFS('2way'!$N$3:$N$7690,"&gt;50%",'2way'!$Y$3:$Y$7690,"Y",'2way'!$Q$3:$Q$7690,"=" &amp;B184) +  COUNTIFS('2way'!$N$3:$N$7690,"&gt;50%",'2way'!$Y$3:$Y$7690,"Y",'2way'!$R$3:$R$7690,"=" &amp;B184)</f>
        <v>0</v>
      </c>
      <c r="P184">
        <f>COUNTIF('2way'!$Q$3:$Q$7690,"=" &amp;B184) + COUNTIF('2way'!$R$3:$R$7690,"=" &amp;B184)</f>
        <v>6</v>
      </c>
      <c r="Q184" s="6">
        <f t="shared" si="38"/>
        <v>0</v>
      </c>
      <c r="R184" s="6">
        <f t="shared" si="39"/>
        <v>0</v>
      </c>
      <c r="S184" s="6">
        <f t="shared" si="40"/>
        <v>0</v>
      </c>
      <c r="T184" s="6">
        <f t="shared" si="41"/>
        <v>0</v>
      </c>
      <c r="U184">
        <f t="shared" si="42"/>
        <v>1</v>
      </c>
      <c r="V184" s="6">
        <f t="shared" si="43"/>
        <v>0.16666666666666666</v>
      </c>
      <c r="W184">
        <f t="shared" si="44"/>
        <v>0</v>
      </c>
      <c r="X184" s="6">
        <f t="shared" si="45"/>
        <v>0</v>
      </c>
      <c r="Y184">
        <f t="shared" si="46"/>
        <v>4</v>
      </c>
      <c r="Z184" s="6">
        <f t="shared" si="47"/>
        <v>0.66666666666666663</v>
      </c>
      <c r="AA184">
        <f t="shared" si="48"/>
        <v>0</v>
      </c>
      <c r="AB184" s="6">
        <f t="shared" si="49"/>
        <v>0</v>
      </c>
    </row>
    <row r="185" spans="1:28" x14ac:dyDescent="0.25">
      <c r="A185" t="s">
        <v>273</v>
      </c>
      <c r="B185" t="s">
        <v>353</v>
      </c>
      <c r="C185" s="60">
        <f>COUNTIFS('2way'!$A$3:$A$7690,"&gt;50%",'2way'!$Y$3:$Y$7690,"Y",'2way'!$Q$3:$Q$7690,"=" &amp;B185) +  COUNTIFS('2way'!$A$3:$A$7690,"&gt;50%",'2way'!$Y$3:$Y$7690,"Y",'2way'!$R$3:$R$7690,"=" &amp;B185)</f>
        <v>0</v>
      </c>
      <c r="D185" s="61">
        <f>COUNTIFS('2way'!$A$3:$A$7690,"&gt;50%",'2way'!$Y$3:$Y$7690,"N",'2way'!$Q$3:$Q$7690,"=" &amp;B185) +  COUNTIFS('2way'!$A$3:$A$7690,"&gt;50%",'2way'!$Y$3:$Y$7690,"N",'2way'!$R$3:$R$7690,"=" &amp;B185)</f>
        <v>0</v>
      </c>
      <c r="E185" s="61">
        <f>COUNTIFS('2way'!$B$3:$B$7690,"&gt;50%",'2way'!$Y$3:$Y$7690,"N",'2way'!$Q$3:$Q$7690,"=" &amp;B185) +  COUNTIFS('2way'!$B$3:$B$7690,"&gt;50%",'2way'!$Y$3:$Y$7690,"N",'2way'!$R$3:$R$7690,"=" &amp;B185)</f>
        <v>3</v>
      </c>
      <c r="F185" s="61">
        <f>COUNTIFS('2way'!$B$3:$B$7690,"&gt;50%",'2way'!$Y$3:$Y$7690,"Y",'2way'!$Q$3:$Q$7690,"=" &amp;B185) +  COUNTIFS('2way'!$B$3:$B$7690,"&gt;50%",'2way'!$Y$3:$Y$7690,"Y",'2way'!$R$3:$R$7690,"=" &amp;B185)</f>
        <v>3</v>
      </c>
      <c r="G185">
        <f>COUNTIF('2way'!$Q$3:$Q$7690,"=" &amp;B185) + COUNTIF('2way'!$R$3:$R$7690,"=" &amp;B185)</f>
        <v>6</v>
      </c>
      <c r="H185" s="6">
        <f t="shared" si="34"/>
        <v>0</v>
      </c>
      <c r="I185" s="6">
        <f t="shared" si="35"/>
        <v>0</v>
      </c>
      <c r="J185" s="6">
        <f t="shared" si="36"/>
        <v>0.5</v>
      </c>
      <c r="K185" s="6">
        <f t="shared" si="37"/>
        <v>0.5</v>
      </c>
      <c r="L185" s="61">
        <f>COUNTIFS('2way'!$M$3:$M$7690,"&gt;50%",'2way'!$Y$3:$Y$7690,"Y",'2way'!$Q$3:$Q$7690,"=" &amp;B185) +  COUNTIFS('2way'!$M$3:$M$7690,"&gt;50%",'2way'!$Y$3:$Y$7690,"Y",'2way'!$R$3:$R$7690,"=" &amp;B185)</f>
        <v>0</v>
      </c>
      <c r="M185" s="61">
        <f>COUNTIFS('2way'!$M$3:$M$7690,"&gt;50%",'2way'!$Y$3:$Y$7690,"N",'2way'!$Q$3:$Q$7690,"=" &amp;B185) +  COUNTIFS('2way'!$M$3:$M$7690,"&gt;50%",'2way'!$Y$3:$Y$7690,"N",'2way'!$R$3:$R$7690,"=" &amp;B185)</f>
        <v>0</v>
      </c>
      <c r="N185" s="61">
        <f>COUNTIFS('2way'!$N$3:$N$7690,"&gt;50%",'2way'!$Y$3:$Y$7690,"N",'2way'!$Q$3:$Q$7690,"=" &amp;B185) +  COUNTIFS('2way'!$N$3:$N$7690,"&gt;50%",'2way'!$Y$3:$Y$7690,"N",'2way'!$R$3:$R$7690,"=" &amp;B185)</f>
        <v>0</v>
      </c>
      <c r="O185" s="61">
        <f>COUNTIFS('2way'!$N$3:$N$7690,"&gt;50%",'2way'!$Y$3:$Y$7690,"Y",'2way'!$Q$3:$Q$7690,"=" &amp;B185) +  COUNTIFS('2way'!$N$3:$N$7690,"&gt;50%",'2way'!$Y$3:$Y$7690,"Y",'2way'!$R$3:$R$7690,"=" &amp;B185)</f>
        <v>0</v>
      </c>
      <c r="P185">
        <f>COUNTIF('2way'!$Q$3:$Q$7690,"=" &amp;B185) + COUNTIF('2way'!$R$3:$R$7690,"=" &amp;B185)</f>
        <v>6</v>
      </c>
      <c r="Q185" s="6">
        <f t="shared" si="38"/>
        <v>0</v>
      </c>
      <c r="R185" s="6">
        <f t="shared" si="39"/>
        <v>0</v>
      </c>
      <c r="S185" s="6">
        <f t="shared" si="40"/>
        <v>0</v>
      </c>
      <c r="T185" s="6">
        <f t="shared" si="41"/>
        <v>0</v>
      </c>
      <c r="U185">
        <f t="shared" si="42"/>
        <v>3</v>
      </c>
      <c r="V185" s="6">
        <f t="shared" si="43"/>
        <v>0.5</v>
      </c>
      <c r="W185">
        <f t="shared" si="44"/>
        <v>0</v>
      </c>
      <c r="X185" s="6">
        <f t="shared" si="45"/>
        <v>0</v>
      </c>
      <c r="Y185">
        <f t="shared" si="46"/>
        <v>3</v>
      </c>
      <c r="Z185" s="6">
        <f t="shared" si="47"/>
        <v>0.5</v>
      </c>
      <c r="AA185">
        <f t="shared" si="48"/>
        <v>0</v>
      </c>
      <c r="AB185" s="6">
        <f t="shared" si="49"/>
        <v>0</v>
      </c>
    </row>
    <row r="186" spans="1:28" x14ac:dyDescent="0.25">
      <c r="A186" t="s">
        <v>273</v>
      </c>
      <c r="B186" t="s">
        <v>492</v>
      </c>
      <c r="C186" s="60">
        <f>COUNTIFS('2way'!$A$3:$A$7690,"&gt;50%",'2way'!$Y$3:$Y$7690,"Y",'2way'!$Q$3:$Q$7690,"=" &amp;B186) +  COUNTIFS('2way'!$A$3:$A$7690,"&gt;50%",'2way'!$Y$3:$Y$7690,"Y",'2way'!$R$3:$R$7690,"=" &amp;B186)</f>
        <v>1</v>
      </c>
      <c r="D186" s="61">
        <f>COUNTIFS('2way'!$A$3:$A$7690,"&gt;50%",'2way'!$Y$3:$Y$7690,"N",'2way'!$Q$3:$Q$7690,"=" &amp;B186) +  COUNTIFS('2way'!$A$3:$A$7690,"&gt;50%",'2way'!$Y$3:$Y$7690,"N",'2way'!$R$3:$R$7690,"=" &amp;B186)</f>
        <v>0</v>
      </c>
      <c r="E186" s="61">
        <f>COUNTIFS('2way'!$B$3:$B$7690,"&gt;50%",'2way'!$Y$3:$Y$7690,"N",'2way'!$Q$3:$Q$7690,"=" &amp;B186) +  COUNTIFS('2way'!$B$3:$B$7690,"&gt;50%",'2way'!$Y$3:$Y$7690,"N",'2way'!$R$3:$R$7690,"=" &amp;B186)</f>
        <v>2</v>
      </c>
      <c r="F186" s="61">
        <f>COUNTIFS('2way'!$B$3:$B$7690,"&gt;50%",'2way'!$Y$3:$Y$7690,"Y",'2way'!$Q$3:$Q$7690,"=" &amp;B186) +  COUNTIFS('2way'!$B$3:$B$7690,"&gt;50%",'2way'!$Y$3:$Y$7690,"Y",'2way'!$R$3:$R$7690,"=" &amp;B186)</f>
        <v>3</v>
      </c>
      <c r="G186">
        <f>COUNTIF('2way'!$Q$3:$Q$7690,"=" &amp;B186) + COUNTIF('2way'!$R$3:$R$7690,"=" &amp;B186)</f>
        <v>6</v>
      </c>
      <c r="H186" s="6">
        <f t="shared" si="34"/>
        <v>0.16666666666666666</v>
      </c>
      <c r="I186" s="6">
        <f t="shared" si="35"/>
        <v>0</v>
      </c>
      <c r="J186" s="6">
        <f t="shared" si="36"/>
        <v>0.33333333333333331</v>
      </c>
      <c r="K186" s="6">
        <f t="shared" si="37"/>
        <v>0.5</v>
      </c>
      <c r="L186" s="61">
        <f>COUNTIFS('2way'!$M$3:$M$7690,"&gt;50%",'2way'!$Y$3:$Y$7690,"Y",'2way'!$Q$3:$Q$7690,"=" &amp;B186) +  COUNTIFS('2way'!$M$3:$M$7690,"&gt;50%",'2way'!$Y$3:$Y$7690,"Y",'2way'!$R$3:$R$7690,"=" &amp;B186)</f>
        <v>0</v>
      </c>
      <c r="M186" s="61">
        <f>COUNTIFS('2way'!$M$3:$M$7690,"&gt;50%",'2way'!$Y$3:$Y$7690,"N",'2way'!$Q$3:$Q$7690,"=" &amp;B186) +  COUNTIFS('2way'!$M$3:$M$7690,"&gt;50%",'2way'!$Y$3:$Y$7690,"N",'2way'!$R$3:$R$7690,"=" &amp;B186)</f>
        <v>0</v>
      </c>
      <c r="N186" s="61">
        <f>COUNTIFS('2way'!$N$3:$N$7690,"&gt;50%",'2way'!$Y$3:$Y$7690,"N",'2way'!$Q$3:$Q$7690,"=" &amp;B186) +  COUNTIFS('2way'!$N$3:$N$7690,"&gt;50%",'2way'!$Y$3:$Y$7690,"N",'2way'!$R$3:$R$7690,"=" &amp;B186)</f>
        <v>0</v>
      </c>
      <c r="O186" s="61">
        <f>COUNTIFS('2way'!$N$3:$N$7690,"&gt;50%",'2way'!$Y$3:$Y$7690,"Y",'2way'!$Q$3:$Q$7690,"=" &amp;B186) +  COUNTIFS('2way'!$N$3:$N$7690,"&gt;50%",'2way'!$Y$3:$Y$7690,"Y",'2way'!$R$3:$R$7690,"=" &amp;B186)</f>
        <v>0</v>
      </c>
      <c r="P186">
        <f>COUNTIF('2way'!$Q$3:$Q$7690,"=" &amp;B186) + COUNTIF('2way'!$R$3:$R$7690,"=" &amp;B186)</f>
        <v>6</v>
      </c>
      <c r="Q186" s="6">
        <f t="shared" si="38"/>
        <v>0</v>
      </c>
      <c r="R186" s="6">
        <f t="shared" si="39"/>
        <v>0</v>
      </c>
      <c r="S186" s="6">
        <f t="shared" si="40"/>
        <v>0</v>
      </c>
      <c r="T186" s="6">
        <f t="shared" si="41"/>
        <v>0</v>
      </c>
      <c r="U186">
        <f t="shared" si="42"/>
        <v>3</v>
      </c>
      <c r="V186" s="6">
        <f t="shared" si="43"/>
        <v>0.5</v>
      </c>
      <c r="W186">
        <f t="shared" si="44"/>
        <v>0</v>
      </c>
      <c r="X186" s="6">
        <f t="shared" si="45"/>
        <v>0</v>
      </c>
      <c r="Y186">
        <f t="shared" si="46"/>
        <v>3</v>
      </c>
      <c r="Z186" s="6">
        <f t="shared" si="47"/>
        <v>0.5</v>
      </c>
      <c r="AA186">
        <f t="shared" si="48"/>
        <v>0</v>
      </c>
      <c r="AB186" s="6">
        <f t="shared" si="49"/>
        <v>0</v>
      </c>
    </row>
    <row r="187" spans="1:28" x14ac:dyDescent="0.25">
      <c r="A187" t="s">
        <v>273</v>
      </c>
      <c r="B187" t="s">
        <v>495</v>
      </c>
      <c r="C187" s="60">
        <f>COUNTIFS('2way'!$A$3:$A$7690,"&gt;50%",'2way'!$Y$3:$Y$7690,"Y",'2way'!$Q$3:$Q$7690,"=" &amp;B187) +  COUNTIFS('2way'!$A$3:$A$7690,"&gt;50%",'2way'!$Y$3:$Y$7690,"Y",'2way'!$R$3:$R$7690,"=" &amp;B187)</f>
        <v>0</v>
      </c>
      <c r="D187" s="61">
        <f>COUNTIFS('2way'!$A$3:$A$7690,"&gt;50%",'2way'!$Y$3:$Y$7690,"N",'2way'!$Q$3:$Q$7690,"=" &amp;B187) +  COUNTIFS('2way'!$A$3:$A$7690,"&gt;50%",'2way'!$Y$3:$Y$7690,"N",'2way'!$R$3:$R$7690,"=" &amp;B187)</f>
        <v>2</v>
      </c>
      <c r="E187" s="61">
        <f>COUNTIFS('2way'!$B$3:$B$7690,"&gt;50%",'2way'!$Y$3:$Y$7690,"N",'2way'!$Q$3:$Q$7690,"=" &amp;B187) +  COUNTIFS('2way'!$B$3:$B$7690,"&gt;50%",'2way'!$Y$3:$Y$7690,"N",'2way'!$R$3:$R$7690,"=" &amp;B187)</f>
        <v>1</v>
      </c>
      <c r="F187" s="61">
        <f>COUNTIFS('2way'!$B$3:$B$7690,"&gt;50%",'2way'!$Y$3:$Y$7690,"Y",'2way'!$Q$3:$Q$7690,"=" &amp;B187) +  COUNTIFS('2way'!$B$3:$B$7690,"&gt;50%",'2way'!$Y$3:$Y$7690,"Y",'2way'!$R$3:$R$7690,"=" &amp;B187)</f>
        <v>2</v>
      </c>
      <c r="G187">
        <f>COUNTIF('2way'!$Q$3:$Q$7690,"=" &amp;B187) + COUNTIF('2way'!$R$3:$R$7690,"=" &amp;B187)</f>
        <v>6</v>
      </c>
      <c r="H187" s="6">
        <f t="shared" si="34"/>
        <v>0</v>
      </c>
      <c r="I187" s="6">
        <f t="shared" si="35"/>
        <v>0.33333333333333331</v>
      </c>
      <c r="J187" s="6">
        <f t="shared" si="36"/>
        <v>0.16666666666666666</v>
      </c>
      <c r="K187" s="6">
        <f t="shared" si="37"/>
        <v>0.33333333333333331</v>
      </c>
      <c r="L187" s="61">
        <f>COUNTIFS('2way'!$M$3:$M$7690,"&gt;50%",'2way'!$Y$3:$Y$7690,"Y",'2way'!$Q$3:$Q$7690,"=" &amp;B187) +  COUNTIFS('2way'!$M$3:$M$7690,"&gt;50%",'2way'!$Y$3:$Y$7690,"Y",'2way'!$R$3:$R$7690,"=" &amp;B187)</f>
        <v>0</v>
      </c>
      <c r="M187" s="61">
        <f>COUNTIFS('2way'!$M$3:$M$7690,"&gt;50%",'2way'!$Y$3:$Y$7690,"N",'2way'!$Q$3:$Q$7690,"=" &amp;B187) +  COUNTIFS('2way'!$M$3:$M$7690,"&gt;50%",'2way'!$Y$3:$Y$7690,"N",'2way'!$R$3:$R$7690,"=" &amp;B187)</f>
        <v>0</v>
      </c>
      <c r="N187" s="61">
        <f>COUNTIFS('2way'!$N$3:$N$7690,"&gt;50%",'2way'!$Y$3:$Y$7690,"N",'2way'!$Q$3:$Q$7690,"=" &amp;B187) +  COUNTIFS('2way'!$N$3:$N$7690,"&gt;50%",'2way'!$Y$3:$Y$7690,"N",'2way'!$R$3:$R$7690,"=" &amp;B187)</f>
        <v>0</v>
      </c>
      <c r="O187" s="61">
        <f>COUNTIFS('2way'!$N$3:$N$7690,"&gt;50%",'2way'!$Y$3:$Y$7690,"Y",'2way'!$Q$3:$Q$7690,"=" &amp;B187) +  COUNTIFS('2way'!$N$3:$N$7690,"&gt;50%",'2way'!$Y$3:$Y$7690,"Y",'2way'!$R$3:$R$7690,"=" &amp;B187)</f>
        <v>0</v>
      </c>
      <c r="P187">
        <f>COUNTIF('2way'!$Q$3:$Q$7690,"=" &amp;B187) + COUNTIF('2way'!$R$3:$R$7690,"=" &amp;B187)</f>
        <v>6</v>
      </c>
      <c r="Q187" s="6">
        <f t="shared" si="38"/>
        <v>0</v>
      </c>
      <c r="R187" s="6">
        <f t="shared" si="39"/>
        <v>0</v>
      </c>
      <c r="S187" s="6">
        <f t="shared" si="40"/>
        <v>0</v>
      </c>
      <c r="T187" s="6">
        <f t="shared" si="41"/>
        <v>0</v>
      </c>
      <c r="U187">
        <f t="shared" si="42"/>
        <v>1</v>
      </c>
      <c r="V187" s="6">
        <f t="shared" si="43"/>
        <v>0.16666666666666666</v>
      </c>
      <c r="W187">
        <f t="shared" si="44"/>
        <v>0</v>
      </c>
      <c r="X187" s="6">
        <f t="shared" si="45"/>
        <v>0</v>
      </c>
      <c r="Y187">
        <f t="shared" si="46"/>
        <v>4</v>
      </c>
      <c r="Z187" s="6">
        <f t="shared" si="47"/>
        <v>0.66666666666666663</v>
      </c>
      <c r="AA187">
        <f t="shared" si="48"/>
        <v>0</v>
      </c>
      <c r="AB187" s="6">
        <f t="shared" si="49"/>
        <v>0</v>
      </c>
    </row>
    <row r="188" spans="1:28" x14ac:dyDescent="0.25">
      <c r="A188" t="s">
        <v>273</v>
      </c>
      <c r="B188" t="s">
        <v>425</v>
      </c>
      <c r="C188" s="60">
        <f>COUNTIFS('2way'!$A$3:$A$7690,"&gt;50%",'2way'!$Y$3:$Y$7690,"Y",'2way'!$Q$3:$Q$7690,"=" &amp;B188) +  COUNTIFS('2way'!$A$3:$A$7690,"&gt;50%",'2way'!$Y$3:$Y$7690,"Y",'2way'!$R$3:$R$7690,"=" &amp;B188)</f>
        <v>0</v>
      </c>
      <c r="D188" s="61">
        <f>COUNTIFS('2way'!$A$3:$A$7690,"&gt;50%",'2way'!$Y$3:$Y$7690,"N",'2way'!$Q$3:$Q$7690,"=" &amp;B188) +  COUNTIFS('2way'!$A$3:$A$7690,"&gt;50%",'2way'!$Y$3:$Y$7690,"N",'2way'!$R$3:$R$7690,"=" &amp;B188)</f>
        <v>0</v>
      </c>
      <c r="E188" s="61">
        <f>COUNTIFS('2way'!$B$3:$B$7690,"&gt;50%",'2way'!$Y$3:$Y$7690,"N",'2way'!$Q$3:$Q$7690,"=" &amp;B188) +  COUNTIFS('2way'!$B$3:$B$7690,"&gt;50%",'2way'!$Y$3:$Y$7690,"N",'2way'!$R$3:$R$7690,"=" &amp;B188)</f>
        <v>1</v>
      </c>
      <c r="F188" s="61">
        <f>COUNTIFS('2way'!$B$3:$B$7690,"&gt;50%",'2way'!$Y$3:$Y$7690,"Y",'2way'!$Q$3:$Q$7690,"=" &amp;B188) +  COUNTIFS('2way'!$B$3:$B$7690,"&gt;50%",'2way'!$Y$3:$Y$7690,"Y",'2way'!$R$3:$R$7690,"=" &amp;B188)</f>
        <v>1</v>
      </c>
      <c r="G188">
        <f>COUNTIF('2way'!$Q$3:$Q$7690,"=" &amp;B188) + COUNTIF('2way'!$R$3:$R$7690,"=" &amp;B188)</f>
        <v>6</v>
      </c>
      <c r="H188" s="6">
        <f t="shared" si="34"/>
        <v>0</v>
      </c>
      <c r="I188" s="6">
        <f t="shared" si="35"/>
        <v>0</v>
      </c>
      <c r="J188" s="6">
        <f t="shared" si="36"/>
        <v>0.16666666666666666</v>
      </c>
      <c r="K188" s="6">
        <f t="shared" si="37"/>
        <v>0.16666666666666666</v>
      </c>
      <c r="L188" s="61">
        <f>COUNTIFS('2way'!$M$3:$M$7690,"&gt;50%",'2way'!$Y$3:$Y$7690,"Y",'2way'!$Q$3:$Q$7690,"=" &amp;B188) +  COUNTIFS('2way'!$M$3:$M$7690,"&gt;50%",'2way'!$Y$3:$Y$7690,"Y",'2way'!$R$3:$R$7690,"=" &amp;B188)</f>
        <v>0</v>
      </c>
      <c r="M188" s="61">
        <f>COUNTIFS('2way'!$M$3:$M$7690,"&gt;50%",'2way'!$Y$3:$Y$7690,"N",'2way'!$Q$3:$Q$7690,"=" &amp;B188) +  COUNTIFS('2way'!$M$3:$M$7690,"&gt;50%",'2way'!$Y$3:$Y$7690,"N",'2way'!$R$3:$R$7690,"=" &amp;B188)</f>
        <v>0</v>
      </c>
      <c r="N188" s="61">
        <f>COUNTIFS('2way'!$N$3:$N$7690,"&gt;50%",'2way'!$Y$3:$Y$7690,"N",'2way'!$Q$3:$Q$7690,"=" &amp;B188) +  COUNTIFS('2way'!$N$3:$N$7690,"&gt;50%",'2way'!$Y$3:$Y$7690,"N",'2way'!$R$3:$R$7690,"=" &amp;B188)</f>
        <v>0</v>
      </c>
      <c r="O188" s="61">
        <f>COUNTIFS('2way'!$N$3:$N$7690,"&gt;50%",'2way'!$Y$3:$Y$7690,"Y",'2way'!$Q$3:$Q$7690,"=" &amp;B188) +  COUNTIFS('2way'!$N$3:$N$7690,"&gt;50%",'2way'!$Y$3:$Y$7690,"Y",'2way'!$R$3:$R$7690,"=" &amp;B188)</f>
        <v>0</v>
      </c>
      <c r="P188">
        <f>COUNTIF('2way'!$Q$3:$Q$7690,"=" &amp;B188) + COUNTIF('2way'!$R$3:$R$7690,"=" &amp;B188)</f>
        <v>6</v>
      </c>
      <c r="Q188" s="6">
        <f t="shared" si="38"/>
        <v>0</v>
      </c>
      <c r="R188" s="6">
        <f t="shared" si="39"/>
        <v>0</v>
      </c>
      <c r="S188" s="6">
        <f t="shared" si="40"/>
        <v>0</v>
      </c>
      <c r="T188" s="6">
        <f t="shared" si="41"/>
        <v>0</v>
      </c>
      <c r="U188">
        <f t="shared" si="42"/>
        <v>1</v>
      </c>
      <c r="V188" s="6">
        <f t="shared" si="43"/>
        <v>0.16666666666666666</v>
      </c>
      <c r="W188">
        <f t="shared" si="44"/>
        <v>0</v>
      </c>
      <c r="X188" s="6">
        <f t="shared" si="45"/>
        <v>0</v>
      </c>
      <c r="Y188">
        <f t="shared" si="46"/>
        <v>1</v>
      </c>
      <c r="Z188" s="6">
        <f t="shared" si="47"/>
        <v>0.16666666666666666</v>
      </c>
      <c r="AA188">
        <f t="shared" si="48"/>
        <v>0</v>
      </c>
      <c r="AB188" s="6">
        <f t="shared" si="49"/>
        <v>0</v>
      </c>
    </row>
    <row r="189" spans="1:28" x14ac:dyDescent="0.25">
      <c r="A189" t="s">
        <v>273</v>
      </c>
      <c r="B189" t="s">
        <v>295</v>
      </c>
      <c r="C189" s="60">
        <f>COUNTIFS('2way'!$A$3:$A$7690,"&gt;50%",'2way'!$Y$3:$Y$7690,"Y",'2way'!$Q$3:$Q$7690,"=" &amp;B189) +  COUNTIFS('2way'!$A$3:$A$7690,"&gt;50%",'2way'!$Y$3:$Y$7690,"Y",'2way'!$R$3:$R$7690,"=" &amp;B189)</f>
        <v>1</v>
      </c>
      <c r="D189" s="61">
        <f>COUNTIFS('2way'!$A$3:$A$7690,"&gt;50%",'2way'!$Y$3:$Y$7690,"N",'2way'!$Q$3:$Q$7690,"=" &amp;B189) +  COUNTIFS('2way'!$A$3:$A$7690,"&gt;50%",'2way'!$Y$3:$Y$7690,"N",'2way'!$R$3:$R$7690,"=" &amp;B189)</f>
        <v>1</v>
      </c>
      <c r="E189" s="61">
        <f>COUNTIFS('2way'!$B$3:$B$7690,"&gt;50%",'2way'!$Y$3:$Y$7690,"N",'2way'!$Q$3:$Q$7690,"=" &amp;B189) +  COUNTIFS('2way'!$B$3:$B$7690,"&gt;50%",'2way'!$Y$3:$Y$7690,"N",'2way'!$R$3:$R$7690,"=" &amp;B189)</f>
        <v>3</v>
      </c>
      <c r="F189" s="61">
        <f>COUNTIFS('2way'!$B$3:$B$7690,"&gt;50%",'2way'!$Y$3:$Y$7690,"Y",'2way'!$Q$3:$Q$7690,"=" &amp;B189) +  COUNTIFS('2way'!$B$3:$B$7690,"&gt;50%",'2way'!$Y$3:$Y$7690,"Y",'2way'!$R$3:$R$7690,"=" &amp;B189)</f>
        <v>0</v>
      </c>
      <c r="G189">
        <f>COUNTIF('2way'!$Q$3:$Q$7690,"=" &amp;B189) + COUNTIF('2way'!$R$3:$R$7690,"=" &amp;B189)</f>
        <v>6</v>
      </c>
      <c r="H189" s="6">
        <f t="shared" si="34"/>
        <v>0.16666666666666666</v>
      </c>
      <c r="I189" s="6">
        <f t="shared" si="35"/>
        <v>0.16666666666666666</v>
      </c>
      <c r="J189" s="6">
        <f t="shared" si="36"/>
        <v>0.5</v>
      </c>
      <c r="K189" s="6">
        <f t="shared" si="37"/>
        <v>0</v>
      </c>
      <c r="L189" s="61">
        <f>COUNTIFS('2way'!$M$3:$M$7690,"&gt;50%",'2way'!$Y$3:$Y$7690,"Y",'2way'!$Q$3:$Q$7690,"=" &amp;B189) +  COUNTIFS('2way'!$M$3:$M$7690,"&gt;50%",'2way'!$Y$3:$Y$7690,"Y",'2way'!$R$3:$R$7690,"=" &amp;B189)</f>
        <v>0</v>
      </c>
      <c r="M189" s="61">
        <f>COUNTIFS('2way'!$M$3:$M$7690,"&gt;50%",'2way'!$Y$3:$Y$7690,"N",'2way'!$Q$3:$Q$7690,"=" &amp;B189) +  COUNTIFS('2way'!$M$3:$M$7690,"&gt;50%",'2way'!$Y$3:$Y$7690,"N",'2way'!$R$3:$R$7690,"=" &amp;B189)</f>
        <v>0</v>
      </c>
      <c r="N189" s="61">
        <f>COUNTIFS('2way'!$N$3:$N$7690,"&gt;50%",'2way'!$Y$3:$Y$7690,"N",'2way'!$Q$3:$Q$7690,"=" &amp;B189) +  COUNTIFS('2way'!$N$3:$N$7690,"&gt;50%",'2way'!$Y$3:$Y$7690,"N",'2way'!$R$3:$R$7690,"=" &amp;B189)</f>
        <v>0</v>
      </c>
      <c r="O189" s="61">
        <f>COUNTIFS('2way'!$N$3:$N$7690,"&gt;50%",'2way'!$Y$3:$Y$7690,"Y",'2way'!$Q$3:$Q$7690,"=" &amp;B189) +  COUNTIFS('2way'!$N$3:$N$7690,"&gt;50%",'2way'!$Y$3:$Y$7690,"Y",'2way'!$R$3:$R$7690,"=" &amp;B189)</f>
        <v>0</v>
      </c>
      <c r="P189">
        <f>COUNTIF('2way'!$Q$3:$Q$7690,"=" &amp;B189) + COUNTIF('2way'!$R$3:$R$7690,"=" &amp;B189)</f>
        <v>6</v>
      </c>
      <c r="Q189" s="6">
        <f t="shared" si="38"/>
        <v>0</v>
      </c>
      <c r="R189" s="6">
        <f t="shared" si="39"/>
        <v>0</v>
      </c>
      <c r="S189" s="6">
        <f t="shared" si="40"/>
        <v>0</v>
      </c>
      <c r="T189" s="6">
        <f t="shared" si="41"/>
        <v>0</v>
      </c>
      <c r="U189">
        <f t="shared" si="42"/>
        <v>4</v>
      </c>
      <c r="V189" s="6">
        <f t="shared" si="43"/>
        <v>0.66666666666666663</v>
      </c>
      <c r="W189">
        <f t="shared" si="44"/>
        <v>0</v>
      </c>
      <c r="X189" s="6">
        <f t="shared" si="45"/>
        <v>0</v>
      </c>
      <c r="Y189">
        <f t="shared" si="46"/>
        <v>1</v>
      </c>
      <c r="Z189" s="6">
        <f t="shared" si="47"/>
        <v>0.16666666666666666</v>
      </c>
      <c r="AA189">
        <f t="shared" si="48"/>
        <v>0</v>
      </c>
      <c r="AB189" s="6">
        <f t="shared" si="49"/>
        <v>0</v>
      </c>
    </row>
    <row r="190" spans="1:28" x14ac:dyDescent="0.25">
      <c r="A190" t="s">
        <v>273</v>
      </c>
      <c r="B190" t="s">
        <v>351</v>
      </c>
      <c r="C190" s="60">
        <f>COUNTIFS('2way'!$A$3:$A$7690,"&gt;50%",'2way'!$Y$3:$Y$7690,"Y",'2way'!$Q$3:$Q$7690,"=" &amp;B190) +  COUNTIFS('2way'!$A$3:$A$7690,"&gt;50%",'2way'!$Y$3:$Y$7690,"Y",'2way'!$R$3:$R$7690,"=" &amp;B190)</f>
        <v>0</v>
      </c>
      <c r="D190" s="61">
        <f>COUNTIFS('2way'!$A$3:$A$7690,"&gt;50%",'2way'!$Y$3:$Y$7690,"N",'2way'!$Q$3:$Q$7690,"=" &amp;B190) +  COUNTIFS('2way'!$A$3:$A$7690,"&gt;50%",'2way'!$Y$3:$Y$7690,"N",'2way'!$R$3:$R$7690,"=" &amp;B190)</f>
        <v>1</v>
      </c>
      <c r="E190" s="61">
        <f>COUNTIFS('2way'!$B$3:$B$7690,"&gt;50%",'2way'!$Y$3:$Y$7690,"N",'2way'!$Q$3:$Q$7690,"=" &amp;B190) +  COUNTIFS('2way'!$B$3:$B$7690,"&gt;50%",'2way'!$Y$3:$Y$7690,"N",'2way'!$R$3:$R$7690,"=" &amp;B190)</f>
        <v>3</v>
      </c>
      <c r="F190" s="61">
        <f>COUNTIFS('2way'!$B$3:$B$7690,"&gt;50%",'2way'!$Y$3:$Y$7690,"Y",'2way'!$Q$3:$Q$7690,"=" &amp;B190) +  COUNTIFS('2way'!$B$3:$B$7690,"&gt;50%",'2way'!$Y$3:$Y$7690,"Y",'2way'!$R$3:$R$7690,"=" &amp;B190)</f>
        <v>2</v>
      </c>
      <c r="G190">
        <f>COUNTIF('2way'!$Q$3:$Q$7690,"=" &amp;B190) + COUNTIF('2way'!$R$3:$R$7690,"=" &amp;B190)</f>
        <v>6</v>
      </c>
      <c r="H190" s="6">
        <f t="shared" si="34"/>
        <v>0</v>
      </c>
      <c r="I190" s="6">
        <f t="shared" si="35"/>
        <v>0.16666666666666666</v>
      </c>
      <c r="J190" s="6">
        <f t="shared" si="36"/>
        <v>0.5</v>
      </c>
      <c r="K190" s="6">
        <f t="shared" si="37"/>
        <v>0.33333333333333331</v>
      </c>
      <c r="L190" s="61">
        <f>COUNTIFS('2way'!$M$3:$M$7690,"&gt;50%",'2way'!$Y$3:$Y$7690,"Y",'2way'!$Q$3:$Q$7690,"=" &amp;B190) +  COUNTIFS('2way'!$M$3:$M$7690,"&gt;50%",'2way'!$Y$3:$Y$7690,"Y",'2way'!$R$3:$R$7690,"=" &amp;B190)</f>
        <v>0</v>
      </c>
      <c r="M190" s="61">
        <f>COUNTIFS('2way'!$M$3:$M$7690,"&gt;50%",'2way'!$Y$3:$Y$7690,"N",'2way'!$Q$3:$Q$7690,"=" &amp;B190) +  COUNTIFS('2way'!$M$3:$M$7690,"&gt;50%",'2way'!$Y$3:$Y$7690,"N",'2way'!$R$3:$R$7690,"=" &amp;B190)</f>
        <v>0</v>
      </c>
      <c r="N190" s="61">
        <f>COUNTIFS('2way'!$N$3:$N$7690,"&gt;50%",'2way'!$Y$3:$Y$7690,"N",'2way'!$Q$3:$Q$7690,"=" &amp;B190) +  COUNTIFS('2way'!$N$3:$N$7690,"&gt;50%",'2way'!$Y$3:$Y$7690,"N",'2way'!$R$3:$R$7690,"=" &amp;B190)</f>
        <v>0</v>
      </c>
      <c r="O190" s="61">
        <f>COUNTIFS('2way'!$N$3:$N$7690,"&gt;50%",'2way'!$Y$3:$Y$7690,"Y",'2way'!$Q$3:$Q$7690,"=" &amp;B190) +  COUNTIFS('2way'!$N$3:$N$7690,"&gt;50%",'2way'!$Y$3:$Y$7690,"Y",'2way'!$R$3:$R$7690,"=" &amp;B190)</f>
        <v>0</v>
      </c>
      <c r="P190">
        <f>COUNTIF('2way'!$Q$3:$Q$7690,"=" &amp;B190) + COUNTIF('2way'!$R$3:$R$7690,"=" &amp;B190)</f>
        <v>6</v>
      </c>
      <c r="Q190" s="6">
        <f t="shared" si="38"/>
        <v>0</v>
      </c>
      <c r="R190" s="6">
        <f t="shared" si="39"/>
        <v>0</v>
      </c>
      <c r="S190" s="6">
        <f t="shared" si="40"/>
        <v>0</v>
      </c>
      <c r="T190" s="6">
        <f t="shared" si="41"/>
        <v>0</v>
      </c>
      <c r="U190">
        <f t="shared" si="42"/>
        <v>3</v>
      </c>
      <c r="V190" s="6">
        <f t="shared" si="43"/>
        <v>0.5</v>
      </c>
      <c r="W190">
        <f t="shared" si="44"/>
        <v>0</v>
      </c>
      <c r="X190" s="6">
        <f t="shared" si="45"/>
        <v>0</v>
      </c>
      <c r="Y190">
        <f t="shared" si="46"/>
        <v>3</v>
      </c>
      <c r="Z190" s="6">
        <f t="shared" si="47"/>
        <v>0.5</v>
      </c>
      <c r="AA190">
        <f t="shared" si="48"/>
        <v>0</v>
      </c>
      <c r="AB190" s="6">
        <f t="shared" si="49"/>
        <v>0</v>
      </c>
    </row>
    <row r="191" spans="1:28" x14ac:dyDescent="0.25">
      <c r="A191" t="s">
        <v>273</v>
      </c>
      <c r="B191" t="s">
        <v>298</v>
      </c>
      <c r="C191" s="60">
        <f>COUNTIFS('2way'!$A$3:$A$7690,"&gt;50%",'2way'!$Y$3:$Y$7690,"Y",'2way'!$Q$3:$Q$7690,"=" &amp;B191) +  COUNTIFS('2way'!$A$3:$A$7690,"&gt;50%",'2way'!$Y$3:$Y$7690,"Y",'2way'!$R$3:$R$7690,"=" &amp;B191)</f>
        <v>0</v>
      </c>
      <c r="D191" s="61">
        <f>COUNTIFS('2way'!$A$3:$A$7690,"&gt;50%",'2way'!$Y$3:$Y$7690,"N",'2way'!$Q$3:$Q$7690,"=" &amp;B191) +  COUNTIFS('2way'!$A$3:$A$7690,"&gt;50%",'2way'!$Y$3:$Y$7690,"N",'2way'!$R$3:$R$7690,"=" &amp;B191)</f>
        <v>0</v>
      </c>
      <c r="E191" s="61">
        <f>COUNTIFS('2way'!$B$3:$B$7690,"&gt;50%",'2way'!$Y$3:$Y$7690,"N",'2way'!$Q$3:$Q$7690,"=" &amp;B191) +  COUNTIFS('2way'!$B$3:$B$7690,"&gt;50%",'2way'!$Y$3:$Y$7690,"N",'2way'!$R$3:$R$7690,"=" &amp;B191)</f>
        <v>3</v>
      </c>
      <c r="F191" s="61">
        <f>COUNTIFS('2way'!$B$3:$B$7690,"&gt;50%",'2way'!$Y$3:$Y$7690,"Y",'2way'!$Q$3:$Q$7690,"=" &amp;B191) +  COUNTIFS('2way'!$B$3:$B$7690,"&gt;50%",'2way'!$Y$3:$Y$7690,"Y",'2way'!$R$3:$R$7690,"=" &amp;B191)</f>
        <v>1</v>
      </c>
      <c r="G191">
        <f>COUNTIF('2way'!$Q$3:$Q$7690,"=" &amp;B191) + COUNTIF('2way'!$R$3:$R$7690,"=" &amp;B191)</f>
        <v>7</v>
      </c>
      <c r="H191" s="6">
        <f t="shared" si="34"/>
        <v>0</v>
      </c>
      <c r="I191" s="6">
        <f t="shared" si="35"/>
        <v>0</v>
      </c>
      <c r="J191" s="6">
        <f t="shared" si="36"/>
        <v>0.42857142857142855</v>
      </c>
      <c r="K191" s="6">
        <f t="shared" si="37"/>
        <v>0.14285714285714285</v>
      </c>
      <c r="L191" s="61">
        <f>COUNTIFS('2way'!$M$3:$M$7690,"&gt;50%",'2way'!$Y$3:$Y$7690,"Y",'2way'!$Q$3:$Q$7690,"=" &amp;B191) +  COUNTIFS('2way'!$M$3:$M$7690,"&gt;50%",'2way'!$Y$3:$Y$7690,"Y",'2way'!$R$3:$R$7690,"=" &amp;B191)</f>
        <v>0</v>
      </c>
      <c r="M191" s="61">
        <f>COUNTIFS('2way'!$M$3:$M$7690,"&gt;50%",'2way'!$Y$3:$Y$7690,"N",'2way'!$Q$3:$Q$7690,"=" &amp;B191) +  COUNTIFS('2way'!$M$3:$M$7690,"&gt;50%",'2way'!$Y$3:$Y$7690,"N",'2way'!$R$3:$R$7690,"=" &amp;B191)</f>
        <v>0</v>
      </c>
      <c r="N191" s="61">
        <f>COUNTIFS('2way'!$N$3:$N$7690,"&gt;50%",'2way'!$Y$3:$Y$7690,"N",'2way'!$Q$3:$Q$7690,"=" &amp;B191) +  COUNTIFS('2way'!$N$3:$N$7690,"&gt;50%",'2way'!$Y$3:$Y$7690,"N",'2way'!$R$3:$R$7690,"=" &amp;B191)</f>
        <v>0</v>
      </c>
      <c r="O191" s="61">
        <f>COUNTIFS('2way'!$N$3:$N$7690,"&gt;50%",'2way'!$Y$3:$Y$7690,"Y",'2way'!$Q$3:$Q$7690,"=" &amp;B191) +  COUNTIFS('2way'!$N$3:$N$7690,"&gt;50%",'2way'!$Y$3:$Y$7690,"Y",'2way'!$R$3:$R$7690,"=" &amp;B191)</f>
        <v>0</v>
      </c>
      <c r="P191">
        <f>COUNTIF('2way'!$Q$3:$Q$7690,"=" &amp;B191) + COUNTIF('2way'!$R$3:$R$7690,"=" &amp;B191)</f>
        <v>7</v>
      </c>
      <c r="Q191" s="6">
        <f t="shared" si="38"/>
        <v>0</v>
      </c>
      <c r="R191" s="6">
        <f t="shared" si="39"/>
        <v>0</v>
      </c>
      <c r="S191" s="6">
        <f t="shared" si="40"/>
        <v>0</v>
      </c>
      <c r="T191" s="6">
        <f t="shared" si="41"/>
        <v>0</v>
      </c>
      <c r="U191">
        <f t="shared" si="42"/>
        <v>3</v>
      </c>
      <c r="V191" s="6">
        <f t="shared" si="43"/>
        <v>0.42857142857142855</v>
      </c>
      <c r="W191">
        <f t="shared" si="44"/>
        <v>0</v>
      </c>
      <c r="X191" s="6">
        <f t="shared" si="45"/>
        <v>0</v>
      </c>
      <c r="Y191">
        <f t="shared" si="46"/>
        <v>1</v>
      </c>
      <c r="Z191" s="6">
        <f t="shared" si="47"/>
        <v>0.14285714285714285</v>
      </c>
      <c r="AA191">
        <f t="shared" si="48"/>
        <v>0</v>
      </c>
      <c r="AB191" s="6">
        <f t="shared" si="49"/>
        <v>0</v>
      </c>
    </row>
    <row r="192" spans="1:28" x14ac:dyDescent="0.25">
      <c r="A192" t="s">
        <v>273</v>
      </c>
      <c r="B192" t="s">
        <v>427</v>
      </c>
      <c r="C192" s="60">
        <f>COUNTIFS('2way'!$A$3:$A$7690,"&gt;50%",'2way'!$Y$3:$Y$7690,"Y",'2way'!$Q$3:$Q$7690,"=" &amp;B192) +  COUNTIFS('2way'!$A$3:$A$7690,"&gt;50%",'2way'!$Y$3:$Y$7690,"Y",'2way'!$R$3:$R$7690,"=" &amp;B192)</f>
        <v>1</v>
      </c>
      <c r="D192" s="61">
        <f>COUNTIFS('2way'!$A$3:$A$7690,"&gt;50%",'2way'!$Y$3:$Y$7690,"N",'2way'!$Q$3:$Q$7690,"=" &amp;B192) +  COUNTIFS('2way'!$A$3:$A$7690,"&gt;50%",'2way'!$Y$3:$Y$7690,"N",'2way'!$R$3:$R$7690,"=" &amp;B192)</f>
        <v>1</v>
      </c>
      <c r="E192" s="61">
        <f>COUNTIFS('2way'!$B$3:$B$7690,"&gt;50%",'2way'!$Y$3:$Y$7690,"N",'2way'!$Q$3:$Q$7690,"=" &amp;B192) +  COUNTIFS('2way'!$B$3:$B$7690,"&gt;50%",'2way'!$Y$3:$Y$7690,"N",'2way'!$R$3:$R$7690,"=" &amp;B192)</f>
        <v>0</v>
      </c>
      <c r="F192" s="61">
        <f>COUNTIFS('2way'!$B$3:$B$7690,"&gt;50%",'2way'!$Y$3:$Y$7690,"Y",'2way'!$Q$3:$Q$7690,"=" &amp;B192) +  COUNTIFS('2way'!$B$3:$B$7690,"&gt;50%",'2way'!$Y$3:$Y$7690,"Y",'2way'!$R$3:$R$7690,"=" &amp;B192)</f>
        <v>2</v>
      </c>
      <c r="G192">
        <f>COUNTIF('2way'!$Q$3:$Q$7690,"=" &amp;B192) + COUNTIF('2way'!$R$3:$R$7690,"=" &amp;B192)</f>
        <v>4</v>
      </c>
      <c r="H192" s="6">
        <f t="shared" si="34"/>
        <v>0.25</v>
      </c>
      <c r="I192" s="6">
        <f t="shared" si="35"/>
        <v>0.25</v>
      </c>
      <c r="J192" s="6">
        <f t="shared" si="36"/>
        <v>0</v>
      </c>
      <c r="K192" s="6">
        <f t="shared" si="37"/>
        <v>0.5</v>
      </c>
      <c r="L192" s="61">
        <f>COUNTIFS('2way'!$M$3:$M$7690,"&gt;50%",'2way'!$Y$3:$Y$7690,"Y",'2way'!$Q$3:$Q$7690,"=" &amp;B192) +  COUNTIFS('2way'!$M$3:$M$7690,"&gt;50%",'2way'!$Y$3:$Y$7690,"Y",'2way'!$R$3:$R$7690,"=" &amp;B192)</f>
        <v>0</v>
      </c>
      <c r="M192" s="61">
        <f>COUNTIFS('2way'!$M$3:$M$7690,"&gt;50%",'2way'!$Y$3:$Y$7690,"N",'2way'!$Q$3:$Q$7690,"=" &amp;B192) +  COUNTIFS('2way'!$M$3:$M$7690,"&gt;50%",'2way'!$Y$3:$Y$7690,"N",'2way'!$R$3:$R$7690,"=" &amp;B192)</f>
        <v>0</v>
      </c>
      <c r="N192" s="61">
        <f>COUNTIFS('2way'!$N$3:$N$7690,"&gt;50%",'2way'!$Y$3:$Y$7690,"N",'2way'!$Q$3:$Q$7690,"=" &amp;B192) +  COUNTIFS('2way'!$N$3:$N$7690,"&gt;50%",'2way'!$Y$3:$Y$7690,"N",'2way'!$R$3:$R$7690,"=" &amp;B192)</f>
        <v>0</v>
      </c>
      <c r="O192" s="61">
        <f>COUNTIFS('2way'!$N$3:$N$7690,"&gt;50%",'2way'!$Y$3:$Y$7690,"Y",'2way'!$Q$3:$Q$7690,"=" &amp;B192) +  COUNTIFS('2way'!$N$3:$N$7690,"&gt;50%",'2way'!$Y$3:$Y$7690,"Y",'2way'!$R$3:$R$7690,"=" &amp;B192)</f>
        <v>0</v>
      </c>
      <c r="P192">
        <f>COUNTIF('2way'!$Q$3:$Q$7690,"=" &amp;B192) + COUNTIF('2way'!$R$3:$R$7690,"=" &amp;B192)</f>
        <v>4</v>
      </c>
      <c r="Q192" s="6">
        <f t="shared" si="38"/>
        <v>0</v>
      </c>
      <c r="R192" s="6">
        <f t="shared" si="39"/>
        <v>0</v>
      </c>
      <c r="S192" s="6">
        <f t="shared" si="40"/>
        <v>0</v>
      </c>
      <c r="T192" s="6">
        <f t="shared" si="41"/>
        <v>0</v>
      </c>
      <c r="U192">
        <f t="shared" si="42"/>
        <v>1</v>
      </c>
      <c r="V192" s="6">
        <f t="shared" si="43"/>
        <v>0.25</v>
      </c>
      <c r="W192">
        <f t="shared" si="44"/>
        <v>0</v>
      </c>
      <c r="X192" s="6">
        <f t="shared" si="45"/>
        <v>0</v>
      </c>
      <c r="Y192">
        <f t="shared" si="46"/>
        <v>3</v>
      </c>
      <c r="Z192" s="6">
        <f t="shared" si="47"/>
        <v>0.75</v>
      </c>
      <c r="AA192">
        <f t="shared" si="48"/>
        <v>0</v>
      </c>
      <c r="AB192" s="6">
        <f t="shared" si="49"/>
        <v>0</v>
      </c>
    </row>
    <row r="193" spans="1:28" x14ac:dyDescent="0.25">
      <c r="A193" t="s">
        <v>273</v>
      </c>
      <c r="B193" t="s">
        <v>350</v>
      </c>
      <c r="C193" s="60">
        <f>COUNTIFS('2way'!$A$3:$A$7690,"&gt;50%",'2way'!$Y$3:$Y$7690,"Y",'2way'!$Q$3:$Q$7690,"=" &amp;B193) +  COUNTIFS('2way'!$A$3:$A$7690,"&gt;50%",'2way'!$Y$3:$Y$7690,"Y",'2way'!$R$3:$R$7690,"=" &amp;B193)</f>
        <v>0</v>
      </c>
      <c r="D193" s="61">
        <f>COUNTIFS('2way'!$A$3:$A$7690,"&gt;50%",'2way'!$Y$3:$Y$7690,"N",'2way'!$Q$3:$Q$7690,"=" &amp;B193) +  COUNTIFS('2way'!$A$3:$A$7690,"&gt;50%",'2way'!$Y$3:$Y$7690,"N",'2way'!$R$3:$R$7690,"=" &amp;B193)</f>
        <v>2</v>
      </c>
      <c r="E193" s="61">
        <f>COUNTIFS('2way'!$B$3:$B$7690,"&gt;50%",'2way'!$Y$3:$Y$7690,"N",'2way'!$Q$3:$Q$7690,"=" &amp;B193) +  COUNTIFS('2way'!$B$3:$B$7690,"&gt;50%",'2way'!$Y$3:$Y$7690,"N",'2way'!$R$3:$R$7690,"=" &amp;B193)</f>
        <v>1</v>
      </c>
      <c r="F193" s="61">
        <f>COUNTIFS('2way'!$B$3:$B$7690,"&gt;50%",'2way'!$Y$3:$Y$7690,"Y",'2way'!$Q$3:$Q$7690,"=" &amp;B193) +  COUNTIFS('2way'!$B$3:$B$7690,"&gt;50%",'2way'!$Y$3:$Y$7690,"Y",'2way'!$R$3:$R$7690,"=" &amp;B193)</f>
        <v>2</v>
      </c>
      <c r="G193">
        <f>COUNTIF('2way'!$Q$3:$Q$7690,"=" &amp;B193) + COUNTIF('2way'!$R$3:$R$7690,"=" &amp;B193)</f>
        <v>6</v>
      </c>
      <c r="H193" s="6">
        <f t="shared" si="34"/>
        <v>0</v>
      </c>
      <c r="I193" s="6">
        <f t="shared" si="35"/>
        <v>0.33333333333333331</v>
      </c>
      <c r="J193" s="6">
        <f t="shared" si="36"/>
        <v>0.16666666666666666</v>
      </c>
      <c r="K193" s="6">
        <f t="shared" si="37"/>
        <v>0.33333333333333331</v>
      </c>
      <c r="L193" s="61">
        <f>COUNTIFS('2way'!$M$3:$M$7690,"&gt;50%",'2way'!$Y$3:$Y$7690,"Y",'2way'!$Q$3:$Q$7690,"=" &amp;B193) +  COUNTIFS('2way'!$M$3:$M$7690,"&gt;50%",'2way'!$Y$3:$Y$7690,"Y",'2way'!$R$3:$R$7690,"=" &amp;B193)</f>
        <v>0</v>
      </c>
      <c r="M193" s="61">
        <f>COUNTIFS('2way'!$M$3:$M$7690,"&gt;50%",'2way'!$Y$3:$Y$7690,"N",'2way'!$Q$3:$Q$7690,"=" &amp;B193) +  COUNTIFS('2way'!$M$3:$M$7690,"&gt;50%",'2way'!$Y$3:$Y$7690,"N",'2way'!$R$3:$R$7690,"=" &amp;B193)</f>
        <v>0</v>
      </c>
      <c r="N193" s="61">
        <f>COUNTIFS('2way'!$N$3:$N$7690,"&gt;50%",'2way'!$Y$3:$Y$7690,"N",'2way'!$Q$3:$Q$7690,"=" &amp;B193) +  COUNTIFS('2way'!$N$3:$N$7690,"&gt;50%",'2way'!$Y$3:$Y$7690,"N",'2way'!$R$3:$R$7690,"=" &amp;B193)</f>
        <v>0</v>
      </c>
      <c r="O193" s="61">
        <f>COUNTIFS('2way'!$N$3:$N$7690,"&gt;50%",'2way'!$Y$3:$Y$7690,"Y",'2way'!$Q$3:$Q$7690,"=" &amp;B193) +  COUNTIFS('2way'!$N$3:$N$7690,"&gt;50%",'2way'!$Y$3:$Y$7690,"Y",'2way'!$R$3:$R$7690,"=" &amp;B193)</f>
        <v>0</v>
      </c>
      <c r="P193">
        <f>COUNTIF('2way'!$Q$3:$Q$7690,"=" &amp;B193) + COUNTIF('2way'!$R$3:$R$7690,"=" &amp;B193)</f>
        <v>6</v>
      </c>
      <c r="Q193" s="6">
        <f t="shared" si="38"/>
        <v>0</v>
      </c>
      <c r="R193" s="6">
        <f t="shared" si="39"/>
        <v>0</v>
      </c>
      <c r="S193" s="6">
        <f t="shared" si="40"/>
        <v>0</v>
      </c>
      <c r="T193" s="6">
        <f t="shared" si="41"/>
        <v>0</v>
      </c>
      <c r="U193">
        <f t="shared" si="42"/>
        <v>1</v>
      </c>
      <c r="V193" s="6">
        <f t="shared" si="43"/>
        <v>0.16666666666666666</v>
      </c>
      <c r="W193">
        <f t="shared" si="44"/>
        <v>0</v>
      </c>
      <c r="X193" s="6">
        <f t="shared" si="45"/>
        <v>0</v>
      </c>
      <c r="Y193">
        <f t="shared" si="46"/>
        <v>4</v>
      </c>
      <c r="Z193" s="6">
        <f t="shared" si="47"/>
        <v>0.66666666666666663</v>
      </c>
      <c r="AA193">
        <f t="shared" si="48"/>
        <v>0</v>
      </c>
      <c r="AB193" s="6">
        <f t="shared" si="49"/>
        <v>0</v>
      </c>
    </row>
    <row r="194" spans="1:28" x14ac:dyDescent="0.25">
      <c r="A194" t="s">
        <v>273</v>
      </c>
      <c r="B194" t="s">
        <v>426</v>
      </c>
      <c r="C194" s="60">
        <f>COUNTIFS('2way'!$A$3:$A$7690,"&gt;50%",'2way'!$Y$3:$Y$7690,"Y",'2way'!$Q$3:$Q$7690,"=" &amp;B194) +  COUNTIFS('2way'!$A$3:$A$7690,"&gt;50%",'2way'!$Y$3:$Y$7690,"Y",'2way'!$R$3:$R$7690,"=" &amp;B194)</f>
        <v>2</v>
      </c>
      <c r="D194" s="61">
        <f>COUNTIFS('2way'!$A$3:$A$7690,"&gt;50%",'2way'!$Y$3:$Y$7690,"N",'2way'!$Q$3:$Q$7690,"=" &amp;B194) +  COUNTIFS('2way'!$A$3:$A$7690,"&gt;50%",'2way'!$Y$3:$Y$7690,"N",'2way'!$R$3:$R$7690,"=" &amp;B194)</f>
        <v>1</v>
      </c>
      <c r="E194" s="61">
        <f>COUNTIFS('2way'!$B$3:$B$7690,"&gt;50%",'2way'!$Y$3:$Y$7690,"N",'2way'!$Q$3:$Q$7690,"=" &amp;B194) +  COUNTIFS('2way'!$B$3:$B$7690,"&gt;50%",'2way'!$Y$3:$Y$7690,"N",'2way'!$R$3:$R$7690,"=" &amp;B194)</f>
        <v>2</v>
      </c>
      <c r="F194" s="61">
        <f>COUNTIFS('2way'!$B$3:$B$7690,"&gt;50%",'2way'!$Y$3:$Y$7690,"Y",'2way'!$Q$3:$Q$7690,"=" &amp;B194) +  COUNTIFS('2way'!$B$3:$B$7690,"&gt;50%",'2way'!$Y$3:$Y$7690,"Y",'2way'!$R$3:$R$7690,"=" &amp;B194)</f>
        <v>0</v>
      </c>
      <c r="G194">
        <f>COUNTIF('2way'!$Q$3:$Q$7690,"=" &amp;B194) + COUNTIF('2way'!$R$3:$R$7690,"=" &amp;B194)</f>
        <v>6</v>
      </c>
      <c r="H194" s="6">
        <f t="shared" si="34"/>
        <v>0.33333333333333331</v>
      </c>
      <c r="I194" s="6">
        <f t="shared" si="35"/>
        <v>0.16666666666666666</v>
      </c>
      <c r="J194" s="6">
        <f t="shared" si="36"/>
        <v>0.33333333333333331</v>
      </c>
      <c r="K194" s="6">
        <f t="shared" si="37"/>
        <v>0</v>
      </c>
      <c r="L194" s="61">
        <f>COUNTIFS('2way'!$M$3:$M$7690,"&gt;50%",'2way'!$Y$3:$Y$7690,"Y",'2way'!$Q$3:$Q$7690,"=" &amp;B194) +  COUNTIFS('2way'!$M$3:$M$7690,"&gt;50%",'2way'!$Y$3:$Y$7690,"Y",'2way'!$R$3:$R$7690,"=" &amp;B194)</f>
        <v>0</v>
      </c>
      <c r="M194" s="61">
        <f>COUNTIFS('2way'!$M$3:$M$7690,"&gt;50%",'2way'!$Y$3:$Y$7690,"N",'2way'!$Q$3:$Q$7690,"=" &amp;B194) +  COUNTIFS('2way'!$M$3:$M$7690,"&gt;50%",'2way'!$Y$3:$Y$7690,"N",'2way'!$R$3:$R$7690,"=" &amp;B194)</f>
        <v>0</v>
      </c>
      <c r="N194" s="61">
        <f>COUNTIFS('2way'!$N$3:$N$7690,"&gt;50%",'2way'!$Y$3:$Y$7690,"N",'2way'!$Q$3:$Q$7690,"=" &amp;B194) +  COUNTIFS('2way'!$N$3:$N$7690,"&gt;50%",'2way'!$Y$3:$Y$7690,"N",'2way'!$R$3:$R$7690,"=" &amp;B194)</f>
        <v>0</v>
      </c>
      <c r="O194" s="61">
        <f>COUNTIFS('2way'!$N$3:$N$7690,"&gt;50%",'2way'!$Y$3:$Y$7690,"Y",'2way'!$Q$3:$Q$7690,"=" &amp;B194) +  COUNTIFS('2way'!$N$3:$N$7690,"&gt;50%",'2way'!$Y$3:$Y$7690,"Y",'2way'!$R$3:$R$7690,"=" &amp;B194)</f>
        <v>0</v>
      </c>
      <c r="P194">
        <f>COUNTIF('2way'!$Q$3:$Q$7690,"=" &amp;B194) + COUNTIF('2way'!$R$3:$R$7690,"=" &amp;B194)</f>
        <v>6</v>
      </c>
      <c r="Q194" s="6">
        <f t="shared" si="38"/>
        <v>0</v>
      </c>
      <c r="R194" s="6">
        <f t="shared" si="39"/>
        <v>0</v>
      </c>
      <c r="S194" s="6">
        <f t="shared" si="40"/>
        <v>0</v>
      </c>
      <c r="T194" s="6">
        <f t="shared" si="41"/>
        <v>0</v>
      </c>
      <c r="U194">
        <f t="shared" si="42"/>
        <v>4</v>
      </c>
      <c r="V194" s="6">
        <f t="shared" si="43"/>
        <v>0.66666666666666663</v>
      </c>
      <c r="W194">
        <f t="shared" si="44"/>
        <v>0</v>
      </c>
      <c r="X194" s="6">
        <f t="shared" si="45"/>
        <v>0</v>
      </c>
      <c r="Y194">
        <f t="shared" si="46"/>
        <v>1</v>
      </c>
      <c r="Z194" s="6">
        <f t="shared" si="47"/>
        <v>0.16666666666666666</v>
      </c>
      <c r="AA194">
        <f t="shared" si="48"/>
        <v>0</v>
      </c>
      <c r="AB194" s="6">
        <f t="shared" si="49"/>
        <v>0</v>
      </c>
    </row>
    <row r="195" spans="1:28" x14ac:dyDescent="0.25">
      <c r="A195" t="s">
        <v>273</v>
      </c>
      <c r="B195" t="s">
        <v>297</v>
      </c>
      <c r="C195" s="60">
        <f>COUNTIFS('2way'!$A$3:$A$7690,"&gt;50%",'2way'!$Y$3:$Y$7690,"Y",'2way'!$Q$3:$Q$7690,"=" &amp;B195) +  COUNTIFS('2way'!$A$3:$A$7690,"&gt;50%",'2way'!$Y$3:$Y$7690,"Y",'2way'!$R$3:$R$7690,"=" &amp;B195)</f>
        <v>1</v>
      </c>
      <c r="D195" s="61">
        <f>COUNTIFS('2way'!$A$3:$A$7690,"&gt;50%",'2way'!$Y$3:$Y$7690,"N",'2way'!$Q$3:$Q$7690,"=" &amp;B195) +  COUNTIFS('2way'!$A$3:$A$7690,"&gt;50%",'2way'!$Y$3:$Y$7690,"N",'2way'!$R$3:$R$7690,"=" &amp;B195)</f>
        <v>2</v>
      </c>
      <c r="E195" s="61">
        <f>COUNTIFS('2way'!$B$3:$B$7690,"&gt;50%",'2way'!$Y$3:$Y$7690,"N",'2way'!$Q$3:$Q$7690,"=" &amp;B195) +  COUNTIFS('2way'!$B$3:$B$7690,"&gt;50%",'2way'!$Y$3:$Y$7690,"N",'2way'!$R$3:$R$7690,"=" &amp;B195)</f>
        <v>2</v>
      </c>
      <c r="F195" s="61">
        <f>COUNTIFS('2way'!$B$3:$B$7690,"&gt;50%",'2way'!$Y$3:$Y$7690,"Y",'2way'!$Q$3:$Q$7690,"=" &amp;B195) +  COUNTIFS('2way'!$B$3:$B$7690,"&gt;50%",'2way'!$Y$3:$Y$7690,"Y",'2way'!$R$3:$R$7690,"=" &amp;B195)</f>
        <v>0</v>
      </c>
      <c r="G195">
        <f>COUNTIF('2way'!$Q$3:$Q$7690,"=" &amp;B195) + COUNTIF('2way'!$R$3:$R$7690,"=" &amp;B195)</f>
        <v>6</v>
      </c>
      <c r="H195" s="6">
        <f t="shared" si="34"/>
        <v>0.16666666666666666</v>
      </c>
      <c r="I195" s="6">
        <f t="shared" si="35"/>
        <v>0.33333333333333331</v>
      </c>
      <c r="J195" s="6">
        <f t="shared" si="36"/>
        <v>0.33333333333333331</v>
      </c>
      <c r="K195" s="6">
        <f t="shared" si="37"/>
        <v>0</v>
      </c>
      <c r="L195" s="61">
        <f>COUNTIFS('2way'!$M$3:$M$7690,"&gt;50%",'2way'!$Y$3:$Y$7690,"Y",'2way'!$Q$3:$Q$7690,"=" &amp;B195) +  COUNTIFS('2way'!$M$3:$M$7690,"&gt;50%",'2way'!$Y$3:$Y$7690,"Y",'2way'!$R$3:$R$7690,"=" &amp;B195)</f>
        <v>0</v>
      </c>
      <c r="M195" s="61">
        <f>COUNTIFS('2way'!$M$3:$M$7690,"&gt;50%",'2way'!$Y$3:$Y$7690,"N",'2way'!$Q$3:$Q$7690,"=" &amp;B195) +  COUNTIFS('2way'!$M$3:$M$7690,"&gt;50%",'2way'!$Y$3:$Y$7690,"N",'2way'!$R$3:$R$7690,"=" &amp;B195)</f>
        <v>0</v>
      </c>
      <c r="N195" s="61">
        <f>COUNTIFS('2way'!$N$3:$N$7690,"&gt;50%",'2way'!$Y$3:$Y$7690,"N",'2way'!$Q$3:$Q$7690,"=" &amp;B195) +  COUNTIFS('2way'!$N$3:$N$7690,"&gt;50%",'2way'!$Y$3:$Y$7690,"N",'2way'!$R$3:$R$7690,"=" &amp;B195)</f>
        <v>0</v>
      </c>
      <c r="O195" s="61">
        <f>COUNTIFS('2way'!$N$3:$N$7690,"&gt;50%",'2way'!$Y$3:$Y$7690,"Y",'2way'!$Q$3:$Q$7690,"=" &amp;B195) +  COUNTIFS('2way'!$N$3:$N$7690,"&gt;50%",'2way'!$Y$3:$Y$7690,"Y",'2way'!$R$3:$R$7690,"=" &amp;B195)</f>
        <v>0</v>
      </c>
      <c r="P195">
        <f>COUNTIF('2way'!$Q$3:$Q$7690,"=" &amp;B195) + COUNTIF('2way'!$R$3:$R$7690,"=" &amp;B195)</f>
        <v>6</v>
      </c>
      <c r="Q195" s="6">
        <f t="shared" si="38"/>
        <v>0</v>
      </c>
      <c r="R195" s="6">
        <f t="shared" si="39"/>
        <v>0</v>
      </c>
      <c r="S195" s="6">
        <f t="shared" si="40"/>
        <v>0</v>
      </c>
      <c r="T195" s="6">
        <f t="shared" si="41"/>
        <v>0</v>
      </c>
      <c r="U195">
        <f t="shared" si="42"/>
        <v>3</v>
      </c>
      <c r="V195" s="6">
        <f t="shared" si="43"/>
        <v>0.5</v>
      </c>
      <c r="W195">
        <f t="shared" si="44"/>
        <v>0</v>
      </c>
      <c r="X195" s="6">
        <f t="shared" si="45"/>
        <v>0</v>
      </c>
      <c r="Y195">
        <f t="shared" si="46"/>
        <v>2</v>
      </c>
      <c r="Z195" s="6">
        <f t="shared" si="47"/>
        <v>0.33333333333333331</v>
      </c>
      <c r="AA195">
        <f t="shared" si="48"/>
        <v>0</v>
      </c>
      <c r="AB195" s="6">
        <f t="shared" si="49"/>
        <v>0</v>
      </c>
    </row>
    <row r="196" spans="1:28" x14ac:dyDescent="0.25">
      <c r="A196" t="s">
        <v>273</v>
      </c>
      <c r="B196" t="s">
        <v>493</v>
      </c>
      <c r="C196" s="60">
        <f>COUNTIFS('2way'!$A$3:$A$7690,"&gt;50%",'2way'!$Y$3:$Y$7690,"Y",'2way'!$Q$3:$Q$7690,"=" &amp;B196) +  COUNTIFS('2way'!$A$3:$A$7690,"&gt;50%",'2way'!$Y$3:$Y$7690,"Y",'2way'!$R$3:$R$7690,"=" &amp;B196)</f>
        <v>1</v>
      </c>
      <c r="D196" s="61">
        <f>COUNTIFS('2way'!$A$3:$A$7690,"&gt;50%",'2way'!$Y$3:$Y$7690,"N",'2way'!$Q$3:$Q$7690,"=" &amp;B196) +  COUNTIFS('2way'!$A$3:$A$7690,"&gt;50%",'2way'!$Y$3:$Y$7690,"N",'2way'!$R$3:$R$7690,"=" &amp;B196)</f>
        <v>1</v>
      </c>
      <c r="E196" s="61">
        <f>COUNTIFS('2way'!$B$3:$B$7690,"&gt;50%",'2way'!$Y$3:$Y$7690,"N",'2way'!$Q$3:$Q$7690,"=" &amp;B196) +  COUNTIFS('2way'!$B$3:$B$7690,"&gt;50%",'2way'!$Y$3:$Y$7690,"N",'2way'!$R$3:$R$7690,"=" &amp;B196)</f>
        <v>2</v>
      </c>
      <c r="F196" s="61">
        <f>COUNTIFS('2way'!$B$3:$B$7690,"&gt;50%",'2way'!$Y$3:$Y$7690,"Y",'2way'!$Q$3:$Q$7690,"=" &amp;B196) +  COUNTIFS('2way'!$B$3:$B$7690,"&gt;50%",'2way'!$Y$3:$Y$7690,"Y",'2way'!$R$3:$R$7690,"=" &amp;B196)</f>
        <v>1</v>
      </c>
      <c r="G196">
        <f>COUNTIF('2way'!$Q$3:$Q$7690,"=" &amp;B196) + COUNTIF('2way'!$R$3:$R$7690,"=" &amp;B196)</f>
        <v>6</v>
      </c>
      <c r="H196" s="6">
        <f t="shared" ref="H196:H259" si="50">C196/G196</f>
        <v>0.16666666666666666</v>
      </c>
      <c r="I196" s="6">
        <f t="shared" si="35"/>
        <v>0.16666666666666666</v>
      </c>
      <c r="J196" s="6">
        <f t="shared" si="36"/>
        <v>0.33333333333333331</v>
      </c>
      <c r="K196" s="6">
        <f t="shared" si="37"/>
        <v>0.16666666666666666</v>
      </c>
      <c r="L196" s="61">
        <f>COUNTIFS('2way'!$M$3:$M$7690,"&gt;50%",'2way'!$Y$3:$Y$7690,"Y",'2way'!$Q$3:$Q$7690,"=" &amp;B196) +  COUNTIFS('2way'!$M$3:$M$7690,"&gt;50%",'2way'!$Y$3:$Y$7690,"Y",'2way'!$R$3:$R$7690,"=" &amp;B196)</f>
        <v>0</v>
      </c>
      <c r="M196" s="61">
        <f>COUNTIFS('2way'!$M$3:$M$7690,"&gt;50%",'2way'!$Y$3:$Y$7690,"N",'2way'!$Q$3:$Q$7690,"=" &amp;B196) +  COUNTIFS('2way'!$M$3:$M$7690,"&gt;50%",'2way'!$Y$3:$Y$7690,"N",'2way'!$R$3:$R$7690,"=" &amp;B196)</f>
        <v>0</v>
      </c>
      <c r="N196" s="61">
        <f>COUNTIFS('2way'!$N$3:$N$7690,"&gt;50%",'2way'!$Y$3:$Y$7690,"N",'2way'!$Q$3:$Q$7690,"=" &amp;B196) +  COUNTIFS('2way'!$N$3:$N$7690,"&gt;50%",'2way'!$Y$3:$Y$7690,"N",'2way'!$R$3:$R$7690,"=" &amp;B196)</f>
        <v>0</v>
      </c>
      <c r="O196" s="61">
        <f>COUNTIFS('2way'!$N$3:$N$7690,"&gt;50%",'2way'!$Y$3:$Y$7690,"Y",'2way'!$Q$3:$Q$7690,"=" &amp;B196) +  COUNTIFS('2way'!$N$3:$N$7690,"&gt;50%",'2way'!$Y$3:$Y$7690,"Y",'2way'!$R$3:$R$7690,"=" &amp;B196)</f>
        <v>0</v>
      </c>
      <c r="P196">
        <f>COUNTIF('2way'!$Q$3:$Q$7690,"=" &amp;B196) + COUNTIF('2way'!$R$3:$R$7690,"=" &amp;B196)</f>
        <v>6</v>
      </c>
      <c r="Q196" s="6">
        <f t="shared" si="38"/>
        <v>0</v>
      </c>
      <c r="R196" s="6">
        <f t="shared" si="39"/>
        <v>0</v>
      </c>
      <c r="S196" s="6">
        <f t="shared" si="40"/>
        <v>0</v>
      </c>
      <c r="T196" s="6">
        <f t="shared" si="41"/>
        <v>0</v>
      </c>
      <c r="U196">
        <f t="shared" si="42"/>
        <v>3</v>
      </c>
      <c r="V196" s="6">
        <f t="shared" si="43"/>
        <v>0.5</v>
      </c>
      <c r="W196">
        <f t="shared" si="44"/>
        <v>0</v>
      </c>
      <c r="X196" s="6">
        <f t="shared" si="45"/>
        <v>0</v>
      </c>
      <c r="Y196">
        <f t="shared" si="46"/>
        <v>2</v>
      </c>
      <c r="Z196" s="6">
        <f t="shared" si="47"/>
        <v>0.33333333333333331</v>
      </c>
      <c r="AA196">
        <f t="shared" si="48"/>
        <v>0</v>
      </c>
      <c r="AB196" s="6">
        <f t="shared" si="49"/>
        <v>0</v>
      </c>
    </row>
    <row r="197" spans="1:28" x14ac:dyDescent="0.25">
      <c r="A197" t="s">
        <v>273</v>
      </c>
      <c r="B197" t="s">
        <v>494</v>
      </c>
      <c r="C197" s="60">
        <f>COUNTIFS('2way'!$A$3:$A$7690,"&gt;50%",'2way'!$Y$3:$Y$7690,"Y",'2way'!$Q$3:$Q$7690,"=" &amp;B197) +  COUNTIFS('2way'!$A$3:$A$7690,"&gt;50%",'2way'!$Y$3:$Y$7690,"Y",'2way'!$R$3:$R$7690,"=" &amp;B197)</f>
        <v>0</v>
      </c>
      <c r="D197" s="61">
        <f>COUNTIFS('2way'!$A$3:$A$7690,"&gt;50%",'2way'!$Y$3:$Y$7690,"N",'2way'!$Q$3:$Q$7690,"=" &amp;B197) +  COUNTIFS('2way'!$A$3:$A$7690,"&gt;50%",'2way'!$Y$3:$Y$7690,"N",'2way'!$R$3:$R$7690,"=" &amp;B197)</f>
        <v>0</v>
      </c>
      <c r="E197" s="61">
        <f>COUNTIFS('2way'!$B$3:$B$7690,"&gt;50%",'2way'!$Y$3:$Y$7690,"N",'2way'!$Q$3:$Q$7690,"=" &amp;B197) +  COUNTIFS('2way'!$B$3:$B$7690,"&gt;50%",'2way'!$Y$3:$Y$7690,"N",'2way'!$R$3:$R$7690,"=" &amp;B197)</f>
        <v>2</v>
      </c>
      <c r="F197" s="61">
        <f>COUNTIFS('2way'!$B$3:$B$7690,"&gt;50%",'2way'!$Y$3:$Y$7690,"Y",'2way'!$Q$3:$Q$7690,"=" &amp;B197) +  COUNTIFS('2way'!$B$3:$B$7690,"&gt;50%",'2way'!$Y$3:$Y$7690,"Y",'2way'!$R$3:$R$7690,"=" &amp;B197)</f>
        <v>0</v>
      </c>
      <c r="G197">
        <f>COUNTIF('2way'!$Q$3:$Q$7690,"=" &amp;B197) + COUNTIF('2way'!$R$3:$R$7690,"=" &amp;B197)</f>
        <v>6</v>
      </c>
      <c r="H197" s="6">
        <f t="shared" si="50"/>
        <v>0</v>
      </c>
      <c r="I197" s="6">
        <f t="shared" ref="I197:I260" si="51">D197/G197</f>
        <v>0</v>
      </c>
      <c r="J197" s="6">
        <f t="shared" ref="J197:J260" si="52">E197/G197</f>
        <v>0.33333333333333331</v>
      </c>
      <c r="K197" s="6">
        <f t="shared" ref="K197:K260" si="53">F197/G197</f>
        <v>0</v>
      </c>
      <c r="L197" s="61">
        <f>COUNTIFS('2way'!$M$3:$M$7690,"&gt;50%",'2way'!$Y$3:$Y$7690,"Y",'2way'!$Q$3:$Q$7690,"=" &amp;B197) +  COUNTIFS('2way'!$M$3:$M$7690,"&gt;50%",'2way'!$Y$3:$Y$7690,"Y",'2way'!$R$3:$R$7690,"=" &amp;B197)</f>
        <v>0</v>
      </c>
      <c r="M197" s="61">
        <f>COUNTIFS('2way'!$M$3:$M$7690,"&gt;50%",'2way'!$Y$3:$Y$7690,"N",'2way'!$Q$3:$Q$7690,"=" &amp;B197) +  COUNTIFS('2way'!$M$3:$M$7690,"&gt;50%",'2way'!$Y$3:$Y$7690,"N",'2way'!$R$3:$R$7690,"=" &amp;B197)</f>
        <v>0</v>
      </c>
      <c r="N197" s="61">
        <f>COUNTIFS('2way'!$N$3:$N$7690,"&gt;50%",'2way'!$Y$3:$Y$7690,"N",'2way'!$Q$3:$Q$7690,"=" &amp;B197) +  COUNTIFS('2way'!$N$3:$N$7690,"&gt;50%",'2way'!$Y$3:$Y$7690,"N",'2way'!$R$3:$R$7690,"=" &amp;B197)</f>
        <v>0</v>
      </c>
      <c r="O197" s="61">
        <f>COUNTIFS('2way'!$N$3:$N$7690,"&gt;50%",'2way'!$Y$3:$Y$7690,"Y",'2way'!$Q$3:$Q$7690,"=" &amp;B197) +  COUNTIFS('2way'!$N$3:$N$7690,"&gt;50%",'2way'!$Y$3:$Y$7690,"Y",'2way'!$R$3:$R$7690,"=" &amp;B197)</f>
        <v>0</v>
      </c>
      <c r="P197">
        <f>COUNTIF('2way'!$Q$3:$Q$7690,"=" &amp;B197) + COUNTIF('2way'!$R$3:$R$7690,"=" &amp;B197)</f>
        <v>6</v>
      </c>
      <c r="Q197" s="6">
        <f t="shared" ref="Q197:Q260" si="54">L197/P197</f>
        <v>0</v>
      </c>
      <c r="R197" s="6">
        <f t="shared" ref="R197:R260" si="55">M197/P197</f>
        <v>0</v>
      </c>
      <c r="S197" s="6">
        <f t="shared" ref="S197:S260" si="56">N197/P197</f>
        <v>0</v>
      </c>
      <c r="T197" s="6">
        <f t="shared" ref="T197:T260" si="57">O197/P197</f>
        <v>0</v>
      </c>
      <c r="U197">
        <f t="shared" ref="U197:U260" si="58">C197+E197</f>
        <v>2</v>
      </c>
      <c r="V197" s="6">
        <f t="shared" ref="V197:V260" si="59">U197/G197</f>
        <v>0.33333333333333331</v>
      </c>
      <c r="W197">
        <f t="shared" ref="W197:W260" si="60">L197+N197</f>
        <v>0</v>
      </c>
      <c r="X197" s="6">
        <f t="shared" ref="X197:X260" si="61">W197/P197</f>
        <v>0</v>
      </c>
      <c r="Y197">
        <f t="shared" ref="Y197:Y260" si="62">D197+F197</f>
        <v>0</v>
      </c>
      <c r="Z197" s="6">
        <f t="shared" ref="Z197:Z260" si="63">Y197/G197</f>
        <v>0</v>
      </c>
      <c r="AA197">
        <f t="shared" ref="AA197:AA260" si="64">M197+O197</f>
        <v>0</v>
      </c>
      <c r="AB197" s="6">
        <f t="shared" ref="AB197:AB260" si="65">AA197/P197</f>
        <v>0</v>
      </c>
    </row>
    <row r="198" spans="1:28" x14ac:dyDescent="0.25">
      <c r="A198" t="s">
        <v>273</v>
      </c>
      <c r="B198" t="s">
        <v>428</v>
      </c>
      <c r="C198" s="60">
        <f>COUNTIFS('2way'!$A$3:$A$7690,"&gt;50%",'2way'!$Y$3:$Y$7690,"Y",'2way'!$Q$3:$Q$7690,"=" &amp;B198) +  COUNTIFS('2way'!$A$3:$A$7690,"&gt;50%",'2way'!$Y$3:$Y$7690,"Y",'2way'!$R$3:$R$7690,"=" &amp;B198)</f>
        <v>0</v>
      </c>
      <c r="D198" s="61">
        <f>COUNTIFS('2way'!$A$3:$A$7690,"&gt;50%",'2way'!$Y$3:$Y$7690,"N",'2way'!$Q$3:$Q$7690,"=" &amp;B198) +  COUNTIFS('2way'!$A$3:$A$7690,"&gt;50%",'2way'!$Y$3:$Y$7690,"N",'2way'!$R$3:$R$7690,"=" &amp;B198)</f>
        <v>1</v>
      </c>
      <c r="E198" s="61">
        <f>COUNTIFS('2way'!$B$3:$B$7690,"&gt;50%",'2way'!$Y$3:$Y$7690,"N",'2way'!$Q$3:$Q$7690,"=" &amp;B198) +  COUNTIFS('2way'!$B$3:$B$7690,"&gt;50%",'2way'!$Y$3:$Y$7690,"N",'2way'!$R$3:$R$7690,"=" &amp;B198)</f>
        <v>1</v>
      </c>
      <c r="F198" s="61">
        <f>COUNTIFS('2way'!$B$3:$B$7690,"&gt;50%",'2way'!$Y$3:$Y$7690,"Y",'2way'!$Q$3:$Q$7690,"=" &amp;B198) +  COUNTIFS('2way'!$B$3:$B$7690,"&gt;50%",'2way'!$Y$3:$Y$7690,"Y",'2way'!$R$3:$R$7690,"=" &amp;B198)</f>
        <v>4</v>
      </c>
      <c r="G198">
        <f>COUNTIF('2way'!$Q$3:$Q$7690,"=" &amp;B198) + COUNTIF('2way'!$R$3:$R$7690,"=" &amp;B198)</f>
        <v>6</v>
      </c>
      <c r="H198" s="6">
        <f t="shared" si="50"/>
        <v>0</v>
      </c>
      <c r="I198" s="6">
        <f t="shared" si="51"/>
        <v>0.16666666666666666</v>
      </c>
      <c r="J198" s="6">
        <f t="shared" si="52"/>
        <v>0.16666666666666666</v>
      </c>
      <c r="K198" s="6">
        <f t="shared" si="53"/>
        <v>0.66666666666666663</v>
      </c>
      <c r="L198" s="61">
        <f>COUNTIFS('2way'!$M$3:$M$7690,"&gt;50%",'2way'!$Y$3:$Y$7690,"Y",'2way'!$Q$3:$Q$7690,"=" &amp;B198) +  COUNTIFS('2way'!$M$3:$M$7690,"&gt;50%",'2way'!$Y$3:$Y$7690,"Y",'2way'!$R$3:$R$7690,"=" &amp;B198)</f>
        <v>0</v>
      </c>
      <c r="M198" s="61">
        <f>COUNTIFS('2way'!$M$3:$M$7690,"&gt;50%",'2way'!$Y$3:$Y$7690,"N",'2way'!$Q$3:$Q$7690,"=" &amp;B198) +  COUNTIFS('2way'!$M$3:$M$7690,"&gt;50%",'2way'!$Y$3:$Y$7690,"N",'2way'!$R$3:$R$7690,"=" &amp;B198)</f>
        <v>0</v>
      </c>
      <c r="N198" s="61">
        <f>COUNTIFS('2way'!$N$3:$N$7690,"&gt;50%",'2way'!$Y$3:$Y$7690,"N",'2way'!$Q$3:$Q$7690,"=" &amp;B198) +  COUNTIFS('2way'!$N$3:$N$7690,"&gt;50%",'2way'!$Y$3:$Y$7690,"N",'2way'!$R$3:$R$7690,"=" &amp;B198)</f>
        <v>0</v>
      </c>
      <c r="O198" s="61">
        <f>COUNTIFS('2way'!$N$3:$N$7690,"&gt;50%",'2way'!$Y$3:$Y$7690,"Y",'2way'!$Q$3:$Q$7690,"=" &amp;B198) +  COUNTIFS('2way'!$N$3:$N$7690,"&gt;50%",'2way'!$Y$3:$Y$7690,"Y",'2way'!$R$3:$R$7690,"=" &amp;B198)</f>
        <v>0</v>
      </c>
      <c r="P198">
        <f>COUNTIF('2way'!$Q$3:$Q$7690,"=" &amp;B198) + COUNTIF('2way'!$R$3:$R$7690,"=" &amp;B198)</f>
        <v>6</v>
      </c>
      <c r="Q198" s="6">
        <f t="shared" si="54"/>
        <v>0</v>
      </c>
      <c r="R198" s="6">
        <f t="shared" si="55"/>
        <v>0</v>
      </c>
      <c r="S198" s="6">
        <f t="shared" si="56"/>
        <v>0</v>
      </c>
      <c r="T198" s="6">
        <f t="shared" si="57"/>
        <v>0</v>
      </c>
      <c r="U198">
        <f t="shared" si="58"/>
        <v>1</v>
      </c>
      <c r="V198" s="6">
        <f t="shared" si="59"/>
        <v>0.16666666666666666</v>
      </c>
      <c r="W198">
        <f t="shared" si="60"/>
        <v>0</v>
      </c>
      <c r="X198" s="6">
        <f t="shared" si="61"/>
        <v>0</v>
      </c>
      <c r="Y198">
        <f t="shared" si="62"/>
        <v>5</v>
      </c>
      <c r="Z198" s="6">
        <f t="shared" si="63"/>
        <v>0.83333333333333337</v>
      </c>
      <c r="AA198">
        <f t="shared" si="64"/>
        <v>0</v>
      </c>
      <c r="AB198" s="6">
        <f t="shared" si="65"/>
        <v>0</v>
      </c>
    </row>
    <row r="199" spans="1:28" x14ac:dyDescent="0.25">
      <c r="A199" t="s">
        <v>273</v>
      </c>
      <c r="B199" t="s">
        <v>296</v>
      </c>
      <c r="C199" s="60">
        <f>COUNTIFS('2way'!$A$3:$A$7690,"&gt;50%",'2way'!$Y$3:$Y$7690,"Y",'2way'!$Q$3:$Q$7690,"=" &amp;B199) +  COUNTIFS('2way'!$A$3:$A$7690,"&gt;50%",'2way'!$Y$3:$Y$7690,"Y",'2way'!$R$3:$R$7690,"=" &amp;B199)</f>
        <v>0</v>
      </c>
      <c r="D199" s="61">
        <f>COUNTIFS('2way'!$A$3:$A$7690,"&gt;50%",'2way'!$Y$3:$Y$7690,"N",'2way'!$Q$3:$Q$7690,"=" &amp;B199) +  COUNTIFS('2way'!$A$3:$A$7690,"&gt;50%",'2way'!$Y$3:$Y$7690,"N",'2way'!$R$3:$R$7690,"=" &amp;B199)</f>
        <v>0</v>
      </c>
      <c r="E199" s="61">
        <f>COUNTIFS('2way'!$B$3:$B$7690,"&gt;50%",'2way'!$Y$3:$Y$7690,"N",'2way'!$Q$3:$Q$7690,"=" &amp;B199) +  COUNTIFS('2way'!$B$3:$B$7690,"&gt;50%",'2way'!$Y$3:$Y$7690,"N",'2way'!$R$3:$R$7690,"=" &amp;B199)</f>
        <v>5</v>
      </c>
      <c r="F199" s="61">
        <f>COUNTIFS('2way'!$B$3:$B$7690,"&gt;50%",'2way'!$Y$3:$Y$7690,"Y",'2way'!$Q$3:$Q$7690,"=" &amp;B199) +  COUNTIFS('2way'!$B$3:$B$7690,"&gt;50%",'2way'!$Y$3:$Y$7690,"Y",'2way'!$R$3:$R$7690,"=" &amp;B199)</f>
        <v>1</v>
      </c>
      <c r="G199">
        <f>COUNTIF('2way'!$Q$3:$Q$7690,"=" &amp;B199) + COUNTIF('2way'!$R$3:$R$7690,"=" &amp;B199)</f>
        <v>6</v>
      </c>
      <c r="H199" s="6">
        <f t="shared" si="50"/>
        <v>0</v>
      </c>
      <c r="I199" s="6">
        <f t="shared" si="51"/>
        <v>0</v>
      </c>
      <c r="J199" s="6">
        <f t="shared" si="52"/>
        <v>0.83333333333333337</v>
      </c>
      <c r="K199" s="6">
        <f t="shared" si="53"/>
        <v>0.16666666666666666</v>
      </c>
      <c r="L199" s="61">
        <f>COUNTIFS('2way'!$M$3:$M$7690,"&gt;50%",'2way'!$Y$3:$Y$7690,"Y",'2way'!$Q$3:$Q$7690,"=" &amp;B199) +  COUNTIFS('2way'!$M$3:$M$7690,"&gt;50%",'2way'!$Y$3:$Y$7690,"Y",'2way'!$R$3:$R$7690,"=" &amp;B199)</f>
        <v>0</v>
      </c>
      <c r="M199" s="61">
        <f>COUNTIFS('2way'!$M$3:$M$7690,"&gt;50%",'2way'!$Y$3:$Y$7690,"N",'2way'!$Q$3:$Q$7690,"=" &amp;B199) +  COUNTIFS('2way'!$M$3:$M$7690,"&gt;50%",'2way'!$Y$3:$Y$7690,"N",'2way'!$R$3:$R$7690,"=" &amp;B199)</f>
        <v>0</v>
      </c>
      <c r="N199" s="61">
        <f>COUNTIFS('2way'!$N$3:$N$7690,"&gt;50%",'2way'!$Y$3:$Y$7690,"N",'2way'!$Q$3:$Q$7690,"=" &amp;B199) +  COUNTIFS('2way'!$N$3:$N$7690,"&gt;50%",'2way'!$Y$3:$Y$7690,"N",'2way'!$R$3:$R$7690,"=" &amp;B199)</f>
        <v>0</v>
      </c>
      <c r="O199" s="61">
        <f>COUNTIFS('2way'!$N$3:$N$7690,"&gt;50%",'2way'!$Y$3:$Y$7690,"Y",'2way'!$Q$3:$Q$7690,"=" &amp;B199) +  COUNTIFS('2way'!$N$3:$N$7690,"&gt;50%",'2way'!$Y$3:$Y$7690,"Y",'2way'!$R$3:$R$7690,"=" &amp;B199)</f>
        <v>0</v>
      </c>
      <c r="P199">
        <f>COUNTIF('2way'!$Q$3:$Q$7690,"=" &amp;B199) + COUNTIF('2way'!$R$3:$R$7690,"=" &amp;B199)</f>
        <v>6</v>
      </c>
      <c r="Q199" s="6">
        <f t="shared" si="54"/>
        <v>0</v>
      </c>
      <c r="R199" s="6">
        <f t="shared" si="55"/>
        <v>0</v>
      </c>
      <c r="S199" s="6">
        <f t="shared" si="56"/>
        <v>0</v>
      </c>
      <c r="T199" s="6">
        <f t="shared" si="57"/>
        <v>0</v>
      </c>
      <c r="U199">
        <f t="shared" si="58"/>
        <v>5</v>
      </c>
      <c r="V199" s="6">
        <f t="shared" si="59"/>
        <v>0.83333333333333337</v>
      </c>
      <c r="W199">
        <f t="shared" si="60"/>
        <v>0</v>
      </c>
      <c r="X199" s="6">
        <f t="shared" si="61"/>
        <v>0</v>
      </c>
      <c r="Y199">
        <f t="shared" si="62"/>
        <v>1</v>
      </c>
      <c r="Z199" s="6">
        <f t="shared" si="63"/>
        <v>0.16666666666666666</v>
      </c>
      <c r="AA199">
        <f t="shared" si="64"/>
        <v>0</v>
      </c>
      <c r="AB199" s="6">
        <f t="shared" si="65"/>
        <v>0</v>
      </c>
    </row>
    <row r="200" spans="1:28" x14ac:dyDescent="0.25">
      <c r="A200" t="s">
        <v>278</v>
      </c>
      <c r="B200" t="s">
        <v>432</v>
      </c>
      <c r="C200" s="60">
        <f>COUNTIFS('2way'!$A$3:$A$7690,"&gt;50%",'2way'!$Y$3:$Y$7690,"Y",'2way'!$Q$3:$Q$7690,"=" &amp;B200) +  COUNTIFS('2way'!$A$3:$A$7690,"&gt;50%",'2way'!$Y$3:$Y$7690,"Y",'2way'!$R$3:$R$7690,"=" &amp;B200)</f>
        <v>1</v>
      </c>
      <c r="D200" s="61">
        <f>COUNTIFS('2way'!$A$3:$A$7690,"&gt;50%",'2way'!$Y$3:$Y$7690,"N",'2way'!$Q$3:$Q$7690,"=" &amp;B200) +  COUNTIFS('2way'!$A$3:$A$7690,"&gt;50%",'2way'!$Y$3:$Y$7690,"N",'2way'!$R$3:$R$7690,"=" &amp;B200)</f>
        <v>0</v>
      </c>
      <c r="E200" s="61">
        <f>COUNTIFS('2way'!$B$3:$B$7690,"&gt;50%",'2way'!$Y$3:$Y$7690,"N",'2way'!$Q$3:$Q$7690,"=" &amp;B200) +  COUNTIFS('2way'!$B$3:$B$7690,"&gt;50%",'2way'!$Y$3:$Y$7690,"N",'2way'!$R$3:$R$7690,"=" &amp;B200)</f>
        <v>1</v>
      </c>
      <c r="F200" s="61">
        <f>COUNTIFS('2way'!$B$3:$B$7690,"&gt;50%",'2way'!$Y$3:$Y$7690,"Y",'2way'!$Q$3:$Q$7690,"=" &amp;B200) +  COUNTIFS('2way'!$B$3:$B$7690,"&gt;50%",'2way'!$Y$3:$Y$7690,"Y",'2way'!$R$3:$R$7690,"=" &amp;B200)</f>
        <v>3</v>
      </c>
      <c r="G200">
        <f>COUNTIF('2way'!$Q$3:$Q$7690,"=" &amp;B200) + COUNTIF('2way'!$R$3:$R$7690,"=" &amp;B200)</f>
        <v>6</v>
      </c>
      <c r="H200" s="6">
        <f t="shared" si="50"/>
        <v>0.16666666666666666</v>
      </c>
      <c r="I200" s="6">
        <f t="shared" si="51"/>
        <v>0</v>
      </c>
      <c r="J200" s="6">
        <f t="shared" si="52"/>
        <v>0.16666666666666666</v>
      </c>
      <c r="K200" s="6">
        <f t="shared" si="53"/>
        <v>0.5</v>
      </c>
      <c r="L200" s="61">
        <f>COUNTIFS('2way'!$M$3:$M$7690,"&gt;50%",'2way'!$Y$3:$Y$7690,"Y",'2way'!$Q$3:$Q$7690,"=" &amp;B200) +  COUNTIFS('2way'!$M$3:$M$7690,"&gt;50%",'2way'!$Y$3:$Y$7690,"Y",'2way'!$R$3:$R$7690,"=" &amp;B200)</f>
        <v>0</v>
      </c>
      <c r="M200" s="61">
        <f>COUNTIFS('2way'!$M$3:$M$7690,"&gt;50%",'2way'!$Y$3:$Y$7690,"N",'2way'!$Q$3:$Q$7690,"=" &amp;B200) +  COUNTIFS('2way'!$M$3:$M$7690,"&gt;50%",'2way'!$Y$3:$Y$7690,"N",'2way'!$R$3:$R$7690,"=" &amp;B200)</f>
        <v>0</v>
      </c>
      <c r="N200" s="61">
        <f>COUNTIFS('2way'!$N$3:$N$7690,"&gt;50%",'2way'!$Y$3:$Y$7690,"N",'2way'!$Q$3:$Q$7690,"=" &amp;B200) +  COUNTIFS('2way'!$N$3:$N$7690,"&gt;50%",'2way'!$Y$3:$Y$7690,"N",'2way'!$R$3:$R$7690,"=" &amp;B200)</f>
        <v>0</v>
      </c>
      <c r="O200" s="61">
        <f>COUNTIFS('2way'!$N$3:$N$7690,"&gt;50%",'2way'!$Y$3:$Y$7690,"Y",'2way'!$Q$3:$Q$7690,"=" &amp;B200) +  COUNTIFS('2way'!$N$3:$N$7690,"&gt;50%",'2way'!$Y$3:$Y$7690,"Y",'2way'!$R$3:$R$7690,"=" &amp;B200)</f>
        <v>0</v>
      </c>
      <c r="P200">
        <f>COUNTIF('2way'!$Q$3:$Q$7690,"=" &amp;B200) + COUNTIF('2way'!$R$3:$R$7690,"=" &amp;B200)</f>
        <v>6</v>
      </c>
      <c r="Q200" s="6">
        <f t="shared" si="54"/>
        <v>0</v>
      </c>
      <c r="R200" s="6">
        <f t="shared" si="55"/>
        <v>0</v>
      </c>
      <c r="S200" s="6">
        <f t="shared" si="56"/>
        <v>0</v>
      </c>
      <c r="T200" s="6">
        <f t="shared" si="57"/>
        <v>0</v>
      </c>
      <c r="U200">
        <f t="shared" si="58"/>
        <v>2</v>
      </c>
      <c r="V200" s="6">
        <f t="shared" si="59"/>
        <v>0.33333333333333331</v>
      </c>
      <c r="W200">
        <f t="shared" si="60"/>
        <v>0</v>
      </c>
      <c r="X200" s="6">
        <f t="shared" si="61"/>
        <v>0</v>
      </c>
      <c r="Y200">
        <f t="shared" si="62"/>
        <v>3</v>
      </c>
      <c r="Z200" s="6">
        <f t="shared" si="63"/>
        <v>0.5</v>
      </c>
      <c r="AA200">
        <f t="shared" si="64"/>
        <v>0</v>
      </c>
      <c r="AB200" s="6">
        <f t="shared" si="65"/>
        <v>0</v>
      </c>
    </row>
    <row r="201" spans="1:28" x14ac:dyDescent="0.25">
      <c r="A201" t="s">
        <v>278</v>
      </c>
      <c r="B201" t="s">
        <v>357</v>
      </c>
      <c r="C201" s="60">
        <f>COUNTIFS('2way'!$A$3:$A$7690,"&gt;50%",'2way'!$Y$3:$Y$7690,"Y",'2way'!$Q$3:$Q$7690,"=" &amp;B201) +  COUNTIFS('2way'!$A$3:$A$7690,"&gt;50%",'2way'!$Y$3:$Y$7690,"Y",'2way'!$R$3:$R$7690,"=" &amp;B201)</f>
        <v>1</v>
      </c>
      <c r="D201" s="61">
        <f>COUNTIFS('2way'!$A$3:$A$7690,"&gt;50%",'2way'!$Y$3:$Y$7690,"N",'2way'!$Q$3:$Q$7690,"=" &amp;B201) +  COUNTIFS('2way'!$A$3:$A$7690,"&gt;50%",'2way'!$Y$3:$Y$7690,"N",'2way'!$R$3:$R$7690,"=" &amp;B201)</f>
        <v>0</v>
      </c>
      <c r="E201" s="61">
        <f>COUNTIFS('2way'!$B$3:$B$7690,"&gt;50%",'2way'!$Y$3:$Y$7690,"N",'2way'!$Q$3:$Q$7690,"=" &amp;B201) +  COUNTIFS('2way'!$B$3:$B$7690,"&gt;50%",'2way'!$Y$3:$Y$7690,"N",'2way'!$R$3:$R$7690,"=" &amp;B201)</f>
        <v>1</v>
      </c>
      <c r="F201" s="61">
        <f>COUNTIFS('2way'!$B$3:$B$7690,"&gt;50%",'2way'!$Y$3:$Y$7690,"Y",'2way'!$Q$3:$Q$7690,"=" &amp;B201) +  COUNTIFS('2way'!$B$3:$B$7690,"&gt;50%",'2way'!$Y$3:$Y$7690,"Y",'2way'!$R$3:$R$7690,"=" &amp;B201)</f>
        <v>2</v>
      </c>
      <c r="G201">
        <f>COUNTIF('2way'!$Q$3:$Q$7690,"=" &amp;B201) + COUNTIF('2way'!$R$3:$R$7690,"=" &amp;B201)</f>
        <v>6</v>
      </c>
      <c r="H201" s="6">
        <f t="shared" si="50"/>
        <v>0.16666666666666666</v>
      </c>
      <c r="I201" s="6">
        <f t="shared" si="51"/>
        <v>0</v>
      </c>
      <c r="J201" s="6">
        <f t="shared" si="52"/>
        <v>0.16666666666666666</v>
      </c>
      <c r="K201" s="6">
        <f t="shared" si="53"/>
        <v>0.33333333333333331</v>
      </c>
      <c r="L201" s="61">
        <f>COUNTIFS('2way'!$M$3:$M$7690,"&gt;50%",'2way'!$Y$3:$Y$7690,"Y",'2way'!$Q$3:$Q$7690,"=" &amp;B201) +  COUNTIFS('2way'!$M$3:$M$7690,"&gt;50%",'2way'!$Y$3:$Y$7690,"Y",'2way'!$R$3:$R$7690,"=" &amp;B201)</f>
        <v>0</v>
      </c>
      <c r="M201" s="61">
        <f>COUNTIFS('2way'!$M$3:$M$7690,"&gt;50%",'2way'!$Y$3:$Y$7690,"N",'2way'!$Q$3:$Q$7690,"=" &amp;B201) +  COUNTIFS('2way'!$M$3:$M$7690,"&gt;50%",'2way'!$Y$3:$Y$7690,"N",'2way'!$R$3:$R$7690,"=" &amp;B201)</f>
        <v>0</v>
      </c>
      <c r="N201" s="61">
        <f>COUNTIFS('2way'!$N$3:$N$7690,"&gt;50%",'2way'!$Y$3:$Y$7690,"N",'2way'!$Q$3:$Q$7690,"=" &amp;B201) +  COUNTIFS('2way'!$N$3:$N$7690,"&gt;50%",'2way'!$Y$3:$Y$7690,"N",'2way'!$R$3:$R$7690,"=" &amp;B201)</f>
        <v>0</v>
      </c>
      <c r="O201" s="61">
        <f>COUNTIFS('2way'!$N$3:$N$7690,"&gt;50%",'2way'!$Y$3:$Y$7690,"Y",'2way'!$Q$3:$Q$7690,"=" &amp;B201) +  COUNTIFS('2way'!$N$3:$N$7690,"&gt;50%",'2way'!$Y$3:$Y$7690,"Y",'2way'!$R$3:$R$7690,"=" &amp;B201)</f>
        <v>0</v>
      </c>
      <c r="P201">
        <f>COUNTIF('2way'!$Q$3:$Q$7690,"=" &amp;B201) + COUNTIF('2way'!$R$3:$R$7690,"=" &amp;B201)</f>
        <v>6</v>
      </c>
      <c r="Q201" s="6">
        <f t="shared" si="54"/>
        <v>0</v>
      </c>
      <c r="R201" s="6">
        <f t="shared" si="55"/>
        <v>0</v>
      </c>
      <c r="S201" s="6">
        <f t="shared" si="56"/>
        <v>0</v>
      </c>
      <c r="T201" s="6">
        <f t="shared" si="57"/>
        <v>0</v>
      </c>
      <c r="U201">
        <f t="shared" si="58"/>
        <v>2</v>
      </c>
      <c r="V201" s="6">
        <f t="shared" si="59"/>
        <v>0.33333333333333331</v>
      </c>
      <c r="W201">
        <f t="shared" si="60"/>
        <v>0</v>
      </c>
      <c r="X201" s="6">
        <f t="shared" si="61"/>
        <v>0</v>
      </c>
      <c r="Y201">
        <f t="shared" si="62"/>
        <v>2</v>
      </c>
      <c r="Z201" s="6">
        <f t="shared" si="63"/>
        <v>0.33333333333333331</v>
      </c>
      <c r="AA201">
        <f t="shared" si="64"/>
        <v>0</v>
      </c>
      <c r="AB201" s="6">
        <f t="shared" si="65"/>
        <v>0</v>
      </c>
    </row>
    <row r="202" spans="1:28" x14ac:dyDescent="0.25">
      <c r="A202" t="s">
        <v>278</v>
      </c>
      <c r="B202" t="s">
        <v>433</v>
      </c>
      <c r="C202" s="60">
        <f>COUNTIFS('2way'!$A$3:$A$7690,"&gt;50%",'2way'!$Y$3:$Y$7690,"Y",'2way'!$Q$3:$Q$7690,"=" &amp;B202) +  COUNTIFS('2way'!$A$3:$A$7690,"&gt;50%",'2way'!$Y$3:$Y$7690,"Y",'2way'!$R$3:$R$7690,"=" &amp;B202)</f>
        <v>2</v>
      </c>
      <c r="D202" s="61">
        <f>COUNTIFS('2way'!$A$3:$A$7690,"&gt;50%",'2way'!$Y$3:$Y$7690,"N",'2way'!$Q$3:$Q$7690,"=" &amp;B202) +  COUNTIFS('2way'!$A$3:$A$7690,"&gt;50%",'2way'!$Y$3:$Y$7690,"N",'2way'!$R$3:$R$7690,"=" &amp;B202)</f>
        <v>1</v>
      </c>
      <c r="E202" s="61">
        <f>COUNTIFS('2way'!$B$3:$B$7690,"&gt;50%",'2way'!$Y$3:$Y$7690,"N",'2way'!$Q$3:$Q$7690,"=" &amp;B202) +  COUNTIFS('2way'!$B$3:$B$7690,"&gt;50%",'2way'!$Y$3:$Y$7690,"N",'2way'!$R$3:$R$7690,"=" &amp;B202)</f>
        <v>1</v>
      </c>
      <c r="F202" s="61">
        <f>COUNTIFS('2way'!$B$3:$B$7690,"&gt;50%",'2way'!$Y$3:$Y$7690,"Y",'2way'!$Q$3:$Q$7690,"=" &amp;B202) +  COUNTIFS('2way'!$B$3:$B$7690,"&gt;50%",'2way'!$Y$3:$Y$7690,"Y",'2way'!$R$3:$R$7690,"=" &amp;B202)</f>
        <v>2</v>
      </c>
      <c r="G202">
        <f>COUNTIF('2way'!$Q$3:$Q$7690,"=" &amp;B202) + COUNTIF('2way'!$R$3:$R$7690,"=" &amp;B202)</f>
        <v>6</v>
      </c>
      <c r="H202" s="6">
        <f t="shared" si="50"/>
        <v>0.33333333333333331</v>
      </c>
      <c r="I202" s="6">
        <f t="shared" si="51"/>
        <v>0.16666666666666666</v>
      </c>
      <c r="J202" s="6">
        <f t="shared" si="52"/>
        <v>0.16666666666666666</v>
      </c>
      <c r="K202" s="6">
        <f t="shared" si="53"/>
        <v>0.33333333333333331</v>
      </c>
      <c r="L202" s="61">
        <f>COUNTIFS('2way'!$M$3:$M$7690,"&gt;50%",'2way'!$Y$3:$Y$7690,"Y",'2way'!$Q$3:$Q$7690,"=" &amp;B202) +  COUNTIFS('2way'!$M$3:$M$7690,"&gt;50%",'2way'!$Y$3:$Y$7690,"Y",'2way'!$R$3:$R$7690,"=" &amp;B202)</f>
        <v>0</v>
      </c>
      <c r="M202" s="61">
        <f>COUNTIFS('2way'!$M$3:$M$7690,"&gt;50%",'2way'!$Y$3:$Y$7690,"N",'2way'!$Q$3:$Q$7690,"=" &amp;B202) +  COUNTIFS('2way'!$M$3:$M$7690,"&gt;50%",'2way'!$Y$3:$Y$7690,"N",'2way'!$R$3:$R$7690,"=" &amp;B202)</f>
        <v>0</v>
      </c>
      <c r="N202" s="61">
        <f>COUNTIFS('2way'!$N$3:$N$7690,"&gt;50%",'2way'!$Y$3:$Y$7690,"N",'2way'!$Q$3:$Q$7690,"=" &amp;B202) +  COUNTIFS('2way'!$N$3:$N$7690,"&gt;50%",'2way'!$Y$3:$Y$7690,"N",'2way'!$R$3:$R$7690,"=" &amp;B202)</f>
        <v>0</v>
      </c>
      <c r="O202" s="61">
        <f>COUNTIFS('2way'!$N$3:$N$7690,"&gt;50%",'2way'!$Y$3:$Y$7690,"Y",'2way'!$Q$3:$Q$7690,"=" &amp;B202) +  COUNTIFS('2way'!$N$3:$N$7690,"&gt;50%",'2way'!$Y$3:$Y$7690,"Y",'2way'!$R$3:$R$7690,"=" &amp;B202)</f>
        <v>0</v>
      </c>
      <c r="P202">
        <f>COUNTIF('2way'!$Q$3:$Q$7690,"=" &amp;B202) + COUNTIF('2way'!$R$3:$R$7690,"=" &amp;B202)</f>
        <v>6</v>
      </c>
      <c r="Q202" s="6">
        <f t="shared" si="54"/>
        <v>0</v>
      </c>
      <c r="R202" s="6">
        <f t="shared" si="55"/>
        <v>0</v>
      </c>
      <c r="S202" s="6">
        <f t="shared" si="56"/>
        <v>0</v>
      </c>
      <c r="T202" s="6">
        <f t="shared" si="57"/>
        <v>0</v>
      </c>
      <c r="U202">
        <f t="shared" si="58"/>
        <v>3</v>
      </c>
      <c r="V202" s="6">
        <f t="shared" si="59"/>
        <v>0.5</v>
      </c>
      <c r="W202">
        <f t="shared" si="60"/>
        <v>0</v>
      </c>
      <c r="X202" s="6">
        <f t="shared" si="61"/>
        <v>0</v>
      </c>
      <c r="Y202">
        <f t="shared" si="62"/>
        <v>3</v>
      </c>
      <c r="Z202" s="6">
        <f t="shared" si="63"/>
        <v>0.5</v>
      </c>
      <c r="AA202">
        <f t="shared" si="64"/>
        <v>0</v>
      </c>
      <c r="AB202" s="6">
        <f t="shared" si="65"/>
        <v>0</v>
      </c>
    </row>
    <row r="203" spans="1:28" x14ac:dyDescent="0.25">
      <c r="A203" t="s">
        <v>278</v>
      </c>
      <c r="B203" t="s">
        <v>300</v>
      </c>
      <c r="C203" s="60">
        <f>COUNTIFS('2way'!$A$3:$A$7690,"&gt;50%",'2way'!$Y$3:$Y$7690,"Y",'2way'!$Q$3:$Q$7690,"=" &amp;B203) +  COUNTIFS('2way'!$A$3:$A$7690,"&gt;50%",'2way'!$Y$3:$Y$7690,"Y",'2way'!$R$3:$R$7690,"=" &amp;B203)</f>
        <v>1</v>
      </c>
      <c r="D203" s="61">
        <f>COUNTIFS('2way'!$A$3:$A$7690,"&gt;50%",'2way'!$Y$3:$Y$7690,"N",'2way'!$Q$3:$Q$7690,"=" &amp;B203) +  COUNTIFS('2way'!$A$3:$A$7690,"&gt;50%",'2way'!$Y$3:$Y$7690,"N",'2way'!$R$3:$R$7690,"=" &amp;B203)</f>
        <v>3</v>
      </c>
      <c r="E203" s="61">
        <f>COUNTIFS('2way'!$B$3:$B$7690,"&gt;50%",'2way'!$Y$3:$Y$7690,"N",'2way'!$Q$3:$Q$7690,"=" &amp;B203) +  COUNTIFS('2way'!$B$3:$B$7690,"&gt;50%",'2way'!$Y$3:$Y$7690,"N",'2way'!$R$3:$R$7690,"=" &amp;B203)</f>
        <v>1</v>
      </c>
      <c r="F203" s="61">
        <f>COUNTIFS('2way'!$B$3:$B$7690,"&gt;50%",'2way'!$Y$3:$Y$7690,"Y",'2way'!$Q$3:$Q$7690,"=" &amp;B203) +  COUNTIFS('2way'!$B$3:$B$7690,"&gt;50%",'2way'!$Y$3:$Y$7690,"Y",'2way'!$R$3:$R$7690,"=" &amp;B203)</f>
        <v>2</v>
      </c>
      <c r="G203">
        <f>COUNTIF('2way'!$Q$3:$Q$7690,"=" &amp;B203) + COUNTIF('2way'!$R$3:$R$7690,"=" &amp;B203)</f>
        <v>7</v>
      </c>
      <c r="H203" s="6">
        <f t="shared" si="50"/>
        <v>0.14285714285714285</v>
      </c>
      <c r="I203" s="6">
        <f t="shared" si="51"/>
        <v>0.42857142857142855</v>
      </c>
      <c r="J203" s="6">
        <f t="shared" si="52"/>
        <v>0.14285714285714285</v>
      </c>
      <c r="K203" s="6">
        <f t="shared" si="53"/>
        <v>0.2857142857142857</v>
      </c>
      <c r="L203" s="61">
        <f>COUNTIFS('2way'!$M$3:$M$7690,"&gt;50%",'2way'!$Y$3:$Y$7690,"Y",'2way'!$Q$3:$Q$7690,"=" &amp;B203) +  COUNTIFS('2way'!$M$3:$M$7690,"&gt;50%",'2way'!$Y$3:$Y$7690,"Y",'2way'!$R$3:$R$7690,"=" &amp;B203)</f>
        <v>0</v>
      </c>
      <c r="M203" s="61">
        <f>COUNTIFS('2way'!$M$3:$M$7690,"&gt;50%",'2way'!$Y$3:$Y$7690,"N",'2way'!$Q$3:$Q$7690,"=" &amp;B203) +  COUNTIFS('2way'!$M$3:$M$7690,"&gt;50%",'2way'!$Y$3:$Y$7690,"N",'2way'!$R$3:$R$7690,"=" &amp;B203)</f>
        <v>0</v>
      </c>
      <c r="N203" s="61">
        <f>COUNTIFS('2way'!$N$3:$N$7690,"&gt;50%",'2way'!$Y$3:$Y$7690,"N",'2way'!$Q$3:$Q$7690,"=" &amp;B203) +  COUNTIFS('2way'!$N$3:$N$7690,"&gt;50%",'2way'!$Y$3:$Y$7690,"N",'2way'!$R$3:$R$7690,"=" &amp;B203)</f>
        <v>0</v>
      </c>
      <c r="O203" s="61">
        <f>COUNTIFS('2way'!$N$3:$N$7690,"&gt;50%",'2way'!$Y$3:$Y$7690,"Y",'2way'!$Q$3:$Q$7690,"=" &amp;B203) +  COUNTIFS('2way'!$N$3:$N$7690,"&gt;50%",'2way'!$Y$3:$Y$7690,"Y",'2way'!$R$3:$R$7690,"=" &amp;B203)</f>
        <v>0</v>
      </c>
      <c r="P203">
        <f>COUNTIF('2way'!$Q$3:$Q$7690,"=" &amp;B203) + COUNTIF('2way'!$R$3:$R$7690,"=" &amp;B203)</f>
        <v>7</v>
      </c>
      <c r="Q203" s="6">
        <f t="shared" si="54"/>
        <v>0</v>
      </c>
      <c r="R203" s="6">
        <f t="shared" si="55"/>
        <v>0</v>
      </c>
      <c r="S203" s="6">
        <f t="shared" si="56"/>
        <v>0</v>
      </c>
      <c r="T203" s="6">
        <f t="shared" si="57"/>
        <v>0</v>
      </c>
      <c r="U203">
        <f t="shared" si="58"/>
        <v>2</v>
      </c>
      <c r="V203" s="6">
        <f t="shared" si="59"/>
        <v>0.2857142857142857</v>
      </c>
      <c r="W203">
        <f t="shared" si="60"/>
        <v>0</v>
      </c>
      <c r="X203" s="6">
        <f t="shared" si="61"/>
        <v>0</v>
      </c>
      <c r="Y203">
        <f t="shared" si="62"/>
        <v>5</v>
      </c>
      <c r="Z203" s="6">
        <f t="shared" si="63"/>
        <v>0.7142857142857143</v>
      </c>
      <c r="AA203">
        <f t="shared" si="64"/>
        <v>0</v>
      </c>
      <c r="AB203" s="6">
        <f t="shared" si="65"/>
        <v>0</v>
      </c>
    </row>
    <row r="204" spans="1:28" x14ac:dyDescent="0.25">
      <c r="A204" t="s">
        <v>278</v>
      </c>
      <c r="B204" t="s">
        <v>431</v>
      </c>
      <c r="C204" s="60">
        <f>COUNTIFS('2way'!$A$3:$A$7690,"&gt;50%",'2way'!$Y$3:$Y$7690,"Y",'2way'!$Q$3:$Q$7690,"=" &amp;B204) +  COUNTIFS('2way'!$A$3:$A$7690,"&gt;50%",'2way'!$Y$3:$Y$7690,"Y",'2way'!$R$3:$R$7690,"=" &amp;B204)</f>
        <v>0</v>
      </c>
      <c r="D204" s="61">
        <f>COUNTIFS('2way'!$A$3:$A$7690,"&gt;50%",'2way'!$Y$3:$Y$7690,"N",'2way'!$Q$3:$Q$7690,"=" &amp;B204) +  COUNTIFS('2way'!$A$3:$A$7690,"&gt;50%",'2way'!$Y$3:$Y$7690,"N",'2way'!$R$3:$R$7690,"=" &amp;B204)</f>
        <v>0</v>
      </c>
      <c r="E204" s="61">
        <f>COUNTIFS('2way'!$B$3:$B$7690,"&gt;50%",'2way'!$Y$3:$Y$7690,"N",'2way'!$Q$3:$Q$7690,"=" &amp;B204) +  COUNTIFS('2way'!$B$3:$B$7690,"&gt;50%",'2way'!$Y$3:$Y$7690,"N",'2way'!$R$3:$R$7690,"=" &amp;B204)</f>
        <v>1</v>
      </c>
      <c r="F204" s="61">
        <f>COUNTIFS('2way'!$B$3:$B$7690,"&gt;50%",'2way'!$Y$3:$Y$7690,"Y",'2way'!$Q$3:$Q$7690,"=" &amp;B204) +  COUNTIFS('2way'!$B$3:$B$7690,"&gt;50%",'2way'!$Y$3:$Y$7690,"Y",'2way'!$R$3:$R$7690,"=" &amp;B204)</f>
        <v>2</v>
      </c>
      <c r="G204">
        <f>COUNTIF('2way'!$Q$3:$Q$7690,"=" &amp;B204) + COUNTIF('2way'!$R$3:$R$7690,"=" &amp;B204)</f>
        <v>6</v>
      </c>
      <c r="H204" s="6">
        <f t="shared" si="50"/>
        <v>0</v>
      </c>
      <c r="I204" s="6">
        <f t="shared" si="51"/>
        <v>0</v>
      </c>
      <c r="J204" s="6">
        <f t="shared" si="52"/>
        <v>0.16666666666666666</v>
      </c>
      <c r="K204" s="6">
        <f t="shared" si="53"/>
        <v>0.33333333333333331</v>
      </c>
      <c r="L204" s="61">
        <f>COUNTIFS('2way'!$M$3:$M$7690,"&gt;50%",'2way'!$Y$3:$Y$7690,"Y",'2way'!$Q$3:$Q$7690,"=" &amp;B204) +  COUNTIFS('2way'!$M$3:$M$7690,"&gt;50%",'2way'!$Y$3:$Y$7690,"Y",'2way'!$R$3:$R$7690,"=" &amp;B204)</f>
        <v>0</v>
      </c>
      <c r="M204" s="61">
        <f>COUNTIFS('2way'!$M$3:$M$7690,"&gt;50%",'2way'!$Y$3:$Y$7690,"N",'2way'!$Q$3:$Q$7690,"=" &amp;B204) +  COUNTIFS('2way'!$M$3:$M$7690,"&gt;50%",'2way'!$Y$3:$Y$7690,"N",'2way'!$R$3:$R$7690,"=" &amp;B204)</f>
        <v>0</v>
      </c>
      <c r="N204" s="61">
        <f>COUNTIFS('2way'!$N$3:$N$7690,"&gt;50%",'2way'!$Y$3:$Y$7690,"N",'2way'!$Q$3:$Q$7690,"=" &amp;B204) +  COUNTIFS('2way'!$N$3:$N$7690,"&gt;50%",'2way'!$Y$3:$Y$7690,"N",'2way'!$R$3:$R$7690,"=" &amp;B204)</f>
        <v>0</v>
      </c>
      <c r="O204" s="61">
        <f>COUNTIFS('2way'!$N$3:$N$7690,"&gt;50%",'2way'!$Y$3:$Y$7690,"Y",'2way'!$Q$3:$Q$7690,"=" &amp;B204) +  COUNTIFS('2way'!$N$3:$N$7690,"&gt;50%",'2way'!$Y$3:$Y$7690,"Y",'2way'!$R$3:$R$7690,"=" &amp;B204)</f>
        <v>0</v>
      </c>
      <c r="P204">
        <f>COUNTIF('2way'!$Q$3:$Q$7690,"=" &amp;B204) + COUNTIF('2way'!$R$3:$R$7690,"=" &amp;B204)</f>
        <v>6</v>
      </c>
      <c r="Q204" s="6">
        <f t="shared" si="54"/>
        <v>0</v>
      </c>
      <c r="R204" s="6">
        <f t="shared" si="55"/>
        <v>0</v>
      </c>
      <c r="S204" s="6">
        <f t="shared" si="56"/>
        <v>0</v>
      </c>
      <c r="T204" s="6">
        <f t="shared" si="57"/>
        <v>0</v>
      </c>
      <c r="U204">
        <f t="shared" si="58"/>
        <v>1</v>
      </c>
      <c r="V204" s="6">
        <f t="shared" si="59"/>
        <v>0.16666666666666666</v>
      </c>
      <c r="W204">
        <f t="shared" si="60"/>
        <v>0</v>
      </c>
      <c r="X204" s="6">
        <f t="shared" si="61"/>
        <v>0</v>
      </c>
      <c r="Y204">
        <f t="shared" si="62"/>
        <v>2</v>
      </c>
      <c r="Z204" s="6">
        <f t="shared" si="63"/>
        <v>0.33333333333333331</v>
      </c>
      <c r="AA204">
        <f t="shared" si="64"/>
        <v>0</v>
      </c>
      <c r="AB204" s="6">
        <f t="shared" si="65"/>
        <v>0</v>
      </c>
    </row>
    <row r="205" spans="1:28" x14ac:dyDescent="0.25">
      <c r="A205" t="s">
        <v>278</v>
      </c>
      <c r="B205" t="s">
        <v>299</v>
      </c>
      <c r="C205" s="60">
        <f>COUNTIFS('2way'!$A$3:$A$7690,"&gt;50%",'2way'!$Y$3:$Y$7690,"Y",'2way'!$Q$3:$Q$7690,"=" &amp;B205) +  COUNTIFS('2way'!$A$3:$A$7690,"&gt;50%",'2way'!$Y$3:$Y$7690,"Y",'2way'!$R$3:$R$7690,"=" &amp;B205)</f>
        <v>0</v>
      </c>
      <c r="D205" s="61">
        <f>COUNTIFS('2way'!$A$3:$A$7690,"&gt;50%",'2way'!$Y$3:$Y$7690,"N",'2way'!$Q$3:$Q$7690,"=" &amp;B205) +  COUNTIFS('2way'!$A$3:$A$7690,"&gt;50%",'2way'!$Y$3:$Y$7690,"N",'2way'!$R$3:$R$7690,"=" &amp;B205)</f>
        <v>0</v>
      </c>
      <c r="E205" s="61">
        <f>COUNTIFS('2way'!$B$3:$B$7690,"&gt;50%",'2way'!$Y$3:$Y$7690,"N",'2way'!$Q$3:$Q$7690,"=" &amp;B205) +  COUNTIFS('2way'!$B$3:$B$7690,"&gt;50%",'2way'!$Y$3:$Y$7690,"N",'2way'!$R$3:$R$7690,"=" &amp;B205)</f>
        <v>4</v>
      </c>
      <c r="F205" s="61">
        <f>COUNTIFS('2way'!$B$3:$B$7690,"&gt;50%",'2way'!$Y$3:$Y$7690,"Y",'2way'!$Q$3:$Q$7690,"=" &amp;B205) +  COUNTIFS('2way'!$B$3:$B$7690,"&gt;50%",'2way'!$Y$3:$Y$7690,"Y",'2way'!$R$3:$R$7690,"=" &amp;B205)</f>
        <v>3</v>
      </c>
      <c r="G205">
        <f>COUNTIF('2way'!$Q$3:$Q$7690,"=" &amp;B205) + COUNTIF('2way'!$R$3:$R$7690,"=" &amp;B205)</f>
        <v>7</v>
      </c>
      <c r="H205" s="6">
        <f t="shared" si="50"/>
        <v>0</v>
      </c>
      <c r="I205" s="6">
        <f t="shared" si="51"/>
        <v>0</v>
      </c>
      <c r="J205" s="6">
        <f t="shared" si="52"/>
        <v>0.5714285714285714</v>
      </c>
      <c r="K205" s="6">
        <f t="shared" si="53"/>
        <v>0.42857142857142855</v>
      </c>
      <c r="L205" s="61">
        <f>COUNTIFS('2way'!$M$3:$M$7690,"&gt;50%",'2way'!$Y$3:$Y$7690,"Y",'2way'!$Q$3:$Q$7690,"=" &amp;B205) +  COUNTIFS('2way'!$M$3:$M$7690,"&gt;50%",'2way'!$Y$3:$Y$7690,"Y",'2way'!$R$3:$R$7690,"=" &amp;B205)</f>
        <v>0</v>
      </c>
      <c r="M205" s="61">
        <f>COUNTIFS('2way'!$M$3:$M$7690,"&gt;50%",'2way'!$Y$3:$Y$7690,"N",'2way'!$Q$3:$Q$7690,"=" &amp;B205) +  COUNTIFS('2way'!$M$3:$M$7690,"&gt;50%",'2way'!$Y$3:$Y$7690,"N",'2way'!$R$3:$R$7690,"=" &amp;B205)</f>
        <v>0</v>
      </c>
      <c r="N205" s="61">
        <f>COUNTIFS('2way'!$N$3:$N$7690,"&gt;50%",'2way'!$Y$3:$Y$7690,"N",'2way'!$Q$3:$Q$7690,"=" &amp;B205) +  COUNTIFS('2way'!$N$3:$N$7690,"&gt;50%",'2way'!$Y$3:$Y$7690,"N",'2way'!$R$3:$R$7690,"=" &amp;B205)</f>
        <v>0</v>
      </c>
      <c r="O205" s="61">
        <f>COUNTIFS('2way'!$N$3:$N$7690,"&gt;50%",'2way'!$Y$3:$Y$7690,"Y",'2way'!$Q$3:$Q$7690,"=" &amp;B205) +  COUNTIFS('2way'!$N$3:$N$7690,"&gt;50%",'2way'!$Y$3:$Y$7690,"Y",'2way'!$R$3:$R$7690,"=" &amp;B205)</f>
        <v>0</v>
      </c>
      <c r="P205">
        <f>COUNTIF('2way'!$Q$3:$Q$7690,"=" &amp;B205) + COUNTIF('2way'!$R$3:$R$7690,"=" &amp;B205)</f>
        <v>7</v>
      </c>
      <c r="Q205" s="6">
        <f t="shared" si="54"/>
        <v>0</v>
      </c>
      <c r="R205" s="6">
        <f t="shared" si="55"/>
        <v>0</v>
      </c>
      <c r="S205" s="6">
        <f t="shared" si="56"/>
        <v>0</v>
      </c>
      <c r="T205" s="6">
        <f t="shared" si="57"/>
        <v>0</v>
      </c>
      <c r="U205">
        <f t="shared" si="58"/>
        <v>4</v>
      </c>
      <c r="V205" s="6">
        <f t="shared" si="59"/>
        <v>0.5714285714285714</v>
      </c>
      <c r="W205">
        <f t="shared" si="60"/>
        <v>0</v>
      </c>
      <c r="X205" s="6">
        <f t="shared" si="61"/>
        <v>0</v>
      </c>
      <c r="Y205">
        <f t="shared" si="62"/>
        <v>3</v>
      </c>
      <c r="Z205" s="6">
        <f t="shared" si="63"/>
        <v>0.42857142857142855</v>
      </c>
      <c r="AA205">
        <f t="shared" si="64"/>
        <v>0</v>
      </c>
      <c r="AB205" s="6">
        <f t="shared" si="65"/>
        <v>0</v>
      </c>
    </row>
    <row r="206" spans="1:28" x14ac:dyDescent="0.25">
      <c r="A206" t="s">
        <v>278</v>
      </c>
      <c r="B206" t="s">
        <v>354</v>
      </c>
      <c r="C206" s="60">
        <f>COUNTIFS('2way'!$A$3:$A$7690,"&gt;50%",'2way'!$Y$3:$Y$7690,"Y",'2way'!$Q$3:$Q$7690,"=" &amp;B206) +  COUNTIFS('2way'!$A$3:$A$7690,"&gt;50%",'2way'!$Y$3:$Y$7690,"Y",'2way'!$R$3:$R$7690,"=" &amp;B206)</f>
        <v>0</v>
      </c>
      <c r="D206" s="61">
        <f>COUNTIFS('2way'!$A$3:$A$7690,"&gt;50%",'2way'!$Y$3:$Y$7690,"N",'2way'!$Q$3:$Q$7690,"=" &amp;B206) +  COUNTIFS('2way'!$A$3:$A$7690,"&gt;50%",'2way'!$Y$3:$Y$7690,"N",'2way'!$R$3:$R$7690,"=" &amp;B206)</f>
        <v>1</v>
      </c>
      <c r="E206" s="61">
        <f>COUNTIFS('2way'!$B$3:$B$7690,"&gt;50%",'2way'!$Y$3:$Y$7690,"N",'2way'!$Q$3:$Q$7690,"=" &amp;B206) +  COUNTIFS('2way'!$B$3:$B$7690,"&gt;50%",'2way'!$Y$3:$Y$7690,"N",'2way'!$R$3:$R$7690,"=" &amp;B206)</f>
        <v>3</v>
      </c>
      <c r="F206" s="61">
        <f>COUNTIFS('2way'!$B$3:$B$7690,"&gt;50%",'2way'!$Y$3:$Y$7690,"Y",'2way'!$Q$3:$Q$7690,"=" &amp;B206) +  COUNTIFS('2way'!$B$3:$B$7690,"&gt;50%",'2way'!$Y$3:$Y$7690,"Y",'2way'!$R$3:$R$7690,"=" &amp;B206)</f>
        <v>3</v>
      </c>
      <c r="G206">
        <f>COUNTIF('2way'!$Q$3:$Q$7690,"=" &amp;B206) + COUNTIF('2way'!$R$3:$R$7690,"=" &amp;B206)</f>
        <v>7</v>
      </c>
      <c r="H206" s="6">
        <f t="shared" si="50"/>
        <v>0</v>
      </c>
      <c r="I206" s="6">
        <f t="shared" si="51"/>
        <v>0.14285714285714285</v>
      </c>
      <c r="J206" s="6">
        <f t="shared" si="52"/>
        <v>0.42857142857142855</v>
      </c>
      <c r="K206" s="6">
        <f t="shared" si="53"/>
        <v>0.42857142857142855</v>
      </c>
      <c r="L206" s="61">
        <f>COUNTIFS('2way'!$M$3:$M$7690,"&gt;50%",'2way'!$Y$3:$Y$7690,"Y",'2way'!$Q$3:$Q$7690,"=" &amp;B206) +  COUNTIFS('2way'!$M$3:$M$7690,"&gt;50%",'2way'!$Y$3:$Y$7690,"Y",'2way'!$R$3:$R$7690,"=" &amp;B206)</f>
        <v>0</v>
      </c>
      <c r="M206" s="61">
        <f>COUNTIFS('2way'!$M$3:$M$7690,"&gt;50%",'2way'!$Y$3:$Y$7690,"N",'2way'!$Q$3:$Q$7690,"=" &amp;B206) +  COUNTIFS('2way'!$M$3:$M$7690,"&gt;50%",'2way'!$Y$3:$Y$7690,"N",'2way'!$R$3:$R$7690,"=" &amp;B206)</f>
        <v>0</v>
      </c>
      <c r="N206" s="61">
        <f>COUNTIFS('2way'!$N$3:$N$7690,"&gt;50%",'2way'!$Y$3:$Y$7690,"N",'2way'!$Q$3:$Q$7690,"=" &amp;B206) +  COUNTIFS('2way'!$N$3:$N$7690,"&gt;50%",'2way'!$Y$3:$Y$7690,"N",'2way'!$R$3:$R$7690,"=" &amp;B206)</f>
        <v>0</v>
      </c>
      <c r="O206" s="61">
        <f>COUNTIFS('2way'!$N$3:$N$7690,"&gt;50%",'2way'!$Y$3:$Y$7690,"Y",'2way'!$Q$3:$Q$7690,"=" &amp;B206) +  COUNTIFS('2way'!$N$3:$N$7690,"&gt;50%",'2way'!$Y$3:$Y$7690,"Y",'2way'!$R$3:$R$7690,"=" &amp;B206)</f>
        <v>0</v>
      </c>
      <c r="P206">
        <f>COUNTIF('2way'!$Q$3:$Q$7690,"=" &amp;B206) + COUNTIF('2way'!$R$3:$R$7690,"=" &amp;B206)</f>
        <v>7</v>
      </c>
      <c r="Q206" s="6">
        <f t="shared" si="54"/>
        <v>0</v>
      </c>
      <c r="R206" s="6">
        <f t="shared" si="55"/>
        <v>0</v>
      </c>
      <c r="S206" s="6">
        <f t="shared" si="56"/>
        <v>0</v>
      </c>
      <c r="T206" s="6">
        <f t="shared" si="57"/>
        <v>0</v>
      </c>
      <c r="U206">
        <f t="shared" si="58"/>
        <v>3</v>
      </c>
      <c r="V206" s="6">
        <f t="shared" si="59"/>
        <v>0.42857142857142855</v>
      </c>
      <c r="W206">
        <f t="shared" si="60"/>
        <v>0</v>
      </c>
      <c r="X206" s="6">
        <f t="shared" si="61"/>
        <v>0</v>
      </c>
      <c r="Y206">
        <f t="shared" si="62"/>
        <v>4</v>
      </c>
      <c r="Z206" s="6">
        <f t="shared" si="63"/>
        <v>0.5714285714285714</v>
      </c>
      <c r="AA206">
        <f t="shared" si="64"/>
        <v>0</v>
      </c>
      <c r="AB206" s="6">
        <f t="shared" si="65"/>
        <v>0</v>
      </c>
    </row>
    <row r="207" spans="1:28" x14ac:dyDescent="0.25">
      <c r="A207" t="s">
        <v>278</v>
      </c>
      <c r="B207" t="s">
        <v>430</v>
      </c>
      <c r="C207" s="60">
        <f>COUNTIFS('2way'!$A$3:$A$7690,"&gt;50%",'2way'!$Y$3:$Y$7690,"Y",'2way'!$Q$3:$Q$7690,"=" &amp;B207) +  COUNTIFS('2way'!$A$3:$A$7690,"&gt;50%",'2way'!$Y$3:$Y$7690,"Y",'2way'!$R$3:$R$7690,"=" &amp;B207)</f>
        <v>1</v>
      </c>
      <c r="D207" s="61">
        <f>COUNTIFS('2way'!$A$3:$A$7690,"&gt;50%",'2way'!$Y$3:$Y$7690,"N",'2way'!$Q$3:$Q$7690,"=" &amp;B207) +  COUNTIFS('2way'!$A$3:$A$7690,"&gt;50%",'2way'!$Y$3:$Y$7690,"N",'2way'!$R$3:$R$7690,"=" &amp;B207)</f>
        <v>2</v>
      </c>
      <c r="E207" s="61">
        <f>COUNTIFS('2way'!$B$3:$B$7690,"&gt;50%",'2way'!$Y$3:$Y$7690,"N",'2way'!$Q$3:$Q$7690,"=" &amp;B207) +  COUNTIFS('2way'!$B$3:$B$7690,"&gt;50%",'2way'!$Y$3:$Y$7690,"N",'2way'!$R$3:$R$7690,"=" &amp;B207)</f>
        <v>1</v>
      </c>
      <c r="F207" s="61">
        <f>COUNTIFS('2way'!$B$3:$B$7690,"&gt;50%",'2way'!$Y$3:$Y$7690,"Y",'2way'!$Q$3:$Q$7690,"=" &amp;B207) +  COUNTIFS('2way'!$B$3:$B$7690,"&gt;50%",'2way'!$Y$3:$Y$7690,"Y",'2way'!$R$3:$R$7690,"=" &amp;B207)</f>
        <v>3</v>
      </c>
      <c r="G207">
        <f>COUNTIF('2way'!$Q$3:$Q$7690,"=" &amp;B207) + COUNTIF('2way'!$R$3:$R$7690,"=" &amp;B207)</f>
        <v>7</v>
      </c>
      <c r="H207" s="6">
        <f t="shared" si="50"/>
        <v>0.14285714285714285</v>
      </c>
      <c r="I207" s="6">
        <f t="shared" si="51"/>
        <v>0.2857142857142857</v>
      </c>
      <c r="J207" s="6">
        <f t="shared" si="52"/>
        <v>0.14285714285714285</v>
      </c>
      <c r="K207" s="6">
        <f t="shared" si="53"/>
        <v>0.42857142857142855</v>
      </c>
      <c r="L207" s="61">
        <f>COUNTIFS('2way'!$M$3:$M$7690,"&gt;50%",'2way'!$Y$3:$Y$7690,"Y",'2way'!$Q$3:$Q$7690,"=" &amp;B207) +  COUNTIFS('2way'!$M$3:$M$7690,"&gt;50%",'2way'!$Y$3:$Y$7690,"Y",'2way'!$R$3:$R$7690,"=" &amp;B207)</f>
        <v>0</v>
      </c>
      <c r="M207" s="61">
        <f>COUNTIFS('2way'!$M$3:$M$7690,"&gt;50%",'2way'!$Y$3:$Y$7690,"N",'2way'!$Q$3:$Q$7690,"=" &amp;B207) +  COUNTIFS('2way'!$M$3:$M$7690,"&gt;50%",'2way'!$Y$3:$Y$7690,"N",'2way'!$R$3:$R$7690,"=" &amp;B207)</f>
        <v>0</v>
      </c>
      <c r="N207" s="61">
        <f>COUNTIFS('2way'!$N$3:$N$7690,"&gt;50%",'2way'!$Y$3:$Y$7690,"N",'2way'!$Q$3:$Q$7690,"=" &amp;B207) +  COUNTIFS('2way'!$N$3:$N$7690,"&gt;50%",'2way'!$Y$3:$Y$7690,"N",'2way'!$R$3:$R$7690,"=" &amp;B207)</f>
        <v>0</v>
      </c>
      <c r="O207" s="61">
        <f>COUNTIFS('2way'!$N$3:$N$7690,"&gt;50%",'2way'!$Y$3:$Y$7690,"Y",'2way'!$Q$3:$Q$7690,"=" &amp;B207) +  COUNTIFS('2way'!$N$3:$N$7690,"&gt;50%",'2way'!$Y$3:$Y$7690,"Y",'2way'!$R$3:$R$7690,"=" &amp;B207)</f>
        <v>0</v>
      </c>
      <c r="P207">
        <f>COUNTIF('2way'!$Q$3:$Q$7690,"=" &amp;B207) + COUNTIF('2way'!$R$3:$R$7690,"=" &amp;B207)</f>
        <v>7</v>
      </c>
      <c r="Q207" s="6">
        <f t="shared" si="54"/>
        <v>0</v>
      </c>
      <c r="R207" s="6">
        <f t="shared" si="55"/>
        <v>0</v>
      </c>
      <c r="S207" s="6">
        <f t="shared" si="56"/>
        <v>0</v>
      </c>
      <c r="T207" s="6">
        <f t="shared" si="57"/>
        <v>0</v>
      </c>
      <c r="U207">
        <f t="shared" si="58"/>
        <v>2</v>
      </c>
      <c r="V207" s="6">
        <f t="shared" si="59"/>
        <v>0.2857142857142857</v>
      </c>
      <c r="W207">
        <f t="shared" si="60"/>
        <v>0</v>
      </c>
      <c r="X207" s="6">
        <f t="shared" si="61"/>
        <v>0</v>
      </c>
      <c r="Y207">
        <f t="shared" si="62"/>
        <v>5</v>
      </c>
      <c r="Z207" s="6">
        <f t="shared" si="63"/>
        <v>0.7142857142857143</v>
      </c>
      <c r="AA207">
        <f t="shared" si="64"/>
        <v>0</v>
      </c>
      <c r="AB207" s="6">
        <f t="shared" si="65"/>
        <v>0</v>
      </c>
    </row>
    <row r="208" spans="1:28" x14ac:dyDescent="0.25">
      <c r="A208" t="s">
        <v>278</v>
      </c>
      <c r="B208" t="s">
        <v>356</v>
      </c>
      <c r="C208" s="60">
        <f>COUNTIFS('2way'!$A$3:$A$7690,"&gt;50%",'2way'!$Y$3:$Y$7690,"Y",'2way'!$Q$3:$Q$7690,"=" &amp;B208) +  COUNTIFS('2way'!$A$3:$A$7690,"&gt;50%",'2way'!$Y$3:$Y$7690,"Y",'2way'!$R$3:$R$7690,"=" &amp;B208)</f>
        <v>1</v>
      </c>
      <c r="D208" s="61">
        <f>COUNTIFS('2way'!$A$3:$A$7690,"&gt;50%",'2way'!$Y$3:$Y$7690,"N",'2way'!$Q$3:$Q$7690,"=" &amp;B208) +  COUNTIFS('2way'!$A$3:$A$7690,"&gt;50%",'2way'!$Y$3:$Y$7690,"N",'2way'!$R$3:$R$7690,"=" &amp;B208)</f>
        <v>4</v>
      </c>
      <c r="E208" s="61">
        <f>COUNTIFS('2way'!$B$3:$B$7690,"&gt;50%",'2way'!$Y$3:$Y$7690,"N",'2way'!$Q$3:$Q$7690,"=" &amp;B208) +  COUNTIFS('2way'!$B$3:$B$7690,"&gt;50%",'2way'!$Y$3:$Y$7690,"N",'2way'!$R$3:$R$7690,"=" &amp;B208)</f>
        <v>0</v>
      </c>
      <c r="F208" s="61">
        <f>COUNTIFS('2way'!$B$3:$B$7690,"&gt;50%",'2way'!$Y$3:$Y$7690,"Y",'2way'!$Q$3:$Q$7690,"=" &amp;B208) +  COUNTIFS('2way'!$B$3:$B$7690,"&gt;50%",'2way'!$Y$3:$Y$7690,"Y",'2way'!$R$3:$R$7690,"=" &amp;B208)</f>
        <v>1</v>
      </c>
      <c r="G208">
        <f>COUNTIF('2way'!$Q$3:$Q$7690,"=" &amp;B208) + COUNTIF('2way'!$R$3:$R$7690,"=" &amp;B208)</f>
        <v>7</v>
      </c>
      <c r="H208" s="6">
        <f t="shared" si="50"/>
        <v>0.14285714285714285</v>
      </c>
      <c r="I208" s="6">
        <f t="shared" si="51"/>
        <v>0.5714285714285714</v>
      </c>
      <c r="J208" s="6">
        <f t="shared" si="52"/>
        <v>0</v>
      </c>
      <c r="K208" s="6">
        <f t="shared" si="53"/>
        <v>0.14285714285714285</v>
      </c>
      <c r="L208" s="61">
        <f>COUNTIFS('2way'!$M$3:$M$7690,"&gt;50%",'2way'!$Y$3:$Y$7690,"Y",'2way'!$Q$3:$Q$7690,"=" &amp;B208) +  COUNTIFS('2way'!$M$3:$M$7690,"&gt;50%",'2way'!$Y$3:$Y$7690,"Y",'2way'!$R$3:$R$7690,"=" &amp;B208)</f>
        <v>0</v>
      </c>
      <c r="M208" s="61">
        <f>COUNTIFS('2way'!$M$3:$M$7690,"&gt;50%",'2way'!$Y$3:$Y$7690,"N",'2way'!$Q$3:$Q$7690,"=" &amp;B208) +  COUNTIFS('2way'!$M$3:$M$7690,"&gt;50%",'2way'!$Y$3:$Y$7690,"N",'2way'!$R$3:$R$7690,"=" &amp;B208)</f>
        <v>0</v>
      </c>
      <c r="N208" s="61">
        <f>COUNTIFS('2way'!$N$3:$N$7690,"&gt;50%",'2way'!$Y$3:$Y$7690,"N",'2way'!$Q$3:$Q$7690,"=" &amp;B208) +  COUNTIFS('2way'!$N$3:$N$7690,"&gt;50%",'2way'!$Y$3:$Y$7690,"N",'2way'!$R$3:$R$7690,"=" &amp;B208)</f>
        <v>0</v>
      </c>
      <c r="O208" s="61">
        <f>COUNTIFS('2way'!$N$3:$N$7690,"&gt;50%",'2way'!$Y$3:$Y$7690,"Y",'2way'!$Q$3:$Q$7690,"=" &amp;B208) +  COUNTIFS('2way'!$N$3:$N$7690,"&gt;50%",'2way'!$Y$3:$Y$7690,"Y",'2way'!$R$3:$R$7690,"=" &amp;B208)</f>
        <v>0</v>
      </c>
      <c r="P208">
        <f>COUNTIF('2way'!$Q$3:$Q$7690,"=" &amp;B208) + COUNTIF('2way'!$R$3:$R$7690,"=" &amp;B208)</f>
        <v>7</v>
      </c>
      <c r="Q208" s="6">
        <f t="shared" si="54"/>
        <v>0</v>
      </c>
      <c r="R208" s="6">
        <f t="shared" si="55"/>
        <v>0</v>
      </c>
      <c r="S208" s="6">
        <f t="shared" si="56"/>
        <v>0</v>
      </c>
      <c r="T208" s="6">
        <f t="shared" si="57"/>
        <v>0</v>
      </c>
      <c r="U208">
        <f t="shared" si="58"/>
        <v>1</v>
      </c>
      <c r="V208" s="6">
        <f t="shared" si="59"/>
        <v>0.14285714285714285</v>
      </c>
      <c r="W208">
        <f t="shared" si="60"/>
        <v>0</v>
      </c>
      <c r="X208" s="6">
        <f t="shared" si="61"/>
        <v>0</v>
      </c>
      <c r="Y208">
        <f t="shared" si="62"/>
        <v>5</v>
      </c>
      <c r="Z208" s="6">
        <f t="shared" si="63"/>
        <v>0.7142857142857143</v>
      </c>
      <c r="AA208">
        <f t="shared" si="64"/>
        <v>0</v>
      </c>
      <c r="AB208" s="6">
        <f t="shared" si="65"/>
        <v>0</v>
      </c>
    </row>
    <row r="209" spans="1:28" x14ac:dyDescent="0.25">
      <c r="A209" t="s">
        <v>278</v>
      </c>
      <c r="B209" t="s">
        <v>496</v>
      </c>
      <c r="C209" s="60">
        <f>COUNTIFS('2way'!$A$3:$A$7690,"&gt;50%",'2way'!$Y$3:$Y$7690,"Y",'2way'!$Q$3:$Q$7690,"=" &amp;B209) +  COUNTIFS('2way'!$A$3:$A$7690,"&gt;50%",'2way'!$Y$3:$Y$7690,"Y",'2way'!$R$3:$R$7690,"=" &amp;B209)</f>
        <v>0</v>
      </c>
      <c r="D209" s="61">
        <f>COUNTIFS('2way'!$A$3:$A$7690,"&gt;50%",'2way'!$Y$3:$Y$7690,"N",'2way'!$Q$3:$Q$7690,"=" &amp;B209) +  COUNTIFS('2way'!$A$3:$A$7690,"&gt;50%",'2way'!$Y$3:$Y$7690,"N",'2way'!$R$3:$R$7690,"=" &amp;B209)</f>
        <v>0</v>
      </c>
      <c r="E209" s="61">
        <f>COUNTIFS('2way'!$B$3:$B$7690,"&gt;50%",'2way'!$Y$3:$Y$7690,"N",'2way'!$Q$3:$Q$7690,"=" &amp;B209) +  COUNTIFS('2way'!$B$3:$B$7690,"&gt;50%",'2way'!$Y$3:$Y$7690,"N",'2way'!$R$3:$R$7690,"=" &amp;B209)</f>
        <v>2</v>
      </c>
      <c r="F209" s="61">
        <f>COUNTIFS('2way'!$B$3:$B$7690,"&gt;50%",'2way'!$Y$3:$Y$7690,"Y",'2way'!$Q$3:$Q$7690,"=" &amp;B209) +  COUNTIFS('2way'!$B$3:$B$7690,"&gt;50%",'2way'!$Y$3:$Y$7690,"Y",'2way'!$R$3:$R$7690,"=" &amp;B209)</f>
        <v>2</v>
      </c>
      <c r="G209">
        <f>COUNTIF('2way'!$Q$3:$Q$7690,"=" &amp;B209) + COUNTIF('2way'!$R$3:$R$7690,"=" &amp;B209)</f>
        <v>7</v>
      </c>
      <c r="H209" s="6">
        <f t="shared" si="50"/>
        <v>0</v>
      </c>
      <c r="I209" s="6">
        <f t="shared" si="51"/>
        <v>0</v>
      </c>
      <c r="J209" s="6">
        <f t="shared" si="52"/>
        <v>0.2857142857142857</v>
      </c>
      <c r="K209" s="6">
        <f t="shared" si="53"/>
        <v>0.2857142857142857</v>
      </c>
      <c r="L209" s="61">
        <f>COUNTIFS('2way'!$M$3:$M$7690,"&gt;50%",'2way'!$Y$3:$Y$7690,"Y",'2way'!$Q$3:$Q$7690,"=" &amp;B209) +  COUNTIFS('2way'!$M$3:$M$7690,"&gt;50%",'2way'!$Y$3:$Y$7690,"Y",'2way'!$R$3:$R$7690,"=" &amp;B209)</f>
        <v>0</v>
      </c>
      <c r="M209" s="61">
        <f>COUNTIFS('2way'!$M$3:$M$7690,"&gt;50%",'2way'!$Y$3:$Y$7690,"N",'2way'!$Q$3:$Q$7690,"=" &amp;B209) +  COUNTIFS('2way'!$M$3:$M$7690,"&gt;50%",'2way'!$Y$3:$Y$7690,"N",'2way'!$R$3:$R$7690,"=" &amp;B209)</f>
        <v>0</v>
      </c>
      <c r="N209" s="61">
        <f>COUNTIFS('2way'!$N$3:$N$7690,"&gt;50%",'2way'!$Y$3:$Y$7690,"N",'2way'!$Q$3:$Q$7690,"=" &amp;B209) +  COUNTIFS('2way'!$N$3:$N$7690,"&gt;50%",'2way'!$Y$3:$Y$7690,"N",'2way'!$R$3:$R$7690,"=" &amp;B209)</f>
        <v>0</v>
      </c>
      <c r="O209" s="61">
        <f>COUNTIFS('2way'!$N$3:$N$7690,"&gt;50%",'2way'!$Y$3:$Y$7690,"Y",'2way'!$Q$3:$Q$7690,"=" &amp;B209) +  COUNTIFS('2way'!$N$3:$N$7690,"&gt;50%",'2way'!$Y$3:$Y$7690,"Y",'2way'!$R$3:$R$7690,"=" &amp;B209)</f>
        <v>0</v>
      </c>
      <c r="P209">
        <f>COUNTIF('2way'!$Q$3:$Q$7690,"=" &amp;B209) + COUNTIF('2way'!$R$3:$R$7690,"=" &amp;B209)</f>
        <v>7</v>
      </c>
      <c r="Q209" s="6">
        <f t="shared" si="54"/>
        <v>0</v>
      </c>
      <c r="R209" s="6">
        <f t="shared" si="55"/>
        <v>0</v>
      </c>
      <c r="S209" s="6">
        <f t="shared" si="56"/>
        <v>0</v>
      </c>
      <c r="T209" s="6">
        <f t="shared" si="57"/>
        <v>0</v>
      </c>
      <c r="U209">
        <f t="shared" si="58"/>
        <v>2</v>
      </c>
      <c r="V209" s="6">
        <f t="shared" si="59"/>
        <v>0.2857142857142857</v>
      </c>
      <c r="W209">
        <f t="shared" si="60"/>
        <v>0</v>
      </c>
      <c r="X209" s="6">
        <f t="shared" si="61"/>
        <v>0</v>
      </c>
      <c r="Y209">
        <f t="shared" si="62"/>
        <v>2</v>
      </c>
      <c r="Z209" s="6">
        <f t="shared" si="63"/>
        <v>0.2857142857142857</v>
      </c>
      <c r="AA209">
        <f t="shared" si="64"/>
        <v>0</v>
      </c>
      <c r="AB209" s="6">
        <f t="shared" si="65"/>
        <v>0</v>
      </c>
    </row>
    <row r="210" spans="1:28" x14ac:dyDescent="0.25">
      <c r="A210" t="s">
        <v>278</v>
      </c>
      <c r="B210" t="s">
        <v>358</v>
      </c>
      <c r="C210" s="60">
        <f>COUNTIFS('2way'!$A$3:$A$7690,"&gt;50%",'2way'!$Y$3:$Y$7690,"Y",'2way'!$Q$3:$Q$7690,"=" &amp;B210) +  COUNTIFS('2way'!$A$3:$A$7690,"&gt;50%",'2way'!$Y$3:$Y$7690,"Y",'2way'!$R$3:$R$7690,"=" &amp;B210)</f>
        <v>1</v>
      </c>
      <c r="D210" s="61">
        <f>COUNTIFS('2way'!$A$3:$A$7690,"&gt;50%",'2way'!$Y$3:$Y$7690,"N",'2way'!$Q$3:$Q$7690,"=" &amp;B210) +  COUNTIFS('2way'!$A$3:$A$7690,"&gt;50%",'2way'!$Y$3:$Y$7690,"N",'2way'!$R$3:$R$7690,"=" &amp;B210)</f>
        <v>1</v>
      </c>
      <c r="E210" s="61">
        <f>COUNTIFS('2way'!$B$3:$B$7690,"&gt;50%",'2way'!$Y$3:$Y$7690,"N",'2way'!$Q$3:$Q$7690,"=" &amp;B210) +  COUNTIFS('2way'!$B$3:$B$7690,"&gt;50%",'2way'!$Y$3:$Y$7690,"N",'2way'!$R$3:$R$7690,"=" &amp;B210)</f>
        <v>2</v>
      </c>
      <c r="F210" s="61">
        <f>COUNTIFS('2way'!$B$3:$B$7690,"&gt;50%",'2way'!$Y$3:$Y$7690,"Y",'2way'!$Q$3:$Q$7690,"=" &amp;B210) +  COUNTIFS('2way'!$B$3:$B$7690,"&gt;50%",'2way'!$Y$3:$Y$7690,"Y",'2way'!$R$3:$R$7690,"=" &amp;B210)</f>
        <v>2</v>
      </c>
      <c r="G210">
        <f>COUNTIF('2way'!$Q$3:$Q$7690,"=" &amp;B210) + COUNTIF('2way'!$R$3:$R$7690,"=" &amp;B210)</f>
        <v>7</v>
      </c>
      <c r="H210" s="6">
        <f t="shared" si="50"/>
        <v>0.14285714285714285</v>
      </c>
      <c r="I210" s="6">
        <f t="shared" si="51"/>
        <v>0.14285714285714285</v>
      </c>
      <c r="J210" s="6">
        <f t="shared" si="52"/>
        <v>0.2857142857142857</v>
      </c>
      <c r="K210" s="6">
        <f t="shared" si="53"/>
        <v>0.2857142857142857</v>
      </c>
      <c r="L210" s="61">
        <f>COUNTIFS('2way'!$M$3:$M$7690,"&gt;50%",'2way'!$Y$3:$Y$7690,"Y",'2way'!$Q$3:$Q$7690,"=" &amp;B210) +  COUNTIFS('2way'!$M$3:$M$7690,"&gt;50%",'2way'!$Y$3:$Y$7690,"Y",'2way'!$R$3:$R$7690,"=" &amp;B210)</f>
        <v>0</v>
      </c>
      <c r="M210" s="61">
        <f>COUNTIFS('2way'!$M$3:$M$7690,"&gt;50%",'2way'!$Y$3:$Y$7690,"N",'2way'!$Q$3:$Q$7690,"=" &amp;B210) +  COUNTIFS('2way'!$M$3:$M$7690,"&gt;50%",'2way'!$Y$3:$Y$7690,"N",'2way'!$R$3:$R$7690,"=" &amp;B210)</f>
        <v>0</v>
      </c>
      <c r="N210" s="61">
        <f>COUNTIFS('2way'!$N$3:$N$7690,"&gt;50%",'2way'!$Y$3:$Y$7690,"N",'2way'!$Q$3:$Q$7690,"=" &amp;B210) +  COUNTIFS('2way'!$N$3:$N$7690,"&gt;50%",'2way'!$Y$3:$Y$7690,"N",'2way'!$R$3:$R$7690,"=" &amp;B210)</f>
        <v>0</v>
      </c>
      <c r="O210" s="61">
        <f>COUNTIFS('2way'!$N$3:$N$7690,"&gt;50%",'2way'!$Y$3:$Y$7690,"Y",'2way'!$Q$3:$Q$7690,"=" &amp;B210) +  COUNTIFS('2way'!$N$3:$N$7690,"&gt;50%",'2way'!$Y$3:$Y$7690,"Y",'2way'!$R$3:$R$7690,"=" &amp;B210)</f>
        <v>0</v>
      </c>
      <c r="P210">
        <f>COUNTIF('2way'!$Q$3:$Q$7690,"=" &amp;B210) + COUNTIF('2way'!$R$3:$R$7690,"=" &amp;B210)</f>
        <v>7</v>
      </c>
      <c r="Q210" s="6">
        <f t="shared" si="54"/>
        <v>0</v>
      </c>
      <c r="R210" s="6">
        <f t="shared" si="55"/>
        <v>0</v>
      </c>
      <c r="S210" s="6">
        <f t="shared" si="56"/>
        <v>0</v>
      </c>
      <c r="T210" s="6">
        <f t="shared" si="57"/>
        <v>0</v>
      </c>
      <c r="U210">
        <f t="shared" si="58"/>
        <v>3</v>
      </c>
      <c r="V210" s="6">
        <f t="shared" si="59"/>
        <v>0.42857142857142855</v>
      </c>
      <c r="W210">
        <f t="shared" si="60"/>
        <v>0</v>
      </c>
      <c r="X210" s="6">
        <f t="shared" si="61"/>
        <v>0</v>
      </c>
      <c r="Y210">
        <f t="shared" si="62"/>
        <v>3</v>
      </c>
      <c r="Z210" s="6">
        <f t="shared" si="63"/>
        <v>0.42857142857142855</v>
      </c>
      <c r="AA210">
        <f t="shared" si="64"/>
        <v>0</v>
      </c>
      <c r="AB210" s="6">
        <f t="shared" si="65"/>
        <v>0</v>
      </c>
    </row>
    <row r="211" spans="1:28" x14ac:dyDescent="0.25">
      <c r="A211" t="s">
        <v>278</v>
      </c>
      <c r="B211" t="s">
        <v>497</v>
      </c>
      <c r="C211" s="60">
        <f>COUNTIFS('2way'!$A$3:$A$7690,"&gt;50%",'2way'!$Y$3:$Y$7690,"Y",'2way'!$Q$3:$Q$7690,"=" &amp;B211) +  COUNTIFS('2way'!$A$3:$A$7690,"&gt;50%",'2way'!$Y$3:$Y$7690,"Y",'2way'!$R$3:$R$7690,"=" &amp;B211)</f>
        <v>0</v>
      </c>
      <c r="D211" s="61">
        <f>COUNTIFS('2way'!$A$3:$A$7690,"&gt;50%",'2way'!$Y$3:$Y$7690,"N",'2way'!$Q$3:$Q$7690,"=" &amp;B211) +  COUNTIFS('2way'!$A$3:$A$7690,"&gt;50%",'2way'!$Y$3:$Y$7690,"N",'2way'!$R$3:$R$7690,"=" &amp;B211)</f>
        <v>1</v>
      </c>
      <c r="E211" s="61">
        <f>COUNTIFS('2way'!$B$3:$B$7690,"&gt;50%",'2way'!$Y$3:$Y$7690,"N",'2way'!$Q$3:$Q$7690,"=" &amp;B211) +  COUNTIFS('2way'!$B$3:$B$7690,"&gt;50%",'2way'!$Y$3:$Y$7690,"N",'2way'!$R$3:$R$7690,"=" &amp;B211)</f>
        <v>0</v>
      </c>
      <c r="F211" s="61">
        <f>COUNTIFS('2way'!$B$3:$B$7690,"&gt;50%",'2way'!$Y$3:$Y$7690,"Y",'2way'!$Q$3:$Q$7690,"=" &amp;B211) +  COUNTIFS('2way'!$B$3:$B$7690,"&gt;50%",'2way'!$Y$3:$Y$7690,"Y",'2way'!$R$3:$R$7690,"=" &amp;B211)</f>
        <v>4</v>
      </c>
      <c r="G211">
        <f>COUNTIF('2way'!$Q$3:$Q$7690,"=" &amp;B211) + COUNTIF('2way'!$R$3:$R$7690,"=" &amp;B211)</f>
        <v>6</v>
      </c>
      <c r="H211" s="6">
        <f t="shared" si="50"/>
        <v>0</v>
      </c>
      <c r="I211" s="6">
        <f t="shared" si="51"/>
        <v>0.16666666666666666</v>
      </c>
      <c r="J211" s="6">
        <f t="shared" si="52"/>
        <v>0</v>
      </c>
      <c r="K211" s="6">
        <f t="shared" si="53"/>
        <v>0.66666666666666663</v>
      </c>
      <c r="L211" s="61">
        <f>COUNTIFS('2way'!$M$3:$M$7690,"&gt;50%",'2way'!$Y$3:$Y$7690,"Y",'2way'!$Q$3:$Q$7690,"=" &amp;B211) +  COUNTIFS('2way'!$M$3:$M$7690,"&gt;50%",'2way'!$Y$3:$Y$7690,"Y",'2way'!$R$3:$R$7690,"=" &amp;B211)</f>
        <v>0</v>
      </c>
      <c r="M211" s="61">
        <f>COUNTIFS('2way'!$M$3:$M$7690,"&gt;50%",'2way'!$Y$3:$Y$7690,"N",'2way'!$Q$3:$Q$7690,"=" &amp;B211) +  COUNTIFS('2way'!$M$3:$M$7690,"&gt;50%",'2way'!$Y$3:$Y$7690,"N",'2way'!$R$3:$R$7690,"=" &amp;B211)</f>
        <v>0</v>
      </c>
      <c r="N211" s="61">
        <f>COUNTIFS('2way'!$N$3:$N$7690,"&gt;50%",'2way'!$Y$3:$Y$7690,"N",'2way'!$Q$3:$Q$7690,"=" &amp;B211) +  COUNTIFS('2way'!$N$3:$N$7690,"&gt;50%",'2way'!$Y$3:$Y$7690,"N",'2way'!$R$3:$R$7690,"=" &amp;B211)</f>
        <v>0</v>
      </c>
      <c r="O211" s="61">
        <f>COUNTIFS('2way'!$N$3:$N$7690,"&gt;50%",'2way'!$Y$3:$Y$7690,"Y",'2way'!$Q$3:$Q$7690,"=" &amp;B211) +  COUNTIFS('2way'!$N$3:$N$7690,"&gt;50%",'2way'!$Y$3:$Y$7690,"Y",'2way'!$R$3:$R$7690,"=" &amp;B211)</f>
        <v>0</v>
      </c>
      <c r="P211">
        <f>COUNTIF('2way'!$Q$3:$Q$7690,"=" &amp;B211) + COUNTIF('2way'!$R$3:$R$7690,"=" &amp;B211)</f>
        <v>6</v>
      </c>
      <c r="Q211" s="6">
        <f t="shared" si="54"/>
        <v>0</v>
      </c>
      <c r="R211" s="6">
        <f t="shared" si="55"/>
        <v>0</v>
      </c>
      <c r="S211" s="6">
        <f t="shared" si="56"/>
        <v>0</v>
      </c>
      <c r="T211" s="6">
        <f t="shared" si="57"/>
        <v>0</v>
      </c>
      <c r="U211">
        <f t="shared" si="58"/>
        <v>0</v>
      </c>
      <c r="V211" s="6">
        <f t="shared" si="59"/>
        <v>0</v>
      </c>
      <c r="W211">
        <f t="shared" si="60"/>
        <v>0</v>
      </c>
      <c r="X211" s="6">
        <f t="shared" si="61"/>
        <v>0</v>
      </c>
      <c r="Y211">
        <f t="shared" si="62"/>
        <v>5</v>
      </c>
      <c r="Z211" s="6">
        <f t="shared" si="63"/>
        <v>0.83333333333333337</v>
      </c>
      <c r="AA211">
        <f t="shared" si="64"/>
        <v>0</v>
      </c>
      <c r="AB211" s="6">
        <f t="shared" si="65"/>
        <v>0</v>
      </c>
    </row>
    <row r="212" spans="1:28" x14ac:dyDescent="0.25">
      <c r="A212" t="s">
        <v>278</v>
      </c>
      <c r="B212" t="s">
        <v>359</v>
      </c>
      <c r="C212" s="60">
        <f>COUNTIFS('2way'!$A$3:$A$7690,"&gt;50%",'2way'!$Y$3:$Y$7690,"Y",'2way'!$Q$3:$Q$7690,"=" &amp;B212) +  COUNTIFS('2way'!$A$3:$A$7690,"&gt;50%",'2way'!$Y$3:$Y$7690,"Y",'2way'!$R$3:$R$7690,"=" &amp;B212)</f>
        <v>0</v>
      </c>
      <c r="D212" s="61">
        <f>COUNTIFS('2way'!$A$3:$A$7690,"&gt;50%",'2way'!$Y$3:$Y$7690,"N",'2way'!$Q$3:$Q$7690,"=" &amp;B212) +  COUNTIFS('2way'!$A$3:$A$7690,"&gt;50%",'2way'!$Y$3:$Y$7690,"N",'2way'!$R$3:$R$7690,"=" &amp;B212)</f>
        <v>0</v>
      </c>
      <c r="E212" s="61">
        <f>COUNTIFS('2way'!$B$3:$B$7690,"&gt;50%",'2way'!$Y$3:$Y$7690,"N",'2way'!$Q$3:$Q$7690,"=" &amp;B212) +  COUNTIFS('2way'!$B$3:$B$7690,"&gt;50%",'2way'!$Y$3:$Y$7690,"N",'2way'!$R$3:$R$7690,"=" &amp;B212)</f>
        <v>2</v>
      </c>
      <c r="F212" s="61">
        <f>COUNTIFS('2way'!$B$3:$B$7690,"&gt;50%",'2way'!$Y$3:$Y$7690,"Y",'2way'!$Q$3:$Q$7690,"=" &amp;B212) +  COUNTIFS('2way'!$B$3:$B$7690,"&gt;50%",'2way'!$Y$3:$Y$7690,"Y",'2way'!$R$3:$R$7690,"=" &amp;B212)</f>
        <v>1</v>
      </c>
      <c r="G212">
        <f>COUNTIF('2way'!$Q$3:$Q$7690,"=" &amp;B212) + COUNTIF('2way'!$R$3:$R$7690,"=" &amp;B212)</f>
        <v>6</v>
      </c>
      <c r="H212" s="6">
        <f t="shared" si="50"/>
        <v>0</v>
      </c>
      <c r="I212" s="6">
        <f t="shared" si="51"/>
        <v>0</v>
      </c>
      <c r="J212" s="6">
        <f t="shared" si="52"/>
        <v>0.33333333333333331</v>
      </c>
      <c r="K212" s="6">
        <f t="shared" si="53"/>
        <v>0.16666666666666666</v>
      </c>
      <c r="L212" s="61">
        <f>COUNTIFS('2way'!$M$3:$M$7690,"&gt;50%",'2way'!$Y$3:$Y$7690,"Y",'2way'!$Q$3:$Q$7690,"=" &amp;B212) +  COUNTIFS('2way'!$M$3:$M$7690,"&gt;50%",'2way'!$Y$3:$Y$7690,"Y",'2way'!$R$3:$R$7690,"=" &amp;B212)</f>
        <v>0</v>
      </c>
      <c r="M212" s="61">
        <f>COUNTIFS('2way'!$M$3:$M$7690,"&gt;50%",'2way'!$Y$3:$Y$7690,"N",'2way'!$Q$3:$Q$7690,"=" &amp;B212) +  COUNTIFS('2way'!$M$3:$M$7690,"&gt;50%",'2way'!$Y$3:$Y$7690,"N",'2way'!$R$3:$R$7690,"=" &amp;B212)</f>
        <v>0</v>
      </c>
      <c r="N212" s="61">
        <f>COUNTIFS('2way'!$N$3:$N$7690,"&gt;50%",'2way'!$Y$3:$Y$7690,"N",'2way'!$Q$3:$Q$7690,"=" &amp;B212) +  COUNTIFS('2way'!$N$3:$N$7690,"&gt;50%",'2way'!$Y$3:$Y$7690,"N",'2way'!$R$3:$R$7690,"=" &amp;B212)</f>
        <v>0</v>
      </c>
      <c r="O212" s="61">
        <f>COUNTIFS('2way'!$N$3:$N$7690,"&gt;50%",'2way'!$Y$3:$Y$7690,"Y",'2way'!$Q$3:$Q$7690,"=" &amp;B212) +  COUNTIFS('2way'!$N$3:$N$7690,"&gt;50%",'2way'!$Y$3:$Y$7690,"Y",'2way'!$R$3:$R$7690,"=" &amp;B212)</f>
        <v>0</v>
      </c>
      <c r="P212">
        <f>COUNTIF('2way'!$Q$3:$Q$7690,"=" &amp;B212) + COUNTIF('2way'!$R$3:$R$7690,"=" &amp;B212)</f>
        <v>6</v>
      </c>
      <c r="Q212" s="6">
        <f t="shared" si="54"/>
        <v>0</v>
      </c>
      <c r="R212" s="6">
        <f t="shared" si="55"/>
        <v>0</v>
      </c>
      <c r="S212" s="6">
        <f t="shared" si="56"/>
        <v>0</v>
      </c>
      <c r="T212" s="6">
        <f t="shared" si="57"/>
        <v>0</v>
      </c>
      <c r="U212">
        <f t="shared" si="58"/>
        <v>2</v>
      </c>
      <c r="V212" s="6">
        <f t="shared" si="59"/>
        <v>0.33333333333333331</v>
      </c>
      <c r="W212">
        <f t="shared" si="60"/>
        <v>0</v>
      </c>
      <c r="X212" s="6">
        <f t="shared" si="61"/>
        <v>0</v>
      </c>
      <c r="Y212">
        <f t="shared" si="62"/>
        <v>1</v>
      </c>
      <c r="Z212" s="6">
        <f t="shared" si="63"/>
        <v>0.16666666666666666</v>
      </c>
      <c r="AA212">
        <f t="shared" si="64"/>
        <v>0</v>
      </c>
      <c r="AB212" s="6">
        <f t="shared" si="65"/>
        <v>0</v>
      </c>
    </row>
    <row r="213" spans="1:28" x14ac:dyDescent="0.25">
      <c r="A213" t="s">
        <v>278</v>
      </c>
      <c r="B213" t="s">
        <v>434</v>
      </c>
      <c r="C213" s="60">
        <f>COUNTIFS('2way'!$A$3:$A$7690,"&gt;50%",'2way'!$Y$3:$Y$7690,"Y",'2way'!$Q$3:$Q$7690,"=" &amp;B213) +  COUNTIFS('2way'!$A$3:$A$7690,"&gt;50%",'2way'!$Y$3:$Y$7690,"Y",'2way'!$R$3:$R$7690,"=" &amp;B213)</f>
        <v>2</v>
      </c>
      <c r="D213" s="61">
        <f>COUNTIFS('2way'!$A$3:$A$7690,"&gt;50%",'2way'!$Y$3:$Y$7690,"N",'2way'!$Q$3:$Q$7690,"=" &amp;B213) +  COUNTIFS('2way'!$A$3:$A$7690,"&gt;50%",'2way'!$Y$3:$Y$7690,"N",'2way'!$R$3:$R$7690,"=" &amp;B213)</f>
        <v>1</v>
      </c>
      <c r="E213" s="61">
        <f>COUNTIFS('2way'!$B$3:$B$7690,"&gt;50%",'2way'!$Y$3:$Y$7690,"N",'2way'!$Q$3:$Q$7690,"=" &amp;B213) +  COUNTIFS('2way'!$B$3:$B$7690,"&gt;50%",'2way'!$Y$3:$Y$7690,"N",'2way'!$R$3:$R$7690,"=" &amp;B213)</f>
        <v>0</v>
      </c>
      <c r="F213" s="61">
        <f>COUNTIFS('2way'!$B$3:$B$7690,"&gt;50%",'2way'!$Y$3:$Y$7690,"Y",'2way'!$Q$3:$Q$7690,"=" &amp;B213) +  COUNTIFS('2way'!$B$3:$B$7690,"&gt;50%",'2way'!$Y$3:$Y$7690,"Y",'2way'!$R$3:$R$7690,"=" &amp;B213)</f>
        <v>3</v>
      </c>
      <c r="G213">
        <f>COUNTIF('2way'!$Q$3:$Q$7690,"=" &amp;B213) + COUNTIF('2way'!$R$3:$R$7690,"=" &amp;B213)</f>
        <v>6</v>
      </c>
      <c r="H213" s="6">
        <f t="shared" si="50"/>
        <v>0.33333333333333331</v>
      </c>
      <c r="I213" s="6">
        <f t="shared" si="51"/>
        <v>0.16666666666666666</v>
      </c>
      <c r="J213" s="6">
        <f t="shared" si="52"/>
        <v>0</v>
      </c>
      <c r="K213" s="6">
        <f t="shared" si="53"/>
        <v>0.5</v>
      </c>
      <c r="L213" s="61">
        <f>COUNTIFS('2way'!$M$3:$M$7690,"&gt;50%",'2way'!$Y$3:$Y$7690,"Y",'2way'!$Q$3:$Q$7690,"=" &amp;B213) +  COUNTIFS('2way'!$M$3:$M$7690,"&gt;50%",'2way'!$Y$3:$Y$7690,"Y",'2way'!$R$3:$R$7690,"=" &amp;B213)</f>
        <v>0</v>
      </c>
      <c r="M213" s="61">
        <f>COUNTIFS('2way'!$M$3:$M$7690,"&gt;50%",'2way'!$Y$3:$Y$7690,"N",'2way'!$Q$3:$Q$7690,"=" &amp;B213) +  COUNTIFS('2way'!$M$3:$M$7690,"&gt;50%",'2way'!$Y$3:$Y$7690,"N",'2way'!$R$3:$R$7690,"=" &amp;B213)</f>
        <v>0</v>
      </c>
      <c r="N213" s="61">
        <f>COUNTIFS('2way'!$N$3:$N$7690,"&gt;50%",'2way'!$Y$3:$Y$7690,"N",'2way'!$Q$3:$Q$7690,"=" &amp;B213) +  COUNTIFS('2way'!$N$3:$N$7690,"&gt;50%",'2way'!$Y$3:$Y$7690,"N",'2way'!$R$3:$R$7690,"=" &amp;B213)</f>
        <v>0</v>
      </c>
      <c r="O213" s="61">
        <f>COUNTIFS('2way'!$N$3:$N$7690,"&gt;50%",'2way'!$Y$3:$Y$7690,"Y",'2way'!$Q$3:$Q$7690,"=" &amp;B213) +  COUNTIFS('2way'!$N$3:$N$7690,"&gt;50%",'2way'!$Y$3:$Y$7690,"Y",'2way'!$R$3:$R$7690,"=" &amp;B213)</f>
        <v>0</v>
      </c>
      <c r="P213">
        <f>COUNTIF('2way'!$Q$3:$Q$7690,"=" &amp;B213) + COUNTIF('2way'!$R$3:$R$7690,"=" &amp;B213)</f>
        <v>6</v>
      </c>
      <c r="Q213" s="6">
        <f t="shared" si="54"/>
        <v>0</v>
      </c>
      <c r="R213" s="6">
        <f t="shared" si="55"/>
        <v>0</v>
      </c>
      <c r="S213" s="6">
        <f t="shared" si="56"/>
        <v>0</v>
      </c>
      <c r="T213" s="6">
        <f t="shared" si="57"/>
        <v>0</v>
      </c>
      <c r="U213">
        <f t="shared" si="58"/>
        <v>2</v>
      </c>
      <c r="V213" s="6">
        <f t="shared" si="59"/>
        <v>0.33333333333333331</v>
      </c>
      <c r="W213">
        <f t="shared" si="60"/>
        <v>0</v>
      </c>
      <c r="X213" s="6">
        <f t="shared" si="61"/>
        <v>0</v>
      </c>
      <c r="Y213">
        <f t="shared" si="62"/>
        <v>4</v>
      </c>
      <c r="Z213" s="6">
        <f t="shared" si="63"/>
        <v>0.66666666666666663</v>
      </c>
      <c r="AA213">
        <f t="shared" si="64"/>
        <v>0</v>
      </c>
      <c r="AB213" s="6">
        <f t="shared" si="65"/>
        <v>0</v>
      </c>
    </row>
    <row r="214" spans="1:28" x14ac:dyDescent="0.25">
      <c r="A214" t="s">
        <v>278</v>
      </c>
      <c r="B214" t="s">
        <v>429</v>
      </c>
      <c r="C214" s="60">
        <f>COUNTIFS('2way'!$A$3:$A$7690,"&gt;50%",'2way'!$Y$3:$Y$7690,"Y",'2way'!$Q$3:$Q$7690,"=" &amp;B214) +  COUNTIFS('2way'!$A$3:$A$7690,"&gt;50%",'2way'!$Y$3:$Y$7690,"Y",'2way'!$R$3:$R$7690,"=" &amp;B214)</f>
        <v>0</v>
      </c>
      <c r="D214" s="61">
        <f>COUNTIFS('2way'!$A$3:$A$7690,"&gt;50%",'2way'!$Y$3:$Y$7690,"N",'2way'!$Q$3:$Q$7690,"=" &amp;B214) +  COUNTIFS('2way'!$A$3:$A$7690,"&gt;50%",'2way'!$Y$3:$Y$7690,"N",'2way'!$R$3:$R$7690,"=" &amp;B214)</f>
        <v>2</v>
      </c>
      <c r="E214" s="61">
        <f>COUNTIFS('2way'!$B$3:$B$7690,"&gt;50%",'2way'!$Y$3:$Y$7690,"N",'2way'!$Q$3:$Q$7690,"=" &amp;B214) +  COUNTIFS('2way'!$B$3:$B$7690,"&gt;50%",'2way'!$Y$3:$Y$7690,"N",'2way'!$R$3:$R$7690,"=" &amp;B214)</f>
        <v>3</v>
      </c>
      <c r="F214" s="61">
        <f>COUNTIFS('2way'!$B$3:$B$7690,"&gt;50%",'2way'!$Y$3:$Y$7690,"Y",'2way'!$Q$3:$Q$7690,"=" &amp;B214) +  COUNTIFS('2way'!$B$3:$B$7690,"&gt;50%",'2way'!$Y$3:$Y$7690,"Y",'2way'!$R$3:$R$7690,"=" &amp;B214)</f>
        <v>1</v>
      </c>
      <c r="G214">
        <f>COUNTIF('2way'!$Q$3:$Q$7690,"=" &amp;B214) + COUNTIF('2way'!$R$3:$R$7690,"=" &amp;B214)</f>
        <v>7</v>
      </c>
      <c r="H214" s="6">
        <f t="shared" si="50"/>
        <v>0</v>
      </c>
      <c r="I214" s="6">
        <f t="shared" si="51"/>
        <v>0.2857142857142857</v>
      </c>
      <c r="J214" s="6">
        <f t="shared" si="52"/>
        <v>0.42857142857142855</v>
      </c>
      <c r="K214" s="6">
        <f t="shared" si="53"/>
        <v>0.14285714285714285</v>
      </c>
      <c r="L214" s="61">
        <f>COUNTIFS('2way'!$M$3:$M$7690,"&gt;50%",'2way'!$Y$3:$Y$7690,"Y",'2way'!$Q$3:$Q$7690,"=" &amp;B214) +  COUNTIFS('2way'!$M$3:$M$7690,"&gt;50%",'2way'!$Y$3:$Y$7690,"Y",'2way'!$R$3:$R$7690,"=" &amp;B214)</f>
        <v>0</v>
      </c>
      <c r="M214" s="61">
        <f>COUNTIFS('2way'!$M$3:$M$7690,"&gt;50%",'2way'!$Y$3:$Y$7690,"N",'2way'!$Q$3:$Q$7690,"=" &amp;B214) +  COUNTIFS('2way'!$M$3:$M$7690,"&gt;50%",'2way'!$Y$3:$Y$7690,"N",'2way'!$R$3:$R$7690,"=" &amp;B214)</f>
        <v>0</v>
      </c>
      <c r="N214" s="61">
        <f>COUNTIFS('2way'!$N$3:$N$7690,"&gt;50%",'2way'!$Y$3:$Y$7690,"N",'2way'!$Q$3:$Q$7690,"=" &amp;B214) +  COUNTIFS('2way'!$N$3:$N$7690,"&gt;50%",'2way'!$Y$3:$Y$7690,"N",'2way'!$R$3:$R$7690,"=" &amp;B214)</f>
        <v>0</v>
      </c>
      <c r="O214" s="61">
        <f>COUNTIFS('2way'!$N$3:$N$7690,"&gt;50%",'2way'!$Y$3:$Y$7690,"Y",'2way'!$Q$3:$Q$7690,"=" &amp;B214) +  COUNTIFS('2way'!$N$3:$N$7690,"&gt;50%",'2way'!$Y$3:$Y$7690,"Y",'2way'!$R$3:$R$7690,"=" &amp;B214)</f>
        <v>0</v>
      </c>
      <c r="P214">
        <f>COUNTIF('2way'!$Q$3:$Q$7690,"=" &amp;B214) + COUNTIF('2way'!$R$3:$R$7690,"=" &amp;B214)</f>
        <v>7</v>
      </c>
      <c r="Q214" s="6">
        <f t="shared" si="54"/>
        <v>0</v>
      </c>
      <c r="R214" s="6">
        <f t="shared" si="55"/>
        <v>0</v>
      </c>
      <c r="S214" s="6">
        <f t="shared" si="56"/>
        <v>0</v>
      </c>
      <c r="T214" s="6">
        <f t="shared" si="57"/>
        <v>0</v>
      </c>
      <c r="U214">
        <f t="shared" si="58"/>
        <v>3</v>
      </c>
      <c r="V214" s="6">
        <f t="shared" si="59"/>
        <v>0.42857142857142855</v>
      </c>
      <c r="W214">
        <f t="shared" si="60"/>
        <v>0</v>
      </c>
      <c r="X214" s="6">
        <f t="shared" si="61"/>
        <v>0</v>
      </c>
      <c r="Y214">
        <f t="shared" si="62"/>
        <v>3</v>
      </c>
      <c r="Z214" s="6">
        <f t="shared" si="63"/>
        <v>0.42857142857142855</v>
      </c>
      <c r="AA214">
        <f t="shared" si="64"/>
        <v>0</v>
      </c>
      <c r="AB214" s="6">
        <f t="shared" si="65"/>
        <v>0</v>
      </c>
    </row>
    <row r="215" spans="1:28" x14ac:dyDescent="0.25">
      <c r="A215" t="s">
        <v>278</v>
      </c>
      <c r="B215" t="s">
        <v>355</v>
      </c>
      <c r="C215" s="60">
        <f>COUNTIFS('2way'!$A$3:$A$7690,"&gt;50%",'2way'!$Y$3:$Y$7690,"Y",'2way'!$Q$3:$Q$7690,"=" &amp;B215) +  COUNTIFS('2way'!$A$3:$A$7690,"&gt;50%",'2way'!$Y$3:$Y$7690,"Y",'2way'!$R$3:$R$7690,"=" &amp;B215)</f>
        <v>2</v>
      </c>
      <c r="D215" s="61">
        <f>COUNTIFS('2way'!$A$3:$A$7690,"&gt;50%",'2way'!$Y$3:$Y$7690,"N",'2way'!$Q$3:$Q$7690,"=" &amp;B215) +  COUNTIFS('2way'!$A$3:$A$7690,"&gt;50%",'2way'!$Y$3:$Y$7690,"N",'2way'!$R$3:$R$7690,"=" &amp;B215)</f>
        <v>2</v>
      </c>
      <c r="E215" s="61">
        <f>COUNTIFS('2way'!$B$3:$B$7690,"&gt;50%",'2way'!$Y$3:$Y$7690,"N",'2way'!$Q$3:$Q$7690,"=" &amp;B215) +  COUNTIFS('2way'!$B$3:$B$7690,"&gt;50%",'2way'!$Y$3:$Y$7690,"N",'2way'!$R$3:$R$7690,"=" &amp;B215)</f>
        <v>0</v>
      </c>
      <c r="F215" s="61">
        <f>COUNTIFS('2way'!$B$3:$B$7690,"&gt;50%",'2way'!$Y$3:$Y$7690,"Y",'2way'!$Q$3:$Q$7690,"=" &amp;B215) +  COUNTIFS('2way'!$B$3:$B$7690,"&gt;50%",'2way'!$Y$3:$Y$7690,"Y",'2way'!$R$3:$R$7690,"=" &amp;B215)</f>
        <v>2</v>
      </c>
      <c r="G215">
        <f>COUNTIF('2way'!$Q$3:$Q$7690,"=" &amp;B215) + COUNTIF('2way'!$R$3:$R$7690,"=" &amp;B215)</f>
        <v>6</v>
      </c>
      <c r="H215" s="6">
        <f t="shared" si="50"/>
        <v>0.33333333333333331</v>
      </c>
      <c r="I215" s="6">
        <f t="shared" si="51"/>
        <v>0.33333333333333331</v>
      </c>
      <c r="J215" s="6">
        <f t="shared" si="52"/>
        <v>0</v>
      </c>
      <c r="K215" s="6">
        <f t="shared" si="53"/>
        <v>0.33333333333333331</v>
      </c>
      <c r="L215" s="61">
        <f>COUNTIFS('2way'!$M$3:$M$7690,"&gt;50%",'2way'!$Y$3:$Y$7690,"Y",'2way'!$Q$3:$Q$7690,"=" &amp;B215) +  COUNTIFS('2way'!$M$3:$M$7690,"&gt;50%",'2way'!$Y$3:$Y$7690,"Y",'2way'!$R$3:$R$7690,"=" &amp;B215)</f>
        <v>0</v>
      </c>
      <c r="M215" s="61">
        <f>COUNTIFS('2way'!$M$3:$M$7690,"&gt;50%",'2way'!$Y$3:$Y$7690,"N",'2way'!$Q$3:$Q$7690,"=" &amp;B215) +  COUNTIFS('2way'!$M$3:$M$7690,"&gt;50%",'2way'!$Y$3:$Y$7690,"N",'2way'!$R$3:$R$7690,"=" &amp;B215)</f>
        <v>0</v>
      </c>
      <c r="N215" s="61">
        <f>COUNTIFS('2way'!$N$3:$N$7690,"&gt;50%",'2way'!$Y$3:$Y$7690,"N",'2way'!$Q$3:$Q$7690,"=" &amp;B215) +  COUNTIFS('2way'!$N$3:$N$7690,"&gt;50%",'2way'!$Y$3:$Y$7690,"N",'2way'!$R$3:$R$7690,"=" &amp;B215)</f>
        <v>0</v>
      </c>
      <c r="O215" s="61">
        <f>COUNTIFS('2way'!$N$3:$N$7690,"&gt;50%",'2way'!$Y$3:$Y$7690,"Y",'2way'!$Q$3:$Q$7690,"=" &amp;B215) +  COUNTIFS('2way'!$N$3:$N$7690,"&gt;50%",'2way'!$Y$3:$Y$7690,"Y",'2way'!$R$3:$R$7690,"=" &amp;B215)</f>
        <v>0</v>
      </c>
      <c r="P215">
        <f>COUNTIF('2way'!$Q$3:$Q$7690,"=" &amp;B215) + COUNTIF('2way'!$R$3:$R$7690,"=" &amp;B215)</f>
        <v>6</v>
      </c>
      <c r="Q215" s="6">
        <f t="shared" si="54"/>
        <v>0</v>
      </c>
      <c r="R215" s="6">
        <f t="shared" si="55"/>
        <v>0</v>
      </c>
      <c r="S215" s="6">
        <f t="shared" si="56"/>
        <v>0</v>
      </c>
      <c r="T215" s="6">
        <f t="shared" si="57"/>
        <v>0</v>
      </c>
      <c r="U215">
        <f t="shared" si="58"/>
        <v>2</v>
      </c>
      <c r="V215" s="6">
        <f t="shared" si="59"/>
        <v>0.33333333333333331</v>
      </c>
      <c r="W215">
        <f t="shared" si="60"/>
        <v>0</v>
      </c>
      <c r="X215" s="6">
        <f t="shared" si="61"/>
        <v>0</v>
      </c>
      <c r="Y215">
        <f t="shared" si="62"/>
        <v>4</v>
      </c>
      <c r="Z215" s="6">
        <f t="shared" si="63"/>
        <v>0.66666666666666663</v>
      </c>
      <c r="AA215">
        <f t="shared" si="64"/>
        <v>0</v>
      </c>
      <c r="AB215" s="6">
        <f t="shared" si="65"/>
        <v>0</v>
      </c>
    </row>
    <row r="216" spans="1:28" x14ac:dyDescent="0.25">
      <c r="A216" t="s">
        <v>269</v>
      </c>
      <c r="B216" t="s">
        <v>499</v>
      </c>
      <c r="C216" s="60">
        <f>COUNTIFS('2way'!$A$3:$A$7690,"&gt;50%",'2way'!$Y$3:$Y$7690,"Y",'2way'!$Q$3:$Q$7690,"=" &amp;B216) +  COUNTIFS('2way'!$A$3:$A$7690,"&gt;50%",'2way'!$Y$3:$Y$7690,"Y",'2way'!$R$3:$R$7690,"=" &amp;B216)</f>
        <v>1</v>
      </c>
      <c r="D216" s="61">
        <f>COUNTIFS('2way'!$A$3:$A$7690,"&gt;50%",'2way'!$Y$3:$Y$7690,"N",'2way'!$Q$3:$Q$7690,"=" &amp;B216) +  COUNTIFS('2way'!$A$3:$A$7690,"&gt;50%",'2way'!$Y$3:$Y$7690,"N",'2way'!$R$3:$R$7690,"=" &amp;B216)</f>
        <v>1</v>
      </c>
      <c r="E216" s="61">
        <f>COUNTIFS('2way'!$B$3:$B$7690,"&gt;50%",'2way'!$Y$3:$Y$7690,"N",'2way'!$Q$3:$Q$7690,"=" &amp;B216) +  COUNTIFS('2way'!$B$3:$B$7690,"&gt;50%",'2way'!$Y$3:$Y$7690,"N",'2way'!$R$3:$R$7690,"=" &amp;B216)</f>
        <v>3</v>
      </c>
      <c r="F216" s="61">
        <f>COUNTIFS('2way'!$B$3:$B$7690,"&gt;50%",'2way'!$Y$3:$Y$7690,"Y",'2way'!$Q$3:$Q$7690,"=" &amp;B216) +  COUNTIFS('2way'!$B$3:$B$7690,"&gt;50%",'2way'!$Y$3:$Y$7690,"Y",'2way'!$R$3:$R$7690,"=" &amp;B216)</f>
        <v>1</v>
      </c>
      <c r="G216">
        <f>COUNTIF('2way'!$Q$3:$Q$7690,"=" &amp;B216) + COUNTIF('2way'!$R$3:$R$7690,"=" &amp;B216)</f>
        <v>6</v>
      </c>
      <c r="H216" s="6">
        <f t="shared" si="50"/>
        <v>0.16666666666666666</v>
      </c>
      <c r="I216" s="6">
        <f t="shared" si="51"/>
        <v>0.16666666666666666</v>
      </c>
      <c r="J216" s="6">
        <f t="shared" si="52"/>
        <v>0.5</v>
      </c>
      <c r="K216" s="6">
        <f t="shared" si="53"/>
        <v>0.16666666666666666</v>
      </c>
      <c r="L216" s="61">
        <f>COUNTIFS('2way'!$M$3:$M$7690,"&gt;50%",'2way'!$Y$3:$Y$7690,"Y",'2way'!$Q$3:$Q$7690,"=" &amp;B216) +  COUNTIFS('2way'!$M$3:$M$7690,"&gt;50%",'2way'!$Y$3:$Y$7690,"Y",'2way'!$R$3:$R$7690,"=" &amp;B216)</f>
        <v>0</v>
      </c>
      <c r="M216" s="61">
        <f>COUNTIFS('2way'!$M$3:$M$7690,"&gt;50%",'2way'!$Y$3:$Y$7690,"N",'2way'!$Q$3:$Q$7690,"=" &amp;B216) +  COUNTIFS('2way'!$M$3:$M$7690,"&gt;50%",'2way'!$Y$3:$Y$7690,"N",'2way'!$R$3:$R$7690,"=" &amp;B216)</f>
        <v>0</v>
      </c>
      <c r="N216" s="61">
        <f>COUNTIFS('2way'!$N$3:$N$7690,"&gt;50%",'2way'!$Y$3:$Y$7690,"N",'2way'!$Q$3:$Q$7690,"=" &amp;B216) +  COUNTIFS('2way'!$N$3:$N$7690,"&gt;50%",'2way'!$Y$3:$Y$7690,"N",'2way'!$R$3:$R$7690,"=" &amp;B216)</f>
        <v>0</v>
      </c>
      <c r="O216" s="61">
        <f>COUNTIFS('2way'!$N$3:$N$7690,"&gt;50%",'2way'!$Y$3:$Y$7690,"Y",'2way'!$Q$3:$Q$7690,"=" &amp;B216) +  COUNTIFS('2way'!$N$3:$N$7690,"&gt;50%",'2way'!$Y$3:$Y$7690,"Y",'2way'!$R$3:$R$7690,"=" &amp;B216)</f>
        <v>0</v>
      </c>
      <c r="P216">
        <f>COUNTIF('2way'!$Q$3:$Q$7690,"=" &amp;B216) + COUNTIF('2way'!$R$3:$R$7690,"=" &amp;B216)</f>
        <v>6</v>
      </c>
      <c r="Q216" s="6">
        <f t="shared" si="54"/>
        <v>0</v>
      </c>
      <c r="R216" s="6">
        <f t="shared" si="55"/>
        <v>0</v>
      </c>
      <c r="S216" s="6">
        <f t="shared" si="56"/>
        <v>0</v>
      </c>
      <c r="T216" s="6">
        <f t="shared" si="57"/>
        <v>0</v>
      </c>
      <c r="U216">
        <f t="shared" si="58"/>
        <v>4</v>
      </c>
      <c r="V216" s="6">
        <f t="shared" si="59"/>
        <v>0.66666666666666663</v>
      </c>
      <c r="W216">
        <f t="shared" si="60"/>
        <v>0</v>
      </c>
      <c r="X216" s="6">
        <f t="shared" si="61"/>
        <v>0</v>
      </c>
      <c r="Y216">
        <f t="shared" si="62"/>
        <v>2</v>
      </c>
      <c r="Z216" s="6">
        <f t="shared" si="63"/>
        <v>0.33333333333333331</v>
      </c>
      <c r="AA216">
        <f t="shared" si="64"/>
        <v>0</v>
      </c>
      <c r="AB216" s="6">
        <f t="shared" si="65"/>
        <v>0</v>
      </c>
    </row>
    <row r="217" spans="1:28" x14ac:dyDescent="0.25">
      <c r="A217" t="s">
        <v>269</v>
      </c>
      <c r="B217" t="s">
        <v>363</v>
      </c>
      <c r="C217" s="60">
        <f>COUNTIFS('2way'!$A$3:$A$7690,"&gt;50%",'2way'!$Y$3:$Y$7690,"Y",'2way'!$Q$3:$Q$7690,"=" &amp;B217) +  COUNTIFS('2way'!$A$3:$A$7690,"&gt;50%",'2way'!$Y$3:$Y$7690,"Y",'2way'!$R$3:$R$7690,"=" &amp;B217)</f>
        <v>2</v>
      </c>
      <c r="D217" s="61">
        <f>COUNTIFS('2way'!$A$3:$A$7690,"&gt;50%",'2way'!$Y$3:$Y$7690,"N",'2way'!$Q$3:$Q$7690,"=" &amp;B217) +  COUNTIFS('2way'!$A$3:$A$7690,"&gt;50%",'2way'!$Y$3:$Y$7690,"N",'2way'!$R$3:$R$7690,"=" &amp;B217)</f>
        <v>1</v>
      </c>
      <c r="E217" s="61">
        <f>COUNTIFS('2way'!$B$3:$B$7690,"&gt;50%",'2way'!$Y$3:$Y$7690,"N",'2way'!$Q$3:$Q$7690,"=" &amp;B217) +  COUNTIFS('2way'!$B$3:$B$7690,"&gt;50%",'2way'!$Y$3:$Y$7690,"N",'2way'!$R$3:$R$7690,"=" &amp;B217)</f>
        <v>1</v>
      </c>
      <c r="F217" s="61">
        <f>COUNTIFS('2way'!$B$3:$B$7690,"&gt;50%",'2way'!$Y$3:$Y$7690,"Y",'2way'!$Q$3:$Q$7690,"=" &amp;B217) +  COUNTIFS('2way'!$B$3:$B$7690,"&gt;50%",'2way'!$Y$3:$Y$7690,"Y",'2way'!$R$3:$R$7690,"=" &amp;B217)</f>
        <v>1</v>
      </c>
      <c r="G217">
        <f>COUNTIF('2way'!$Q$3:$Q$7690,"=" &amp;B217) + COUNTIF('2way'!$R$3:$R$7690,"=" &amp;B217)</f>
        <v>6</v>
      </c>
      <c r="H217" s="6">
        <f t="shared" si="50"/>
        <v>0.33333333333333331</v>
      </c>
      <c r="I217" s="6">
        <f t="shared" si="51"/>
        <v>0.16666666666666666</v>
      </c>
      <c r="J217" s="6">
        <f t="shared" si="52"/>
        <v>0.16666666666666666</v>
      </c>
      <c r="K217" s="6">
        <f t="shared" si="53"/>
        <v>0.16666666666666666</v>
      </c>
      <c r="L217" s="61">
        <f>COUNTIFS('2way'!$M$3:$M$7690,"&gt;50%",'2way'!$Y$3:$Y$7690,"Y",'2way'!$Q$3:$Q$7690,"=" &amp;B217) +  COUNTIFS('2way'!$M$3:$M$7690,"&gt;50%",'2way'!$Y$3:$Y$7690,"Y",'2way'!$R$3:$R$7690,"=" &amp;B217)</f>
        <v>0</v>
      </c>
      <c r="M217" s="61">
        <f>COUNTIFS('2way'!$M$3:$M$7690,"&gt;50%",'2way'!$Y$3:$Y$7690,"N",'2way'!$Q$3:$Q$7690,"=" &amp;B217) +  COUNTIFS('2way'!$M$3:$M$7690,"&gt;50%",'2way'!$Y$3:$Y$7690,"N",'2way'!$R$3:$R$7690,"=" &amp;B217)</f>
        <v>0</v>
      </c>
      <c r="N217" s="61">
        <f>COUNTIFS('2way'!$N$3:$N$7690,"&gt;50%",'2way'!$Y$3:$Y$7690,"N",'2way'!$Q$3:$Q$7690,"=" &amp;B217) +  COUNTIFS('2way'!$N$3:$N$7690,"&gt;50%",'2way'!$Y$3:$Y$7690,"N",'2way'!$R$3:$R$7690,"=" &amp;B217)</f>
        <v>0</v>
      </c>
      <c r="O217" s="61">
        <f>COUNTIFS('2way'!$N$3:$N$7690,"&gt;50%",'2way'!$Y$3:$Y$7690,"Y",'2way'!$Q$3:$Q$7690,"=" &amp;B217) +  COUNTIFS('2way'!$N$3:$N$7690,"&gt;50%",'2way'!$Y$3:$Y$7690,"Y",'2way'!$R$3:$R$7690,"=" &amp;B217)</f>
        <v>0</v>
      </c>
      <c r="P217">
        <f>COUNTIF('2way'!$Q$3:$Q$7690,"=" &amp;B217) + COUNTIF('2way'!$R$3:$R$7690,"=" &amp;B217)</f>
        <v>6</v>
      </c>
      <c r="Q217" s="6">
        <f t="shared" si="54"/>
        <v>0</v>
      </c>
      <c r="R217" s="6">
        <f t="shared" si="55"/>
        <v>0</v>
      </c>
      <c r="S217" s="6">
        <f t="shared" si="56"/>
        <v>0</v>
      </c>
      <c r="T217" s="6">
        <f t="shared" si="57"/>
        <v>0</v>
      </c>
      <c r="U217">
        <f t="shared" si="58"/>
        <v>3</v>
      </c>
      <c r="V217" s="6">
        <f t="shared" si="59"/>
        <v>0.5</v>
      </c>
      <c r="W217">
        <f t="shared" si="60"/>
        <v>0</v>
      </c>
      <c r="X217" s="6">
        <f t="shared" si="61"/>
        <v>0</v>
      </c>
      <c r="Y217">
        <f t="shared" si="62"/>
        <v>2</v>
      </c>
      <c r="Z217" s="6">
        <f t="shared" si="63"/>
        <v>0.33333333333333331</v>
      </c>
      <c r="AA217">
        <f t="shared" si="64"/>
        <v>0</v>
      </c>
      <c r="AB217" s="6">
        <f t="shared" si="65"/>
        <v>0</v>
      </c>
    </row>
    <row r="218" spans="1:28" x14ac:dyDescent="0.25">
      <c r="A218" t="s">
        <v>269</v>
      </c>
      <c r="B218" t="s">
        <v>436</v>
      </c>
      <c r="C218" s="60">
        <f>COUNTIFS('2way'!$A$3:$A$7690,"&gt;50%",'2way'!$Y$3:$Y$7690,"Y",'2way'!$Q$3:$Q$7690,"=" &amp;B218) +  COUNTIFS('2way'!$A$3:$A$7690,"&gt;50%",'2way'!$Y$3:$Y$7690,"Y",'2way'!$R$3:$R$7690,"=" &amp;B218)</f>
        <v>0</v>
      </c>
      <c r="D218" s="61">
        <f>COUNTIFS('2way'!$A$3:$A$7690,"&gt;50%",'2way'!$Y$3:$Y$7690,"N",'2way'!$Q$3:$Q$7690,"=" &amp;B218) +  COUNTIFS('2way'!$A$3:$A$7690,"&gt;50%",'2way'!$Y$3:$Y$7690,"N",'2way'!$R$3:$R$7690,"=" &amp;B218)</f>
        <v>0</v>
      </c>
      <c r="E218" s="61">
        <f>COUNTIFS('2way'!$B$3:$B$7690,"&gt;50%",'2way'!$Y$3:$Y$7690,"N",'2way'!$Q$3:$Q$7690,"=" &amp;B218) +  COUNTIFS('2way'!$B$3:$B$7690,"&gt;50%",'2way'!$Y$3:$Y$7690,"N",'2way'!$R$3:$R$7690,"=" &amp;B218)</f>
        <v>4</v>
      </c>
      <c r="F218" s="61">
        <f>COUNTIFS('2way'!$B$3:$B$7690,"&gt;50%",'2way'!$Y$3:$Y$7690,"Y",'2way'!$Q$3:$Q$7690,"=" &amp;B218) +  COUNTIFS('2way'!$B$3:$B$7690,"&gt;50%",'2way'!$Y$3:$Y$7690,"Y",'2way'!$R$3:$R$7690,"=" &amp;B218)</f>
        <v>2</v>
      </c>
      <c r="G218">
        <f>COUNTIF('2way'!$Q$3:$Q$7690,"=" &amp;B218) + COUNTIF('2way'!$R$3:$R$7690,"=" &amp;B218)</f>
        <v>6</v>
      </c>
      <c r="H218" s="6">
        <f t="shared" si="50"/>
        <v>0</v>
      </c>
      <c r="I218" s="6">
        <f t="shared" si="51"/>
        <v>0</v>
      </c>
      <c r="J218" s="6">
        <f t="shared" si="52"/>
        <v>0.66666666666666663</v>
      </c>
      <c r="K218" s="6">
        <f t="shared" si="53"/>
        <v>0.33333333333333331</v>
      </c>
      <c r="L218" s="61">
        <f>COUNTIFS('2way'!$M$3:$M$7690,"&gt;50%",'2way'!$Y$3:$Y$7690,"Y",'2way'!$Q$3:$Q$7690,"=" &amp;B218) +  COUNTIFS('2way'!$M$3:$M$7690,"&gt;50%",'2way'!$Y$3:$Y$7690,"Y",'2way'!$R$3:$R$7690,"=" &amp;B218)</f>
        <v>0</v>
      </c>
      <c r="M218" s="61">
        <f>COUNTIFS('2way'!$M$3:$M$7690,"&gt;50%",'2way'!$Y$3:$Y$7690,"N",'2way'!$Q$3:$Q$7690,"=" &amp;B218) +  COUNTIFS('2way'!$M$3:$M$7690,"&gt;50%",'2way'!$Y$3:$Y$7690,"N",'2way'!$R$3:$R$7690,"=" &amp;B218)</f>
        <v>0</v>
      </c>
      <c r="N218" s="61">
        <f>COUNTIFS('2way'!$N$3:$N$7690,"&gt;50%",'2way'!$Y$3:$Y$7690,"N",'2way'!$Q$3:$Q$7690,"=" &amp;B218) +  COUNTIFS('2way'!$N$3:$N$7690,"&gt;50%",'2way'!$Y$3:$Y$7690,"N",'2way'!$R$3:$R$7690,"=" &amp;B218)</f>
        <v>0</v>
      </c>
      <c r="O218" s="61">
        <f>COUNTIFS('2way'!$N$3:$N$7690,"&gt;50%",'2way'!$Y$3:$Y$7690,"Y",'2way'!$Q$3:$Q$7690,"=" &amp;B218) +  COUNTIFS('2way'!$N$3:$N$7690,"&gt;50%",'2way'!$Y$3:$Y$7690,"Y",'2way'!$R$3:$R$7690,"=" &amp;B218)</f>
        <v>0</v>
      </c>
      <c r="P218">
        <f>COUNTIF('2way'!$Q$3:$Q$7690,"=" &amp;B218) + COUNTIF('2way'!$R$3:$R$7690,"=" &amp;B218)</f>
        <v>6</v>
      </c>
      <c r="Q218" s="6">
        <f t="shared" si="54"/>
        <v>0</v>
      </c>
      <c r="R218" s="6">
        <f t="shared" si="55"/>
        <v>0</v>
      </c>
      <c r="S218" s="6">
        <f t="shared" si="56"/>
        <v>0</v>
      </c>
      <c r="T218" s="6">
        <f t="shared" si="57"/>
        <v>0</v>
      </c>
      <c r="U218">
        <f t="shared" si="58"/>
        <v>4</v>
      </c>
      <c r="V218" s="6">
        <f t="shared" si="59"/>
        <v>0.66666666666666663</v>
      </c>
      <c r="W218">
        <f t="shared" si="60"/>
        <v>0</v>
      </c>
      <c r="X218" s="6">
        <f t="shared" si="61"/>
        <v>0</v>
      </c>
      <c r="Y218">
        <f t="shared" si="62"/>
        <v>2</v>
      </c>
      <c r="Z218" s="6">
        <f t="shared" si="63"/>
        <v>0.33333333333333331</v>
      </c>
      <c r="AA218">
        <f t="shared" si="64"/>
        <v>0</v>
      </c>
      <c r="AB218" s="6">
        <f t="shared" si="65"/>
        <v>0</v>
      </c>
    </row>
    <row r="219" spans="1:28" x14ac:dyDescent="0.25">
      <c r="A219" t="s">
        <v>269</v>
      </c>
      <c r="B219" t="s">
        <v>438</v>
      </c>
      <c r="C219" s="60">
        <f>COUNTIFS('2way'!$A$3:$A$7690,"&gt;50%",'2way'!$Y$3:$Y$7690,"Y",'2way'!$Q$3:$Q$7690,"=" &amp;B219) +  COUNTIFS('2way'!$A$3:$A$7690,"&gt;50%",'2way'!$Y$3:$Y$7690,"Y",'2way'!$R$3:$R$7690,"=" &amp;B219)</f>
        <v>1</v>
      </c>
      <c r="D219" s="61">
        <f>COUNTIFS('2way'!$A$3:$A$7690,"&gt;50%",'2way'!$Y$3:$Y$7690,"N",'2way'!$Q$3:$Q$7690,"=" &amp;B219) +  COUNTIFS('2way'!$A$3:$A$7690,"&gt;50%",'2way'!$Y$3:$Y$7690,"N",'2way'!$R$3:$R$7690,"=" &amp;B219)</f>
        <v>2</v>
      </c>
      <c r="E219" s="61">
        <f>COUNTIFS('2way'!$B$3:$B$7690,"&gt;50%",'2way'!$Y$3:$Y$7690,"N",'2way'!$Q$3:$Q$7690,"=" &amp;B219) +  COUNTIFS('2way'!$B$3:$B$7690,"&gt;50%",'2way'!$Y$3:$Y$7690,"N",'2way'!$R$3:$R$7690,"=" &amp;B219)</f>
        <v>0</v>
      </c>
      <c r="F219" s="61">
        <f>COUNTIFS('2way'!$B$3:$B$7690,"&gt;50%",'2way'!$Y$3:$Y$7690,"Y",'2way'!$Q$3:$Q$7690,"=" &amp;B219) +  COUNTIFS('2way'!$B$3:$B$7690,"&gt;50%",'2way'!$Y$3:$Y$7690,"Y",'2way'!$R$3:$R$7690,"=" &amp;B219)</f>
        <v>2</v>
      </c>
      <c r="G219">
        <f>COUNTIF('2way'!$Q$3:$Q$7690,"=" &amp;B219) + COUNTIF('2way'!$R$3:$R$7690,"=" &amp;B219)</f>
        <v>5</v>
      </c>
      <c r="H219" s="6">
        <f t="shared" si="50"/>
        <v>0.2</v>
      </c>
      <c r="I219" s="6">
        <f t="shared" si="51"/>
        <v>0.4</v>
      </c>
      <c r="J219" s="6">
        <f t="shared" si="52"/>
        <v>0</v>
      </c>
      <c r="K219" s="6">
        <f t="shared" si="53"/>
        <v>0.4</v>
      </c>
      <c r="L219" s="61">
        <f>COUNTIFS('2way'!$M$3:$M$7690,"&gt;50%",'2way'!$Y$3:$Y$7690,"Y",'2way'!$Q$3:$Q$7690,"=" &amp;B219) +  COUNTIFS('2way'!$M$3:$M$7690,"&gt;50%",'2way'!$Y$3:$Y$7690,"Y",'2way'!$R$3:$R$7690,"=" &amp;B219)</f>
        <v>0</v>
      </c>
      <c r="M219" s="61">
        <f>COUNTIFS('2way'!$M$3:$M$7690,"&gt;50%",'2way'!$Y$3:$Y$7690,"N",'2way'!$Q$3:$Q$7690,"=" &amp;B219) +  COUNTIFS('2way'!$M$3:$M$7690,"&gt;50%",'2way'!$Y$3:$Y$7690,"N",'2way'!$R$3:$R$7690,"=" &amp;B219)</f>
        <v>0</v>
      </c>
      <c r="N219" s="61">
        <f>COUNTIFS('2way'!$N$3:$N$7690,"&gt;50%",'2way'!$Y$3:$Y$7690,"N",'2way'!$Q$3:$Q$7690,"=" &amp;B219) +  COUNTIFS('2way'!$N$3:$N$7690,"&gt;50%",'2way'!$Y$3:$Y$7690,"N",'2way'!$R$3:$R$7690,"=" &amp;B219)</f>
        <v>0</v>
      </c>
      <c r="O219" s="61">
        <f>COUNTIFS('2way'!$N$3:$N$7690,"&gt;50%",'2way'!$Y$3:$Y$7690,"Y",'2way'!$Q$3:$Q$7690,"=" &amp;B219) +  COUNTIFS('2way'!$N$3:$N$7690,"&gt;50%",'2way'!$Y$3:$Y$7690,"Y",'2way'!$R$3:$R$7690,"=" &amp;B219)</f>
        <v>0</v>
      </c>
      <c r="P219">
        <f>COUNTIF('2way'!$Q$3:$Q$7690,"=" &amp;B219) + COUNTIF('2way'!$R$3:$R$7690,"=" &amp;B219)</f>
        <v>5</v>
      </c>
      <c r="Q219" s="6">
        <f t="shared" si="54"/>
        <v>0</v>
      </c>
      <c r="R219" s="6">
        <f t="shared" si="55"/>
        <v>0</v>
      </c>
      <c r="S219" s="6">
        <f t="shared" si="56"/>
        <v>0</v>
      </c>
      <c r="T219" s="6">
        <f t="shared" si="57"/>
        <v>0</v>
      </c>
      <c r="U219">
        <f t="shared" si="58"/>
        <v>1</v>
      </c>
      <c r="V219" s="6">
        <f t="shared" si="59"/>
        <v>0.2</v>
      </c>
      <c r="W219">
        <f t="shared" si="60"/>
        <v>0</v>
      </c>
      <c r="X219" s="6">
        <f t="shared" si="61"/>
        <v>0</v>
      </c>
      <c r="Y219">
        <f t="shared" si="62"/>
        <v>4</v>
      </c>
      <c r="Z219" s="6">
        <f t="shared" si="63"/>
        <v>0.8</v>
      </c>
      <c r="AA219">
        <f t="shared" si="64"/>
        <v>0</v>
      </c>
      <c r="AB219" s="6">
        <f t="shared" si="65"/>
        <v>0</v>
      </c>
    </row>
    <row r="220" spans="1:28" x14ac:dyDescent="0.25">
      <c r="A220" t="s">
        <v>269</v>
      </c>
      <c r="B220" t="s">
        <v>503</v>
      </c>
      <c r="C220" s="60">
        <f>COUNTIFS('2way'!$A$3:$A$7690,"&gt;50%",'2way'!$Y$3:$Y$7690,"Y",'2way'!$Q$3:$Q$7690,"=" &amp;B220) +  COUNTIFS('2way'!$A$3:$A$7690,"&gt;50%",'2way'!$Y$3:$Y$7690,"Y",'2way'!$R$3:$R$7690,"=" &amp;B220)</f>
        <v>2</v>
      </c>
      <c r="D220" s="61">
        <f>COUNTIFS('2way'!$A$3:$A$7690,"&gt;50%",'2way'!$Y$3:$Y$7690,"N",'2way'!$Q$3:$Q$7690,"=" &amp;B220) +  COUNTIFS('2way'!$A$3:$A$7690,"&gt;50%",'2way'!$Y$3:$Y$7690,"N",'2way'!$R$3:$R$7690,"=" &amp;B220)</f>
        <v>2</v>
      </c>
      <c r="E220" s="61">
        <f>COUNTIFS('2way'!$B$3:$B$7690,"&gt;50%",'2way'!$Y$3:$Y$7690,"N",'2way'!$Q$3:$Q$7690,"=" &amp;B220) +  COUNTIFS('2way'!$B$3:$B$7690,"&gt;50%",'2way'!$Y$3:$Y$7690,"N",'2way'!$R$3:$R$7690,"=" &amp;B220)</f>
        <v>1</v>
      </c>
      <c r="F220" s="61">
        <f>COUNTIFS('2way'!$B$3:$B$7690,"&gt;50%",'2way'!$Y$3:$Y$7690,"Y",'2way'!$Q$3:$Q$7690,"=" &amp;B220) +  COUNTIFS('2way'!$B$3:$B$7690,"&gt;50%",'2way'!$Y$3:$Y$7690,"Y",'2way'!$R$3:$R$7690,"=" &amp;B220)</f>
        <v>0</v>
      </c>
      <c r="G220">
        <f>COUNTIF('2way'!$Q$3:$Q$7690,"=" &amp;B220) + COUNTIF('2way'!$R$3:$R$7690,"=" &amp;B220)</f>
        <v>6</v>
      </c>
      <c r="H220" s="6">
        <f t="shared" si="50"/>
        <v>0.33333333333333331</v>
      </c>
      <c r="I220" s="6">
        <f t="shared" si="51"/>
        <v>0.33333333333333331</v>
      </c>
      <c r="J220" s="6">
        <f t="shared" si="52"/>
        <v>0.16666666666666666</v>
      </c>
      <c r="K220" s="6">
        <f t="shared" si="53"/>
        <v>0</v>
      </c>
      <c r="L220" s="61">
        <f>COUNTIFS('2way'!$M$3:$M$7690,"&gt;50%",'2way'!$Y$3:$Y$7690,"Y",'2way'!$Q$3:$Q$7690,"=" &amp;B220) +  COUNTIFS('2way'!$M$3:$M$7690,"&gt;50%",'2way'!$Y$3:$Y$7690,"Y",'2way'!$R$3:$R$7690,"=" &amp;B220)</f>
        <v>0</v>
      </c>
      <c r="M220" s="61">
        <f>COUNTIFS('2way'!$M$3:$M$7690,"&gt;50%",'2way'!$Y$3:$Y$7690,"N",'2way'!$Q$3:$Q$7690,"=" &amp;B220) +  COUNTIFS('2way'!$M$3:$M$7690,"&gt;50%",'2way'!$Y$3:$Y$7690,"N",'2way'!$R$3:$R$7690,"=" &amp;B220)</f>
        <v>0</v>
      </c>
      <c r="N220" s="61">
        <f>COUNTIFS('2way'!$N$3:$N$7690,"&gt;50%",'2way'!$Y$3:$Y$7690,"N",'2way'!$Q$3:$Q$7690,"=" &amp;B220) +  COUNTIFS('2way'!$N$3:$N$7690,"&gt;50%",'2way'!$Y$3:$Y$7690,"N",'2way'!$R$3:$R$7690,"=" &amp;B220)</f>
        <v>0</v>
      </c>
      <c r="O220" s="61">
        <f>COUNTIFS('2way'!$N$3:$N$7690,"&gt;50%",'2way'!$Y$3:$Y$7690,"Y",'2way'!$Q$3:$Q$7690,"=" &amp;B220) +  COUNTIFS('2way'!$N$3:$N$7690,"&gt;50%",'2way'!$Y$3:$Y$7690,"Y",'2way'!$R$3:$R$7690,"=" &amp;B220)</f>
        <v>0</v>
      </c>
      <c r="P220">
        <f>COUNTIF('2way'!$Q$3:$Q$7690,"=" &amp;B220) + COUNTIF('2way'!$R$3:$R$7690,"=" &amp;B220)</f>
        <v>6</v>
      </c>
      <c r="Q220" s="6">
        <f t="shared" si="54"/>
        <v>0</v>
      </c>
      <c r="R220" s="6">
        <f t="shared" si="55"/>
        <v>0</v>
      </c>
      <c r="S220" s="6">
        <f t="shared" si="56"/>
        <v>0</v>
      </c>
      <c r="T220" s="6">
        <f t="shared" si="57"/>
        <v>0</v>
      </c>
      <c r="U220">
        <f t="shared" si="58"/>
        <v>3</v>
      </c>
      <c r="V220" s="6">
        <f t="shared" si="59"/>
        <v>0.5</v>
      </c>
      <c r="W220">
        <f t="shared" si="60"/>
        <v>0</v>
      </c>
      <c r="X220" s="6">
        <f t="shared" si="61"/>
        <v>0</v>
      </c>
      <c r="Y220">
        <f t="shared" si="62"/>
        <v>2</v>
      </c>
      <c r="Z220" s="6">
        <f t="shared" si="63"/>
        <v>0.33333333333333331</v>
      </c>
      <c r="AA220">
        <f t="shared" si="64"/>
        <v>0</v>
      </c>
      <c r="AB220" s="6">
        <f t="shared" si="65"/>
        <v>0</v>
      </c>
    </row>
    <row r="221" spans="1:28" x14ac:dyDescent="0.25">
      <c r="A221" t="s">
        <v>269</v>
      </c>
      <c r="B221" t="s">
        <v>437</v>
      </c>
      <c r="C221" s="60">
        <f>COUNTIFS('2way'!$A$3:$A$7690,"&gt;50%",'2way'!$Y$3:$Y$7690,"Y",'2way'!$Q$3:$Q$7690,"=" &amp;B221) +  COUNTIFS('2way'!$A$3:$A$7690,"&gt;50%",'2way'!$Y$3:$Y$7690,"Y",'2way'!$R$3:$R$7690,"=" &amp;B221)</f>
        <v>3</v>
      </c>
      <c r="D221" s="61">
        <f>COUNTIFS('2way'!$A$3:$A$7690,"&gt;50%",'2way'!$Y$3:$Y$7690,"N",'2way'!$Q$3:$Q$7690,"=" &amp;B221) +  COUNTIFS('2way'!$A$3:$A$7690,"&gt;50%",'2way'!$Y$3:$Y$7690,"N",'2way'!$R$3:$R$7690,"=" &amp;B221)</f>
        <v>1</v>
      </c>
      <c r="E221" s="61">
        <f>COUNTIFS('2way'!$B$3:$B$7690,"&gt;50%",'2way'!$Y$3:$Y$7690,"N",'2way'!$Q$3:$Q$7690,"=" &amp;B221) +  COUNTIFS('2way'!$B$3:$B$7690,"&gt;50%",'2way'!$Y$3:$Y$7690,"N",'2way'!$R$3:$R$7690,"=" &amp;B221)</f>
        <v>1</v>
      </c>
      <c r="F221" s="61">
        <f>COUNTIFS('2way'!$B$3:$B$7690,"&gt;50%",'2way'!$Y$3:$Y$7690,"Y",'2way'!$Q$3:$Q$7690,"=" &amp;B221) +  COUNTIFS('2way'!$B$3:$B$7690,"&gt;50%",'2way'!$Y$3:$Y$7690,"Y",'2way'!$R$3:$R$7690,"=" &amp;B221)</f>
        <v>1</v>
      </c>
      <c r="G221">
        <f>COUNTIF('2way'!$Q$3:$Q$7690,"=" &amp;B221) + COUNTIF('2way'!$R$3:$R$7690,"=" &amp;B221)</f>
        <v>6</v>
      </c>
      <c r="H221" s="6">
        <f t="shared" si="50"/>
        <v>0.5</v>
      </c>
      <c r="I221" s="6">
        <f t="shared" si="51"/>
        <v>0.16666666666666666</v>
      </c>
      <c r="J221" s="6">
        <f t="shared" si="52"/>
        <v>0.16666666666666666</v>
      </c>
      <c r="K221" s="6">
        <f t="shared" si="53"/>
        <v>0.16666666666666666</v>
      </c>
      <c r="L221" s="61">
        <f>COUNTIFS('2way'!$M$3:$M$7690,"&gt;50%",'2way'!$Y$3:$Y$7690,"Y",'2way'!$Q$3:$Q$7690,"=" &amp;B221) +  COUNTIFS('2way'!$M$3:$M$7690,"&gt;50%",'2way'!$Y$3:$Y$7690,"Y",'2way'!$R$3:$R$7690,"=" &amp;B221)</f>
        <v>0</v>
      </c>
      <c r="M221" s="61">
        <f>COUNTIFS('2way'!$M$3:$M$7690,"&gt;50%",'2way'!$Y$3:$Y$7690,"N",'2way'!$Q$3:$Q$7690,"=" &amp;B221) +  COUNTIFS('2way'!$M$3:$M$7690,"&gt;50%",'2way'!$Y$3:$Y$7690,"N",'2way'!$R$3:$R$7690,"=" &amp;B221)</f>
        <v>0</v>
      </c>
      <c r="N221" s="61">
        <f>COUNTIFS('2way'!$N$3:$N$7690,"&gt;50%",'2way'!$Y$3:$Y$7690,"N",'2way'!$Q$3:$Q$7690,"=" &amp;B221) +  COUNTIFS('2way'!$N$3:$N$7690,"&gt;50%",'2way'!$Y$3:$Y$7690,"N",'2way'!$R$3:$R$7690,"=" &amp;B221)</f>
        <v>0</v>
      </c>
      <c r="O221" s="61">
        <f>COUNTIFS('2way'!$N$3:$N$7690,"&gt;50%",'2way'!$Y$3:$Y$7690,"Y",'2way'!$Q$3:$Q$7690,"=" &amp;B221) +  COUNTIFS('2way'!$N$3:$N$7690,"&gt;50%",'2way'!$Y$3:$Y$7690,"Y",'2way'!$R$3:$R$7690,"=" &amp;B221)</f>
        <v>0</v>
      </c>
      <c r="P221">
        <f>COUNTIF('2way'!$Q$3:$Q$7690,"=" &amp;B221) + COUNTIF('2way'!$R$3:$R$7690,"=" &amp;B221)</f>
        <v>6</v>
      </c>
      <c r="Q221" s="6">
        <f t="shared" si="54"/>
        <v>0</v>
      </c>
      <c r="R221" s="6">
        <f t="shared" si="55"/>
        <v>0</v>
      </c>
      <c r="S221" s="6">
        <f t="shared" si="56"/>
        <v>0</v>
      </c>
      <c r="T221" s="6">
        <f t="shared" si="57"/>
        <v>0</v>
      </c>
      <c r="U221">
        <f t="shared" si="58"/>
        <v>4</v>
      </c>
      <c r="V221" s="6">
        <f t="shared" si="59"/>
        <v>0.66666666666666663</v>
      </c>
      <c r="W221">
        <f t="shared" si="60"/>
        <v>0</v>
      </c>
      <c r="X221" s="6">
        <f t="shared" si="61"/>
        <v>0</v>
      </c>
      <c r="Y221">
        <f t="shared" si="62"/>
        <v>2</v>
      </c>
      <c r="Z221" s="6">
        <f t="shared" si="63"/>
        <v>0.33333333333333331</v>
      </c>
      <c r="AA221">
        <f t="shared" si="64"/>
        <v>0</v>
      </c>
      <c r="AB221" s="6">
        <f t="shared" si="65"/>
        <v>0</v>
      </c>
    </row>
    <row r="222" spans="1:28" x14ac:dyDescent="0.25">
      <c r="A222" t="s">
        <v>269</v>
      </c>
      <c r="B222" t="s">
        <v>501</v>
      </c>
      <c r="C222" s="60">
        <f>COUNTIFS('2way'!$A$3:$A$7690,"&gt;50%",'2way'!$Y$3:$Y$7690,"Y",'2way'!$Q$3:$Q$7690,"=" &amp;B222) +  COUNTIFS('2way'!$A$3:$A$7690,"&gt;50%",'2way'!$Y$3:$Y$7690,"Y",'2way'!$R$3:$R$7690,"=" &amp;B222)</f>
        <v>0</v>
      </c>
      <c r="D222" s="61">
        <f>COUNTIFS('2way'!$A$3:$A$7690,"&gt;50%",'2way'!$Y$3:$Y$7690,"N",'2way'!$Q$3:$Q$7690,"=" &amp;B222) +  COUNTIFS('2way'!$A$3:$A$7690,"&gt;50%",'2way'!$Y$3:$Y$7690,"N",'2way'!$R$3:$R$7690,"=" &amp;B222)</f>
        <v>1</v>
      </c>
      <c r="E222" s="61">
        <f>COUNTIFS('2way'!$B$3:$B$7690,"&gt;50%",'2way'!$Y$3:$Y$7690,"N",'2way'!$Q$3:$Q$7690,"=" &amp;B222) +  COUNTIFS('2way'!$B$3:$B$7690,"&gt;50%",'2way'!$Y$3:$Y$7690,"N",'2way'!$R$3:$R$7690,"=" &amp;B222)</f>
        <v>4</v>
      </c>
      <c r="F222" s="61">
        <f>COUNTIFS('2way'!$B$3:$B$7690,"&gt;50%",'2way'!$Y$3:$Y$7690,"Y",'2way'!$Q$3:$Q$7690,"=" &amp;B222) +  COUNTIFS('2way'!$B$3:$B$7690,"&gt;50%",'2way'!$Y$3:$Y$7690,"Y",'2way'!$R$3:$R$7690,"=" &amp;B222)</f>
        <v>1</v>
      </c>
      <c r="G222">
        <f>COUNTIF('2way'!$Q$3:$Q$7690,"=" &amp;B222) + COUNTIF('2way'!$R$3:$R$7690,"=" &amp;B222)</f>
        <v>6</v>
      </c>
      <c r="H222" s="6">
        <f t="shared" si="50"/>
        <v>0</v>
      </c>
      <c r="I222" s="6">
        <f t="shared" si="51"/>
        <v>0.16666666666666666</v>
      </c>
      <c r="J222" s="6">
        <f t="shared" si="52"/>
        <v>0.66666666666666663</v>
      </c>
      <c r="K222" s="6">
        <f t="shared" si="53"/>
        <v>0.16666666666666666</v>
      </c>
      <c r="L222" s="61">
        <f>COUNTIFS('2way'!$M$3:$M$7690,"&gt;50%",'2way'!$Y$3:$Y$7690,"Y",'2way'!$Q$3:$Q$7690,"=" &amp;B222) +  COUNTIFS('2way'!$M$3:$M$7690,"&gt;50%",'2way'!$Y$3:$Y$7690,"Y",'2way'!$R$3:$R$7690,"=" &amp;B222)</f>
        <v>0</v>
      </c>
      <c r="M222" s="61">
        <f>COUNTIFS('2way'!$M$3:$M$7690,"&gt;50%",'2way'!$Y$3:$Y$7690,"N",'2way'!$Q$3:$Q$7690,"=" &amp;B222) +  COUNTIFS('2way'!$M$3:$M$7690,"&gt;50%",'2way'!$Y$3:$Y$7690,"N",'2way'!$R$3:$R$7690,"=" &amp;B222)</f>
        <v>0</v>
      </c>
      <c r="N222" s="61">
        <f>COUNTIFS('2way'!$N$3:$N$7690,"&gt;50%",'2way'!$Y$3:$Y$7690,"N",'2way'!$Q$3:$Q$7690,"=" &amp;B222) +  COUNTIFS('2way'!$N$3:$N$7690,"&gt;50%",'2way'!$Y$3:$Y$7690,"N",'2way'!$R$3:$R$7690,"=" &amp;B222)</f>
        <v>0</v>
      </c>
      <c r="O222" s="61">
        <f>COUNTIFS('2way'!$N$3:$N$7690,"&gt;50%",'2way'!$Y$3:$Y$7690,"Y",'2way'!$Q$3:$Q$7690,"=" &amp;B222) +  COUNTIFS('2way'!$N$3:$N$7690,"&gt;50%",'2way'!$Y$3:$Y$7690,"Y",'2way'!$R$3:$R$7690,"=" &amp;B222)</f>
        <v>0</v>
      </c>
      <c r="P222">
        <f>COUNTIF('2way'!$Q$3:$Q$7690,"=" &amp;B222) + COUNTIF('2way'!$R$3:$R$7690,"=" &amp;B222)</f>
        <v>6</v>
      </c>
      <c r="Q222" s="6">
        <f t="shared" si="54"/>
        <v>0</v>
      </c>
      <c r="R222" s="6">
        <f t="shared" si="55"/>
        <v>0</v>
      </c>
      <c r="S222" s="6">
        <f t="shared" si="56"/>
        <v>0</v>
      </c>
      <c r="T222" s="6">
        <f t="shared" si="57"/>
        <v>0</v>
      </c>
      <c r="U222">
        <f t="shared" si="58"/>
        <v>4</v>
      </c>
      <c r="V222" s="6">
        <f t="shared" si="59"/>
        <v>0.66666666666666663</v>
      </c>
      <c r="W222">
        <f t="shared" si="60"/>
        <v>0</v>
      </c>
      <c r="X222" s="6">
        <f t="shared" si="61"/>
        <v>0</v>
      </c>
      <c r="Y222">
        <f t="shared" si="62"/>
        <v>2</v>
      </c>
      <c r="Z222" s="6">
        <f t="shared" si="63"/>
        <v>0.33333333333333331</v>
      </c>
      <c r="AA222">
        <f t="shared" si="64"/>
        <v>0</v>
      </c>
      <c r="AB222" s="6">
        <f t="shared" si="65"/>
        <v>0</v>
      </c>
    </row>
    <row r="223" spans="1:28" x14ac:dyDescent="0.25">
      <c r="A223" t="s">
        <v>269</v>
      </c>
      <c r="B223" t="s">
        <v>439</v>
      </c>
      <c r="C223" s="60">
        <f>COUNTIFS('2way'!$A$3:$A$7690,"&gt;50%",'2way'!$Y$3:$Y$7690,"Y",'2way'!$Q$3:$Q$7690,"=" &amp;B223) +  COUNTIFS('2way'!$A$3:$A$7690,"&gt;50%",'2way'!$Y$3:$Y$7690,"Y",'2way'!$R$3:$R$7690,"=" &amp;B223)</f>
        <v>2</v>
      </c>
      <c r="D223" s="61">
        <f>COUNTIFS('2way'!$A$3:$A$7690,"&gt;50%",'2way'!$Y$3:$Y$7690,"N",'2way'!$Q$3:$Q$7690,"=" &amp;B223) +  COUNTIFS('2way'!$A$3:$A$7690,"&gt;50%",'2way'!$Y$3:$Y$7690,"N",'2way'!$R$3:$R$7690,"=" &amp;B223)</f>
        <v>3</v>
      </c>
      <c r="E223" s="61">
        <f>COUNTIFS('2way'!$B$3:$B$7690,"&gt;50%",'2way'!$Y$3:$Y$7690,"N",'2way'!$Q$3:$Q$7690,"=" &amp;B223) +  COUNTIFS('2way'!$B$3:$B$7690,"&gt;50%",'2way'!$Y$3:$Y$7690,"N",'2way'!$R$3:$R$7690,"=" &amp;B223)</f>
        <v>0</v>
      </c>
      <c r="F223" s="61">
        <f>COUNTIFS('2way'!$B$3:$B$7690,"&gt;50%",'2way'!$Y$3:$Y$7690,"Y",'2way'!$Q$3:$Q$7690,"=" &amp;B223) +  COUNTIFS('2way'!$B$3:$B$7690,"&gt;50%",'2way'!$Y$3:$Y$7690,"Y",'2way'!$R$3:$R$7690,"=" &amp;B223)</f>
        <v>1</v>
      </c>
      <c r="G223">
        <f>COUNTIF('2way'!$Q$3:$Q$7690,"=" &amp;B223) + COUNTIF('2way'!$R$3:$R$7690,"=" &amp;B223)</f>
        <v>6</v>
      </c>
      <c r="H223" s="6">
        <f t="shared" si="50"/>
        <v>0.33333333333333331</v>
      </c>
      <c r="I223" s="6">
        <f t="shared" si="51"/>
        <v>0.5</v>
      </c>
      <c r="J223" s="6">
        <f t="shared" si="52"/>
        <v>0</v>
      </c>
      <c r="K223" s="6">
        <f t="shared" si="53"/>
        <v>0.16666666666666666</v>
      </c>
      <c r="L223" s="61">
        <f>COUNTIFS('2way'!$M$3:$M$7690,"&gt;50%",'2way'!$Y$3:$Y$7690,"Y",'2way'!$Q$3:$Q$7690,"=" &amp;B223) +  COUNTIFS('2way'!$M$3:$M$7690,"&gt;50%",'2way'!$Y$3:$Y$7690,"Y",'2way'!$R$3:$R$7690,"=" &amp;B223)</f>
        <v>0</v>
      </c>
      <c r="M223" s="61">
        <f>COUNTIFS('2way'!$M$3:$M$7690,"&gt;50%",'2way'!$Y$3:$Y$7690,"N",'2way'!$Q$3:$Q$7690,"=" &amp;B223) +  COUNTIFS('2way'!$M$3:$M$7690,"&gt;50%",'2way'!$Y$3:$Y$7690,"N",'2way'!$R$3:$R$7690,"=" &amp;B223)</f>
        <v>0</v>
      </c>
      <c r="N223" s="61">
        <f>COUNTIFS('2way'!$N$3:$N$7690,"&gt;50%",'2way'!$Y$3:$Y$7690,"N",'2way'!$Q$3:$Q$7690,"=" &amp;B223) +  COUNTIFS('2way'!$N$3:$N$7690,"&gt;50%",'2way'!$Y$3:$Y$7690,"N",'2way'!$R$3:$R$7690,"=" &amp;B223)</f>
        <v>0</v>
      </c>
      <c r="O223" s="61">
        <f>COUNTIFS('2way'!$N$3:$N$7690,"&gt;50%",'2way'!$Y$3:$Y$7690,"Y",'2way'!$Q$3:$Q$7690,"=" &amp;B223) +  COUNTIFS('2way'!$N$3:$N$7690,"&gt;50%",'2way'!$Y$3:$Y$7690,"Y",'2way'!$R$3:$R$7690,"=" &amp;B223)</f>
        <v>0</v>
      </c>
      <c r="P223">
        <f>COUNTIF('2way'!$Q$3:$Q$7690,"=" &amp;B223) + COUNTIF('2way'!$R$3:$R$7690,"=" &amp;B223)</f>
        <v>6</v>
      </c>
      <c r="Q223" s="6">
        <f t="shared" si="54"/>
        <v>0</v>
      </c>
      <c r="R223" s="6">
        <f t="shared" si="55"/>
        <v>0</v>
      </c>
      <c r="S223" s="6">
        <f t="shared" si="56"/>
        <v>0</v>
      </c>
      <c r="T223" s="6">
        <f t="shared" si="57"/>
        <v>0</v>
      </c>
      <c r="U223">
        <f t="shared" si="58"/>
        <v>2</v>
      </c>
      <c r="V223" s="6">
        <f t="shared" si="59"/>
        <v>0.33333333333333331</v>
      </c>
      <c r="W223">
        <f t="shared" si="60"/>
        <v>0</v>
      </c>
      <c r="X223" s="6">
        <f t="shared" si="61"/>
        <v>0</v>
      </c>
      <c r="Y223">
        <f t="shared" si="62"/>
        <v>4</v>
      </c>
      <c r="Z223" s="6">
        <f t="shared" si="63"/>
        <v>0.66666666666666663</v>
      </c>
      <c r="AA223">
        <f t="shared" si="64"/>
        <v>0</v>
      </c>
      <c r="AB223" s="6">
        <f t="shared" si="65"/>
        <v>0</v>
      </c>
    </row>
    <row r="224" spans="1:28" x14ac:dyDescent="0.25">
      <c r="A224" t="s">
        <v>269</v>
      </c>
      <c r="B224" t="s">
        <v>435</v>
      </c>
      <c r="C224" s="60">
        <f>COUNTIFS('2way'!$A$3:$A$7690,"&gt;50%",'2way'!$Y$3:$Y$7690,"Y",'2way'!$Q$3:$Q$7690,"=" &amp;B224) +  COUNTIFS('2way'!$A$3:$A$7690,"&gt;50%",'2way'!$Y$3:$Y$7690,"Y",'2way'!$R$3:$R$7690,"=" &amp;B224)</f>
        <v>0</v>
      </c>
      <c r="D224" s="61">
        <f>COUNTIFS('2way'!$A$3:$A$7690,"&gt;50%",'2way'!$Y$3:$Y$7690,"N",'2way'!$Q$3:$Q$7690,"=" &amp;B224) +  COUNTIFS('2way'!$A$3:$A$7690,"&gt;50%",'2way'!$Y$3:$Y$7690,"N",'2way'!$R$3:$R$7690,"=" &amp;B224)</f>
        <v>0</v>
      </c>
      <c r="E224" s="61">
        <f>COUNTIFS('2way'!$B$3:$B$7690,"&gt;50%",'2way'!$Y$3:$Y$7690,"N",'2way'!$Q$3:$Q$7690,"=" &amp;B224) +  COUNTIFS('2way'!$B$3:$B$7690,"&gt;50%",'2way'!$Y$3:$Y$7690,"N",'2way'!$R$3:$R$7690,"=" &amp;B224)</f>
        <v>2</v>
      </c>
      <c r="F224" s="61">
        <f>COUNTIFS('2way'!$B$3:$B$7690,"&gt;50%",'2way'!$Y$3:$Y$7690,"Y",'2way'!$Q$3:$Q$7690,"=" &amp;B224) +  COUNTIFS('2way'!$B$3:$B$7690,"&gt;50%",'2way'!$Y$3:$Y$7690,"Y",'2way'!$R$3:$R$7690,"=" &amp;B224)</f>
        <v>4</v>
      </c>
      <c r="G224">
        <f>COUNTIF('2way'!$Q$3:$Q$7690,"=" &amp;B224) + COUNTIF('2way'!$R$3:$R$7690,"=" &amp;B224)</f>
        <v>6</v>
      </c>
      <c r="H224" s="6">
        <f t="shared" si="50"/>
        <v>0</v>
      </c>
      <c r="I224" s="6">
        <f t="shared" si="51"/>
        <v>0</v>
      </c>
      <c r="J224" s="6">
        <f t="shared" si="52"/>
        <v>0.33333333333333331</v>
      </c>
      <c r="K224" s="6">
        <f t="shared" si="53"/>
        <v>0.66666666666666663</v>
      </c>
      <c r="L224" s="61">
        <f>COUNTIFS('2way'!$M$3:$M$7690,"&gt;50%",'2way'!$Y$3:$Y$7690,"Y",'2way'!$Q$3:$Q$7690,"=" &amp;B224) +  COUNTIFS('2way'!$M$3:$M$7690,"&gt;50%",'2way'!$Y$3:$Y$7690,"Y",'2way'!$R$3:$R$7690,"=" &amp;B224)</f>
        <v>0</v>
      </c>
      <c r="M224" s="61">
        <f>COUNTIFS('2way'!$M$3:$M$7690,"&gt;50%",'2way'!$Y$3:$Y$7690,"N",'2way'!$Q$3:$Q$7690,"=" &amp;B224) +  COUNTIFS('2way'!$M$3:$M$7690,"&gt;50%",'2way'!$Y$3:$Y$7690,"N",'2way'!$R$3:$R$7690,"=" &amp;B224)</f>
        <v>0</v>
      </c>
      <c r="N224" s="61">
        <f>COUNTIFS('2way'!$N$3:$N$7690,"&gt;50%",'2way'!$Y$3:$Y$7690,"N",'2way'!$Q$3:$Q$7690,"=" &amp;B224) +  COUNTIFS('2way'!$N$3:$N$7690,"&gt;50%",'2way'!$Y$3:$Y$7690,"N",'2way'!$R$3:$R$7690,"=" &amp;B224)</f>
        <v>0</v>
      </c>
      <c r="O224" s="61">
        <f>COUNTIFS('2way'!$N$3:$N$7690,"&gt;50%",'2way'!$Y$3:$Y$7690,"Y",'2way'!$Q$3:$Q$7690,"=" &amp;B224) +  COUNTIFS('2way'!$N$3:$N$7690,"&gt;50%",'2way'!$Y$3:$Y$7690,"Y",'2way'!$R$3:$R$7690,"=" &amp;B224)</f>
        <v>0</v>
      </c>
      <c r="P224">
        <f>COUNTIF('2way'!$Q$3:$Q$7690,"=" &amp;B224) + COUNTIF('2way'!$R$3:$R$7690,"=" &amp;B224)</f>
        <v>6</v>
      </c>
      <c r="Q224" s="6">
        <f t="shared" si="54"/>
        <v>0</v>
      </c>
      <c r="R224" s="6">
        <f t="shared" si="55"/>
        <v>0</v>
      </c>
      <c r="S224" s="6">
        <f t="shared" si="56"/>
        <v>0</v>
      </c>
      <c r="T224" s="6">
        <f t="shared" si="57"/>
        <v>0</v>
      </c>
      <c r="U224">
        <f t="shared" si="58"/>
        <v>2</v>
      </c>
      <c r="V224" s="6">
        <f t="shared" si="59"/>
        <v>0.33333333333333331</v>
      </c>
      <c r="W224">
        <f t="shared" si="60"/>
        <v>0</v>
      </c>
      <c r="X224" s="6">
        <f t="shared" si="61"/>
        <v>0</v>
      </c>
      <c r="Y224">
        <f t="shared" si="62"/>
        <v>4</v>
      </c>
      <c r="Z224" s="6">
        <f t="shared" si="63"/>
        <v>0.66666666666666663</v>
      </c>
      <c r="AA224">
        <f t="shared" si="64"/>
        <v>0</v>
      </c>
      <c r="AB224" s="6">
        <f t="shared" si="65"/>
        <v>0</v>
      </c>
    </row>
    <row r="225" spans="1:28" x14ac:dyDescent="0.25">
      <c r="A225" t="s">
        <v>269</v>
      </c>
      <c r="B225" t="s">
        <v>361</v>
      </c>
      <c r="C225" s="60">
        <f>COUNTIFS('2way'!$A$3:$A$7690,"&gt;50%",'2way'!$Y$3:$Y$7690,"Y",'2way'!$Q$3:$Q$7690,"=" &amp;B225) +  COUNTIFS('2way'!$A$3:$A$7690,"&gt;50%",'2way'!$Y$3:$Y$7690,"Y",'2way'!$R$3:$R$7690,"=" &amp;B225)</f>
        <v>3</v>
      </c>
      <c r="D225" s="61">
        <f>COUNTIFS('2way'!$A$3:$A$7690,"&gt;50%",'2way'!$Y$3:$Y$7690,"N",'2way'!$Q$3:$Q$7690,"=" &amp;B225) +  COUNTIFS('2way'!$A$3:$A$7690,"&gt;50%",'2way'!$Y$3:$Y$7690,"N",'2way'!$R$3:$R$7690,"=" &amp;B225)</f>
        <v>0</v>
      </c>
      <c r="E225" s="61">
        <f>COUNTIFS('2way'!$B$3:$B$7690,"&gt;50%",'2way'!$Y$3:$Y$7690,"N",'2way'!$Q$3:$Q$7690,"=" &amp;B225) +  COUNTIFS('2way'!$B$3:$B$7690,"&gt;50%",'2way'!$Y$3:$Y$7690,"N",'2way'!$R$3:$R$7690,"=" &amp;B225)</f>
        <v>2</v>
      </c>
      <c r="F225" s="61">
        <f>COUNTIFS('2way'!$B$3:$B$7690,"&gt;50%",'2way'!$Y$3:$Y$7690,"Y",'2way'!$Q$3:$Q$7690,"=" &amp;B225) +  COUNTIFS('2way'!$B$3:$B$7690,"&gt;50%",'2way'!$Y$3:$Y$7690,"Y",'2way'!$R$3:$R$7690,"=" &amp;B225)</f>
        <v>0</v>
      </c>
      <c r="G225">
        <f>COUNTIF('2way'!$Q$3:$Q$7690,"=" &amp;B225) + COUNTIF('2way'!$R$3:$R$7690,"=" &amp;B225)</f>
        <v>5</v>
      </c>
      <c r="H225" s="6">
        <f t="shared" si="50"/>
        <v>0.6</v>
      </c>
      <c r="I225" s="6">
        <f t="shared" si="51"/>
        <v>0</v>
      </c>
      <c r="J225" s="6">
        <f t="shared" si="52"/>
        <v>0.4</v>
      </c>
      <c r="K225" s="6">
        <f t="shared" si="53"/>
        <v>0</v>
      </c>
      <c r="L225" s="61">
        <f>COUNTIFS('2way'!$M$3:$M$7690,"&gt;50%",'2way'!$Y$3:$Y$7690,"Y",'2way'!$Q$3:$Q$7690,"=" &amp;B225) +  COUNTIFS('2way'!$M$3:$M$7690,"&gt;50%",'2way'!$Y$3:$Y$7690,"Y",'2way'!$R$3:$R$7690,"=" &amp;B225)</f>
        <v>0</v>
      </c>
      <c r="M225" s="61">
        <f>COUNTIFS('2way'!$M$3:$M$7690,"&gt;50%",'2way'!$Y$3:$Y$7690,"N",'2way'!$Q$3:$Q$7690,"=" &amp;B225) +  COUNTIFS('2way'!$M$3:$M$7690,"&gt;50%",'2way'!$Y$3:$Y$7690,"N",'2way'!$R$3:$R$7690,"=" &amp;B225)</f>
        <v>0</v>
      </c>
      <c r="N225" s="61">
        <f>COUNTIFS('2way'!$N$3:$N$7690,"&gt;50%",'2way'!$Y$3:$Y$7690,"N",'2way'!$Q$3:$Q$7690,"=" &amp;B225) +  COUNTIFS('2way'!$N$3:$N$7690,"&gt;50%",'2way'!$Y$3:$Y$7690,"N",'2way'!$R$3:$R$7690,"=" &amp;B225)</f>
        <v>0</v>
      </c>
      <c r="O225" s="61">
        <f>COUNTIFS('2way'!$N$3:$N$7690,"&gt;50%",'2way'!$Y$3:$Y$7690,"Y",'2way'!$Q$3:$Q$7690,"=" &amp;B225) +  COUNTIFS('2way'!$N$3:$N$7690,"&gt;50%",'2way'!$Y$3:$Y$7690,"Y",'2way'!$R$3:$R$7690,"=" &amp;B225)</f>
        <v>0</v>
      </c>
      <c r="P225">
        <f>COUNTIF('2way'!$Q$3:$Q$7690,"=" &amp;B225) + COUNTIF('2way'!$R$3:$R$7690,"=" &amp;B225)</f>
        <v>5</v>
      </c>
      <c r="Q225" s="6">
        <f t="shared" si="54"/>
        <v>0</v>
      </c>
      <c r="R225" s="6">
        <f t="shared" si="55"/>
        <v>0</v>
      </c>
      <c r="S225" s="6">
        <f t="shared" si="56"/>
        <v>0</v>
      </c>
      <c r="T225" s="6">
        <f t="shared" si="57"/>
        <v>0</v>
      </c>
      <c r="U225">
        <f t="shared" si="58"/>
        <v>5</v>
      </c>
      <c r="V225" s="6">
        <f t="shared" si="59"/>
        <v>1</v>
      </c>
      <c r="W225">
        <f t="shared" si="60"/>
        <v>0</v>
      </c>
      <c r="X225" s="6">
        <f t="shared" si="61"/>
        <v>0</v>
      </c>
      <c r="Y225">
        <f t="shared" si="62"/>
        <v>0</v>
      </c>
      <c r="Z225" s="6">
        <f t="shared" si="63"/>
        <v>0</v>
      </c>
      <c r="AA225">
        <f t="shared" si="64"/>
        <v>0</v>
      </c>
      <c r="AB225" s="6">
        <f t="shared" si="65"/>
        <v>0</v>
      </c>
    </row>
    <row r="226" spans="1:28" x14ac:dyDescent="0.25">
      <c r="A226" t="s">
        <v>269</v>
      </c>
      <c r="B226" t="s">
        <v>360</v>
      </c>
      <c r="C226" s="60">
        <f>COUNTIFS('2way'!$A$3:$A$7690,"&gt;50%",'2way'!$Y$3:$Y$7690,"Y",'2way'!$Q$3:$Q$7690,"=" &amp;B226) +  COUNTIFS('2way'!$A$3:$A$7690,"&gt;50%",'2way'!$Y$3:$Y$7690,"Y",'2way'!$R$3:$R$7690,"=" &amp;B226)</f>
        <v>0</v>
      </c>
      <c r="D226" s="61">
        <f>COUNTIFS('2way'!$A$3:$A$7690,"&gt;50%",'2way'!$Y$3:$Y$7690,"N",'2way'!$Q$3:$Q$7690,"=" &amp;B226) +  COUNTIFS('2way'!$A$3:$A$7690,"&gt;50%",'2way'!$Y$3:$Y$7690,"N",'2way'!$R$3:$R$7690,"=" &amp;B226)</f>
        <v>1</v>
      </c>
      <c r="E226" s="61">
        <f>COUNTIFS('2way'!$B$3:$B$7690,"&gt;50%",'2way'!$Y$3:$Y$7690,"N",'2way'!$Q$3:$Q$7690,"=" &amp;B226) +  COUNTIFS('2way'!$B$3:$B$7690,"&gt;50%",'2way'!$Y$3:$Y$7690,"N",'2way'!$R$3:$R$7690,"=" &amp;B226)</f>
        <v>4</v>
      </c>
      <c r="F226" s="61">
        <f>COUNTIFS('2way'!$B$3:$B$7690,"&gt;50%",'2way'!$Y$3:$Y$7690,"Y",'2way'!$Q$3:$Q$7690,"=" &amp;B226) +  COUNTIFS('2way'!$B$3:$B$7690,"&gt;50%",'2way'!$Y$3:$Y$7690,"Y",'2way'!$R$3:$R$7690,"=" &amp;B226)</f>
        <v>1</v>
      </c>
      <c r="G226">
        <f>COUNTIF('2way'!$Q$3:$Q$7690,"=" &amp;B226) + COUNTIF('2way'!$R$3:$R$7690,"=" &amp;B226)</f>
        <v>6</v>
      </c>
      <c r="H226" s="6">
        <f t="shared" si="50"/>
        <v>0</v>
      </c>
      <c r="I226" s="6">
        <f t="shared" si="51"/>
        <v>0.16666666666666666</v>
      </c>
      <c r="J226" s="6">
        <f t="shared" si="52"/>
        <v>0.66666666666666663</v>
      </c>
      <c r="K226" s="6">
        <f t="shared" si="53"/>
        <v>0.16666666666666666</v>
      </c>
      <c r="L226" s="61">
        <f>COUNTIFS('2way'!$M$3:$M$7690,"&gt;50%",'2way'!$Y$3:$Y$7690,"Y",'2way'!$Q$3:$Q$7690,"=" &amp;B226) +  COUNTIFS('2way'!$M$3:$M$7690,"&gt;50%",'2way'!$Y$3:$Y$7690,"Y",'2way'!$R$3:$R$7690,"=" &amp;B226)</f>
        <v>0</v>
      </c>
      <c r="M226" s="61">
        <f>COUNTIFS('2way'!$M$3:$M$7690,"&gt;50%",'2way'!$Y$3:$Y$7690,"N",'2way'!$Q$3:$Q$7690,"=" &amp;B226) +  COUNTIFS('2way'!$M$3:$M$7690,"&gt;50%",'2way'!$Y$3:$Y$7690,"N",'2way'!$R$3:$R$7690,"=" &amp;B226)</f>
        <v>0</v>
      </c>
      <c r="N226" s="61">
        <f>COUNTIFS('2way'!$N$3:$N$7690,"&gt;50%",'2way'!$Y$3:$Y$7690,"N",'2way'!$Q$3:$Q$7690,"=" &amp;B226) +  COUNTIFS('2way'!$N$3:$N$7690,"&gt;50%",'2way'!$Y$3:$Y$7690,"N",'2way'!$R$3:$R$7690,"=" &amp;B226)</f>
        <v>0</v>
      </c>
      <c r="O226" s="61">
        <f>COUNTIFS('2way'!$N$3:$N$7690,"&gt;50%",'2way'!$Y$3:$Y$7690,"Y",'2way'!$Q$3:$Q$7690,"=" &amp;B226) +  COUNTIFS('2way'!$N$3:$N$7690,"&gt;50%",'2way'!$Y$3:$Y$7690,"Y",'2way'!$R$3:$R$7690,"=" &amp;B226)</f>
        <v>0</v>
      </c>
      <c r="P226">
        <f>COUNTIF('2way'!$Q$3:$Q$7690,"=" &amp;B226) + COUNTIF('2way'!$R$3:$R$7690,"=" &amp;B226)</f>
        <v>6</v>
      </c>
      <c r="Q226" s="6">
        <f t="shared" si="54"/>
        <v>0</v>
      </c>
      <c r="R226" s="6">
        <f t="shared" si="55"/>
        <v>0</v>
      </c>
      <c r="S226" s="6">
        <f t="shared" si="56"/>
        <v>0</v>
      </c>
      <c r="T226" s="6">
        <f t="shared" si="57"/>
        <v>0</v>
      </c>
      <c r="U226">
        <f t="shared" si="58"/>
        <v>4</v>
      </c>
      <c r="V226" s="6">
        <f t="shared" si="59"/>
        <v>0.66666666666666663</v>
      </c>
      <c r="W226">
        <f t="shared" si="60"/>
        <v>0</v>
      </c>
      <c r="X226" s="6">
        <f t="shared" si="61"/>
        <v>0</v>
      </c>
      <c r="Y226">
        <f t="shared" si="62"/>
        <v>2</v>
      </c>
      <c r="Z226" s="6">
        <f t="shared" si="63"/>
        <v>0.33333333333333331</v>
      </c>
      <c r="AA226">
        <f t="shared" si="64"/>
        <v>0</v>
      </c>
      <c r="AB226" s="6">
        <f t="shared" si="65"/>
        <v>0</v>
      </c>
    </row>
    <row r="227" spans="1:28" x14ac:dyDescent="0.25">
      <c r="A227" t="s">
        <v>269</v>
      </c>
      <c r="B227" t="s">
        <v>440</v>
      </c>
      <c r="C227" s="60">
        <f>COUNTIFS('2way'!$A$3:$A$7690,"&gt;50%",'2way'!$Y$3:$Y$7690,"Y",'2way'!$Q$3:$Q$7690,"=" &amp;B227) +  COUNTIFS('2way'!$A$3:$A$7690,"&gt;50%",'2way'!$Y$3:$Y$7690,"Y",'2way'!$R$3:$R$7690,"=" &amp;B227)</f>
        <v>1</v>
      </c>
      <c r="D227" s="61">
        <f>COUNTIFS('2way'!$A$3:$A$7690,"&gt;50%",'2way'!$Y$3:$Y$7690,"N",'2way'!$Q$3:$Q$7690,"=" &amp;B227) +  COUNTIFS('2way'!$A$3:$A$7690,"&gt;50%",'2way'!$Y$3:$Y$7690,"N",'2way'!$R$3:$R$7690,"=" &amp;B227)</f>
        <v>0</v>
      </c>
      <c r="E227" s="61">
        <f>COUNTIFS('2way'!$B$3:$B$7690,"&gt;50%",'2way'!$Y$3:$Y$7690,"N",'2way'!$Q$3:$Q$7690,"=" &amp;B227) +  COUNTIFS('2way'!$B$3:$B$7690,"&gt;50%",'2way'!$Y$3:$Y$7690,"N",'2way'!$R$3:$R$7690,"=" &amp;B227)</f>
        <v>0</v>
      </c>
      <c r="F227" s="61">
        <f>COUNTIFS('2way'!$B$3:$B$7690,"&gt;50%",'2way'!$Y$3:$Y$7690,"Y",'2way'!$Q$3:$Q$7690,"=" &amp;B227) +  COUNTIFS('2way'!$B$3:$B$7690,"&gt;50%",'2way'!$Y$3:$Y$7690,"Y",'2way'!$R$3:$R$7690,"=" &amp;B227)</f>
        <v>4</v>
      </c>
      <c r="G227">
        <f>COUNTIF('2way'!$Q$3:$Q$7690,"=" &amp;B227) + COUNTIF('2way'!$R$3:$R$7690,"=" &amp;B227)</f>
        <v>6</v>
      </c>
      <c r="H227" s="6">
        <f t="shared" si="50"/>
        <v>0.16666666666666666</v>
      </c>
      <c r="I227" s="6">
        <f t="shared" si="51"/>
        <v>0</v>
      </c>
      <c r="J227" s="6">
        <f t="shared" si="52"/>
        <v>0</v>
      </c>
      <c r="K227" s="6">
        <f t="shared" si="53"/>
        <v>0.66666666666666663</v>
      </c>
      <c r="L227" s="61">
        <f>COUNTIFS('2way'!$M$3:$M$7690,"&gt;50%",'2way'!$Y$3:$Y$7690,"Y",'2way'!$Q$3:$Q$7690,"=" &amp;B227) +  COUNTIFS('2way'!$M$3:$M$7690,"&gt;50%",'2way'!$Y$3:$Y$7690,"Y",'2way'!$R$3:$R$7690,"=" &amp;B227)</f>
        <v>0</v>
      </c>
      <c r="M227" s="61">
        <f>COUNTIFS('2way'!$M$3:$M$7690,"&gt;50%",'2way'!$Y$3:$Y$7690,"N",'2way'!$Q$3:$Q$7690,"=" &amp;B227) +  COUNTIFS('2way'!$M$3:$M$7690,"&gt;50%",'2way'!$Y$3:$Y$7690,"N",'2way'!$R$3:$R$7690,"=" &amp;B227)</f>
        <v>0</v>
      </c>
      <c r="N227" s="61">
        <f>COUNTIFS('2way'!$N$3:$N$7690,"&gt;50%",'2way'!$Y$3:$Y$7690,"N",'2way'!$Q$3:$Q$7690,"=" &amp;B227) +  COUNTIFS('2way'!$N$3:$N$7690,"&gt;50%",'2way'!$Y$3:$Y$7690,"N",'2way'!$R$3:$R$7690,"=" &amp;B227)</f>
        <v>0</v>
      </c>
      <c r="O227" s="61">
        <f>COUNTIFS('2way'!$N$3:$N$7690,"&gt;50%",'2way'!$Y$3:$Y$7690,"Y",'2way'!$Q$3:$Q$7690,"=" &amp;B227) +  COUNTIFS('2way'!$N$3:$N$7690,"&gt;50%",'2way'!$Y$3:$Y$7690,"Y",'2way'!$R$3:$R$7690,"=" &amp;B227)</f>
        <v>0</v>
      </c>
      <c r="P227">
        <f>COUNTIF('2way'!$Q$3:$Q$7690,"=" &amp;B227) + COUNTIF('2way'!$R$3:$R$7690,"=" &amp;B227)</f>
        <v>6</v>
      </c>
      <c r="Q227" s="6">
        <f t="shared" si="54"/>
        <v>0</v>
      </c>
      <c r="R227" s="6">
        <f t="shared" si="55"/>
        <v>0</v>
      </c>
      <c r="S227" s="6">
        <f t="shared" si="56"/>
        <v>0</v>
      </c>
      <c r="T227" s="6">
        <f t="shared" si="57"/>
        <v>0</v>
      </c>
      <c r="U227">
        <f t="shared" si="58"/>
        <v>1</v>
      </c>
      <c r="V227" s="6">
        <f t="shared" si="59"/>
        <v>0.16666666666666666</v>
      </c>
      <c r="W227">
        <f t="shared" si="60"/>
        <v>0</v>
      </c>
      <c r="X227" s="6">
        <f t="shared" si="61"/>
        <v>0</v>
      </c>
      <c r="Y227">
        <f t="shared" si="62"/>
        <v>4</v>
      </c>
      <c r="Z227" s="6">
        <f t="shared" si="63"/>
        <v>0.66666666666666663</v>
      </c>
      <c r="AA227">
        <f t="shared" si="64"/>
        <v>0</v>
      </c>
      <c r="AB227" s="6">
        <f t="shared" si="65"/>
        <v>0</v>
      </c>
    </row>
    <row r="228" spans="1:28" x14ac:dyDescent="0.25">
      <c r="A228" t="s">
        <v>269</v>
      </c>
      <c r="B228" t="s">
        <v>498</v>
      </c>
      <c r="C228" s="60">
        <f>COUNTIFS('2way'!$A$3:$A$7690,"&gt;50%",'2way'!$Y$3:$Y$7690,"Y",'2way'!$Q$3:$Q$7690,"=" &amp;B228) +  COUNTIFS('2way'!$A$3:$A$7690,"&gt;50%",'2way'!$Y$3:$Y$7690,"Y",'2way'!$R$3:$R$7690,"=" &amp;B228)</f>
        <v>0</v>
      </c>
      <c r="D228" s="61">
        <f>COUNTIFS('2way'!$A$3:$A$7690,"&gt;50%",'2way'!$Y$3:$Y$7690,"N",'2way'!$Q$3:$Q$7690,"=" &amp;B228) +  COUNTIFS('2way'!$A$3:$A$7690,"&gt;50%",'2way'!$Y$3:$Y$7690,"N",'2way'!$R$3:$R$7690,"=" &amp;B228)</f>
        <v>1</v>
      </c>
      <c r="E228" s="61">
        <f>COUNTIFS('2way'!$B$3:$B$7690,"&gt;50%",'2way'!$Y$3:$Y$7690,"N",'2way'!$Q$3:$Q$7690,"=" &amp;B228) +  COUNTIFS('2way'!$B$3:$B$7690,"&gt;50%",'2way'!$Y$3:$Y$7690,"N",'2way'!$R$3:$R$7690,"=" &amp;B228)</f>
        <v>2</v>
      </c>
      <c r="F228" s="61">
        <f>COUNTIFS('2way'!$B$3:$B$7690,"&gt;50%",'2way'!$Y$3:$Y$7690,"Y",'2way'!$Q$3:$Q$7690,"=" &amp;B228) +  COUNTIFS('2way'!$B$3:$B$7690,"&gt;50%",'2way'!$Y$3:$Y$7690,"Y",'2way'!$R$3:$R$7690,"=" &amp;B228)</f>
        <v>3</v>
      </c>
      <c r="G228">
        <f>COUNTIF('2way'!$Q$3:$Q$7690,"=" &amp;B228) + COUNTIF('2way'!$R$3:$R$7690,"=" &amp;B228)</f>
        <v>6</v>
      </c>
      <c r="H228" s="6">
        <f t="shared" si="50"/>
        <v>0</v>
      </c>
      <c r="I228" s="6">
        <f t="shared" si="51"/>
        <v>0.16666666666666666</v>
      </c>
      <c r="J228" s="6">
        <f t="shared" si="52"/>
        <v>0.33333333333333331</v>
      </c>
      <c r="K228" s="6">
        <f t="shared" si="53"/>
        <v>0.5</v>
      </c>
      <c r="L228" s="61">
        <f>COUNTIFS('2way'!$M$3:$M$7690,"&gt;50%",'2way'!$Y$3:$Y$7690,"Y",'2way'!$Q$3:$Q$7690,"=" &amp;B228) +  COUNTIFS('2way'!$M$3:$M$7690,"&gt;50%",'2way'!$Y$3:$Y$7690,"Y",'2way'!$R$3:$R$7690,"=" &amp;B228)</f>
        <v>0</v>
      </c>
      <c r="M228" s="61">
        <f>COUNTIFS('2way'!$M$3:$M$7690,"&gt;50%",'2way'!$Y$3:$Y$7690,"N",'2way'!$Q$3:$Q$7690,"=" &amp;B228) +  COUNTIFS('2way'!$M$3:$M$7690,"&gt;50%",'2way'!$Y$3:$Y$7690,"N",'2way'!$R$3:$R$7690,"=" &amp;B228)</f>
        <v>0</v>
      </c>
      <c r="N228" s="61">
        <f>COUNTIFS('2way'!$N$3:$N$7690,"&gt;50%",'2way'!$Y$3:$Y$7690,"N",'2way'!$Q$3:$Q$7690,"=" &amp;B228) +  COUNTIFS('2way'!$N$3:$N$7690,"&gt;50%",'2way'!$Y$3:$Y$7690,"N",'2way'!$R$3:$R$7690,"=" &amp;B228)</f>
        <v>0</v>
      </c>
      <c r="O228" s="61">
        <f>COUNTIFS('2way'!$N$3:$N$7690,"&gt;50%",'2way'!$Y$3:$Y$7690,"Y",'2way'!$Q$3:$Q$7690,"=" &amp;B228) +  COUNTIFS('2way'!$N$3:$N$7690,"&gt;50%",'2way'!$Y$3:$Y$7690,"Y",'2way'!$R$3:$R$7690,"=" &amp;B228)</f>
        <v>0</v>
      </c>
      <c r="P228">
        <f>COUNTIF('2way'!$Q$3:$Q$7690,"=" &amp;B228) + COUNTIF('2way'!$R$3:$R$7690,"=" &amp;B228)</f>
        <v>6</v>
      </c>
      <c r="Q228" s="6">
        <f t="shared" si="54"/>
        <v>0</v>
      </c>
      <c r="R228" s="6">
        <f t="shared" si="55"/>
        <v>0</v>
      </c>
      <c r="S228" s="6">
        <f t="shared" si="56"/>
        <v>0</v>
      </c>
      <c r="T228" s="6">
        <f t="shared" si="57"/>
        <v>0</v>
      </c>
      <c r="U228">
        <f t="shared" si="58"/>
        <v>2</v>
      </c>
      <c r="V228" s="6">
        <f t="shared" si="59"/>
        <v>0.33333333333333331</v>
      </c>
      <c r="W228">
        <f t="shared" si="60"/>
        <v>0</v>
      </c>
      <c r="X228" s="6">
        <f t="shared" si="61"/>
        <v>0</v>
      </c>
      <c r="Y228">
        <f t="shared" si="62"/>
        <v>4</v>
      </c>
      <c r="Z228" s="6">
        <f t="shared" si="63"/>
        <v>0.66666666666666663</v>
      </c>
      <c r="AA228">
        <f t="shared" si="64"/>
        <v>0</v>
      </c>
      <c r="AB228" s="6">
        <f t="shared" si="65"/>
        <v>0</v>
      </c>
    </row>
    <row r="229" spans="1:28" x14ac:dyDescent="0.25">
      <c r="A229" t="s">
        <v>269</v>
      </c>
      <c r="B229" t="s">
        <v>500</v>
      </c>
      <c r="C229" s="60">
        <f>COUNTIFS('2way'!$A$3:$A$7690,"&gt;50%",'2way'!$Y$3:$Y$7690,"Y",'2way'!$Q$3:$Q$7690,"=" &amp;B229) +  COUNTIFS('2way'!$A$3:$A$7690,"&gt;50%",'2way'!$Y$3:$Y$7690,"Y",'2way'!$R$3:$R$7690,"=" &amp;B229)</f>
        <v>1</v>
      </c>
      <c r="D229" s="61">
        <f>COUNTIFS('2way'!$A$3:$A$7690,"&gt;50%",'2way'!$Y$3:$Y$7690,"N",'2way'!$Q$3:$Q$7690,"=" &amp;B229) +  COUNTIFS('2way'!$A$3:$A$7690,"&gt;50%",'2way'!$Y$3:$Y$7690,"N",'2way'!$R$3:$R$7690,"=" &amp;B229)</f>
        <v>2</v>
      </c>
      <c r="E229" s="61">
        <f>COUNTIFS('2way'!$B$3:$B$7690,"&gt;50%",'2way'!$Y$3:$Y$7690,"N",'2way'!$Q$3:$Q$7690,"=" &amp;B229) +  COUNTIFS('2way'!$B$3:$B$7690,"&gt;50%",'2way'!$Y$3:$Y$7690,"N",'2way'!$R$3:$R$7690,"=" &amp;B229)</f>
        <v>0</v>
      </c>
      <c r="F229" s="61">
        <f>COUNTIFS('2way'!$B$3:$B$7690,"&gt;50%",'2way'!$Y$3:$Y$7690,"Y",'2way'!$Q$3:$Q$7690,"=" &amp;B229) +  COUNTIFS('2way'!$B$3:$B$7690,"&gt;50%",'2way'!$Y$3:$Y$7690,"Y",'2way'!$R$3:$R$7690,"=" &amp;B229)</f>
        <v>3</v>
      </c>
      <c r="G229">
        <f>COUNTIF('2way'!$Q$3:$Q$7690,"=" &amp;B229) + COUNTIF('2way'!$R$3:$R$7690,"=" &amp;B229)</f>
        <v>6</v>
      </c>
      <c r="H229" s="6">
        <f t="shared" si="50"/>
        <v>0.16666666666666666</v>
      </c>
      <c r="I229" s="6">
        <f t="shared" si="51"/>
        <v>0.33333333333333331</v>
      </c>
      <c r="J229" s="6">
        <f t="shared" si="52"/>
        <v>0</v>
      </c>
      <c r="K229" s="6">
        <f t="shared" si="53"/>
        <v>0.5</v>
      </c>
      <c r="L229" s="61">
        <f>COUNTIFS('2way'!$M$3:$M$7690,"&gt;50%",'2way'!$Y$3:$Y$7690,"Y",'2way'!$Q$3:$Q$7690,"=" &amp;B229) +  COUNTIFS('2way'!$M$3:$M$7690,"&gt;50%",'2way'!$Y$3:$Y$7690,"Y",'2way'!$R$3:$R$7690,"=" &amp;B229)</f>
        <v>0</v>
      </c>
      <c r="M229" s="61">
        <f>COUNTIFS('2way'!$M$3:$M$7690,"&gt;50%",'2way'!$Y$3:$Y$7690,"N",'2way'!$Q$3:$Q$7690,"=" &amp;B229) +  COUNTIFS('2way'!$M$3:$M$7690,"&gt;50%",'2way'!$Y$3:$Y$7690,"N",'2way'!$R$3:$R$7690,"=" &amp;B229)</f>
        <v>0</v>
      </c>
      <c r="N229" s="61">
        <f>COUNTIFS('2way'!$N$3:$N$7690,"&gt;50%",'2way'!$Y$3:$Y$7690,"N",'2way'!$Q$3:$Q$7690,"=" &amp;B229) +  COUNTIFS('2way'!$N$3:$N$7690,"&gt;50%",'2way'!$Y$3:$Y$7690,"N",'2way'!$R$3:$R$7690,"=" &amp;B229)</f>
        <v>0</v>
      </c>
      <c r="O229" s="61">
        <f>COUNTIFS('2way'!$N$3:$N$7690,"&gt;50%",'2way'!$Y$3:$Y$7690,"Y",'2way'!$Q$3:$Q$7690,"=" &amp;B229) +  COUNTIFS('2way'!$N$3:$N$7690,"&gt;50%",'2way'!$Y$3:$Y$7690,"Y",'2way'!$R$3:$R$7690,"=" &amp;B229)</f>
        <v>0</v>
      </c>
      <c r="P229">
        <f>COUNTIF('2way'!$Q$3:$Q$7690,"=" &amp;B229) + COUNTIF('2way'!$R$3:$R$7690,"=" &amp;B229)</f>
        <v>6</v>
      </c>
      <c r="Q229" s="6">
        <f t="shared" si="54"/>
        <v>0</v>
      </c>
      <c r="R229" s="6">
        <f t="shared" si="55"/>
        <v>0</v>
      </c>
      <c r="S229" s="6">
        <f t="shared" si="56"/>
        <v>0</v>
      </c>
      <c r="T229" s="6">
        <f t="shared" si="57"/>
        <v>0</v>
      </c>
      <c r="U229">
        <f t="shared" si="58"/>
        <v>1</v>
      </c>
      <c r="V229" s="6">
        <f t="shared" si="59"/>
        <v>0.16666666666666666</v>
      </c>
      <c r="W229">
        <f t="shared" si="60"/>
        <v>0</v>
      </c>
      <c r="X229" s="6">
        <f t="shared" si="61"/>
        <v>0</v>
      </c>
      <c r="Y229">
        <f t="shared" si="62"/>
        <v>5</v>
      </c>
      <c r="Z229" s="6">
        <f t="shared" si="63"/>
        <v>0.83333333333333337</v>
      </c>
      <c r="AA229">
        <f t="shared" si="64"/>
        <v>0</v>
      </c>
      <c r="AB229" s="6">
        <f t="shared" si="65"/>
        <v>0</v>
      </c>
    </row>
    <row r="230" spans="1:28" x14ac:dyDescent="0.25">
      <c r="A230" t="s">
        <v>269</v>
      </c>
      <c r="B230" t="s">
        <v>362</v>
      </c>
      <c r="C230" s="60">
        <f>COUNTIFS('2way'!$A$3:$A$7690,"&gt;50%",'2way'!$Y$3:$Y$7690,"Y",'2way'!$Q$3:$Q$7690,"=" &amp;B230) +  COUNTIFS('2way'!$A$3:$A$7690,"&gt;50%",'2way'!$Y$3:$Y$7690,"Y",'2way'!$R$3:$R$7690,"=" &amp;B230)</f>
        <v>0</v>
      </c>
      <c r="D230" s="61">
        <f>COUNTIFS('2way'!$A$3:$A$7690,"&gt;50%",'2way'!$Y$3:$Y$7690,"N",'2way'!$Q$3:$Q$7690,"=" &amp;B230) +  COUNTIFS('2way'!$A$3:$A$7690,"&gt;50%",'2way'!$Y$3:$Y$7690,"N",'2way'!$R$3:$R$7690,"=" &amp;B230)</f>
        <v>1</v>
      </c>
      <c r="E230" s="61">
        <f>COUNTIFS('2way'!$B$3:$B$7690,"&gt;50%",'2way'!$Y$3:$Y$7690,"N",'2way'!$Q$3:$Q$7690,"=" &amp;B230) +  COUNTIFS('2way'!$B$3:$B$7690,"&gt;50%",'2way'!$Y$3:$Y$7690,"N",'2way'!$R$3:$R$7690,"=" &amp;B230)</f>
        <v>3</v>
      </c>
      <c r="F230" s="61">
        <f>COUNTIFS('2way'!$B$3:$B$7690,"&gt;50%",'2way'!$Y$3:$Y$7690,"Y",'2way'!$Q$3:$Q$7690,"=" &amp;B230) +  COUNTIFS('2way'!$B$3:$B$7690,"&gt;50%",'2way'!$Y$3:$Y$7690,"Y",'2way'!$R$3:$R$7690,"=" &amp;B230)</f>
        <v>1</v>
      </c>
      <c r="G230">
        <f>COUNTIF('2way'!$Q$3:$Q$7690,"=" &amp;B230) + COUNTIF('2way'!$R$3:$R$7690,"=" &amp;B230)</f>
        <v>6</v>
      </c>
      <c r="H230" s="6">
        <f t="shared" si="50"/>
        <v>0</v>
      </c>
      <c r="I230" s="6">
        <f t="shared" si="51"/>
        <v>0.16666666666666666</v>
      </c>
      <c r="J230" s="6">
        <f t="shared" si="52"/>
        <v>0.5</v>
      </c>
      <c r="K230" s="6">
        <f t="shared" si="53"/>
        <v>0.16666666666666666</v>
      </c>
      <c r="L230" s="61">
        <f>COUNTIFS('2way'!$M$3:$M$7690,"&gt;50%",'2way'!$Y$3:$Y$7690,"Y",'2way'!$Q$3:$Q$7690,"=" &amp;B230) +  COUNTIFS('2way'!$M$3:$M$7690,"&gt;50%",'2way'!$Y$3:$Y$7690,"Y",'2way'!$R$3:$R$7690,"=" &amp;B230)</f>
        <v>0</v>
      </c>
      <c r="M230" s="61">
        <f>COUNTIFS('2way'!$M$3:$M$7690,"&gt;50%",'2way'!$Y$3:$Y$7690,"N",'2way'!$Q$3:$Q$7690,"=" &amp;B230) +  COUNTIFS('2way'!$M$3:$M$7690,"&gt;50%",'2way'!$Y$3:$Y$7690,"N",'2way'!$R$3:$R$7690,"=" &amp;B230)</f>
        <v>0</v>
      </c>
      <c r="N230" s="61">
        <f>COUNTIFS('2way'!$N$3:$N$7690,"&gt;50%",'2way'!$Y$3:$Y$7690,"N",'2way'!$Q$3:$Q$7690,"=" &amp;B230) +  COUNTIFS('2way'!$N$3:$N$7690,"&gt;50%",'2way'!$Y$3:$Y$7690,"N",'2way'!$R$3:$R$7690,"=" &amp;B230)</f>
        <v>0</v>
      </c>
      <c r="O230" s="61">
        <f>COUNTIFS('2way'!$N$3:$N$7690,"&gt;50%",'2way'!$Y$3:$Y$7690,"Y",'2way'!$Q$3:$Q$7690,"=" &amp;B230) +  COUNTIFS('2way'!$N$3:$N$7690,"&gt;50%",'2way'!$Y$3:$Y$7690,"Y",'2way'!$R$3:$R$7690,"=" &amp;B230)</f>
        <v>0</v>
      </c>
      <c r="P230">
        <f>COUNTIF('2way'!$Q$3:$Q$7690,"=" &amp;B230) + COUNTIF('2way'!$R$3:$R$7690,"=" &amp;B230)</f>
        <v>6</v>
      </c>
      <c r="Q230" s="6">
        <f t="shared" si="54"/>
        <v>0</v>
      </c>
      <c r="R230" s="6">
        <f t="shared" si="55"/>
        <v>0</v>
      </c>
      <c r="S230" s="6">
        <f t="shared" si="56"/>
        <v>0</v>
      </c>
      <c r="T230" s="6">
        <f t="shared" si="57"/>
        <v>0</v>
      </c>
      <c r="U230">
        <f t="shared" si="58"/>
        <v>3</v>
      </c>
      <c r="V230" s="6">
        <f t="shared" si="59"/>
        <v>0.5</v>
      </c>
      <c r="W230">
        <f t="shared" si="60"/>
        <v>0</v>
      </c>
      <c r="X230" s="6">
        <f t="shared" si="61"/>
        <v>0</v>
      </c>
      <c r="Y230">
        <f t="shared" si="62"/>
        <v>2</v>
      </c>
      <c r="Z230" s="6">
        <f t="shared" si="63"/>
        <v>0.33333333333333331</v>
      </c>
      <c r="AA230">
        <f t="shared" si="64"/>
        <v>0</v>
      </c>
      <c r="AB230" s="6">
        <f t="shared" si="65"/>
        <v>0</v>
      </c>
    </row>
    <row r="231" spans="1:28" x14ac:dyDescent="0.25">
      <c r="A231" t="s">
        <v>269</v>
      </c>
      <c r="B231" t="s">
        <v>502</v>
      </c>
      <c r="C231" s="60">
        <f>COUNTIFS('2way'!$A$3:$A$7690,"&gt;50%",'2way'!$Y$3:$Y$7690,"Y",'2way'!$Q$3:$Q$7690,"=" &amp;B231) +  COUNTIFS('2way'!$A$3:$A$7690,"&gt;50%",'2way'!$Y$3:$Y$7690,"Y",'2way'!$R$3:$R$7690,"=" &amp;B231)</f>
        <v>0</v>
      </c>
      <c r="D231" s="61">
        <f>COUNTIFS('2way'!$A$3:$A$7690,"&gt;50%",'2way'!$Y$3:$Y$7690,"N",'2way'!$Q$3:$Q$7690,"=" &amp;B231) +  COUNTIFS('2way'!$A$3:$A$7690,"&gt;50%",'2way'!$Y$3:$Y$7690,"N",'2way'!$R$3:$R$7690,"=" &amp;B231)</f>
        <v>2</v>
      </c>
      <c r="E231" s="61">
        <f>COUNTIFS('2way'!$B$3:$B$7690,"&gt;50%",'2way'!$Y$3:$Y$7690,"N",'2way'!$Q$3:$Q$7690,"=" &amp;B231) +  COUNTIFS('2way'!$B$3:$B$7690,"&gt;50%",'2way'!$Y$3:$Y$7690,"N",'2way'!$R$3:$R$7690,"=" &amp;B231)</f>
        <v>3</v>
      </c>
      <c r="F231" s="61">
        <f>COUNTIFS('2way'!$B$3:$B$7690,"&gt;50%",'2way'!$Y$3:$Y$7690,"Y",'2way'!$Q$3:$Q$7690,"=" &amp;B231) +  COUNTIFS('2way'!$B$3:$B$7690,"&gt;50%",'2way'!$Y$3:$Y$7690,"Y",'2way'!$R$3:$R$7690,"=" &amp;B231)</f>
        <v>1</v>
      </c>
      <c r="G231">
        <f>COUNTIF('2way'!$Q$3:$Q$7690,"=" &amp;B231) + COUNTIF('2way'!$R$3:$R$7690,"=" &amp;B231)</f>
        <v>6</v>
      </c>
      <c r="H231" s="6">
        <f t="shared" si="50"/>
        <v>0</v>
      </c>
      <c r="I231" s="6">
        <f t="shared" si="51"/>
        <v>0.33333333333333331</v>
      </c>
      <c r="J231" s="6">
        <f t="shared" si="52"/>
        <v>0.5</v>
      </c>
      <c r="K231" s="6">
        <f t="shared" si="53"/>
        <v>0.16666666666666666</v>
      </c>
      <c r="L231" s="61">
        <f>COUNTIFS('2way'!$M$3:$M$7690,"&gt;50%",'2way'!$Y$3:$Y$7690,"Y",'2way'!$Q$3:$Q$7690,"=" &amp;B231) +  COUNTIFS('2way'!$M$3:$M$7690,"&gt;50%",'2way'!$Y$3:$Y$7690,"Y",'2way'!$R$3:$R$7690,"=" &amp;B231)</f>
        <v>0</v>
      </c>
      <c r="M231" s="61">
        <f>COUNTIFS('2way'!$M$3:$M$7690,"&gt;50%",'2way'!$Y$3:$Y$7690,"N",'2way'!$Q$3:$Q$7690,"=" &amp;B231) +  COUNTIFS('2way'!$M$3:$M$7690,"&gt;50%",'2way'!$Y$3:$Y$7690,"N",'2way'!$R$3:$R$7690,"=" &amp;B231)</f>
        <v>0</v>
      </c>
      <c r="N231" s="61">
        <f>COUNTIFS('2way'!$N$3:$N$7690,"&gt;50%",'2way'!$Y$3:$Y$7690,"N",'2way'!$Q$3:$Q$7690,"=" &amp;B231) +  COUNTIFS('2way'!$N$3:$N$7690,"&gt;50%",'2way'!$Y$3:$Y$7690,"N",'2way'!$R$3:$R$7690,"=" &amp;B231)</f>
        <v>0</v>
      </c>
      <c r="O231" s="61">
        <f>COUNTIFS('2way'!$N$3:$N$7690,"&gt;50%",'2way'!$Y$3:$Y$7690,"Y",'2way'!$Q$3:$Q$7690,"=" &amp;B231) +  COUNTIFS('2way'!$N$3:$N$7690,"&gt;50%",'2way'!$Y$3:$Y$7690,"Y",'2way'!$R$3:$R$7690,"=" &amp;B231)</f>
        <v>0</v>
      </c>
      <c r="P231">
        <f>COUNTIF('2way'!$Q$3:$Q$7690,"=" &amp;B231) + COUNTIF('2way'!$R$3:$R$7690,"=" &amp;B231)</f>
        <v>6</v>
      </c>
      <c r="Q231" s="6">
        <f t="shared" si="54"/>
        <v>0</v>
      </c>
      <c r="R231" s="6">
        <f t="shared" si="55"/>
        <v>0</v>
      </c>
      <c r="S231" s="6">
        <f t="shared" si="56"/>
        <v>0</v>
      </c>
      <c r="T231" s="6">
        <f t="shared" si="57"/>
        <v>0</v>
      </c>
      <c r="U231">
        <f t="shared" si="58"/>
        <v>3</v>
      </c>
      <c r="V231" s="6">
        <f t="shared" si="59"/>
        <v>0.5</v>
      </c>
      <c r="W231">
        <f t="shared" si="60"/>
        <v>0</v>
      </c>
      <c r="X231" s="6">
        <f t="shared" si="61"/>
        <v>0</v>
      </c>
      <c r="Y231">
        <f t="shared" si="62"/>
        <v>3</v>
      </c>
      <c r="Z231" s="6">
        <f t="shared" si="63"/>
        <v>0.5</v>
      </c>
      <c r="AA231">
        <f t="shared" si="64"/>
        <v>0</v>
      </c>
      <c r="AB231" s="6">
        <f t="shared" si="65"/>
        <v>0</v>
      </c>
    </row>
    <row r="232" spans="1:28" x14ac:dyDescent="0.25">
      <c r="A232" t="s">
        <v>276</v>
      </c>
      <c r="B232" t="s">
        <v>368</v>
      </c>
      <c r="C232" s="60">
        <f>COUNTIFS('2way'!$A$3:$A$7690,"&gt;50%",'2way'!$Y$3:$Y$7690,"Y",'2way'!$Q$3:$Q$7690,"=" &amp;B232) +  COUNTIFS('2way'!$A$3:$A$7690,"&gt;50%",'2way'!$Y$3:$Y$7690,"Y",'2way'!$R$3:$R$7690,"=" &amp;B232)</f>
        <v>0</v>
      </c>
      <c r="D232" s="61">
        <f>COUNTIFS('2way'!$A$3:$A$7690,"&gt;50%",'2way'!$Y$3:$Y$7690,"N",'2way'!$Q$3:$Q$7690,"=" &amp;B232) +  COUNTIFS('2way'!$A$3:$A$7690,"&gt;50%",'2way'!$Y$3:$Y$7690,"N",'2way'!$R$3:$R$7690,"=" &amp;B232)</f>
        <v>2</v>
      </c>
      <c r="E232" s="61">
        <f>COUNTIFS('2way'!$B$3:$B$7690,"&gt;50%",'2way'!$Y$3:$Y$7690,"N",'2way'!$Q$3:$Q$7690,"=" &amp;B232) +  COUNTIFS('2way'!$B$3:$B$7690,"&gt;50%",'2way'!$Y$3:$Y$7690,"N",'2way'!$R$3:$R$7690,"=" &amp;B232)</f>
        <v>1</v>
      </c>
      <c r="F232" s="61">
        <f>COUNTIFS('2way'!$B$3:$B$7690,"&gt;50%",'2way'!$Y$3:$Y$7690,"Y",'2way'!$Q$3:$Q$7690,"=" &amp;B232) +  COUNTIFS('2way'!$B$3:$B$7690,"&gt;50%",'2way'!$Y$3:$Y$7690,"Y",'2way'!$R$3:$R$7690,"=" &amp;B232)</f>
        <v>3</v>
      </c>
      <c r="G232">
        <f>COUNTIF('2way'!$Q$3:$Q$7690,"=" &amp;B232) + COUNTIF('2way'!$R$3:$R$7690,"=" &amp;B232)</f>
        <v>7</v>
      </c>
      <c r="H232" s="6">
        <f t="shared" si="50"/>
        <v>0</v>
      </c>
      <c r="I232" s="6">
        <f t="shared" si="51"/>
        <v>0.2857142857142857</v>
      </c>
      <c r="J232" s="6">
        <f t="shared" si="52"/>
        <v>0.14285714285714285</v>
      </c>
      <c r="K232" s="6">
        <f t="shared" si="53"/>
        <v>0.42857142857142855</v>
      </c>
      <c r="L232" s="61">
        <f>COUNTIFS('2way'!$M$3:$M$7690,"&gt;50%",'2way'!$Y$3:$Y$7690,"Y",'2way'!$Q$3:$Q$7690,"=" &amp;B232) +  COUNTIFS('2way'!$M$3:$M$7690,"&gt;50%",'2way'!$Y$3:$Y$7690,"Y",'2way'!$R$3:$R$7690,"=" &amp;B232)</f>
        <v>0</v>
      </c>
      <c r="M232" s="61">
        <f>COUNTIFS('2way'!$M$3:$M$7690,"&gt;50%",'2way'!$Y$3:$Y$7690,"N",'2way'!$Q$3:$Q$7690,"=" &amp;B232) +  COUNTIFS('2way'!$M$3:$M$7690,"&gt;50%",'2way'!$Y$3:$Y$7690,"N",'2way'!$R$3:$R$7690,"=" &amp;B232)</f>
        <v>0</v>
      </c>
      <c r="N232" s="61">
        <f>COUNTIFS('2way'!$N$3:$N$7690,"&gt;50%",'2way'!$Y$3:$Y$7690,"N",'2way'!$Q$3:$Q$7690,"=" &amp;B232) +  COUNTIFS('2way'!$N$3:$N$7690,"&gt;50%",'2way'!$Y$3:$Y$7690,"N",'2way'!$R$3:$R$7690,"=" &amp;B232)</f>
        <v>0</v>
      </c>
      <c r="O232" s="61">
        <f>COUNTIFS('2way'!$N$3:$N$7690,"&gt;50%",'2way'!$Y$3:$Y$7690,"Y",'2way'!$Q$3:$Q$7690,"=" &amp;B232) +  COUNTIFS('2way'!$N$3:$N$7690,"&gt;50%",'2way'!$Y$3:$Y$7690,"Y",'2way'!$R$3:$R$7690,"=" &amp;B232)</f>
        <v>0</v>
      </c>
      <c r="P232">
        <f>COUNTIF('2way'!$Q$3:$Q$7690,"=" &amp;B232) + COUNTIF('2way'!$R$3:$R$7690,"=" &amp;B232)</f>
        <v>7</v>
      </c>
      <c r="Q232" s="6">
        <f t="shared" si="54"/>
        <v>0</v>
      </c>
      <c r="R232" s="6">
        <f t="shared" si="55"/>
        <v>0</v>
      </c>
      <c r="S232" s="6">
        <f t="shared" si="56"/>
        <v>0</v>
      </c>
      <c r="T232" s="6">
        <f t="shared" si="57"/>
        <v>0</v>
      </c>
      <c r="U232">
        <f t="shared" si="58"/>
        <v>1</v>
      </c>
      <c r="V232" s="6">
        <f t="shared" si="59"/>
        <v>0.14285714285714285</v>
      </c>
      <c r="W232">
        <f t="shared" si="60"/>
        <v>0</v>
      </c>
      <c r="X232" s="6">
        <f t="shared" si="61"/>
        <v>0</v>
      </c>
      <c r="Y232">
        <f t="shared" si="62"/>
        <v>5</v>
      </c>
      <c r="Z232" s="6">
        <f t="shared" si="63"/>
        <v>0.7142857142857143</v>
      </c>
      <c r="AA232">
        <f t="shared" si="64"/>
        <v>0</v>
      </c>
      <c r="AB232" s="6">
        <f t="shared" si="65"/>
        <v>0</v>
      </c>
    </row>
    <row r="233" spans="1:28" x14ac:dyDescent="0.25">
      <c r="A233" t="s">
        <v>276</v>
      </c>
      <c r="B233" t="s">
        <v>522</v>
      </c>
      <c r="C233" s="60">
        <f>COUNTIFS('2way'!$A$3:$A$7690,"&gt;50%",'2way'!$Y$3:$Y$7690,"Y",'2way'!$Q$3:$Q$7690,"=" &amp;B233) +  COUNTIFS('2way'!$A$3:$A$7690,"&gt;50%",'2way'!$Y$3:$Y$7690,"Y",'2way'!$R$3:$R$7690,"=" &amp;B233)</f>
        <v>0</v>
      </c>
      <c r="D233" s="61">
        <f>COUNTIFS('2way'!$A$3:$A$7690,"&gt;50%",'2way'!$Y$3:$Y$7690,"N",'2way'!$Q$3:$Q$7690,"=" &amp;B233) +  COUNTIFS('2way'!$A$3:$A$7690,"&gt;50%",'2way'!$Y$3:$Y$7690,"N",'2way'!$R$3:$R$7690,"=" &amp;B233)</f>
        <v>0</v>
      </c>
      <c r="E233" s="61">
        <f>COUNTIFS('2way'!$B$3:$B$7690,"&gt;50%",'2way'!$Y$3:$Y$7690,"N",'2way'!$Q$3:$Q$7690,"=" &amp;B233) +  COUNTIFS('2way'!$B$3:$B$7690,"&gt;50%",'2way'!$Y$3:$Y$7690,"N",'2way'!$R$3:$R$7690,"=" &amp;B233)</f>
        <v>2</v>
      </c>
      <c r="F233" s="61">
        <f>COUNTIFS('2way'!$B$3:$B$7690,"&gt;50%",'2way'!$Y$3:$Y$7690,"Y",'2way'!$Q$3:$Q$7690,"=" &amp;B233) +  COUNTIFS('2way'!$B$3:$B$7690,"&gt;50%",'2way'!$Y$3:$Y$7690,"Y",'2way'!$R$3:$R$7690,"=" &amp;B233)</f>
        <v>5</v>
      </c>
      <c r="G233">
        <f>COUNTIF('2way'!$Q$3:$Q$7690,"=" &amp;B233) + COUNTIF('2way'!$R$3:$R$7690,"=" &amp;B233)</f>
        <v>7</v>
      </c>
      <c r="H233" s="6">
        <f t="shared" si="50"/>
        <v>0</v>
      </c>
      <c r="I233" s="6">
        <f t="shared" si="51"/>
        <v>0</v>
      </c>
      <c r="J233" s="6">
        <f t="shared" si="52"/>
        <v>0.2857142857142857</v>
      </c>
      <c r="K233" s="6">
        <f t="shared" si="53"/>
        <v>0.7142857142857143</v>
      </c>
      <c r="L233" s="61">
        <f>COUNTIFS('2way'!$M$3:$M$7690,"&gt;50%",'2way'!$Y$3:$Y$7690,"Y",'2way'!$Q$3:$Q$7690,"=" &amp;B233) +  COUNTIFS('2way'!$M$3:$M$7690,"&gt;50%",'2way'!$Y$3:$Y$7690,"Y",'2way'!$R$3:$R$7690,"=" &amp;B233)</f>
        <v>0</v>
      </c>
      <c r="M233" s="61">
        <f>COUNTIFS('2way'!$M$3:$M$7690,"&gt;50%",'2way'!$Y$3:$Y$7690,"N",'2way'!$Q$3:$Q$7690,"=" &amp;B233) +  COUNTIFS('2way'!$M$3:$M$7690,"&gt;50%",'2way'!$Y$3:$Y$7690,"N",'2way'!$R$3:$R$7690,"=" &amp;B233)</f>
        <v>0</v>
      </c>
      <c r="N233" s="61">
        <f>COUNTIFS('2way'!$N$3:$N$7690,"&gt;50%",'2way'!$Y$3:$Y$7690,"N",'2way'!$Q$3:$Q$7690,"=" &amp;B233) +  COUNTIFS('2way'!$N$3:$N$7690,"&gt;50%",'2way'!$Y$3:$Y$7690,"N",'2way'!$R$3:$R$7690,"=" &amp;B233)</f>
        <v>0</v>
      </c>
      <c r="O233" s="61">
        <f>COUNTIFS('2way'!$N$3:$N$7690,"&gt;50%",'2way'!$Y$3:$Y$7690,"Y",'2way'!$Q$3:$Q$7690,"=" &amp;B233) +  COUNTIFS('2way'!$N$3:$N$7690,"&gt;50%",'2way'!$Y$3:$Y$7690,"Y",'2way'!$R$3:$R$7690,"=" &amp;B233)</f>
        <v>0</v>
      </c>
      <c r="P233">
        <f>COUNTIF('2way'!$Q$3:$Q$7690,"=" &amp;B233) + COUNTIF('2way'!$R$3:$R$7690,"=" &amp;B233)</f>
        <v>7</v>
      </c>
      <c r="Q233" s="6">
        <f t="shared" si="54"/>
        <v>0</v>
      </c>
      <c r="R233" s="6">
        <f t="shared" si="55"/>
        <v>0</v>
      </c>
      <c r="S233" s="6">
        <f t="shared" si="56"/>
        <v>0</v>
      </c>
      <c r="T233" s="6">
        <f t="shared" si="57"/>
        <v>0</v>
      </c>
      <c r="U233">
        <f t="shared" si="58"/>
        <v>2</v>
      </c>
      <c r="V233" s="6">
        <f t="shared" si="59"/>
        <v>0.2857142857142857</v>
      </c>
      <c r="W233">
        <f t="shared" si="60"/>
        <v>0</v>
      </c>
      <c r="X233" s="6">
        <f t="shared" si="61"/>
        <v>0</v>
      </c>
      <c r="Y233">
        <f t="shared" si="62"/>
        <v>5</v>
      </c>
      <c r="Z233" s="6">
        <f t="shared" si="63"/>
        <v>0.7142857142857143</v>
      </c>
      <c r="AA233">
        <f t="shared" si="64"/>
        <v>0</v>
      </c>
      <c r="AB233" s="6">
        <f t="shared" si="65"/>
        <v>0</v>
      </c>
    </row>
    <row r="234" spans="1:28" x14ac:dyDescent="0.25">
      <c r="A234" t="s">
        <v>276</v>
      </c>
      <c r="B234" t="s">
        <v>451</v>
      </c>
      <c r="C234" s="60">
        <f>COUNTIFS('2way'!$A$3:$A$7690,"&gt;50%",'2way'!$Y$3:$Y$7690,"Y",'2way'!$Q$3:$Q$7690,"=" &amp;B234) +  COUNTIFS('2way'!$A$3:$A$7690,"&gt;50%",'2way'!$Y$3:$Y$7690,"Y",'2way'!$R$3:$R$7690,"=" &amp;B234)</f>
        <v>3</v>
      </c>
      <c r="D234" s="61">
        <f>COUNTIFS('2way'!$A$3:$A$7690,"&gt;50%",'2way'!$Y$3:$Y$7690,"N",'2way'!$Q$3:$Q$7690,"=" &amp;B234) +  COUNTIFS('2way'!$A$3:$A$7690,"&gt;50%",'2way'!$Y$3:$Y$7690,"N",'2way'!$R$3:$R$7690,"=" &amp;B234)</f>
        <v>2</v>
      </c>
      <c r="E234" s="61">
        <f>COUNTIFS('2way'!$B$3:$B$7690,"&gt;50%",'2way'!$Y$3:$Y$7690,"N",'2way'!$Q$3:$Q$7690,"=" &amp;B234) +  COUNTIFS('2way'!$B$3:$B$7690,"&gt;50%",'2way'!$Y$3:$Y$7690,"N",'2way'!$R$3:$R$7690,"=" &amp;B234)</f>
        <v>2</v>
      </c>
      <c r="F234" s="61">
        <f>COUNTIFS('2way'!$B$3:$B$7690,"&gt;50%",'2way'!$Y$3:$Y$7690,"Y",'2way'!$Q$3:$Q$7690,"=" &amp;B234) +  COUNTIFS('2way'!$B$3:$B$7690,"&gt;50%",'2way'!$Y$3:$Y$7690,"Y",'2way'!$R$3:$R$7690,"=" &amp;B234)</f>
        <v>0</v>
      </c>
      <c r="G234">
        <f>COUNTIF('2way'!$Q$3:$Q$7690,"=" &amp;B234) + COUNTIF('2way'!$R$3:$R$7690,"=" &amp;B234)</f>
        <v>7</v>
      </c>
      <c r="H234" s="6">
        <f t="shared" si="50"/>
        <v>0.42857142857142855</v>
      </c>
      <c r="I234" s="6">
        <f t="shared" si="51"/>
        <v>0.2857142857142857</v>
      </c>
      <c r="J234" s="6">
        <f t="shared" si="52"/>
        <v>0.2857142857142857</v>
      </c>
      <c r="K234" s="6">
        <f t="shared" si="53"/>
        <v>0</v>
      </c>
      <c r="L234" s="61">
        <f>COUNTIFS('2way'!$M$3:$M$7690,"&gt;50%",'2way'!$Y$3:$Y$7690,"Y",'2way'!$Q$3:$Q$7690,"=" &amp;B234) +  COUNTIFS('2way'!$M$3:$M$7690,"&gt;50%",'2way'!$Y$3:$Y$7690,"Y",'2way'!$R$3:$R$7690,"=" &amp;B234)</f>
        <v>0</v>
      </c>
      <c r="M234" s="61">
        <f>COUNTIFS('2way'!$M$3:$M$7690,"&gt;50%",'2way'!$Y$3:$Y$7690,"N",'2way'!$Q$3:$Q$7690,"=" &amp;B234) +  COUNTIFS('2way'!$M$3:$M$7690,"&gt;50%",'2way'!$Y$3:$Y$7690,"N",'2way'!$R$3:$R$7690,"=" &amp;B234)</f>
        <v>0</v>
      </c>
      <c r="N234" s="61">
        <f>COUNTIFS('2way'!$N$3:$N$7690,"&gt;50%",'2way'!$Y$3:$Y$7690,"N",'2way'!$Q$3:$Q$7690,"=" &amp;B234) +  COUNTIFS('2way'!$N$3:$N$7690,"&gt;50%",'2way'!$Y$3:$Y$7690,"N",'2way'!$R$3:$R$7690,"=" &amp;B234)</f>
        <v>0</v>
      </c>
      <c r="O234" s="61">
        <f>COUNTIFS('2way'!$N$3:$N$7690,"&gt;50%",'2way'!$Y$3:$Y$7690,"Y",'2way'!$Q$3:$Q$7690,"=" &amp;B234) +  COUNTIFS('2way'!$N$3:$N$7690,"&gt;50%",'2way'!$Y$3:$Y$7690,"Y",'2way'!$R$3:$R$7690,"=" &amp;B234)</f>
        <v>0</v>
      </c>
      <c r="P234">
        <f>COUNTIF('2way'!$Q$3:$Q$7690,"=" &amp;B234) + COUNTIF('2way'!$R$3:$R$7690,"=" &amp;B234)</f>
        <v>7</v>
      </c>
      <c r="Q234" s="6">
        <f t="shared" si="54"/>
        <v>0</v>
      </c>
      <c r="R234" s="6">
        <f t="shared" si="55"/>
        <v>0</v>
      </c>
      <c r="S234" s="6">
        <f t="shared" si="56"/>
        <v>0</v>
      </c>
      <c r="T234" s="6">
        <f t="shared" si="57"/>
        <v>0</v>
      </c>
      <c r="U234">
        <f t="shared" si="58"/>
        <v>5</v>
      </c>
      <c r="V234" s="6">
        <f t="shared" si="59"/>
        <v>0.7142857142857143</v>
      </c>
      <c r="W234">
        <f t="shared" si="60"/>
        <v>0</v>
      </c>
      <c r="X234" s="6">
        <f t="shared" si="61"/>
        <v>0</v>
      </c>
      <c r="Y234">
        <f t="shared" si="62"/>
        <v>2</v>
      </c>
      <c r="Z234" s="6">
        <f t="shared" si="63"/>
        <v>0.2857142857142857</v>
      </c>
      <c r="AA234">
        <f t="shared" si="64"/>
        <v>0</v>
      </c>
      <c r="AB234" s="6">
        <f t="shared" si="65"/>
        <v>0</v>
      </c>
    </row>
    <row r="235" spans="1:28" x14ac:dyDescent="0.25">
      <c r="A235" t="s">
        <v>276</v>
      </c>
      <c r="B235" t="s">
        <v>472</v>
      </c>
      <c r="C235" s="60">
        <f>COUNTIFS('2way'!$A$3:$A$7690,"&gt;50%",'2way'!$Y$3:$Y$7690,"Y",'2way'!$Q$3:$Q$7690,"=" &amp;B235) +  COUNTIFS('2way'!$A$3:$A$7690,"&gt;50%",'2way'!$Y$3:$Y$7690,"Y",'2way'!$R$3:$R$7690,"=" &amp;B235)</f>
        <v>2</v>
      </c>
      <c r="D235" s="61">
        <f>COUNTIFS('2way'!$A$3:$A$7690,"&gt;50%",'2way'!$Y$3:$Y$7690,"N",'2way'!$Q$3:$Q$7690,"=" &amp;B235) +  COUNTIFS('2way'!$A$3:$A$7690,"&gt;50%",'2way'!$Y$3:$Y$7690,"N",'2way'!$R$3:$R$7690,"=" &amp;B235)</f>
        <v>2</v>
      </c>
      <c r="E235" s="61">
        <f>COUNTIFS('2way'!$B$3:$B$7690,"&gt;50%",'2way'!$Y$3:$Y$7690,"N",'2way'!$Q$3:$Q$7690,"=" &amp;B235) +  COUNTIFS('2way'!$B$3:$B$7690,"&gt;50%",'2way'!$Y$3:$Y$7690,"N",'2way'!$R$3:$R$7690,"=" &amp;B235)</f>
        <v>0</v>
      </c>
      <c r="F235" s="61">
        <f>COUNTIFS('2way'!$B$3:$B$7690,"&gt;50%",'2way'!$Y$3:$Y$7690,"Y",'2way'!$Q$3:$Q$7690,"=" &amp;B235) +  COUNTIFS('2way'!$B$3:$B$7690,"&gt;50%",'2way'!$Y$3:$Y$7690,"Y",'2way'!$R$3:$R$7690,"=" &amp;B235)</f>
        <v>3</v>
      </c>
      <c r="G235">
        <f>COUNTIF('2way'!$Q$3:$Q$7690,"=" &amp;B235) + COUNTIF('2way'!$R$3:$R$7690,"=" &amp;B235)</f>
        <v>7</v>
      </c>
      <c r="H235" s="6">
        <f t="shared" si="50"/>
        <v>0.2857142857142857</v>
      </c>
      <c r="I235" s="6">
        <f t="shared" si="51"/>
        <v>0.2857142857142857</v>
      </c>
      <c r="J235" s="6">
        <f t="shared" si="52"/>
        <v>0</v>
      </c>
      <c r="K235" s="6">
        <f t="shared" si="53"/>
        <v>0.42857142857142855</v>
      </c>
      <c r="L235" s="61">
        <f>COUNTIFS('2way'!$M$3:$M$7690,"&gt;50%",'2way'!$Y$3:$Y$7690,"Y",'2way'!$Q$3:$Q$7690,"=" &amp;B235) +  COUNTIFS('2way'!$M$3:$M$7690,"&gt;50%",'2way'!$Y$3:$Y$7690,"Y",'2way'!$R$3:$R$7690,"=" &amp;B235)</f>
        <v>0</v>
      </c>
      <c r="M235" s="61">
        <f>COUNTIFS('2way'!$M$3:$M$7690,"&gt;50%",'2way'!$Y$3:$Y$7690,"N",'2way'!$Q$3:$Q$7690,"=" &amp;B235) +  COUNTIFS('2way'!$M$3:$M$7690,"&gt;50%",'2way'!$Y$3:$Y$7690,"N",'2way'!$R$3:$R$7690,"=" &amp;B235)</f>
        <v>0</v>
      </c>
      <c r="N235" s="61">
        <f>COUNTIFS('2way'!$N$3:$N$7690,"&gt;50%",'2way'!$Y$3:$Y$7690,"N",'2way'!$Q$3:$Q$7690,"=" &amp;B235) +  COUNTIFS('2way'!$N$3:$N$7690,"&gt;50%",'2way'!$Y$3:$Y$7690,"N",'2way'!$R$3:$R$7690,"=" &amp;B235)</f>
        <v>0</v>
      </c>
      <c r="O235" s="61">
        <f>COUNTIFS('2way'!$N$3:$N$7690,"&gt;50%",'2way'!$Y$3:$Y$7690,"Y",'2way'!$Q$3:$Q$7690,"=" &amp;B235) +  COUNTIFS('2way'!$N$3:$N$7690,"&gt;50%",'2way'!$Y$3:$Y$7690,"Y",'2way'!$R$3:$R$7690,"=" &amp;B235)</f>
        <v>0</v>
      </c>
      <c r="P235">
        <f>COUNTIF('2way'!$Q$3:$Q$7690,"=" &amp;B235) + COUNTIF('2way'!$R$3:$R$7690,"=" &amp;B235)</f>
        <v>7</v>
      </c>
      <c r="Q235" s="6">
        <f t="shared" si="54"/>
        <v>0</v>
      </c>
      <c r="R235" s="6">
        <f t="shared" si="55"/>
        <v>0</v>
      </c>
      <c r="S235" s="6">
        <f t="shared" si="56"/>
        <v>0</v>
      </c>
      <c r="T235" s="6">
        <f t="shared" si="57"/>
        <v>0</v>
      </c>
      <c r="U235">
        <f t="shared" si="58"/>
        <v>2</v>
      </c>
      <c r="V235" s="6">
        <f t="shared" si="59"/>
        <v>0.2857142857142857</v>
      </c>
      <c r="W235">
        <f t="shared" si="60"/>
        <v>0</v>
      </c>
      <c r="X235" s="6">
        <f t="shared" si="61"/>
        <v>0</v>
      </c>
      <c r="Y235">
        <f t="shared" si="62"/>
        <v>5</v>
      </c>
      <c r="Z235" s="6">
        <f t="shared" si="63"/>
        <v>0.7142857142857143</v>
      </c>
      <c r="AA235">
        <f t="shared" si="64"/>
        <v>0</v>
      </c>
      <c r="AB235" s="6">
        <f t="shared" si="65"/>
        <v>0</v>
      </c>
    </row>
    <row r="236" spans="1:28" x14ac:dyDescent="0.25">
      <c r="A236" t="s">
        <v>276</v>
      </c>
      <c r="B236" t="s">
        <v>464</v>
      </c>
      <c r="C236" s="60">
        <f>COUNTIFS('2way'!$A$3:$A$7690,"&gt;50%",'2way'!$Y$3:$Y$7690,"Y",'2way'!$Q$3:$Q$7690,"=" &amp;B236) +  COUNTIFS('2way'!$A$3:$A$7690,"&gt;50%",'2way'!$Y$3:$Y$7690,"Y",'2way'!$R$3:$R$7690,"=" &amp;B236)</f>
        <v>1</v>
      </c>
      <c r="D236" s="61">
        <f>COUNTIFS('2way'!$A$3:$A$7690,"&gt;50%",'2way'!$Y$3:$Y$7690,"N",'2way'!$Q$3:$Q$7690,"=" &amp;B236) +  COUNTIFS('2way'!$A$3:$A$7690,"&gt;50%",'2way'!$Y$3:$Y$7690,"N",'2way'!$R$3:$R$7690,"=" &amp;B236)</f>
        <v>1</v>
      </c>
      <c r="E236" s="61">
        <f>COUNTIFS('2way'!$B$3:$B$7690,"&gt;50%",'2way'!$Y$3:$Y$7690,"N",'2way'!$Q$3:$Q$7690,"=" &amp;B236) +  COUNTIFS('2way'!$B$3:$B$7690,"&gt;50%",'2way'!$Y$3:$Y$7690,"N",'2way'!$R$3:$R$7690,"=" &amp;B236)</f>
        <v>2</v>
      </c>
      <c r="F236" s="61">
        <f>COUNTIFS('2way'!$B$3:$B$7690,"&gt;50%",'2way'!$Y$3:$Y$7690,"Y",'2way'!$Q$3:$Q$7690,"=" &amp;B236) +  COUNTIFS('2way'!$B$3:$B$7690,"&gt;50%",'2way'!$Y$3:$Y$7690,"Y",'2way'!$R$3:$R$7690,"=" &amp;B236)</f>
        <v>3</v>
      </c>
      <c r="G236">
        <f>COUNTIF('2way'!$Q$3:$Q$7690,"=" &amp;B236) + COUNTIF('2way'!$R$3:$R$7690,"=" &amp;B236)</f>
        <v>8</v>
      </c>
      <c r="H236" s="6">
        <f t="shared" si="50"/>
        <v>0.125</v>
      </c>
      <c r="I236" s="6">
        <f t="shared" si="51"/>
        <v>0.125</v>
      </c>
      <c r="J236" s="6">
        <f t="shared" si="52"/>
        <v>0.25</v>
      </c>
      <c r="K236" s="6">
        <f t="shared" si="53"/>
        <v>0.375</v>
      </c>
      <c r="L236" s="61">
        <f>COUNTIFS('2way'!$M$3:$M$7690,"&gt;50%",'2way'!$Y$3:$Y$7690,"Y",'2way'!$Q$3:$Q$7690,"=" &amp;B236) +  COUNTIFS('2way'!$M$3:$M$7690,"&gt;50%",'2way'!$Y$3:$Y$7690,"Y",'2way'!$R$3:$R$7690,"=" &amp;B236)</f>
        <v>0</v>
      </c>
      <c r="M236" s="61">
        <f>COUNTIFS('2way'!$M$3:$M$7690,"&gt;50%",'2way'!$Y$3:$Y$7690,"N",'2way'!$Q$3:$Q$7690,"=" &amp;B236) +  COUNTIFS('2way'!$M$3:$M$7690,"&gt;50%",'2way'!$Y$3:$Y$7690,"N",'2way'!$R$3:$R$7690,"=" &amp;B236)</f>
        <v>0</v>
      </c>
      <c r="N236" s="61">
        <f>COUNTIFS('2way'!$N$3:$N$7690,"&gt;50%",'2way'!$Y$3:$Y$7690,"N",'2way'!$Q$3:$Q$7690,"=" &amp;B236) +  COUNTIFS('2way'!$N$3:$N$7690,"&gt;50%",'2way'!$Y$3:$Y$7690,"N",'2way'!$R$3:$R$7690,"=" &amp;B236)</f>
        <v>0</v>
      </c>
      <c r="O236" s="61">
        <f>COUNTIFS('2way'!$N$3:$N$7690,"&gt;50%",'2way'!$Y$3:$Y$7690,"Y",'2way'!$Q$3:$Q$7690,"=" &amp;B236) +  COUNTIFS('2way'!$N$3:$N$7690,"&gt;50%",'2way'!$Y$3:$Y$7690,"Y",'2way'!$R$3:$R$7690,"=" &amp;B236)</f>
        <v>0</v>
      </c>
      <c r="P236">
        <f>COUNTIF('2way'!$Q$3:$Q$7690,"=" &amp;B236) + COUNTIF('2way'!$R$3:$R$7690,"=" &amp;B236)</f>
        <v>8</v>
      </c>
      <c r="Q236" s="6">
        <f t="shared" si="54"/>
        <v>0</v>
      </c>
      <c r="R236" s="6">
        <f t="shared" si="55"/>
        <v>0</v>
      </c>
      <c r="S236" s="6">
        <f t="shared" si="56"/>
        <v>0</v>
      </c>
      <c r="T236" s="6">
        <f t="shared" si="57"/>
        <v>0</v>
      </c>
      <c r="U236">
        <f t="shared" si="58"/>
        <v>3</v>
      </c>
      <c r="V236" s="6">
        <f t="shared" si="59"/>
        <v>0.375</v>
      </c>
      <c r="W236">
        <f t="shared" si="60"/>
        <v>0</v>
      </c>
      <c r="X236" s="6">
        <f t="shared" si="61"/>
        <v>0</v>
      </c>
      <c r="Y236">
        <f t="shared" si="62"/>
        <v>4</v>
      </c>
      <c r="Z236" s="6">
        <f t="shared" si="63"/>
        <v>0.5</v>
      </c>
      <c r="AA236">
        <f t="shared" si="64"/>
        <v>0</v>
      </c>
      <c r="AB236" s="6">
        <f t="shared" si="65"/>
        <v>0</v>
      </c>
    </row>
    <row r="237" spans="1:28" x14ac:dyDescent="0.25">
      <c r="A237" t="s">
        <v>276</v>
      </c>
      <c r="B237" t="s">
        <v>369</v>
      </c>
      <c r="C237" s="60">
        <f>COUNTIFS('2way'!$A$3:$A$7690,"&gt;50%",'2way'!$Y$3:$Y$7690,"Y",'2way'!$Q$3:$Q$7690,"=" &amp;B237) +  COUNTIFS('2way'!$A$3:$A$7690,"&gt;50%",'2way'!$Y$3:$Y$7690,"Y",'2way'!$R$3:$R$7690,"=" &amp;B237)</f>
        <v>2</v>
      </c>
      <c r="D237" s="61">
        <f>COUNTIFS('2way'!$A$3:$A$7690,"&gt;50%",'2way'!$Y$3:$Y$7690,"N",'2way'!$Q$3:$Q$7690,"=" &amp;B237) +  COUNTIFS('2way'!$A$3:$A$7690,"&gt;50%",'2way'!$Y$3:$Y$7690,"N",'2way'!$R$3:$R$7690,"=" &amp;B237)</f>
        <v>2</v>
      </c>
      <c r="E237" s="61">
        <f>COUNTIFS('2way'!$B$3:$B$7690,"&gt;50%",'2way'!$Y$3:$Y$7690,"N",'2way'!$Q$3:$Q$7690,"=" &amp;B237) +  COUNTIFS('2way'!$B$3:$B$7690,"&gt;50%",'2way'!$Y$3:$Y$7690,"N",'2way'!$R$3:$R$7690,"=" &amp;B237)</f>
        <v>0</v>
      </c>
      <c r="F237" s="61">
        <f>COUNTIFS('2way'!$B$3:$B$7690,"&gt;50%",'2way'!$Y$3:$Y$7690,"Y",'2way'!$Q$3:$Q$7690,"=" &amp;B237) +  COUNTIFS('2way'!$B$3:$B$7690,"&gt;50%",'2way'!$Y$3:$Y$7690,"Y",'2way'!$R$3:$R$7690,"=" &amp;B237)</f>
        <v>3</v>
      </c>
      <c r="G237">
        <f>COUNTIF('2way'!$Q$3:$Q$7690,"=" &amp;B237) + COUNTIF('2way'!$R$3:$R$7690,"=" &amp;B237)</f>
        <v>8</v>
      </c>
      <c r="H237" s="6">
        <f t="shared" si="50"/>
        <v>0.25</v>
      </c>
      <c r="I237" s="6">
        <f t="shared" si="51"/>
        <v>0.25</v>
      </c>
      <c r="J237" s="6">
        <f t="shared" si="52"/>
        <v>0</v>
      </c>
      <c r="K237" s="6">
        <f t="shared" si="53"/>
        <v>0.375</v>
      </c>
      <c r="L237" s="61">
        <f>COUNTIFS('2way'!$M$3:$M$7690,"&gt;50%",'2way'!$Y$3:$Y$7690,"Y",'2way'!$Q$3:$Q$7690,"=" &amp;B237) +  COUNTIFS('2way'!$M$3:$M$7690,"&gt;50%",'2way'!$Y$3:$Y$7690,"Y",'2way'!$R$3:$R$7690,"=" &amp;B237)</f>
        <v>0</v>
      </c>
      <c r="M237" s="61">
        <f>COUNTIFS('2way'!$M$3:$M$7690,"&gt;50%",'2way'!$Y$3:$Y$7690,"N",'2way'!$Q$3:$Q$7690,"=" &amp;B237) +  COUNTIFS('2way'!$M$3:$M$7690,"&gt;50%",'2way'!$Y$3:$Y$7690,"N",'2way'!$R$3:$R$7690,"=" &amp;B237)</f>
        <v>0</v>
      </c>
      <c r="N237" s="61">
        <f>COUNTIFS('2way'!$N$3:$N$7690,"&gt;50%",'2way'!$Y$3:$Y$7690,"N",'2way'!$Q$3:$Q$7690,"=" &amp;B237) +  COUNTIFS('2way'!$N$3:$N$7690,"&gt;50%",'2way'!$Y$3:$Y$7690,"N",'2way'!$R$3:$R$7690,"=" &amp;B237)</f>
        <v>0</v>
      </c>
      <c r="O237" s="61">
        <f>COUNTIFS('2way'!$N$3:$N$7690,"&gt;50%",'2way'!$Y$3:$Y$7690,"Y",'2way'!$Q$3:$Q$7690,"=" &amp;B237) +  COUNTIFS('2way'!$N$3:$N$7690,"&gt;50%",'2way'!$Y$3:$Y$7690,"Y",'2way'!$R$3:$R$7690,"=" &amp;B237)</f>
        <v>0</v>
      </c>
      <c r="P237">
        <f>COUNTIF('2way'!$Q$3:$Q$7690,"=" &amp;B237) + COUNTIF('2way'!$R$3:$R$7690,"=" &amp;B237)</f>
        <v>8</v>
      </c>
      <c r="Q237" s="6">
        <f t="shared" si="54"/>
        <v>0</v>
      </c>
      <c r="R237" s="6">
        <f t="shared" si="55"/>
        <v>0</v>
      </c>
      <c r="S237" s="6">
        <f t="shared" si="56"/>
        <v>0</v>
      </c>
      <c r="T237" s="6">
        <f t="shared" si="57"/>
        <v>0</v>
      </c>
      <c r="U237">
        <f t="shared" si="58"/>
        <v>2</v>
      </c>
      <c r="V237" s="6">
        <f t="shared" si="59"/>
        <v>0.25</v>
      </c>
      <c r="W237">
        <f t="shared" si="60"/>
        <v>0</v>
      </c>
      <c r="X237" s="6">
        <f t="shared" si="61"/>
        <v>0</v>
      </c>
      <c r="Y237">
        <f t="shared" si="62"/>
        <v>5</v>
      </c>
      <c r="Z237" s="6">
        <f t="shared" si="63"/>
        <v>0.625</v>
      </c>
      <c r="AA237">
        <f t="shared" si="64"/>
        <v>0</v>
      </c>
      <c r="AB237" s="6">
        <f t="shared" si="65"/>
        <v>0</v>
      </c>
    </row>
    <row r="238" spans="1:28" x14ac:dyDescent="0.25">
      <c r="A238" t="s">
        <v>276</v>
      </c>
      <c r="B238" t="s">
        <v>506</v>
      </c>
      <c r="C238" s="60">
        <f>COUNTIFS('2way'!$A$3:$A$7690,"&gt;50%",'2way'!$Y$3:$Y$7690,"Y",'2way'!$Q$3:$Q$7690,"=" &amp;B238) +  COUNTIFS('2way'!$A$3:$A$7690,"&gt;50%",'2way'!$Y$3:$Y$7690,"Y",'2way'!$R$3:$R$7690,"=" &amp;B238)</f>
        <v>0</v>
      </c>
      <c r="D238" s="61">
        <f>COUNTIFS('2way'!$A$3:$A$7690,"&gt;50%",'2way'!$Y$3:$Y$7690,"N",'2way'!$Q$3:$Q$7690,"=" &amp;B238) +  COUNTIFS('2way'!$A$3:$A$7690,"&gt;50%",'2way'!$Y$3:$Y$7690,"N",'2way'!$R$3:$R$7690,"=" &amp;B238)</f>
        <v>2</v>
      </c>
      <c r="E238" s="61">
        <f>COUNTIFS('2way'!$B$3:$B$7690,"&gt;50%",'2way'!$Y$3:$Y$7690,"N",'2way'!$Q$3:$Q$7690,"=" &amp;B238) +  COUNTIFS('2way'!$B$3:$B$7690,"&gt;50%",'2way'!$Y$3:$Y$7690,"N",'2way'!$R$3:$R$7690,"=" &amp;B238)</f>
        <v>0</v>
      </c>
      <c r="F238" s="61">
        <f>COUNTIFS('2way'!$B$3:$B$7690,"&gt;50%",'2way'!$Y$3:$Y$7690,"Y",'2way'!$Q$3:$Q$7690,"=" &amp;B238) +  COUNTIFS('2way'!$B$3:$B$7690,"&gt;50%",'2way'!$Y$3:$Y$7690,"Y",'2way'!$R$3:$R$7690,"=" &amp;B238)</f>
        <v>4</v>
      </c>
      <c r="G238">
        <f>COUNTIF('2way'!$Q$3:$Q$7690,"=" &amp;B238) + COUNTIF('2way'!$R$3:$R$7690,"=" &amp;B238)</f>
        <v>7</v>
      </c>
      <c r="H238" s="6">
        <f t="shared" si="50"/>
        <v>0</v>
      </c>
      <c r="I238" s="6">
        <f t="shared" si="51"/>
        <v>0.2857142857142857</v>
      </c>
      <c r="J238" s="6">
        <f t="shared" si="52"/>
        <v>0</v>
      </c>
      <c r="K238" s="6">
        <f t="shared" si="53"/>
        <v>0.5714285714285714</v>
      </c>
      <c r="L238" s="61">
        <f>COUNTIFS('2way'!$M$3:$M$7690,"&gt;50%",'2way'!$Y$3:$Y$7690,"Y",'2way'!$Q$3:$Q$7690,"=" &amp;B238) +  COUNTIFS('2way'!$M$3:$M$7690,"&gt;50%",'2way'!$Y$3:$Y$7690,"Y",'2way'!$R$3:$R$7690,"=" &amp;B238)</f>
        <v>0</v>
      </c>
      <c r="M238" s="61">
        <f>COUNTIFS('2way'!$M$3:$M$7690,"&gt;50%",'2way'!$Y$3:$Y$7690,"N",'2way'!$Q$3:$Q$7690,"=" &amp;B238) +  COUNTIFS('2way'!$M$3:$M$7690,"&gt;50%",'2way'!$Y$3:$Y$7690,"N",'2way'!$R$3:$R$7690,"=" &amp;B238)</f>
        <v>0</v>
      </c>
      <c r="N238" s="61">
        <f>COUNTIFS('2way'!$N$3:$N$7690,"&gt;50%",'2way'!$Y$3:$Y$7690,"N",'2way'!$Q$3:$Q$7690,"=" &amp;B238) +  COUNTIFS('2way'!$N$3:$N$7690,"&gt;50%",'2way'!$Y$3:$Y$7690,"N",'2way'!$R$3:$R$7690,"=" &amp;B238)</f>
        <v>0</v>
      </c>
      <c r="O238" s="61">
        <f>COUNTIFS('2way'!$N$3:$N$7690,"&gt;50%",'2way'!$Y$3:$Y$7690,"Y",'2way'!$Q$3:$Q$7690,"=" &amp;B238) +  COUNTIFS('2way'!$N$3:$N$7690,"&gt;50%",'2way'!$Y$3:$Y$7690,"Y",'2way'!$R$3:$R$7690,"=" &amp;B238)</f>
        <v>0</v>
      </c>
      <c r="P238">
        <f>COUNTIF('2way'!$Q$3:$Q$7690,"=" &amp;B238) + COUNTIF('2way'!$R$3:$R$7690,"=" &amp;B238)</f>
        <v>7</v>
      </c>
      <c r="Q238" s="6">
        <f t="shared" si="54"/>
        <v>0</v>
      </c>
      <c r="R238" s="6">
        <f t="shared" si="55"/>
        <v>0</v>
      </c>
      <c r="S238" s="6">
        <f t="shared" si="56"/>
        <v>0</v>
      </c>
      <c r="T238" s="6">
        <f t="shared" si="57"/>
        <v>0</v>
      </c>
      <c r="U238">
        <f t="shared" si="58"/>
        <v>0</v>
      </c>
      <c r="V238" s="6">
        <f t="shared" si="59"/>
        <v>0</v>
      </c>
      <c r="W238">
        <f t="shared" si="60"/>
        <v>0</v>
      </c>
      <c r="X238" s="6">
        <f t="shared" si="61"/>
        <v>0</v>
      </c>
      <c r="Y238">
        <f t="shared" si="62"/>
        <v>6</v>
      </c>
      <c r="Z238" s="6">
        <f t="shared" si="63"/>
        <v>0.8571428571428571</v>
      </c>
      <c r="AA238">
        <f t="shared" si="64"/>
        <v>0</v>
      </c>
      <c r="AB238" s="6">
        <f t="shared" si="65"/>
        <v>0</v>
      </c>
    </row>
    <row r="239" spans="1:28" x14ac:dyDescent="0.25">
      <c r="A239" t="s">
        <v>276</v>
      </c>
      <c r="B239" t="s">
        <v>461</v>
      </c>
      <c r="C239" s="60">
        <f>COUNTIFS('2way'!$A$3:$A$7690,"&gt;50%",'2way'!$Y$3:$Y$7690,"Y",'2way'!$Q$3:$Q$7690,"=" &amp;B239) +  COUNTIFS('2way'!$A$3:$A$7690,"&gt;50%",'2way'!$Y$3:$Y$7690,"Y",'2way'!$R$3:$R$7690,"=" &amp;B239)</f>
        <v>3</v>
      </c>
      <c r="D239" s="61">
        <f>COUNTIFS('2way'!$A$3:$A$7690,"&gt;50%",'2way'!$Y$3:$Y$7690,"N",'2way'!$Q$3:$Q$7690,"=" &amp;B239) +  COUNTIFS('2way'!$A$3:$A$7690,"&gt;50%",'2way'!$Y$3:$Y$7690,"N",'2way'!$R$3:$R$7690,"=" &amp;B239)</f>
        <v>3</v>
      </c>
      <c r="E239" s="61">
        <f>COUNTIFS('2way'!$B$3:$B$7690,"&gt;50%",'2way'!$Y$3:$Y$7690,"N",'2way'!$Q$3:$Q$7690,"=" &amp;B239) +  COUNTIFS('2way'!$B$3:$B$7690,"&gt;50%",'2way'!$Y$3:$Y$7690,"N",'2way'!$R$3:$R$7690,"=" &amp;B239)</f>
        <v>1</v>
      </c>
      <c r="F239" s="61">
        <f>COUNTIFS('2way'!$B$3:$B$7690,"&gt;50%",'2way'!$Y$3:$Y$7690,"Y",'2way'!$Q$3:$Q$7690,"=" &amp;B239) +  COUNTIFS('2way'!$B$3:$B$7690,"&gt;50%",'2way'!$Y$3:$Y$7690,"Y",'2way'!$R$3:$R$7690,"=" &amp;B239)</f>
        <v>0</v>
      </c>
      <c r="G239">
        <f>COUNTIF('2way'!$Q$3:$Q$7690,"=" &amp;B239) + COUNTIF('2way'!$R$3:$R$7690,"=" &amp;B239)</f>
        <v>7</v>
      </c>
      <c r="H239" s="6">
        <f t="shared" si="50"/>
        <v>0.42857142857142855</v>
      </c>
      <c r="I239" s="6">
        <f t="shared" si="51"/>
        <v>0.42857142857142855</v>
      </c>
      <c r="J239" s="6">
        <f t="shared" si="52"/>
        <v>0.14285714285714285</v>
      </c>
      <c r="K239" s="6">
        <f t="shared" si="53"/>
        <v>0</v>
      </c>
      <c r="L239" s="61">
        <f>COUNTIFS('2way'!$M$3:$M$7690,"&gt;50%",'2way'!$Y$3:$Y$7690,"Y",'2way'!$Q$3:$Q$7690,"=" &amp;B239) +  COUNTIFS('2way'!$M$3:$M$7690,"&gt;50%",'2way'!$Y$3:$Y$7690,"Y",'2way'!$R$3:$R$7690,"=" &amp;B239)</f>
        <v>0</v>
      </c>
      <c r="M239" s="61">
        <f>COUNTIFS('2way'!$M$3:$M$7690,"&gt;50%",'2way'!$Y$3:$Y$7690,"N",'2way'!$Q$3:$Q$7690,"=" &amp;B239) +  COUNTIFS('2way'!$M$3:$M$7690,"&gt;50%",'2way'!$Y$3:$Y$7690,"N",'2way'!$R$3:$R$7690,"=" &amp;B239)</f>
        <v>0</v>
      </c>
      <c r="N239" s="61">
        <f>COUNTIFS('2way'!$N$3:$N$7690,"&gt;50%",'2way'!$Y$3:$Y$7690,"N",'2way'!$Q$3:$Q$7690,"=" &amp;B239) +  COUNTIFS('2way'!$N$3:$N$7690,"&gt;50%",'2way'!$Y$3:$Y$7690,"N",'2way'!$R$3:$R$7690,"=" &amp;B239)</f>
        <v>0</v>
      </c>
      <c r="O239" s="61">
        <f>COUNTIFS('2way'!$N$3:$N$7690,"&gt;50%",'2way'!$Y$3:$Y$7690,"Y",'2way'!$Q$3:$Q$7690,"=" &amp;B239) +  COUNTIFS('2way'!$N$3:$N$7690,"&gt;50%",'2way'!$Y$3:$Y$7690,"Y",'2way'!$R$3:$R$7690,"=" &amp;B239)</f>
        <v>0</v>
      </c>
      <c r="P239">
        <f>COUNTIF('2way'!$Q$3:$Q$7690,"=" &amp;B239) + COUNTIF('2way'!$R$3:$R$7690,"=" &amp;B239)</f>
        <v>7</v>
      </c>
      <c r="Q239" s="6">
        <f t="shared" si="54"/>
        <v>0</v>
      </c>
      <c r="R239" s="6">
        <f t="shared" si="55"/>
        <v>0</v>
      </c>
      <c r="S239" s="6">
        <f t="shared" si="56"/>
        <v>0</v>
      </c>
      <c r="T239" s="6">
        <f t="shared" si="57"/>
        <v>0</v>
      </c>
      <c r="U239">
        <f t="shared" si="58"/>
        <v>4</v>
      </c>
      <c r="V239" s="6">
        <f t="shared" si="59"/>
        <v>0.5714285714285714</v>
      </c>
      <c r="W239">
        <f t="shared" si="60"/>
        <v>0</v>
      </c>
      <c r="X239" s="6">
        <f t="shared" si="61"/>
        <v>0</v>
      </c>
      <c r="Y239">
        <f t="shared" si="62"/>
        <v>3</v>
      </c>
      <c r="Z239" s="6">
        <f t="shared" si="63"/>
        <v>0.42857142857142855</v>
      </c>
      <c r="AA239">
        <f t="shared" si="64"/>
        <v>0</v>
      </c>
      <c r="AB239" s="6">
        <f t="shared" si="65"/>
        <v>0</v>
      </c>
    </row>
    <row r="240" spans="1:28" x14ac:dyDescent="0.25">
      <c r="A240" t="s">
        <v>276</v>
      </c>
      <c r="B240" t="s">
        <v>457</v>
      </c>
      <c r="C240" s="60">
        <f>COUNTIFS('2way'!$A$3:$A$7690,"&gt;50%",'2way'!$Y$3:$Y$7690,"Y",'2way'!$Q$3:$Q$7690,"=" &amp;B240) +  COUNTIFS('2way'!$A$3:$A$7690,"&gt;50%",'2way'!$Y$3:$Y$7690,"Y",'2way'!$R$3:$R$7690,"=" &amp;B240)</f>
        <v>2</v>
      </c>
      <c r="D240" s="61">
        <f>COUNTIFS('2way'!$A$3:$A$7690,"&gt;50%",'2way'!$Y$3:$Y$7690,"N",'2way'!$Q$3:$Q$7690,"=" &amp;B240) +  COUNTIFS('2way'!$A$3:$A$7690,"&gt;50%",'2way'!$Y$3:$Y$7690,"N",'2way'!$R$3:$R$7690,"=" &amp;B240)</f>
        <v>2</v>
      </c>
      <c r="E240" s="61">
        <f>COUNTIFS('2way'!$B$3:$B$7690,"&gt;50%",'2way'!$Y$3:$Y$7690,"N",'2way'!$Q$3:$Q$7690,"=" &amp;B240) +  COUNTIFS('2way'!$B$3:$B$7690,"&gt;50%",'2way'!$Y$3:$Y$7690,"N",'2way'!$R$3:$R$7690,"=" &amp;B240)</f>
        <v>1</v>
      </c>
      <c r="F240" s="61">
        <f>COUNTIFS('2way'!$B$3:$B$7690,"&gt;50%",'2way'!$Y$3:$Y$7690,"Y",'2way'!$Q$3:$Q$7690,"=" &amp;B240) +  COUNTIFS('2way'!$B$3:$B$7690,"&gt;50%",'2way'!$Y$3:$Y$7690,"Y",'2way'!$R$3:$R$7690,"=" &amp;B240)</f>
        <v>3</v>
      </c>
      <c r="G240">
        <f>COUNTIF('2way'!$Q$3:$Q$7690,"=" &amp;B240) + COUNTIF('2way'!$R$3:$R$7690,"=" &amp;B240)</f>
        <v>8</v>
      </c>
      <c r="H240" s="6">
        <f t="shared" si="50"/>
        <v>0.25</v>
      </c>
      <c r="I240" s="6">
        <f t="shared" si="51"/>
        <v>0.25</v>
      </c>
      <c r="J240" s="6">
        <f t="shared" si="52"/>
        <v>0.125</v>
      </c>
      <c r="K240" s="6">
        <f t="shared" si="53"/>
        <v>0.375</v>
      </c>
      <c r="L240" s="61">
        <f>COUNTIFS('2way'!$M$3:$M$7690,"&gt;50%",'2way'!$Y$3:$Y$7690,"Y",'2way'!$Q$3:$Q$7690,"=" &amp;B240) +  COUNTIFS('2way'!$M$3:$M$7690,"&gt;50%",'2way'!$Y$3:$Y$7690,"Y",'2way'!$R$3:$R$7690,"=" &amp;B240)</f>
        <v>0</v>
      </c>
      <c r="M240" s="61">
        <f>COUNTIFS('2way'!$M$3:$M$7690,"&gt;50%",'2way'!$Y$3:$Y$7690,"N",'2way'!$Q$3:$Q$7690,"=" &amp;B240) +  COUNTIFS('2way'!$M$3:$M$7690,"&gt;50%",'2way'!$Y$3:$Y$7690,"N",'2way'!$R$3:$R$7690,"=" &amp;B240)</f>
        <v>0</v>
      </c>
      <c r="N240" s="61">
        <f>COUNTIFS('2way'!$N$3:$N$7690,"&gt;50%",'2way'!$Y$3:$Y$7690,"N",'2way'!$Q$3:$Q$7690,"=" &amp;B240) +  COUNTIFS('2way'!$N$3:$N$7690,"&gt;50%",'2way'!$Y$3:$Y$7690,"N",'2way'!$R$3:$R$7690,"=" &amp;B240)</f>
        <v>0</v>
      </c>
      <c r="O240" s="61">
        <f>COUNTIFS('2way'!$N$3:$N$7690,"&gt;50%",'2way'!$Y$3:$Y$7690,"Y",'2way'!$Q$3:$Q$7690,"=" &amp;B240) +  COUNTIFS('2way'!$N$3:$N$7690,"&gt;50%",'2way'!$Y$3:$Y$7690,"Y",'2way'!$R$3:$R$7690,"=" &amp;B240)</f>
        <v>0</v>
      </c>
      <c r="P240">
        <f>COUNTIF('2way'!$Q$3:$Q$7690,"=" &amp;B240) + COUNTIF('2way'!$R$3:$R$7690,"=" &amp;B240)</f>
        <v>8</v>
      </c>
      <c r="Q240" s="6">
        <f t="shared" si="54"/>
        <v>0</v>
      </c>
      <c r="R240" s="6">
        <f t="shared" si="55"/>
        <v>0</v>
      </c>
      <c r="S240" s="6">
        <f t="shared" si="56"/>
        <v>0</v>
      </c>
      <c r="T240" s="6">
        <f t="shared" si="57"/>
        <v>0</v>
      </c>
      <c r="U240">
        <f t="shared" si="58"/>
        <v>3</v>
      </c>
      <c r="V240" s="6">
        <f t="shared" si="59"/>
        <v>0.375</v>
      </c>
      <c r="W240">
        <f t="shared" si="60"/>
        <v>0</v>
      </c>
      <c r="X240" s="6">
        <f t="shared" si="61"/>
        <v>0</v>
      </c>
      <c r="Y240">
        <f t="shared" si="62"/>
        <v>5</v>
      </c>
      <c r="Z240" s="6">
        <f t="shared" si="63"/>
        <v>0.625</v>
      </c>
      <c r="AA240">
        <f t="shared" si="64"/>
        <v>0</v>
      </c>
      <c r="AB240" s="6">
        <f t="shared" si="65"/>
        <v>0</v>
      </c>
    </row>
    <row r="241" spans="1:28" x14ac:dyDescent="0.25">
      <c r="A241" t="s">
        <v>276</v>
      </c>
      <c r="B241" t="s">
        <v>467</v>
      </c>
      <c r="C241" s="60">
        <f>COUNTIFS('2way'!$A$3:$A$7690,"&gt;50%",'2way'!$Y$3:$Y$7690,"Y",'2way'!$Q$3:$Q$7690,"=" &amp;B241) +  COUNTIFS('2way'!$A$3:$A$7690,"&gt;50%",'2way'!$Y$3:$Y$7690,"Y",'2way'!$R$3:$R$7690,"=" &amp;B241)</f>
        <v>1</v>
      </c>
      <c r="D241" s="61">
        <f>COUNTIFS('2way'!$A$3:$A$7690,"&gt;50%",'2way'!$Y$3:$Y$7690,"N",'2way'!$Q$3:$Q$7690,"=" &amp;B241) +  COUNTIFS('2way'!$A$3:$A$7690,"&gt;50%",'2way'!$Y$3:$Y$7690,"N",'2way'!$R$3:$R$7690,"=" &amp;B241)</f>
        <v>3</v>
      </c>
      <c r="E241" s="61">
        <f>COUNTIFS('2way'!$B$3:$B$7690,"&gt;50%",'2way'!$Y$3:$Y$7690,"N",'2way'!$Q$3:$Q$7690,"=" &amp;B241) +  COUNTIFS('2way'!$B$3:$B$7690,"&gt;50%",'2way'!$Y$3:$Y$7690,"N",'2way'!$R$3:$R$7690,"=" &amp;B241)</f>
        <v>1</v>
      </c>
      <c r="F241" s="61">
        <f>COUNTIFS('2way'!$B$3:$B$7690,"&gt;50%",'2way'!$Y$3:$Y$7690,"Y",'2way'!$Q$3:$Q$7690,"=" &amp;B241) +  COUNTIFS('2way'!$B$3:$B$7690,"&gt;50%",'2way'!$Y$3:$Y$7690,"Y",'2way'!$R$3:$R$7690,"=" &amp;B241)</f>
        <v>3</v>
      </c>
      <c r="G241">
        <f>COUNTIF('2way'!$Q$3:$Q$7690,"=" &amp;B241) + COUNTIF('2way'!$R$3:$R$7690,"=" &amp;B241)</f>
        <v>8</v>
      </c>
      <c r="H241" s="6">
        <f t="shared" si="50"/>
        <v>0.125</v>
      </c>
      <c r="I241" s="6">
        <f t="shared" si="51"/>
        <v>0.375</v>
      </c>
      <c r="J241" s="6">
        <f t="shared" si="52"/>
        <v>0.125</v>
      </c>
      <c r="K241" s="6">
        <f t="shared" si="53"/>
        <v>0.375</v>
      </c>
      <c r="L241" s="61">
        <f>COUNTIFS('2way'!$M$3:$M$7690,"&gt;50%",'2way'!$Y$3:$Y$7690,"Y",'2way'!$Q$3:$Q$7690,"=" &amp;B241) +  COUNTIFS('2way'!$M$3:$M$7690,"&gt;50%",'2way'!$Y$3:$Y$7690,"Y",'2way'!$R$3:$R$7690,"=" &amp;B241)</f>
        <v>0</v>
      </c>
      <c r="M241" s="61">
        <f>COUNTIFS('2way'!$M$3:$M$7690,"&gt;50%",'2way'!$Y$3:$Y$7690,"N",'2way'!$Q$3:$Q$7690,"=" &amp;B241) +  COUNTIFS('2way'!$M$3:$M$7690,"&gt;50%",'2way'!$Y$3:$Y$7690,"N",'2way'!$R$3:$R$7690,"=" &amp;B241)</f>
        <v>0</v>
      </c>
      <c r="N241" s="61">
        <f>COUNTIFS('2way'!$N$3:$N$7690,"&gt;50%",'2way'!$Y$3:$Y$7690,"N",'2way'!$Q$3:$Q$7690,"=" &amp;B241) +  COUNTIFS('2way'!$N$3:$N$7690,"&gt;50%",'2way'!$Y$3:$Y$7690,"N",'2way'!$R$3:$R$7690,"=" &amp;B241)</f>
        <v>0</v>
      </c>
      <c r="O241" s="61">
        <f>COUNTIFS('2way'!$N$3:$N$7690,"&gt;50%",'2way'!$Y$3:$Y$7690,"Y",'2way'!$Q$3:$Q$7690,"=" &amp;B241) +  COUNTIFS('2way'!$N$3:$N$7690,"&gt;50%",'2way'!$Y$3:$Y$7690,"Y",'2way'!$R$3:$R$7690,"=" &amp;B241)</f>
        <v>0</v>
      </c>
      <c r="P241">
        <f>COUNTIF('2way'!$Q$3:$Q$7690,"=" &amp;B241) + COUNTIF('2way'!$R$3:$R$7690,"=" &amp;B241)</f>
        <v>8</v>
      </c>
      <c r="Q241" s="6">
        <f t="shared" si="54"/>
        <v>0</v>
      </c>
      <c r="R241" s="6">
        <f t="shared" si="55"/>
        <v>0</v>
      </c>
      <c r="S241" s="6">
        <f t="shared" si="56"/>
        <v>0</v>
      </c>
      <c r="T241" s="6">
        <f t="shared" si="57"/>
        <v>0</v>
      </c>
      <c r="U241">
        <f t="shared" si="58"/>
        <v>2</v>
      </c>
      <c r="V241" s="6">
        <f t="shared" si="59"/>
        <v>0.25</v>
      </c>
      <c r="W241">
        <f t="shared" si="60"/>
        <v>0</v>
      </c>
      <c r="X241" s="6">
        <f t="shared" si="61"/>
        <v>0</v>
      </c>
      <c r="Y241">
        <f t="shared" si="62"/>
        <v>6</v>
      </c>
      <c r="Z241" s="6">
        <f t="shared" si="63"/>
        <v>0.75</v>
      </c>
      <c r="AA241">
        <f t="shared" si="64"/>
        <v>0</v>
      </c>
      <c r="AB241" s="6">
        <f t="shared" si="65"/>
        <v>0</v>
      </c>
    </row>
    <row r="242" spans="1:28" x14ac:dyDescent="0.25">
      <c r="A242" t="s">
        <v>276</v>
      </c>
      <c r="B242" t="s">
        <v>504</v>
      </c>
      <c r="C242" s="60">
        <f>COUNTIFS('2way'!$A$3:$A$7690,"&gt;50%",'2way'!$Y$3:$Y$7690,"Y",'2way'!$Q$3:$Q$7690,"=" &amp;B242) +  COUNTIFS('2way'!$A$3:$A$7690,"&gt;50%",'2way'!$Y$3:$Y$7690,"Y",'2way'!$R$3:$R$7690,"=" &amp;B242)</f>
        <v>2</v>
      </c>
      <c r="D242" s="61">
        <f>COUNTIFS('2way'!$A$3:$A$7690,"&gt;50%",'2way'!$Y$3:$Y$7690,"N",'2way'!$Q$3:$Q$7690,"=" &amp;B242) +  COUNTIFS('2way'!$A$3:$A$7690,"&gt;50%",'2way'!$Y$3:$Y$7690,"N",'2way'!$R$3:$R$7690,"=" &amp;B242)</f>
        <v>2</v>
      </c>
      <c r="E242" s="61">
        <f>COUNTIFS('2way'!$B$3:$B$7690,"&gt;50%",'2way'!$Y$3:$Y$7690,"N",'2way'!$Q$3:$Q$7690,"=" &amp;B242) +  COUNTIFS('2way'!$B$3:$B$7690,"&gt;50%",'2way'!$Y$3:$Y$7690,"N",'2way'!$R$3:$R$7690,"=" &amp;B242)</f>
        <v>2</v>
      </c>
      <c r="F242" s="61">
        <f>COUNTIFS('2way'!$B$3:$B$7690,"&gt;50%",'2way'!$Y$3:$Y$7690,"Y",'2way'!$Q$3:$Q$7690,"=" &amp;B242) +  COUNTIFS('2way'!$B$3:$B$7690,"&gt;50%",'2way'!$Y$3:$Y$7690,"Y",'2way'!$R$3:$R$7690,"=" &amp;B242)</f>
        <v>2</v>
      </c>
      <c r="G242">
        <f>COUNTIF('2way'!$Q$3:$Q$7690,"=" &amp;B242) + COUNTIF('2way'!$R$3:$R$7690,"=" &amp;B242)</f>
        <v>8</v>
      </c>
      <c r="H242" s="6">
        <f t="shared" si="50"/>
        <v>0.25</v>
      </c>
      <c r="I242" s="6">
        <f t="shared" si="51"/>
        <v>0.25</v>
      </c>
      <c r="J242" s="6">
        <f t="shared" si="52"/>
        <v>0.25</v>
      </c>
      <c r="K242" s="6">
        <f t="shared" si="53"/>
        <v>0.25</v>
      </c>
      <c r="L242" s="61">
        <f>COUNTIFS('2way'!$M$3:$M$7690,"&gt;50%",'2way'!$Y$3:$Y$7690,"Y",'2way'!$Q$3:$Q$7690,"=" &amp;B242) +  COUNTIFS('2way'!$M$3:$M$7690,"&gt;50%",'2way'!$Y$3:$Y$7690,"Y",'2way'!$R$3:$R$7690,"=" &amp;B242)</f>
        <v>0</v>
      </c>
      <c r="M242" s="61">
        <f>COUNTIFS('2way'!$M$3:$M$7690,"&gt;50%",'2way'!$Y$3:$Y$7690,"N",'2way'!$Q$3:$Q$7690,"=" &amp;B242) +  COUNTIFS('2way'!$M$3:$M$7690,"&gt;50%",'2way'!$Y$3:$Y$7690,"N",'2way'!$R$3:$R$7690,"=" &amp;B242)</f>
        <v>0</v>
      </c>
      <c r="N242" s="61">
        <f>COUNTIFS('2way'!$N$3:$N$7690,"&gt;50%",'2way'!$Y$3:$Y$7690,"N",'2way'!$Q$3:$Q$7690,"=" &amp;B242) +  COUNTIFS('2way'!$N$3:$N$7690,"&gt;50%",'2way'!$Y$3:$Y$7690,"N",'2way'!$R$3:$R$7690,"=" &amp;B242)</f>
        <v>0</v>
      </c>
      <c r="O242" s="61">
        <f>COUNTIFS('2way'!$N$3:$N$7690,"&gt;50%",'2way'!$Y$3:$Y$7690,"Y",'2way'!$Q$3:$Q$7690,"=" &amp;B242) +  COUNTIFS('2way'!$N$3:$N$7690,"&gt;50%",'2way'!$Y$3:$Y$7690,"Y",'2way'!$R$3:$R$7690,"=" &amp;B242)</f>
        <v>0</v>
      </c>
      <c r="P242">
        <f>COUNTIF('2way'!$Q$3:$Q$7690,"=" &amp;B242) + COUNTIF('2way'!$R$3:$R$7690,"=" &amp;B242)</f>
        <v>8</v>
      </c>
      <c r="Q242" s="6">
        <f t="shared" si="54"/>
        <v>0</v>
      </c>
      <c r="R242" s="6">
        <f t="shared" si="55"/>
        <v>0</v>
      </c>
      <c r="S242" s="6">
        <f t="shared" si="56"/>
        <v>0</v>
      </c>
      <c r="T242" s="6">
        <f t="shared" si="57"/>
        <v>0</v>
      </c>
      <c r="U242">
        <f t="shared" si="58"/>
        <v>4</v>
      </c>
      <c r="V242" s="6">
        <f t="shared" si="59"/>
        <v>0.5</v>
      </c>
      <c r="W242">
        <f t="shared" si="60"/>
        <v>0</v>
      </c>
      <c r="X242" s="6">
        <f t="shared" si="61"/>
        <v>0</v>
      </c>
      <c r="Y242">
        <f t="shared" si="62"/>
        <v>4</v>
      </c>
      <c r="Z242" s="6">
        <f t="shared" si="63"/>
        <v>0.5</v>
      </c>
      <c r="AA242">
        <f t="shared" si="64"/>
        <v>0</v>
      </c>
      <c r="AB242" s="6">
        <f t="shared" si="65"/>
        <v>0</v>
      </c>
    </row>
    <row r="243" spans="1:28" x14ac:dyDescent="0.25">
      <c r="A243" t="s">
        <v>276</v>
      </c>
      <c r="B243" t="s">
        <v>469</v>
      </c>
      <c r="C243" s="60">
        <f>COUNTIFS('2way'!$A$3:$A$7690,"&gt;50%",'2way'!$Y$3:$Y$7690,"Y",'2way'!$Q$3:$Q$7690,"=" &amp;B243) +  COUNTIFS('2way'!$A$3:$A$7690,"&gt;50%",'2way'!$Y$3:$Y$7690,"Y",'2way'!$R$3:$R$7690,"=" &amp;B243)</f>
        <v>5</v>
      </c>
      <c r="D243" s="61">
        <f>COUNTIFS('2way'!$A$3:$A$7690,"&gt;50%",'2way'!$Y$3:$Y$7690,"N",'2way'!$Q$3:$Q$7690,"=" &amp;B243) +  COUNTIFS('2way'!$A$3:$A$7690,"&gt;50%",'2way'!$Y$3:$Y$7690,"N",'2way'!$R$3:$R$7690,"=" &amp;B243)</f>
        <v>1</v>
      </c>
      <c r="E243" s="61">
        <f>COUNTIFS('2way'!$B$3:$B$7690,"&gt;50%",'2way'!$Y$3:$Y$7690,"N",'2way'!$Q$3:$Q$7690,"=" &amp;B243) +  COUNTIFS('2way'!$B$3:$B$7690,"&gt;50%",'2way'!$Y$3:$Y$7690,"N",'2way'!$R$3:$R$7690,"=" &amp;B243)</f>
        <v>0</v>
      </c>
      <c r="F243" s="61">
        <f>COUNTIFS('2way'!$B$3:$B$7690,"&gt;50%",'2way'!$Y$3:$Y$7690,"Y",'2way'!$Q$3:$Q$7690,"=" &amp;B243) +  COUNTIFS('2way'!$B$3:$B$7690,"&gt;50%",'2way'!$Y$3:$Y$7690,"Y",'2way'!$R$3:$R$7690,"=" &amp;B243)</f>
        <v>0</v>
      </c>
      <c r="G243">
        <f>COUNTIF('2way'!$Q$3:$Q$7690,"=" &amp;B243) + COUNTIF('2way'!$R$3:$R$7690,"=" &amp;B243)</f>
        <v>6</v>
      </c>
      <c r="H243" s="6">
        <f t="shared" si="50"/>
        <v>0.83333333333333337</v>
      </c>
      <c r="I243" s="6">
        <f t="shared" si="51"/>
        <v>0.16666666666666666</v>
      </c>
      <c r="J243" s="6">
        <f t="shared" si="52"/>
        <v>0</v>
      </c>
      <c r="K243" s="6">
        <f t="shared" si="53"/>
        <v>0</v>
      </c>
      <c r="L243" s="61">
        <f>COUNTIFS('2way'!$M$3:$M$7690,"&gt;50%",'2way'!$Y$3:$Y$7690,"Y",'2way'!$Q$3:$Q$7690,"=" &amp;B243) +  COUNTIFS('2way'!$M$3:$M$7690,"&gt;50%",'2way'!$Y$3:$Y$7690,"Y",'2way'!$R$3:$R$7690,"=" &amp;B243)</f>
        <v>0</v>
      </c>
      <c r="M243" s="61">
        <f>COUNTIFS('2way'!$M$3:$M$7690,"&gt;50%",'2way'!$Y$3:$Y$7690,"N",'2way'!$Q$3:$Q$7690,"=" &amp;B243) +  COUNTIFS('2way'!$M$3:$M$7690,"&gt;50%",'2way'!$Y$3:$Y$7690,"N",'2way'!$R$3:$R$7690,"=" &amp;B243)</f>
        <v>0</v>
      </c>
      <c r="N243" s="61">
        <f>COUNTIFS('2way'!$N$3:$N$7690,"&gt;50%",'2way'!$Y$3:$Y$7690,"N",'2way'!$Q$3:$Q$7690,"=" &amp;B243) +  COUNTIFS('2way'!$N$3:$N$7690,"&gt;50%",'2way'!$Y$3:$Y$7690,"N",'2way'!$R$3:$R$7690,"=" &amp;B243)</f>
        <v>0</v>
      </c>
      <c r="O243" s="61">
        <f>COUNTIFS('2way'!$N$3:$N$7690,"&gt;50%",'2way'!$Y$3:$Y$7690,"Y",'2way'!$Q$3:$Q$7690,"=" &amp;B243) +  COUNTIFS('2way'!$N$3:$N$7690,"&gt;50%",'2way'!$Y$3:$Y$7690,"Y",'2way'!$R$3:$R$7690,"=" &amp;B243)</f>
        <v>0</v>
      </c>
      <c r="P243">
        <f>COUNTIF('2way'!$Q$3:$Q$7690,"=" &amp;B243) + COUNTIF('2way'!$R$3:$R$7690,"=" &amp;B243)</f>
        <v>6</v>
      </c>
      <c r="Q243" s="6">
        <f t="shared" si="54"/>
        <v>0</v>
      </c>
      <c r="R243" s="6">
        <f t="shared" si="55"/>
        <v>0</v>
      </c>
      <c r="S243" s="6">
        <f t="shared" si="56"/>
        <v>0</v>
      </c>
      <c r="T243" s="6">
        <f t="shared" si="57"/>
        <v>0</v>
      </c>
      <c r="U243">
        <f t="shared" si="58"/>
        <v>5</v>
      </c>
      <c r="V243" s="6">
        <f t="shared" si="59"/>
        <v>0.83333333333333337</v>
      </c>
      <c r="W243">
        <f t="shared" si="60"/>
        <v>0</v>
      </c>
      <c r="X243" s="6">
        <f t="shared" si="61"/>
        <v>0</v>
      </c>
      <c r="Y243">
        <f t="shared" si="62"/>
        <v>1</v>
      </c>
      <c r="Z243" s="6">
        <f t="shared" si="63"/>
        <v>0.16666666666666666</v>
      </c>
      <c r="AA243">
        <f t="shared" si="64"/>
        <v>0</v>
      </c>
      <c r="AB243" s="6">
        <f t="shared" si="65"/>
        <v>0</v>
      </c>
    </row>
    <row r="244" spans="1:28" x14ac:dyDescent="0.25">
      <c r="A244" t="s">
        <v>276</v>
      </c>
      <c r="B244" t="s">
        <v>458</v>
      </c>
      <c r="C244" s="60">
        <f>COUNTIFS('2way'!$A$3:$A$7690,"&gt;50%",'2way'!$Y$3:$Y$7690,"Y",'2way'!$Q$3:$Q$7690,"=" &amp;B244) +  COUNTIFS('2way'!$A$3:$A$7690,"&gt;50%",'2way'!$Y$3:$Y$7690,"Y",'2way'!$R$3:$R$7690,"=" &amp;B244)</f>
        <v>4</v>
      </c>
      <c r="D244" s="61">
        <f>COUNTIFS('2way'!$A$3:$A$7690,"&gt;50%",'2way'!$Y$3:$Y$7690,"N",'2way'!$Q$3:$Q$7690,"=" &amp;B244) +  COUNTIFS('2way'!$A$3:$A$7690,"&gt;50%",'2way'!$Y$3:$Y$7690,"N",'2way'!$R$3:$R$7690,"=" &amp;B244)</f>
        <v>1</v>
      </c>
      <c r="E244" s="61">
        <f>COUNTIFS('2way'!$B$3:$B$7690,"&gt;50%",'2way'!$Y$3:$Y$7690,"N",'2way'!$Q$3:$Q$7690,"=" &amp;B244) +  COUNTIFS('2way'!$B$3:$B$7690,"&gt;50%",'2way'!$Y$3:$Y$7690,"N",'2way'!$R$3:$R$7690,"=" &amp;B244)</f>
        <v>1</v>
      </c>
      <c r="F244" s="61">
        <f>COUNTIFS('2way'!$B$3:$B$7690,"&gt;50%",'2way'!$Y$3:$Y$7690,"Y",'2way'!$Q$3:$Q$7690,"=" &amp;B244) +  COUNTIFS('2way'!$B$3:$B$7690,"&gt;50%",'2way'!$Y$3:$Y$7690,"Y",'2way'!$R$3:$R$7690,"=" &amp;B244)</f>
        <v>0</v>
      </c>
      <c r="G244">
        <f>COUNTIF('2way'!$Q$3:$Q$7690,"=" &amp;B244) + COUNTIF('2way'!$R$3:$R$7690,"=" &amp;B244)</f>
        <v>7</v>
      </c>
      <c r="H244" s="6">
        <f t="shared" si="50"/>
        <v>0.5714285714285714</v>
      </c>
      <c r="I244" s="6">
        <f t="shared" si="51"/>
        <v>0.14285714285714285</v>
      </c>
      <c r="J244" s="6">
        <f t="shared" si="52"/>
        <v>0.14285714285714285</v>
      </c>
      <c r="K244" s="6">
        <f t="shared" si="53"/>
        <v>0</v>
      </c>
      <c r="L244" s="61">
        <f>COUNTIFS('2way'!$M$3:$M$7690,"&gt;50%",'2way'!$Y$3:$Y$7690,"Y",'2way'!$Q$3:$Q$7690,"=" &amp;B244) +  COUNTIFS('2way'!$M$3:$M$7690,"&gt;50%",'2way'!$Y$3:$Y$7690,"Y",'2way'!$R$3:$R$7690,"=" &amp;B244)</f>
        <v>0</v>
      </c>
      <c r="M244" s="61">
        <f>COUNTIFS('2way'!$M$3:$M$7690,"&gt;50%",'2way'!$Y$3:$Y$7690,"N",'2way'!$Q$3:$Q$7690,"=" &amp;B244) +  COUNTIFS('2way'!$M$3:$M$7690,"&gt;50%",'2way'!$Y$3:$Y$7690,"N",'2way'!$R$3:$R$7690,"=" &amp;B244)</f>
        <v>0</v>
      </c>
      <c r="N244" s="61">
        <f>COUNTIFS('2way'!$N$3:$N$7690,"&gt;50%",'2way'!$Y$3:$Y$7690,"N",'2way'!$Q$3:$Q$7690,"=" &amp;B244) +  COUNTIFS('2way'!$N$3:$N$7690,"&gt;50%",'2way'!$Y$3:$Y$7690,"N",'2way'!$R$3:$R$7690,"=" &amp;B244)</f>
        <v>0</v>
      </c>
      <c r="O244" s="61">
        <f>COUNTIFS('2way'!$N$3:$N$7690,"&gt;50%",'2way'!$Y$3:$Y$7690,"Y",'2way'!$Q$3:$Q$7690,"=" &amp;B244) +  COUNTIFS('2way'!$N$3:$N$7690,"&gt;50%",'2way'!$Y$3:$Y$7690,"Y",'2way'!$R$3:$R$7690,"=" &amp;B244)</f>
        <v>0</v>
      </c>
      <c r="P244">
        <f>COUNTIF('2way'!$Q$3:$Q$7690,"=" &amp;B244) + COUNTIF('2way'!$R$3:$R$7690,"=" &amp;B244)</f>
        <v>7</v>
      </c>
      <c r="Q244" s="6">
        <f t="shared" si="54"/>
        <v>0</v>
      </c>
      <c r="R244" s="6">
        <f t="shared" si="55"/>
        <v>0</v>
      </c>
      <c r="S244" s="6">
        <f t="shared" si="56"/>
        <v>0</v>
      </c>
      <c r="T244" s="6">
        <f t="shared" si="57"/>
        <v>0</v>
      </c>
      <c r="U244">
        <f t="shared" si="58"/>
        <v>5</v>
      </c>
      <c r="V244" s="6">
        <f t="shared" si="59"/>
        <v>0.7142857142857143</v>
      </c>
      <c r="W244">
        <f t="shared" si="60"/>
        <v>0</v>
      </c>
      <c r="X244" s="6">
        <f t="shared" si="61"/>
        <v>0</v>
      </c>
      <c r="Y244">
        <f t="shared" si="62"/>
        <v>1</v>
      </c>
      <c r="Z244" s="6">
        <f t="shared" si="63"/>
        <v>0.14285714285714285</v>
      </c>
      <c r="AA244">
        <f t="shared" si="64"/>
        <v>0</v>
      </c>
      <c r="AB244" s="6">
        <f t="shared" si="65"/>
        <v>0</v>
      </c>
    </row>
    <row r="245" spans="1:28" x14ac:dyDescent="0.25">
      <c r="A245" t="s">
        <v>276</v>
      </c>
      <c r="B245" t="s">
        <v>454</v>
      </c>
      <c r="C245" s="60">
        <f>COUNTIFS('2way'!$A$3:$A$7690,"&gt;50%",'2way'!$Y$3:$Y$7690,"Y",'2way'!$Q$3:$Q$7690,"=" &amp;B245) +  COUNTIFS('2way'!$A$3:$A$7690,"&gt;50%",'2way'!$Y$3:$Y$7690,"Y",'2way'!$R$3:$R$7690,"=" &amp;B245)</f>
        <v>1</v>
      </c>
      <c r="D245" s="61">
        <f>COUNTIFS('2way'!$A$3:$A$7690,"&gt;50%",'2way'!$Y$3:$Y$7690,"N",'2way'!$Q$3:$Q$7690,"=" &amp;B245) +  COUNTIFS('2way'!$A$3:$A$7690,"&gt;50%",'2way'!$Y$3:$Y$7690,"N",'2way'!$R$3:$R$7690,"=" &amp;B245)</f>
        <v>1</v>
      </c>
      <c r="E245" s="61">
        <f>COUNTIFS('2way'!$B$3:$B$7690,"&gt;50%",'2way'!$Y$3:$Y$7690,"N",'2way'!$Q$3:$Q$7690,"=" &amp;B245) +  COUNTIFS('2way'!$B$3:$B$7690,"&gt;50%",'2way'!$Y$3:$Y$7690,"N",'2way'!$R$3:$R$7690,"=" &amp;B245)</f>
        <v>3</v>
      </c>
      <c r="F245" s="61">
        <f>COUNTIFS('2way'!$B$3:$B$7690,"&gt;50%",'2way'!$Y$3:$Y$7690,"Y",'2way'!$Q$3:$Q$7690,"=" &amp;B245) +  COUNTIFS('2way'!$B$3:$B$7690,"&gt;50%",'2way'!$Y$3:$Y$7690,"Y",'2way'!$R$3:$R$7690,"=" &amp;B245)</f>
        <v>2</v>
      </c>
      <c r="G245">
        <f>COUNTIF('2way'!$Q$3:$Q$7690,"=" &amp;B245) + COUNTIF('2way'!$R$3:$R$7690,"=" &amp;B245)</f>
        <v>7</v>
      </c>
      <c r="H245" s="6">
        <f t="shared" si="50"/>
        <v>0.14285714285714285</v>
      </c>
      <c r="I245" s="6">
        <f t="shared" si="51"/>
        <v>0.14285714285714285</v>
      </c>
      <c r="J245" s="6">
        <f t="shared" si="52"/>
        <v>0.42857142857142855</v>
      </c>
      <c r="K245" s="6">
        <f t="shared" si="53"/>
        <v>0.2857142857142857</v>
      </c>
      <c r="L245" s="61">
        <f>COUNTIFS('2way'!$M$3:$M$7690,"&gt;50%",'2way'!$Y$3:$Y$7690,"Y",'2way'!$Q$3:$Q$7690,"=" &amp;B245) +  COUNTIFS('2way'!$M$3:$M$7690,"&gt;50%",'2way'!$Y$3:$Y$7690,"Y",'2way'!$R$3:$R$7690,"=" &amp;B245)</f>
        <v>0</v>
      </c>
      <c r="M245" s="61">
        <f>COUNTIFS('2way'!$M$3:$M$7690,"&gt;50%",'2way'!$Y$3:$Y$7690,"N",'2way'!$Q$3:$Q$7690,"=" &amp;B245) +  COUNTIFS('2way'!$M$3:$M$7690,"&gt;50%",'2way'!$Y$3:$Y$7690,"N",'2way'!$R$3:$R$7690,"=" &amp;B245)</f>
        <v>0</v>
      </c>
      <c r="N245" s="61">
        <f>COUNTIFS('2way'!$N$3:$N$7690,"&gt;50%",'2way'!$Y$3:$Y$7690,"N",'2way'!$Q$3:$Q$7690,"=" &amp;B245) +  COUNTIFS('2way'!$N$3:$N$7690,"&gt;50%",'2way'!$Y$3:$Y$7690,"N",'2way'!$R$3:$R$7690,"=" &amp;B245)</f>
        <v>0</v>
      </c>
      <c r="O245" s="61">
        <f>COUNTIFS('2way'!$N$3:$N$7690,"&gt;50%",'2way'!$Y$3:$Y$7690,"Y",'2way'!$Q$3:$Q$7690,"=" &amp;B245) +  COUNTIFS('2way'!$N$3:$N$7690,"&gt;50%",'2way'!$Y$3:$Y$7690,"Y",'2way'!$R$3:$R$7690,"=" &amp;B245)</f>
        <v>0</v>
      </c>
      <c r="P245">
        <f>COUNTIF('2way'!$Q$3:$Q$7690,"=" &amp;B245) + COUNTIF('2way'!$R$3:$R$7690,"=" &amp;B245)</f>
        <v>7</v>
      </c>
      <c r="Q245" s="6">
        <f t="shared" si="54"/>
        <v>0</v>
      </c>
      <c r="R245" s="6">
        <f t="shared" si="55"/>
        <v>0</v>
      </c>
      <c r="S245" s="6">
        <f t="shared" si="56"/>
        <v>0</v>
      </c>
      <c r="T245" s="6">
        <f t="shared" si="57"/>
        <v>0</v>
      </c>
      <c r="U245">
        <f t="shared" si="58"/>
        <v>4</v>
      </c>
      <c r="V245" s="6">
        <f t="shared" si="59"/>
        <v>0.5714285714285714</v>
      </c>
      <c r="W245">
        <f t="shared" si="60"/>
        <v>0</v>
      </c>
      <c r="X245" s="6">
        <f t="shared" si="61"/>
        <v>0</v>
      </c>
      <c r="Y245">
        <f t="shared" si="62"/>
        <v>3</v>
      </c>
      <c r="Z245" s="6">
        <f t="shared" si="63"/>
        <v>0.42857142857142855</v>
      </c>
      <c r="AA245">
        <f t="shared" si="64"/>
        <v>0</v>
      </c>
      <c r="AB245" s="6">
        <f t="shared" si="65"/>
        <v>0</v>
      </c>
    </row>
    <row r="246" spans="1:28" x14ac:dyDescent="0.25">
      <c r="A246" t="s">
        <v>276</v>
      </c>
      <c r="B246" t="s">
        <v>460</v>
      </c>
      <c r="C246" s="60">
        <f>COUNTIFS('2way'!$A$3:$A$7690,"&gt;50%",'2way'!$Y$3:$Y$7690,"Y",'2way'!$Q$3:$Q$7690,"=" &amp;B246) +  COUNTIFS('2way'!$A$3:$A$7690,"&gt;50%",'2way'!$Y$3:$Y$7690,"Y",'2way'!$R$3:$R$7690,"=" &amp;B246)</f>
        <v>2</v>
      </c>
      <c r="D246" s="61">
        <f>COUNTIFS('2way'!$A$3:$A$7690,"&gt;50%",'2way'!$Y$3:$Y$7690,"N",'2way'!$Q$3:$Q$7690,"=" &amp;B246) +  COUNTIFS('2way'!$A$3:$A$7690,"&gt;50%",'2way'!$Y$3:$Y$7690,"N",'2way'!$R$3:$R$7690,"=" &amp;B246)</f>
        <v>1</v>
      </c>
      <c r="E246" s="61">
        <f>COUNTIFS('2way'!$B$3:$B$7690,"&gt;50%",'2way'!$Y$3:$Y$7690,"N",'2way'!$Q$3:$Q$7690,"=" &amp;B246) +  COUNTIFS('2way'!$B$3:$B$7690,"&gt;50%",'2way'!$Y$3:$Y$7690,"N",'2way'!$R$3:$R$7690,"=" &amp;B246)</f>
        <v>2</v>
      </c>
      <c r="F246" s="61">
        <f>COUNTIFS('2way'!$B$3:$B$7690,"&gt;50%",'2way'!$Y$3:$Y$7690,"Y",'2way'!$Q$3:$Q$7690,"=" &amp;B246) +  COUNTIFS('2way'!$B$3:$B$7690,"&gt;50%",'2way'!$Y$3:$Y$7690,"Y",'2way'!$R$3:$R$7690,"=" &amp;B246)</f>
        <v>1</v>
      </c>
      <c r="G246">
        <f>COUNTIF('2way'!$Q$3:$Q$7690,"=" &amp;B246) + COUNTIF('2way'!$R$3:$R$7690,"=" &amp;B246)</f>
        <v>7</v>
      </c>
      <c r="H246" s="6">
        <f t="shared" si="50"/>
        <v>0.2857142857142857</v>
      </c>
      <c r="I246" s="6">
        <f t="shared" si="51"/>
        <v>0.14285714285714285</v>
      </c>
      <c r="J246" s="6">
        <f t="shared" si="52"/>
        <v>0.2857142857142857</v>
      </c>
      <c r="K246" s="6">
        <f t="shared" si="53"/>
        <v>0.14285714285714285</v>
      </c>
      <c r="L246" s="61">
        <f>COUNTIFS('2way'!$M$3:$M$7690,"&gt;50%",'2way'!$Y$3:$Y$7690,"Y",'2way'!$Q$3:$Q$7690,"=" &amp;B246) +  COUNTIFS('2way'!$M$3:$M$7690,"&gt;50%",'2way'!$Y$3:$Y$7690,"Y",'2way'!$R$3:$R$7690,"=" &amp;B246)</f>
        <v>0</v>
      </c>
      <c r="M246" s="61">
        <f>COUNTIFS('2way'!$M$3:$M$7690,"&gt;50%",'2way'!$Y$3:$Y$7690,"N",'2way'!$Q$3:$Q$7690,"=" &amp;B246) +  COUNTIFS('2way'!$M$3:$M$7690,"&gt;50%",'2way'!$Y$3:$Y$7690,"N",'2way'!$R$3:$R$7690,"=" &amp;B246)</f>
        <v>0</v>
      </c>
      <c r="N246" s="61">
        <f>COUNTIFS('2way'!$N$3:$N$7690,"&gt;50%",'2way'!$Y$3:$Y$7690,"N",'2way'!$Q$3:$Q$7690,"=" &amp;B246) +  COUNTIFS('2way'!$N$3:$N$7690,"&gt;50%",'2way'!$Y$3:$Y$7690,"N",'2way'!$R$3:$R$7690,"=" &amp;B246)</f>
        <v>0</v>
      </c>
      <c r="O246" s="61">
        <f>COUNTIFS('2way'!$N$3:$N$7690,"&gt;50%",'2way'!$Y$3:$Y$7690,"Y",'2way'!$Q$3:$Q$7690,"=" &amp;B246) +  COUNTIFS('2way'!$N$3:$N$7690,"&gt;50%",'2way'!$Y$3:$Y$7690,"Y",'2way'!$R$3:$R$7690,"=" &amp;B246)</f>
        <v>0</v>
      </c>
      <c r="P246">
        <f>COUNTIF('2way'!$Q$3:$Q$7690,"=" &amp;B246) + COUNTIF('2way'!$R$3:$R$7690,"=" &amp;B246)</f>
        <v>7</v>
      </c>
      <c r="Q246" s="6">
        <f t="shared" si="54"/>
        <v>0</v>
      </c>
      <c r="R246" s="6">
        <f t="shared" si="55"/>
        <v>0</v>
      </c>
      <c r="S246" s="6">
        <f t="shared" si="56"/>
        <v>0</v>
      </c>
      <c r="T246" s="6">
        <f t="shared" si="57"/>
        <v>0</v>
      </c>
      <c r="U246">
        <f t="shared" si="58"/>
        <v>4</v>
      </c>
      <c r="V246" s="6">
        <f t="shared" si="59"/>
        <v>0.5714285714285714</v>
      </c>
      <c r="W246">
        <f t="shared" si="60"/>
        <v>0</v>
      </c>
      <c r="X246" s="6">
        <f t="shared" si="61"/>
        <v>0</v>
      </c>
      <c r="Y246">
        <f t="shared" si="62"/>
        <v>2</v>
      </c>
      <c r="Z246" s="6">
        <f t="shared" si="63"/>
        <v>0.2857142857142857</v>
      </c>
      <c r="AA246">
        <f t="shared" si="64"/>
        <v>0</v>
      </c>
      <c r="AB246" s="6">
        <f t="shared" si="65"/>
        <v>0</v>
      </c>
    </row>
    <row r="247" spans="1:28" x14ac:dyDescent="0.25">
      <c r="A247" t="s">
        <v>276</v>
      </c>
      <c r="B247" t="s">
        <v>471</v>
      </c>
      <c r="C247" s="60">
        <f>COUNTIFS('2way'!$A$3:$A$7690,"&gt;50%",'2way'!$Y$3:$Y$7690,"Y",'2way'!$Q$3:$Q$7690,"=" &amp;B247) +  COUNTIFS('2way'!$A$3:$A$7690,"&gt;50%",'2way'!$Y$3:$Y$7690,"Y",'2way'!$R$3:$R$7690,"=" &amp;B247)</f>
        <v>3</v>
      </c>
      <c r="D247" s="61">
        <f>COUNTIFS('2way'!$A$3:$A$7690,"&gt;50%",'2way'!$Y$3:$Y$7690,"N",'2way'!$Q$3:$Q$7690,"=" &amp;B247) +  COUNTIFS('2way'!$A$3:$A$7690,"&gt;50%",'2way'!$Y$3:$Y$7690,"N",'2way'!$R$3:$R$7690,"=" &amp;B247)</f>
        <v>1</v>
      </c>
      <c r="E247" s="61">
        <f>COUNTIFS('2way'!$B$3:$B$7690,"&gt;50%",'2way'!$Y$3:$Y$7690,"N",'2way'!$Q$3:$Q$7690,"=" &amp;B247) +  COUNTIFS('2way'!$B$3:$B$7690,"&gt;50%",'2way'!$Y$3:$Y$7690,"N",'2way'!$R$3:$R$7690,"=" &amp;B247)</f>
        <v>1</v>
      </c>
      <c r="F247" s="61">
        <f>COUNTIFS('2way'!$B$3:$B$7690,"&gt;50%",'2way'!$Y$3:$Y$7690,"Y",'2way'!$Q$3:$Q$7690,"=" &amp;B247) +  COUNTIFS('2way'!$B$3:$B$7690,"&gt;50%",'2way'!$Y$3:$Y$7690,"Y",'2way'!$R$3:$R$7690,"=" &amp;B247)</f>
        <v>3</v>
      </c>
      <c r="G247">
        <f>COUNTIF('2way'!$Q$3:$Q$7690,"=" &amp;B247) + COUNTIF('2way'!$R$3:$R$7690,"=" &amp;B247)</f>
        <v>8</v>
      </c>
      <c r="H247" s="6">
        <f t="shared" si="50"/>
        <v>0.375</v>
      </c>
      <c r="I247" s="6">
        <f t="shared" si="51"/>
        <v>0.125</v>
      </c>
      <c r="J247" s="6">
        <f t="shared" si="52"/>
        <v>0.125</v>
      </c>
      <c r="K247" s="6">
        <f t="shared" si="53"/>
        <v>0.375</v>
      </c>
      <c r="L247" s="61">
        <f>COUNTIFS('2way'!$M$3:$M$7690,"&gt;50%",'2way'!$Y$3:$Y$7690,"Y",'2way'!$Q$3:$Q$7690,"=" &amp;B247) +  COUNTIFS('2way'!$M$3:$M$7690,"&gt;50%",'2way'!$Y$3:$Y$7690,"Y",'2way'!$R$3:$R$7690,"=" &amp;B247)</f>
        <v>0</v>
      </c>
      <c r="M247" s="61">
        <f>COUNTIFS('2way'!$M$3:$M$7690,"&gt;50%",'2way'!$Y$3:$Y$7690,"N",'2way'!$Q$3:$Q$7690,"=" &amp;B247) +  COUNTIFS('2way'!$M$3:$M$7690,"&gt;50%",'2way'!$Y$3:$Y$7690,"N",'2way'!$R$3:$R$7690,"=" &amp;B247)</f>
        <v>0</v>
      </c>
      <c r="N247" s="61">
        <f>COUNTIFS('2way'!$N$3:$N$7690,"&gt;50%",'2way'!$Y$3:$Y$7690,"N",'2way'!$Q$3:$Q$7690,"=" &amp;B247) +  COUNTIFS('2way'!$N$3:$N$7690,"&gt;50%",'2way'!$Y$3:$Y$7690,"N",'2way'!$R$3:$R$7690,"=" &amp;B247)</f>
        <v>0</v>
      </c>
      <c r="O247" s="61">
        <f>COUNTIFS('2way'!$N$3:$N$7690,"&gt;50%",'2way'!$Y$3:$Y$7690,"Y",'2way'!$Q$3:$Q$7690,"=" &amp;B247) +  COUNTIFS('2way'!$N$3:$N$7690,"&gt;50%",'2way'!$Y$3:$Y$7690,"Y",'2way'!$R$3:$R$7690,"=" &amp;B247)</f>
        <v>0</v>
      </c>
      <c r="P247">
        <f>COUNTIF('2way'!$Q$3:$Q$7690,"=" &amp;B247) + COUNTIF('2way'!$R$3:$R$7690,"=" &amp;B247)</f>
        <v>8</v>
      </c>
      <c r="Q247" s="6">
        <f t="shared" si="54"/>
        <v>0</v>
      </c>
      <c r="R247" s="6">
        <f t="shared" si="55"/>
        <v>0</v>
      </c>
      <c r="S247" s="6">
        <f t="shared" si="56"/>
        <v>0</v>
      </c>
      <c r="T247" s="6">
        <f t="shared" si="57"/>
        <v>0</v>
      </c>
      <c r="U247">
        <f t="shared" si="58"/>
        <v>4</v>
      </c>
      <c r="V247" s="6">
        <f t="shared" si="59"/>
        <v>0.5</v>
      </c>
      <c r="W247">
        <f t="shared" si="60"/>
        <v>0</v>
      </c>
      <c r="X247" s="6">
        <f t="shared" si="61"/>
        <v>0</v>
      </c>
      <c r="Y247">
        <f t="shared" si="62"/>
        <v>4</v>
      </c>
      <c r="Z247" s="6">
        <f t="shared" si="63"/>
        <v>0.5</v>
      </c>
      <c r="AA247">
        <f t="shared" si="64"/>
        <v>0</v>
      </c>
      <c r="AB247" s="6">
        <f t="shared" si="65"/>
        <v>0</v>
      </c>
    </row>
    <row r="248" spans="1:28" x14ac:dyDescent="0.25">
      <c r="A248" t="s">
        <v>276</v>
      </c>
      <c r="B248" t="s">
        <v>473</v>
      </c>
      <c r="C248" s="60">
        <f>COUNTIFS('2way'!$A$3:$A$7690,"&gt;50%",'2way'!$Y$3:$Y$7690,"Y",'2way'!$Q$3:$Q$7690,"=" &amp;B248) +  COUNTIFS('2way'!$A$3:$A$7690,"&gt;50%",'2way'!$Y$3:$Y$7690,"Y",'2way'!$R$3:$R$7690,"=" &amp;B248)</f>
        <v>3</v>
      </c>
      <c r="D248" s="61">
        <f>COUNTIFS('2way'!$A$3:$A$7690,"&gt;50%",'2way'!$Y$3:$Y$7690,"N",'2way'!$Q$3:$Q$7690,"=" &amp;B248) +  COUNTIFS('2way'!$A$3:$A$7690,"&gt;50%",'2way'!$Y$3:$Y$7690,"N",'2way'!$R$3:$R$7690,"=" &amp;B248)</f>
        <v>4</v>
      </c>
      <c r="E248" s="61">
        <f>COUNTIFS('2way'!$B$3:$B$7690,"&gt;50%",'2way'!$Y$3:$Y$7690,"N",'2way'!$Q$3:$Q$7690,"=" &amp;B248) +  COUNTIFS('2way'!$B$3:$B$7690,"&gt;50%",'2way'!$Y$3:$Y$7690,"N",'2way'!$R$3:$R$7690,"=" &amp;B248)</f>
        <v>0</v>
      </c>
      <c r="F248" s="61">
        <f>COUNTIFS('2way'!$B$3:$B$7690,"&gt;50%",'2way'!$Y$3:$Y$7690,"Y",'2way'!$Q$3:$Q$7690,"=" &amp;B248) +  COUNTIFS('2way'!$B$3:$B$7690,"&gt;50%",'2way'!$Y$3:$Y$7690,"Y",'2way'!$R$3:$R$7690,"=" &amp;B248)</f>
        <v>1</v>
      </c>
      <c r="G248">
        <f>COUNTIF('2way'!$Q$3:$Q$7690,"=" &amp;B248) + COUNTIF('2way'!$R$3:$R$7690,"=" &amp;B248)</f>
        <v>8</v>
      </c>
      <c r="H248" s="6">
        <f t="shared" si="50"/>
        <v>0.375</v>
      </c>
      <c r="I248" s="6">
        <f t="shared" si="51"/>
        <v>0.5</v>
      </c>
      <c r="J248" s="6">
        <f t="shared" si="52"/>
        <v>0</v>
      </c>
      <c r="K248" s="6">
        <f t="shared" si="53"/>
        <v>0.125</v>
      </c>
      <c r="L248" s="61">
        <f>COUNTIFS('2way'!$M$3:$M$7690,"&gt;50%",'2way'!$Y$3:$Y$7690,"Y",'2way'!$Q$3:$Q$7690,"=" &amp;B248) +  COUNTIFS('2way'!$M$3:$M$7690,"&gt;50%",'2way'!$Y$3:$Y$7690,"Y",'2way'!$R$3:$R$7690,"=" &amp;B248)</f>
        <v>0</v>
      </c>
      <c r="M248" s="61">
        <f>COUNTIFS('2way'!$M$3:$M$7690,"&gt;50%",'2way'!$Y$3:$Y$7690,"N",'2way'!$Q$3:$Q$7690,"=" &amp;B248) +  COUNTIFS('2way'!$M$3:$M$7690,"&gt;50%",'2way'!$Y$3:$Y$7690,"N",'2way'!$R$3:$R$7690,"=" &amp;B248)</f>
        <v>0</v>
      </c>
      <c r="N248" s="61">
        <f>COUNTIFS('2way'!$N$3:$N$7690,"&gt;50%",'2way'!$Y$3:$Y$7690,"N",'2way'!$Q$3:$Q$7690,"=" &amp;B248) +  COUNTIFS('2way'!$N$3:$N$7690,"&gt;50%",'2way'!$Y$3:$Y$7690,"N",'2way'!$R$3:$R$7690,"=" &amp;B248)</f>
        <v>0</v>
      </c>
      <c r="O248" s="61">
        <f>COUNTIFS('2way'!$N$3:$N$7690,"&gt;50%",'2way'!$Y$3:$Y$7690,"Y",'2way'!$Q$3:$Q$7690,"=" &amp;B248) +  COUNTIFS('2way'!$N$3:$N$7690,"&gt;50%",'2way'!$Y$3:$Y$7690,"Y",'2way'!$R$3:$R$7690,"=" &amp;B248)</f>
        <v>0</v>
      </c>
      <c r="P248">
        <f>COUNTIF('2way'!$Q$3:$Q$7690,"=" &amp;B248) + COUNTIF('2way'!$R$3:$R$7690,"=" &amp;B248)</f>
        <v>8</v>
      </c>
      <c r="Q248" s="6">
        <f t="shared" si="54"/>
        <v>0</v>
      </c>
      <c r="R248" s="6">
        <f t="shared" si="55"/>
        <v>0</v>
      </c>
      <c r="S248" s="6">
        <f t="shared" si="56"/>
        <v>0</v>
      </c>
      <c r="T248" s="6">
        <f t="shared" si="57"/>
        <v>0</v>
      </c>
      <c r="U248">
        <f t="shared" si="58"/>
        <v>3</v>
      </c>
      <c r="V248" s="6">
        <f t="shared" si="59"/>
        <v>0.375</v>
      </c>
      <c r="W248">
        <f t="shared" si="60"/>
        <v>0</v>
      </c>
      <c r="X248" s="6">
        <f t="shared" si="61"/>
        <v>0</v>
      </c>
      <c r="Y248">
        <f t="shared" si="62"/>
        <v>5</v>
      </c>
      <c r="Z248" s="6">
        <f t="shared" si="63"/>
        <v>0.625</v>
      </c>
      <c r="AA248">
        <f t="shared" si="64"/>
        <v>0</v>
      </c>
      <c r="AB248" s="6">
        <f t="shared" si="65"/>
        <v>0</v>
      </c>
    </row>
    <row r="249" spans="1:28" x14ac:dyDescent="0.25">
      <c r="A249" t="s">
        <v>276</v>
      </c>
      <c r="B249" t="s">
        <v>507</v>
      </c>
      <c r="C249" s="60">
        <f>COUNTIFS('2way'!$A$3:$A$7690,"&gt;50%",'2way'!$Y$3:$Y$7690,"Y",'2way'!$Q$3:$Q$7690,"=" &amp;B249) +  COUNTIFS('2way'!$A$3:$A$7690,"&gt;50%",'2way'!$Y$3:$Y$7690,"Y",'2way'!$R$3:$R$7690,"=" &amp;B249)</f>
        <v>2</v>
      </c>
      <c r="D249" s="61">
        <f>COUNTIFS('2way'!$A$3:$A$7690,"&gt;50%",'2way'!$Y$3:$Y$7690,"N",'2way'!$Q$3:$Q$7690,"=" &amp;B249) +  COUNTIFS('2way'!$A$3:$A$7690,"&gt;50%",'2way'!$Y$3:$Y$7690,"N",'2way'!$R$3:$R$7690,"=" &amp;B249)</f>
        <v>3</v>
      </c>
      <c r="E249" s="61">
        <f>COUNTIFS('2way'!$B$3:$B$7690,"&gt;50%",'2way'!$Y$3:$Y$7690,"N",'2way'!$Q$3:$Q$7690,"=" &amp;B249) +  COUNTIFS('2way'!$B$3:$B$7690,"&gt;50%",'2way'!$Y$3:$Y$7690,"N",'2way'!$R$3:$R$7690,"=" &amp;B249)</f>
        <v>1</v>
      </c>
      <c r="F249" s="61">
        <f>COUNTIFS('2way'!$B$3:$B$7690,"&gt;50%",'2way'!$Y$3:$Y$7690,"Y",'2way'!$Q$3:$Q$7690,"=" &amp;B249) +  COUNTIFS('2way'!$B$3:$B$7690,"&gt;50%",'2way'!$Y$3:$Y$7690,"Y",'2way'!$R$3:$R$7690,"=" &amp;B249)</f>
        <v>1</v>
      </c>
      <c r="G249">
        <f>COUNTIF('2way'!$Q$3:$Q$7690,"=" &amp;B249) + COUNTIF('2way'!$R$3:$R$7690,"=" &amp;B249)</f>
        <v>7</v>
      </c>
      <c r="H249" s="6">
        <f t="shared" si="50"/>
        <v>0.2857142857142857</v>
      </c>
      <c r="I249" s="6">
        <f t="shared" si="51"/>
        <v>0.42857142857142855</v>
      </c>
      <c r="J249" s="6">
        <f t="shared" si="52"/>
        <v>0.14285714285714285</v>
      </c>
      <c r="K249" s="6">
        <f t="shared" si="53"/>
        <v>0.14285714285714285</v>
      </c>
      <c r="L249" s="61">
        <f>COUNTIFS('2way'!$M$3:$M$7690,"&gt;50%",'2way'!$Y$3:$Y$7690,"Y",'2way'!$Q$3:$Q$7690,"=" &amp;B249) +  COUNTIFS('2way'!$M$3:$M$7690,"&gt;50%",'2way'!$Y$3:$Y$7690,"Y",'2way'!$R$3:$R$7690,"=" &amp;B249)</f>
        <v>0</v>
      </c>
      <c r="M249" s="61">
        <f>COUNTIFS('2way'!$M$3:$M$7690,"&gt;50%",'2way'!$Y$3:$Y$7690,"N",'2way'!$Q$3:$Q$7690,"=" &amp;B249) +  COUNTIFS('2way'!$M$3:$M$7690,"&gt;50%",'2way'!$Y$3:$Y$7690,"N",'2way'!$R$3:$R$7690,"=" &amp;B249)</f>
        <v>0</v>
      </c>
      <c r="N249" s="61">
        <f>COUNTIFS('2way'!$N$3:$N$7690,"&gt;50%",'2way'!$Y$3:$Y$7690,"N",'2way'!$Q$3:$Q$7690,"=" &amp;B249) +  COUNTIFS('2way'!$N$3:$N$7690,"&gt;50%",'2way'!$Y$3:$Y$7690,"N",'2way'!$R$3:$R$7690,"=" &amp;B249)</f>
        <v>0</v>
      </c>
      <c r="O249" s="61">
        <f>COUNTIFS('2way'!$N$3:$N$7690,"&gt;50%",'2way'!$Y$3:$Y$7690,"Y",'2way'!$Q$3:$Q$7690,"=" &amp;B249) +  COUNTIFS('2way'!$N$3:$N$7690,"&gt;50%",'2way'!$Y$3:$Y$7690,"Y",'2way'!$R$3:$R$7690,"=" &amp;B249)</f>
        <v>0</v>
      </c>
      <c r="P249">
        <f>COUNTIF('2way'!$Q$3:$Q$7690,"=" &amp;B249) + COUNTIF('2way'!$R$3:$R$7690,"=" &amp;B249)</f>
        <v>7</v>
      </c>
      <c r="Q249" s="6">
        <f t="shared" si="54"/>
        <v>0</v>
      </c>
      <c r="R249" s="6">
        <f t="shared" si="55"/>
        <v>0</v>
      </c>
      <c r="S249" s="6">
        <f t="shared" si="56"/>
        <v>0</v>
      </c>
      <c r="T249" s="6">
        <f t="shared" si="57"/>
        <v>0</v>
      </c>
      <c r="U249">
        <f t="shared" si="58"/>
        <v>3</v>
      </c>
      <c r="V249" s="6">
        <f t="shared" si="59"/>
        <v>0.42857142857142855</v>
      </c>
      <c r="W249">
        <f t="shared" si="60"/>
        <v>0</v>
      </c>
      <c r="X249" s="6">
        <f t="shared" si="61"/>
        <v>0</v>
      </c>
      <c r="Y249">
        <f t="shared" si="62"/>
        <v>4</v>
      </c>
      <c r="Z249" s="6">
        <f t="shared" si="63"/>
        <v>0.5714285714285714</v>
      </c>
      <c r="AA249">
        <f t="shared" si="64"/>
        <v>0</v>
      </c>
      <c r="AB249" s="6">
        <f t="shared" si="65"/>
        <v>0</v>
      </c>
    </row>
    <row r="250" spans="1:28" x14ac:dyDescent="0.25">
      <c r="A250" t="s">
        <v>276</v>
      </c>
      <c r="B250" t="s">
        <v>474</v>
      </c>
      <c r="C250" s="60">
        <f>COUNTIFS('2way'!$A$3:$A$7690,"&gt;50%",'2way'!$Y$3:$Y$7690,"Y",'2way'!$Q$3:$Q$7690,"=" &amp;B250) +  COUNTIFS('2way'!$A$3:$A$7690,"&gt;50%",'2way'!$Y$3:$Y$7690,"Y",'2way'!$R$3:$R$7690,"=" &amp;B250)</f>
        <v>1</v>
      </c>
      <c r="D250" s="61">
        <f>COUNTIFS('2way'!$A$3:$A$7690,"&gt;50%",'2way'!$Y$3:$Y$7690,"N",'2way'!$Q$3:$Q$7690,"=" &amp;B250) +  COUNTIFS('2way'!$A$3:$A$7690,"&gt;50%",'2way'!$Y$3:$Y$7690,"N",'2way'!$R$3:$R$7690,"=" &amp;B250)</f>
        <v>3</v>
      </c>
      <c r="E250" s="61">
        <f>COUNTIFS('2way'!$B$3:$B$7690,"&gt;50%",'2way'!$Y$3:$Y$7690,"N",'2way'!$Q$3:$Q$7690,"=" &amp;B250) +  COUNTIFS('2way'!$B$3:$B$7690,"&gt;50%",'2way'!$Y$3:$Y$7690,"N",'2way'!$R$3:$R$7690,"=" &amp;B250)</f>
        <v>1</v>
      </c>
      <c r="F250" s="61">
        <f>COUNTIFS('2way'!$B$3:$B$7690,"&gt;50%",'2way'!$Y$3:$Y$7690,"Y",'2way'!$Q$3:$Q$7690,"=" &amp;B250) +  COUNTIFS('2way'!$B$3:$B$7690,"&gt;50%",'2way'!$Y$3:$Y$7690,"Y",'2way'!$R$3:$R$7690,"=" &amp;B250)</f>
        <v>2</v>
      </c>
      <c r="G250">
        <f>COUNTIF('2way'!$Q$3:$Q$7690,"=" &amp;B250) + COUNTIF('2way'!$R$3:$R$7690,"=" &amp;B250)</f>
        <v>7</v>
      </c>
      <c r="H250" s="6">
        <f t="shared" si="50"/>
        <v>0.14285714285714285</v>
      </c>
      <c r="I250" s="6">
        <f t="shared" si="51"/>
        <v>0.42857142857142855</v>
      </c>
      <c r="J250" s="6">
        <f t="shared" si="52"/>
        <v>0.14285714285714285</v>
      </c>
      <c r="K250" s="6">
        <f t="shared" si="53"/>
        <v>0.2857142857142857</v>
      </c>
      <c r="L250" s="61">
        <f>COUNTIFS('2way'!$M$3:$M$7690,"&gt;50%",'2way'!$Y$3:$Y$7690,"Y",'2way'!$Q$3:$Q$7690,"=" &amp;B250) +  COUNTIFS('2way'!$M$3:$M$7690,"&gt;50%",'2way'!$Y$3:$Y$7690,"Y",'2way'!$R$3:$R$7690,"=" &amp;B250)</f>
        <v>0</v>
      </c>
      <c r="M250" s="61">
        <f>COUNTIFS('2way'!$M$3:$M$7690,"&gt;50%",'2way'!$Y$3:$Y$7690,"N",'2way'!$Q$3:$Q$7690,"=" &amp;B250) +  COUNTIFS('2way'!$M$3:$M$7690,"&gt;50%",'2way'!$Y$3:$Y$7690,"N",'2way'!$R$3:$R$7690,"=" &amp;B250)</f>
        <v>0</v>
      </c>
      <c r="N250" s="61">
        <f>COUNTIFS('2way'!$N$3:$N$7690,"&gt;50%",'2way'!$Y$3:$Y$7690,"N",'2way'!$Q$3:$Q$7690,"=" &amp;B250) +  COUNTIFS('2way'!$N$3:$N$7690,"&gt;50%",'2way'!$Y$3:$Y$7690,"N",'2way'!$R$3:$R$7690,"=" &amp;B250)</f>
        <v>0</v>
      </c>
      <c r="O250" s="61">
        <f>COUNTIFS('2way'!$N$3:$N$7690,"&gt;50%",'2way'!$Y$3:$Y$7690,"Y",'2way'!$Q$3:$Q$7690,"=" &amp;B250) +  COUNTIFS('2way'!$N$3:$N$7690,"&gt;50%",'2way'!$Y$3:$Y$7690,"Y",'2way'!$R$3:$R$7690,"=" &amp;B250)</f>
        <v>0</v>
      </c>
      <c r="P250">
        <f>COUNTIF('2way'!$Q$3:$Q$7690,"=" &amp;B250) + COUNTIF('2way'!$R$3:$R$7690,"=" &amp;B250)</f>
        <v>7</v>
      </c>
      <c r="Q250" s="6">
        <f t="shared" si="54"/>
        <v>0</v>
      </c>
      <c r="R250" s="6">
        <f t="shared" si="55"/>
        <v>0</v>
      </c>
      <c r="S250" s="6">
        <f t="shared" si="56"/>
        <v>0</v>
      </c>
      <c r="T250" s="6">
        <f t="shared" si="57"/>
        <v>0</v>
      </c>
      <c r="U250">
        <f t="shared" si="58"/>
        <v>2</v>
      </c>
      <c r="V250" s="6">
        <f t="shared" si="59"/>
        <v>0.2857142857142857</v>
      </c>
      <c r="W250">
        <f t="shared" si="60"/>
        <v>0</v>
      </c>
      <c r="X250" s="6">
        <f t="shared" si="61"/>
        <v>0</v>
      </c>
      <c r="Y250">
        <f t="shared" si="62"/>
        <v>5</v>
      </c>
      <c r="Z250" s="6">
        <f t="shared" si="63"/>
        <v>0.7142857142857143</v>
      </c>
      <c r="AA250">
        <f t="shared" si="64"/>
        <v>0</v>
      </c>
      <c r="AB250" s="6">
        <f t="shared" si="65"/>
        <v>0</v>
      </c>
    </row>
    <row r="251" spans="1:28" x14ac:dyDescent="0.25">
      <c r="A251" t="s">
        <v>276</v>
      </c>
      <c r="B251" t="s">
        <v>505</v>
      </c>
      <c r="C251" s="60">
        <f>COUNTIFS('2way'!$A$3:$A$7690,"&gt;50%",'2way'!$Y$3:$Y$7690,"Y",'2way'!$Q$3:$Q$7690,"=" &amp;B251) +  COUNTIFS('2way'!$A$3:$A$7690,"&gt;50%",'2way'!$Y$3:$Y$7690,"Y",'2way'!$R$3:$R$7690,"=" &amp;B251)</f>
        <v>1</v>
      </c>
      <c r="D251" s="61">
        <f>COUNTIFS('2way'!$A$3:$A$7690,"&gt;50%",'2way'!$Y$3:$Y$7690,"N",'2way'!$Q$3:$Q$7690,"=" &amp;B251) +  COUNTIFS('2way'!$A$3:$A$7690,"&gt;50%",'2way'!$Y$3:$Y$7690,"N",'2way'!$R$3:$R$7690,"=" &amp;B251)</f>
        <v>3</v>
      </c>
      <c r="E251" s="61">
        <f>COUNTIFS('2way'!$B$3:$B$7690,"&gt;50%",'2way'!$Y$3:$Y$7690,"N",'2way'!$Q$3:$Q$7690,"=" &amp;B251) +  COUNTIFS('2way'!$B$3:$B$7690,"&gt;50%",'2way'!$Y$3:$Y$7690,"N",'2way'!$R$3:$R$7690,"=" &amp;B251)</f>
        <v>2</v>
      </c>
      <c r="F251" s="61">
        <f>COUNTIFS('2way'!$B$3:$B$7690,"&gt;50%",'2way'!$Y$3:$Y$7690,"Y",'2way'!$Q$3:$Q$7690,"=" &amp;B251) +  COUNTIFS('2way'!$B$3:$B$7690,"&gt;50%",'2way'!$Y$3:$Y$7690,"Y",'2way'!$R$3:$R$7690,"=" &amp;B251)</f>
        <v>1</v>
      </c>
      <c r="G251">
        <f>COUNTIF('2way'!$Q$3:$Q$7690,"=" &amp;B251) + COUNTIF('2way'!$R$3:$R$7690,"=" &amp;B251)</f>
        <v>7</v>
      </c>
      <c r="H251" s="6">
        <f t="shared" si="50"/>
        <v>0.14285714285714285</v>
      </c>
      <c r="I251" s="6">
        <f t="shared" si="51"/>
        <v>0.42857142857142855</v>
      </c>
      <c r="J251" s="6">
        <f t="shared" si="52"/>
        <v>0.2857142857142857</v>
      </c>
      <c r="K251" s="6">
        <f t="shared" si="53"/>
        <v>0.14285714285714285</v>
      </c>
      <c r="L251" s="61">
        <f>COUNTIFS('2way'!$M$3:$M$7690,"&gt;50%",'2way'!$Y$3:$Y$7690,"Y",'2way'!$Q$3:$Q$7690,"=" &amp;B251) +  COUNTIFS('2way'!$M$3:$M$7690,"&gt;50%",'2way'!$Y$3:$Y$7690,"Y",'2way'!$R$3:$R$7690,"=" &amp;B251)</f>
        <v>0</v>
      </c>
      <c r="M251" s="61">
        <f>COUNTIFS('2way'!$M$3:$M$7690,"&gt;50%",'2way'!$Y$3:$Y$7690,"N",'2way'!$Q$3:$Q$7690,"=" &amp;B251) +  COUNTIFS('2way'!$M$3:$M$7690,"&gt;50%",'2way'!$Y$3:$Y$7690,"N",'2way'!$R$3:$R$7690,"=" &amp;B251)</f>
        <v>0</v>
      </c>
      <c r="N251" s="61">
        <f>COUNTIFS('2way'!$N$3:$N$7690,"&gt;50%",'2way'!$Y$3:$Y$7690,"N",'2way'!$Q$3:$Q$7690,"=" &amp;B251) +  COUNTIFS('2way'!$N$3:$N$7690,"&gt;50%",'2way'!$Y$3:$Y$7690,"N",'2way'!$R$3:$R$7690,"=" &amp;B251)</f>
        <v>0</v>
      </c>
      <c r="O251" s="61">
        <f>COUNTIFS('2way'!$N$3:$N$7690,"&gt;50%",'2way'!$Y$3:$Y$7690,"Y",'2way'!$Q$3:$Q$7690,"=" &amp;B251) +  COUNTIFS('2way'!$N$3:$N$7690,"&gt;50%",'2way'!$Y$3:$Y$7690,"Y",'2way'!$R$3:$R$7690,"=" &amp;B251)</f>
        <v>0</v>
      </c>
      <c r="P251">
        <f>COUNTIF('2way'!$Q$3:$Q$7690,"=" &amp;B251) + COUNTIF('2way'!$R$3:$R$7690,"=" &amp;B251)</f>
        <v>7</v>
      </c>
      <c r="Q251" s="6">
        <f t="shared" si="54"/>
        <v>0</v>
      </c>
      <c r="R251" s="6">
        <f t="shared" si="55"/>
        <v>0</v>
      </c>
      <c r="S251" s="6">
        <f t="shared" si="56"/>
        <v>0</v>
      </c>
      <c r="T251" s="6">
        <f t="shared" si="57"/>
        <v>0</v>
      </c>
      <c r="U251">
        <f t="shared" si="58"/>
        <v>3</v>
      </c>
      <c r="V251" s="6">
        <f t="shared" si="59"/>
        <v>0.42857142857142855</v>
      </c>
      <c r="W251">
        <f t="shared" si="60"/>
        <v>0</v>
      </c>
      <c r="X251" s="6">
        <f t="shared" si="61"/>
        <v>0</v>
      </c>
      <c r="Y251">
        <f t="shared" si="62"/>
        <v>4</v>
      </c>
      <c r="Z251" s="6">
        <f t="shared" si="63"/>
        <v>0.5714285714285714</v>
      </c>
      <c r="AA251">
        <f t="shared" si="64"/>
        <v>0</v>
      </c>
      <c r="AB251" s="6">
        <f t="shared" si="65"/>
        <v>0</v>
      </c>
    </row>
    <row r="252" spans="1:28" x14ac:dyDescent="0.25">
      <c r="A252" t="s">
        <v>276</v>
      </c>
      <c r="B252" t="s">
        <v>455</v>
      </c>
      <c r="C252" s="60">
        <f>COUNTIFS('2way'!$A$3:$A$7690,"&gt;50%",'2way'!$Y$3:$Y$7690,"Y",'2way'!$Q$3:$Q$7690,"=" &amp;B252) +  COUNTIFS('2way'!$A$3:$A$7690,"&gt;50%",'2way'!$Y$3:$Y$7690,"Y",'2way'!$R$3:$R$7690,"=" &amp;B252)</f>
        <v>4</v>
      </c>
      <c r="D252" s="61">
        <f>COUNTIFS('2way'!$A$3:$A$7690,"&gt;50%",'2way'!$Y$3:$Y$7690,"N",'2way'!$Q$3:$Q$7690,"=" &amp;B252) +  COUNTIFS('2way'!$A$3:$A$7690,"&gt;50%",'2way'!$Y$3:$Y$7690,"N",'2way'!$R$3:$R$7690,"=" &amp;B252)</f>
        <v>2</v>
      </c>
      <c r="E252" s="61">
        <f>COUNTIFS('2way'!$B$3:$B$7690,"&gt;50%",'2way'!$Y$3:$Y$7690,"N",'2way'!$Q$3:$Q$7690,"=" &amp;B252) +  COUNTIFS('2way'!$B$3:$B$7690,"&gt;50%",'2way'!$Y$3:$Y$7690,"N",'2way'!$R$3:$R$7690,"=" &amp;B252)</f>
        <v>0</v>
      </c>
      <c r="F252" s="61">
        <f>COUNTIFS('2way'!$B$3:$B$7690,"&gt;50%",'2way'!$Y$3:$Y$7690,"Y",'2way'!$Q$3:$Q$7690,"=" &amp;B252) +  COUNTIFS('2way'!$B$3:$B$7690,"&gt;50%",'2way'!$Y$3:$Y$7690,"Y",'2way'!$R$3:$R$7690,"=" &amp;B252)</f>
        <v>2</v>
      </c>
      <c r="G252">
        <f>COUNTIF('2way'!$Q$3:$Q$7690,"=" &amp;B252) + COUNTIF('2way'!$R$3:$R$7690,"=" &amp;B252)</f>
        <v>8</v>
      </c>
      <c r="H252" s="6">
        <f t="shared" si="50"/>
        <v>0.5</v>
      </c>
      <c r="I252" s="6">
        <f t="shared" si="51"/>
        <v>0.25</v>
      </c>
      <c r="J252" s="6">
        <f t="shared" si="52"/>
        <v>0</v>
      </c>
      <c r="K252" s="6">
        <f t="shared" si="53"/>
        <v>0.25</v>
      </c>
      <c r="L252" s="61">
        <f>COUNTIFS('2way'!$M$3:$M$7690,"&gt;50%",'2way'!$Y$3:$Y$7690,"Y",'2way'!$Q$3:$Q$7690,"=" &amp;B252) +  COUNTIFS('2way'!$M$3:$M$7690,"&gt;50%",'2way'!$Y$3:$Y$7690,"Y",'2way'!$R$3:$R$7690,"=" &amp;B252)</f>
        <v>0</v>
      </c>
      <c r="M252" s="61">
        <f>COUNTIFS('2way'!$M$3:$M$7690,"&gt;50%",'2way'!$Y$3:$Y$7690,"N",'2way'!$Q$3:$Q$7690,"=" &amp;B252) +  COUNTIFS('2way'!$M$3:$M$7690,"&gt;50%",'2way'!$Y$3:$Y$7690,"N",'2way'!$R$3:$R$7690,"=" &amp;B252)</f>
        <v>0</v>
      </c>
      <c r="N252" s="61">
        <f>COUNTIFS('2way'!$N$3:$N$7690,"&gt;50%",'2way'!$Y$3:$Y$7690,"N",'2way'!$Q$3:$Q$7690,"=" &amp;B252) +  COUNTIFS('2way'!$N$3:$N$7690,"&gt;50%",'2way'!$Y$3:$Y$7690,"N",'2way'!$R$3:$R$7690,"=" &amp;B252)</f>
        <v>0</v>
      </c>
      <c r="O252" s="61">
        <f>COUNTIFS('2way'!$N$3:$N$7690,"&gt;50%",'2way'!$Y$3:$Y$7690,"Y",'2way'!$Q$3:$Q$7690,"=" &amp;B252) +  COUNTIFS('2way'!$N$3:$N$7690,"&gt;50%",'2way'!$Y$3:$Y$7690,"Y",'2way'!$R$3:$R$7690,"=" &amp;B252)</f>
        <v>0</v>
      </c>
      <c r="P252">
        <f>COUNTIF('2way'!$Q$3:$Q$7690,"=" &amp;B252) + COUNTIF('2way'!$R$3:$R$7690,"=" &amp;B252)</f>
        <v>8</v>
      </c>
      <c r="Q252" s="6">
        <f t="shared" si="54"/>
        <v>0</v>
      </c>
      <c r="R252" s="6">
        <f t="shared" si="55"/>
        <v>0</v>
      </c>
      <c r="S252" s="6">
        <f t="shared" si="56"/>
        <v>0</v>
      </c>
      <c r="T252" s="6">
        <f t="shared" si="57"/>
        <v>0</v>
      </c>
      <c r="U252">
        <f t="shared" si="58"/>
        <v>4</v>
      </c>
      <c r="V252" s="6">
        <f t="shared" si="59"/>
        <v>0.5</v>
      </c>
      <c r="W252">
        <f t="shared" si="60"/>
        <v>0</v>
      </c>
      <c r="X252" s="6">
        <f t="shared" si="61"/>
        <v>0</v>
      </c>
      <c r="Y252">
        <f t="shared" si="62"/>
        <v>4</v>
      </c>
      <c r="Z252" s="6">
        <f t="shared" si="63"/>
        <v>0.5</v>
      </c>
      <c r="AA252">
        <f t="shared" si="64"/>
        <v>0</v>
      </c>
      <c r="AB252" s="6">
        <f t="shared" si="65"/>
        <v>0</v>
      </c>
    </row>
    <row r="253" spans="1:28" x14ac:dyDescent="0.25">
      <c r="A253" t="s">
        <v>276</v>
      </c>
      <c r="B253" t="s">
        <v>463</v>
      </c>
      <c r="C253" s="60">
        <f>COUNTIFS('2way'!$A$3:$A$7690,"&gt;50%",'2way'!$Y$3:$Y$7690,"Y",'2way'!$Q$3:$Q$7690,"=" &amp;B253) +  COUNTIFS('2way'!$A$3:$A$7690,"&gt;50%",'2way'!$Y$3:$Y$7690,"Y",'2way'!$R$3:$R$7690,"=" &amp;B253)</f>
        <v>2</v>
      </c>
      <c r="D253" s="61">
        <f>COUNTIFS('2way'!$A$3:$A$7690,"&gt;50%",'2way'!$Y$3:$Y$7690,"N",'2way'!$Q$3:$Q$7690,"=" &amp;B253) +  COUNTIFS('2way'!$A$3:$A$7690,"&gt;50%",'2way'!$Y$3:$Y$7690,"N",'2way'!$R$3:$R$7690,"=" &amp;B253)</f>
        <v>1</v>
      </c>
      <c r="E253" s="61">
        <f>COUNTIFS('2way'!$B$3:$B$7690,"&gt;50%",'2way'!$Y$3:$Y$7690,"N",'2way'!$Q$3:$Q$7690,"=" &amp;B253) +  COUNTIFS('2way'!$B$3:$B$7690,"&gt;50%",'2way'!$Y$3:$Y$7690,"N",'2way'!$R$3:$R$7690,"=" &amp;B253)</f>
        <v>1</v>
      </c>
      <c r="F253" s="61">
        <f>COUNTIFS('2way'!$B$3:$B$7690,"&gt;50%",'2way'!$Y$3:$Y$7690,"Y",'2way'!$Q$3:$Q$7690,"=" &amp;B253) +  COUNTIFS('2way'!$B$3:$B$7690,"&gt;50%",'2way'!$Y$3:$Y$7690,"Y",'2way'!$R$3:$R$7690,"=" &amp;B253)</f>
        <v>4</v>
      </c>
      <c r="G253">
        <f>COUNTIF('2way'!$Q$3:$Q$7690,"=" &amp;B253) + COUNTIF('2way'!$R$3:$R$7690,"=" &amp;B253)</f>
        <v>8</v>
      </c>
      <c r="H253" s="6">
        <f t="shared" si="50"/>
        <v>0.25</v>
      </c>
      <c r="I253" s="6">
        <f t="shared" si="51"/>
        <v>0.125</v>
      </c>
      <c r="J253" s="6">
        <f t="shared" si="52"/>
        <v>0.125</v>
      </c>
      <c r="K253" s="6">
        <f t="shared" si="53"/>
        <v>0.5</v>
      </c>
      <c r="L253" s="61">
        <f>COUNTIFS('2way'!$M$3:$M$7690,"&gt;50%",'2way'!$Y$3:$Y$7690,"Y",'2way'!$Q$3:$Q$7690,"=" &amp;B253) +  COUNTIFS('2way'!$M$3:$M$7690,"&gt;50%",'2way'!$Y$3:$Y$7690,"Y",'2way'!$R$3:$R$7690,"=" &amp;B253)</f>
        <v>0</v>
      </c>
      <c r="M253" s="61">
        <f>COUNTIFS('2way'!$M$3:$M$7690,"&gt;50%",'2way'!$Y$3:$Y$7690,"N",'2way'!$Q$3:$Q$7690,"=" &amp;B253) +  COUNTIFS('2way'!$M$3:$M$7690,"&gt;50%",'2way'!$Y$3:$Y$7690,"N",'2way'!$R$3:$R$7690,"=" &amp;B253)</f>
        <v>0</v>
      </c>
      <c r="N253" s="61">
        <f>COUNTIFS('2way'!$N$3:$N$7690,"&gt;50%",'2way'!$Y$3:$Y$7690,"N",'2way'!$Q$3:$Q$7690,"=" &amp;B253) +  COUNTIFS('2way'!$N$3:$N$7690,"&gt;50%",'2way'!$Y$3:$Y$7690,"N",'2way'!$R$3:$R$7690,"=" &amp;B253)</f>
        <v>0</v>
      </c>
      <c r="O253" s="61">
        <f>COUNTIFS('2way'!$N$3:$N$7690,"&gt;50%",'2way'!$Y$3:$Y$7690,"Y",'2way'!$Q$3:$Q$7690,"=" &amp;B253) +  COUNTIFS('2way'!$N$3:$N$7690,"&gt;50%",'2way'!$Y$3:$Y$7690,"Y",'2way'!$R$3:$R$7690,"=" &amp;B253)</f>
        <v>0</v>
      </c>
      <c r="P253">
        <f>COUNTIF('2way'!$Q$3:$Q$7690,"=" &amp;B253) + COUNTIF('2way'!$R$3:$R$7690,"=" &amp;B253)</f>
        <v>8</v>
      </c>
      <c r="Q253" s="6">
        <f t="shared" si="54"/>
        <v>0</v>
      </c>
      <c r="R253" s="6">
        <f t="shared" si="55"/>
        <v>0</v>
      </c>
      <c r="S253" s="6">
        <f t="shared" si="56"/>
        <v>0</v>
      </c>
      <c r="T253" s="6">
        <f t="shared" si="57"/>
        <v>0</v>
      </c>
      <c r="U253">
        <f t="shared" si="58"/>
        <v>3</v>
      </c>
      <c r="V253" s="6">
        <f t="shared" si="59"/>
        <v>0.375</v>
      </c>
      <c r="W253">
        <f t="shared" si="60"/>
        <v>0</v>
      </c>
      <c r="X253" s="6">
        <f t="shared" si="61"/>
        <v>0</v>
      </c>
      <c r="Y253">
        <f t="shared" si="62"/>
        <v>5</v>
      </c>
      <c r="Z253" s="6">
        <f t="shared" si="63"/>
        <v>0.625</v>
      </c>
      <c r="AA253">
        <f t="shared" si="64"/>
        <v>0</v>
      </c>
      <c r="AB253" s="6">
        <f t="shared" si="65"/>
        <v>0</v>
      </c>
    </row>
    <row r="254" spans="1:28" x14ac:dyDescent="0.25">
      <c r="A254" t="s">
        <v>276</v>
      </c>
      <c r="B254" t="s">
        <v>466</v>
      </c>
      <c r="C254" s="60">
        <f>COUNTIFS('2way'!$A$3:$A$7690,"&gt;50%",'2way'!$Y$3:$Y$7690,"Y",'2way'!$Q$3:$Q$7690,"=" &amp;B254) +  COUNTIFS('2way'!$A$3:$A$7690,"&gt;50%",'2way'!$Y$3:$Y$7690,"Y",'2way'!$R$3:$R$7690,"=" &amp;B254)</f>
        <v>2</v>
      </c>
      <c r="D254" s="61">
        <f>COUNTIFS('2way'!$A$3:$A$7690,"&gt;50%",'2way'!$Y$3:$Y$7690,"N",'2way'!$Q$3:$Q$7690,"=" &amp;B254) +  COUNTIFS('2way'!$A$3:$A$7690,"&gt;50%",'2way'!$Y$3:$Y$7690,"N",'2way'!$R$3:$R$7690,"=" &amp;B254)</f>
        <v>3</v>
      </c>
      <c r="E254" s="61">
        <f>COUNTIFS('2way'!$B$3:$B$7690,"&gt;50%",'2way'!$Y$3:$Y$7690,"N",'2way'!$Q$3:$Q$7690,"=" &amp;B254) +  COUNTIFS('2way'!$B$3:$B$7690,"&gt;50%",'2way'!$Y$3:$Y$7690,"N",'2way'!$R$3:$R$7690,"=" &amp;B254)</f>
        <v>2</v>
      </c>
      <c r="F254" s="61">
        <f>COUNTIFS('2way'!$B$3:$B$7690,"&gt;50%",'2way'!$Y$3:$Y$7690,"Y",'2way'!$Q$3:$Q$7690,"=" &amp;B254) +  COUNTIFS('2way'!$B$3:$B$7690,"&gt;50%",'2way'!$Y$3:$Y$7690,"Y",'2way'!$R$3:$R$7690,"=" &amp;B254)</f>
        <v>0</v>
      </c>
      <c r="G254">
        <f>COUNTIF('2way'!$Q$3:$Q$7690,"=" &amp;B254) + COUNTIF('2way'!$R$3:$R$7690,"=" &amp;B254)</f>
        <v>7</v>
      </c>
      <c r="H254" s="6">
        <f t="shared" si="50"/>
        <v>0.2857142857142857</v>
      </c>
      <c r="I254" s="6">
        <f t="shared" si="51"/>
        <v>0.42857142857142855</v>
      </c>
      <c r="J254" s="6">
        <f t="shared" si="52"/>
        <v>0.2857142857142857</v>
      </c>
      <c r="K254" s="6">
        <f t="shared" si="53"/>
        <v>0</v>
      </c>
      <c r="L254" s="61">
        <f>COUNTIFS('2way'!$M$3:$M$7690,"&gt;50%",'2way'!$Y$3:$Y$7690,"Y",'2way'!$Q$3:$Q$7690,"=" &amp;B254) +  COUNTIFS('2way'!$M$3:$M$7690,"&gt;50%",'2way'!$Y$3:$Y$7690,"Y",'2way'!$R$3:$R$7690,"=" &amp;B254)</f>
        <v>0</v>
      </c>
      <c r="M254" s="61">
        <f>COUNTIFS('2way'!$M$3:$M$7690,"&gt;50%",'2way'!$Y$3:$Y$7690,"N",'2way'!$Q$3:$Q$7690,"=" &amp;B254) +  COUNTIFS('2way'!$M$3:$M$7690,"&gt;50%",'2way'!$Y$3:$Y$7690,"N",'2way'!$R$3:$R$7690,"=" &amp;B254)</f>
        <v>0</v>
      </c>
      <c r="N254" s="61">
        <f>COUNTIFS('2way'!$N$3:$N$7690,"&gt;50%",'2way'!$Y$3:$Y$7690,"N",'2way'!$Q$3:$Q$7690,"=" &amp;B254) +  COUNTIFS('2way'!$N$3:$N$7690,"&gt;50%",'2way'!$Y$3:$Y$7690,"N",'2way'!$R$3:$R$7690,"=" &amp;B254)</f>
        <v>0</v>
      </c>
      <c r="O254" s="61">
        <f>COUNTIFS('2way'!$N$3:$N$7690,"&gt;50%",'2way'!$Y$3:$Y$7690,"Y",'2way'!$Q$3:$Q$7690,"=" &amp;B254) +  COUNTIFS('2way'!$N$3:$N$7690,"&gt;50%",'2way'!$Y$3:$Y$7690,"Y",'2way'!$R$3:$R$7690,"=" &amp;B254)</f>
        <v>0</v>
      </c>
      <c r="P254">
        <f>COUNTIF('2way'!$Q$3:$Q$7690,"=" &amp;B254) + COUNTIF('2way'!$R$3:$R$7690,"=" &amp;B254)</f>
        <v>7</v>
      </c>
      <c r="Q254" s="6">
        <f t="shared" si="54"/>
        <v>0</v>
      </c>
      <c r="R254" s="6">
        <f t="shared" si="55"/>
        <v>0</v>
      </c>
      <c r="S254" s="6">
        <f t="shared" si="56"/>
        <v>0</v>
      </c>
      <c r="T254" s="6">
        <f t="shared" si="57"/>
        <v>0</v>
      </c>
      <c r="U254">
        <f t="shared" si="58"/>
        <v>4</v>
      </c>
      <c r="V254" s="6">
        <f t="shared" si="59"/>
        <v>0.5714285714285714</v>
      </c>
      <c r="W254">
        <f t="shared" si="60"/>
        <v>0</v>
      </c>
      <c r="X254" s="6">
        <f t="shared" si="61"/>
        <v>0</v>
      </c>
      <c r="Y254">
        <f t="shared" si="62"/>
        <v>3</v>
      </c>
      <c r="Z254" s="6">
        <f t="shared" si="63"/>
        <v>0.42857142857142855</v>
      </c>
      <c r="AA254">
        <f t="shared" si="64"/>
        <v>0</v>
      </c>
      <c r="AB254" s="6">
        <f t="shared" si="65"/>
        <v>0</v>
      </c>
    </row>
    <row r="255" spans="1:28" x14ac:dyDescent="0.25">
      <c r="A255" t="s">
        <v>276</v>
      </c>
      <c r="B255" t="s">
        <v>508</v>
      </c>
      <c r="C255" s="60">
        <f>COUNTIFS('2way'!$A$3:$A$7690,"&gt;50%",'2way'!$Y$3:$Y$7690,"Y",'2way'!$Q$3:$Q$7690,"=" &amp;B255) +  COUNTIFS('2way'!$A$3:$A$7690,"&gt;50%",'2way'!$Y$3:$Y$7690,"Y",'2way'!$R$3:$R$7690,"=" &amp;B255)</f>
        <v>3</v>
      </c>
      <c r="D255" s="61">
        <f>COUNTIFS('2way'!$A$3:$A$7690,"&gt;50%",'2way'!$Y$3:$Y$7690,"N",'2way'!$Q$3:$Q$7690,"=" &amp;B255) +  COUNTIFS('2way'!$A$3:$A$7690,"&gt;50%",'2way'!$Y$3:$Y$7690,"N",'2way'!$R$3:$R$7690,"=" &amp;B255)</f>
        <v>1</v>
      </c>
      <c r="E255" s="61">
        <f>COUNTIFS('2way'!$B$3:$B$7690,"&gt;50%",'2way'!$Y$3:$Y$7690,"N",'2way'!$Q$3:$Q$7690,"=" &amp;B255) +  COUNTIFS('2way'!$B$3:$B$7690,"&gt;50%",'2way'!$Y$3:$Y$7690,"N",'2way'!$R$3:$R$7690,"=" &amp;B255)</f>
        <v>1</v>
      </c>
      <c r="F255" s="61">
        <f>COUNTIFS('2way'!$B$3:$B$7690,"&gt;50%",'2way'!$Y$3:$Y$7690,"Y",'2way'!$Q$3:$Q$7690,"=" &amp;B255) +  COUNTIFS('2way'!$B$3:$B$7690,"&gt;50%",'2way'!$Y$3:$Y$7690,"Y",'2way'!$R$3:$R$7690,"=" &amp;B255)</f>
        <v>1</v>
      </c>
      <c r="G255">
        <f>COUNTIF('2way'!$Q$3:$Q$7690,"=" &amp;B255) + COUNTIF('2way'!$R$3:$R$7690,"=" &amp;B255)</f>
        <v>6</v>
      </c>
      <c r="H255" s="6">
        <f t="shared" si="50"/>
        <v>0.5</v>
      </c>
      <c r="I255" s="6">
        <f t="shared" si="51"/>
        <v>0.16666666666666666</v>
      </c>
      <c r="J255" s="6">
        <f t="shared" si="52"/>
        <v>0.16666666666666666</v>
      </c>
      <c r="K255" s="6">
        <f t="shared" si="53"/>
        <v>0.16666666666666666</v>
      </c>
      <c r="L255" s="61">
        <f>COUNTIFS('2way'!$M$3:$M$7690,"&gt;50%",'2way'!$Y$3:$Y$7690,"Y",'2way'!$Q$3:$Q$7690,"=" &amp;B255) +  COUNTIFS('2way'!$M$3:$M$7690,"&gt;50%",'2way'!$Y$3:$Y$7690,"Y",'2way'!$R$3:$R$7690,"=" &amp;B255)</f>
        <v>0</v>
      </c>
      <c r="M255" s="61">
        <f>COUNTIFS('2way'!$M$3:$M$7690,"&gt;50%",'2way'!$Y$3:$Y$7690,"N",'2way'!$Q$3:$Q$7690,"=" &amp;B255) +  COUNTIFS('2way'!$M$3:$M$7690,"&gt;50%",'2way'!$Y$3:$Y$7690,"N",'2way'!$R$3:$R$7690,"=" &amp;B255)</f>
        <v>0</v>
      </c>
      <c r="N255" s="61">
        <f>COUNTIFS('2way'!$N$3:$N$7690,"&gt;50%",'2way'!$Y$3:$Y$7690,"N",'2way'!$Q$3:$Q$7690,"=" &amp;B255) +  COUNTIFS('2way'!$N$3:$N$7690,"&gt;50%",'2way'!$Y$3:$Y$7690,"N",'2way'!$R$3:$R$7690,"=" &amp;B255)</f>
        <v>0</v>
      </c>
      <c r="O255" s="61">
        <f>COUNTIFS('2way'!$N$3:$N$7690,"&gt;50%",'2way'!$Y$3:$Y$7690,"Y",'2way'!$Q$3:$Q$7690,"=" &amp;B255) +  COUNTIFS('2way'!$N$3:$N$7690,"&gt;50%",'2way'!$Y$3:$Y$7690,"Y",'2way'!$R$3:$R$7690,"=" &amp;B255)</f>
        <v>0</v>
      </c>
      <c r="P255">
        <f>COUNTIF('2way'!$Q$3:$Q$7690,"=" &amp;B255) + COUNTIF('2way'!$R$3:$R$7690,"=" &amp;B255)</f>
        <v>6</v>
      </c>
      <c r="Q255" s="6">
        <f t="shared" si="54"/>
        <v>0</v>
      </c>
      <c r="R255" s="6">
        <f t="shared" si="55"/>
        <v>0</v>
      </c>
      <c r="S255" s="6">
        <f t="shared" si="56"/>
        <v>0</v>
      </c>
      <c r="T255" s="6">
        <f t="shared" si="57"/>
        <v>0</v>
      </c>
      <c r="U255">
        <f t="shared" si="58"/>
        <v>4</v>
      </c>
      <c r="V255" s="6">
        <f t="shared" si="59"/>
        <v>0.66666666666666663</v>
      </c>
      <c r="W255">
        <f t="shared" si="60"/>
        <v>0</v>
      </c>
      <c r="X255" s="6">
        <f t="shared" si="61"/>
        <v>0</v>
      </c>
      <c r="Y255">
        <f t="shared" si="62"/>
        <v>2</v>
      </c>
      <c r="Z255" s="6">
        <f t="shared" si="63"/>
        <v>0.33333333333333331</v>
      </c>
      <c r="AA255">
        <f t="shared" si="64"/>
        <v>0</v>
      </c>
      <c r="AB255" s="6">
        <f t="shared" si="65"/>
        <v>0</v>
      </c>
    </row>
    <row r="256" spans="1:28" x14ac:dyDescent="0.25">
      <c r="A256" t="s">
        <v>276</v>
      </c>
      <c r="B256" t="s">
        <v>509</v>
      </c>
      <c r="C256" s="60">
        <f>COUNTIFS('2way'!$A$3:$A$7690,"&gt;50%",'2way'!$Y$3:$Y$7690,"Y",'2way'!$Q$3:$Q$7690,"=" &amp;B256) +  COUNTIFS('2way'!$A$3:$A$7690,"&gt;50%",'2way'!$Y$3:$Y$7690,"Y",'2way'!$R$3:$R$7690,"=" &amp;B256)</f>
        <v>2</v>
      </c>
      <c r="D256" s="61">
        <f>COUNTIFS('2way'!$A$3:$A$7690,"&gt;50%",'2way'!$Y$3:$Y$7690,"N",'2way'!$Q$3:$Q$7690,"=" &amp;B256) +  COUNTIFS('2way'!$A$3:$A$7690,"&gt;50%",'2way'!$Y$3:$Y$7690,"N",'2way'!$R$3:$R$7690,"=" &amp;B256)</f>
        <v>3</v>
      </c>
      <c r="E256" s="61">
        <f>COUNTIFS('2way'!$B$3:$B$7690,"&gt;50%",'2way'!$Y$3:$Y$7690,"N",'2way'!$Q$3:$Q$7690,"=" &amp;B256) +  COUNTIFS('2way'!$B$3:$B$7690,"&gt;50%",'2way'!$Y$3:$Y$7690,"N",'2way'!$R$3:$R$7690,"=" &amp;B256)</f>
        <v>2</v>
      </c>
      <c r="F256" s="61">
        <f>COUNTIFS('2way'!$B$3:$B$7690,"&gt;50%",'2way'!$Y$3:$Y$7690,"Y",'2way'!$Q$3:$Q$7690,"=" &amp;B256) +  COUNTIFS('2way'!$B$3:$B$7690,"&gt;50%",'2way'!$Y$3:$Y$7690,"Y",'2way'!$R$3:$R$7690,"=" &amp;B256)</f>
        <v>1</v>
      </c>
      <c r="G256">
        <f>COUNTIF('2way'!$Q$3:$Q$7690,"=" &amp;B256) + COUNTIF('2way'!$R$3:$R$7690,"=" &amp;B256)</f>
        <v>8</v>
      </c>
      <c r="H256" s="6">
        <f t="shared" si="50"/>
        <v>0.25</v>
      </c>
      <c r="I256" s="6">
        <f t="shared" si="51"/>
        <v>0.375</v>
      </c>
      <c r="J256" s="6">
        <f t="shared" si="52"/>
        <v>0.25</v>
      </c>
      <c r="K256" s="6">
        <f t="shared" si="53"/>
        <v>0.125</v>
      </c>
      <c r="L256" s="61">
        <f>COUNTIFS('2way'!$M$3:$M$7690,"&gt;50%",'2way'!$Y$3:$Y$7690,"Y",'2way'!$Q$3:$Q$7690,"=" &amp;B256) +  COUNTIFS('2way'!$M$3:$M$7690,"&gt;50%",'2way'!$Y$3:$Y$7690,"Y",'2way'!$R$3:$R$7690,"=" &amp;B256)</f>
        <v>0</v>
      </c>
      <c r="M256" s="61">
        <f>COUNTIFS('2way'!$M$3:$M$7690,"&gt;50%",'2way'!$Y$3:$Y$7690,"N",'2way'!$Q$3:$Q$7690,"=" &amp;B256) +  COUNTIFS('2way'!$M$3:$M$7690,"&gt;50%",'2way'!$Y$3:$Y$7690,"N",'2way'!$R$3:$R$7690,"=" &amp;B256)</f>
        <v>0</v>
      </c>
      <c r="N256" s="61">
        <f>COUNTIFS('2way'!$N$3:$N$7690,"&gt;50%",'2way'!$Y$3:$Y$7690,"N",'2way'!$Q$3:$Q$7690,"=" &amp;B256) +  COUNTIFS('2way'!$N$3:$N$7690,"&gt;50%",'2way'!$Y$3:$Y$7690,"N",'2way'!$R$3:$R$7690,"=" &amp;B256)</f>
        <v>0</v>
      </c>
      <c r="O256" s="61">
        <f>COUNTIFS('2way'!$N$3:$N$7690,"&gt;50%",'2way'!$Y$3:$Y$7690,"Y",'2way'!$Q$3:$Q$7690,"=" &amp;B256) +  COUNTIFS('2way'!$N$3:$N$7690,"&gt;50%",'2way'!$Y$3:$Y$7690,"Y",'2way'!$R$3:$R$7690,"=" &amp;B256)</f>
        <v>0</v>
      </c>
      <c r="P256">
        <f>COUNTIF('2way'!$Q$3:$Q$7690,"=" &amp;B256) + COUNTIF('2way'!$R$3:$R$7690,"=" &amp;B256)</f>
        <v>8</v>
      </c>
      <c r="Q256" s="6">
        <f t="shared" si="54"/>
        <v>0</v>
      </c>
      <c r="R256" s="6">
        <f t="shared" si="55"/>
        <v>0</v>
      </c>
      <c r="S256" s="6">
        <f t="shared" si="56"/>
        <v>0</v>
      </c>
      <c r="T256" s="6">
        <f t="shared" si="57"/>
        <v>0</v>
      </c>
      <c r="U256">
        <f t="shared" si="58"/>
        <v>4</v>
      </c>
      <c r="V256" s="6">
        <f t="shared" si="59"/>
        <v>0.5</v>
      </c>
      <c r="W256">
        <f t="shared" si="60"/>
        <v>0</v>
      </c>
      <c r="X256" s="6">
        <f t="shared" si="61"/>
        <v>0</v>
      </c>
      <c r="Y256">
        <f t="shared" si="62"/>
        <v>4</v>
      </c>
      <c r="Z256" s="6">
        <f t="shared" si="63"/>
        <v>0.5</v>
      </c>
      <c r="AA256">
        <f t="shared" si="64"/>
        <v>0</v>
      </c>
      <c r="AB256" s="6">
        <f t="shared" si="65"/>
        <v>0</v>
      </c>
    </row>
    <row r="257" spans="1:28" x14ac:dyDescent="0.25">
      <c r="A257" t="s">
        <v>276</v>
      </c>
      <c r="B257" t="s">
        <v>452</v>
      </c>
      <c r="C257" s="60">
        <f>COUNTIFS('2way'!$A$3:$A$7690,"&gt;50%",'2way'!$Y$3:$Y$7690,"Y",'2way'!$Q$3:$Q$7690,"=" &amp;B257) +  COUNTIFS('2way'!$A$3:$A$7690,"&gt;50%",'2way'!$Y$3:$Y$7690,"Y",'2way'!$R$3:$R$7690,"=" &amp;B257)</f>
        <v>5</v>
      </c>
      <c r="D257" s="61">
        <f>COUNTIFS('2way'!$A$3:$A$7690,"&gt;50%",'2way'!$Y$3:$Y$7690,"N",'2way'!$Q$3:$Q$7690,"=" &amp;B257) +  COUNTIFS('2way'!$A$3:$A$7690,"&gt;50%",'2way'!$Y$3:$Y$7690,"N",'2way'!$R$3:$R$7690,"=" &amp;B257)</f>
        <v>1</v>
      </c>
      <c r="E257" s="61">
        <f>COUNTIFS('2way'!$B$3:$B$7690,"&gt;50%",'2way'!$Y$3:$Y$7690,"N",'2way'!$Q$3:$Q$7690,"=" &amp;B257) +  COUNTIFS('2way'!$B$3:$B$7690,"&gt;50%",'2way'!$Y$3:$Y$7690,"N",'2way'!$R$3:$R$7690,"=" &amp;B257)</f>
        <v>1</v>
      </c>
      <c r="F257" s="61">
        <f>COUNTIFS('2way'!$B$3:$B$7690,"&gt;50%",'2way'!$Y$3:$Y$7690,"Y",'2way'!$Q$3:$Q$7690,"=" &amp;B257) +  COUNTIFS('2way'!$B$3:$B$7690,"&gt;50%",'2way'!$Y$3:$Y$7690,"Y",'2way'!$R$3:$R$7690,"=" &amp;B257)</f>
        <v>0</v>
      </c>
      <c r="G257">
        <f>COUNTIF('2way'!$Q$3:$Q$7690,"=" &amp;B257) + COUNTIF('2way'!$R$3:$R$7690,"=" &amp;B257)</f>
        <v>7</v>
      </c>
      <c r="H257" s="6">
        <f t="shared" si="50"/>
        <v>0.7142857142857143</v>
      </c>
      <c r="I257" s="6">
        <f t="shared" si="51"/>
        <v>0.14285714285714285</v>
      </c>
      <c r="J257" s="6">
        <f t="shared" si="52"/>
        <v>0.14285714285714285</v>
      </c>
      <c r="K257" s="6">
        <f t="shared" si="53"/>
        <v>0</v>
      </c>
      <c r="L257" s="61">
        <f>COUNTIFS('2way'!$M$3:$M$7690,"&gt;50%",'2way'!$Y$3:$Y$7690,"Y",'2way'!$Q$3:$Q$7690,"=" &amp;B257) +  COUNTIFS('2way'!$M$3:$M$7690,"&gt;50%",'2way'!$Y$3:$Y$7690,"Y",'2way'!$R$3:$R$7690,"=" &amp;B257)</f>
        <v>0</v>
      </c>
      <c r="M257" s="61">
        <f>COUNTIFS('2way'!$M$3:$M$7690,"&gt;50%",'2way'!$Y$3:$Y$7690,"N",'2way'!$Q$3:$Q$7690,"=" &amp;B257) +  COUNTIFS('2way'!$M$3:$M$7690,"&gt;50%",'2way'!$Y$3:$Y$7690,"N",'2way'!$R$3:$R$7690,"=" &amp;B257)</f>
        <v>0</v>
      </c>
      <c r="N257" s="61">
        <f>COUNTIFS('2way'!$N$3:$N$7690,"&gt;50%",'2way'!$Y$3:$Y$7690,"N",'2way'!$Q$3:$Q$7690,"=" &amp;B257) +  COUNTIFS('2way'!$N$3:$N$7690,"&gt;50%",'2way'!$Y$3:$Y$7690,"N",'2way'!$R$3:$R$7690,"=" &amp;B257)</f>
        <v>0</v>
      </c>
      <c r="O257" s="61">
        <f>COUNTIFS('2way'!$N$3:$N$7690,"&gt;50%",'2way'!$Y$3:$Y$7690,"Y",'2way'!$Q$3:$Q$7690,"=" &amp;B257) +  COUNTIFS('2way'!$N$3:$N$7690,"&gt;50%",'2way'!$Y$3:$Y$7690,"Y",'2way'!$R$3:$R$7690,"=" &amp;B257)</f>
        <v>0</v>
      </c>
      <c r="P257">
        <f>COUNTIF('2way'!$Q$3:$Q$7690,"=" &amp;B257) + COUNTIF('2way'!$R$3:$R$7690,"=" &amp;B257)</f>
        <v>7</v>
      </c>
      <c r="Q257" s="6">
        <f t="shared" si="54"/>
        <v>0</v>
      </c>
      <c r="R257" s="6">
        <f t="shared" si="55"/>
        <v>0</v>
      </c>
      <c r="S257" s="6">
        <f t="shared" si="56"/>
        <v>0</v>
      </c>
      <c r="T257" s="6">
        <f t="shared" si="57"/>
        <v>0</v>
      </c>
      <c r="U257">
        <f t="shared" si="58"/>
        <v>6</v>
      </c>
      <c r="V257" s="6">
        <f t="shared" si="59"/>
        <v>0.8571428571428571</v>
      </c>
      <c r="W257">
        <f t="shared" si="60"/>
        <v>0</v>
      </c>
      <c r="X257" s="6">
        <f t="shared" si="61"/>
        <v>0</v>
      </c>
      <c r="Y257">
        <f t="shared" si="62"/>
        <v>1</v>
      </c>
      <c r="Z257" s="6">
        <f t="shared" si="63"/>
        <v>0.14285714285714285</v>
      </c>
      <c r="AA257">
        <f t="shared" si="64"/>
        <v>0</v>
      </c>
      <c r="AB257" s="6">
        <f t="shared" si="65"/>
        <v>0</v>
      </c>
    </row>
    <row r="258" spans="1:28" x14ac:dyDescent="0.25">
      <c r="A258" t="s">
        <v>276</v>
      </c>
      <c r="B258" t="s">
        <v>470</v>
      </c>
      <c r="C258" s="60">
        <f>COUNTIFS('2way'!$A$3:$A$7690,"&gt;50%",'2way'!$Y$3:$Y$7690,"Y",'2way'!$Q$3:$Q$7690,"=" &amp;B258) +  COUNTIFS('2way'!$A$3:$A$7690,"&gt;50%",'2way'!$Y$3:$Y$7690,"Y",'2way'!$R$3:$R$7690,"=" &amp;B258)</f>
        <v>2</v>
      </c>
      <c r="D258" s="61">
        <f>COUNTIFS('2way'!$A$3:$A$7690,"&gt;50%",'2way'!$Y$3:$Y$7690,"N",'2way'!$Q$3:$Q$7690,"=" &amp;B258) +  COUNTIFS('2way'!$A$3:$A$7690,"&gt;50%",'2way'!$Y$3:$Y$7690,"N",'2way'!$R$3:$R$7690,"=" &amp;B258)</f>
        <v>2</v>
      </c>
      <c r="E258" s="61">
        <f>COUNTIFS('2way'!$B$3:$B$7690,"&gt;50%",'2way'!$Y$3:$Y$7690,"N",'2way'!$Q$3:$Q$7690,"=" &amp;B258) +  COUNTIFS('2way'!$B$3:$B$7690,"&gt;50%",'2way'!$Y$3:$Y$7690,"N",'2way'!$R$3:$R$7690,"=" &amp;B258)</f>
        <v>0</v>
      </c>
      <c r="F258" s="61">
        <f>COUNTIFS('2way'!$B$3:$B$7690,"&gt;50%",'2way'!$Y$3:$Y$7690,"Y",'2way'!$Q$3:$Q$7690,"=" &amp;B258) +  COUNTIFS('2way'!$B$3:$B$7690,"&gt;50%",'2way'!$Y$3:$Y$7690,"Y",'2way'!$R$3:$R$7690,"=" &amp;B258)</f>
        <v>4</v>
      </c>
      <c r="G258">
        <f>COUNTIF('2way'!$Q$3:$Q$7690,"=" &amp;B258) + COUNTIF('2way'!$R$3:$R$7690,"=" &amp;B258)</f>
        <v>8</v>
      </c>
      <c r="H258" s="6">
        <f t="shared" si="50"/>
        <v>0.25</v>
      </c>
      <c r="I258" s="6">
        <f t="shared" si="51"/>
        <v>0.25</v>
      </c>
      <c r="J258" s="6">
        <f t="shared" si="52"/>
        <v>0</v>
      </c>
      <c r="K258" s="6">
        <f t="shared" si="53"/>
        <v>0.5</v>
      </c>
      <c r="L258" s="61">
        <f>COUNTIFS('2way'!$M$3:$M$7690,"&gt;50%",'2way'!$Y$3:$Y$7690,"Y",'2way'!$Q$3:$Q$7690,"=" &amp;B258) +  COUNTIFS('2way'!$M$3:$M$7690,"&gt;50%",'2way'!$Y$3:$Y$7690,"Y",'2way'!$R$3:$R$7690,"=" &amp;B258)</f>
        <v>0</v>
      </c>
      <c r="M258" s="61">
        <f>COUNTIFS('2way'!$M$3:$M$7690,"&gt;50%",'2way'!$Y$3:$Y$7690,"N",'2way'!$Q$3:$Q$7690,"=" &amp;B258) +  COUNTIFS('2way'!$M$3:$M$7690,"&gt;50%",'2way'!$Y$3:$Y$7690,"N",'2way'!$R$3:$R$7690,"=" &amp;B258)</f>
        <v>0</v>
      </c>
      <c r="N258" s="61">
        <f>COUNTIFS('2way'!$N$3:$N$7690,"&gt;50%",'2way'!$Y$3:$Y$7690,"N",'2way'!$Q$3:$Q$7690,"=" &amp;B258) +  COUNTIFS('2way'!$N$3:$N$7690,"&gt;50%",'2way'!$Y$3:$Y$7690,"N",'2way'!$R$3:$R$7690,"=" &amp;B258)</f>
        <v>0</v>
      </c>
      <c r="O258" s="61">
        <f>COUNTIFS('2way'!$N$3:$N$7690,"&gt;50%",'2way'!$Y$3:$Y$7690,"Y",'2way'!$Q$3:$Q$7690,"=" &amp;B258) +  COUNTIFS('2way'!$N$3:$N$7690,"&gt;50%",'2way'!$Y$3:$Y$7690,"Y",'2way'!$R$3:$R$7690,"=" &amp;B258)</f>
        <v>0</v>
      </c>
      <c r="P258">
        <f>COUNTIF('2way'!$Q$3:$Q$7690,"=" &amp;B258) + COUNTIF('2way'!$R$3:$R$7690,"=" &amp;B258)</f>
        <v>8</v>
      </c>
      <c r="Q258" s="6">
        <f t="shared" si="54"/>
        <v>0</v>
      </c>
      <c r="R258" s="6">
        <f t="shared" si="55"/>
        <v>0</v>
      </c>
      <c r="S258" s="6">
        <f t="shared" si="56"/>
        <v>0</v>
      </c>
      <c r="T258" s="6">
        <f t="shared" si="57"/>
        <v>0</v>
      </c>
      <c r="U258">
        <f t="shared" si="58"/>
        <v>2</v>
      </c>
      <c r="V258" s="6">
        <f t="shared" si="59"/>
        <v>0.25</v>
      </c>
      <c r="W258">
        <f t="shared" si="60"/>
        <v>0</v>
      </c>
      <c r="X258" s="6">
        <f t="shared" si="61"/>
        <v>0</v>
      </c>
      <c r="Y258">
        <f t="shared" si="62"/>
        <v>6</v>
      </c>
      <c r="Z258" s="6">
        <f t="shared" si="63"/>
        <v>0.75</v>
      </c>
      <c r="AA258">
        <f t="shared" si="64"/>
        <v>0</v>
      </c>
      <c r="AB258" s="6">
        <f t="shared" si="65"/>
        <v>0</v>
      </c>
    </row>
    <row r="259" spans="1:28" x14ac:dyDescent="0.25">
      <c r="A259" t="s">
        <v>282</v>
      </c>
      <c r="B259" t="s">
        <v>446</v>
      </c>
      <c r="C259" s="60">
        <f>COUNTIFS('2way'!$A$3:$A$7690,"&gt;50%",'2way'!$Y$3:$Y$7690,"Y",'2way'!$Q$3:$Q$7690,"=" &amp;B259) +  COUNTIFS('2way'!$A$3:$A$7690,"&gt;50%",'2way'!$Y$3:$Y$7690,"Y",'2way'!$R$3:$R$7690,"=" &amp;B259)</f>
        <v>0</v>
      </c>
      <c r="D259" s="61">
        <f>COUNTIFS('2way'!$A$3:$A$7690,"&gt;50%",'2way'!$Y$3:$Y$7690,"N",'2way'!$Q$3:$Q$7690,"=" &amp;B259) +  COUNTIFS('2way'!$A$3:$A$7690,"&gt;50%",'2way'!$Y$3:$Y$7690,"N",'2way'!$R$3:$R$7690,"=" &amp;B259)</f>
        <v>2</v>
      </c>
      <c r="E259" s="61">
        <f>COUNTIFS('2way'!$B$3:$B$7690,"&gt;50%",'2way'!$Y$3:$Y$7690,"N",'2way'!$Q$3:$Q$7690,"=" &amp;B259) +  COUNTIFS('2way'!$B$3:$B$7690,"&gt;50%",'2way'!$Y$3:$Y$7690,"N",'2way'!$R$3:$R$7690,"=" &amp;B259)</f>
        <v>1</v>
      </c>
      <c r="F259" s="61">
        <f>COUNTIFS('2way'!$B$3:$B$7690,"&gt;50%",'2way'!$Y$3:$Y$7690,"Y",'2way'!$Q$3:$Q$7690,"=" &amp;B259) +  COUNTIFS('2way'!$B$3:$B$7690,"&gt;50%",'2way'!$Y$3:$Y$7690,"Y",'2way'!$R$3:$R$7690,"=" &amp;B259)</f>
        <v>0</v>
      </c>
      <c r="G259">
        <f>COUNTIF('2way'!$Q$3:$Q$7690,"=" &amp;B259) + COUNTIF('2way'!$R$3:$R$7690,"=" &amp;B259)</f>
        <v>5</v>
      </c>
      <c r="H259" s="6">
        <f t="shared" si="50"/>
        <v>0</v>
      </c>
      <c r="I259" s="6">
        <f t="shared" si="51"/>
        <v>0.4</v>
      </c>
      <c r="J259" s="6">
        <f t="shared" si="52"/>
        <v>0.2</v>
      </c>
      <c r="K259" s="6">
        <f t="shared" si="53"/>
        <v>0</v>
      </c>
      <c r="L259" s="61">
        <f>COUNTIFS('2way'!$M$3:$M$7690,"&gt;50%",'2way'!$Y$3:$Y$7690,"Y",'2way'!$Q$3:$Q$7690,"=" &amp;B259) +  COUNTIFS('2way'!$M$3:$M$7690,"&gt;50%",'2way'!$Y$3:$Y$7690,"Y",'2way'!$R$3:$R$7690,"=" &amp;B259)</f>
        <v>0</v>
      </c>
      <c r="M259" s="61">
        <f>COUNTIFS('2way'!$M$3:$M$7690,"&gt;50%",'2way'!$Y$3:$Y$7690,"N",'2way'!$Q$3:$Q$7690,"=" &amp;B259) +  COUNTIFS('2way'!$M$3:$M$7690,"&gt;50%",'2way'!$Y$3:$Y$7690,"N",'2way'!$R$3:$R$7690,"=" &amp;B259)</f>
        <v>0</v>
      </c>
      <c r="N259" s="61">
        <f>COUNTIFS('2way'!$N$3:$N$7690,"&gt;50%",'2way'!$Y$3:$Y$7690,"N",'2way'!$Q$3:$Q$7690,"=" &amp;B259) +  COUNTIFS('2way'!$N$3:$N$7690,"&gt;50%",'2way'!$Y$3:$Y$7690,"N",'2way'!$R$3:$R$7690,"=" &amp;B259)</f>
        <v>0</v>
      </c>
      <c r="O259" s="61">
        <f>COUNTIFS('2way'!$N$3:$N$7690,"&gt;50%",'2way'!$Y$3:$Y$7690,"Y",'2way'!$Q$3:$Q$7690,"=" &amp;B259) +  COUNTIFS('2way'!$N$3:$N$7690,"&gt;50%",'2way'!$Y$3:$Y$7690,"Y",'2way'!$R$3:$R$7690,"=" &amp;B259)</f>
        <v>0</v>
      </c>
      <c r="P259">
        <f>COUNTIF('2way'!$Q$3:$Q$7690,"=" &amp;B259) + COUNTIF('2way'!$R$3:$R$7690,"=" &amp;B259)</f>
        <v>5</v>
      </c>
      <c r="Q259" s="6">
        <f t="shared" si="54"/>
        <v>0</v>
      </c>
      <c r="R259" s="6">
        <f t="shared" si="55"/>
        <v>0</v>
      </c>
      <c r="S259" s="6">
        <f t="shared" si="56"/>
        <v>0</v>
      </c>
      <c r="T259" s="6">
        <f t="shared" si="57"/>
        <v>0</v>
      </c>
      <c r="U259">
        <f t="shared" si="58"/>
        <v>1</v>
      </c>
      <c r="V259" s="6">
        <f t="shared" si="59"/>
        <v>0.2</v>
      </c>
      <c r="W259">
        <f t="shared" si="60"/>
        <v>0</v>
      </c>
      <c r="X259" s="6">
        <f t="shared" si="61"/>
        <v>0</v>
      </c>
      <c r="Y259">
        <f t="shared" si="62"/>
        <v>2</v>
      </c>
      <c r="Z259" s="6">
        <f t="shared" si="63"/>
        <v>0.4</v>
      </c>
      <c r="AA259">
        <f t="shared" si="64"/>
        <v>0</v>
      </c>
      <c r="AB259" s="6">
        <f t="shared" si="65"/>
        <v>0</v>
      </c>
    </row>
    <row r="260" spans="1:28" x14ac:dyDescent="0.25">
      <c r="A260" t="s">
        <v>282</v>
      </c>
      <c r="B260" t="s">
        <v>445</v>
      </c>
      <c r="C260" s="60">
        <f>COUNTIFS('2way'!$A$3:$A$7690,"&gt;50%",'2way'!$Y$3:$Y$7690,"Y",'2way'!$Q$3:$Q$7690,"=" &amp;B260) +  COUNTIFS('2way'!$A$3:$A$7690,"&gt;50%",'2way'!$Y$3:$Y$7690,"Y",'2way'!$R$3:$R$7690,"=" &amp;B260)</f>
        <v>1</v>
      </c>
      <c r="D260" s="61">
        <f>COUNTIFS('2way'!$A$3:$A$7690,"&gt;50%",'2way'!$Y$3:$Y$7690,"N",'2way'!$Q$3:$Q$7690,"=" &amp;B260) +  COUNTIFS('2way'!$A$3:$A$7690,"&gt;50%",'2way'!$Y$3:$Y$7690,"N",'2way'!$R$3:$R$7690,"=" &amp;B260)</f>
        <v>2</v>
      </c>
      <c r="E260" s="61">
        <f>COUNTIFS('2way'!$B$3:$B$7690,"&gt;50%",'2way'!$Y$3:$Y$7690,"N",'2way'!$Q$3:$Q$7690,"=" &amp;B260) +  COUNTIFS('2way'!$B$3:$B$7690,"&gt;50%",'2way'!$Y$3:$Y$7690,"N",'2way'!$R$3:$R$7690,"=" &amp;B260)</f>
        <v>2</v>
      </c>
      <c r="F260" s="61">
        <f>COUNTIFS('2way'!$B$3:$B$7690,"&gt;50%",'2way'!$Y$3:$Y$7690,"Y",'2way'!$Q$3:$Q$7690,"=" &amp;B260) +  COUNTIFS('2way'!$B$3:$B$7690,"&gt;50%",'2way'!$Y$3:$Y$7690,"Y",'2way'!$R$3:$R$7690,"=" &amp;B260)</f>
        <v>0</v>
      </c>
      <c r="G260">
        <f>COUNTIF('2way'!$Q$3:$Q$7690,"=" &amp;B260) + COUNTIF('2way'!$R$3:$R$7690,"=" &amp;B260)</f>
        <v>5</v>
      </c>
      <c r="H260" s="6">
        <f t="shared" ref="H260:H268" si="66">C260/G260</f>
        <v>0.2</v>
      </c>
      <c r="I260" s="6">
        <f t="shared" si="51"/>
        <v>0.4</v>
      </c>
      <c r="J260" s="6">
        <f t="shared" si="52"/>
        <v>0.4</v>
      </c>
      <c r="K260" s="6">
        <f t="shared" si="53"/>
        <v>0</v>
      </c>
      <c r="L260" s="61">
        <f>COUNTIFS('2way'!$M$3:$M$7690,"&gt;50%",'2way'!$Y$3:$Y$7690,"Y",'2way'!$Q$3:$Q$7690,"=" &amp;B260) +  COUNTIFS('2way'!$M$3:$M$7690,"&gt;50%",'2way'!$Y$3:$Y$7690,"Y",'2way'!$R$3:$R$7690,"=" &amp;B260)</f>
        <v>0</v>
      </c>
      <c r="M260" s="61">
        <f>COUNTIFS('2way'!$M$3:$M$7690,"&gt;50%",'2way'!$Y$3:$Y$7690,"N",'2way'!$Q$3:$Q$7690,"=" &amp;B260) +  COUNTIFS('2way'!$M$3:$M$7690,"&gt;50%",'2way'!$Y$3:$Y$7690,"N",'2way'!$R$3:$R$7690,"=" &amp;B260)</f>
        <v>0</v>
      </c>
      <c r="N260" s="61">
        <f>COUNTIFS('2way'!$N$3:$N$7690,"&gt;50%",'2way'!$Y$3:$Y$7690,"N",'2way'!$Q$3:$Q$7690,"=" &amp;B260) +  COUNTIFS('2way'!$N$3:$N$7690,"&gt;50%",'2way'!$Y$3:$Y$7690,"N",'2way'!$R$3:$R$7690,"=" &amp;B260)</f>
        <v>0</v>
      </c>
      <c r="O260" s="61">
        <f>COUNTIFS('2way'!$N$3:$N$7690,"&gt;50%",'2way'!$Y$3:$Y$7690,"Y",'2way'!$Q$3:$Q$7690,"=" &amp;B260) +  COUNTIFS('2way'!$N$3:$N$7690,"&gt;50%",'2way'!$Y$3:$Y$7690,"Y",'2way'!$R$3:$R$7690,"=" &amp;B260)</f>
        <v>0</v>
      </c>
      <c r="P260">
        <f>COUNTIF('2way'!$Q$3:$Q$7690,"=" &amp;B260) + COUNTIF('2way'!$R$3:$R$7690,"=" &amp;B260)</f>
        <v>5</v>
      </c>
      <c r="Q260" s="6">
        <f t="shared" si="54"/>
        <v>0</v>
      </c>
      <c r="R260" s="6">
        <f t="shared" si="55"/>
        <v>0</v>
      </c>
      <c r="S260" s="6">
        <f t="shared" si="56"/>
        <v>0</v>
      </c>
      <c r="T260" s="6">
        <f t="shared" si="57"/>
        <v>0</v>
      </c>
      <c r="U260">
        <f t="shared" si="58"/>
        <v>3</v>
      </c>
      <c r="V260" s="6">
        <f t="shared" si="59"/>
        <v>0.6</v>
      </c>
      <c r="W260">
        <f t="shared" si="60"/>
        <v>0</v>
      </c>
      <c r="X260" s="6">
        <f t="shared" si="61"/>
        <v>0</v>
      </c>
      <c r="Y260">
        <f t="shared" si="62"/>
        <v>2</v>
      </c>
      <c r="Z260" s="6">
        <f t="shared" si="63"/>
        <v>0.4</v>
      </c>
      <c r="AA260">
        <f t="shared" si="64"/>
        <v>0</v>
      </c>
      <c r="AB260" s="6">
        <f t="shared" si="65"/>
        <v>0</v>
      </c>
    </row>
    <row r="261" spans="1:28" x14ac:dyDescent="0.25">
      <c r="A261" t="s">
        <v>282</v>
      </c>
      <c r="B261" t="s">
        <v>366</v>
      </c>
      <c r="C261" s="60">
        <f>COUNTIFS('2way'!$A$3:$A$7690,"&gt;50%",'2way'!$Y$3:$Y$7690,"Y",'2way'!$Q$3:$Q$7690,"=" &amp;B261) +  COUNTIFS('2way'!$A$3:$A$7690,"&gt;50%",'2way'!$Y$3:$Y$7690,"Y",'2way'!$R$3:$R$7690,"=" &amp;B261)</f>
        <v>0</v>
      </c>
      <c r="D261" s="61">
        <f>COUNTIFS('2way'!$A$3:$A$7690,"&gt;50%",'2way'!$Y$3:$Y$7690,"N",'2way'!$Q$3:$Q$7690,"=" &amp;B261) +  COUNTIFS('2way'!$A$3:$A$7690,"&gt;50%",'2way'!$Y$3:$Y$7690,"N",'2way'!$R$3:$R$7690,"=" &amp;B261)</f>
        <v>3</v>
      </c>
      <c r="E261" s="61">
        <f>COUNTIFS('2way'!$B$3:$B$7690,"&gt;50%",'2way'!$Y$3:$Y$7690,"N",'2way'!$Q$3:$Q$7690,"=" &amp;B261) +  COUNTIFS('2way'!$B$3:$B$7690,"&gt;50%",'2way'!$Y$3:$Y$7690,"N",'2way'!$R$3:$R$7690,"=" &amp;B261)</f>
        <v>0</v>
      </c>
      <c r="F261" s="61">
        <f>COUNTIFS('2way'!$B$3:$B$7690,"&gt;50%",'2way'!$Y$3:$Y$7690,"Y",'2way'!$Q$3:$Q$7690,"=" &amp;B261) +  COUNTIFS('2way'!$B$3:$B$7690,"&gt;50%",'2way'!$Y$3:$Y$7690,"Y",'2way'!$R$3:$R$7690,"=" &amp;B261)</f>
        <v>0</v>
      </c>
      <c r="G261">
        <f>COUNTIF('2way'!$Q$3:$Q$7690,"=" &amp;B261) + COUNTIF('2way'!$R$3:$R$7690,"=" &amp;B261)</f>
        <v>5</v>
      </c>
      <c r="H261" s="6">
        <f t="shared" si="66"/>
        <v>0</v>
      </c>
      <c r="I261" s="6">
        <f t="shared" ref="I261:I268" si="67">D261/G261</f>
        <v>0.6</v>
      </c>
      <c r="J261" s="6">
        <f t="shared" ref="J261:J268" si="68">E261/G261</f>
        <v>0</v>
      </c>
      <c r="K261" s="6">
        <f t="shared" ref="K261:K268" si="69">F261/G261</f>
        <v>0</v>
      </c>
      <c r="L261" s="61">
        <f>COUNTIFS('2way'!$M$3:$M$7690,"&gt;50%",'2way'!$Y$3:$Y$7690,"Y",'2way'!$Q$3:$Q$7690,"=" &amp;B261) +  COUNTIFS('2way'!$M$3:$M$7690,"&gt;50%",'2way'!$Y$3:$Y$7690,"Y",'2way'!$R$3:$R$7690,"=" &amp;B261)</f>
        <v>0</v>
      </c>
      <c r="M261" s="61">
        <f>COUNTIFS('2way'!$M$3:$M$7690,"&gt;50%",'2way'!$Y$3:$Y$7690,"N",'2way'!$Q$3:$Q$7690,"=" &amp;B261) +  COUNTIFS('2way'!$M$3:$M$7690,"&gt;50%",'2way'!$Y$3:$Y$7690,"N",'2way'!$R$3:$R$7690,"=" &amp;B261)</f>
        <v>0</v>
      </c>
      <c r="N261" s="61">
        <f>COUNTIFS('2way'!$N$3:$N$7690,"&gt;50%",'2way'!$Y$3:$Y$7690,"N",'2way'!$Q$3:$Q$7690,"=" &amp;B261) +  COUNTIFS('2way'!$N$3:$N$7690,"&gt;50%",'2way'!$Y$3:$Y$7690,"N",'2way'!$R$3:$R$7690,"=" &amp;B261)</f>
        <v>0</v>
      </c>
      <c r="O261" s="61">
        <f>COUNTIFS('2way'!$N$3:$N$7690,"&gt;50%",'2way'!$Y$3:$Y$7690,"Y",'2way'!$Q$3:$Q$7690,"=" &amp;B261) +  COUNTIFS('2way'!$N$3:$N$7690,"&gt;50%",'2way'!$Y$3:$Y$7690,"Y",'2way'!$R$3:$R$7690,"=" &amp;B261)</f>
        <v>0</v>
      </c>
      <c r="P261">
        <f>COUNTIF('2way'!$Q$3:$Q$7690,"=" &amp;B261) + COUNTIF('2way'!$R$3:$R$7690,"=" &amp;B261)</f>
        <v>5</v>
      </c>
      <c r="Q261" s="6">
        <f t="shared" ref="Q261:Q268" si="70">L261/P261</f>
        <v>0</v>
      </c>
      <c r="R261" s="6">
        <f t="shared" ref="R261:R268" si="71">M261/P261</f>
        <v>0</v>
      </c>
      <c r="S261" s="6">
        <f t="shared" ref="S261:S268" si="72">N261/P261</f>
        <v>0</v>
      </c>
      <c r="T261" s="6">
        <f t="shared" ref="T261:T268" si="73">O261/P261</f>
        <v>0</v>
      </c>
      <c r="U261">
        <f t="shared" ref="U261:U268" si="74">C261+E261</f>
        <v>0</v>
      </c>
      <c r="V261" s="6">
        <f t="shared" ref="V261:V268" si="75">U261/G261</f>
        <v>0</v>
      </c>
      <c r="W261">
        <f t="shared" ref="W261:W268" si="76">L261+N261</f>
        <v>0</v>
      </c>
      <c r="X261" s="6">
        <f t="shared" ref="X261:X268" si="77">W261/P261</f>
        <v>0</v>
      </c>
      <c r="Y261">
        <f t="shared" ref="Y261:Y268" si="78">D261+F261</f>
        <v>3</v>
      </c>
      <c r="Z261" s="6">
        <f t="shared" ref="Z261:Z268" si="79">Y261/G261</f>
        <v>0.6</v>
      </c>
      <c r="AA261">
        <f t="shared" ref="AA261:AA268" si="80">M261+O261</f>
        <v>0</v>
      </c>
      <c r="AB261" s="6">
        <f t="shared" ref="AB261:AB268" si="81">AA261/P261</f>
        <v>0</v>
      </c>
    </row>
    <row r="262" spans="1:28" x14ac:dyDescent="0.25">
      <c r="A262" t="s">
        <v>282</v>
      </c>
      <c r="B262" t="s">
        <v>442</v>
      </c>
      <c r="C262" s="60">
        <f>COUNTIFS('2way'!$A$3:$A$7690,"&gt;50%",'2way'!$Y$3:$Y$7690,"Y",'2way'!$Q$3:$Q$7690,"=" &amp;B262) +  COUNTIFS('2way'!$A$3:$A$7690,"&gt;50%",'2way'!$Y$3:$Y$7690,"Y",'2way'!$R$3:$R$7690,"=" &amp;B262)</f>
        <v>0</v>
      </c>
      <c r="D262" s="61">
        <f>COUNTIFS('2way'!$A$3:$A$7690,"&gt;50%",'2way'!$Y$3:$Y$7690,"N",'2way'!$Q$3:$Q$7690,"=" &amp;B262) +  COUNTIFS('2way'!$A$3:$A$7690,"&gt;50%",'2way'!$Y$3:$Y$7690,"N",'2way'!$R$3:$R$7690,"=" &amp;B262)</f>
        <v>0</v>
      </c>
      <c r="E262" s="61">
        <f>COUNTIFS('2way'!$B$3:$B$7690,"&gt;50%",'2way'!$Y$3:$Y$7690,"N",'2way'!$Q$3:$Q$7690,"=" &amp;B262) +  COUNTIFS('2way'!$B$3:$B$7690,"&gt;50%",'2way'!$Y$3:$Y$7690,"N",'2way'!$R$3:$R$7690,"=" &amp;B262)</f>
        <v>3</v>
      </c>
      <c r="F262" s="61">
        <f>COUNTIFS('2way'!$B$3:$B$7690,"&gt;50%",'2way'!$Y$3:$Y$7690,"Y",'2way'!$Q$3:$Q$7690,"=" &amp;B262) +  COUNTIFS('2way'!$B$3:$B$7690,"&gt;50%",'2way'!$Y$3:$Y$7690,"Y",'2way'!$R$3:$R$7690,"=" &amp;B262)</f>
        <v>1</v>
      </c>
      <c r="G262">
        <f>COUNTIF('2way'!$Q$3:$Q$7690,"=" &amp;B262) + COUNTIF('2way'!$R$3:$R$7690,"=" &amp;B262)</f>
        <v>4</v>
      </c>
      <c r="H262" s="6">
        <f t="shared" si="66"/>
        <v>0</v>
      </c>
      <c r="I262" s="6">
        <f t="shared" si="67"/>
        <v>0</v>
      </c>
      <c r="J262" s="6">
        <f t="shared" si="68"/>
        <v>0.75</v>
      </c>
      <c r="K262" s="6">
        <f t="shared" si="69"/>
        <v>0.25</v>
      </c>
      <c r="L262" s="61">
        <f>COUNTIFS('2way'!$M$3:$M$7690,"&gt;50%",'2way'!$Y$3:$Y$7690,"Y",'2way'!$Q$3:$Q$7690,"=" &amp;B262) +  COUNTIFS('2way'!$M$3:$M$7690,"&gt;50%",'2way'!$Y$3:$Y$7690,"Y",'2way'!$R$3:$R$7690,"=" &amp;B262)</f>
        <v>0</v>
      </c>
      <c r="M262" s="61">
        <f>COUNTIFS('2way'!$M$3:$M$7690,"&gt;50%",'2way'!$Y$3:$Y$7690,"N",'2way'!$Q$3:$Q$7690,"=" &amp;B262) +  COUNTIFS('2way'!$M$3:$M$7690,"&gt;50%",'2way'!$Y$3:$Y$7690,"N",'2way'!$R$3:$R$7690,"=" &amp;B262)</f>
        <v>0</v>
      </c>
      <c r="N262" s="61">
        <f>COUNTIFS('2way'!$N$3:$N$7690,"&gt;50%",'2way'!$Y$3:$Y$7690,"N",'2way'!$Q$3:$Q$7690,"=" &amp;B262) +  COUNTIFS('2way'!$N$3:$N$7690,"&gt;50%",'2way'!$Y$3:$Y$7690,"N",'2way'!$R$3:$R$7690,"=" &amp;B262)</f>
        <v>0</v>
      </c>
      <c r="O262" s="61">
        <f>COUNTIFS('2way'!$N$3:$N$7690,"&gt;50%",'2way'!$Y$3:$Y$7690,"Y",'2way'!$Q$3:$Q$7690,"=" &amp;B262) +  COUNTIFS('2way'!$N$3:$N$7690,"&gt;50%",'2way'!$Y$3:$Y$7690,"Y",'2way'!$R$3:$R$7690,"=" &amp;B262)</f>
        <v>0</v>
      </c>
      <c r="P262">
        <f>COUNTIF('2way'!$Q$3:$Q$7690,"=" &amp;B262) + COUNTIF('2way'!$R$3:$R$7690,"=" &amp;B262)</f>
        <v>4</v>
      </c>
      <c r="Q262" s="6">
        <f t="shared" si="70"/>
        <v>0</v>
      </c>
      <c r="R262" s="6">
        <f t="shared" si="71"/>
        <v>0</v>
      </c>
      <c r="S262" s="6">
        <f t="shared" si="72"/>
        <v>0</v>
      </c>
      <c r="T262" s="6">
        <f t="shared" si="73"/>
        <v>0</v>
      </c>
      <c r="U262">
        <f t="shared" si="74"/>
        <v>3</v>
      </c>
      <c r="V262" s="6">
        <f t="shared" si="75"/>
        <v>0.75</v>
      </c>
      <c r="W262">
        <f t="shared" si="76"/>
        <v>0</v>
      </c>
      <c r="X262" s="6">
        <f t="shared" si="77"/>
        <v>0</v>
      </c>
      <c r="Y262">
        <f t="shared" si="78"/>
        <v>1</v>
      </c>
      <c r="Z262" s="6">
        <f t="shared" si="79"/>
        <v>0.25</v>
      </c>
      <c r="AA262">
        <f t="shared" si="80"/>
        <v>0</v>
      </c>
      <c r="AB262" s="6">
        <f t="shared" si="81"/>
        <v>0</v>
      </c>
    </row>
    <row r="263" spans="1:28" x14ac:dyDescent="0.25">
      <c r="A263" t="s">
        <v>282</v>
      </c>
      <c r="B263" t="s">
        <v>364</v>
      </c>
      <c r="C263" s="60">
        <f>COUNTIFS('2way'!$A$3:$A$7690,"&gt;50%",'2way'!$Y$3:$Y$7690,"Y",'2way'!$Q$3:$Q$7690,"=" &amp;B263) +  COUNTIFS('2way'!$A$3:$A$7690,"&gt;50%",'2way'!$Y$3:$Y$7690,"Y",'2way'!$R$3:$R$7690,"=" &amp;B263)</f>
        <v>0</v>
      </c>
      <c r="D263" s="61">
        <f>COUNTIFS('2way'!$A$3:$A$7690,"&gt;50%",'2way'!$Y$3:$Y$7690,"N",'2way'!$Q$3:$Q$7690,"=" &amp;B263) +  COUNTIFS('2way'!$A$3:$A$7690,"&gt;50%",'2way'!$Y$3:$Y$7690,"N",'2way'!$R$3:$R$7690,"=" &amp;B263)</f>
        <v>4</v>
      </c>
      <c r="E263" s="61">
        <f>COUNTIFS('2way'!$B$3:$B$7690,"&gt;50%",'2way'!$Y$3:$Y$7690,"N",'2way'!$Q$3:$Q$7690,"=" &amp;B263) +  COUNTIFS('2way'!$B$3:$B$7690,"&gt;50%",'2way'!$Y$3:$Y$7690,"N",'2way'!$R$3:$R$7690,"=" &amp;B263)</f>
        <v>0</v>
      </c>
      <c r="F263" s="61">
        <f>COUNTIFS('2way'!$B$3:$B$7690,"&gt;50%",'2way'!$Y$3:$Y$7690,"Y",'2way'!$Q$3:$Q$7690,"=" &amp;B263) +  COUNTIFS('2way'!$B$3:$B$7690,"&gt;50%",'2way'!$Y$3:$Y$7690,"Y",'2way'!$R$3:$R$7690,"=" &amp;B263)</f>
        <v>1</v>
      </c>
      <c r="G263">
        <f>COUNTIF('2way'!$Q$3:$Q$7690,"=" &amp;B263) + COUNTIF('2way'!$R$3:$R$7690,"=" &amp;B263)</f>
        <v>5</v>
      </c>
      <c r="H263" s="6">
        <f t="shared" si="66"/>
        <v>0</v>
      </c>
      <c r="I263" s="6">
        <f t="shared" si="67"/>
        <v>0.8</v>
      </c>
      <c r="J263" s="6">
        <f t="shared" si="68"/>
        <v>0</v>
      </c>
      <c r="K263" s="6">
        <f t="shared" si="69"/>
        <v>0.2</v>
      </c>
      <c r="L263" s="61">
        <f>COUNTIFS('2way'!$M$3:$M$7690,"&gt;50%",'2way'!$Y$3:$Y$7690,"Y",'2way'!$Q$3:$Q$7690,"=" &amp;B263) +  COUNTIFS('2way'!$M$3:$M$7690,"&gt;50%",'2way'!$Y$3:$Y$7690,"Y",'2way'!$R$3:$R$7690,"=" &amp;B263)</f>
        <v>0</v>
      </c>
      <c r="M263" s="61">
        <f>COUNTIFS('2way'!$M$3:$M$7690,"&gt;50%",'2way'!$Y$3:$Y$7690,"N",'2way'!$Q$3:$Q$7690,"=" &amp;B263) +  COUNTIFS('2way'!$M$3:$M$7690,"&gt;50%",'2way'!$Y$3:$Y$7690,"N",'2way'!$R$3:$R$7690,"=" &amp;B263)</f>
        <v>0</v>
      </c>
      <c r="N263" s="61">
        <f>COUNTIFS('2way'!$N$3:$N$7690,"&gt;50%",'2way'!$Y$3:$Y$7690,"N",'2way'!$Q$3:$Q$7690,"=" &amp;B263) +  COUNTIFS('2way'!$N$3:$N$7690,"&gt;50%",'2way'!$Y$3:$Y$7690,"N",'2way'!$R$3:$R$7690,"=" &amp;B263)</f>
        <v>0</v>
      </c>
      <c r="O263" s="61">
        <f>COUNTIFS('2way'!$N$3:$N$7690,"&gt;50%",'2way'!$Y$3:$Y$7690,"Y",'2way'!$Q$3:$Q$7690,"=" &amp;B263) +  COUNTIFS('2way'!$N$3:$N$7690,"&gt;50%",'2way'!$Y$3:$Y$7690,"Y",'2way'!$R$3:$R$7690,"=" &amp;B263)</f>
        <v>0</v>
      </c>
      <c r="P263">
        <f>COUNTIF('2way'!$Q$3:$Q$7690,"=" &amp;B263) + COUNTIF('2way'!$R$3:$R$7690,"=" &amp;B263)</f>
        <v>5</v>
      </c>
      <c r="Q263" s="6">
        <f t="shared" si="70"/>
        <v>0</v>
      </c>
      <c r="R263" s="6">
        <f t="shared" si="71"/>
        <v>0</v>
      </c>
      <c r="S263" s="6">
        <f t="shared" si="72"/>
        <v>0</v>
      </c>
      <c r="T263" s="6">
        <f t="shared" si="73"/>
        <v>0</v>
      </c>
      <c r="U263">
        <f t="shared" si="74"/>
        <v>0</v>
      </c>
      <c r="V263" s="6">
        <f t="shared" si="75"/>
        <v>0</v>
      </c>
      <c r="W263">
        <f t="shared" si="76"/>
        <v>0</v>
      </c>
      <c r="X263" s="6">
        <f t="shared" si="77"/>
        <v>0</v>
      </c>
      <c r="Y263">
        <f t="shared" si="78"/>
        <v>5</v>
      </c>
      <c r="Z263" s="6">
        <f t="shared" si="79"/>
        <v>1</v>
      </c>
      <c r="AA263">
        <f t="shared" si="80"/>
        <v>0</v>
      </c>
      <c r="AB263" s="6">
        <f t="shared" si="81"/>
        <v>0</v>
      </c>
    </row>
    <row r="264" spans="1:28" x14ac:dyDescent="0.25">
      <c r="A264" t="s">
        <v>282</v>
      </c>
      <c r="B264" t="s">
        <v>449</v>
      </c>
      <c r="C264" s="60">
        <f>COUNTIFS('2way'!$A$3:$A$7690,"&gt;50%",'2way'!$Y$3:$Y$7690,"Y",'2way'!$Q$3:$Q$7690,"=" &amp;B264) +  COUNTIFS('2way'!$A$3:$A$7690,"&gt;50%",'2way'!$Y$3:$Y$7690,"Y",'2way'!$R$3:$R$7690,"=" &amp;B264)</f>
        <v>0</v>
      </c>
      <c r="D264" s="61">
        <f>COUNTIFS('2way'!$A$3:$A$7690,"&gt;50%",'2way'!$Y$3:$Y$7690,"N",'2way'!$Q$3:$Q$7690,"=" &amp;B264) +  COUNTIFS('2way'!$A$3:$A$7690,"&gt;50%",'2way'!$Y$3:$Y$7690,"N",'2way'!$R$3:$R$7690,"=" &amp;B264)</f>
        <v>2</v>
      </c>
      <c r="E264" s="61">
        <f>COUNTIFS('2way'!$B$3:$B$7690,"&gt;50%",'2way'!$Y$3:$Y$7690,"N",'2way'!$Q$3:$Q$7690,"=" &amp;B264) +  COUNTIFS('2way'!$B$3:$B$7690,"&gt;50%",'2way'!$Y$3:$Y$7690,"N",'2way'!$R$3:$R$7690,"=" &amp;B264)</f>
        <v>1</v>
      </c>
      <c r="F264" s="61">
        <f>COUNTIFS('2way'!$B$3:$B$7690,"&gt;50%",'2way'!$Y$3:$Y$7690,"Y",'2way'!$Q$3:$Q$7690,"=" &amp;B264) +  COUNTIFS('2way'!$B$3:$B$7690,"&gt;50%",'2way'!$Y$3:$Y$7690,"Y",'2way'!$R$3:$R$7690,"=" &amp;B264)</f>
        <v>2</v>
      </c>
      <c r="G264">
        <f>COUNTIF('2way'!$Q$3:$Q$7690,"=" &amp;B264) + COUNTIF('2way'!$R$3:$R$7690,"=" &amp;B264)</f>
        <v>5</v>
      </c>
      <c r="H264" s="6">
        <f t="shared" si="66"/>
        <v>0</v>
      </c>
      <c r="I264" s="6">
        <f t="shared" si="67"/>
        <v>0.4</v>
      </c>
      <c r="J264" s="6">
        <f t="shared" si="68"/>
        <v>0.2</v>
      </c>
      <c r="K264" s="6">
        <f t="shared" si="69"/>
        <v>0.4</v>
      </c>
      <c r="L264" s="61">
        <f>COUNTIFS('2way'!$M$3:$M$7690,"&gt;50%",'2way'!$Y$3:$Y$7690,"Y",'2way'!$Q$3:$Q$7690,"=" &amp;B264) +  COUNTIFS('2way'!$M$3:$M$7690,"&gt;50%",'2way'!$Y$3:$Y$7690,"Y",'2way'!$R$3:$R$7690,"=" &amp;B264)</f>
        <v>0</v>
      </c>
      <c r="M264" s="61">
        <f>COUNTIFS('2way'!$M$3:$M$7690,"&gt;50%",'2way'!$Y$3:$Y$7690,"N",'2way'!$Q$3:$Q$7690,"=" &amp;B264) +  COUNTIFS('2way'!$M$3:$M$7690,"&gt;50%",'2way'!$Y$3:$Y$7690,"N",'2way'!$R$3:$R$7690,"=" &amp;B264)</f>
        <v>0</v>
      </c>
      <c r="N264" s="61">
        <f>COUNTIFS('2way'!$N$3:$N$7690,"&gt;50%",'2way'!$Y$3:$Y$7690,"N",'2way'!$Q$3:$Q$7690,"=" &amp;B264) +  COUNTIFS('2way'!$N$3:$N$7690,"&gt;50%",'2way'!$Y$3:$Y$7690,"N",'2way'!$R$3:$R$7690,"=" &amp;B264)</f>
        <v>0</v>
      </c>
      <c r="O264" s="61">
        <f>COUNTIFS('2way'!$N$3:$N$7690,"&gt;50%",'2way'!$Y$3:$Y$7690,"Y",'2way'!$Q$3:$Q$7690,"=" &amp;B264) +  COUNTIFS('2way'!$N$3:$N$7690,"&gt;50%",'2way'!$Y$3:$Y$7690,"Y",'2way'!$R$3:$R$7690,"=" &amp;B264)</f>
        <v>0</v>
      </c>
      <c r="P264">
        <f>COUNTIF('2way'!$Q$3:$Q$7690,"=" &amp;B264) + COUNTIF('2way'!$R$3:$R$7690,"=" &amp;B264)</f>
        <v>5</v>
      </c>
      <c r="Q264" s="6">
        <f t="shared" si="70"/>
        <v>0</v>
      </c>
      <c r="R264" s="6">
        <f t="shared" si="71"/>
        <v>0</v>
      </c>
      <c r="S264" s="6">
        <f t="shared" si="72"/>
        <v>0</v>
      </c>
      <c r="T264" s="6">
        <f t="shared" si="73"/>
        <v>0</v>
      </c>
      <c r="U264">
        <f t="shared" si="74"/>
        <v>1</v>
      </c>
      <c r="V264" s="6">
        <f t="shared" si="75"/>
        <v>0.2</v>
      </c>
      <c r="W264">
        <f t="shared" si="76"/>
        <v>0</v>
      </c>
      <c r="X264" s="6">
        <f t="shared" si="77"/>
        <v>0</v>
      </c>
      <c r="Y264">
        <f t="shared" si="78"/>
        <v>4</v>
      </c>
      <c r="Z264" s="6">
        <f t="shared" si="79"/>
        <v>0.8</v>
      </c>
      <c r="AA264">
        <f t="shared" si="80"/>
        <v>0</v>
      </c>
      <c r="AB264" s="6">
        <f t="shared" si="81"/>
        <v>0</v>
      </c>
    </row>
    <row r="265" spans="1:28" x14ac:dyDescent="0.25">
      <c r="A265" t="s">
        <v>282</v>
      </c>
      <c r="B265" t="s">
        <v>448</v>
      </c>
      <c r="C265" s="60">
        <f>COUNTIFS('2way'!$A$3:$A$7690,"&gt;50%",'2way'!$Y$3:$Y$7690,"Y",'2way'!$Q$3:$Q$7690,"=" &amp;B265) +  COUNTIFS('2way'!$A$3:$A$7690,"&gt;50%",'2way'!$Y$3:$Y$7690,"Y",'2way'!$R$3:$R$7690,"=" &amp;B265)</f>
        <v>0</v>
      </c>
      <c r="D265" s="61">
        <f>COUNTIFS('2way'!$A$3:$A$7690,"&gt;50%",'2way'!$Y$3:$Y$7690,"N",'2way'!$Q$3:$Q$7690,"=" &amp;B265) +  COUNTIFS('2way'!$A$3:$A$7690,"&gt;50%",'2way'!$Y$3:$Y$7690,"N",'2way'!$R$3:$R$7690,"=" &amp;B265)</f>
        <v>0</v>
      </c>
      <c r="E265" s="61">
        <f>COUNTIFS('2way'!$B$3:$B$7690,"&gt;50%",'2way'!$Y$3:$Y$7690,"N",'2way'!$Q$3:$Q$7690,"=" &amp;B265) +  COUNTIFS('2way'!$B$3:$B$7690,"&gt;50%",'2way'!$Y$3:$Y$7690,"N",'2way'!$R$3:$R$7690,"=" &amp;B265)</f>
        <v>2</v>
      </c>
      <c r="F265" s="61">
        <f>COUNTIFS('2way'!$B$3:$B$7690,"&gt;50%",'2way'!$Y$3:$Y$7690,"Y",'2way'!$Q$3:$Q$7690,"=" &amp;B265) +  COUNTIFS('2way'!$B$3:$B$7690,"&gt;50%",'2way'!$Y$3:$Y$7690,"Y",'2way'!$R$3:$R$7690,"=" &amp;B265)</f>
        <v>2</v>
      </c>
      <c r="G265">
        <f>COUNTIF('2way'!$Q$3:$Q$7690,"=" &amp;B265) + COUNTIF('2way'!$R$3:$R$7690,"=" &amp;B265)</f>
        <v>5</v>
      </c>
      <c r="H265" s="6">
        <f t="shared" si="66"/>
        <v>0</v>
      </c>
      <c r="I265" s="6">
        <f t="shared" si="67"/>
        <v>0</v>
      </c>
      <c r="J265" s="6">
        <f t="shared" si="68"/>
        <v>0.4</v>
      </c>
      <c r="K265" s="6">
        <f t="shared" si="69"/>
        <v>0.4</v>
      </c>
      <c r="L265" s="61">
        <f>COUNTIFS('2way'!$M$3:$M$7690,"&gt;50%",'2way'!$Y$3:$Y$7690,"Y",'2way'!$Q$3:$Q$7690,"=" &amp;B265) +  COUNTIFS('2way'!$M$3:$M$7690,"&gt;50%",'2way'!$Y$3:$Y$7690,"Y",'2way'!$R$3:$R$7690,"=" &amp;B265)</f>
        <v>0</v>
      </c>
      <c r="M265" s="61">
        <f>COUNTIFS('2way'!$M$3:$M$7690,"&gt;50%",'2way'!$Y$3:$Y$7690,"N",'2way'!$Q$3:$Q$7690,"=" &amp;B265) +  COUNTIFS('2way'!$M$3:$M$7690,"&gt;50%",'2way'!$Y$3:$Y$7690,"N",'2way'!$R$3:$R$7690,"=" &amp;B265)</f>
        <v>0</v>
      </c>
      <c r="N265" s="61">
        <f>COUNTIFS('2way'!$N$3:$N$7690,"&gt;50%",'2way'!$Y$3:$Y$7690,"N",'2way'!$Q$3:$Q$7690,"=" &amp;B265) +  COUNTIFS('2way'!$N$3:$N$7690,"&gt;50%",'2way'!$Y$3:$Y$7690,"N",'2way'!$R$3:$R$7690,"=" &amp;B265)</f>
        <v>0</v>
      </c>
      <c r="O265" s="61">
        <f>COUNTIFS('2way'!$N$3:$N$7690,"&gt;50%",'2way'!$Y$3:$Y$7690,"Y",'2way'!$Q$3:$Q$7690,"=" &amp;B265) +  COUNTIFS('2way'!$N$3:$N$7690,"&gt;50%",'2way'!$Y$3:$Y$7690,"Y",'2way'!$R$3:$R$7690,"=" &amp;B265)</f>
        <v>0</v>
      </c>
      <c r="P265">
        <f>COUNTIF('2way'!$Q$3:$Q$7690,"=" &amp;B265) + COUNTIF('2way'!$R$3:$R$7690,"=" &amp;B265)</f>
        <v>5</v>
      </c>
      <c r="Q265" s="6">
        <f t="shared" si="70"/>
        <v>0</v>
      </c>
      <c r="R265" s="6">
        <f t="shared" si="71"/>
        <v>0</v>
      </c>
      <c r="S265" s="6">
        <f t="shared" si="72"/>
        <v>0</v>
      </c>
      <c r="T265" s="6">
        <f t="shared" si="73"/>
        <v>0</v>
      </c>
      <c r="U265">
        <f t="shared" si="74"/>
        <v>2</v>
      </c>
      <c r="V265" s="6">
        <f t="shared" si="75"/>
        <v>0.4</v>
      </c>
      <c r="W265">
        <f t="shared" si="76"/>
        <v>0</v>
      </c>
      <c r="X265" s="6">
        <f t="shared" si="77"/>
        <v>0</v>
      </c>
      <c r="Y265">
        <f t="shared" si="78"/>
        <v>2</v>
      </c>
      <c r="Z265" s="6">
        <f t="shared" si="79"/>
        <v>0.4</v>
      </c>
      <c r="AA265">
        <f t="shared" si="80"/>
        <v>0</v>
      </c>
      <c r="AB265" s="6">
        <f t="shared" si="81"/>
        <v>0</v>
      </c>
    </row>
    <row r="266" spans="1:28" x14ac:dyDescent="0.25">
      <c r="A266" t="s">
        <v>282</v>
      </c>
      <c r="B266" t="s">
        <v>367</v>
      </c>
      <c r="C266" s="60">
        <f>COUNTIFS('2way'!$A$3:$A$7690,"&gt;50%",'2way'!$Y$3:$Y$7690,"Y",'2way'!$Q$3:$Q$7690,"=" &amp;B266) +  COUNTIFS('2way'!$A$3:$A$7690,"&gt;50%",'2way'!$Y$3:$Y$7690,"Y",'2way'!$R$3:$R$7690,"=" &amp;B266)</f>
        <v>1</v>
      </c>
      <c r="D266" s="61">
        <f>COUNTIFS('2way'!$A$3:$A$7690,"&gt;50%",'2way'!$Y$3:$Y$7690,"N",'2way'!$Q$3:$Q$7690,"=" &amp;B266) +  COUNTIFS('2way'!$A$3:$A$7690,"&gt;50%",'2way'!$Y$3:$Y$7690,"N",'2way'!$R$3:$R$7690,"=" &amp;B266)</f>
        <v>1</v>
      </c>
      <c r="E266" s="61">
        <f>COUNTIFS('2way'!$B$3:$B$7690,"&gt;50%",'2way'!$Y$3:$Y$7690,"N",'2way'!$Q$3:$Q$7690,"=" &amp;B266) +  COUNTIFS('2way'!$B$3:$B$7690,"&gt;50%",'2way'!$Y$3:$Y$7690,"N",'2way'!$R$3:$R$7690,"=" &amp;B266)</f>
        <v>2</v>
      </c>
      <c r="F266" s="61">
        <f>COUNTIFS('2way'!$B$3:$B$7690,"&gt;50%",'2way'!$Y$3:$Y$7690,"Y",'2way'!$Q$3:$Q$7690,"=" &amp;B266) +  COUNTIFS('2way'!$B$3:$B$7690,"&gt;50%",'2way'!$Y$3:$Y$7690,"Y",'2way'!$R$3:$R$7690,"=" &amp;B266)</f>
        <v>0</v>
      </c>
      <c r="G266">
        <f>COUNTIF('2way'!$Q$3:$Q$7690,"=" &amp;B266) + COUNTIF('2way'!$R$3:$R$7690,"=" &amp;B266)</f>
        <v>5</v>
      </c>
      <c r="H266" s="6">
        <f t="shared" si="66"/>
        <v>0.2</v>
      </c>
      <c r="I266" s="6">
        <f t="shared" si="67"/>
        <v>0.2</v>
      </c>
      <c r="J266" s="6">
        <f t="shared" si="68"/>
        <v>0.4</v>
      </c>
      <c r="K266" s="6">
        <f t="shared" si="69"/>
        <v>0</v>
      </c>
      <c r="L266" s="61">
        <f>COUNTIFS('2way'!$M$3:$M$7690,"&gt;50%",'2way'!$Y$3:$Y$7690,"Y",'2way'!$Q$3:$Q$7690,"=" &amp;B266) +  COUNTIFS('2way'!$M$3:$M$7690,"&gt;50%",'2way'!$Y$3:$Y$7690,"Y",'2way'!$R$3:$R$7690,"=" &amp;B266)</f>
        <v>0</v>
      </c>
      <c r="M266" s="61">
        <f>COUNTIFS('2way'!$M$3:$M$7690,"&gt;50%",'2way'!$Y$3:$Y$7690,"N",'2way'!$Q$3:$Q$7690,"=" &amp;B266) +  COUNTIFS('2way'!$M$3:$M$7690,"&gt;50%",'2way'!$Y$3:$Y$7690,"N",'2way'!$R$3:$R$7690,"=" &amp;B266)</f>
        <v>0</v>
      </c>
      <c r="N266" s="61">
        <f>COUNTIFS('2way'!$N$3:$N$7690,"&gt;50%",'2way'!$Y$3:$Y$7690,"N",'2way'!$Q$3:$Q$7690,"=" &amp;B266) +  COUNTIFS('2way'!$N$3:$N$7690,"&gt;50%",'2way'!$Y$3:$Y$7690,"N",'2way'!$R$3:$R$7690,"=" &amp;B266)</f>
        <v>0</v>
      </c>
      <c r="O266" s="61">
        <f>COUNTIFS('2way'!$N$3:$N$7690,"&gt;50%",'2way'!$Y$3:$Y$7690,"Y",'2way'!$Q$3:$Q$7690,"=" &amp;B266) +  COUNTIFS('2way'!$N$3:$N$7690,"&gt;50%",'2way'!$Y$3:$Y$7690,"Y",'2way'!$R$3:$R$7690,"=" &amp;B266)</f>
        <v>0</v>
      </c>
      <c r="P266">
        <f>COUNTIF('2way'!$Q$3:$Q$7690,"=" &amp;B266) + COUNTIF('2way'!$R$3:$R$7690,"=" &amp;B266)</f>
        <v>5</v>
      </c>
      <c r="Q266" s="6">
        <f t="shared" si="70"/>
        <v>0</v>
      </c>
      <c r="R266" s="6">
        <f t="shared" si="71"/>
        <v>0</v>
      </c>
      <c r="S266" s="6">
        <f t="shared" si="72"/>
        <v>0</v>
      </c>
      <c r="T266" s="6">
        <f t="shared" si="73"/>
        <v>0</v>
      </c>
      <c r="U266">
        <f t="shared" si="74"/>
        <v>3</v>
      </c>
      <c r="V266" s="6">
        <f t="shared" si="75"/>
        <v>0.6</v>
      </c>
      <c r="W266">
        <f t="shared" si="76"/>
        <v>0</v>
      </c>
      <c r="X266" s="6">
        <f t="shared" si="77"/>
        <v>0</v>
      </c>
      <c r="Y266">
        <f t="shared" si="78"/>
        <v>1</v>
      </c>
      <c r="Z266" s="6">
        <f t="shared" si="79"/>
        <v>0.2</v>
      </c>
      <c r="AA266">
        <f t="shared" si="80"/>
        <v>0</v>
      </c>
      <c r="AB266" s="6">
        <f t="shared" si="81"/>
        <v>0</v>
      </c>
    </row>
    <row r="267" spans="1:28" x14ac:dyDescent="0.25">
      <c r="A267" t="s">
        <v>282</v>
      </c>
      <c r="B267" t="s">
        <v>365</v>
      </c>
      <c r="C267" s="60">
        <f>COUNTIFS('2way'!$A$3:$A$7690,"&gt;50%",'2way'!$Y$3:$Y$7690,"Y",'2way'!$Q$3:$Q$7690,"=" &amp;B267) +  COUNTIFS('2way'!$A$3:$A$7690,"&gt;50%",'2way'!$Y$3:$Y$7690,"Y",'2way'!$R$3:$R$7690,"=" &amp;B267)</f>
        <v>0</v>
      </c>
      <c r="D267" s="61">
        <f>COUNTIFS('2way'!$A$3:$A$7690,"&gt;50%",'2way'!$Y$3:$Y$7690,"N",'2way'!$Q$3:$Q$7690,"=" &amp;B267) +  COUNTIFS('2way'!$A$3:$A$7690,"&gt;50%",'2way'!$Y$3:$Y$7690,"N",'2way'!$R$3:$R$7690,"=" &amp;B267)</f>
        <v>2</v>
      </c>
      <c r="E267" s="61">
        <f>COUNTIFS('2way'!$B$3:$B$7690,"&gt;50%",'2way'!$Y$3:$Y$7690,"N",'2way'!$Q$3:$Q$7690,"=" &amp;B267) +  COUNTIFS('2way'!$B$3:$B$7690,"&gt;50%",'2way'!$Y$3:$Y$7690,"N",'2way'!$R$3:$R$7690,"=" &amp;B267)</f>
        <v>2</v>
      </c>
      <c r="F267" s="61">
        <f>COUNTIFS('2way'!$B$3:$B$7690,"&gt;50%",'2way'!$Y$3:$Y$7690,"Y",'2way'!$Q$3:$Q$7690,"=" &amp;B267) +  COUNTIFS('2way'!$B$3:$B$7690,"&gt;50%",'2way'!$Y$3:$Y$7690,"Y",'2way'!$R$3:$R$7690,"=" &amp;B267)</f>
        <v>0</v>
      </c>
      <c r="G267">
        <f>COUNTIF('2way'!$Q$3:$Q$7690,"=" &amp;B267) + COUNTIF('2way'!$R$3:$R$7690,"=" &amp;B267)</f>
        <v>4</v>
      </c>
      <c r="H267" s="6">
        <f t="shared" si="66"/>
        <v>0</v>
      </c>
      <c r="I267" s="6">
        <f t="shared" si="67"/>
        <v>0.5</v>
      </c>
      <c r="J267" s="6">
        <f t="shared" si="68"/>
        <v>0.5</v>
      </c>
      <c r="K267" s="6">
        <f t="shared" si="69"/>
        <v>0</v>
      </c>
      <c r="L267" s="61">
        <f>COUNTIFS('2way'!$M$3:$M$7690,"&gt;50%",'2way'!$Y$3:$Y$7690,"Y",'2way'!$Q$3:$Q$7690,"=" &amp;B267) +  COUNTIFS('2way'!$M$3:$M$7690,"&gt;50%",'2way'!$Y$3:$Y$7690,"Y",'2way'!$R$3:$R$7690,"=" &amp;B267)</f>
        <v>0</v>
      </c>
      <c r="M267" s="61">
        <f>COUNTIFS('2way'!$M$3:$M$7690,"&gt;50%",'2way'!$Y$3:$Y$7690,"N",'2way'!$Q$3:$Q$7690,"=" &amp;B267) +  COUNTIFS('2way'!$M$3:$M$7690,"&gt;50%",'2way'!$Y$3:$Y$7690,"N",'2way'!$R$3:$R$7690,"=" &amp;B267)</f>
        <v>0</v>
      </c>
      <c r="N267" s="61">
        <f>COUNTIFS('2way'!$N$3:$N$7690,"&gt;50%",'2way'!$Y$3:$Y$7690,"N",'2way'!$Q$3:$Q$7690,"=" &amp;B267) +  COUNTIFS('2way'!$N$3:$N$7690,"&gt;50%",'2way'!$Y$3:$Y$7690,"N",'2way'!$R$3:$R$7690,"=" &amp;B267)</f>
        <v>0</v>
      </c>
      <c r="O267" s="61">
        <f>COUNTIFS('2way'!$N$3:$N$7690,"&gt;50%",'2way'!$Y$3:$Y$7690,"Y",'2way'!$Q$3:$Q$7690,"=" &amp;B267) +  COUNTIFS('2way'!$N$3:$N$7690,"&gt;50%",'2way'!$Y$3:$Y$7690,"Y",'2way'!$R$3:$R$7690,"=" &amp;B267)</f>
        <v>0</v>
      </c>
      <c r="P267">
        <f>COUNTIF('2way'!$Q$3:$Q$7690,"=" &amp;B267) + COUNTIF('2way'!$R$3:$R$7690,"=" &amp;B267)</f>
        <v>4</v>
      </c>
      <c r="Q267" s="6">
        <f t="shared" si="70"/>
        <v>0</v>
      </c>
      <c r="R267" s="6">
        <f t="shared" si="71"/>
        <v>0</v>
      </c>
      <c r="S267" s="6">
        <f t="shared" si="72"/>
        <v>0</v>
      </c>
      <c r="T267" s="6">
        <f t="shared" si="73"/>
        <v>0</v>
      </c>
      <c r="U267">
        <f t="shared" si="74"/>
        <v>2</v>
      </c>
      <c r="V267" s="6">
        <f t="shared" si="75"/>
        <v>0.5</v>
      </c>
      <c r="W267">
        <f t="shared" si="76"/>
        <v>0</v>
      </c>
      <c r="X267" s="6">
        <f t="shared" si="77"/>
        <v>0</v>
      </c>
      <c r="Y267">
        <f t="shared" si="78"/>
        <v>2</v>
      </c>
      <c r="Z267" s="6">
        <f t="shared" si="79"/>
        <v>0.5</v>
      </c>
      <c r="AA267">
        <f t="shared" si="80"/>
        <v>0</v>
      </c>
      <c r="AB267" s="6">
        <f t="shared" si="81"/>
        <v>0</v>
      </c>
    </row>
    <row r="268" spans="1:28" x14ac:dyDescent="0.25">
      <c r="A268" t="s">
        <v>282</v>
      </c>
      <c r="B268" t="s">
        <v>443</v>
      </c>
      <c r="C268" s="60">
        <f>COUNTIFS('2way'!$A$3:$A$7690,"&gt;50%",'2way'!$Y$3:$Y$7690,"Y",'2way'!$Q$3:$Q$7690,"=" &amp;B268) +  COUNTIFS('2way'!$A$3:$A$7690,"&gt;50%",'2way'!$Y$3:$Y$7690,"Y",'2way'!$R$3:$R$7690,"=" &amp;B268)</f>
        <v>2</v>
      </c>
      <c r="D268" s="61">
        <f>COUNTIFS('2way'!$A$3:$A$7690,"&gt;50%",'2way'!$Y$3:$Y$7690,"N",'2way'!$Q$3:$Q$7690,"=" &amp;B268) +  COUNTIFS('2way'!$A$3:$A$7690,"&gt;50%",'2way'!$Y$3:$Y$7690,"N",'2way'!$R$3:$R$7690,"=" &amp;B268)</f>
        <v>2</v>
      </c>
      <c r="E268" s="61">
        <f>COUNTIFS('2way'!$B$3:$B$7690,"&gt;50%",'2way'!$Y$3:$Y$7690,"N",'2way'!$Q$3:$Q$7690,"=" &amp;B268) +  COUNTIFS('2way'!$B$3:$B$7690,"&gt;50%",'2way'!$Y$3:$Y$7690,"N",'2way'!$R$3:$R$7690,"=" &amp;B268)</f>
        <v>1</v>
      </c>
      <c r="F268" s="61">
        <f>COUNTIFS('2way'!$B$3:$B$7690,"&gt;50%",'2way'!$Y$3:$Y$7690,"Y",'2way'!$Q$3:$Q$7690,"=" &amp;B268) +  COUNTIFS('2way'!$B$3:$B$7690,"&gt;50%",'2way'!$Y$3:$Y$7690,"Y",'2way'!$R$3:$R$7690,"=" &amp;B268)</f>
        <v>0</v>
      </c>
      <c r="G268">
        <f>COUNTIF('2way'!$Q$3:$Q$7690,"=" &amp;B268) + COUNTIF('2way'!$R$3:$R$7690,"=" &amp;B268)</f>
        <v>5</v>
      </c>
      <c r="H268" s="6">
        <f t="shared" si="66"/>
        <v>0.4</v>
      </c>
      <c r="I268" s="6">
        <f t="shared" si="67"/>
        <v>0.4</v>
      </c>
      <c r="J268" s="6">
        <f t="shared" si="68"/>
        <v>0.2</v>
      </c>
      <c r="K268" s="6">
        <f t="shared" si="69"/>
        <v>0</v>
      </c>
      <c r="L268" s="61">
        <f>COUNTIFS('2way'!$M$3:$M$7690,"&gt;50%",'2way'!$Y$3:$Y$7690,"Y",'2way'!$Q$3:$Q$7690,"=" &amp;B268) +  COUNTIFS('2way'!$M$3:$M$7690,"&gt;50%",'2way'!$Y$3:$Y$7690,"Y",'2way'!$R$3:$R$7690,"=" &amp;B268)</f>
        <v>0</v>
      </c>
      <c r="M268" s="61">
        <f>COUNTIFS('2way'!$M$3:$M$7690,"&gt;50%",'2way'!$Y$3:$Y$7690,"N",'2way'!$Q$3:$Q$7690,"=" &amp;B268) +  COUNTIFS('2way'!$M$3:$M$7690,"&gt;50%",'2way'!$Y$3:$Y$7690,"N",'2way'!$R$3:$R$7690,"=" &amp;B268)</f>
        <v>0</v>
      </c>
      <c r="N268" s="61">
        <f>COUNTIFS('2way'!$N$3:$N$7690,"&gt;50%",'2way'!$Y$3:$Y$7690,"N",'2way'!$Q$3:$Q$7690,"=" &amp;B268) +  COUNTIFS('2way'!$N$3:$N$7690,"&gt;50%",'2way'!$Y$3:$Y$7690,"N",'2way'!$R$3:$R$7690,"=" &amp;B268)</f>
        <v>0</v>
      </c>
      <c r="O268" s="61">
        <f>COUNTIFS('2way'!$N$3:$N$7690,"&gt;50%",'2way'!$Y$3:$Y$7690,"Y",'2way'!$Q$3:$Q$7690,"=" &amp;B268) +  COUNTIFS('2way'!$N$3:$N$7690,"&gt;50%",'2way'!$Y$3:$Y$7690,"Y",'2way'!$R$3:$R$7690,"=" &amp;B268)</f>
        <v>0</v>
      </c>
      <c r="P268">
        <f>COUNTIF('2way'!$Q$3:$Q$7690,"=" &amp;B268) + COUNTIF('2way'!$R$3:$R$7690,"=" &amp;B268)</f>
        <v>5</v>
      </c>
      <c r="Q268" s="6">
        <f t="shared" si="70"/>
        <v>0</v>
      </c>
      <c r="R268" s="6">
        <f t="shared" si="71"/>
        <v>0</v>
      </c>
      <c r="S268" s="6">
        <f t="shared" si="72"/>
        <v>0</v>
      </c>
      <c r="T268" s="6">
        <f t="shared" si="73"/>
        <v>0</v>
      </c>
      <c r="U268">
        <f t="shared" si="74"/>
        <v>3</v>
      </c>
      <c r="V268" s="6">
        <f t="shared" si="75"/>
        <v>0.6</v>
      </c>
      <c r="W268">
        <f t="shared" si="76"/>
        <v>0</v>
      </c>
      <c r="X268" s="6">
        <f t="shared" si="77"/>
        <v>0</v>
      </c>
      <c r="Y268">
        <f t="shared" si="78"/>
        <v>2</v>
      </c>
      <c r="Z268" s="6">
        <f t="shared" si="79"/>
        <v>0.4</v>
      </c>
      <c r="AA268">
        <f t="shared" si="80"/>
        <v>0</v>
      </c>
      <c r="AB268" s="6">
        <f t="shared" si="81"/>
        <v>0</v>
      </c>
    </row>
    <row r="269" spans="1:28" x14ac:dyDescent="0.25">
      <c r="C269" s="60"/>
      <c r="D269" s="61"/>
      <c r="E269" s="61"/>
      <c r="F269" s="61"/>
      <c r="H269" s="6"/>
      <c r="I269" s="6"/>
      <c r="J269" s="6"/>
      <c r="K269" s="6"/>
      <c r="L269" s="61"/>
      <c r="M269" s="61"/>
      <c r="N269" s="61"/>
      <c r="O269" s="61"/>
      <c r="Q269" s="6"/>
      <c r="R269" s="6"/>
      <c r="S269" s="6"/>
      <c r="T269" s="6"/>
      <c r="V269" s="6"/>
      <c r="X269" s="6"/>
      <c r="Z269" s="6"/>
      <c r="AB269" s="6"/>
    </row>
    <row r="270" spans="1:28" x14ac:dyDescent="0.25">
      <c r="C270" s="60"/>
      <c r="D270" s="61"/>
      <c r="E270" s="61"/>
      <c r="F270" s="61"/>
      <c r="H270" s="6"/>
      <c r="I270" s="6"/>
      <c r="J270" s="6"/>
      <c r="K270" s="6"/>
      <c r="L270" s="61"/>
      <c r="M270" s="61"/>
      <c r="N270" s="61"/>
      <c r="O270" s="61"/>
      <c r="Q270" s="6"/>
      <c r="R270" s="6"/>
      <c r="S270" s="6"/>
      <c r="T270" s="6"/>
      <c r="V270" s="6"/>
      <c r="X270" s="6"/>
      <c r="Z270" s="6"/>
      <c r="AB270" s="6"/>
    </row>
    <row r="271" spans="1:28" x14ac:dyDescent="0.25">
      <c r="C271" s="60"/>
      <c r="D271" s="61"/>
      <c r="E271" s="61"/>
      <c r="F271" s="61"/>
      <c r="H271" s="6"/>
      <c r="I271" s="6"/>
      <c r="J271" s="6"/>
      <c r="K271" s="6"/>
      <c r="L271" s="61"/>
      <c r="M271" s="61"/>
      <c r="N271" s="61"/>
      <c r="O271" s="61"/>
      <c r="Q271" s="6"/>
      <c r="R271" s="6"/>
      <c r="S271" s="6"/>
      <c r="T271" s="6"/>
      <c r="V271" s="6"/>
      <c r="X271" s="6"/>
      <c r="Z271" s="6"/>
      <c r="AB271" s="6"/>
    </row>
    <row r="272" spans="1:28" x14ac:dyDescent="0.25">
      <c r="C272" s="60"/>
      <c r="D272" s="61"/>
      <c r="E272" s="61"/>
      <c r="F272" s="61"/>
      <c r="H272" s="6"/>
      <c r="I272" s="6"/>
      <c r="J272" s="6"/>
      <c r="K272" s="6"/>
      <c r="L272" s="61"/>
      <c r="M272" s="61"/>
      <c r="N272" s="61"/>
      <c r="O272" s="61"/>
      <c r="Q272" s="6"/>
      <c r="R272" s="6"/>
      <c r="S272" s="6"/>
      <c r="T272" s="6"/>
      <c r="V272" s="6"/>
      <c r="X272" s="6"/>
      <c r="Z272" s="6"/>
      <c r="AB272" s="6"/>
    </row>
    <row r="273" spans="3:28" x14ac:dyDescent="0.25">
      <c r="C273" s="60"/>
      <c r="D273" s="61"/>
      <c r="E273" s="61"/>
      <c r="F273" s="61"/>
      <c r="H273" s="6"/>
      <c r="I273" s="6"/>
      <c r="J273" s="6"/>
      <c r="K273" s="6"/>
      <c r="L273" s="61"/>
      <c r="M273" s="61"/>
      <c r="N273" s="61"/>
      <c r="O273" s="61"/>
      <c r="Q273" s="6"/>
      <c r="R273" s="6"/>
      <c r="S273" s="6"/>
      <c r="T273" s="6"/>
      <c r="V273" s="6"/>
      <c r="X273" s="6"/>
      <c r="Z273" s="6"/>
      <c r="AB273" s="6"/>
    </row>
    <row r="274" spans="3:28" x14ac:dyDescent="0.25">
      <c r="C274" s="60"/>
      <c r="D274" s="61"/>
      <c r="E274" s="61"/>
      <c r="F274" s="61"/>
      <c r="H274" s="6"/>
      <c r="I274" s="6"/>
      <c r="J274" s="6"/>
      <c r="K274" s="6"/>
      <c r="L274" s="61"/>
      <c r="M274" s="61"/>
      <c r="N274" s="61"/>
      <c r="O274" s="61"/>
      <c r="Q274" s="6"/>
      <c r="R274" s="6"/>
      <c r="S274" s="6"/>
      <c r="T274" s="6"/>
      <c r="V274" s="6"/>
      <c r="X274" s="6"/>
      <c r="Z274" s="6"/>
      <c r="AB274" s="6"/>
    </row>
    <row r="275" spans="3:28" x14ac:dyDescent="0.25">
      <c r="C275" s="60"/>
      <c r="D275" s="61"/>
      <c r="E275" s="61"/>
      <c r="F275" s="61"/>
      <c r="H275" s="6"/>
      <c r="I275" s="6"/>
      <c r="J275" s="6"/>
      <c r="K275" s="6"/>
      <c r="L275" s="61"/>
      <c r="M275" s="61"/>
      <c r="N275" s="61"/>
      <c r="O275" s="61"/>
      <c r="Q275" s="6"/>
      <c r="R275" s="6"/>
      <c r="S275" s="6"/>
      <c r="T275" s="6"/>
      <c r="V275" s="6"/>
      <c r="X275" s="6"/>
      <c r="Z275" s="6"/>
      <c r="AB275" s="6"/>
    </row>
    <row r="276" spans="3:28" x14ac:dyDescent="0.25">
      <c r="C276" s="60"/>
      <c r="D276" s="61"/>
      <c r="E276" s="61"/>
      <c r="F276" s="61"/>
      <c r="H276" s="6"/>
      <c r="I276" s="6"/>
      <c r="J276" s="6"/>
      <c r="K276" s="6"/>
      <c r="L276" s="61"/>
      <c r="M276" s="61"/>
      <c r="N276" s="61"/>
      <c r="O276" s="61"/>
      <c r="Q276" s="6"/>
      <c r="R276" s="6"/>
      <c r="S276" s="6"/>
      <c r="T276" s="6"/>
      <c r="V276" s="6"/>
      <c r="X276" s="6"/>
      <c r="Z276" s="6"/>
      <c r="AB276" s="6"/>
    </row>
    <row r="277" spans="3:28" x14ac:dyDescent="0.25">
      <c r="C277" s="60"/>
      <c r="D277" s="61"/>
      <c r="E277" s="61"/>
      <c r="F277" s="61"/>
      <c r="H277" s="6"/>
      <c r="I277" s="6"/>
      <c r="J277" s="6"/>
      <c r="K277" s="6"/>
      <c r="L277" s="61"/>
      <c r="M277" s="61"/>
      <c r="N277" s="61"/>
      <c r="O277" s="61"/>
      <c r="Q277" s="6"/>
      <c r="R277" s="6"/>
      <c r="S277" s="6"/>
      <c r="T277" s="6"/>
      <c r="V277" s="6"/>
      <c r="X277" s="6"/>
      <c r="Z277" s="6"/>
      <c r="AB277" s="6"/>
    </row>
    <row r="278" spans="3:28" x14ac:dyDescent="0.25">
      <c r="C278" s="60"/>
      <c r="D278" s="61"/>
      <c r="E278" s="61"/>
      <c r="F278" s="61"/>
      <c r="H278" s="6"/>
      <c r="I278" s="6"/>
      <c r="J278" s="6"/>
      <c r="K278" s="6"/>
      <c r="L278" s="61"/>
      <c r="M278" s="61"/>
      <c r="N278" s="61"/>
      <c r="O278" s="61"/>
      <c r="Q278" s="6"/>
      <c r="R278" s="6"/>
      <c r="S278" s="6"/>
      <c r="T278" s="6"/>
      <c r="V278" s="6"/>
      <c r="X278" s="6"/>
      <c r="Z278" s="6"/>
      <c r="AB278" s="6"/>
    </row>
    <row r="279" spans="3:28" x14ac:dyDescent="0.25">
      <c r="C279" s="60"/>
      <c r="D279" s="61"/>
      <c r="E279" s="61"/>
      <c r="F279" s="61"/>
      <c r="H279" s="6"/>
      <c r="I279" s="6"/>
      <c r="J279" s="6"/>
      <c r="K279" s="6"/>
      <c r="L279" s="61"/>
      <c r="M279" s="61"/>
      <c r="N279" s="61"/>
      <c r="O279" s="61"/>
      <c r="Q279" s="6"/>
      <c r="R279" s="6"/>
      <c r="S279" s="6"/>
      <c r="T279" s="6"/>
      <c r="V279" s="6"/>
      <c r="X279" s="6"/>
      <c r="Z279" s="6"/>
      <c r="AB279" s="6"/>
    </row>
    <row r="280" spans="3:28" x14ac:dyDescent="0.25">
      <c r="C280" s="60"/>
      <c r="D280" s="61"/>
      <c r="E280" s="61"/>
      <c r="F280" s="61"/>
      <c r="H280" s="6"/>
      <c r="I280" s="6"/>
      <c r="J280" s="6"/>
      <c r="K280" s="6"/>
      <c r="L280" s="61"/>
      <c r="M280" s="61"/>
      <c r="N280" s="61"/>
      <c r="O280" s="61"/>
      <c r="Q280" s="6"/>
      <c r="R280" s="6"/>
      <c r="S280" s="6"/>
      <c r="T280" s="6"/>
      <c r="V280" s="6"/>
      <c r="X280" s="6"/>
      <c r="Z280" s="6"/>
      <c r="AB280" s="6"/>
    </row>
    <row r="281" spans="3:28" x14ac:dyDescent="0.25">
      <c r="C281" s="60"/>
      <c r="D281" s="61"/>
      <c r="E281" s="61"/>
      <c r="F281" s="61"/>
      <c r="H281" s="6"/>
      <c r="I281" s="6"/>
      <c r="J281" s="6"/>
      <c r="K281" s="6"/>
      <c r="L281" s="61"/>
      <c r="M281" s="61"/>
      <c r="N281" s="61"/>
      <c r="O281" s="61"/>
      <c r="Q281" s="6"/>
      <c r="R281" s="6"/>
      <c r="S281" s="6"/>
      <c r="T281" s="6"/>
      <c r="V281" s="6"/>
      <c r="X281" s="6"/>
      <c r="Z281" s="6"/>
      <c r="AB281" s="6"/>
    </row>
    <row r="282" spans="3:28" x14ac:dyDescent="0.25">
      <c r="C282" s="60"/>
      <c r="D282" s="61"/>
      <c r="E282" s="61"/>
      <c r="F282" s="61"/>
      <c r="H282" s="6"/>
      <c r="I282" s="6"/>
      <c r="J282" s="6"/>
      <c r="K282" s="6"/>
      <c r="L282" s="61"/>
      <c r="M282" s="61"/>
      <c r="N282" s="61"/>
      <c r="O282" s="61"/>
      <c r="Q282" s="6"/>
      <c r="R282" s="6"/>
      <c r="S282" s="6"/>
      <c r="T282" s="6"/>
      <c r="V282" s="6"/>
      <c r="X282" s="6"/>
      <c r="Z282" s="6"/>
      <c r="AB282" s="6"/>
    </row>
    <row r="283" spans="3:28" x14ac:dyDescent="0.25">
      <c r="C283" s="60"/>
      <c r="D283" s="61"/>
      <c r="E283" s="61"/>
      <c r="F283" s="61"/>
      <c r="H283" s="6"/>
      <c r="I283" s="6"/>
      <c r="J283" s="6"/>
      <c r="K283" s="6"/>
      <c r="L283" s="61"/>
      <c r="M283" s="61"/>
      <c r="N283" s="61"/>
      <c r="O283" s="61"/>
      <c r="Q283" s="6"/>
      <c r="R283" s="6"/>
      <c r="S283" s="6"/>
      <c r="T283" s="6"/>
      <c r="V283" s="6"/>
      <c r="X283" s="6"/>
      <c r="Z283" s="6"/>
      <c r="AB283" s="6"/>
    </row>
    <row r="284" spans="3:28" x14ac:dyDescent="0.25">
      <c r="C284" s="60"/>
      <c r="D284" s="61"/>
      <c r="E284" s="61"/>
      <c r="F284" s="61"/>
      <c r="H284" s="6"/>
      <c r="I284" s="6"/>
      <c r="J284" s="6"/>
      <c r="K284" s="6"/>
      <c r="L284" s="61"/>
      <c r="M284" s="61"/>
      <c r="N284" s="61"/>
      <c r="O284" s="61"/>
      <c r="Q284" s="6"/>
      <c r="R284" s="6"/>
      <c r="S284" s="6"/>
      <c r="T284" s="6"/>
      <c r="V284" s="6"/>
      <c r="X284" s="6"/>
      <c r="Z284" s="6"/>
      <c r="AB284" s="6"/>
    </row>
    <row r="285" spans="3:28" x14ac:dyDescent="0.25">
      <c r="C285" s="60"/>
      <c r="D285" s="61"/>
      <c r="E285" s="61"/>
      <c r="F285" s="61"/>
      <c r="H285" s="6"/>
      <c r="I285" s="6"/>
      <c r="J285" s="6"/>
      <c r="K285" s="6"/>
      <c r="L285" s="61"/>
      <c r="M285" s="61"/>
      <c r="N285" s="61"/>
      <c r="O285" s="61"/>
      <c r="Q285" s="6"/>
      <c r="R285" s="6"/>
      <c r="S285" s="6"/>
      <c r="T285" s="6"/>
      <c r="V285" s="6"/>
      <c r="X285" s="6"/>
      <c r="Z285" s="6"/>
      <c r="AB285" s="6"/>
    </row>
    <row r="286" spans="3:28" x14ac:dyDescent="0.25">
      <c r="C286" s="60"/>
      <c r="D286" s="61"/>
      <c r="E286" s="61"/>
      <c r="F286" s="61"/>
      <c r="H286" s="6"/>
      <c r="I286" s="6"/>
      <c r="J286" s="6"/>
      <c r="K286" s="6"/>
      <c r="L286" s="61"/>
      <c r="M286" s="61"/>
      <c r="N286" s="61"/>
      <c r="O286" s="61"/>
      <c r="Q286" s="6"/>
      <c r="R286" s="6"/>
      <c r="S286" s="6"/>
      <c r="T286" s="6"/>
      <c r="V286" s="6"/>
      <c r="X286" s="6"/>
      <c r="Z286" s="6"/>
      <c r="AB286" s="6"/>
    </row>
    <row r="287" spans="3:28" x14ac:dyDescent="0.25">
      <c r="C287" s="60"/>
      <c r="D287" s="61"/>
      <c r="E287" s="61"/>
      <c r="F287" s="61"/>
      <c r="H287" s="6"/>
      <c r="I287" s="6"/>
      <c r="J287" s="6"/>
      <c r="K287" s="6"/>
      <c r="L287" s="61"/>
      <c r="M287" s="61"/>
      <c r="N287" s="61"/>
      <c r="O287" s="61"/>
      <c r="Q287" s="6"/>
      <c r="R287" s="6"/>
      <c r="S287" s="6"/>
      <c r="T287" s="6"/>
      <c r="V287" s="6"/>
      <c r="X287" s="6"/>
      <c r="Z287" s="6"/>
      <c r="AB287" s="6"/>
    </row>
    <row r="288" spans="3:28" x14ac:dyDescent="0.25">
      <c r="C288" s="60"/>
      <c r="D288" s="61"/>
      <c r="E288" s="61"/>
      <c r="F288" s="61"/>
      <c r="H288" s="6"/>
      <c r="I288" s="6"/>
      <c r="J288" s="6"/>
      <c r="K288" s="6"/>
      <c r="L288" s="61"/>
      <c r="M288" s="61"/>
      <c r="N288" s="61"/>
      <c r="O288" s="61"/>
      <c r="Q288" s="6"/>
      <c r="R288" s="6"/>
      <c r="S288" s="6"/>
      <c r="T288" s="6"/>
      <c r="V288" s="6"/>
      <c r="X288" s="6"/>
      <c r="Z288" s="6"/>
      <c r="AB288" s="6"/>
    </row>
    <row r="289" spans="3:28" x14ac:dyDescent="0.25">
      <c r="C289" s="60"/>
      <c r="D289" s="61"/>
      <c r="E289" s="61"/>
      <c r="F289" s="61"/>
      <c r="H289" s="6"/>
      <c r="I289" s="6"/>
      <c r="J289" s="6"/>
      <c r="K289" s="6"/>
      <c r="L289" s="61"/>
      <c r="M289" s="61"/>
      <c r="N289" s="61"/>
      <c r="O289" s="61"/>
      <c r="Q289" s="6"/>
      <c r="R289" s="6"/>
      <c r="S289" s="6"/>
      <c r="T289" s="6"/>
      <c r="V289" s="6"/>
      <c r="X289" s="6"/>
      <c r="Z289" s="6"/>
      <c r="AB289" s="6"/>
    </row>
    <row r="290" spans="3:28" x14ac:dyDescent="0.25">
      <c r="C290" s="60"/>
      <c r="D290" s="61"/>
      <c r="E290" s="61"/>
      <c r="F290" s="61"/>
      <c r="H290" s="6"/>
      <c r="I290" s="6"/>
      <c r="J290" s="6"/>
      <c r="K290" s="6"/>
      <c r="L290" s="61"/>
      <c r="M290" s="61"/>
      <c r="N290" s="61"/>
      <c r="O290" s="61"/>
      <c r="Q290" s="6"/>
      <c r="R290" s="6"/>
      <c r="S290" s="6"/>
      <c r="T290" s="6"/>
      <c r="V290" s="6"/>
      <c r="X290" s="6"/>
      <c r="Z290" s="6"/>
      <c r="AB290" s="6"/>
    </row>
    <row r="291" spans="3:28" x14ac:dyDescent="0.25">
      <c r="C291" s="60"/>
      <c r="D291" s="61"/>
      <c r="E291" s="61"/>
      <c r="F291" s="61"/>
      <c r="H291" s="6"/>
      <c r="I291" s="6"/>
      <c r="J291" s="6"/>
      <c r="K291" s="6"/>
      <c r="L291" s="61"/>
      <c r="M291" s="61"/>
      <c r="N291" s="61"/>
      <c r="O291" s="61"/>
      <c r="Q291" s="6"/>
      <c r="R291" s="6"/>
      <c r="S291" s="6"/>
      <c r="T291" s="6"/>
      <c r="V291" s="6"/>
      <c r="X291" s="6"/>
      <c r="Z291" s="6"/>
      <c r="AB291" s="6"/>
    </row>
    <row r="292" spans="3:28" x14ac:dyDescent="0.25">
      <c r="C292" s="60"/>
      <c r="D292" s="61"/>
      <c r="E292" s="61"/>
      <c r="F292" s="61"/>
      <c r="H292" s="6"/>
      <c r="I292" s="6"/>
      <c r="J292" s="6"/>
      <c r="K292" s="6"/>
      <c r="L292" s="61"/>
      <c r="M292" s="61"/>
      <c r="N292" s="61"/>
      <c r="O292" s="61"/>
      <c r="Q292" s="6"/>
      <c r="R292" s="6"/>
      <c r="S292" s="6"/>
      <c r="T292" s="6"/>
      <c r="V292" s="6"/>
      <c r="X292" s="6"/>
      <c r="Z292" s="6"/>
      <c r="AB292" s="6"/>
    </row>
    <row r="293" spans="3:28" x14ac:dyDescent="0.25">
      <c r="C293" s="60"/>
      <c r="D293" s="61"/>
      <c r="E293" s="61"/>
      <c r="F293" s="61"/>
      <c r="H293" s="6"/>
      <c r="I293" s="6"/>
      <c r="J293" s="6"/>
      <c r="K293" s="6"/>
      <c r="L293" s="61"/>
      <c r="M293" s="61"/>
      <c r="N293" s="61"/>
      <c r="O293" s="61"/>
      <c r="Q293" s="6"/>
      <c r="R293" s="6"/>
      <c r="S293" s="6"/>
      <c r="T293" s="6"/>
      <c r="V293" s="6"/>
      <c r="X293" s="6"/>
      <c r="Z293" s="6"/>
      <c r="AB293" s="6"/>
    </row>
    <row r="294" spans="3:28" x14ac:dyDescent="0.25">
      <c r="C294" s="60"/>
      <c r="D294" s="61"/>
      <c r="E294" s="61"/>
      <c r="F294" s="61"/>
      <c r="H294" s="6"/>
      <c r="I294" s="6"/>
      <c r="J294" s="6"/>
      <c r="K294" s="6"/>
      <c r="L294" s="61"/>
      <c r="M294" s="61"/>
      <c r="N294" s="61"/>
      <c r="O294" s="61"/>
      <c r="Q294" s="6"/>
      <c r="R294" s="6"/>
      <c r="S294" s="6"/>
      <c r="T294" s="6"/>
      <c r="V294" s="6"/>
      <c r="X294" s="6"/>
      <c r="Z294" s="6"/>
      <c r="AB294" s="6"/>
    </row>
    <row r="295" spans="3:28" x14ac:dyDescent="0.25">
      <c r="C295" s="60"/>
      <c r="D295" s="61"/>
      <c r="E295" s="61"/>
      <c r="F295" s="61"/>
      <c r="H295" s="6"/>
      <c r="I295" s="6"/>
      <c r="J295" s="6"/>
      <c r="K295" s="6"/>
      <c r="L295" s="61"/>
      <c r="M295" s="61"/>
      <c r="N295" s="61"/>
      <c r="O295" s="61"/>
      <c r="Q295" s="6"/>
      <c r="R295" s="6"/>
      <c r="S295" s="6"/>
      <c r="T295" s="6"/>
      <c r="V295" s="6"/>
      <c r="X295" s="6"/>
      <c r="Z295" s="6"/>
      <c r="AB295" s="6"/>
    </row>
    <row r="296" spans="3:28" x14ac:dyDescent="0.25">
      <c r="C296" s="60"/>
      <c r="D296" s="61"/>
      <c r="E296" s="61"/>
      <c r="F296" s="61"/>
      <c r="H296" s="6"/>
      <c r="I296" s="6"/>
      <c r="J296" s="6"/>
      <c r="K296" s="6"/>
      <c r="L296" s="61"/>
      <c r="M296" s="61"/>
      <c r="N296" s="61"/>
      <c r="O296" s="61"/>
      <c r="Q296" s="6"/>
      <c r="R296" s="6"/>
      <c r="S296" s="6"/>
      <c r="T296" s="6"/>
      <c r="V296" s="6"/>
      <c r="X296" s="6"/>
      <c r="Z296" s="6"/>
      <c r="AB296" s="6"/>
    </row>
    <row r="297" spans="3:28" x14ac:dyDescent="0.25">
      <c r="C297" s="60"/>
      <c r="D297" s="61"/>
      <c r="E297" s="61"/>
      <c r="F297" s="61"/>
      <c r="H297" s="6"/>
      <c r="I297" s="6"/>
      <c r="J297" s="6"/>
      <c r="K297" s="6"/>
      <c r="L297" s="61"/>
      <c r="M297" s="61"/>
      <c r="N297" s="61"/>
      <c r="O297" s="61"/>
      <c r="Q297" s="6"/>
      <c r="R297" s="6"/>
      <c r="S297" s="6"/>
      <c r="T297" s="6"/>
      <c r="V297" s="6"/>
      <c r="X297" s="6"/>
      <c r="Z297" s="6"/>
      <c r="AB297" s="6"/>
    </row>
    <row r="298" spans="3:28" x14ac:dyDescent="0.25">
      <c r="C298" s="60"/>
      <c r="D298" s="61"/>
      <c r="E298" s="61"/>
      <c r="F298" s="61"/>
      <c r="H298" s="6"/>
      <c r="I298" s="6"/>
      <c r="J298" s="6"/>
      <c r="K298" s="6"/>
      <c r="L298" s="61"/>
      <c r="M298" s="61"/>
      <c r="N298" s="61"/>
      <c r="O298" s="61"/>
      <c r="Q298" s="6"/>
      <c r="R298" s="6"/>
      <c r="S298" s="6"/>
      <c r="T298" s="6"/>
      <c r="V298" s="6"/>
      <c r="X298" s="6"/>
      <c r="Z298" s="6"/>
      <c r="AB298" s="6"/>
    </row>
    <row r="299" spans="3:28" x14ac:dyDescent="0.25">
      <c r="C299" s="60"/>
      <c r="D299" s="61"/>
      <c r="E299" s="61"/>
      <c r="F299" s="61"/>
      <c r="H299" s="6"/>
      <c r="I299" s="6"/>
      <c r="J299" s="6"/>
      <c r="K299" s="6"/>
      <c r="L299" s="61"/>
      <c r="M299" s="61"/>
      <c r="N299" s="61"/>
      <c r="O299" s="61"/>
      <c r="Q299" s="6"/>
      <c r="R299" s="6"/>
      <c r="S299" s="6"/>
      <c r="T299" s="6"/>
      <c r="V299" s="6"/>
      <c r="X299" s="6"/>
      <c r="Z299" s="6"/>
      <c r="AB299" s="6"/>
    </row>
    <row r="300" spans="3:28" x14ac:dyDescent="0.25">
      <c r="C300" s="60"/>
      <c r="D300" s="61"/>
      <c r="E300" s="61"/>
      <c r="F300" s="61"/>
      <c r="H300" s="6"/>
      <c r="I300" s="6"/>
      <c r="J300" s="6"/>
      <c r="K300" s="6"/>
      <c r="L300" s="61"/>
      <c r="M300" s="61"/>
      <c r="N300" s="61"/>
      <c r="O300" s="61"/>
      <c r="Q300" s="6"/>
      <c r="R300" s="6"/>
      <c r="S300" s="6"/>
      <c r="T300" s="6"/>
      <c r="V300" s="6"/>
      <c r="X300" s="6"/>
      <c r="Z300" s="6"/>
      <c r="AB300" s="6"/>
    </row>
    <row r="301" spans="3:28" x14ac:dyDescent="0.25">
      <c r="C301" s="60"/>
      <c r="D301" s="61"/>
      <c r="E301" s="61"/>
      <c r="F301" s="61"/>
      <c r="H301" s="6"/>
      <c r="I301" s="6"/>
      <c r="J301" s="6"/>
      <c r="K301" s="6"/>
      <c r="L301" s="61"/>
      <c r="M301" s="61"/>
      <c r="N301" s="61"/>
      <c r="O301" s="61"/>
      <c r="Q301" s="6"/>
      <c r="R301" s="6"/>
      <c r="S301" s="6"/>
      <c r="T301" s="6"/>
      <c r="V301" s="6"/>
      <c r="X301" s="6"/>
      <c r="Z301" s="6"/>
      <c r="AB301" s="6"/>
    </row>
    <row r="302" spans="3:28" x14ac:dyDescent="0.25">
      <c r="C302" s="60"/>
      <c r="D302" s="61"/>
      <c r="E302" s="61"/>
      <c r="F302" s="61"/>
      <c r="H302" s="6"/>
      <c r="I302" s="6"/>
      <c r="J302" s="6"/>
      <c r="K302" s="6"/>
      <c r="L302" s="61"/>
      <c r="M302" s="61"/>
      <c r="N302" s="61"/>
      <c r="O302" s="61"/>
      <c r="Q302" s="6"/>
      <c r="R302" s="6"/>
      <c r="S302" s="6"/>
      <c r="T302" s="6"/>
      <c r="V302" s="6"/>
      <c r="X302" s="6"/>
      <c r="Z302" s="6"/>
      <c r="AB302" s="6"/>
    </row>
    <row r="303" spans="3:28" x14ac:dyDescent="0.25">
      <c r="C303" s="60"/>
      <c r="D303" s="61"/>
      <c r="E303" s="61"/>
      <c r="F303" s="61"/>
      <c r="H303" s="6"/>
      <c r="I303" s="6"/>
      <c r="J303" s="6"/>
      <c r="K303" s="6"/>
      <c r="L303" s="61"/>
      <c r="M303" s="61"/>
      <c r="N303" s="61"/>
      <c r="O303" s="61"/>
      <c r="Q303" s="6"/>
      <c r="R303" s="6"/>
      <c r="S303" s="6"/>
      <c r="T303" s="6"/>
      <c r="V303" s="6"/>
      <c r="X303" s="6"/>
      <c r="Z303" s="6"/>
      <c r="AB303" s="6"/>
    </row>
    <row r="304" spans="3:28" x14ac:dyDescent="0.25">
      <c r="C304" s="60"/>
      <c r="D304" s="61"/>
      <c r="E304" s="61"/>
      <c r="F304" s="61"/>
      <c r="H304" s="6"/>
      <c r="I304" s="6"/>
      <c r="J304" s="6"/>
      <c r="K304" s="6"/>
      <c r="L304" s="61"/>
      <c r="M304" s="61"/>
      <c r="N304" s="61"/>
      <c r="O304" s="61"/>
      <c r="Q304" s="6"/>
      <c r="R304" s="6"/>
      <c r="S304" s="6"/>
      <c r="T304" s="6"/>
      <c r="V304" s="6"/>
      <c r="X304" s="6"/>
      <c r="Z304" s="6"/>
      <c r="AB304" s="6"/>
    </row>
    <row r="305" spans="3:28" x14ac:dyDescent="0.25">
      <c r="C305" s="60"/>
      <c r="D305" s="61"/>
      <c r="E305" s="61"/>
      <c r="F305" s="61"/>
      <c r="H305" s="6"/>
      <c r="I305" s="6"/>
      <c r="J305" s="6"/>
      <c r="K305" s="6"/>
      <c r="L305" s="61"/>
      <c r="M305" s="61"/>
      <c r="N305" s="61"/>
      <c r="O305" s="61"/>
      <c r="Q305" s="6"/>
      <c r="R305" s="6"/>
      <c r="S305" s="6"/>
      <c r="T305" s="6"/>
      <c r="V305" s="6"/>
      <c r="X305" s="6"/>
      <c r="Z305" s="6"/>
      <c r="AB305" s="6"/>
    </row>
    <row r="306" spans="3:28" x14ac:dyDescent="0.25">
      <c r="C306" s="60"/>
      <c r="D306" s="61"/>
      <c r="E306" s="61"/>
      <c r="F306" s="61"/>
      <c r="H306" s="6"/>
      <c r="I306" s="6"/>
      <c r="J306" s="6"/>
      <c r="K306" s="6"/>
      <c r="L306" s="61"/>
      <c r="M306" s="61"/>
      <c r="N306" s="61"/>
      <c r="O306" s="61"/>
      <c r="Q306" s="6"/>
      <c r="R306" s="6"/>
      <c r="S306" s="6"/>
      <c r="T306" s="6"/>
      <c r="V306" s="6"/>
      <c r="X306" s="6"/>
      <c r="Z306" s="6"/>
      <c r="AB306" s="6"/>
    </row>
    <row r="307" spans="3:28" x14ac:dyDescent="0.25">
      <c r="C307" s="60"/>
      <c r="D307" s="61"/>
      <c r="E307" s="61"/>
      <c r="F307" s="61"/>
      <c r="H307" s="6"/>
      <c r="I307" s="6"/>
      <c r="J307" s="6"/>
      <c r="K307" s="6"/>
      <c r="L307" s="61"/>
      <c r="M307" s="61"/>
      <c r="N307" s="61"/>
      <c r="O307" s="61"/>
      <c r="Q307" s="6"/>
      <c r="R307" s="6"/>
      <c r="S307" s="6"/>
      <c r="T307" s="6"/>
      <c r="V307" s="6"/>
      <c r="X307" s="6"/>
      <c r="Z307" s="6"/>
      <c r="AB307" s="6"/>
    </row>
    <row r="308" spans="3:28" x14ac:dyDescent="0.25">
      <c r="C308" s="60"/>
      <c r="D308" s="61"/>
      <c r="E308" s="61"/>
      <c r="F308" s="61"/>
      <c r="H308" s="6"/>
      <c r="I308" s="6"/>
      <c r="J308" s="6"/>
      <c r="K308" s="6"/>
      <c r="L308" s="61"/>
      <c r="M308" s="61"/>
      <c r="N308" s="61"/>
      <c r="O308" s="61"/>
      <c r="Q308" s="6"/>
      <c r="R308" s="6"/>
      <c r="S308" s="6"/>
      <c r="T308" s="6"/>
      <c r="V308" s="6"/>
      <c r="X308" s="6"/>
      <c r="Z308" s="6"/>
      <c r="AB308" s="6"/>
    </row>
    <row r="309" spans="3:28" x14ac:dyDescent="0.25">
      <c r="C309" s="60"/>
      <c r="D309" s="61"/>
      <c r="E309" s="61"/>
      <c r="F309" s="61"/>
      <c r="H309" s="6"/>
      <c r="I309" s="6"/>
      <c r="J309" s="6"/>
      <c r="K309" s="6"/>
      <c r="L309" s="61"/>
      <c r="M309" s="61"/>
      <c r="N309" s="61"/>
      <c r="O309" s="61"/>
      <c r="Q309" s="6"/>
      <c r="R309" s="6"/>
      <c r="S309" s="6"/>
      <c r="T309" s="6"/>
      <c r="V309" s="6"/>
      <c r="X309" s="6"/>
      <c r="Z309" s="6"/>
      <c r="AB309" s="6"/>
    </row>
    <row r="310" spans="3:28" x14ac:dyDescent="0.25">
      <c r="C310" s="60"/>
      <c r="D310" s="61"/>
      <c r="E310" s="61"/>
      <c r="F310" s="61"/>
      <c r="H310" s="6"/>
      <c r="I310" s="6"/>
      <c r="J310" s="6"/>
      <c r="K310" s="6"/>
      <c r="L310" s="61"/>
      <c r="M310" s="61"/>
      <c r="N310" s="61"/>
      <c r="O310" s="61"/>
      <c r="Q310" s="6"/>
      <c r="R310" s="6"/>
      <c r="S310" s="6"/>
      <c r="T310" s="6"/>
      <c r="V310" s="6"/>
      <c r="X310" s="6"/>
      <c r="Z310" s="6"/>
      <c r="AB310" s="6"/>
    </row>
    <row r="311" spans="3:28" x14ac:dyDescent="0.25">
      <c r="C311" s="60"/>
      <c r="D311" s="61"/>
      <c r="E311" s="61"/>
      <c r="F311" s="61"/>
      <c r="H311" s="6"/>
      <c r="I311" s="6"/>
      <c r="J311" s="6"/>
      <c r="K311" s="6"/>
      <c r="L311" s="61"/>
      <c r="M311" s="61"/>
      <c r="N311" s="61"/>
      <c r="O311" s="61"/>
      <c r="Q311" s="6"/>
      <c r="R311" s="6"/>
      <c r="S311" s="6"/>
      <c r="T311" s="6"/>
      <c r="V311" s="6"/>
      <c r="X311" s="6"/>
      <c r="Z311" s="6"/>
      <c r="AB311" s="6"/>
    </row>
    <row r="312" spans="3:28" x14ac:dyDescent="0.25">
      <c r="C312" s="60"/>
      <c r="D312" s="61"/>
      <c r="E312" s="61"/>
      <c r="F312" s="61"/>
      <c r="H312" s="6"/>
      <c r="I312" s="6"/>
      <c r="J312" s="6"/>
      <c r="K312" s="6"/>
      <c r="L312" s="61"/>
      <c r="M312" s="61"/>
      <c r="N312" s="61"/>
      <c r="O312" s="61"/>
      <c r="Q312" s="6"/>
      <c r="R312" s="6"/>
      <c r="S312" s="6"/>
      <c r="T312" s="6"/>
      <c r="V312" s="6"/>
      <c r="X312" s="6"/>
      <c r="Z312" s="6"/>
      <c r="AB312" s="6"/>
    </row>
    <row r="313" spans="3:28" x14ac:dyDescent="0.25">
      <c r="C313" s="60"/>
      <c r="D313" s="61"/>
      <c r="E313" s="61"/>
      <c r="F313" s="61"/>
      <c r="H313" s="6"/>
      <c r="I313" s="6"/>
      <c r="J313" s="6"/>
      <c r="K313" s="6"/>
      <c r="L313" s="61"/>
      <c r="M313" s="61"/>
      <c r="N313" s="61"/>
      <c r="O313" s="61"/>
      <c r="Q313" s="6"/>
      <c r="R313" s="6"/>
      <c r="S313" s="6"/>
      <c r="T313" s="6"/>
      <c r="V313" s="6"/>
      <c r="X313" s="6"/>
      <c r="Z313" s="6"/>
      <c r="AB313" s="6"/>
    </row>
    <row r="314" spans="3:28" x14ac:dyDescent="0.25">
      <c r="C314" s="60"/>
      <c r="D314" s="61"/>
      <c r="E314" s="61"/>
      <c r="F314" s="61"/>
      <c r="H314" s="6"/>
      <c r="I314" s="6"/>
      <c r="J314" s="6"/>
      <c r="K314" s="6"/>
      <c r="L314" s="61"/>
      <c r="M314" s="61"/>
      <c r="N314" s="61"/>
      <c r="O314" s="61"/>
      <c r="Q314" s="6"/>
      <c r="R314" s="6"/>
      <c r="S314" s="6"/>
      <c r="T314" s="6"/>
      <c r="V314" s="6"/>
      <c r="X314" s="6"/>
      <c r="Z314" s="6"/>
      <c r="AB314" s="6"/>
    </row>
    <row r="315" spans="3:28" x14ac:dyDescent="0.25">
      <c r="C315" s="60"/>
      <c r="D315" s="61"/>
      <c r="E315" s="61"/>
      <c r="F315" s="61"/>
      <c r="H315" s="6"/>
      <c r="I315" s="6"/>
      <c r="J315" s="6"/>
      <c r="K315" s="6"/>
      <c r="L315" s="61"/>
      <c r="M315" s="61"/>
      <c r="N315" s="61"/>
      <c r="O315" s="61"/>
      <c r="Q315" s="6"/>
      <c r="R315" s="6"/>
      <c r="S315" s="6"/>
      <c r="T315" s="6"/>
      <c r="V315" s="6"/>
      <c r="X315" s="6"/>
      <c r="Z315" s="6"/>
      <c r="AB315" s="6"/>
    </row>
    <row r="316" spans="3:28" x14ac:dyDescent="0.25">
      <c r="C316" s="60"/>
      <c r="D316" s="61"/>
      <c r="E316" s="61"/>
      <c r="F316" s="61"/>
      <c r="H316" s="6"/>
      <c r="I316" s="6"/>
      <c r="J316" s="6"/>
      <c r="K316" s="6"/>
      <c r="L316" s="61"/>
      <c r="M316" s="61"/>
      <c r="N316" s="61"/>
      <c r="O316" s="61"/>
      <c r="Q316" s="6"/>
      <c r="R316" s="6"/>
      <c r="S316" s="6"/>
      <c r="T316" s="6"/>
      <c r="V316" s="6"/>
      <c r="X316" s="6"/>
      <c r="Z316" s="6"/>
      <c r="AB316" s="6"/>
    </row>
    <row r="317" spans="3:28" x14ac:dyDescent="0.25">
      <c r="C317" s="60"/>
      <c r="D317" s="61"/>
      <c r="E317" s="61"/>
      <c r="F317" s="61"/>
      <c r="H317" s="6"/>
      <c r="I317" s="6"/>
      <c r="J317" s="6"/>
      <c r="K317" s="6"/>
      <c r="L317" s="61"/>
      <c r="M317" s="61"/>
      <c r="N317" s="61"/>
      <c r="O317" s="61"/>
      <c r="Q317" s="6"/>
      <c r="R317" s="6"/>
      <c r="S317" s="6"/>
      <c r="T317" s="6"/>
      <c r="V317" s="6"/>
      <c r="X317" s="6"/>
      <c r="Z317" s="6"/>
      <c r="AB317" s="6"/>
    </row>
    <row r="318" spans="3:28" x14ac:dyDescent="0.25">
      <c r="C318" s="60"/>
      <c r="D318" s="61"/>
      <c r="E318" s="61"/>
      <c r="F318" s="61"/>
      <c r="H318" s="6"/>
      <c r="I318" s="6"/>
      <c r="J318" s="6"/>
      <c r="K318" s="6"/>
      <c r="L318" s="61"/>
      <c r="M318" s="61"/>
      <c r="N318" s="61"/>
      <c r="O318" s="61"/>
      <c r="Q318" s="6"/>
      <c r="R318" s="6"/>
      <c r="S318" s="6"/>
      <c r="T318" s="6"/>
      <c r="V318" s="6"/>
      <c r="X318" s="6"/>
      <c r="Z318" s="6"/>
      <c r="AB318" s="6"/>
    </row>
    <row r="319" spans="3:28" x14ac:dyDescent="0.25">
      <c r="C319" s="60"/>
      <c r="D319" s="61"/>
      <c r="E319" s="61"/>
      <c r="F319" s="61"/>
      <c r="H319" s="6"/>
      <c r="I319" s="6"/>
      <c r="J319" s="6"/>
      <c r="K319" s="6"/>
      <c r="L319" s="61"/>
      <c r="M319" s="61"/>
      <c r="N319" s="61"/>
      <c r="O319" s="61"/>
      <c r="Q319" s="6"/>
      <c r="R319" s="6"/>
      <c r="S319" s="6"/>
      <c r="T319" s="6"/>
      <c r="V319" s="6"/>
      <c r="X319" s="6"/>
      <c r="Z319" s="6"/>
      <c r="AB319" s="6"/>
    </row>
    <row r="320" spans="3:28" x14ac:dyDescent="0.25">
      <c r="C320" s="60"/>
      <c r="D320" s="61"/>
      <c r="E320" s="61"/>
      <c r="F320" s="61"/>
      <c r="H320" s="6"/>
      <c r="I320" s="6"/>
      <c r="J320" s="6"/>
      <c r="K320" s="6"/>
      <c r="L320" s="61"/>
      <c r="M320" s="61"/>
      <c r="N320" s="61"/>
      <c r="O320" s="61"/>
      <c r="Q320" s="6"/>
      <c r="R320" s="6"/>
      <c r="S320" s="6"/>
      <c r="T320" s="6"/>
      <c r="V320" s="6"/>
      <c r="X320" s="6"/>
      <c r="Z320" s="6"/>
      <c r="AB320" s="6"/>
    </row>
    <row r="321" spans="3:28" x14ac:dyDescent="0.25">
      <c r="C321" s="60"/>
      <c r="D321" s="61"/>
      <c r="E321" s="61"/>
      <c r="F321" s="61"/>
      <c r="H321" s="6"/>
      <c r="I321" s="6"/>
      <c r="J321" s="6"/>
      <c r="K321" s="6"/>
      <c r="L321" s="61"/>
      <c r="M321" s="61"/>
      <c r="N321" s="61"/>
      <c r="O321" s="61"/>
      <c r="Q321" s="6"/>
      <c r="R321" s="6"/>
      <c r="S321" s="6"/>
      <c r="T321" s="6"/>
      <c r="V321" s="6"/>
      <c r="X321" s="6"/>
      <c r="Z321" s="6"/>
      <c r="AB321" s="6"/>
    </row>
    <row r="322" spans="3:28" x14ac:dyDescent="0.25">
      <c r="C322" s="60"/>
      <c r="D322" s="61"/>
      <c r="E322" s="61"/>
      <c r="F322" s="61"/>
      <c r="H322" s="6"/>
      <c r="I322" s="6"/>
      <c r="J322" s="6"/>
      <c r="K322" s="6"/>
      <c r="L322" s="61"/>
      <c r="M322" s="61"/>
      <c r="N322" s="61"/>
      <c r="O322" s="61"/>
      <c r="Q322" s="6"/>
      <c r="R322" s="6"/>
      <c r="S322" s="6"/>
      <c r="T322" s="6"/>
      <c r="V322" s="6"/>
      <c r="X322" s="6"/>
      <c r="Z322" s="6"/>
      <c r="AB322" s="6"/>
    </row>
    <row r="323" spans="3:28" x14ac:dyDescent="0.25">
      <c r="C323" s="60"/>
      <c r="D323" s="61"/>
      <c r="E323" s="61"/>
      <c r="F323" s="61"/>
      <c r="H323" s="6"/>
      <c r="I323" s="6"/>
      <c r="J323" s="6"/>
      <c r="K323" s="6"/>
      <c r="L323" s="61"/>
      <c r="M323" s="61"/>
      <c r="N323" s="61"/>
      <c r="O323" s="61"/>
      <c r="Q323" s="6"/>
      <c r="R323" s="6"/>
      <c r="S323" s="6"/>
      <c r="T323" s="6"/>
      <c r="V323" s="6"/>
      <c r="X323" s="6"/>
      <c r="Z323" s="6"/>
      <c r="AB323" s="6"/>
    </row>
    <row r="324" spans="3:28" x14ac:dyDescent="0.25">
      <c r="C324" s="60"/>
      <c r="D324" s="61"/>
      <c r="E324" s="61"/>
      <c r="F324" s="61"/>
      <c r="H324" s="6"/>
      <c r="I324" s="6"/>
      <c r="J324" s="6"/>
      <c r="K324" s="6"/>
      <c r="L324" s="61"/>
      <c r="M324" s="61"/>
      <c r="N324" s="61"/>
      <c r="O324" s="61"/>
      <c r="Q324" s="6"/>
      <c r="R324" s="6"/>
      <c r="S324" s="6"/>
      <c r="T324" s="6"/>
      <c r="V324" s="6"/>
      <c r="X324" s="6"/>
      <c r="Z324" s="6"/>
      <c r="AB324" s="6"/>
    </row>
    <row r="325" spans="3:28" x14ac:dyDescent="0.25">
      <c r="C325" s="60"/>
      <c r="D325" s="61"/>
      <c r="E325" s="61"/>
      <c r="F325" s="61"/>
      <c r="H325" s="6"/>
      <c r="I325" s="6"/>
      <c r="J325" s="6"/>
      <c r="K325" s="6"/>
      <c r="L325" s="61"/>
      <c r="M325" s="61"/>
      <c r="N325" s="61"/>
      <c r="O325" s="61"/>
      <c r="Q325" s="6"/>
      <c r="R325" s="6"/>
      <c r="S325" s="6"/>
      <c r="T325" s="6"/>
      <c r="V325" s="6"/>
      <c r="X325" s="6"/>
      <c r="Z325" s="6"/>
      <c r="AB325" s="6"/>
    </row>
    <row r="326" spans="3:28" x14ac:dyDescent="0.25">
      <c r="C326" s="60"/>
      <c r="D326" s="61"/>
      <c r="E326" s="61"/>
      <c r="F326" s="61"/>
      <c r="H326" s="6"/>
      <c r="I326" s="6"/>
      <c r="J326" s="6"/>
      <c r="K326" s="6"/>
      <c r="L326" s="61"/>
      <c r="M326" s="61"/>
      <c r="N326" s="61"/>
      <c r="O326" s="61"/>
      <c r="Q326" s="6"/>
      <c r="R326" s="6"/>
      <c r="S326" s="6"/>
      <c r="T326" s="6"/>
      <c r="V326" s="6"/>
      <c r="X326" s="6"/>
      <c r="Z326" s="6"/>
      <c r="AB326" s="6"/>
    </row>
    <row r="327" spans="3:28" x14ac:dyDescent="0.25">
      <c r="C327" s="60"/>
      <c r="D327" s="61"/>
      <c r="E327" s="61"/>
      <c r="F327" s="61"/>
      <c r="H327" s="6"/>
      <c r="I327" s="6"/>
      <c r="J327" s="6"/>
      <c r="K327" s="6"/>
      <c r="L327" s="61"/>
      <c r="M327" s="61"/>
      <c r="N327" s="61"/>
      <c r="O327" s="61"/>
      <c r="Q327" s="6"/>
      <c r="R327" s="6"/>
      <c r="S327" s="6"/>
      <c r="T327" s="6"/>
      <c r="V327" s="6"/>
      <c r="X327" s="6"/>
      <c r="Z327" s="6"/>
      <c r="AB327" s="6"/>
    </row>
    <row r="328" spans="3:28" x14ac:dyDescent="0.25">
      <c r="C328" s="60"/>
      <c r="D328" s="61"/>
      <c r="E328" s="61"/>
      <c r="F328" s="61"/>
      <c r="H328" s="6"/>
      <c r="I328" s="6"/>
      <c r="J328" s="6"/>
      <c r="K328" s="6"/>
      <c r="L328" s="61"/>
      <c r="M328" s="61"/>
      <c r="N328" s="61"/>
      <c r="O328" s="61"/>
      <c r="Q328" s="6"/>
      <c r="R328" s="6"/>
      <c r="S328" s="6"/>
      <c r="T328" s="6"/>
      <c r="V328" s="6"/>
      <c r="X328" s="6"/>
      <c r="Z328" s="6"/>
      <c r="AB328" s="6"/>
    </row>
    <row r="329" spans="3:28" x14ac:dyDescent="0.25">
      <c r="C329" s="60"/>
      <c r="D329" s="61"/>
      <c r="E329" s="61"/>
      <c r="F329" s="61"/>
      <c r="H329" s="6"/>
      <c r="I329" s="6"/>
      <c r="J329" s="6"/>
      <c r="K329" s="6"/>
      <c r="L329" s="61"/>
      <c r="M329" s="61"/>
      <c r="N329" s="61"/>
      <c r="O329" s="61"/>
      <c r="Q329" s="6"/>
      <c r="R329" s="6"/>
      <c r="S329" s="6"/>
      <c r="T329" s="6"/>
      <c r="V329" s="6"/>
      <c r="X329" s="6"/>
      <c r="Z329" s="6"/>
      <c r="AB329" s="6"/>
    </row>
    <row r="330" spans="3:28" x14ac:dyDescent="0.25">
      <c r="C330" s="60"/>
      <c r="D330" s="61"/>
      <c r="E330" s="61"/>
      <c r="F330" s="61"/>
      <c r="H330" s="6"/>
      <c r="I330" s="6"/>
      <c r="J330" s="6"/>
      <c r="K330" s="6"/>
      <c r="L330" s="61"/>
      <c r="M330" s="61"/>
      <c r="N330" s="61"/>
      <c r="O330" s="61"/>
      <c r="Q330" s="6"/>
      <c r="R330" s="6"/>
      <c r="S330" s="6"/>
      <c r="T330" s="6"/>
      <c r="V330" s="6"/>
      <c r="X330" s="6"/>
      <c r="Z330" s="6"/>
      <c r="AB330" s="6"/>
    </row>
    <row r="331" spans="3:28" x14ac:dyDescent="0.25">
      <c r="C331" s="60"/>
      <c r="D331" s="61"/>
      <c r="E331" s="61"/>
      <c r="F331" s="61"/>
      <c r="H331" s="6"/>
      <c r="I331" s="6"/>
      <c r="J331" s="6"/>
      <c r="K331" s="6"/>
      <c r="L331" s="61"/>
      <c r="M331" s="61"/>
      <c r="N331" s="61"/>
      <c r="O331" s="61"/>
      <c r="Q331" s="6"/>
      <c r="R331" s="6"/>
      <c r="S331" s="6"/>
      <c r="T331" s="6"/>
      <c r="V331" s="6"/>
      <c r="X331" s="6"/>
      <c r="Z331" s="6"/>
      <c r="AB331" s="6"/>
    </row>
    <row r="332" spans="3:28" x14ac:dyDescent="0.25">
      <c r="C332" s="60"/>
      <c r="D332" s="61"/>
      <c r="E332" s="61"/>
      <c r="F332" s="61"/>
      <c r="H332" s="6"/>
      <c r="I332" s="6"/>
      <c r="J332" s="6"/>
      <c r="K332" s="6"/>
      <c r="L332" s="61"/>
      <c r="M332" s="61"/>
      <c r="N332" s="61"/>
      <c r="O332" s="61"/>
      <c r="Q332" s="6"/>
      <c r="R332" s="6"/>
      <c r="S332" s="6"/>
      <c r="T332" s="6"/>
      <c r="V332" s="6"/>
      <c r="X332" s="6"/>
      <c r="Z332" s="6"/>
      <c r="AB332" s="6"/>
    </row>
    <row r="333" spans="3:28" x14ac:dyDescent="0.25">
      <c r="C333" s="60"/>
      <c r="D333" s="61"/>
      <c r="E333" s="61"/>
      <c r="F333" s="61"/>
      <c r="H333" s="6"/>
      <c r="I333" s="6"/>
      <c r="J333" s="6"/>
      <c r="K333" s="6"/>
      <c r="L333" s="61"/>
      <c r="M333" s="61"/>
      <c r="N333" s="61"/>
      <c r="O333" s="61"/>
      <c r="Q333" s="6"/>
      <c r="R333" s="6"/>
      <c r="S333" s="6"/>
      <c r="T333" s="6"/>
      <c r="V333" s="6"/>
      <c r="X333" s="6"/>
      <c r="Z333" s="6"/>
      <c r="AB333" s="6"/>
    </row>
    <row r="334" spans="3:28" x14ac:dyDescent="0.25">
      <c r="C334" s="60"/>
      <c r="D334" s="61"/>
      <c r="E334" s="61"/>
      <c r="F334" s="61"/>
      <c r="H334" s="6"/>
      <c r="I334" s="6"/>
      <c r="J334" s="6"/>
      <c r="K334" s="6"/>
      <c r="L334" s="61"/>
      <c r="M334" s="61"/>
      <c r="N334" s="61"/>
      <c r="O334" s="61"/>
      <c r="Q334" s="6"/>
      <c r="R334" s="6"/>
      <c r="S334" s="6"/>
      <c r="T334" s="6"/>
      <c r="V334" s="6"/>
      <c r="X334" s="6"/>
      <c r="Z334" s="6"/>
      <c r="AB334" s="6"/>
    </row>
    <row r="335" spans="3:28" x14ac:dyDescent="0.25">
      <c r="C335" s="60"/>
      <c r="D335" s="61"/>
      <c r="E335" s="61"/>
      <c r="F335" s="61"/>
      <c r="H335" s="6"/>
      <c r="I335" s="6"/>
      <c r="J335" s="6"/>
      <c r="K335" s="6"/>
      <c r="L335" s="61"/>
      <c r="M335" s="61"/>
      <c r="N335" s="61"/>
      <c r="O335" s="61"/>
      <c r="Q335" s="6"/>
      <c r="R335" s="6"/>
      <c r="S335" s="6"/>
      <c r="T335" s="6"/>
      <c r="V335" s="6"/>
      <c r="X335" s="6"/>
      <c r="Z335" s="6"/>
      <c r="AB335" s="6"/>
    </row>
    <row r="336" spans="3:28" x14ac:dyDescent="0.25">
      <c r="C336" s="60"/>
      <c r="D336" s="61"/>
      <c r="E336" s="61"/>
      <c r="F336" s="61"/>
      <c r="H336" s="6"/>
      <c r="I336" s="6"/>
      <c r="J336" s="6"/>
      <c r="K336" s="6"/>
      <c r="L336" s="61"/>
      <c r="M336" s="61"/>
      <c r="N336" s="61"/>
      <c r="O336" s="61"/>
      <c r="Q336" s="6"/>
      <c r="R336" s="6"/>
      <c r="S336" s="6"/>
      <c r="T336" s="6"/>
      <c r="V336" s="6"/>
      <c r="X336" s="6"/>
      <c r="Z336" s="6"/>
      <c r="AB336" s="6"/>
    </row>
    <row r="337" spans="3:28" x14ac:dyDescent="0.25">
      <c r="C337" s="60"/>
      <c r="D337" s="61"/>
      <c r="E337" s="61"/>
      <c r="F337" s="61"/>
      <c r="H337" s="6"/>
      <c r="I337" s="6"/>
      <c r="J337" s="6"/>
      <c r="K337" s="6"/>
      <c r="L337" s="61"/>
      <c r="M337" s="61"/>
      <c r="N337" s="61"/>
      <c r="O337" s="61"/>
      <c r="Q337" s="6"/>
      <c r="R337" s="6"/>
      <c r="S337" s="6"/>
      <c r="T337" s="6"/>
      <c r="V337" s="6"/>
      <c r="X337" s="6"/>
      <c r="Z337" s="6"/>
      <c r="AB337" s="6"/>
    </row>
    <row r="338" spans="3:28" x14ac:dyDescent="0.25">
      <c r="C338" s="60"/>
      <c r="D338" s="61"/>
      <c r="E338" s="61"/>
      <c r="F338" s="61"/>
      <c r="H338" s="6"/>
      <c r="I338" s="6"/>
      <c r="J338" s="6"/>
      <c r="K338" s="6"/>
      <c r="L338" s="61"/>
      <c r="M338" s="61"/>
      <c r="N338" s="61"/>
      <c r="O338" s="61"/>
      <c r="Q338" s="6"/>
      <c r="R338" s="6"/>
      <c r="S338" s="6"/>
      <c r="T338" s="6"/>
      <c r="V338" s="6"/>
      <c r="X338" s="6"/>
      <c r="Z338" s="6"/>
      <c r="AB338" s="6"/>
    </row>
    <row r="339" spans="3:28" x14ac:dyDescent="0.25">
      <c r="C339" s="60"/>
      <c r="D339" s="61"/>
      <c r="E339" s="61"/>
      <c r="F339" s="61"/>
      <c r="H339" s="6"/>
      <c r="I339" s="6"/>
      <c r="J339" s="6"/>
      <c r="K339" s="6"/>
      <c r="L339" s="61"/>
      <c r="M339" s="61"/>
      <c r="N339" s="61"/>
      <c r="O339" s="61"/>
      <c r="Q339" s="6"/>
      <c r="R339" s="6"/>
      <c r="S339" s="6"/>
      <c r="T339" s="6"/>
      <c r="V339" s="6"/>
      <c r="X339" s="6"/>
      <c r="Z339" s="6"/>
      <c r="AB339" s="6"/>
    </row>
    <row r="340" spans="3:28" x14ac:dyDescent="0.25">
      <c r="C340" s="60"/>
      <c r="D340" s="61"/>
      <c r="E340" s="61"/>
      <c r="F340" s="61"/>
      <c r="H340" s="6"/>
      <c r="I340" s="6"/>
      <c r="J340" s="6"/>
      <c r="K340" s="6"/>
      <c r="L340" s="61"/>
      <c r="M340" s="61"/>
      <c r="N340" s="61"/>
      <c r="O340" s="61"/>
      <c r="Q340" s="6"/>
      <c r="R340" s="6"/>
      <c r="S340" s="6"/>
      <c r="T340" s="6"/>
      <c r="V340" s="6"/>
      <c r="X340" s="6"/>
      <c r="Z340" s="6"/>
      <c r="AB340" s="6"/>
    </row>
    <row r="341" spans="3:28" x14ac:dyDescent="0.25">
      <c r="C341" s="60"/>
      <c r="D341" s="61"/>
      <c r="E341" s="61"/>
      <c r="F341" s="61"/>
      <c r="H341" s="6"/>
      <c r="I341" s="6"/>
      <c r="J341" s="6"/>
      <c r="K341" s="6"/>
      <c r="L341" s="61"/>
      <c r="M341" s="61"/>
      <c r="N341" s="61"/>
      <c r="O341" s="61"/>
      <c r="Q341" s="6"/>
      <c r="R341" s="6"/>
      <c r="S341" s="6"/>
      <c r="T341" s="6"/>
      <c r="V341" s="6"/>
      <c r="X341" s="6"/>
      <c r="Z341" s="6"/>
      <c r="AB341" s="6"/>
    </row>
    <row r="342" spans="3:28" x14ac:dyDescent="0.25">
      <c r="C342" s="60"/>
      <c r="D342" s="61"/>
      <c r="E342" s="61"/>
      <c r="F342" s="61"/>
      <c r="H342" s="6"/>
      <c r="I342" s="6"/>
      <c r="J342" s="6"/>
      <c r="K342" s="6"/>
      <c r="L342" s="61"/>
      <c r="M342" s="61"/>
      <c r="N342" s="61"/>
      <c r="O342" s="61"/>
      <c r="Q342" s="6"/>
      <c r="R342" s="6"/>
      <c r="S342" s="6"/>
      <c r="T342" s="6"/>
      <c r="V342" s="6"/>
      <c r="X342" s="6"/>
      <c r="Z342" s="6"/>
      <c r="AB342" s="6"/>
    </row>
    <row r="343" spans="3:28" x14ac:dyDescent="0.25">
      <c r="C343" s="60"/>
      <c r="D343" s="61"/>
      <c r="E343" s="61"/>
      <c r="F343" s="61"/>
      <c r="H343" s="6"/>
      <c r="I343" s="6"/>
      <c r="J343" s="6"/>
      <c r="K343" s="6"/>
      <c r="L343" s="61"/>
      <c r="M343" s="61"/>
      <c r="N343" s="61"/>
      <c r="O343" s="61"/>
      <c r="Q343" s="6"/>
      <c r="R343" s="6"/>
      <c r="S343" s="6"/>
      <c r="T343" s="6"/>
      <c r="V343" s="6"/>
      <c r="X343" s="6"/>
      <c r="Z343" s="6"/>
      <c r="AB343" s="6"/>
    </row>
    <row r="344" spans="3:28" x14ac:dyDescent="0.25">
      <c r="C344" s="60"/>
      <c r="D344" s="61"/>
      <c r="E344" s="61"/>
      <c r="F344" s="61"/>
      <c r="H344" s="6"/>
      <c r="I344" s="6"/>
      <c r="J344" s="6"/>
      <c r="K344" s="6"/>
      <c r="L344" s="61"/>
      <c r="M344" s="61"/>
      <c r="N344" s="61"/>
      <c r="O344" s="61"/>
      <c r="Q344" s="6"/>
      <c r="R344" s="6"/>
      <c r="S344" s="6"/>
      <c r="T344" s="6"/>
      <c r="V344" s="6"/>
      <c r="X344" s="6"/>
      <c r="Z344" s="6"/>
      <c r="AB344" s="6"/>
    </row>
    <row r="345" spans="3:28" x14ac:dyDescent="0.25">
      <c r="C345" s="60"/>
      <c r="D345" s="61"/>
      <c r="E345" s="61"/>
      <c r="F345" s="61"/>
      <c r="H345" s="6"/>
      <c r="I345" s="6"/>
      <c r="J345" s="6"/>
      <c r="K345" s="6"/>
      <c r="L345" s="61"/>
      <c r="M345" s="61"/>
      <c r="N345" s="61"/>
      <c r="O345" s="61"/>
      <c r="Q345" s="6"/>
      <c r="R345" s="6"/>
      <c r="S345" s="6"/>
      <c r="T345" s="6"/>
      <c r="V345" s="6"/>
      <c r="X345" s="6"/>
      <c r="Z345" s="6"/>
      <c r="AB345" s="6"/>
    </row>
    <row r="346" spans="3:28" x14ac:dyDescent="0.25">
      <c r="C346" s="60"/>
      <c r="D346" s="61"/>
      <c r="E346" s="61"/>
      <c r="F346" s="61"/>
      <c r="H346" s="6"/>
      <c r="I346" s="6"/>
      <c r="J346" s="6"/>
      <c r="K346" s="6"/>
      <c r="L346" s="61"/>
      <c r="M346" s="61"/>
      <c r="N346" s="61"/>
      <c r="O346" s="61"/>
      <c r="Q346" s="6"/>
      <c r="R346" s="6"/>
      <c r="S346" s="6"/>
      <c r="T346" s="6"/>
      <c r="V346" s="6"/>
      <c r="X346" s="6"/>
      <c r="Z346" s="6"/>
      <c r="AB346" s="6"/>
    </row>
    <row r="347" spans="3:28" x14ac:dyDescent="0.25">
      <c r="C347" s="60"/>
      <c r="D347" s="61"/>
      <c r="E347" s="61"/>
      <c r="F347" s="61"/>
      <c r="H347" s="6"/>
      <c r="I347" s="6"/>
      <c r="J347" s="6"/>
      <c r="K347" s="6"/>
      <c r="L347" s="61"/>
      <c r="M347" s="61"/>
      <c r="N347" s="61"/>
      <c r="O347" s="61"/>
      <c r="Q347" s="6"/>
      <c r="R347" s="6"/>
      <c r="S347" s="6"/>
      <c r="T347" s="6"/>
      <c r="V347" s="6"/>
      <c r="X347" s="6"/>
      <c r="Z347" s="6"/>
      <c r="AB347" s="6"/>
    </row>
    <row r="348" spans="3:28" x14ac:dyDescent="0.25">
      <c r="C348" s="60"/>
      <c r="D348" s="61"/>
      <c r="E348" s="61"/>
      <c r="F348" s="61"/>
      <c r="H348" s="6"/>
      <c r="I348" s="6"/>
      <c r="J348" s="6"/>
      <c r="K348" s="6"/>
      <c r="L348" s="61"/>
      <c r="M348" s="61"/>
      <c r="N348" s="61"/>
      <c r="O348" s="61"/>
      <c r="Q348" s="6"/>
      <c r="R348" s="6"/>
      <c r="S348" s="6"/>
      <c r="T348" s="6"/>
      <c r="V348" s="6"/>
      <c r="X348" s="6"/>
      <c r="Z348" s="6"/>
      <c r="AB348" s="6"/>
    </row>
    <row r="349" spans="3:28" x14ac:dyDescent="0.25">
      <c r="C349" s="60"/>
      <c r="D349" s="61"/>
      <c r="E349" s="61"/>
      <c r="F349" s="61"/>
      <c r="H349" s="6"/>
      <c r="I349" s="6"/>
      <c r="J349" s="6"/>
      <c r="K349" s="6"/>
      <c r="L349" s="61"/>
      <c r="M349" s="61"/>
      <c r="N349" s="61"/>
      <c r="O349" s="61"/>
      <c r="Q349" s="6"/>
      <c r="R349" s="6"/>
      <c r="S349" s="6"/>
      <c r="T349" s="6"/>
      <c r="V349" s="6"/>
      <c r="X349" s="6"/>
      <c r="Z349" s="6"/>
      <c r="AB349" s="6"/>
    </row>
    <row r="350" spans="3:28" x14ac:dyDescent="0.25">
      <c r="C350" s="60"/>
      <c r="D350" s="61"/>
      <c r="E350" s="61"/>
      <c r="F350" s="61"/>
      <c r="H350" s="6"/>
      <c r="I350" s="6"/>
      <c r="J350" s="6"/>
      <c r="K350" s="6"/>
      <c r="L350" s="61"/>
      <c r="M350" s="61"/>
      <c r="N350" s="61"/>
      <c r="O350" s="61"/>
      <c r="Q350" s="6"/>
      <c r="R350" s="6"/>
      <c r="S350" s="6"/>
      <c r="T350" s="6"/>
      <c r="V350" s="6"/>
      <c r="X350" s="6"/>
      <c r="Z350" s="6"/>
      <c r="AB350" s="6"/>
    </row>
    <row r="351" spans="3:28" x14ac:dyDescent="0.25">
      <c r="C351" s="60"/>
      <c r="D351" s="61"/>
      <c r="E351" s="61"/>
      <c r="F351" s="61"/>
      <c r="H351" s="6"/>
      <c r="I351" s="6"/>
      <c r="J351" s="6"/>
      <c r="K351" s="6"/>
      <c r="L351" s="61"/>
      <c r="M351" s="61"/>
      <c r="N351" s="61"/>
      <c r="O351" s="61"/>
      <c r="Q351" s="6"/>
      <c r="R351" s="6"/>
      <c r="S351" s="6"/>
      <c r="T351" s="6"/>
      <c r="V351" s="6"/>
      <c r="X351" s="6"/>
      <c r="Z351" s="6"/>
      <c r="AB351" s="6"/>
    </row>
    <row r="352" spans="3:28" x14ac:dyDescent="0.25">
      <c r="C352" s="60"/>
      <c r="D352" s="61"/>
      <c r="E352" s="61"/>
      <c r="F352" s="61"/>
      <c r="H352" s="6"/>
      <c r="I352" s="6"/>
      <c r="J352" s="6"/>
      <c r="K352" s="6"/>
      <c r="L352" s="61"/>
      <c r="M352" s="61"/>
      <c r="N352" s="61"/>
      <c r="O352" s="61"/>
      <c r="Q352" s="6"/>
      <c r="R352" s="6"/>
      <c r="S352" s="6"/>
      <c r="T352" s="6"/>
      <c r="V352" s="6"/>
      <c r="X352" s="6"/>
      <c r="Z352" s="6"/>
      <c r="AB352" s="6"/>
    </row>
    <row r="353" spans="3:28" x14ac:dyDescent="0.25">
      <c r="C353" s="60"/>
      <c r="D353" s="61"/>
      <c r="E353" s="61"/>
      <c r="F353" s="61"/>
      <c r="H353" s="6"/>
      <c r="I353" s="6"/>
      <c r="J353" s="6"/>
      <c r="K353" s="6"/>
      <c r="L353" s="61"/>
      <c r="M353" s="61"/>
      <c r="N353" s="61"/>
      <c r="O353" s="61"/>
      <c r="Q353" s="6"/>
      <c r="R353" s="6"/>
      <c r="S353" s="6"/>
      <c r="T353" s="6"/>
      <c r="V353" s="6"/>
      <c r="X353" s="6"/>
      <c r="Z353" s="6"/>
      <c r="AB353" s="6"/>
    </row>
    <row r="354" spans="3:28" x14ac:dyDescent="0.25">
      <c r="C354" s="60"/>
      <c r="D354" s="61"/>
      <c r="E354" s="61"/>
      <c r="F354" s="61"/>
      <c r="H354" s="6"/>
      <c r="I354" s="6"/>
      <c r="J354" s="6"/>
      <c r="K354" s="6"/>
      <c r="L354" s="61"/>
      <c r="M354" s="61"/>
      <c r="N354" s="61"/>
      <c r="O354" s="61"/>
      <c r="Q354" s="6"/>
      <c r="R354" s="6"/>
      <c r="S354" s="6"/>
      <c r="T354" s="6"/>
      <c r="V354" s="6"/>
      <c r="X354" s="6"/>
      <c r="Z354" s="6"/>
      <c r="AB354" s="6"/>
    </row>
    <row r="355" spans="3:28" x14ac:dyDescent="0.25">
      <c r="C355" s="60"/>
      <c r="D355" s="61"/>
      <c r="E355" s="61"/>
      <c r="F355" s="61"/>
      <c r="H355" s="6"/>
      <c r="I355" s="6"/>
      <c r="J355" s="6"/>
      <c r="K355" s="6"/>
      <c r="L355" s="61"/>
      <c r="M355" s="61"/>
      <c r="N355" s="61"/>
      <c r="O355" s="61"/>
      <c r="Q355" s="6"/>
      <c r="R355" s="6"/>
      <c r="S355" s="6"/>
      <c r="T355" s="6"/>
      <c r="V355" s="6"/>
      <c r="X355" s="6"/>
      <c r="Z355" s="6"/>
      <c r="AB355" s="6"/>
    </row>
    <row r="356" spans="3:28" x14ac:dyDescent="0.25">
      <c r="C356" s="60"/>
      <c r="D356" s="61"/>
      <c r="E356" s="61"/>
      <c r="F356" s="61"/>
      <c r="H356" s="6"/>
      <c r="I356" s="6"/>
      <c r="J356" s="6"/>
      <c r="K356" s="6"/>
      <c r="L356" s="61"/>
      <c r="M356" s="61"/>
      <c r="N356" s="61"/>
      <c r="O356" s="61"/>
      <c r="Q356" s="6"/>
      <c r="R356" s="6"/>
      <c r="S356" s="6"/>
      <c r="T356" s="6"/>
      <c r="V356" s="6"/>
      <c r="X356" s="6"/>
      <c r="Z356" s="6"/>
      <c r="AB356" s="6"/>
    </row>
    <row r="357" spans="3:28" x14ac:dyDescent="0.25">
      <c r="C357" s="60"/>
      <c r="D357" s="61"/>
      <c r="E357" s="61"/>
      <c r="F357" s="61"/>
      <c r="H357" s="6"/>
      <c r="I357" s="6"/>
      <c r="J357" s="6"/>
      <c r="K357" s="6"/>
      <c r="L357" s="61"/>
      <c r="M357" s="61"/>
      <c r="N357" s="61"/>
      <c r="O357" s="61"/>
      <c r="Q357" s="6"/>
      <c r="R357" s="6"/>
      <c r="S357" s="6"/>
      <c r="T357" s="6"/>
      <c r="V357" s="6"/>
      <c r="X357" s="6"/>
      <c r="Z357" s="6"/>
      <c r="AB357" s="6"/>
    </row>
    <row r="358" spans="3:28" x14ac:dyDescent="0.25">
      <c r="C358" s="60"/>
      <c r="D358" s="61"/>
      <c r="E358" s="61"/>
      <c r="F358" s="61"/>
      <c r="H358" s="6"/>
      <c r="I358" s="6"/>
      <c r="J358" s="6"/>
      <c r="K358" s="6"/>
      <c r="L358" s="61"/>
      <c r="M358" s="61"/>
      <c r="N358" s="61"/>
      <c r="O358" s="61"/>
      <c r="Q358" s="6"/>
      <c r="R358" s="6"/>
      <c r="S358" s="6"/>
      <c r="T358" s="6"/>
      <c r="V358" s="6"/>
      <c r="X358" s="6"/>
      <c r="Z358" s="6"/>
      <c r="AB358" s="6"/>
    </row>
    <row r="359" spans="3:28" x14ac:dyDescent="0.25">
      <c r="C359" s="60"/>
      <c r="D359" s="61"/>
      <c r="E359" s="61"/>
      <c r="F359" s="61"/>
      <c r="H359" s="6"/>
      <c r="I359" s="6"/>
      <c r="J359" s="6"/>
      <c r="K359" s="6"/>
      <c r="L359" s="61"/>
      <c r="M359" s="61"/>
      <c r="N359" s="61"/>
      <c r="O359" s="61"/>
      <c r="Q359" s="6"/>
      <c r="R359" s="6"/>
      <c r="S359" s="6"/>
      <c r="T359" s="6"/>
      <c r="V359" s="6"/>
      <c r="X359" s="6"/>
      <c r="Z359" s="6"/>
      <c r="AB359" s="6"/>
    </row>
    <row r="360" spans="3:28" x14ac:dyDescent="0.25">
      <c r="C360" s="60"/>
      <c r="D360" s="61"/>
      <c r="E360" s="61"/>
      <c r="F360" s="61"/>
      <c r="H360" s="6"/>
      <c r="I360" s="6"/>
      <c r="J360" s="6"/>
      <c r="K360" s="6"/>
      <c r="L360" s="61"/>
      <c r="M360" s="61"/>
      <c r="N360" s="61"/>
      <c r="O360" s="61"/>
      <c r="Q360" s="6"/>
      <c r="R360" s="6"/>
      <c r="S360" s="6"/>
      <c r="T360" s="6"/>
      <c r="V360" s="6"/>
      <c r="X360" s="6"/>
      <c r="Z360" s="6"/>
      <c r="AB360" s="6"/>
    </row>
    <row r="361" spans="3:28" x14ac:dyDescent="0.25">
      <c r="C361" s="60"/>
      <c r="D361" s="61"/>
      <c r="E361" s="61"/>
      <c r="F361" s="61"/>
      <c r="H361" s="6"/>
      <c r="I361" s="6"/>
      <c r="J361" s="6"/>
      <c r="K361" s="6"/>
      <c r="L361" s="61"/>
      <c r="M361" s="61"/>
      <c r="N361" s="61"/>
      <c r="O361" s="61"/>
      <c r="Q361" s="6"/>
      <c r="R361" s="6"/>
      <c r="S361" s="6"/>
      <c r="T361" s="6"/>
      <c r="V361" s="6"/>
      <c r="X361" s="6"/>
      <c r="Z361" s="6"/>
      <c r="AB361" s="6"/>
    </row>
    <row r="362" spans="3:28" x14ac:dyDescent="0.25">
      <c r="C362" s="60"/>
      <c r="D362" s="61"/>
      <c r="E362" s="61"/>
      <c r="F362" s="61"/>
      <c r="H362" s="6"/>
      <c r="I362" s="6"/>
      <c r="J362" s="6"/>
      <c r="K362" s="6"/>
      <c r="L362" s="61"/>
      <c r="M362" s="61"/>
      <c r="N362" s="61"/>
      <c r="O362" s="61"/>
      <c r="Q362" s="6"/>
      <c r="R362" s="6"/>
      <c r="S362" s="6"/>
      <c r="T362" s="6"/>
      <c r="V362" s="6"/>
      <c r="X362" s="6"/>
      <c r="Z362" s="6"/>
      <c r="AB362" s="6"/>
    </row>
    <row r="363" spans="3:28" x14ac:dyDescent="0.25">
      <c r="C363" s="60"/>
      <c r="D363" s="61"/>
      <c r="E363" s="61"/>
      <c r="F363" s="61"/>
      <c r="H363" s="6"/>
      <c r="I363" s="6"/>
      <c r="J363" s="6"/>
      <c r="K363" s="6"/>
      <c r="L363" s="61"/>
      <c r="M363" s="61"/>
      <c r="N363" s="61"/>
      <c r="O363" s="61"/>
      <c r="Q363" s="6"/>
      <c r="R363" s="6"/>
      <c r="S363" s="6"/>
      <c r="T363" s="6"/>
      <c r="V363" s="6"/>
      <c r="X363" s="6"/>
      <c r="Z363" s="6"/>
      <c r="AB363" s="6"/>
    </row>
    <row r="364" spans="3:28" x14ac:dyDescent="0.25">
      <c r="C364" s="60"/>
      <c r="D364" s="61"/>
      <c r="E364" s="61"/>
      <c r="F364" s="61"/>
      <c r="H364" s="6"/>
      <c r="I364" s="6"/>
      <c r="J364" s="6"/>
      <c r="K364" s="6"/>
      <c r="L364" s="61"/>
      <c r="M364" s="61"/>
      <c r="N364" s="61"/>
      <c r="O364" s="61"/>
      <c r="Q364" s="6"/>
      <c r="R364" s="6"/>
      <c r="S364" s="6"/>
      <c r="T364" s="6"/>
      <c r="V364" s="6"/>
      <c r="X364" s="6"/>
      <c r="Z364" s="6"/>
      <c r="AB364" s="6"/>
    </row>
    <row r="365" spans="3:28" x14ac:dyDescent="0.25">
      <c r="C365" s="60"/>
      <c r="D365" s="61"/>
      <c r="E365" s="61"/>
      <c r="F365" s="61"/>
      <c r="H365" s="6"/>
      <c r="I365" s="6"/>
      <c r="J365" s="6"/>
      <c r="K365" s="6"/>
      <c r="L365" s="61"/>
      <c r="M365" s="61"/>
      <c r="N365" s="61"/>
      <c r="O365" s="61"/>
      <c r="Q365" s="6"/>
      <c r="R365" s="6"/>
      <c r="S365" s="6"/>
      <c r="T365" s="6"/>
      <c r="V365" s="6"/>
      <c r="X365" s="6"/>
      <c r="Z365" s="6"/>
      <c r="AB365" s="6"/>
    </row>
    <row r="366" spans="3:28" x14ac:dyDescent="0.25">
      <c r="C366" s="60"/>
      <c r="D366" s="61"/>
      <c r="E366" s="61"/>
      <c r="F366" s="61"/>
      <c r="H366" s="6"/>
      <c r="I366" s="6"/>
      <c r="J366" s="6"/>
      <c r="K366" s="6"/>
      <c r="L366" s="61"/>
      <c r="M366" s="61"/>
      <c r="N366" s="61"/>
      <c r="O366" s="61"/>
      <c r="Q366" s="6"/>
      <c r="R366" s="6"/>
      <c r="S366" s="6"/>
      <c r="T366" s="6"/>
      <c r="V366" s="6"/>
      <c r="X366" s="6"/>
      <c r="Z366" s="6"/>
      <c r="AB366" s="6"/>
    </row>
    <row r="367" spans="3:28" x14ac:dyDescent="0.25">
      <c r="C367" s="60"/>
      <c r="D367" s="61"/>
      <c r="E367" s="61"/>
      <c r="F367" s="61"/>
      <c r="H367" s="6"/>
      <c r="I367" s="6"/>
      <c r="J367" s="6"/>
      <c r="K367" s="6"/>
      <c r="L367" s="61"/>
      <c r="M367" s="61"/>
      <c r="N367" s="61"/>
      <c r="O367" s="61"/>
      <c r="Q367" s="6"/>
      <c r="R367" s="6"/>
      <c r="S367" s="6"/>
      <c r="T367" s="6"/>
      <c r="V367" s="6"/>
      <c r="X367" s="6"/>
      <c r="Z367" s="6"/>
      <c r="AB367" s="6"/>
    </row>
    <row r="368" spans="3:28" x14ac:dyDescent="0.25">
      <c r="C368" s="60"/>
      <c r="D368" s="61"/>
      <c r="E368" s="61"/>
      <c r="F368" s="61"/>
      <c r="H368" s="6"/>
      <c r="I368" s="6"/>
      <c r="J368" s="6"/>
      <c r="K368" s="6"/>
      <c r="L368" s="61"/>
      <c r="M368" s="61"/>
      <c r="N368" s="61"/>
      <c r="O368" s="61"/>
      <c r="Q368" s="6"/>
      <c r="R368" s="6"/>
      <c r="S368" s="6"/>
      <c r="T368" s="6"/>
      <c r="V368" s="6"/>
      <c r="X368" s="6"/>
      <c r="Z368" s="6"/>
      <c r="AB368" s="6"/>
    </row>
    <row r="369" spans="3:28" x14ac:dyDescent="0.25">
      <c r="C369" s="60"/>
      <c r="D369" s="61"/>
      <c r="E369" s="61"/>
      <c r="F369" s="61"/>
      <c r="H369" s="6"/>
      <c r="I369" s="6"/>
      <c r="J369" s="6"/>
      <c r="K369" s="6"/>
      <c r="L369" s="61"/>
      <c r="M369" s="61"/>
      <c r="N369" s="61"/>
      <c r="O369" s="61"/>
      <c r="Q369" s="6"/>
      <c r="R369" s="6"/>
      <c r="S369" s="6"/>
      <c r="T369" s="6"/>
      <c r="V369" s="6"/>
      <c r="X369" s="6"/>
      <c r="Z369" s="6"/>
      <c r="AB369" s="6"/>
    </row>
    <row r="370" spans="3:28" x14ac:dyDescent="0.25">
      <c r="C370" s="60"/>
      <c r="D370" s="61"/>
      <c r="E370" s="61"/>
      <c r="F370" s="61"/>
      <c r="H370" s="6"/>
      <c r="I370" s="6"/>
      <c r="J370" s="6"/>
      <c r="K370" s="6"/>
      <c r="L370" s="61"/>
      <c r="M370" s="61"/>
      <c r="N370" s="61"/>
      <c r="O370" s="61"/>
      <c r="Q370" s="6"/>
      <c r="R370" s="6"/>
      <c r="S370" s="6"/>
      <c r="T370" s="6"/>
      <c r="V370" s="6"/>
      <c r="X370" s="6"/>
      <c r="Z370" s="6"/>
      <c r="AB370" s="6"/>
    </row>
    <row r="371" spans="3:28" x14ac:dyDescent="0.25">
      <c r="C371" s="60"/>
      <c r="D371" s="61"/>
      <c r="E371" s="61"/>
      <c r="F371" s="61"/>
      <c r="H371" s="6"/>
      <c r="I371" s="6"/>
      <c r="J371" s="6"/>
      <c r="K371" s="6"/>
      <c r="L371" s="61"/>
      <c r="M371" s="61"/>
      <c r="N371" s="61"/>
      <c r="O371" s="61"/>
      <c r="Q371" s="6"/>
      <c r="R371" s="6"/>
      <c r="S371" s="6"/>
      <c r="T371" s="6"/>
      <c r="V371" s="6"/>
      <c r="X371" s="6"/>
      <c r="Z371" s="6"/>
      <c r="AB371" s="6"/>
    </row>
    <row r="372" spans="3:28" x14ac:dyDescent="0.25">
      <c r="C372" s="60"/>
      <c r="D372" s="61"/>
      <c r="E372" s="61"/>
      <c r="F372" s="61"/>
      <c r="H372" s="6"/>
      <c r="I372" s="6"/>
      <c r="J372" s="6"/>
      <c r="K372" s="6"/>
      <c r="L372" s="61"/>
      <c r="M372" s="61"/>
      <c r="N372" s="61"/>
      <c r="O372" s="61"/>
      <c r="Q372" s="6"/>
      <c r="R372" s="6"/>
      <c r="S372" s="6"/>
      <c r="T372" s="6"/>
      <c r="V372" s="6"/>
      <c r="X372" s="6"/>
      <c r="Z372" s="6"/>
      <c r="AB372" s="6"/>
    </row>
    <row r="373" spans="3:28" x14ac:dyDescent="0.25">
      <c r="C373" s="60"/>
      <c r="D373" s="61"/>
      <c r="E373" s="61"/>
      <c r="F373" s="61"/>
      <c r="H373" s="6"/>
      <c r="I373" s="6"/>
      <c r="J373" s="6"/>
      <c r="K373" s="6"/>
      <c r="L373" s="61"/>
      <c r="M373" s="61"/>
      <c r="N373" s="61"/>
      <c r="O373" s="61"/>
      <c r="Q373" s="6"/>
      <c r="R373" s="6"/>
      <c r="S373" s="6"/>
      <c r="T373" s="6"/>
      <c r="V373" s="6"/>
      <c r="X373" s="6"/>
      <c r="Z373" s="6"/>
      <c r="AB373" s="6"/>
    </row>
    <row r="374" spans="3:28" x14ac:dyDescent="0.25">
      <c r="C374" s="60"/>
      <c r="D374" s="61"/>
      <c r="E374" s="61"/>
      <c r="F374" s="61"/>
      <c r="H374" s="6"/>
      <c r="I374" s="6"/>
      <c r="J374" s="6"/>
      <c r="K374" s="6"/>
      <c r="L374" s="61"/>
      <c r="M374" s="61"/>
      <c r="N374" s="61"/>
      <c r="O374" s="61"/>
      <c r="Q374" s="6"/>
      <c r="R374" s="6"/>
      <c r="S374" s="6"/>
      <c r="T374" s="6"/>
      <c r="V374" s="6"/>
      <c r="X374" s="6"/>
      <c r="Z374" s="6"/>
      <c r="AB374" s="6"/>
    </row>
    <row r="375" spans="3:28" x14ac:dyDescent="0.25">
      <c r="C375" s="60"/>
      <c r="D375" s="61"/>
      <c r="E375" s="61"/>
      <c r="F375" s="61"/>
      <c r="H375" s="6"/>
      <c r="I375" s="6"/>
      <c r="J375" s="6"/>
      <c r="K375" s="6"/>
      <c r="L375" s="61"/>
      <c r="M375" s="61"/>
      <c r="N375" s="61"/>
      <c r="O375" s="61"/>
      <c r="Q375" s="6"/>
      <c r="R375" s="6"/>
      <c r="S375" s="6"/>
      <c r="T375" s="6"/>
      <c r="V375" s="6"/>
      <c r="X375" s="6"/>
      <c r="Z375" s="6"/>
      <c r="AB375" s="6"/>
    </row>
    <row r="376" spans="3:28" x14ac:dyDescent="0.25">
      <c r="C376" s="60"/>
      <c r="D376" s="61"/>
      <c r="E376" s="61"/>
      <c r="F376" s="61"/>
      <c r="H376" s="6"/>
      <c r="I376" s="6"/>
      <c r="J376" s="6"/>
      <c r="K376" s="6"/>
      <c r="L376" s="61"/>
      <c r="M376" s="61"/>
      <c r="N376" s="61"/>
      <c r="O376" s="61"/>
      <c r="Q376" s="6"/>
      <c r="R376" s="6"/>
      <c r="S376" s="6"/>
      <c r="T376" s="6"/>
      <c r="V376" s="6"/>
      <c r="X376" s="6"/>
      <c r="Z376" s="6"/>
      <c r="AB376" s="6"/>
    </row>
    <row r="377" spans="3:28" x14ac:dyDescent="0.25">
      <c r="C377" s="60"/>
      <c r="D377" s="61"/>
      <c r="E377" s="61"/>
      <c r="F377" s="61"/>
      <c r="H377" s="6"/>
      <c r="I377" s="6"/>
      <c r="J377" s="6"/>
      <c r="K377" s="6"/>
      <c r="L377" s="61"/>
      <c r="M377" s="61"/>
      <c r="N377" s="61"/>
      <c r="O377" s="61"/>
      <c r="Q377" s="6"/>
      <c r="R377" s="6"/>
      <c r="S377" s="6"/>
      <c r="T377" s="6"/>
      <c r="V377" s="6"/>
      <c r="X377" s="6"/>
      <c r="Z377" s="6"/>
      <c r="AB377" s="6"/>
    </row>
    <row r="378" spans="3:28" x14ac:dyDescent="0.25">
      <c r="C378" s="60"/>
      <c r="D378" s="61"/>
      <c r="E378" s="61"/>
      <c r="F378" s="61"/>
      <c r="H378" s="6"/>
      <c r="I378" s="6"/>
      <c r="J378" s="6"/>
      <c r="K378" s="6"/>
      <c r="L378" s="61"/>
      <c r="M378" s="61"/>
      <c r="N378" s="61"/>
      <c r="O378" s="61"/>
      <c r="Q378" s="6"/>
      <c r="R378" s="6"/>
      <c r="S378" s="6"/>
      <c r="T378" s="6"/>
      <c r="V378" s="6"/>
      <c r="X378" s="6"/>
      <c r="Z378" s="6"/>
      <c r="AB378" s="6"/>
    </row>
    <row r="379" spans="3:28" x14ac:dyDescent="0.25">
      <c r="C379" s="60"/>
      <c r="D379" s="61"/>
      <c r="E379" s="61"/>
      <c r="F379" s="61"/>
      <c r="H379" s="6"/>
      <c r="I379" s="6"/>
      <c r="J379" s="6"/>
      <c r="K379" s="6"/>
      <c r="L379" s="61"/>
      <c r="M379" s="61"/>
      <c r="N379" s="61"/>
      <c r="O379" s="61"/>
      <c r="Q379" s="6"/>
      <c r="R379" s="6"/>
      <c r="S379" s="6"/>
      <c r="T379" s="6"/>
      <c r="V379" s="6"/>
      <c r="X379" s="6"/>
      <c r="Z379" s="6"/>
      <c r="AB379" s="6"/>
    </row>
    <row r="380" spans="3:28" x14ac:dyDescent="0.25">
      <c r="C380" s="60"/>
      <c r="D380" s="61"/>
      <c r="E380" s="61"/>
      <c r="F380" s="61"/>
      <c r="H380" s="6"/>
      <c r="I380" s="6"/>
      <c r="J380" s="6"/>
      <c r="K380" s="6"/>
      <c r="L380" s="61"/>
      <c r="M380" s="61"/>
      <c r="N380" s="61"/>
      <c r="O380" s="61"/>
      <c r="Q380" s="6"/>
      <c r="R380" s="6"/>
      <c r="S380" s="6"/>
      <c r="T380" s="6"/>
      <c r="V380" s="6"/>
      <c r="X380" s="6"/>
      <c r="Z380" s="6"/>
      <c r="AB380" s="6"/>
    </row>
    <row r="381" spans="3:28" x14ac:dyDescent="0.25">
      <c r="C381" s="60"/>
      <c r="D381" s="61"/>
      <c r="E381" s="61"/>
      <c r="F381" s="61"/>
      <c r="H381" s="6"/>
      <c r="I381" s="6"/>
      <c r="J381" s="6"/>
      <c r="K381" s="6"/>
      <c r="L381" s="61"/>
      <c r="M381" s="61"/>
      <c r="N381" s="61"/>
      <c r="O381" s="61"/>
      <c r="Q381" s="6"/>
      <c r="R381" s="6"/>
      <c r="S381" s="6"/>
      <c r="T381" s="6"/>
      <c r="V381" s="6"/>
      <c r="X381" s="6"/>
      <c r="Z381" s="6"/>
      <c r="AB381" s="6"/>
    </row>
    <row r="382" spans="3:28" x14ac:dyDescent="0.25">
      <c r="C382" s="60"/>
      <c r="D382" s="61"/>
      <c r="E382" s="61"/>
      <c r="F382" s="61"/>
      <c r="H382" s="6"/>
      <c r="I382" s="6"/>
      <c r="J382" s="6"/>
      <c r="K382" s="6"/>
      <c r="L382" s="61"/>
      <c r="M382" s="61"/>
      <c r="N382" s="61"/>
      <c r="O382" s="61"/>
      <c r="Q382" s="6"/>
      <c r="R382" s="6"/>
      <c r="S382" s="6"/>
      <c r="T382" s="6"/>
      <c r="V382" s="6"/>
      <c r="X382" s="6"/>
      <c r="Z382" s="6"/>
      <c r="AB382" s="6"/>
    </row>
    <row r="383" spans="3:28" x14ac:dyDescent="0.25">
      <c r="C383" s="60"/>
      <c r="D383" s="61"/>
      <c r="E383" s="61"/>
      <c r="F383" s="61"/>
      <c r="H383" s="6"/>
      <c r="I383" s="6"/>
      <c r="J383" s="6"/>
      <c r="K383" s="6"/>
      <c r="L383" s="61"/>
      <c r="M383" s="61"/>
      <c r="N383" s="61"/>
      <c r="O383" s="61"/>
      <c r="Q383" s="6"/>
      <c r="R383" s="6"/>
      <c r="S383" s="6"/>
      <c r="T383" s="6"/>
      <c r="V383" s="6"/>
      <c r="X383" s="6"/>
      <c r="Z383" s="6"/>
      <c r="AB383" s="6"/>
    </row>
    <row r="384" spans="3:28" x14ac:dyDescent="0.25">
      <c r="C384" s="60"/>
      <c r="D384" s="61"/>
      <c r="E384" s="61"/>
      <c r="F384" s="61"/>
      <c r="H384" s="6"/>
      <c r="I384" s="6"/>
      <c r="J384" s="6"/>
      <c r="K384" s="6"/>
      <c r="L384" s="61"/>
      <c r="M384" s="61"/>
      <c r="N384" s="61"/>
      <c r="O384" s="61"/>
      <c r="Q384" s="6"/>
      <c r="R384" s="6"/>
      <c r="S384" s="6"/>
      <c r="T384" s="6"/>
      <c r="V384" s="6"/>
      <c r="X384" s="6"/>
      <c r="Z384" s="6"/>
      <c r="AB384" s="6"/>
    </row>
    <row r="385" spans="3:28" x14ac:dyDescent="0.25">
      <c r="C385" s="60"/>
      <c r="D385" s="61"/>
      <c r="E385" s="61"/>
      <c r="F385" s="61"/>
      <c r="H385" s="6"/>
      <c r="I385" s="6"/>
      <c r="J385" s="6"/>
      <c r="K385" s="6"/>
      <c r="L385" s="61"/>
      <c r="M385" s="61"/>
      <c r="N385" s="61"/>
      <c r="O385" s="61"/>
      <c r="Q385" s="6"/>
      <c r="R385" s="6"/>
      <c r="S385" s="6"/>
      <c r="T385" s="6"/>
      <c r="V385" s="6"/>
      <c r="X385" s="6"/>
      <c r="Z385" s="6"/>
      <c r="AB385" s="6"/>
    </row>
    <row r="386" spans="3:28" x14ac:dyDescent="0.25">
      <c r="C386" s="60"/>
      <c r="D386" s="61"/>
      <c r="E386" s="61"/>
      <c r="F386" s="61"/>
      <c r="H386" s="6"/>
      <c r="I386" s="6"/>
      <c r="J386" s="6"/>
      <c r="K386" s="6"/>
      <c r="L386" s="61"/>
      <c r="M386" s="61"/>
      <c r="N386" s="61"/>
      <c r="O386" s="61"/>
      <c r="Q386" s="6"/>
      <c r="R386" s="6"/>
      <c r="S386" s="6"/>
      <c r="T386" s="6"/>
      <c r="V386" s="6"/>
      <c r="X386" s="6"/>
      <c r="Z386" s="6"/>
      <c r="AB386" s="6"/>
    </row>
    <row r="387" spans="3:28" x14ac:dyDescent="0.25">
      <c r="C387" s="60"/>
      <c r="D387" s="61"/>
      <c r="E387" s="61"/>
      <c r="F387" s="61"/>
      <c r="H387" s="6"/>
      <c r="I387" s="6"/>
      <c r="J387" s="6"/>
      <c r="K387" s="6"/>
      <c r="L387" s="61"/>
      <c r="M387" s="61"/>
      <c r="N387" s="61"/>
      <c r="O387" s="61"/>
      <c r="Q387" s="6"/>
      <c r="R387" s="6"/>
      <c r="S387" s="6"/>
      <c r="T387" s="6"/>
      <c r="V387" s="6"/>
      <c r="X387" s="6"/>
      <c r="Z387" s="6"/>
      <c r="AB387" s="6"/>
    </row>
    <row r="388" spans="3:28" x14ac:dyDescent="0.25">
      <c r="C388" s="60"/>
      <c r="D388" s="61"/>
      <c r="E388" s="61"/>
      <c r="F388" s="61"/>
      <c r="H388" s="6"/>
      <c r="I388" s="6"/>
      <c r="J388" s="6"/>
      <c r="K388" s="6"/>
      <c r="L388" s="61"/>
      <c r="M388" s="61"/>
      <c r="N388" s="61"/>
      <c r="O388" s="61"/>
      <c r="Q388" s="6"/>
      <c r="R388" s="6"/>
      <c r="S388" s="6"/>
      <c r="T388" s="6"/>
      <c r="V388" s="6"/>
      <c r="X388" s="6"/>
      <c r="Z388" s="6"/>
      <c r="AB388" s="6"/>
    </row>
    <row r="389" spans="3:28" x14ac:dyDescent="0.25">
      <c r="C389" s="60"/>
      <c r="D389" s="61"/>
      <c r="E389" s="61"/>
      <c r="F389" s="61"/>
      <c r="H389" s="6"/>
      <c r="I389" s="6"/>
      <c r="J389" s="6"/>
      <c r="K389" s="6"/>
      <c r="L389" s="61"/>
      <c r="M389" s="61"/>
      <c r="N389" s="61"/>
      <c r="O389" s="61"/>
      <c r="Q389" s="6"/>
      <c r="R389" s="6"/>
      <c r="S389" s="6"/>
      <c r="T389" s="6"/>
      <c r="V389" s="6"/>
      <c r="X389" s="6"/>
      <c r="Z389" s="6"/>
      <c r="AB389" s="6"/>
    </row>
    <row r="390" spans="3:28" x14ac:dyDescent="0.25">
      <c r="C390" s="60"/>
      <c r="D390" s="61"/>
      <c r="E390" s="61"/>
      <c r="F390" s="61"/>
      <c r="H390" s="6"/>
      <c r="I390" s="6"/>
      <c r="J390" s="6"/>
      <c r="K390" s="6"/>
      <c r="L390" s="61"/>
      <c r="M390" s="61"/>
      <c r="N390" s="61"/>
      <c r="O390" s="61"/>
      <c r="Q390" s="6"/>
      <c r="R390" s="6"/>
      <c r="S390" s="6"/>
      <c r="T390" s="6"/>
      <c r="V390" s="6"/>
      <c r="X390" s="6"/>
      <c r="Z390" s="6"/>
      <c r="AB390" s="6"/>
    </row>
    <row r="391" spans="3:28" x14ac:dyDescent="0.25">
      <c r="C391" s="60"/>
      <c r="D391" s="61"/>
      <c r="E391" s="61"/>
      <c r="F391" s="61"/>
      <c r="H391" s="6"/>
      <c r="I391" s="6"/>
      <c r="J391" s="6"/>
      <c r="K391" s="6"/>
      <c r="L391" s="61"/>
      <c r="M391" s="61"/>
      <c r="N391" s="61"/>
      <c r="O391" s="61"/>
      <c r="Q391" s="6"/>
      <c r="R391" s="6"/>
      <c r="S391" s="6"/>
      <c r="T391" s="6"/>
      <c r="V391" s="6"/>
      <c r="X391" s="6"/>
      <c r="Z391" s="6"/>
      <c r="AB391" s="6"/>
    </row>
    <row r="392" spans="3:28" x14ac:dyDescent="0.25">
      <c r="C392" s="60"/>
      <c r="D392" s="61"/>
      <c r="E392" s="61"/>
      <c r="F392" s="61"/>
      <c r="H392" s="6"/>
      <c r="I392" s="6"/>
      <c r="J392" s="6"/>
      <c r="K392" s="6"/>
      <c r="L392" s="61"/>
      <c r="M392" s="61"/>
      <c r="N392" s="61"/>
      <c r="O392" s="61"/>
      <c r="Q392" s="6"/>
      <c r="R392" s="6"/>
      <c r="S392" s="6"/>
      <c r="T392" s="6"/>
      <c r="V392" s="6"/>
      <c r="X392" s="6"/>
      <c r="Z392" s="6"/>
      <c r="AB392" s="6"/>
    </row>
    <row r="393" spans="3:28" x14ac:dyDescent="0.25">
      <c r="C393" s="60"/>
      <c r="D393" s="61"/>
      <c r="E393" s="61"/>
      <c r="F393" s="61"/>
      <c r="H393" s="6"/>
      <c r="I393" s="6"/>
      <c r="J393" s="6"/>
      <c r="K393" s="6"/>
      <c r="L393" s="61"/>
      <c r="M393" s="61"/>
      <c r="N393" s="61"/>
      <c r="O393" s="61"/>
      <c r="Q393" s="6"/>
      <c r="R393" s="6"/>
      <c r="S393" s="6"/>
      <c r="T393" s="6"/>
      <c r="V393" s="6"/>
      <c r="X393" s="6"/>
      <c r="Z393" s="6"/>
      <c r="AB393" s="6"/>
    </row>
    <row r="394" spans="3:28" x14ac:dyDescent="0.25">
      <c r="C394" s="60"/>
      <c r="D394" s="61"/>
      <c r="E394" s="61"/>
      <c r="F394" s="61"/>
      <c r="H394" s="6"/>
      <c r="I394" s="6"/>
      <c r="J394" s="6"/>
      <c r="K394" s="6"/>
      <c r="L394" s="61"/>
      <c r="M394" s="61"/>
      <c r="N394" s="61"/>
      <c r="O394" s="61"/>
      <c r="Q394" s="6"/>
      <c r="R394" s="6"/>
      <c r="S394" s="6"/>
      <c r="T394" s="6"/>
      <c r="V394" s="6"/>
      <c r="X394" s="6"/>
      <c r="Z394" s="6"/>
      <c r="AB394" s="6"/>
    </row>
    <row r="395" spans="3:28" x14ac:dyDescent="0.25">
      <c r="C395" s="60"/>
      <c r="D395" s="61"/>
      <c r="E395" s="61"/>
      <c r="F395" s="61"/>
      <c r="H395" s="6"/>
      <c r="I395" s="6"/>
      <c r="J395" s="6"/>
      <c r="K395" s="6"/>
      <c r="L395" s="61"/>
      <c r="M395" s="61"/>
      <c r="N395" s="61"/>
      <c r="O395" s="61"/>
      <c r="Q395" s="6"/>
      <c r="R395" s="6"/>
      <c r="S395" s="6"/>
      <c r="T395" s="6"/>
      <c r="V395" s="6"/>
      <c r="X395" s="6"/>
      <c r="Z395" s="6"/>
      <c r="AB395" s="6"/>
    </row>
    <row r="396" spans="3:28" x14ac:dyDescent="0.25">
      <c r="C396" s="60"/>
      <c r="D396" s="61"/>
      <c r="E396" s="61"/>
      <c r="F396" s="61"/>
      <c r="H396" s="6"/>
      <c r="I396" s="6"/>
      <c r="J396" s="6"/>
      <c r="K396" s="6"/>
      <c r="L396" s="61"/>
      <c r="M396" s="61"/>
      <c r="N396" s="61"/>
      <c r="O396" s="61"/>
      <c r="Q396" s="6"/>
      <c r="R396" s="6"/>
      <c r="S396" s="6"/>
      <c r="T396" s="6"/>
      <c r="V396" s="6"/>
      <c r="X396" s="6"/>
      <c r="Z396" s="6"/>
      <c r="AB396" s="6"/>
    </row>
    <row r="397" spans="3:28" x14ac:dyDescent="0.25">
      <c r="C397" s="60"/>
      <c r="D397" s="61"/>
      <c r="E397" s="61"/>
      <c r="F397" s="61"/>
      <c r="H397" s="6"/>
      <c r="I397" s="6"/>
      <c r="J397" s="6"/>
      <c r="K397" s="6"/>
      <c r="L397" s="61"/>
      <c r="M397" s="61"/>
      <c r="N397" s="61"/>
      <c r="O397" s="61"/>
      <c r="Q397" s="6"/>
      <c r="R397" s="6"/>
      <c r="S397" s="6"/>
      <c r="T397" s="6"/>
      <c r="V397" s="6"/>
      <c r="X397" s="6"/>
      <c r="Z397" s="6"/>
      <c r="AB397" s="6"/>
    </row>
    <row r="398" spans="3:28" x14ac:dyDescent="0.25">
      <c r="C398" s="60"/>
      <c r="D398" s="61"/>
      <c r="E398" s="61"/>
      <c r="F398" s="61"/>
      <c r="H398" s="6"/>
      <c r="I398" s="6"/>
      <c r="J398" s="6"/>
      <c r="K398" s="6"/>
      <c r="L398" s="61"/>
      <c r="M398" s="61"/>
      <c r="N398" s="61"/>
      <c r="O398" s="61"/>
      <c r="Q398" s="6"/>
      <c r="R398" s="6"/>
      <c r="S398" s="6"/>
      <c r="T398" s="6"/>
      <c r="V398" s="6"/>
      <c r="X398" s="6"/>
      <c r="Z398" s="6"/>
      <c r="AB398" s="6"/>
    </row>
    <row r="399" spans="3:28" x14ac:dyDescent="0.25">
      <c r="C399" s="60"/>
      <c r="D399" s="61"/>
      <c r="E399" s="61"/>
      <c r="F399" s="61"/>
      <c r="H399" s="6"/>
      <c r="I399" s="6"/>
      <c r="J399" s="6"/>
      <c r="K399" s="6"/>
      <c r="L399" s="61"/>
      <c r="M399" s="61"/>
      <c r="N399" s="61"/>
      <c r="O399" s="61"/>
      <c r="Q399" s="6"/>
      <c r="R399" s="6"/>
      <c r="S399" s="6"/>
      <c r="T399" s="6"/>
      <c r="V399" s="6"/>
      <c r="X399" s="6"/>
      <c r="Z399" s="6"/>
      <c r="AB399" s="6"/>
    </row>
    <row r="400" spans="3:28" x14ac:dyDescent="0.25">
      <c r="C400" s="60"/>
      <c r="D400" s="61"/>
      <c r="E400" s="61"/>
      <c r="F400" s="61"/>
      <c r="H400" s="6"/>
      <c r="I400" s="6"/>
      <c r="J400" s="6"/>
      <c r="K400" s="6"/>
      <c r="L400" s="61"/>
      <c r="M400" s="61"/>
      <c r="N400" s="61"/>
      <c r="O400" s="61"/>
      <c r="Q400" s="6"/>
      <c r="R400" s="6"/>
      <c r="S400" s="6"/>
      <c r="T400" s="6"/>
      <c r="V400" s="6"/>
      <c r="X400" s="6"/>
      <c r="Z400" s="6"/>
      <c r="AB400" s="6"/>
    </row>
    <row r="401" spans="3:28" x14ac:dyDescent="0.25">
      <c r="C401" s="60"/>
      <c r="D401" s="61"/>
      <c r="E401" s="61"/>
      <c r="F401" s="61"/>
      <c r="H401" s="6"/>
      <c r="I401" s="6"/>
      <c r="J401" s="6"/>
      <c r="K401" s="6"/>
      <c r="L401" s="61"/>
      <c r="M401" s="61"/>
      <c r="N401" s="61"/>
      <c r="O401" s="61"/>
      <c r="Q401" s="6"/>
      <c r="R401" s="6"/>
      <c r="S401" s="6"/>
      <c r="T401" s="6"/>
      <c r="V401" s="6"/>
      <c r="X401" s="6"/>
      <c r="Z401" s="6"/>
      <c r="AB401" s="6"/>
    </row>
    <row r="402" spans="3:28" x14ac:dyDescent="0.25">
      <c r="C402" s="60"/>
      <c r="D402" s="61"/>
      <c r="E402" s="61"/>
      <c r="F402" s="61"/>
      <c r="H402" s="6"/>
      <c r="I402" s="6"/>
      <c r="J402" s="6"/>
      <c r="K402" s="6"/>
      <c r="L402" s="61"/>
      <c r="M402" s="61"/>
      <c r="N402" s="61"/>
      <c r="O402" s="61"/>
      <c r="Q402" s="6"/>
      <c r="R402" s="6"/>
      <c r="S402" s="6"/>
      <c r="T402" s="6"/>
      <c r="V402" s="6"/>
      <c r="X402" s="6"/>
      <c r="Z402" s="6"/>
      <c r="AB402" s="6"/>
    </row>
    <row r="403" spans="3:28" x14ac:dyDescent="0.25">
      <c r="C403" s="60"/>
      <c r="D403" s="61"/>
      <c r="E403" s="61"/>
      <c r="F403" s="61"/>
      <c r="H403" s="6"/>
      <c r="I403" s="6"/>
      <c r="J403" s="6"/>
      <c r="K403" s="6"/>
      <c r="L403" s="61"/>
      <c r="M403" s="61"/>
      <c r="N403" s="61"/>
      <c r="O403" s="61"/>
      <c r="Q403" s="6"/>
      <c r="R403" s="6"/>
      <c r="S403" s="6"/>
      <c r="T403" s="6"/>
      <c r="V403" s="6"/>
      <c r="X403" s="6"/>
      <c r="Z403" s="6"/>
      <c r="AB403" s="6"/>
    </row>
    <row r="404" spans="3:28" x14ac:dyDescent="0.25">
      <c r="C404" s="60"/>
      <c r="D404" s="61"/>
      <c r="E404" s="61"/>
      <c r="F404" s="61"/>
      <c r="H404" s="6"/>
      <c r="I404" s="6"/>
      <c r="J404" s="6"/>
      <c r="K404" s="6"/>
      <c r="L404" s="61"/>
      <c r="M404" s="61"/>
      <c r="N404" s="61"/>
      <c r="O404" s="61"/>
      <c r="Q404" s="6"/>
      <c r="R404" s="6"/>
      <c r="S404" s="6"/>
      <c r="T404" s="6"/>
      <c r="V404" s="6"/>
      <c r="X404" s="6"/>
      <c r="Z404" s="6"/>
      <c r="AB404" s="6"/>
    </row>
    <row r="405" spans="3:28" x14ac:dyDescent="0.25">
      <c r="C405" s="60"/>
      <c r="D405" s="61"/>
      <c r="E405" s="61"/>
      <c r="F405" s="61"/>
      <c r="H405" s="6"/>
      <c r="I405" s="6"/>
      <c r="J405" s="6"/>
      <c r="K405" s="6"/>
      <c r="L405" s="61"/>
      <c r="M405" s="61"/>
      <c r="N405" s="61"/>
      <c r="O405" s="61"/>
      <c r="Q405" s="6"/>
      <c r="R405" s="6"/>
      <c r="S405" s="6"/>
      <c r="T405" s="6"/>
      <c r="V405" s="6"/>
      <c r="X405" s="6"/>
      <c r="Z405" s="6"/>
      <c r="AB405" s="6"/>
    </row>
    <row r="406" spans="3:28" x14ac:dyDescent="0.25">
      <c r="C406" s="60"/>
      <c r="D406" s="61"/>
      <c r="E406" s="61"/>
      <c r="F406" s="61"/>
      <c r="H406" s="6"/>
      <c r="I406" s="6"/>
      <c r="J406" s="6"/>
      <c r="K406" s="6"/>
      <c r="L406" s="61"/>
      <c r="M406" s="61"/>
      <c r="N406" s="61"/>
      <c r="O406" s="61"/>
      <c r="Q406" s="6"/>
      <c r="R406" s="6"/>
      <c r="S406" s="6"/>
      <c r="T406" s="6"/>
      <c r="V406" s="6"/>
      <c r="X406" s="6"/>
      <c r="Z406" s="6"/>
      <c r="AB406" s="6"/>
    </row>
    <row r="407" spans="3:28" x14ac:dyDescent="0.25">
      <c r="C407" s="60"/>
      <c r="D407" s="61"/>
      <c r="E407" s="61"/>
      <c r="F407" s="61"/>
      <c r="H407" s="6"/>
      <c r="I407" s="6"/>
      <c r="J407" s="6"/>
      <c r="K407" s="6"/>
      <c r="L407" s="61"/>
      <c r="M407" s="61"/>
      <c r="N407" s="61"/>
      <c r="O407" s="61"/>
      <c r="Q407" s="6"/>
      <c r="R407" s="6"/>
      <c r="S407" s="6"/>
      <c r="T407" s="6"/>
      <c r="V407" s="6"/>
      <c r="X407" s="6"/>
      <c r="Z407" s="6"/>
      <c r="AB407" s="6"/>
    </row>
  </sheetData>
  <mergeCells count="16">
    <mergeCell ref="U1:X1"/>
    <mergeCell ref="Y1:AB1"/>
    <mergeCell ref="C2:D2"/>
    <mergeCell ref="E2:F2"/>
    <mergeCell ref="L2:M2"/>
    <mergeCell ref="N2:O2"/>
    <mergeCell ref="U2:V2"/>
    <mergeCell ref="W2:X2"/>
    <mergeCell ref="Y2:Z2"/>
    <mergeCell ref="AA2:AB2"/>
    <mergeCell ref="C1:G1"/>
    <mergeCell ref="H1:I1"/>
    <mergeCell ref="J1:K1"/>
    <mergeCell ref="L1:P1"/>
    <mergeCell ref="Q1:R1"/>
    <mergeCell ref="S1:T1"/>
  </mergeCells>
  <conditionalFormatting sqref="H387:K40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7:T40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zoomScale="73" zoomScaleNormal="73" workbookViewId="0">
      <selection activeCell="E33" sqref="E33"/>
    </sheetView>
  </sheetViews>
  <sheetFormatPr defaultRowHeight="15" x14ac:dyDescent="0.25"/>
  <cols>
    <col min="1" max="1" width="19.85546875" customWidth="1"/>
    <col min="6" max="6" width="11.7109375" customWidth="1"/>
    <col min="15" max="15" width="11.85546875" customWidth="1"/>
  </cols>
  <sheetData>
    <row r="1" spans="1:33" s="2" customFormat="1" x14ac:dyDescent="0.25">
      <c r="B1" s="141" t="s">
        <v>211</v>
      </c>
      <c r="C1" s="141"/>
      <c r="D1" s="141"/>
      <c r="E1" s="141"/>
      <c r="F1" s="141"/>
      <c r="G1" s="141"/>
      <c r="H1" s="141">
        <v>1</v>
      </c>
      <c r="I1" s="141"/>
      <c r="J1" s="141" t="s">
        <v>90</v>
      </c>
      <c r="K1" s="141"/>
      <c r="L1" s="141">
        <v>2</v>
      </c>
      <c r="M1" s="141"/>
      <c r="N1" s="141" t="s">
        <v>221</v>
      </c>
      <c r="O1" s="141"/>
      <c r="P1" s="141"/>
      <c r="Q1" s="141"/>
      <c r="R1" s="141"/>
      <c r="S1" s="141"/>
      <c r="T1" s="141">
        <v>1</v>
      </c>
      <c r="U1" s="141"/>
      <c r="V1" s="141" t="s">
        <v>90</v>
      </c>
      <c r="W1" s="141"/>
      <c r="X1" s="141">
        <v>2</v>
      </c>
      <c r="Y1" s="141"/>
      <c r="Z1" s="141" t="s">
        <v>244</v>
      </c>
      <c r="AA1" s="141"/>
      <c r="AB1" s="141"/>
      <c r="AC1" s="141"/>
      <c r="AD1" s="141" t="s">
        <v>246</v>
      </c>
      <c r="AE1" s="141"/>
      <c r="AF1" s="141"/>
      <c r="AG1" s="141"/>
    </row>
    <row r="2" spans="1:33" s="2" customFormat="1" x14ac:dyDescent="0.25">
      <c r="B2" s="141">
        <v>1</v>
      </c>
      <c r="C2" s="141"/>
      <c r="D2" s="141" t="s">
        <v>90</v>
      </c>
      <c r="E2" s="141"/>
      <c r="F2" s="141">
        <v>2</v>
      </c>
      <c r="G2" s="141"/>
      <c r="H2" s="2" t="s">
        <v>216</v>
      </c>
      <c r="I2" s="2" t="s">
        <v>217</v>
      </c>
      <c r="J2" s="2" t="s">
        <v>216</v>
      </c>
      <c r="K2" s="73" t="s">
        <v>217</v>
      </c>
      <c r="L2" s="73" t="s">
        <v>216</v>
      </c>
      <c r="M2" s="73" t="s">
        <v>217</v>
      </c>
      <c r="N2" s="141">
        <v>1</v>
      </c>
      <c r="O2" s="141"/>
      <c r="P2" s="141" t="s">
        <v>90</v>
      </c>
      <c r="Q2" s="141"/>
      <c r="R2" s="141">
        <v>2</v>
      </c>
      <c r="S2" s="141"/>
      <c r="T2" s="2" t="s">
        <v>216</v>
      </c>
      <c r="U2" s="2" t="s">
        <v>217</v>
      </c>
      <c r="V2" s="2" t="s">
        <v>216</v>
      </c>
      <c r="W2" s="73" t="s">
        <v>217</v>
      </c>
      <c r="X2" s="73" t="s">
        <v>216</v>
      </c>
      <c r="Y2" s="73" t="s">
        <v>217</v>
      </c>
      <c r="Z2" s="141" t="s">
        <v>245</v>
      </c>
      <c r="AA2" s="141"/>
      <c r="AB2" s="141" t="s">
        <v>221</v>
      </c>
      <c r="AC2" s="141"/>
      <c r="AD2" s="141" t="s">
        <v>245</v>
      </c>
      <c r="AE2" s="141"/>
      <c r="AF2" s="141" t="s">
        <v>221</v>
      </c>
      <c r="AG2" s="141"/>
    </row>
    <row r="3" spans="1:33" s="67" customFormat="1" x14ac:dyDescent="0.25">
      <c r="B3" s="67" t="s">
        <v>213</v>
      </c>
      <c r="C3" s="67" t="s">
        <v>214</v>
      </c>
      <c r="D3" s="67" t="s">
        <v>213</v>
      </c>
      <c r="E3" s="67" t="s">
        <v>214</v>
      </c>
      <c r="F3" s="67" t="s">
        <v>213</v>
      </c>
      <c r="G3" s="67" t="s">
        <v>214</v>
      </c>
      <c r="N3" s="67" t="s">
        <v>213</v>
      </c>
      <c r="O3" s="67" t="s">
        <v>214</v>
      </c>
      <c r="P3" s="67" t="s">
        <v>213</v>
      </c>
      <c r="Q3" s="67" t="s">
        <v>214</v>
      </c>
      <c r="R3" s="67" t="s">
        <v>213</v>
      </c>
      <c r="S3" s="67" t="s">
        <v>214</v>
      </c>
    </row>
    <row r="4" spans="1:33" x14ac:dyDescent="0.25">
      <c r="A4" s="60" t="s">
        <v>268</v>
      </c>
      <c r="B4" s="60">
        <f>COUNTIFS('3way'!$A$3:$A$7690,"&gt;=  45% ",'3way'!$AE$3:$AE$7690,"1",'3way'!$Z$3:$Z$7690,"="  &amp;A4)</f>
        <v>5</v>
      </c>
      <c r="C4" s="60">
        <f>COUNTIFS('3way'!$A$3:$A$7690,"&gt;=  45% ",'3way'!$AE$3:$AE$7690,"&lt;&gt;1",'3way'!$Z$3:$Z$7690,"="  &amp;A4)</f>
        <v>13</v>
      </c>
      <c r="D4" s="60">
        <f>COUNTIFS('3way'!$B$3:$B$7690,"&gt;=  26% ",'3way'!$AE$3:$AE$7690,"X",'3way'!$Z$3:$Z$7690,"="  &amp;A4)</f>
        <v>1</v>
      </c>
      <c r="E4" s="60">
        <f>COUNTIFS('3way'!$B$3:$B$7690,"&gt;=  26% ",'3way'!$AE$3:$AE$7690,"&lt;&gt;X",'3way'!$Z$3:$Z$7690,"="  &amp;A4)</f>
        <v>4</v>
      </c>
      <c r="F4" s="60">
        <f>COUNTIFS('3way'!$C$3:$C$7690,"&gt;=  28% ",'3way'!$AE$3:$AE$7690,"2",'3way'!$Z$3:$Z$7690,"="  &amp;A4)</f>
        <v>5</v>
      </c>
      <c r="G4" s="60">
        <f>COUNTIFS('3way'!$C$3:$C$7690,"&gt;=  28% ",'3way'!$AE$3:$AE$7690,"&lt;&gt;2",'3way'!$Z$3:$Z$7690,"="  &amp;A4)</f>
        <v>17</v>
      </c>
      <c r="H4" s="6">
        <f>(B4/((COUNTIF('3way'!$Z$3:$Z$7690,"="&amp;A4))))</f>
        <v>0.16666666666666666</v>
      </c>
      <c r="I4" s="6">
        <f>(C4/(COUNTIF('3way'!$Z$3:$Z$7690,"="&amp;A4)))</f>
        <v>0.43333333333333335</v>
      </c>
      <c r="J4" s="6">
        <f>(D4/(COUNTIF('3way'!$Z$3:$Z$7690,"="&amp;A4)))</f>
        <v>3.3333333333333333E-2</v>
      </c>
      <c r="K4" s="6">
        <f>(E4/(COUNTIF('3way'!$Z$3:$Z$7690,"="&amp;A4)))</f>
        <v>0.13333333333333333</v>
      </c>
      <c r="L4" s="6">
        <f>(F4/(COUNTIF('3way'!$Z$3:$Z$7690,"="&amp;A4)))</f>
        <v>0.16666666666666666</v>
      </c>
      <c r="M4" s="6">
        <f>(G4/(COUNTIF('3way'!$Z$3:$Z$7690,"="&amp;A4)))</f>
        <v>0.56666666666666665</v>
      </c>
      <c r="N4" s="60">
        <f>COUNTIFS('3way'!$R$3:$R$7690,"&gt;=  45% ",'3way'!$AE$3:$AE$7690,"1",'3way'!$Z$3:$Z$7690,"="  &amp;A4)</f>
        <v>3</v>
      </c>
      <c r="O4">
        <f>COUNTIFS('3way'!$R$3:$R$7690,"&gt;=  45% ",'3way'!$AE$3:$AE$7690,"&lt;&gt;1",'3way'!$Z$3:$Z$7690,"="  &amp;A4)</f>
        <v>11</v>
      </c>
      <c r="P4">
        <f>COUNTIFS('3way'!$S$3:$S$7690,"&gt;=  26% ",'3way'!$AE$3:$AE$7690,"X",'3way'!$Z$3:$Z$7690,"="  &amp;A4)</f>
        <v>0</v>
      </c>
      <c r="Q4">
        <f>COUNTIFS('3way'!$S$3:$S$7690,"&gt;=  26% ",'3way'!$AE$3:$AE$7690,"&lt;&gt;X",'3way'!$Z$3:$Z$7690,"="  &amp;A4)</f>
        <v>5</v>
      </c>
      <c r="R4">
        <f>COUNTIFS('3way'!$T$3:$T$7690,"&gt;=  28% ",'3way'!$AE$3:$AE$7690,"2",'3way'!$Z$3:$Z$7690,"="  &amp;A4)</f>
        <v>5</v>
      </c>
      <c r="S4" s="76">
        <f>COUNTIFS('3way'!$T$3:$T$7690,"&gt;=  28% ",'3way'!$AE$3:$AE$7690,"&lt;&gt;2",'3way'!$Z$3:$Z$7690,"="  &amp;A4)</f>
        <v>19</v>
      </c>
      <c r="T4" s="6">
        <f>(N4/(COUNTIF('3way'!$Z$3:$Z$7690,"="&amp;A4)))</f>
        <v>0.1</v>
      </c>
      <c r="U4" s="6">
        <f>(O4/(COUNTIF('3way'!$Z$3:$Z$7690,"="&amp;A4)))</f>
        <v>0.36666666666666664</v>
      </c>
      <c r="V4" s="6">
        <f>(P4/(COUNTIF('3way'!$Z$3:$Z$7690,"="&amp;A4)))</f>
        <v>0</v>
      </c>
      <c r="W4" s="6">
        <f>(Q4/(COUNTIF('3way'!$Z$3:$Z$7690,"="&amp;A4)))</f>
        <v>0.16666666666666666</v>
      </c>
      <c r="X4" s="6">
        <f>(R4/(COUNTIF('3way'!$Z$3:$Z$7690,"="&amp;A4)))</f>
        <v>0.16666666666666666</v>
      </c>
      <c r="Y4" s="6">
        <f>(S4/(COUNTIF('3way'!$Z$3:$Z$7690,"="&amp;A4)))</f>
        <v>0.6333333333333333</v>
      </c>
      <c r="Z4">
        <f>B4+D4+F4</f>
        <v>11</v>
      </c>
      <c r="AA4" s="6">
        <f>(Z4/(COUNTIF('3way'!$Z$3:$Z$7690,"="&amp;A4)))</f>
        <v>0.36666666666666664</v>
      </c>
      <c r="AB4">
        <f>N4+P4+R4</f>
        <v>8</v>
      </c>
      <c r="AC4" s="6">
        <f>(AB4/(COUNTIF('3way'!$Z$3:$Z$7690,"="&amp;A4)))</f>
        <v>0.26666666666666666</v>
      </c>
      <c r="AD4">
        <f>C4+E4+G4</f>
        <v>34</v>
      </c>
      <c r="AE4" s="6">
        <f>(AD4/(COUNTIF('3way'!$Z$3:$Z$7690,"="&amp;A4)))</f>
        <v>1.1333333333333333</v>
      </c>
      <c r="AF4">
        <f>O4+Q4+S4</f>
        <v>35</v>
      </c>
      <c r="AG4" s="6">
        <f>(AF4/(COUNTIF('3way'!$Z$3:$Z$7690,"="&amp;A4)))</f>
        <v>1.1666666666666667</v>
      </c>
    </row>
    <row r="5" spans="1:33" x14ac:dyDescent="0.25">
      <c r="A5" s="60" t="s">
        <v>269</v>
      </c>
      <c r="B5" s="60">
        <f>COUNTIFS('3way'!$A$3:$A$7690,"&gt;=  45% ",'3way'!$AE$3:$AE$7690,"1",'3way'!$Z$3:$Z$7690,"="  &amp;A5)</f>
        <v>5</v>
      </c>
      <c r="C5" s="60">
        <f>COUNTIFS('3way'!$A$3:$A$7690,"&gt;=  45% ",'3way'!$AE$3:$AE$7690,"&lt;&gt;1",'3way'!$Z$3:$Z$7690,"="  &amp;A5)</f>
        <v>15</v>
      </c>
      <c r="D5" s="60">
        <f>COUNTIFS('3way'!$B$3:$B$7690,"&gt;=  26% ",'3way'!$AE$3:$AE$7690,"X",'3way'!$Z$3:$Z$7690,"="  &amp;A5)</f>
        <v>4</v>
      </c>
      <c r="E5" s="60">
        <f>COUNTIFS('3way'!$B$3:$B$7690,"&gt;=  26% ",'3way'!$AE$3:$AE$7690,"&lt;&gt;X",'3way'!$Z$3:$Z$7690,"="  &amp;A5)</f>
        <v>14</v>
      </c>
      <c r="F5" s="60">
        <f>COUNTIFS('3way'!$C$3:$C$7690,"&gt;=  28% ",'3way'!$AE$3:$AE$7690,"2",'3way'!$Z$3:$Z$7690,"="  &amp;A5)</f>
        <v>5</v>
      </c>
      <c r="G5" s="60">
        <f>COUNTIFS('3way'!$C$3:$C$7690,"&gt;=  28% ",'3way'!$AE$3:$AE$7690,"&lt;&gt;2",'3way'!$Z$3:$Z$7690,"="  &amp;A5)</f>
        <v>21</v>
      </c>
      <c r="H5" s="6">
        <f>(B5/((COUNTIF('3way'!$Z$3:$Z$7690,"="&amp;A5))))</f>
        <v>0.12820512820512819</v>
      </c>
      <c r="I5" s="6">
        <f>(C5/(COUNTIF('3way'!$Z$3:$Z$7690,"="&amp;A5)))</f>
        <v>0.38461538461538464</v>
      </c>
      <c r="J5" s="6">
        <f>(D5/(COUNTIF('3way'!$Z$3:$Z$7690,"="&amp;A5)))</f>
        <v>0.10256410256410256</v>
      </c>
      <c r="K5" s="6">
        <f>(E5/(COUNTIF('3way'!$Z$3:$Z$7690,"="&amp;A5)))</f>
        <v>0.35897435897435898</v>
      </c>
      <c r="L5" s="6">
        <f>(F5/(COUNTIF('3way'!$Z$3:$Z$7690,"="&amp;A5)))</f>
        <v>0.12820512820512819</v>
      </c>
      <c r="M5" s="6">
        <f>(G5/(COUNTIF('3way'!$Z$3:$Z$7690,"="&amp;A5)))</f>
        <v>0.53846153846153844</v>
      </c>
      <c r="N5" s="60">
        <f>COUNTIFS('3way'!$R$3:$R$7690,"&gt;=  45% ",'3way'!$AE$3:$AE$7690,"1",'3way'!$Z$3:$Z$7690,"="  &amp;A5)</f>
        <v>6</v>
      </c>
      <c r="O5">
        <f>COUNTIFS('3way'!$R$3:$R$7690,"&gt;=  45% ",'3way'!$AE$3:$AE$7690,"&lt;&gt;1",'3way'!$Z$3:$Z$7690,"="  &amp;A5)</f>
        <v>14</v>
      </c>
      <c r="P5">
        <f>COUNTIFS('3way'!$S$3:$S$7690,"&gt;=  26% ",'3way'!$AE$3:$AE$7690,"X",'3way'!$Z$3:$Z$7690,"="  &amp;A5)</f>
        <v>6</v>
      </c>
      <c r="Q5">
        <f>COUNTIFS('3way'!$S$3:$S$7690,"&gt;=  26% ",'3way'!$AE$3:$AE$7690,"&lt;&gt;X",'3way'!$Z$3:$Z$7690,"="  &amp;A5)</f>
        <v>17</v>
      </c>
      <c r="R5">
        <f>COUNTIFS('3way'!$T$3:$T$7690,"&gt;=  28% ",'3way'!$AE$3:$AE$7690,"2",'3way'!$Z$3:$Z$7690,"="  &amp;A5)</f>
        <v>8</v>
      </c>
      <c r="S5" s="76">
        <f>COUNTIFS('3way'!$T$3:$T$7690,"&gt;=  28% ",'3way'!$AE$3:$AE$7690,"&lt;&gt;2",'3way'!$Z$3:$Z$7690,"="  &amp;A5)</f>
        <v>25</v>
      </c>
      <c r="T5" s="6">
        <f>(N5/(COUNTIF('3way'!$Z$3:$Z$7690,"="&amp;A5)))</f>
        <v>0.15384615384615385</v>
      </c>
      <c r="U5" s="6">
        <f>(O5/(COUNTIF('3way'!$Z$3:$Z$7690,"="&amp;A5)))</f>
        <v>0.35897435897435898</v>
      </c>
      <c r="V5" s="6">
        <f>(P5/(COUNTIF('3way'!$Z$3:$Z$7690,"="&amp;A5)))</f>
        <v>0.15384615384615385</v>
      </c>
      <c r="W5" s="6">
        <f>(Q5/(COUNTIF('3way'!$Z$3:$Z$7690,"="&amp;A5)))</f>
        <v>0.4358974358974359</v>
      </c>
      <c r="X5" s="6">
        <f>(R5/(COUNTIF('3way'!$Z$3:$Z$7690,"="&amp;A5)))</f>
        <v>0.20512820512820512</v>
      </c>
      <c r="Y5" s="6">
        <f>(S5/(COUNTIF('3way'!$Z$3:$Z$7690,"="&amp;A5)))</f>
        <v>0.64102564102564108</v>
      </c>
      <c r="Z5">
        <f t="shared" ref="Z5:Z20" si="0">B5+D5+F5</f>
        <v>14</v>
      </c>
      <c r="AA5" s="6">
        <f>(Z5/(COUNTIF('3way'!$Z$3:$Z$7690,"="&amp;A5)))</f>
        <v>0.35897435897435898</v>
      </c>
      <c r="AB5">
        <f t="shared" ref="AB5:AB20" si="1">N5+P5+R5</f>
        <v>20</v>
      </c>
      <c r="AC5" s="6">
        <f>(AB5/(COUNTIF('3way'!$Z$3:$Z$7690,"="&amp;A5)))</f>
        <v>0.51282051282051277</v>
      </c>
      <c r="AD5">
        <f t="shared" ref="AD5:AD20" si="2">C5+E5+G5</f>
        <v>50</v>
      </c>
      <c r="AE5" s="6">
        <f>(AD5/(COUNTIF('3way'!$Z$3:$Z$7690,"="&amp;A5)))</f>
        <v>1.2820512820512822</v>
      </c>
      <c r="AF5">
        <f t="shared" ref="AF5:AF20" si="3">O5+Q5+S5</f>
        <v>56</v>
      </c>
      <c r="AG5" s="6">
        <f>(AF5/(COUNTIF('3way'!$Z$3:$Z$7690,"="&amp;A5)))</f>
        <v>1.4358974358974359</v>
      </c>
    </row>
    <row r="6" spans="1:33" x14ac:dyDescent="0.25">
      <c r="A6" s="60" t="s">
        <v>270</v>
      </c>
      <c r="B6" s="60">
        <f>COUNTIFS('3way'!$A$3:$A$7690,"&gt;=  45% ",'3way'!$AE$3:$AE$7690,"1",'3way'!$Z$3:$Z$7690,"="  &amp;A6)</f>
        <v>4</v>
      </c>
      <c r="C6" s="60">
        <f>COUNTIFS('3way'!$A$3:$A$7690,"&gt;=  45% ",'3way'!$AE$3:$AE$7690,"&lt;&gt;1",'3way'!$Z$3:$Z$7690,"="  &amp;A6)</f>
        <v>9</v>
      </c>
      <c r="D6" s="60">
        <f>COUNTIFS('3way'!$B$3:$B$7690,"&gt;=  26% ",'3way'!$AE$3:$AE$7690,"X",'3way'!$Z$3:$Z$7690,"="  &amp;A6)</f>
        <v>3</v>
      </c>
      <c r="E6" s="60">
        <f>COUNTIFS('3way'!$B$3:$B$7690,"&gt;=  26% ",'3way'!$AE$3:$AE$7690,"&lt;&gt;X",'3way'!$Z$3:$Z$7690,"="  &amp;A6)</f>
        <v>8</v>
      </c>
      <c r="F6" s="60">
        <f>COUNTIFS('3way'!$C$3:$C$7690,"&gt;=  28% ",'3way'!$AE$3:$AE$7690,"2",'3way'!$Z$3:$Z$7690,"="  &amp;A6)</f>
        <v>7</v>
      </c>
      <c r="G6" s="60">
        <f>COUNTIFS('3way'!$C$3:$C$7690,"&gt;=  28% ",'3way'!$AE$3:$AE$7690,"&lt;&gt;2",'3way'!$Z$3:$Z$7690,"="  &amp;A6)</f>
        <v>18</v>
      </c>
      <c r="H6" s="6">
        <f>(B6/((COUNTIF('3way'!$Z$3:$Z$7690,"="&amp;A6))))</f>
        <v>9.3023255813953487E-2</v>
      </c>
      <c r="I6" s="6">
        <f>(C6/(COUNTIF('3way'!$Z$3:$Z$7690,"="&amp;A6)))</f>
        <v>0.20930232558139536</v>
      </c>
      <c r="J6" s="6">
        <f>(D6/(COUNTIF('3way'!$Z$3:$Z$7690,"="&amp;A6)))</f>
        <v>6.9767441860465115E-2</v>
      </c>
      <c r="K6" s="6">
        <f>(E6/(COUNTIF('3way'!$Z$3:$Z$7690,"="&amp;A6)))</f>
        <v>0.18604651162790697</v>
      </c>
      <c r="L6" s="6">
        <f>(F6/(COUNTIF('3way'!$Z$3:$Z$7690,"="&amp;A6)))</f>
        <v>0.16279069767441862</v>
      </c>
      <c r="M6" s="6">
        <f>(G6/(COUNTIF('3way'!$Z$3:$Z$7690,"="&amp;A6)))</f>
        <v>0.41860465116279072</v>
      </c>
      <c r="N6" s="60">
        <f>COUNTIFS('3way'!$R$3:$R$7690,"&gt;=  45% ",'3way'!$AE$3:$AE$7690,"1",'3way'!$Z$3:$Z$7690,"="  &amp;A6)</f>
        <v>6</v>
      </c>
      <c r="O6">
        <f>COUNTIFS('3way'!$R$3:$R$7690,"&gt;=  45% ",'3way'!$AE$3:$AE$7690,"&lt;&gt;1",'3way'!$Z$3:$Z$7690,"="  &amp;A6)</f>
        <v>10</v>
      </c>
      <c r="P6">
        <f>COUNTIFS('3way'!$S$3:$S$7690,"&gt;=  26% ",'3way'!$AE$3:$AE$7690,"X",'3way'!$Z$3:$Z$7690,"="  &amp;A6)</f>
        <v>8</v>
      </c>
      <c r="Q6">
        <f>COUNTIFS('3way'!$S$3:$S$7690,"&gt;=  26% ",'3way'!$AE$3:$AE$7690,"&lt;&gt;X",'3way'!$Z$3:$Z$7690,"="  &amp;A6)</f>
        <v>32</v>
      </c>
      <c r="R6">
        <f>COUNTIFS('3way'!$T$3:$T$7690,"&gt;=  28% ",'3way'!$AE$3:$AE$7690,"2",'3way'!$Z$3:$Z$7690,"="  &amp;A6)</f>
        <v>9</v>
      </c>
      <c r="S6" s="76">
        <f>COUNTIFS('3way'!$T$3:$T$7690,"&gt;=  28% ",'3way'!$AE$3:$AE$7690,"&lt;&gt;2",'3way'!$Z$3:$Z$7690,"="  &amp;A6)</f>
        <v>30</v>
      </c>
      <c r="T6" s="6">
        <f>(N6/(COUNTIF('3way'!$Z$3:$Z$7690,"="&amp;A6)))</f>
        <v>0.13953488372093023</v>
      </c>
      <c r="U6" s="6">
        <f>(O6/(COUNTIF('3way'!$Z$3:$Z$7690,"="&amp;A6)))</f>
        <v>0.23255813953488372</v>
      </c>
      <c r="V6" s="6">
        <f>(P6/(COUNTIF('3way'!$Z$3:$Z$7690,"="&amp;A6)))</f>
        <v>0.18604651162790697</v>
      </c>
      <c r="W6" s="6">
        <f>(Q6/(COUNTIF('3way'!$Z$3:$Z$7690,"="&amp;A6)))</f>
        <v>0.7441860465116279</v>
      </c>
      <c r="X6" s="6">
        <f>(R6/(COUNTIF('3way'!$Z$3:$Z$7690,"="&amp;A6)))</f>
        <v>0.20930232558139536</v>
      </c>
      <c r="Y6" s="6">
        <f>(S6/(COUNTIF('3way'!$Z$3:$Z$7690,"="&amp;A6)))</f>
        <v>0.69767441860465118</v>
      </c>
      <c r="Z6">
        <f t="shared" si="0"/>
        <v>14</v>
      </c>
      <c r="AA6" s="6">
        <f>(Z6/(COUNTIF('3way'!$Z$3:$Z$7690,"="&amp;A6)))</f>
        <v>0.32558139534883723</v>
      </c>
      <c r="AB6">
        <f t="shared" si="1"/>
        <v>23</v>
      </c>
      <c r="AC6" s="6">
        <f>(AB6/(COUNTIF('3way'!$Z$3:$Z$7690,"="&amp;A6)))</f>
        <v>0.53488372093023251</v>
      </c>
      <c r="AD6">
        <f t="shared" si="2"/>
        <v>35</v>
      </c>
      <c r="AE6" s="6">
        <f>(AD6/(COUNTIF('3way'!$Z$3:$Z$7690,"="&amp;A6)))</f>
        <v>0.81395348837209303</v>
      </c>
      <c r="AF6">
        <f t="shared" si="3"/>
        <v>72</v>
      </c>
      <c r="AG6" s="6">
        <f>(AF6/(COUNTIF('3way'!$Z$3:$Z$7690,"="&amp;A6)))</f>
        <v>1.6744186046511629</v>
      </c>
    </row>
    <row r="7" spans="1:33" x14ac:dyDescent="0.25">
      <c r="A7" s="60" t="s">
        <v>271</v>
      </c>
      <c r="B7" s="60">
        <f>COUNTIFS('3way'!$A$3:$A$7690,"&gt;=  45% ",'3way'!$AE$3:$AE$7690,"1",'3way'!$Z$3:$Z$7690,"="  &amp;A7)</f>
        <v>3</v>
      </c>
      <c r="C7" s="60">
        <f>COUNTIFS('3way'!$A$3:$A$7690,"&gt;=  45% ",'3way'!$AE$3:$AE$7690,"&lt;&gt;1",'3way'!$Z$3:$Z$7690,"="  &amp;A7)</f>
        <v>5</v>
      </c>
      <c r="D7" s="60">
        <f>COUNTIFS('3way'!$B$3:$B$7690,"&gt;=  26% ",'3way'!$AE$3:$AE$7690,"X",'3way'!$Z$3:$Z$7690,"="  &amp;A7)</f>
        <v>1</v>
      </c>
      <c r="E7" s="60">
        <f>COUNTIFS('3way'!$B$3:$B$7690,"&gt;=  26% ",'3way'!$AE$3:$AE$7690,"&lt;&gt;X",'3way'!$Z$3:$Z$7690,"="  &amp;A7)</f>
        <v>3</v>
      </c>
      <c r="F7" s="60">
        <f>COUNTIFS('3way'!$C$3:$C$7690,"&gt;=  28% ",'3way'!$AE$3:$AE$7690,"2",'3way'!$Z$3:$Z$7690,"="  &amp;A7)</f>
        <v>3</v>
      </c>
      <c r="G7" s="60">
        <f>COUNTIFS('3way'!$C$3:$C$7690,"&gt;=  28% ",'3way'!$AE$3:$AE$7690,"&lt;&gt;2",'3way'!$Z$3:$Z$7690,"="  &amp;A7)</f>
        <v>15</v>
      </c>
      <c r="H7" s="6">
        <f>(B7/((COUNTIF('3way'!$Z$3:$Z$7690,"="&amp;A7))))</f>
        <v>0.14285714285714285</v>
      </c>
      <c r="I7" s="6">
        <f>(C7/(COUNTIF('3way'!$Z$3:$Z$7690,"="&amp;A7)))</f>
        <v>0.23809523809523808</v>
      </c>
      <c r="J7" s="6">
        <f>(D7/(COUNTIF('3way'!$Z$3:$Z$7690,"="&amp;A7)))</f>
        <v>4.7619047619047616E-2</v>
      </c>
      <c r="K7" s="6">
        <f>(E7/(COUNTIF('3way'!$Z$3:$Z$7690,"="&amp;A7)))</f>
        <v>0.14285714285714285</v>
      </c>
      <c r="L7" s="6">
        <f>(F7/(COUNTIF('3way'!$Z$3:$Z$7690,"="&amp;A7)))</f>
        <v>0.14285714285714285</v>
      </c>
      <c r="M7" s="6">
        <f>(G7/(COUNTIF('3way'!$Z$3:$Z$7690,"="&amp;A7)))</f>
        <v>0.7142857142857143</v>
      </c>
      <c r="N7" s="60">
        <f>COUNTIFS('3way'!$R$3:$R$7690,"&gt;=  45% ",'3way'!$AE$3:$AE$7690,"1",'3way'!$Z$3:$Z$7690,"="  &amp;A7)</f>
        <v>4</v>
      </c>
      <c r="O7">
        <f>COUNTIFS('3way'!$R$3:$R$7690,"&gt;=  45% ",'3way'!$AE$3:$AE$7690,"&lt;&gt;1",'3way'!$Z$3:$Z$7690,"="  &amp;A7)</f>
        <v>7</v>
      </c>
      <c r="P7">
        <f>COUNTIFS('3way'!$S$3:$S$7690,"&gt;=  26% ",'3way'!$AE$3:$AE$7690,"X",'3way'!$Z$3:$Z$7690,"="  &amp;A7)</f>
        <v>2</v>
      </c>
      <c r="Q7">
        <f>COUNTIFS('3way'!$S$3:$S$7690,"&gt;=  26% ",'3way'!$AE$3:$AE$7690,"&lt;&gt;X",'3way'!$Z$3:$Z$7690,"="  &amp;A7)</f>
        <v>12</v>
      </c>
      <c r="R7">
        <f>COUNTIFS('3way'!$T$3:$T$7690,"&gt;=  28% ",'3way'!$AE$3:$AE$7690,"2",'3way'!$Z$3:$Z$7690,"="  &amp;A7)</f>
        <v>3</v>
      </c>
      <c r="S7" s="76">
        <f>COUNTIFS('3way'!$T$3:$T$7690,"&gt;=  28% ",'3way'!$AE$3:$AE$7690,"&lt;&gt;2",'3way'!$Z$3:$Z$7690,"="  &amp;A7)</f>
        <v>14</v>
      </c>
      <c r="T7" s="6">
        <f>(N7/(COUNTIF('3way'!$Z$3:$Z$7690,"="&amp;A7)))</f>
        <v>0.19047619047619047</v>
      </c>
      <c r="U7" s="6">
        <f>(O7/(COUNTIF('3way'!$Z$3:$Z$7690,"="&amp;A7)))</f>
        <v>0.33333333333333331</v>
      </c>
      <c r="V7" s="6">
        <f>(P7/(COUNTIF('3way'!$Z$3:$Z$7690,"="&amp;A7)))</f>
        <v>9.5238095238095233E-2</v>
      </c>
      <c r="W7" s="6">
        <f>(Q7/(COUNTIF('3way'!$Z$3:$Z$7690,"="&amp;A7)))</f>
        <v>0.5714285714285714</v>
      </c>
      <c r="X7" s="6">
        <f>(R7/(COUNTIF('3way'!$Z$3:$Z$7690,"="&amp;A7)))</f>
        <v>0.14285714285714285</v>
      </c>
      <c r="Y7" s="6">
        <f>(S7/(COUNTIF('3way'!$Z$3:$Z$7690,"="&amp;A7)))</f>
        <v>0.66666666666666663</v>
      </c>
      <c r="Z7">
        <f t="shared" si="0"/>
        <v>7</v>
      </c>
      <c r="AA7" s="6">
        <f>(Z7/(COUNTIF('3way'!$Z$3:$Z$7690,"="&amp;A7)))</f>
        <v>0.33333333333333331</v>
      </c>
      <c r="AB7">
        <f t="shared" si="1"/>
        <v>9</v>
      </c>
      <c r="AC7" s="6">
        <f>(AB7/(COUNTIF('3way'!$Z$3:$Z$7690,"="&amp;A7)))</f>
        <v>0.42857142857142855</v>
      </c>
      <c r="AD7">
        <f t="shared" si="2"/>
        <v>23</v>
      </c>
      <c r="AE7" s="6">
        <f>(AD7/(COUNTIF('3way'!$Z$3:$Z$7690,"="&amp;A7)))</f>
        <v>1.0952380952380953</v>
      </c>
      <c r="AF7">
        <f t="shared" si="3"/>
        <v>33</v>
      </c>
      <c r="AG7" s="6">
        <f>(AF7/(COUNTIF('3way'!$Z$3:$Z$7690,"="&amp;A7)))</f>
        <v>1.5714285714285714</v>
      </c>
    </row>
    <row r="8" spans="1:33" x14ac:dyDescent="0.25">
      <c r="A8" s="60" t="s">
        <v>272</v>
      </c>
      <c r="B8" s="60">
        <f>COUNTIFS('3way'!$A$3:$A$7690,"&gt;=  45% ",'3way'!$AE$3:$AE$7690,"1",'3way'!$Z$3:$Z$7690,"="  &amp;A8)</f>
        <v>5</v>
      </c>
      <c r="C8" s="60">
        <f>COUNTIFS('3way'!$A$3:$A$7690,"&gt;=  45% ",'3way'!$AE$3:$AE$7690,"&lt;&gt;1",'3way'!$Z$3:$Z$7690,"="  &amp;A8)</f>
        <v>17</v>
      </c>
      <c r="D8" s="60">
        <f>COUNTIFS('3way'!$B$3:$B$7690,"&gt;=  26% ",'3way'!$AE$3:$AE$7690,"X",'3way'!$Z$3:$Z$7690,"="  &amp;A8)</f>
        <v>2</v>
      </c>
      <c r="E8" s="60">
        <f>COUNTIFS('3way'!$B$3:$B$7690,"&gt;=  26% ",'3way'!$AE$3:$AE$7690,"&lt;&gt;X",'3way'!$Z$3:$Z$7690,"="  &amp;A8)</f>
        <v>26</v>
      </c>
      <c r="F8" s="60">
        <f>COUNTIFS('3way'!$C$3:$C$7690,"&gt;=  28% ",'3way'!$AE$3:$AE$7690,"2",'3way'!$Z$3:$Z$7690,"="  &amp;A8)</f>
        <v>4</v>
      </c>
      <c r="G8" s="60">
        <f>COUNTIFS('3way'!$C$3:$C$7690,"&gt;=  28% ",'3way'!$AE$3:$AE$7690,"&lt;&gt;2",'3way'!$Z$3:$Z$7690,"="  &amp;A8)</f>
        <v>26</v>
      </c>
      <c r="H8" s="6">
        <f>(B8/((COUNTIF('3way'!$Z$3:$Z$7690,"="&amp;A8))))</f>
        <v>0.10204081632653061</v>
      </c>
      <c r="I8" s="6">
        <f>(C8/(COUNTIF('3way'!$Z$3:$Z$7690,"="&amp;A8)))</f>
        <v>0.34693877551020408</v>
      </c>
      <c r="J8" s="6">
        <f>(D8/(COUNTIF('3way'!$Z$3:$Z$7690,"="&amp;A8)))</f>
        <v>4.0816326530612242E-2</v>
      </c>
      <c r="K8" s="6">
        <f>(E8/(COUNTIF('3way'!$Z$3:$Z$7690,"="&amp;A8)))</f>
        <v>0.53061224489795922</v>
      </c>
      <c r="L8" s="6">
        <f>(F8/(COUNTIF('3way'!$Z$3:$Z$7690,"="&amp;A8)))</f>
        <v>8.1632653061224483E-2</v>
      </c>
      <c r="M8" s="6">
        <f>(G8/(COUNTIF('3way'!$Z$3:$Z$7690,"="&amp;A8)))</f>
        <v>0.53061224489795922</v>
      </c>
      <c r="N8" s="60">
        <f>COUNTIFS('3way'!$R$3:$R$7690,"&gt;=  45% ",'3way'!$AE$3:$AE$7690,"1",'3way'!$Z$3:$Z$7690,"="  &amp;A8)</f>
        <v>6</v>
      </c>
      <c r="O8">
        <f>COUNTIFS('3way'!$R$3:$R$7690,"&gt;=  45% ",'3way'!$AE$3:$AE$7690,"&lt;&gt;1",'3way'!$Z$3:$Z$7690,"="  &amp;A8)</f>
        <v>14</v>
      </c>
      <c r="P8">
        <f>COUNTIFS('3way'!$S$3:$S$7690,"&gt;=  26% ",'3way'!$AE$3:$AE$7690,"X",'3way'!$Z$3:$Z$7690,"="  &amp;A8)</f>
        <v>3</v>
      </c>
      <c r="Q8">
        <f>COUNTIFS('3way'!$S$3:$S$7690,"&gt;=  26% ",'3way'!$AE$3:$AE$7690,"&lt;&gt;X",'3way'!$Z$3:$Z$7690,"="  &amp;A8)</f>
        <v>28</v>
      </c>
      <c r="R8">
        <f>COUNTIFS('3way'!$T$3:$T$7690,"&gt;=  28% ",'3way'!$AE$3:$AE$7690,"2",'3way'!$Z$3:$Z$7690,"="  &amp;A8)</f>
        <v>6</v>
      </c>
      <c r="S8" s="76">
        <f>COUNTIFS('3way'!$T$3:$T$7690,"&gt;=  28% ",'3way'!$AE$3:$AE$7690,"&lt;&gt;2",'3way'!$Z$3:$Z$7690,"="  &amp;A8)</f>
        <v>35</v>
      </c>
      <c r="T8" s="6">
        <f>(N8/(COUNTIF('3way'!$Z$3:$Z$7690,"="&amp;A8)))</f>
        <v>0.12244897959183673</v>
      </c>
      <c r="U8" s="6">
        <f>(O8/(COUNTIF('3way'!$Z$3:$Z$7690,"="&amp;A8)))</f>
        <v>0.2857142857142857</v>
      </c>
      <c r="V8" s="6">
        <f>(P8/(COUNTIF('3way'!$Z$3:$Z$7690,"="&amp;A8)))</f>
        <v>6.1224489795918366E-2</v>
      </c>
      <c r="W8" s="6">
        <f>(Q8/(COUNTIF('3way'!$Z$3:$Z$7690,"="&amp;A8)))</f>
        <v>0.5714285714285714</v>
      </c>
      <c r="X8" s="6">
        <f>(R8/(COUNTIF('3way'!$Z$3:$Z$7690,"="&amp;A8)))</f>
        <v>0.12244897959183673</v>
      </c>
      <c r="Y8" s="6">
        <f>(S8/(COUNTIF('3way'!$Z$3:$Z$7690,"="&amp;A8)))</f>
        <v>0.7142857142857143</v>
      </c>
      <c r="Z8">
        <f t="shared" si="0"/>
        <v>11</v>
      </c>
      <c r="AA8" s="6">
        <f>(Z8/(COUNTIF('3way'!$Z$3:$Z$7690,"="&amp;A8)))</f>
        <v>0.22448979591836735</v>
      </c>
      <c r="AB8">
        <f t="shared" si="1"/>
        <v>15</v>
      </c>
      <c r="AC8" s="6">
        <f>(AB8/(COUNTIF('3way'!$Z$3:$Z$7690,"="&amp;A8)))</f>
        <v>0.30612244897959184</v>
      </c>
      <c r="AD8">
        <f t="shared" si="2"/>
        <v>69</v>
      </c>
      <c r="AE8" s="6">
        <f>(AD8/(COUNTIF('3way'!$Z$3:$Z$7690,"="&amp;A8)))</f>
        <v>1.4081632653061225</v>
      </c>
      <c r="AF8">
        <f t="shared" si="3"/>
        <v>77</v>
      </c>
      <c r="AG8" s="6">
        <f>(AF8/(COUNTIF('3way'!$Z$3:$Z$7690,"="&amp;A8)))</f>
        <v>1.5714285714285714</v>
      </c>
    </row>
    <row r="9" spans="1:33" x14ac:dyDescent="0.25">
      <c r="A9" s="60" t="s">
        <v>273</v>
      </c>
      <c r="B9" s="60">
        <f>COUNTIFS('3way'!$A$3:$A$7690,"&gt;=  45% ",'3way'!$AE$3:$AE$7690,"1",'3way'!$Z$3:$Z$7690,"="  &amp;A9)</f>
        <v>4</v>
      </c>
      <c r="C9" s="60">
        <f>COUNTIFS('3way'!$A$3:$A$7690,"&gt;=  45% ",'3way'!$AE$3:$AE$7690,"&lt;&gt;1",'3way'!$Z$3:$Z$7690,"="  &amp;A9)</f>
        <v>10</v>
      </c>
      <c r="D9" s="60">
        <f>COUNTIFS('3way'!$B$3:$B$7690,"&gt;=  26% ",'3way'!$AE$3:$AE$7690,"X",'3way'!$Z$3:$Z$7690,"="  &amp;A9)</f>
        <v>1</v>
      </c>
      <c r="E9" s="60">
        <f>COUNTIFS('3way'!$B$3:$B$7690,"&gt;=  26% ",'3way'!$AE$3:$AE$7690,"&lt;&gt;X",'3way'!$Z$3:$Z$7690,"="  &amp;A9)</f>
        <v>18</v>
      </c>
      <c r="F9" s="60">
        <f>COUNTIFS('3way'!$C$3:$C$7690,"&gt;=  28% ",'3way'!$AE$3:$AE$7690,"2",'3way'!$Z$3:$Z$7690,"="  &amp;A9)</f>
        <v>5</v>
      </c>
      <c r="G9" s="60">
        <f>COUNTIFS('3way'!$C$3:$C$7690,"&gt;=  28% ",'3way'!$AE$3:$AE$7690,"&lt;&gt;2",'3way'!$Z$3:$Z$7690,"="  &amp;A9)</f>
        <v>16</v>
      </c>
      <c r="H9" s="6">
        <f>(B9/((COUNTIF('3way'!$Z$3:$Z$7690,"="&amp;A9))))</f>
        <v>0.1</v>
      </c>
      <c r="I9" s="6">
        <f>(C9/(COUNTIF('3way'!$Z$3:$Z$7690,"="&amp;A9)))</f>
        <v>0.25</v>
      </c>
      <c r="J9" s="6">
        <f>(D9/(COUNTIF('3way'!$Z$3:$Z$7690,"="&amp;A9)))</f>
        <v>2.5000000000000001E-2</v>
      </c>
      <c r="K9" s="6">
        <f>(E9/(COUNTIF('3way'!$Z$3:$Z$7690,"="&amp;A9)))</f>
        <v>0.45</v>
      </c>
      <c r="L9" s="6">
        <f>(F9/(COUNTIF('3way'!$Z$3:$Z$7690,"="&amp;A9)))</f>
        <v>0.125</v>
      </c>
      <c r="M9" s="6">
        <f>(G9/(COUNTIF('3way'!$Z$3:$Z$7690,"="&amp;A9)))</f>
        <v>0.4</v>
      </c>
      <c r="N9" s="60">
        <f>COUNTIFS('3way'!$R$3:$R$7690,"&gt;=  45% ",'3way'!$AE$3:$AE$7690,"1",'3way'!$Z$3:$Z$7690,"="  &amp;A9)</f>
        <v>3</v>
      </c>
      <c r="O9">
        <f>COUNTIFS('3way'!$R$3:$R$7690,"&gt;=  45% ",'3way'!$AE$3:$AE$7690,"&lt;&gt;1",'3way'!$Z$3:$Z$7690,"="  &amp;A9)</f>
        <v>7</v>
      </c>
      <c r="P9">
        <f>COUNTIFS('3way'!$S$3:$S$7690,"&gt;=  26% ",'3way'!$AE$3:$AE$7690,"X",'3way'!$Z$3:$Z$7690,"="  &amp;A9)</f>
        <v>4</v>
      </c>
      <c r="Q9">
        <f>COUNTIFS('3way'!$S$3:$S$7690,"&gt;=  26% ",'3way'!$AE$3:$AE$7690,"&lt;&gt;X",'3way'!$Z$3:$Z$7690,"="  &amp;A9)</f>
        <v>30</v>
      </c>
      <c r="R9">
        <f>COUNTIFS('3way'!$T$3:$T$7690,"&gt;=  28% ",'3way'!$AE$3:$AE$7690,"2",'3way'!$Z$3:$Z$7690,"="  &amp;A9)</f>
        <v>9</v>
      </c>
      <c r="S9" s="76">
        <f>COUNTIFS('3way'!$T$3:$T$7690,"&gt;=  28% ",'3way'!$AE$3:$AE$7690,"&lt;&gt;2",'3way'!$Z$3:$Z$7690,"="  &amp;A9)</f>
        <v>27</v>
      </c>
      <c r="T9" s="6">
        <f>(N9/(COUNTIF('3way'!$Z$3:$Z$7690,"="&amp;A9)))</f>
        <v>7.4999999999999997E-2</v>
      </c>
      <c r="U9" s="6">
        <f>(O9/(COUNTIF('3way'!$Z$3:$Z$7690,"="&amp;A9)))</f>
        <v>0.17499999999999999</v>
      </c>
      <c r="V9" s="6">
        <f>(P9/(COUNTIF('3way'!$Z$3:$Z$7690,"="&amp;A9)))</f>
        <v>0.1</v>
      </c>
      <c r="W9" s="6">
        <f>(Q9/(COUNTIF('3way'!$Z$3:$Z$7690,"="&amp;A9)))</f>
        <v>0.75</v>
      </c>
      <c r="X9" s="6">
        <f>(R9/(COUNTIF('3way'!$Z$3:$Z$7690,"="&amp;A9)))</f>
        <v>0.22500000000000001</v>
      </c>
      <c r="Y9" s="6">
        <f>(S9/(COUNTIF('3way'!$Z$3:$Z$7690,"="&amp;A9)))</f>
        <v>0.67500000000000004</v>
      </c>
      <c r="Z9">
        <f t="shared" si="0"/>
        <v>10</v>
      </c>
      <c r="AA9" s="6">
        <f>(Z9/(COUNTIF('3way'!$Z$3:$Z$7690,"="&amp;A9)))</f>
        <v>0.25</v>
      </c>
      <c r="AB9">
        <f t="shared" si="1"/>
        <v>16</v>
      </c>
      <c r="AC9" s="6">
        <f>(AB9/(COUNTIF('3way'!$Z$3:$Z$7690,"="&amp;A9)))</f>
        <v>0.4</v>
      </c>
      <c r="AD9">
        <f t="shared" si="2"/>
        <v>44</v>
      </c>
      <c r="AE9" s="6">
        <f>(AD9/(COUNTIF('3way'!$Z$3:$Z$7690,"="&amp;A9)))</f>
        <v>1.1000000000000001</v>
      </c>
      <c r="AF9">
        <f t="shared" si="3"/>
        <v>64</v>
      </c>
      <c r="AG9" s="6">
        <f>(AF9/(COUNTIF('3way'!$Z$3:$Z$7690,"="&amp;A9)))</f>
        <v>1.6</v>
      </c>
    </row>
    <row r="10" spans="1:33" x14ac:dyDescent="0.25">
      <c r="A10" s="60" t="s">
        <v>274</v>
      </c>
      <c r="B10" s="60">
        <f>COUNTIFS('3way'!$A$3:$A$7690,"&gt;=  45% ",'3way'!$AE$3:$AE$7690,"1",'3way'!$Z$3:$Z$7690,"="  &amp;A10)</f>
        <v>5</v>
      </c>
      <c r="C10" s="60">
        <f>COUNTIFS('3way'!$A$3:$A$7690,"&gt;=  45% ",'3way'!$AE$3:$AE$7690,"&lt;&gt;1",'3way'!$Z$3:$Z$7690,"="  &amp;A10)</f>
        <v>21</v>
      </c>
      <c r="D10" s="60">
        <f>COUNTIFS('3way'!$B$3:$B$7690,"&gt;=  26% ",'3way'!$AE$3:$AE$7690,"X",'3way'!$Z$3:$Z$7690,"="  &amp;A10)</f>
        <v>8</v>
      </c>
      <c r="E10" s="60">
        <f>COUNTIFS('3way'!$B$3:$B$7690,"&gt;=  26% ",'3way'!$AE$3:$AE$7690,"&lt;&gt;X",'3way'!$Z$3:$Z$7690,"="  &amp;A10)</f>
        <v>18</v>
      </c>
      <c r="F10" s="60">
        <f>COUNTIFS('3way'!$C$3:$C$7690,"&gt;=  28% ",'3way'!$AE$3:$AE$7690,"2",'3way'!$Z$3:$Z$7690,"="  &amp;A10)</f>
        <v>11</v>
      </c>
      <c r="G10" s="60">
        <f>COUNTIFS('3way'!$C$3:$C$7690,"&gt;=  28% ",'3way'!$AE$3:$AE$7690,"&lt;&gt;2",'3way'!$Z$3:$Z$7690,"="  &amp;A10)</f>
        <v>26</v>
      </c>
      <c r="H10" s="6">
        <f>(B10/((COUNTIF('3way'!$Z$3:$Z$7690,"="&amp;A10))))</f>
        <v>9.6153846153846159E-2</v>
      </c>
      <c r="I10" s="6">
        <f>(C10/(COUNTIF('3way'!$Z$3:$Z$7690,"="&amp;A10)))</f>
        <v>0.40384615384615385</v>
      </c>
      <c r="J10" s="6">
        <f>(D10/(COUNTIF('3way'!$Z$3:$Z$7690,"="&amp;A10)))</f>
        <v>0.15384615384615385</v>
      </c>
      <c r="K10" s="6">
        <f>(E10/(COUNTIF('3way'!$Z$3:$Z$7690,"="&amp;A10)))</f>
        <v>0.34615384615384615</v>
      </c>
      <c r="L10" s="6">
        <f>(F10/(COUNTIF('3way'!$Z$3:$Z$7690,"="&amp;A10)))</f>
        <v>0.21153846153846154</v>
      </c>
      <c r="M10" s="6">
        <f>(G10/(COUNTIF('3way'!$Z$3:$Z$7690,"="&amp;A10)))</f>
        <v>0.5</v>
      </c>
      <c r="N10" s="60">
        <f>COUNTIFS('3way'!$R$3:$R$7690,"&gt;=  45% ",'3way'!$AE$3:$AE$7690,"1",'3way'!$Z$3:$Z$7690,"="  &amp;A10)</f>
        <v>10</v>
      </c>
      <c r="O10">
        <f>COUNTIFS('3way'!$R$3:$R$7690,"&gt;=  45% ",'3way'!$AE$3:$AE$7690,"&lt;&gt;1",'3way'!$Z$3:$Z$7690,"="  &amp;A10)</f>
        <v>22</v>
      </c>
      <c r="P10">
        <f>COUNTIFS('3way'!$S$3:$S$7690,"&gt;=  26% ",'3way'!$AE$3:$AE$7690,"X",'3way'!$Z$3:$Z$7690,"="  &amp;A10)</f>
        <v>13</v>
      </c>
      <c r="Q10">
        <f>COUNTIFS('3way'!$S$3:$S$7690,"&gt;=  26% ",'3way'!$AE$3:$AE$7690,"&lt;&gt;X",'3way'!$Z$3:$Z$7690,"="  &amp;A10)</f>
        <v>29</v>
      </c>
      <c r="R10">
        <f>COUNTIFS('3way'!$T$3:$T$7690,"&gt;=  28% ",'3way'!$AE$3:$AE$7690,"2",'3way'!$Z$3:$Z$7690,"="  &amp;A10)</f>
        <v>11</v>
      </c>
      <c r="S10" s="76">
        <f>COUNTIFS('3way'!$T$3:$T$7690,"&gt;=  28% ",'3way'!$AE$3:$AE$7690,"&lt;&gt;2",'3way'!$Z$3:$Z$7690,"="  &amp;A10)</f>
        <v>26</v>
      </c>
      <c r="T10" s="6">
        <f>(N10/(COUNTIF('3way'!$Z$3:$Z$7690,"="&amp;A10)))</f>
        <v>0.19230769230769232</v>
      </c>
      <c r="U10" s="6">
        <f>(O10/(COUNTIF('3way'!$Z$3:$Z$7690,"="&amp;A10)))</f>
        <v>0.42307692307692307</v>
      </c>
      <c r="V10" s="6">
        <f>(P10/(COUNTIF('3way'!$Z$3:$Z$7690,"="&amp;A10)))</f>
        <v>0.25</v>
      </c>
      <c r="W10" s="6">
        <f>(Q10/(COUNTIF('3way'!$Z$3:$Z$7690,"="&amp;A10)))</f>
        <v>0.55769230769230771</v>
      </c>
      <c r="X10" s="6">
        <f>(R10/(COUNTIF('3way'!$Z$3:$Z$7690,"="&amp;A10)))</f>
        <v>0.21153846153846154</v>
      </c>
      <c r="Y10" s="6">
        <f>(S10/(COUNTIF('3way'!$Z$3:$Z$7690,"="&amp;A10)))</f>
        <v>0.5</v>
      </c>
      <c r="Z10">
        <f t="shared" si="0"/>
        <v>24</v>
      </c>
      <c r="AA10" s="6">
        <f>(Z10/(COUNTIF('3way'!$Z$3:$Z$7690,"="&amp;A10)))</f>
        <v>0.46153846153846156</v>
      </c>
      <c r="AB10">
        <f t="shared" si="1"/>
        <v>34</v>
      </c>
      <c r="AC10" s="6">
        <f>(AB10/(COUNTIF('3way'!$Z$3:$Z$7690,"="&amp;A10)))</f>
        <v>0.65384615384615385</v>
      </c>
      <c r="AD10">
        <f t="shared" si="2"/>
        <v>65</v>
      </c>
      <c r="AE10" s="6">
        <f>(AD10/(COUNTIF('3way'!$Z$3:$Z$7690,"="&amp;A10)))</f>
        <v>1.25</v>
      </c>
      <c r="AF10">
        <f t="shared" si="3"/>
        <v>77</v>
      </c>
      <c r="AG10" s="6">
        <f>(AF10/(COUNTIF('3way'!$Z$3:$Z$7690,"="&amp;A10)))</f>
        <v>1.4807692307692308</v>
      </c>
    </row>
    <row r="11" spans="1:33" x14ac:dyDescent="0.25">
      <c r="A11" s="60" t="s">
        <v>275</v>
      </c>
      <c r="B11" s="60">
        <f>COUNTIFS('3way'!$A$3:$A$7690,"&gt;=  45% ",'3way'!$AE$3:$AE$7690,"1",'3way'!$Z$3:$Z$7690,"="  &amp;A11)</f>
        <v>15</v>
      </c>
      <c r="C11" s="60">
        <f>COUNTIFS('3way'!$A$3:$A$7690,"&gt;=  45% ",'3way'!$AE$3:$AE$7690,"&lt;&gt;1",'3way'!$Z$3:$Z$7690,"="  &amp;A11)</f>
        <v>37</v>
      </c>
      <c r="D11" s="60">
        <f>COUNTIFS('3way'!$B$3:$B$7690,"&gt;=  26% ",'3way'!$AE$3:$AE$7690,"X",'3way'!$Z$3:$Z$7690,"="  &amp;A11)</f>
        <v>6</v>
      </c>
      <c r="E11" s="60">
        <f>COUNTIFS('3way'!$B$3:$B$7690,"&gt;=  26% ",'3way'!$AE$3:$AE$7690,"&lt;&gt;X",'3way'!$Z$3:$Z$7690,"="  &amp;A11)</f>
        <v>36</v>
      </c>
      <c r="F11" s="60">
        <f>COUNTIFS('3way'!$C$3:$C$7690,"&gt;=  28% ",'3way'!$AE$3:$AE$7690,"2",'3way'!$Z$3:$Z$7690,"="  &amp;A11)</f>
        <v>5</v>
      </c>
      <c r="G11" s="60">
        <f>COUNTIFS('3way'!$C$3:$C$7690,"&gt;=  28% ",'3way'!$AE$3:$AE$7690,"&lt;&gt;2",'3way'!$Z$3:$Z$7690,"="  &amp;A11)</f>
        <v>38</v>
      </c>
      <c r="H11" s="6">
        <f>(B11/((COUNTIF('3way'!$Z$3:$Z$7690,"="&amp;A11))))</f>
        <v>0.17647058823529413</v>
      </c>
      <c r="I11" s="6">
        <f>(C11/(COUNTIF('3way'!$Z$3:$Z$7690,"="&amp;A11)))</f>
        <v>0.43529411764705883</v>
      </c>
      <c r="J11" s="6">
        <f>(D11/(COUNTIF('3way'!$Z$3:$Z$7690,"="&amp;A11)))</f>
        <v>7.0588235294117646E-2</v>
      </c>
      <c r="K11" s="6">
        <f>(E11/(COUNTIF('3way'!$Z$3:$Z$7690,"="&amp;A11)))</f>
        <v>0.42352941176470588</v>
      </c>
      <c r="L11" s="6">
        <f>(F11/(COUNTIF('3way'!$Z$3:$Z$7690,"="&amp;A11)))</f>
        <v>5.8823529411764705E-2</v>
      </c>
      <c r="M11" s="6">
        <f>(G11/(COUNTIF('3way'!$Z$3:$Z$7690,"="&amp;A11)))</f>
        <v>0.44705882352941179</v>
      </c>
      <c r="N11" s="60">
        <f>COUNTIFS('3way'!$R$3:$R$7690,"&gt;=  45% ",'3way'!$AE$3:$AE$7690,"1",'3way'!$Z$3:$Z$7690,"="  &amp;A11)</f>
        <v>10</v>
      </c>
      <c r="O11">
        <f>COUNTIFS('3way'!$R$3:$R$7690,"&gt;=  45% ",'3way'!$AE$3:$AE$7690,"&lt;&gt;1",'3way'!$Z$3:$Z$7690,"="  &amp;A11)</f>
        <v>29</v>
      </c>
      <c r="P11">
        <f>COUNTIFS('3way'!$S$3:$S$7690,"&gt;=  26% ",'3way'!$AE$3:$AE$7690,"X",'3way'!$Z$3:$Z$7690,"="  &amp;A11)</f>
        <v>10</v>
      </c>
      <c r="Q11">
        <f>COUNTIFS('3way'!$S$3:$S$7690,"&gt;=  26% ",'3way'!$AE$3:$AE$7690,"&lt;&gt;X",'3way'!$Z$3:$Z$7690,"="  &amp;A11)</f>
        <v>66</v>
      </c>
      <c r="R11">
        <f>COUNTIFS('3way'!$T$3:$T$7690,"&gt;=  28% ",'3way'!$AE$3:$AE$7690,"2",'3way'!$Z$3:$Z$7690,"="  &amp;A11)</f>
        <v>7</v>
      </c>
      <c r="S11" s="76">
        <f>COUNTIFS('3way'!$T$3:$T$7690,"&gt;=  28% ",'3way'!$AE$3:$AE$7690,"&lt;&gt;2",'3way'!$Z$3:$Z$7690,"="  &amp;A11)</f>
        <v>47</v>
      </c>
      <c r="T11" s="6">
        <f>(N11/(COUNTIF('3way'!$Z$3:$Z$7690,"="&amp;A11)))</f>
        <v>0.11764705882352941</v>
      </c>
      <c r="U11" s="6">
        <f>(O11/(COUNTIF('3way'!$Z$3:$Z$7690,"="&amp;A11)))</f>
        <v>0.3411764705882353</v>
      </c>
      <c r="V11" s="6">
        <f>(P11/(COUNTIF('3way'!$Z$3:$Z$7690,"="&amp;A11)))</f>
        <v>0.11764705882352941</v>
      </c>
      <c r="W11" s="6">
        <f>(Q11/(COUNTIF('3way'!$Z$3:$Z$7690,"="&amp;A11)))</f>
        <v>0.77647058823529413</v>
      </c>
      <c r="X11" s="6">
        <f>(R11/(COUNTIF('3way'!$Z$3:$Z$7690,"="&amp;A11)))</f>
        <v>8.2352941176470587E-2</v>
      </c>
      <c r="Y11" s="6">
        <f>(S11/(COUNTIF('3way'!$Z$3:$Z$7690,"="&amp;A11)))</f>
        <v>0.55294117647058827</v>
      </c>
      <c r="Z11">
        <f t="shared" si="0"/>
        <v>26</v>
      </c>
      <c r="AA11" s="6">
        <f>(Z11/(COUNTIF('3way'!$Z$3:$Z$7690,"="&amp;A11)))</f>
        <v>0.30588235294117649</v>
      </c>
      <c r="AB11">
        <f t="shared" si="1"/>
        <v>27</v>
      </c>
      <c r="AC11" s="6">
        <f>(AB11/(COUNTIF('3way'!$Z$3:$Z$7690,"="&amp;A11)))</f>
        <v>0.31764705882352939</v>
      </c>
      <c r="AD11">
        <f t="shared" si="2"/>
        <v>111</v>
      </c>
      <c r="AE11" s="6">
        <f>(AD11/(COUNTIF('3way'!$Z$3:$Z$7690,"="&amp;A11)))</f>
        <v>1.3058823529411765</v>
      </c>
      <c r="AF11">
        <f t="shared" si="3"/>
        <v>142</v>
      </c>
      <c r="AG11" s="6">
        <f>(AF11/(COUNTIF('3way'!$Z$3:$Z$7690,"="&amp;A11)))</f>
        <v>1.6705882352941177</v>
      </c>
    </row>
    <row r="12" spans="1:33" x14ac:dyDescent="0.25">
      <c r="A12" s="60" t="s">
        <v>276</v>
      </c>
      <c r="B12" s="60">
        <f>COUNTIFS('3way'!$A$3:$A$7690,"&gt;=  45% ",'3way'!$AE$3:$AE$7690,"1",'3way'!$Z$3:$Z$7690,"="  &amp;A12)</f>
        <v>14</v>
      </c>
      <c r="C12" s="60">
        <f>COUNTIFS('3way'!$A$3:$A$7690,"&gt;=  45% ",'3way'!$AE$3:$AE$7690,"&lt;&gt;1",'3way'!$Z$3:$Z$7690,"="  &amp;A12)</f>
        <v>36</v>
      </c>
      <c r="D12" s="60">
        <f>COUNTIFS('3way'!$B$3:$B$7690,"&gt;=  26% ",'3way'!$AE$3:$AE$7690,"X",'3way'!$Z$3:$Z$7690,"="  &amp;A12)</f>
        <v>2</v>
      </c>
      <c r="E12" s="60">
        <f>COUNTIFS('3way'!$B$3:$B$7690,"&gt;=  26% ",'3way'!$AE$3:$AE$7690,"&lt;&gt;X",'3way'!$Z$3:$Z$7690,"="  &amp;A12)</f>
        <v>25</v>
      </c>
      <c r="F12" s="60">
        <f>COUNTIFS('3way'!$C$3:$C$7690,"&gt;=  28% ",'3way'!$AE$3:$AE$7690,"2",'3way'!$Z$3:$Z$7690,"="  &amp;A12)</f>
        <v>8</v>
      </c>
      <c r="G12" s="60">
        <f>COUNTIFS('3way'!$C$3:$C$7690,"&gt;=  28% ",'3way'!$AE$3:$AE$7690,"&lt;&gt;2",'3way'!$Z$3:$Z$7690,"="  &amp;A12)</f>
        <v>46</v>
      </c>
      <c r="H12" s="6">
        <f>(B12/((COUNTIF('3way'!$Z$3:$Z$7690,"="&amp;A12))))</f>
        <v>0.16279069767441862</v>
      </c>
      <c r="I12" s="6">
        <f>(C12/(COUNTIF('3way'!$Z$3:$Z$7690,"="&amp;A12)))</f>
        <v>0.41860465116279072</v>
      </c>
      <c r="J12" s="6">
        <f>(D12/(COUNTIF('3way'!$Z$3:$Z$7690,"="&amp;A12)))</f>
        <v>2.3255813953488372E-2</v>
      </c>
      <c r="K12" s="6">
        <f>(E12/(COUNTIF('3way'!$Z$3:$Z$7690,"="&amp;A12)))</f>
        <v>0.29069767441860467</v>
      </c>
      <c r="L12" s="6">
        <f>(F12/(COUNTIF('3way'!$Z$3:$Z$7690,"="&amp;A12)))</f>
        <v>9.3023255813953487E-2</v>
      </c>
      <c r="M12" s="6">
        <f>(G12/(COUNTIF('3way'!$Z$3:$Z$7690,"="&amp;A12)))</f>
        <v>0.53488372093023251</v>
      </c>
      <c r="N12" s="60">
        <f>COUNTIFS('3way'!$R$3:$R$7690,"&gt;=  45% ",'3way'!$AE$3:$AE$7690,"1",'3way'!$Z$3:$Z$7690,"="  &amp;A12)</f>
        <v>21</v>
      </c>
      <c r="O12">
        <f>COUNTIFS('3way'!$R$3:$R$7690,"&gt;=  45% ",'3way'!$AE$3:$AE$7690,"&lt;&gt;1",'3way'!$Z$3:$Z$7690,"="  &amp;A12)</f>
        <v>50</v>
      </c>
      <c r="P12">
        <f>COUNTIFS('3way'!$S$3:$S$7690,"&gt;=  26% ",'3way'!$AE$3:$AE$7690,"X",'3way'!$Z$3:$Z$7690,"="  &amp;A12)</f>
        <v>8</v>
      </c>
      <c r="Q12">
        <f>COUNTIFS('3way'!$S$3:$S$7690,"&gt;=  26% ",'3way'!$AE$3:$AE$7690,"&lt;&gt;X",'3way'!$Z$3:$Z$7690,"="  &amp;A12)</f>
        <v>33</v>
      </c>
      <c r="R12">
        <f>COUNTIFS('3way'!$T$3:$T$7690,"&gt;=  28% ",'3way'!$AE$3:$AE$7690,"2",'3way'!$Z$3:$Z$7690,"="  &amp;A12)</f>
        <v>9</v>
      </c>
      <c r="S12" s="76">
        <f>COUNTIFS('3way'!$T$3:$T$7690,"&gt;=  28% ",'3way'!$AE$3:$AE$7690,"&lt;&gt;2",'3way'!$Z$3:$Z$7690,"="  &amp;A12)</f>
        <v>37</v>
      </c>
      <c r="T12" s="6">
        <f>(N12/(COUNTIF('3way'!$Z$3:$Z$7690,"="&amp;A12)))</f>
        <v>0.2441860465116279</v>
      </c>
      <c r="U12" s="6">
        <f>(O12/(COUNTIF('3way'!$Z$3:$Z$7690,"="&amp;A12)))</f>
        <v>0.58139534883720934</v>
      </c>
      <c r="V12" s="6">
        <f>(P12/(COUNTIF('3way'!$Z$3:$Z$7690,"="&amp;A12)))</f>
        <v>9.3023255813953487E-2</v>
      </c>
      <c r="W12" s="6">
        <f>(Q12/(COUNTIF('3way'!$Z$3:$Z$7690,"="&amp;A12)))</f>
        <v>0.38372093023255816</v>
      </c>
      <c r="X12" s="6">
        <f>(R12/(COUNTIF('3way'!$Z$3:$Z$7690,"="&amp;A12)))</f>
        <v>0.10465116279069768</v>
      </c>
      <c r="Y12" s="6">
        <f>(S12/(COUNTIF('3way'!$Z$3:$Z$7690,"="&amp;A12)))</f>
        <v>0.43023255813953487</v>
      </c>
      <c r="Z12">
        <f t="shared" si="0"/>
        <v>24</v>
      </c>
      <c r="AA12" s="6">
        <f>(Z12/(COUNTIF('3way'!$Z$3:$Z$7690,"="&amp;A12)))</f>
        <v>0.27906976744186046</v>
      </c>
      <c r="AB12">
        <f t="shared" si="1"/>
        <v>38</v>
      </c>
      <c r="AC12" s="6">
        <f>(AB12/(COUNTIF('3way'!$Z$3:$Z$7690,"="&amp;A12)))</f>
        <v>0.44186046511627908</v>
      </c>
      <c r="AD12">
        <f t="shared" si="2"/>
        <v>107</v>
      </c>
      <c r="AE12" s="6">
        <f>(AD12/(COUNTIF('3way'!$Z$3:$Z$7690,"="&amp;A12)))</f>
        <v>1.2441860465116279</v>
      </c>
      <c r="AF12">
        <f t="shared" si="3"/>
        <v>120</v>
      </c>
      <c r="AG12" s="6">
        <f>(AF12/(COUNTIF('3way'!$Z$3:$Z$7690,"="&amp;A12)))</f>
        <v>1.3953488372093024</v>
      </c>
    </row>
    <row r="13" spans="1:33" x14ac:dyDescent="0.25">
      <c r="A13" s="60" t="s">
        <v>277</v>
      </c>
      <c r="B13" s="60">
        <f>COUNTIFS('3way'!$A$3:$A$7690,"&gt;=  45% ",'3way'!$AE$3:$AE$7690,"1",'3way'!$Z$3:$Z$7690,"="  &amp;A13)</f>
        <v>2</v>
      </c>
      <c r="C13" s="60">
        <f>COUNTIFS('3way'!$A$3:$A$7690,"&gt;=  45% ",'3way'!$AE$3:$AE$7690,"&lt;&gt;1",'3way'!$Z$3:$Z$7690,"="  &amp;A13)</f>
        <v>6</v>
      </c>
      <c r="D13" s="60">
        <f>COUNTIFS('3way'!$B$3:$B$7690,"&gt;=  26% ",'3way'!$AE$3:$AE$7690,"X",'3way'!$Z$3:$Z$7690,"="  &amp;A13)</f>
        <v>0</v>
      </c>
      <c r="E13" s="60">
        <f>COUNTIFS('3way'!$B$3:$B$7690,"&gt;=  26% ",'3way'!$AE$3:$AE$7690,"&lt;&gt;X",'3way'!$Z$3:$Z$7690,"="  &amp;A13)</f>
        <v>6</v>
      </c>
      <c r="F13" s="60">
        <f>COUNTIFS('3way'!$C$3:$C$7690,"&gt;=  28% ",'3way'!$AE$3:$AE$7690,"2",'3way'!$Z$3:$Z$7690,"="  &amp;A13)</f>
        <v>4</v>
      </c>
      <c r="G13" s="60">
        <f>COUNTIFS('3way'!$C$3:$C$7690,"&gt;=  28% ",'3way'!$AE$3:$AE$7690,"&lt;&gt;2",'3way'!$Z$3:$Z$7690,"="  &amp;A13)</f>
        <v>12</v>
      </c>
      <c r="H13" s="6">
        <f>(B13/((COUNTIF('3way'!$Z$3:$Z$7690,"="&amp;A13))))</f>
        <v>0.10526315789473684</v>
      </c>
      <c r="I13" s="6">
        <f>(C13/(COUNTIF('3way'!$Z$3:$Z$7690,"="&amp;A13)))</f>
        <v>0.31578947368421051</v>
      </c>
      <c r="J13" s="6">
        <f>(D13/(COUNTIF('3way'!$Z$3:$Z$7690,"="&amp;A13)))</f>
        <v>0</v>
      </c>
      <c r="K13" s="6">
        <f>(E13/(COUNTIF('3way'!$Z$3:$Z$7690,"="&amp;A13)))</f>
        <v>0.31578947368421051</v>
      </c>
      <c r="L13" s="6">
        <f>(F13/(COUNTIF('3way'!$Z$3:$Z$7690,"="&amp;A13)))</f>
        <v>0.21052631578947367</v>
      </c>
      <c r="M13" s="6">
        <f>(G13/(COUNTIF('3way'!$Z$3:$Z$7690,"="&amp;A13)))</f>
        <v>0.63157894736842102</v>
      </c>
      <c r="N13" s="60">
        <f>COUNTIFS('3way'!$R$3:$R$7690,"&gt;=  45% ",'3way'!$AE$3:$AE$7690,"1",'3way'!$Z$3:$Z$7690,"="  &amp;A13)</f>
        <v>2</v>
      </c>
      <c r="O13">
        <f>COUNTIFS('3way'!$R$3:$R$7690,"&gt;=  45% ",'3way'!$AE$3:$AE$7690,"&lt;&gt;1",'3way'!$Z$3:$Z$7690,"="  &amp;A13)</f>
        <v>5</v>
      </c>
      <c r="P13">
        <f>COUNTIFS('3way'!$S$3:$S$7690,"&gt;=  26% ",'3way'!$AE$3:$AE$7690,"X",'3way'!$Z$3:$Z$7690,"="  &amp;A13)</f>
        <v>0</v>
      </c>
      <c r="Q13">
        <f>COUNTIFS('3way'!$S$3:$S$7690,"&gt;=  26% ",'3way'!$AE$3:$AE$7690,"&lt;&gt;X",'3way'!$Z$3:$Z$7690,"="  &amp;A13)</f>
        <v>15</v>
      </c>
      <c r="R13">
        <f>COUNTIFS('3way'!$T$3:$T$7690,"&gt;=  28% ",'3way'!$AE$3:$AE$7690,"2",'3way'!$Z$3:$Z$7690,"="  &amp;A13)</f>
        <v>4</v>
      </c>
      <c r="S13" s="76">
        <f>COUNTIFS('3way'!$T$3:$T$7690,"&gt;=  28% ",'3way'!$AE$3:$AE$7690,"&lt;&gt;2",'3way'!$Z$3:$Z$7690,"="  &amp;A13)</f>
        <v>11</v>
      </c>
      <c r="T13" s="6">
        <f>(N13/(COUNTIF('3way'!$Z$3:$Z$7690,"="&amp;A13)))</f>
        <v>0.10526315789473684</v>
      </c>
      <c r="U13" s="6">
        <f>(O13/(COUNTIF('3way'!$Z$3:$Z$7690,"="&amp;A13)))</f>
        <v>0.26315789473684209</v>
      </c>
      <c r="V13" s="6">
        <f>(P13/(COUNTIF('3way'!$Z$3:$Z$7690,"="&amp;A13)))</f>
        <v>0</v>
      </c>
      <c r="W13" s="6">
        <f>(Q13/(COUNTIF('3way'!$Z$3:$Z$7690,"="&amp;A13)))</f>
        <v>0.78947368421052633</v>
      </c>
      <c r="X13" s="6">
        <f>(R13/(COUNTIF('3way'!$Z$3:$Z$7690,"="&amp;A13)))</f>
        <v>0.21052631578947367</v>
      </c>
      <c r="Y13" s="6">
        <f>(S13/(COUNTIF('3way'!$Z$3:$Z$7690,"="&amp;A13)))</f>
        <v>0.57894736842105265</v>
      </c>
      <c r="Z13">
        <f t="shared" si="0"/>
        <v>6</v>
      </c>
      <c r="AA13" s="6">
        <f>(Z13/(COUNTIF('3way'!$Z$3:$Z$7690,"="&amp;A13)))</f>
        <v>0.31578947368421051</v>
      </c>
      <c r="AB13">
        <f t="shared" si="1"/>
        <v>6</v>
      </c>
      <c r="AC13" s="6">
        <f>(AB13/(COUNTIF('3way'!$Z$3:$Z$7690,"="&amp;A13)))</f>
        <v>0.31578947368421051</v>
      </c>
      <c r="AD13">
        <f t="shared" si="2"/>
        <v>24</v>
      </c>
      <c r="AE13" s="6">
        <f>(AD13/(COUNTIF('3way'!$Z$3:$Z$7690,"="&amp;A13)))</f>
        <v>1.263157894736842</v>
      </c>
      <c r="AF13">
        <f t="shared" si="3"/>
        <v>31</v>
      </c>
      <c r="AG13" s="6">
        <f>(AF13/(COUNTIF('3way'!$Z$3:$Z$7690,"="&amp;A13)))</f>
        <v>1.631578947368421</v>
      </c>
    </row>
    <row r="14" spans="1:33" x14ac:dyDescent="0.25">
      <c r="A14" s="60" t="s">
        <v>278</v>
      </c>
      <c r="B14" s="60">
        <f>COUNTIFS('3way'!$A$3:$A$7690,"&gt;=  45% ",'3way'!$AE$3:$AE$7690,"1",'3way'!$Z$3:$Z$7690,"="  &amp;A14)</f>
        <v>7</v>
      </c>
      <c r="C14" s="60">
        <f>COUNTIFS('3way'!$A$3:$A$7690,"&gt;=  45% ",'3way'!$AE$3:$AE$7690,"&lt;&gt;1",'3way'!$Z$3:$Z$7690,"="  &amp;A14)</f>
        <v>15</v>
      </c>
      <c r="D14" s="60">
        <f>COUNTIFS('3way'!$B$3:$B$7690,"&gt;=  26% ",'3way'!$AE$3:$AE$7690,"X",'3way'!$Z$3:$Z$7690,"="  &amp;A14)</f>
        <v>1</v>
      </c>
      <c r="E14" s="60">
        <f>COUNTIFS('3way'!$B$3:$B$7690,"&gt;=  26% ",'3way'!$AE$3:$AE$7690,"&lt;&gt;X",'3way'!$Z$3:$Z$7690,"="  &amp;A14)</f>
        <v>16</v>
      </c>
      <c r="F14" s="60">
        <f>COUNTIFS('3way'!$C$3:$C$7690,"&gt;=  28% ",'3way'!$AE$3:$AE$7690,"2",'3way'!$Z$3:$Z$7690,"="  &amp;A14)</f>
        <v>7</v>
      </c>
      <c r="G14" s="60">
        <f>COUNTIFS('3way'!$C$3:$C$7690,"&gt;=  28% ",'3way'!$AE$3:$AE$7690,"&lt;&gt;2",'3way'!$Z$3:$Z$7690,"="  &amp;A14)</f>
        <v>21</v>
      </c>
      <c r="H14" s="6">
        <f>(B14/((COUNTIF('3way'!$Z$3:$Z$7690,"="&amp;A14))))</f>
        <v>0.15909090909090909</v>
      </c>
      <c r="I14" s="6">
        <f>(C14/(COUNTIF('3way'!$Z$3:$Z$7690,"="&amp;A14)))</f>
        <v>0.34090909090909088</v>
      </c>
      <c r="J14" s="6">
        <f>(D14/(COUNTIF('3way'!$Z$3:$Z$7690,"="&amp;A14)))</f>
        <v>2.2727272727272728E-2</v>
      </c>
      <c r="K14" s="6">
        <f>(E14/(COUNTIF('3way'!$Z$3:$Z$7690,"="&amp;A14)))</f>
        <v>0.36363636363636365</v>
      </c>
      <c r="L14" s="6">
        <f>(F14/(COUNTIF('3way'!$Z$3:$Z$7690,"="&amp;A14)))</f>
        <v>0.15909090909090909</v>
      </c>
      <c r="M14" s="6">
        <f>(G14/(COUNTIF('3way'!$Z$3:$Z$7690,"="&amp;A14)))</f>
        <v>0.47727272727272729</v>
      </c>
      <c r="N14" s="60">
        <f>COUNTIFS('3way'!$R$3:$R$7690,"&gt;=  45% ",'3way'!$AE$3:$AE$7690,"1",'3way'!$Z$3:$Z$7690,"="  &amp;A14)</f>
        <v>8</v>
      </c>
      <c r="O14">
        <f>COUNTIFS('3way'!$R$3:$R$7690,"&gt;=  45% ",'3way'!$AE$3:$AE$7690,"&lt;&gt;1",'3way'!$Z$3:$Z$7690,"="  &amp;A14)</f>
        <v>18</v>
      </c>
      <c r="P14">
        <f>COUNTIFS('3way'!$S$3:$S$7690,"&gt;=  26% ",'3way'!$AE$3:$AE$7690,"X",'3way'!$Z$3:$Z$7690,"="  &amp;A14)</f>
        <v>5</v>
      </c>
      <c r="Q14">
        <f>COUNTIFS('3way'!$S$3:$S$7690,"&gt;=  26% ",'3way'!$AE$3:$AE$7690,"&lt;&gt;X",'3way'!$Z$3:$Z$7690,"="  &amp;A14)</f>
        <v>24</v>
      </c>
      <c r="R14">
        <f>COUNTIFS('3way'!$T$3:$T$7690,"&gt;=  28% ",'3way'!$AE$3:$AE$7690,"2",'3way'!$Z$3:$Z$7690,"="  &amp;A14)</f>
        <v>12</v>
      </c>
      <c r="S14" s="76">
        <f>COUNTIFS('3way'!$T$3:$T$7690,"&gt;=  28% ",'3way'!$AE$3:$AE$7690,"&lt;&gt;2",'3way'!$Z$3:$Z$7690,"="  &amp;A14)</f>
        <v>26</v>
      </c>
      <c r="T14" s="6">
        <f>(N14/(COUNTIF('3way'!$Z$3:$Z$7690,"="&amp;A14)))</f>
        <v>0.18181818181818182</v>
      </c>
      <c r="U14" s="6">
        <f>(O14/(COUNTIF('3way'!$Z$3:$Z$7690,"="&amp;A14)))</f>
        <v>0.40909090909090912</v>
      </c>
      <c r="V14" s="6">
        <f>(P14/(COUNTIF('3way'!$Z$3:$Z$7690,"="&amp;A14)))</f>
        <v>0.11363636363636363</v>
      </c>
      <c r="W14" s="6">
        <f>(Q14/(COUNTIF('3way'!$Z$3:$Z$7690,"="&amp;A14)))</f>
        <v>0.54545454545454541</v>
      </c>
      <c r="X14" s="6">
        <f>(R14/(COUNTIF('3way'!$Z$3:$Z$7690,"="&amp;A14)))</f>
        <v>0.27272727272727271</v>
      </c>
      <c r="Y14" s="6">
        <f>(S14/(COUNTIF('3way'!$Z$3:$Z$7690,"="&amp;A14)))</f>
        <v>0.59090909090909094</v>
      </c>
      <c r="Z14">
        <f t="shared" si="0"/>
        <v>15</v>
      </c>
      <c r="AA14" s="6">
        <f>(Z14/(COUNTIF('3way'!$Z$3:$Z$7690,"="&amp;A14)))</f>
        <v>0.34090909090909088</v>
      </c>
      <c r="AB14">
        <f t="shared" si="1"/>
        <v>25</v>
      </c>
      <c r="AC14" s="6">
        <f>(AB14/(COUNTIF('3way'!$Z$3:$Z$7690,"="&amp;A14)))</f>
        <v>0.56818181818181823</v>
      </c>
      <c r="AD14">
        <f t="shared" si="2"/>
        <v>52</v>
      </c>
      <c r="AE14" s="6">
        <f>(AD14/(COUNTIF('3way'!$Z$3:$Z$7690,"="&amp;A14)))</f>
        <v>1.1818181818181819</v>
      </c>
      <c r="AF14">
        <f t="shared" si="3"/>
        <v>68</v>
      </c>
      <c r="AG14" s="6">
        <f>(AF14/(COUNTIF('3way'!$Z$3:$Z$7690,"="&amp;A14)))</f>
        <v>1.5454545454545454</v>
      </c>
    </row>
    <row r="15" spans="1:33" x14ac:dyDescent="0.25">
      <c r="A15" s="60" t="s">
        <v>279</v>
      </c>
      <c r="B15" s="60">
        <f>COUNTIFS('3way'!$A$3:$A$7690,"&gt;=  45% ",'3way'!$AE$3:$AE$7690,"1",'3way'!$Z$3:$Z$7690,"="  &amp;A15)</f>
        <v>9</v>
      </c>
      <c r="C15" s="60">
        <f>COUNTIFS('3way'!$A$3:$A$7690,"&gt;=  45% ",'3way'!$AE$3:$AE$7690,"&lt;&gt;1",'3way'!$Z$3:$Z$7690,"="  &amp;A15)</f>
        <v>18</v>
      </c>
      <c r="D15" s="60">
        <f>COUNTIFS('3way'!$B$3:$B$7690,"&gt;=  26% ",'3way'!$AE$3:$AE$7690,"X",'3way'!$Z$3:$Z$7690,"="  &amp;A15)</f>
        <v>6</v>
      </c>
      <c r="E15" s="60">
        <f>COUNTIFS('3way'!$B$3:$B$7690,"&gt;=  26% ",'3way'!$AE$3:$AE$7690,"&lt;&gt;X",'3way'!$Z$3:$Z$7690,"="  &amp;A15)</f>
        <v>26</v>
      </c>
      <c r="F15" s="60">
        <f>COUNTIFS('3way'!$C$3:$C$7690,"&gt;=  28% ",'3way'!$AE$3:$AE$7690,"2",'3way'!$Z$3:$Z$7690,"="  &amp;A15)</f>
        <v>7</v>
      </c>
      <c r="G15" s="60">
        <f>COUNTIFS('3way'!$C$3:$C$7690,"&gt;=  28% ",'3way'!$AE$3:$AE$7690,"&lt;&gt;2",'3way'!$Z$3:$Z$7690,"="  &amp;A15)</f>
        <v>32</v>
      </c>
      <c r="H15" s="6">
        <f>(B15/((COUNTIF('3way'!$Z$3:$Z$7690,"="&amp;A15))))</f>
        <v>0.16071428571428573</v>
      </c>
      <c r="I15" s="6">
        <f>(C15/(COUNTIF('3way'!$Z$3:$Z$7690,"="&amp;A15)))</f>
        <v>0.32142857142857145</v>
      </c>
      <c r="J15" s="6">
        <f>(D15/(COUNTIF('3way'!$Z$3:$Z$7690,"="&amp;A15)))</f>
        <v>0.10714285714285714</v>
      </c>
      <c r="K15" s="6">
        <f>(E15/(COUNTIF('3way'!$Z$3:$Z$7690,"="&amp;A15)))</f>
        <v>0.4642857142857143</v>
      </c>
      <c r="L15" s="6">
        <f>(F15/(COUNTIF('3way'!$Z$3:$Z$7690,"="&amp;A15)))</f>
        <v>0.125</v>
      </c>
      <c r="M15" s="6">
        <f>(G15/(COUNTIF('3way'!$Z$3:$Z$7690,"="&amp;A15)))</f>
        <v>0.5714285714285714</v>
      </c>
      <c r="N15" s="60">
        <f>COUNTIFS('3way'!$R$3:$R$7690,"&gt;=  45% ",'3way'!$AE$3:$AE$7690,"1",'3way'!$Z$3:$Z$7690,"="  &amp;A15)</f>
        <v>9</v>
      </c>
      <c r="O15">
        <f>COUNTIFS('3way'!$R$3:$R$7690,"&gt;=  45% ",'3way'!$AE$3:$AE$7690,"&lt;&gt;1",'3way'!$Z$3:$Z$7690,"="  &amp;A15)</f>
        <v>26</v>
      </c>
      <c r="P15">
        <f>COUNTIFS('3way'!$S$3:$S$7690,"&gt;=  26% ",'3way'!$AE$3:$AE$7690,"X",'3way'!$Z$3:$Z$7690,"="  &amp;A15)</f>
        <v>11</v>
      </c>
      <c r="Q15">
        <f>COUNTIFS('3way'!$S$3:$S$7690,"&gt;=  26% ",'3way'!$AE$3:$AE$7690,"&lt;&gt;X",'3way'!$Z$3:$Z$7690,"="  &amp;A15)</f>
        <v>33</v>
      </c>
      <c r="R15">
        <f>COUNTIFS('3way'!$T$3:$T$7690,"&gt;=  28% ",'3way'!$AE$3:$AE$7690,"2",'3way'!$Z$3:$Z$7690,"="  &amp;A15)</f>
        <v>6</v>
      </c>
      <c r="S15" s="76">
        <f>COUNTIFS('3way'!$T$3:$T$7690,"&gt;=  28% ",'3way'!$AE$3:$AE$7690,"&lt;&gt;2",'3way'!$Z$3:$Z$7690,"="  &amp;A15)</f>
        <v>28</v>
      </c>
      <c r="T15" s="6">
        <f>(N15/(COUNTIF('3way'!$Z$3:$Z$7690,"="&amp;A15)))</f>
        <v>0.16071428571428573</v>
      </c>
      <c r="U15" s="6">
        <f>(O15/(COUNTIF('3way'!$Z$3:$Z$7690,"="&amp;A15)))</f>
        <v>0.4642857142857143</v>
      </c>
      <c r="V15" s="6">
        <f>(P15/(COUNTIF('3way'!$Z$3:$Z$7690,"="&amp;A15)))</f>
        <v>0.19642857142857142</v>
      </c>
      <c r="W15" s="6">
        <f>(Q15/(COUNTIF('3way'!$Z$3:$Z$7690,"="&amp;A15)))</f>
        <v>0.5892857142857143</v>
      </c>
      <c r="X15" s="6">
        <f>(R15/(COUNTIF('3way'!$Z$3:$Z$7690,"="&amp;A15)))</f>
        <v>0.10714285714285714</v>
      </c>
      <c r="Y15" s="6">
        <f>(S15/(COUNTIF('3way'!$Z$3:$Z$7690,"="&amp;A15)))</f>
        <v>0.5</v>
      </c>
      <c r="Z15">
        <f t="shared" si="0"/>
        <v>22</v>
      </c>
      <c r="AA15" s="6">
        <f>(Z15/(COUNTIF('3way'!$Z$3:$Z$7690,"="&amp;A15)))</f>
        <v>0.39285714285714285</v>
      </c>
      <c r="AB15">
        <f t="shared" si="1"/>
        <v>26</v>
      </c>
      <c r="AC15" s="6">
        <f>(AB15/(COUNTIF('3way'!$Z$3:$Z$7690,"="&amp;A15)))</f>
        <v>0.4642857142857143</v>
      </c>
      <c r="AD15">
        <f t="shared" si="2"/>
        <v>76</v>
      </c>
      <c r="AE15" s="6">
        <f>(AD15/(COUNTIF('3way'!$Z$3:$Z$7690,"="&amp;A15)))</f>
        <v>1.3571428571428572</v>
      </c>
      <c r="AF15">
        <f t="shared" si="3"/>
        <v>87</v>
      </c>
      <c r="AG15" s="6">
        <f>(AF15/(COUNTIF('3way'!$Z$3:$Z$7690,"="&amp;A15)))</f>
        <v>1.5535714285714286</v>
      </c>
    </row>
    <row r="16" spans="1:33" x14ac:dyDescent="0.25">
      <c r="A16" s="60" t="s">
        <v>280</v>
      </c>
      <c r="B16" s="60">
        <f>COUNTIFS('3way'!$A$3:$A$7690,"&gt;=  45% ",'3way'!$AE$3:$AE$7690,"1",'3way'!$Z$3:$Z$7690,"="  &amp;A16)</f>
        <v>13</v>
      </c>
      <c r="C16" s="60">
        <f>COUNTIFS('3way'!$A$3:$A$7690,"&gt;=  45% ",'3way'!$AE$3:$AE$7690,"&lt;&gt;1",'3way'!$Z$3:$Z$7690,"="  &amp;A16)</f>
        <v>17</v>
      </c>
      <c r="D16" s="60">
        <f>COUNTIFS('3way'!$B$3:$B$7690,"&gt;=  26% ",'3way'!$AE$3:$AE$7690,"X",'3way'!$Z$3:$Z$7690,"="  &amp;A16)</f>
        <v>7</v>
      </c>
      <c r="E16" s="60">
        <f>COUNTIFS('3way'!$B$3:$B$7690,"&gt;=  26% ",'3way'!$AE$3:$AE$7690,"&lt;&gt;X",'3way'!$Z$3:$Z$7690,"="  &amp;A16)</f>
        <v>8</v>
      </c>
      <c r="F16" s="60">
        <f>COUNTIFS('3way'!$C$3:$C$7690,"&gt;=  28% ",'3way'!$AE$3:$AE$7690,"2",'3way'!$Z$3:$Z$7690,"="  &amp;A16)</f>
        <v>4</v>
      </c>
      <c r="G16" s="60">
        <f>COUNTIFS('3way'!$C$3:$C$7690,"&gt;=  28% ",'3way'!$AE$3:$AE$7690,"&lt;&gt;2",'3way'!$Z$3:$Z$7690,"="  &amp;A16)</f>
        <v>12</v>
      </c>
      <c r="H16" s="6">
        <f>(B16/((COUNTIF('3way'!$Z$3:$Z$7690,"="&amp;A16))))</f>
        <v>0.39393939393939392</v>
      </c>
      <c r="I16" s="6">
        <f>(C16/(COUNTIF('3way'!$Z$3:$Z$7690,"="&amp;A16)))</f>
        <v>0.51515151515151514</v>
      </c>
      <c r="J16" s="6">
        <f>(D16/(COUNTIF('3way'!$Z$3:$Z$7690,"="&amp;A16)))</f>
        <v>0.21212121212121213</v>
      </c>
      <c r="K16" s="6">
        <f>(E16/(COUNTIF('3way'!$Z$3:$Z$7690,"="&amp;A16)))</f>
        <v>0.24242424242424243</v>
      </c>
      <c r="L16" s="6">
        <f>(F16/(COUNTIF('3way'!$Z$3:$Z$7690,"="&amp;A16)))</f>
        <v>0.12121212121212122</v>
      </c>
      <c r="M16" s="6">
        <f>(G16/(COUNTIF('3way'!$Z$3:$Z$7690,"="&amp;A16)))</f>
        <v>0.36363636363636365</v>
      </c>
      <c r="N16" s="60">
        <f>COUNTIFS('3way'!$R$3:$R$7690,"&gt;=  45% ",'3way'!$AE$3:$AE$7690,"1",'3way'!$Z$3:$Z$7690,"="  &amp;A16)</f>
        <v>13</v>
      </c>
      <c r="O16">
        <f>COUNTIFS('3way'!$R$3:$R$7690,"&gt;=  45% ",'3way'!$AE$3:$AE$7690,"&lt;&gt;1",'3way'!$Z$3:$Z$7690,"="  &amp;A16)</f>
        <v>19</v>
      </c>
      <c r="P16">
        <f>COUNTIFS('3way'!$S$3:$S$7690,"&gt;=  26% ",'3way'!$AE$3:$AE$7690,"X",'3way'!$Z$3:$Z$7690,"="  &amp;A16)</f>
        <v>5</v>
      </c>
      <c r="Q16">
        <f>COUNTIFS('3way'!$S$3:$S$7690,"&gt;=  26% ",'3way'!$AE$3:$AE$7690,"&lt;&gt;X",'3way'!$Z$3:$Z$7690,"="  &amp;A16)</f>
        <v>9</v>
      </c>
      <c r="R16">
        <f>COUNTIFS('3way'!$T$3:$T$7690,"&gt;=  28% ",'3way'!$AE$3:$AE$7690,"2",'3way'!$Z$3:$Z$7690,"="  &amp;A16)</f>
        <v>3</v>
      </c>
      <c r="S16" s="76">
        <f>COUNTIFS('3way'!$T$3:$T$7690,"&gt;=  28% ",'3way'!$AE$3:$AE$7690,"&lt;&gt;2",'3way'!$Z$3:$Z$7690,"="  &amp;A16)</f>
        <v>13</v>
      </c>
      <c r="T16" s="6">
        <f>(N16/(COUNTIF('3way'!$Z$3:$Z$7690,"="&amp;A16)))</f>
        <v>0.39393939393939392</v>
      </c>
      <c r="U16" s="6">
        <f>(O16/(COUNTIF('3way'!$Z$3:$Z$7690,"="&amp;A16)))</f>
        <v>0.5757575757575758</v>
      </c>
      <c r="V16" s="6">
        <f>(P16/(COUNTIF('3way'!$Z$3:$Z$7690,"="&amp;A16)))</f>
        <v>0.15151515151515152</v>
      </c>
      <c r="W16" s="6">
        <f>(Q16/(COUNTIF('3way'!$Z$3:$Z$7690,"="&amp;A16)))</f>
        <v>0.27272727272727271</v>
      </c>
      <c r="X16" s="6">
        <f>(R16/(COUNTIF('3way'!$Z$3:$Z$7690,"="&amp;A16)))</f>
        <v>9.0909090909090912E-2</v>
      </c>
      <c r="Y16" s="6">
        <f>(S16/(COUNTIF('3way'!$Z$3:$Z$7690,"="&amp;A16)))</f>
        <v>0.39393939393939392</v>
      </c>
      <c r="Z16">
        <f t="shared" si="0"/>
        <v>24</v>
      </c>
      <c r="AA16" s="6">
        <f>(Z16/(COUNTIF('3way'!$Z$3:$Z$7690,"="&amp;A16)))</f>
        <v>0.72727272727272729</v>
      </c>
      <c r="AB16">
        <f t="shared" si="1"/>
        <v>21</v>
      </c>
      <c r="AC16" s="6">
        <f>(AB16/(COUNTIF('3way'!$Z$3:$Z$7690,"="&amp;A16)))</f>
        <v>0.63636363636363635</v>
      </c>
      <c r="AD16">
        <f t="shared" si="2"/>
        <v>37</v>
      </c>
      <c r="AE16" s="6">
        <f>(AD16/(COUNTIF('3way'!$Z$3:$Z$7690,"="&amp;A16)))</f>
        <v>1.1212121212121211</v>
      </c>
      <c r="AF16">
        <f t="shared" si="3"/>
        <v>41</v>
      </c>
      <c r="AG16" s="6">
        <f>(AF16/(COUNTIF('3way'!$Z$3:$Z$7690,"="&amp;A16)))</f>
        <v>1.2424242424242424</v>
      </c>
    </row>
    <row r="17" spans="1:33" x14ac:dyDescent="0.25">
      <c r="A17" s="60" t="s">
        <v>281</v>
      </c>
      <c r="B17" s="60">
        <f>COUNTIFS('3way'!$A$3:$A$7690,"&gt;=  45% ",'3way'!$AE$3:$AE$7690,"1",'3way'!$Z$3:$Z$7690,"="  &amp;A17)</f>
        <v>3</v>
      </c>
      <c r="C17" s="60">
        <f>COUNTIFS('3way'!$A$3:$A$7690,"&gt;=  45% ",'3way'!$AE$3:$AE$7690,"&lt;&gt;1",'3way'!$Z$3:$Z$7690,"="  &amp;A17)</f>
        <v>4</v>
      </c>
      <c r="D17" s="60">
        <f>COUNTIFS('3way'!$B$3:$B$7690,"&gt;=  26% ",'3way'!$AE$3:$AE$7690,"X",'3way'!$Z$3:$Z$7690,"="  &amp;A17)</f>
        <v>0</v>
      </c>
      <c r="E17" s="60">
        <f>COUNTIFS('3way'!$B$3:$B$7690,"&gt;=  26% ",'3way'!$AE$3:$AE$7690,"&lt;&gt;X",'3way'!$Z$3:$Z$7690,"="  &amp;A17)</f>
        <v>7</v>
      </c>
      <c r="F17" s="60">
        <f>COUNTIFS('3way'!$C$3:$C$7690,"&gt;=  28% ",'3way'!$AE$3:$AE$7690,"2",'3way'!$Z$3:$Z$7690,"="  &amp;A17)</f>
        <v>9</v>
      </c>
      <c r="G17" s="60">
        <f>COUNTIFS('3way'!$C$3:$C$7690,"&gt;=  28% ",'3way'!$AE$3:$AE$7690,"&lt;&gt;2",'3way'!$Z$3:$Z$7690,"="  &amp;A17)</f>
        <v>20</v>
      </c>
      <c r="H17" s="6">
        <f>(B17/((COUNTIF('3way'!$Z$3:$Z$7690,"="&amp;A17))))</f>
        <v>0.1</v>
      </c>
      <c r="I17" s="6">
        <f>(C17/(COUNTIF('3way'!$Z$3:$Z$7690,"="&amp;A17)))</f>
        <v>0.13333333333333333</v>
      </c>
      <c r="J17" s="6">
        <f>(D17/(COUNTIF('3way'!$Z$3:$Z$7690,"="&amp;A17)))</f>
        <v>0</v>
      </c>
      <c r="K17" s="6">
        <f>(E17/(COUNTIF('3way'!$Z$3:$Z$7690,"="&amp;A17)))</f>
        <v>0.23333333333333334</v>
      </c>
      <c r="L17" s="6">
        <f>(F17/(COUNTIF('3way'!$Z$3:$Z$7690,"="&amp;A17)))</f>
        <v>0.3</v>
      </c>
      <c r="M17" s="6">
        <f>(G17/(COUNTIF('3way'!$Z$3:$Z$7690,"="&amp;A17)))</f>
        <v>0.66666666666666663</v>
      </c>
      <c r="N17" s="60">
        <f>COUNTIFS('3way'!$R$3:$R$7690,"&gt;=  45% ",'3way'!$AE$3:$AE$7690,"1",'3way'!$Z$3:$Z$7690,"="  &amp;A17)</f>
        <v>3</v>
      </c>
      <c r="O17">
        <f>COUNTIFS('3way'!$R$3:$R$7690,"&gt;=  45% ",'3way'!$AE$3:$AE$7690,"&lt;&gt;1",'3way'!$Z$3:$Z$7690,"="  &amp;A17)</f>
        <v>6</v>
      </c>
      <c r="P17">
        <f>COUNTIFS('3way'!$S$3:$S$7690,"&gt;=  26% ",'3way'!$AE$3:$AE$7690,"X",'3way'!$Z$3:$Z$7690,"="  &amp;A17)</f>
        <v>4</v>
      </c>
      <c r="Q17">
        <f>COUNTIFS('3way'!$S$3:$S$7690,"&gt;=  26% ",'3way'!$AE$3:$AE$7690,"&lt;&gt;X",'3way'!$Z$3:$Z$7690,"="  &amp;A17)</f>
        <v>17</v>
      </c>
      <c r="R17">
        <f>COUNTIFS('3way'!$T$3:$T$7690,"&gt;=  28% ",'3way'!$AE$3:$AE$7690,"2",'3way'!$Z$3:$Z$7690,"="  &amp;A17)</f>
        <v>10</v>
      </c>
      <c r="S17" s="76">
        <f>COUNTIFS('3way'!$T$3:$T$7690,"&gt;=  28% ",'3way'!$AE$3:$AE$7690,"&lt;&gt;2",'3way'!$Z$3:$Z$7690,"="  &amp;A17)</f>
        <v>24</v>
      </c>
      <c r="T17" s="6">
        <f>(N17/(COUNTIF('3way'!$Z$3:$Z$7690,"="&amp;A17)))</f>
        <v>0.1</v>
      </c>
      <c r="U17" s="6">
        <f>(O17/(COUNTIF('3way'!$Z$3:$Z$7690,"="&amp;A17)))</f>
        <v>0.2</v>
      </c>
      <c r="V17" s="6">
        <f>(P17/(COUNTIF('3way'!$Z$3:$Z$7690,"="&amp;A17)))</f>
        <v>0.13333333333333333</v>
      </c>
      <c r="W17" s="6">
        <f>(Q17/(COUNTIF('3way'!$Z$3:$Z$7690,"="&amp;A17)))</f>
        <v>0.56666666666666665</v>
      </c>
      <c r="X17" s="6">
        <f>(R17/(COUNTIF('3way'!$Z$3:$Z$7690,"="&amp;A17)))</f>
        <v>0.33333333333333331</v>
      </c>
      <c r="Y17" s="6">
        <f>(S17/(COUNTIF('3way'!$Z$3:$Z$7690,"="&amp;A17)))</f>
        <v>0.8</v>
      </c>
      <c r="Z17">
        <f t="shared" si="0"/>
        <v>12</v>
      </c>
      <c r="AA17" s="6">
        <f>(Z17/(COUNTIF('3way'!$Z$3:$Z$7690,"="&amp;A17)))</f>
        <v>0.4</v>
      </c>
      <c r="AB17">
        <f t="shared" si="1"/>
        <v>17</v>
      </c>
      <c r="AC17" s="6">
        <f>(AB17/(COUNTIF('3way'!$Z$3:$Z$7690,"="&amp;A17)))</f>
        <v>0.56666666666666665</v>
      </c>
      <c r="AD17">
        <f t="shared" si="2"/>
        <v>31</v>
      </c>
      <c r="AE17" s="6">
        <f>(AD17/(COUNTIF('3way'!$Z$3:$Z$7690,"="&amp;A17)))</f>
        <v>1.0333333333333334</v>
      </c>
      <c r="AF17">
        <f t="shared" si="3"/>
        <v>47</v>
      </c>
      <c r="AG17" s="6">
        <f>(AF17/(COUNTIF('3way'!$Z$3:$Z$7690,"="&amp;A17)))</f>
        <v>1.5666666666666667</v>
      </c>
    </row>
    <row r="18" spans="1:33" x14ac:dyDescent="0.25">
      <c r="A18" s="60" t="s">
        <v>282</v>
      </c>
      <c r="B18" s="60">
        <f>COUNTIFS('3way'!$A$3:$A$7690,"&gt;=  45% ",'3way'!$AE$3:$AE$7690,"1",'3way'!$Z$3:$Z$7690,"="  &amp;A18)</f>
        <v>2</v>
      </c>
      <c r="C18" s="60">
        <f>COUNTIFS('3way'!$A$3:$A$7690,"&gt;=  45% ",'3way'!$AE$3:$AE$7690,"&lt;&gt;1",'3way'!$Z$3:$Z$7690,"="  &amp;A18)</f>
        <v>6</v>
      </c>
      <c r="D18" s="60">
        <f>COUNTIFS('3way'!$B$3:$B$7690,"&gt;=  26% ",'3way'!$AE$3:$AE$7690,"X",'3way'!$Z$3:$Z$7690,"="  &amp;A18)</f>
        <v>0</v>
      </c>
      <c r="E18" s="60">
        <f>COUNTIFS('3way'!$B$3:$B$7690,"&gt;=  26% ",'3way'!$AE$3:$AE$7690,"&lt;&gt;X",'3way'!$Z$3:$Z$7690,"="  &amp;A18)</f>
        <v>3</v>
      </c>
      <c r="F18" s="60">
        <f>COUNTIFS('3way'!$C$3:$C$7690,"&gt;=  28% ",'3way'!$AE$3:$AE$7690,"2",'3way'!$Z$3:$Z$7690,"="  &amp;A18)</f>
        <v>6</v>
      </c>
      <c r="G18" s="60">
        <f>COUNTIFS('3way'!$C$3:$C$7690,"&gt;=  28% ",'3way'!$AE$3:$AE$7690,"&lt;&gt;2",'3way'!$Z$3:$Z$7690,"="  &amp;A18)</f>
        <v>11</v>
      </c>
      <c r="H18" s="6">
        <f>(B18/((COUNTIF('3way'!$Z$3:$Z$7690,"="&amp;A18))))</f>
        <v>0.1111111111111111</v>
      </c>
      <c r="I18" s="6">
        <f>(C18/(COUNTIF('3way'!$Z$3:$Z$7690,"="&amp;A18)))</f>
        <v>0.33333333333333331</v>
      </c>
      <c r="J18" s="6">
        <f>(D18/(COUNTIF('3way'!$Z$3:$Z$7690,"="&amp;A18)))</f>
        <v>0</v>
      </c>
      <c r="K18" s="6">
        <f>(E18/(COUNTIF('3way'!$Z$3:$Z$7690,"="&amp;A18)))</f>
        <v>0.16666666666666666</v>
      </c>
      <c r="L18" s="6">
        <f>(F18/(COUNTIF('3way'!$Z$3:$Z$7690,"="&amp;A18)))</f>
        <v>0.33333333333333331</v>
      </c>
      <c r="M18" s="6">
        <f>(G18/(COUNTIF('3way'!$Z$3:$Z$7690,"="&amp;A18)))</f>
        <v>0.61111111111111116</v>
      </c>
      <c r="N18" s="60">
        <f>COUNTIFS('3way'!$R$3:$R$7690,"&gt;=  45% ",'3way'!$AE$3:$AE$7690,"1",'3way'!$Z$3:$Z$7690,"="  &amp;A18)</f>
        <v>2</v>
      </c>
      <c r="O18">
        <f>COUNTIFS('3way'!$R$3:$R$7690,"&gt;=  45% ",'3way'!$AE$3:$AE$7690,"&lt;&gt;1",'3way'!$Z$3:$Z$7690,"="  &amp;A18)</f>
        <v>6</v>
      </c>
      <c r="P18">
        <f>COUNTIFS('3way'!$S$3:$S$7690,"&gt;=  26% ",'3way'!$AE$3:$AE$7690,"X",'3way'!$Z$3:$Z$7690,"="  &amp;A18)</f>
        <v>0</v>
      </c>
      <c r="Q18">
        <f>COUNTIFS('3way'!$S$3:$S$7690,"&gt;=  26% ",'3way'!$AE$3:$AE$7690,"&lt;&gt;X",'3way'!$Z$3:$Z$7690,"="  &amp;A18)</f>
        <v>8</v>
      </c>
      <c r="R18">
        <f>COUNTIFS('3way'!$T$3:$T$7690,"&gt;=  28% ",'3way'!$AE$3:$AE$7690,"2",'3way'!$Z$3:$Z$7690,"="  &amp;A18)</f>
        <v>6</v>
      </c>
      <c r="S18" s="76">
        <f>COUNTIFS('3way'!$T$3:$T$7690,"&gt;=  28% ",'3way'!$AE$3:$AE$7690,"&lt;&gt;2",'3way'!$Z$3:$Z$7690,"="  &amp;A18)</f>
        <v>14</v>
      </c>
      <c r="T18" s="6">
        <f>(N18/(COUNTIF('3way'!$Z$3:$Z$7690,"="&amp;A18)))</f>
        <v>0.1111111111111111</v>
      </c>
      <c r="U18" s="6">
        <f>(O18/(COUNTIF('3way'!$Z$3:$Z$7690,"="&amp;A18)))</f>
        <v>0.33333333333333331</v>
      </c>
      <c r="V18" s="6">
        <f>(P18/(COUNTIF('3way'!$Z$3:$Z$7690,"="&amp;A18)))</f>
        <v>0</v>
      </c>
      <c r="W18" s="6">
        <f>(Q18/(COUNTIF('3way'!$Z$3:$Z$7690,"="&amp;A18)))</f>
        <v>0.44444444444444442</v>
      </c>
      <c r="X18" s="6">
        <f>(R18/(COUNTIF('3way'!$Z$3:$Z$7690,"="&amp;A18)))</f>
        <v>0.33333333333333331</v>
      </c>
      <c r="Y18" s="6">
        <f>(S18/(COUNTIF('3way'!$Z$3:$Z$7690,"="&amp;A18)))</f>
        <v>0.77777777777777779</v>
      </c>
      <c r="Z18">
        <f t="shared" si="0"/>
        <v>8</v>
      </c>
      <c r="AA18" s="6">
        <f>(Z18/(COUNTIF('3way'!$Z$3:$Z$7690,"="&amp;A18)))</f>
        <v>0.44444444444444442</v>
      </c>
      <c r="AB18">
        <f t="shared" si="1"/>
        <v>8</v>
      </c>
      <c r="AC18" s="6">
        <f>(AB18/(COUNTIF('3way'!$Z$3:$Z$7690,"="&amp;A18)))</f>
        <v>0.44444444444444442</v>
      </c>
      <c r="AD18">
        <f t="shared" si="2"/>
        <v>20</v>
      </c>
      <c r="AE18" s="6">
        <f>(AD18/(COUNTIF('3way'!$Z$3:$Z$7690,"="&amp;A18)))</f>
        <v>1.1111111111111112</v>
      </c>
      <c r="AF18">
        <f t="shared" si="3"/>
        <v>28</v>
      </c>
      <c r="AG18" s="6">
        <f>(AF18/(COUNTIF('3way'!$Z$3:$Z$7690,"="&amp;A18)))</f>
        <v>1.5555555555555556</v>
      </c>
    </row>
    <row r="19" spans="1:33" x14ac:dyDescent="0.25">
      <c r="A19" s="60" t="s">
        <v>283</v>
      </c>
      <c r="B19" s="60">
        <f>COUNTIFS('3way'!$A$3:$A$7690,"&gt;=  45% ",'3way'!$AE$3:$AE$7690,"1",'3way'!$Z$3:$Z$7690,"="  &amp;A19)</f>
        <v>7</v>
      </c>
      <c r="C19" s="60">
        <f>COUNTIFS('3way'!$A$3:$A$7690,"&gt;=  45% ",'3way'!$AE$3:$AE$7690,"&lt;&gt;1",'3way'!$Z$3:$Z$7690,"="  &amp;A19)</f>
        <v>14</v>
      </c>
      <c r="D19" s="60">
        <f>COUNTIFS('3way'!$B$3:$B$7690,"&gt;=  26% ",'3way'!$AE$3:$AE$7690,"X",'3way'!$Z$3:$Z$7690,"="  &amp;A19)</f>
        <v>3</v>
      </c>
      <c r="E19" s="60">
        <f>COUNTIFS('3way'!$B$3:$B$7690,"&gt;=  26% ",'3way'!$AE$3:$AE$7690,"&lt;&gt;X",'3way'!$Z$3:$Z$7690,"="  &amp;A19)</f>
        <v>10</v>
      </c>
      <c r="F19" s="60">
        <f>COUNTIFS('3way'!$C$3:$C$7690,"&gt;=  28% ",'3way'!$AE$3:$AE$7690,"2",'3way'!$Z$3:$Z$7690,"="  &amp;A19)</f>
        <v>1</v>
      </c>
      <c r="G19" s="60">
        <f>COUNTIFS('3way'!$C$3:$C$7690,"&gt;=  28% ",'3way'!$AE$3:$AE$7690,"&lt;&gt;2",'3way'!$Z$3:$Z$7690,"="  &amp;A19)</f>
        <v>14</v>
      </c>
      <c r="H19" s="6">
        <f>(B19/((COUNTIF('3way'!$Z$3:$Z$7690,"="&amp;A19))))</f>
        <v>0.25</v>
      </c>
      <c r="I19" s="6">
        <f>(C19/(COUNTIF('3way'!$Z$3:$Z$7690,"="&amp;A19)))</f>
        <v>0.5</v>
      </c>
      <c r="J19" s="6">
        <f>(D19/(COUNTIF('3way'!$Z$3:$Z$7690,"="&amp;A19)))</f>
        <v>0.10714285714285714</v>
      </c>
      <c r="K19" s="6">
        <f>(E19/(COUNTIF('3way'!$Z$3:$Z$7690,"="&amp;A19)))</f>
        <v>0.35714285714285715</v>
      </c>
      <c r="L19" s="6">
        <f>(F19/(COUNTIF('3way'!$Z$3:$Z$7690,"="&amp;A19)))</f>
        <v>3.5714285714285712E-2</v>
      </c>
      <c r="M19" s="6">
        <f>(G19/(COUNTIF('3way'!$Z$3:$Z$7690,"="&amp;A19)))</f>
        <v>0.5</v>
      </c>
      <c r="N19" s="60">
        <f>COUNTIFS('3way'!$R$3:$R$7690,"&gt;=  45% ",'3way'!$AE$3:$AE$7690,"1",'3way'!$Z$3:$Z$7690,"="  &amp;A19)</f>
        <v>7</v>
      </c>
      <c r="O19">
        <f>COUNTIFS('3way'!$R$3:$R$7690,"&gt;=  45% ",'3way'!$AE$3:$AE$7690,"&lt;&gt;1",'3way'!$Z$3:$Z$7690,"="  &amp;A19)</f>
        <v>14</v>
      </c>
      <c r="P19">
        <f>COUNTIFS('3way'!$S$3:$S$7690,"&gt;=  26% ",'3way'!$AE$3:$AE$7690,"X",'3way'!$Z$3:$Z$7690,"="  &amp;A19)</f>
        <v>3</v>
      </c>
      <c r="Q19">
        <f>COUNTIFS('3way'!$S$3:$S$7690,"&gt;=  26% ",'3way'!$AE$3:$AE$7690,"&lt;&gt;X",'3way'!$Z$3:$Z$7690,"="  &amp;A19)</f>
        <v>15</v>
      </c>
      <c r="R19">
        <f>COUNTIFS('3way'!$T$3:$T$7690,"&gt;=  28% ",'3way'!$AE$3:$AE$7690,"2",'3way'!$Z$3:$Z$7690,"="  &amp;A19)</f>
        <v>2</v>
      </c>
      <c r="S19" s="76">
        <f>COUNTIFS('3way'!$T$3:$T$7690,"&gt;=  28% ",'3way'!$AE$3:$AE$7690,"&lt;&gt;2",'3way'!$Z$3:$Z$7690,"="  &amp;A19)</f>
        <v>13</v>
      </c>
      <c r="T19" s="6">
        <f>(N19/(COUNTIF('3way'!$Z$3:$Z$7690,"="&amp;A19)))</f>
        <v>0.25</v>
      </c>
      <c r="U19" s="6">
        <f>(O19/(COUNTIF('3way'!$Z$3:$Z$7690,"="&amp;A19)))</f>
        <v>0.5</v>
      </c>
      <c r="V19" s="6">
        <f>(P19/(COUNTIF('3way'!$Z$3:$Z$7690,"="&amp;A19)))</f>
        <v>0.10714285714285714</v>
      </c>
      <c r="W19" s="6">
        <f>(Q19/(COUNTIF('3way'!$Z$3:$Z$7690,"="&amp;A19)))</f>
        <v>0.5357142857142857</v>
      </c>
      <c r="X19" s="6">
        <f>(R19/(COUNTIF('3way'!$Z$3:$Z$7690,"="&amp;A19)))</f>
        <v>7.1428571428571425E-2</v>
      </c>
      <c r="Y19" s="6">
        <f>(S19/(COUNTIF('3way'!$Z$3:$Z$7690,"="&amp;A19)))</f>
        <v>0.4642857142857143</v>
      </c>
      <c r="Z19">
        <f t="shared" si="0"/>
        <v>11</v>
      </c>
      <c r="AA19" s="6">
        <f>(Z19/(COUNTIF('3way'!$Z$3:$Z$7690,"="&amp;A19)))</f>
        <v>0.39285714285714285</v>
      </c>
      <c r="AB19">
        <f t="shared" si="1"/>
        <v>12</v>
      </c>
      <c r="AC19" s="6">
        <f>(AB19/(COUNTIF('3way'!$Z$3:$Z$7690,"="&amp;A19)))</f>
        <v>0.42857142857142855</v>
      </c>
      <c r="AD19">
        <f t="shared" si="2"/>
        <v>38</v>
      </c>
      <c r="AE19" s="6">
        <f>(AD19/(COUNTIF('3way'!$Z$3:$Z$7690,"="&amp;A19)))</f>
        <v>1.3571428571428572</v>
      </c>
      <c r="AF19">
        <f t="shared" si="3"/>
        <v>42</v>
      </c>
      <c r="AG19" s="6">
        <f>(AF19/(COUNTIF('3way'!$Z$3:$Z$7690,"="&amp;A19)))</f>
        <v>1.5</v>
      </c>
    </row>
    <row r="20" spans="1:33" s="2" customFormat="1" x14ac:dyDescent="0.25">
      <c r="A20" s="63" t="s">
        <v>224</v>
      </c>
      <c r="B20" s="2">
        <f t="shared" ref="B20:G20" si="4">SUM(B4:B19)</f>
        <v>103</v>
      </c>
      <c r="C20" s="2">
        <f t="shared" si="4"/>
        <v>243</v>
      </c>
      <c r="D20" s="2">
        <f t="shared" si="4"/>
        <v>45</v>
      </c>
      <c r="E20" s="2">
        <f t="shared" si="4"/>
        <v>228</v>
      </c>
      <c r="F20" s="2">
        <f t="shared" si="4"/>
        <v>91</v>
      </c>
      <c r="G20" s="2">
        <f t="shared" si="4"/>
        <v>345</v>
      </c>
      <c r="H20" s="6">
        <f>(B20/((COUNTIF('3way'!$Z$3:$Z$7690,"&lt;&gt;"))))</f>
        <v>0.15304606240713226</v>
      </c>
      <c r="I20" s="6">
        <f>(C20/((COUNTIF('3way'!$Z$3:$Z$7690,"&lt;&gt;"))))</f>
        <v>0.36106983655274888</v>
      </c>
      <c r="J20" s="6">
        <f>(D20/((COUNTIF('3way'!$Z$3:$Z$7690,"&lt;&gt;"))))</f>
        <v>6.6864784546805348E-2</v>
      </c>
      <c r="K20" s="6">
        <f>(E20/((COUNTIF('3way'!$Z$3:$Z$7690,"&lt;&gt;"))))</f>
        <v>0.33878157503714712</v>
      </c>
      <c r="L20" s="6">
        <f>(F20/((COUNTIF('3way'!$Z$3:$Z$7690,"&lt;&gt;"))))</f>
        <v>0.13521545319465081</v>
      </c>
      <c r="M20" s="6">
        <f>(G20/((COUNTIF('3way'!$Z$3:$Z$7690,"&lt;&gt;"))))</f>
        <v>0.51263001485884097</v>
      </c>
      <c r="N20" s="2">
        <f t="shared" ref="N20:S20" si="5">SUM(N4:N19)</f>
        <v>113</v>
      </c>
      <c r="O20" s="2">
        <f t="shared" si="5"/>
        <v>258</v>
      </c>
      <c r="P20" s="2">
        <f t="shared" si="5"/>
        <v>82</v>
      </c>
      <c r="Q20" s="2">
        <f t="shared" si="5"/>
        <v>373</v>
      </c>
      <c r="R20" s="2">
        <f t="shared" si="5"/>
        <v>110</v>
      </c>
      <c r="S20" s="2">
        <f t="shared" si="5"/>
        <v>389</v>
      </c>
      <c r="T20" s="64">
        <f>(N20/((COUNTIF('3way'!$Z$3:$Z$7690,"&lt;&gt;"))))</f>
        <v>0.16790490341753342</v>
      </c>
      <c r="U20" s="64">
        <f>(O20/((COUNTIF('3way'!$Z$3:$Z$7690,"&lt;&gt;"))))</f>
        <v>0.38335809806835069</v>
      </c>
      <c r="V20" s="64">
        <f>(P20/((COUNTIF('3way'!$Z$3:$Z$7690,"&lt;&gt;"))))</f>
        <v>0.12184249628528974</v>
      </c>
      <c r="W20" s="64">
        <f>(Q20/((COUNTIF('3way'!$Z$3:$Z$7690,"&lt;&gt;"))))</f>
        <v>0.55423476968796437</v>
      </c>
      <c r="X20" s="64">
        <f>(R20/((COUNTIF('3way'!$Z$3:$Z$7690,"&lt;&gt;"))))</f>
        <v>0.16344725111441308</v>
      </c>
      <c r="Y20" s="64">
        <f>(S20/((COUNTIF('3way'!$Z$3:$Z$7690,"&lt;&gt;"))))</f>
        <v>0.57800891530460619</v>
      </c>
      <c r="Z20">
        <f t="shared" si="0"/>
        <v>239</v>
      </c>
      <c r="AA20" s="64">
        <f>(Z20/((COUNTIF('3way'!$Z$3:$Z$7690,"&lt;&gt;"))))</f>
        <v>0.35512630014858843</v>
      </c>
      <c r="AB20">
        <f t="shared" si="1"/>
        <v>305</v>
      </c>
      <c r="AC20" s="64">
        <f>(AB20/((COUNTIF('3way'!$Z$3:$Z$7690,"&lt;&gt;"))))</f>
        <v>0.45319465081723626</v>
      </c>
      <c r="AD20">
        <f t="shared" si="2"/>
        <v>816</v>
      </c>
      <c r="AE20" s="64">
        <f>(AD20/((COUNTIF('3way'!$Z$3:$Z$7690,"&lt;&gt;"))))</f>
        <v>1.2124814264487369</v>
      </c>
      <c r="AF20">
        <f t="shared" si="3"/>
        <v>1020</v>
      </c>
      <c r="AG20" s="64">
        <f>(AF20/((COUNTIF('3way'!$Z$3:$Z$7690,"&lt;&gt;"))))</f>
        <v>1.5156017830609212</v>
      </c>
    </row>
    <row r="36" spans="18:18" x14ac:dyDescent="0.25">
      <c r="R36" t="s">
        <v>247</v>
      </c>
    </row>
  </sheetData>
  <mergeCells count="20">
    <mergeCell ref="F2:G2"/>
    <mergeCell ref="B1:G1"/>
    <mergeCell ref="H1:I1"/>
    <mergeCell ref="J1:K1"/>
    <mergeCell ref="L1:M1"/>
    <mergeCell ref="B2:C2"/>
    <mergeCell ref="D2:E2"/>
    <mergeCell ref="T1:U1"/>
    <mergeCell ref="V1:W1"/>
    <mergeCell ref="X1:Y1"/>
    <mergeCell ref="N2:O2"/>
    <mergeCell ref="P2:Q2"/>
    <mergeCell ref="R2:S2"/>
    <mergeCell ref="N1:S1"/>
    <mergeCell ref="Z1:AC1"/>
    <mergeCell ref="AB2:AC2"/>
    <mergeCell ref="AD1:AG1"/>
    <mergeCell ref="AD2:AE2"/>
    <mergeCell ref="AF2:AG2"/>
    <mergeCell ref="Z2:AA2"/>
  </mergeCells>
  <conditionalFormatting sqref="AA4:AA20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4:AE20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:M20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:Y20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"/>
  <sheetViews>
    <sheetView zoomScale="75" zoomScaleNormal="75" workbookViewId="0">
      <pane xSplit="2" topLeftCell="C1" activePane="topRight" state="frozen"/>
      <selection pane="topRight" activeCell="I33" sqref="I33"/>
    </sheetView>
  </sheetViews>
  <sheetFormatPr defaultRowHeight="15" x14ac:dyDescent="0.25"/>
  <cols>
    <col min="2" max="2" width="12.5703125" customWidth="1"/>
    <col min="3" max="3" width="7.7109375" customWidth="1"/>
    <col min="4" max="4" width="6.140625" customWidth="1"/>
    <col min="5" max="5" width="6.85546875" customWidth="1"/>
    <col min="6" max="6" width="7.42578125" customWidth="1"/>
    <col min="7" max="7" width="5.42578125" customWidth="1"/>
    <col min="8" max="8" width="7.42578125" customWidth="1"/>
    <col min="9" max="9" width="5.5703125" customWidth="1"/>
    <col min="10" max="10" width="5.85546875" customWidth="1"/>
    <col min="11" max="11" width="7.85546875" customWidth="1"/>
    <col min="12" max="12" width="5.5703125" customWidth="1"/>
    <col min="13" max="13" width="5.7109375" customWidth="1"/>
    <col min="14" max="14" width="8.28515625" customWidth="1"/>
    <col min="15" max="15" width="7.42578125" customWidth="1"/>
    <col min="16" max="16" width="5.5703125" customWidth="1"/>
    <col min="17" max="17" width="6.7109375" customWidth="1"/>
    <col min="18" max="18" width="5.140625" customWidth="1"/>
    <col min="19" max="19" width="6.28515625" customWidth="1"/>
    <col min="20" max="20" width="8" customWidth="1"/>
    <col min="21" max="21" width="5.5703125" customWidth="1"/>
    <col min="22" max="22" width="5.7109375" customWidth="1"/>
    <col min="24" max="24" width="6.28515625" customWidth="1"/>
    <col min="25" max="25" width="6.7109375" customWidth="1"/>
    <col min="26" max="26" width="7.5703125" customWidth="1"/>
    <col min="27" max="28" width="7" customWidth="1"/>
    <col min="30" max="30" width="7.85546875" customWidth="1"/>
    <col min="31" max="31" width="8.42578125" customWidth="1"/>
  </cols>
  <sheetData>
    <row r="1" spans="1:38" s="2" customFormat="1" x14ac:dyDescent="0.25">
      <c r="B1" s="72" t="s">
        <v>215</v>
      </c>
      <c r="C1" s="141" t="s">
        <v>73</v>
      </c>
      <c r="D1" s="141"/>
      <c r="E1" s="73" t="s">
        <v>228</v>
      </c>
      <c r="F1" s="146" t="s">
        <v>78</v>
      </c>
      <c r="G1" s="146"/>
      <c r="H1" s="73" t="s">
        <v>228</v>
      </c>
      <c r="I1" s="146" t="s">
        <v>76</v>
      </c>
      <c r="J1" s="146"/>
      <c r="K1" s="73" t="s">
        <v>228</v>
      </c>
      <c r="L1" s="146" t="s">
        <v>75</v>
      </c>
      <c r="M1" s="146"/>
      <c r="N1" s="73" t="s">
        <v>228</v>
      </c>
      <c r="O1" s="146" t="s">
        <v>94</v>
      </c>
      <c r="P1" s="146"/>
      <c r="Q1" s="73" t="s">
        <v>228</v>
      </c>
      <c r="R1" s="146" t="s">
        <v>77</v>
      </c>
      <c r="S1" s="146"/>
      <c r="T1" s="73" t="s">
        <v>228</v>
      </c>
      <c r="U1" s="146" t="s">
        <v>74</v>
      </c>
      <c r="V1" s="146"/>
      <c r="W1" s="73" t="s">
        <v>228</v>
      </c>
      <c r="X1" s="146" t="s">
        <v>86</v>
      </c>
      <c r="Y1" s="146"/>
      <c r="Z1" s="73" t="s">
        <v>228</v>
      </c>
      <c r="AA1" s="146" t="s">
        <v>79</v>
      </c>
      <c r="AB1" s="146"/>
      <c r="AC1" s="73" t="s">
        <v>228</v>
      </c>
      <c r="AD1" s="146" t="s">
        <v>93</v>
      </c>
      <c r="AE1" s="146"/>
      <c r="AF1" s="73" t="s">
        <v>228</v>
      </c>
      <c r="AG1" s="146" t="s">
        <v>100</v>
      </c>
      <c r="AH1" s="146"/>
      <c r="AI1" s="73" t="s">
        <v>228</v>
      </c>
      <c r="AJ1" s="146" t="s">
        <v>87</v>
      </c>
      <c r="AK1" s="146"/>
      <c r="AL1" s="73" t="s">
        <v>228</v>
      </c>
    </row>
    <row r="2" spans="1:38" x14ac:dyDescent="0.25">
      <c r="C2" t="s">
        <v>226</v>
      </c>
      <c r="D2" t="s">
        <v>227</v>
      </c>
      <c r="F2" t="s">
        <v>226</v>
      </c>
      <c r="G2" t="s">
        <v>227</v>
      </c>
      <c r="I2" t="s">
        <v>226</v>
      </c>
      <c r="J2" t="s">
        <v>227</v>
      </c>
      <c r="L2" t="s">
        <v>226</v>
      </c>
      <c r="M2" t="s">
        <v>227</v>
      </c>
      <c r="O2" t="s">
        <v>226</v>
      </c>
      <c r="P2" t="s">
        <v>227</v>
      </c>
      <c r="R2" t="s">
        <v>226</v>
      </c>
      <c r="S2" t="s">
        <v>227</v>
      </c>
      <c r="U2" t="s">
        <v>226</v>
      </c>
      <c r="V2" t="s">
        <v>227</v>
      </c>
      <c r="X2" t="s">
        <v>226</v>
      </c>
      <c r="Y2" t="s">
        <v>227</v>
      </c>
      <c r="AA2" t="s">
        <v>226</v>
      </c>
      <c r="AB2" t="s">
        <v>227</v>
      </c>
      <c r="AD2" t="s">
        <v>226</v>
      </c>
      <c r="AE2" t="s">
        <v>227</v>
      </c>
      <c r="AG2" t="s">
        <v>226</v>
      </c>
      <c r="AH2" t="s">
        <v>227</v>
      </c>
      <c r="AJ2" t="s">
        <v>226</v>
      </c>
      <c r="AK2" t="s">
        <v>227</v>
      </c>
    </row>
    <row r="3" spans="1:38" x14ac:dyDescent="0.25">
      <c r="A3" s="68" t="s">
        <v>65</v>
      </c>
      <c r="B3" s="68"/>
    </row>
    <row r="4" spans="1:38" x14ac:dyDescent="0.25">
      <c r="A4" s="60" t="s">
        <v>268</v>
      </c>
      <c r="B4" s="60">
        <f>COUNTIF('2way'!$S$3:$S$7690,"="&amp;A4)</f>
        <v>36</v>
      </c>
      <c r="C4">
        <f>COUNTIFS('2way'!$U$3:$U$7690,"0-0",'2way'!$W$3:$W$7690,"0-0",'2way'!$S$3:$S$7690,"=" &amp;A4)</f>
        <v>0</v>
      </c>
      <c r="D4">
        <f>COUNTIFS('2way'!$W$3:$W$7690,"0-0",'2way'!$S$3:$S$7690,"=" &amp;A4)</f>
        <v>1</v>
      </c>
      <c r="E4" s="71">
        <f>C4/D4</f>
        <v>0</v>
      </c>
      <c r="F4">
        <f>COUNTIFS('2way'!$U$3:$U$7690,"1-0",'2way'!$W$3:$W$7690,"1-0",'2way'!$S$3:$S$7690,"=" &amp;A4)</f>
        <v>0</v>
      </c>
      <c r="G4">
        <f>COUNTIFS('2way'!$W$3:$W$7690,"1-0",'2way'!$S$3:$S$7690,"=" &amp;A4)</f>
        <v>2</v>
      </c>
      <c r="H4" s="71">
        <f>F4/G4</f>
        <v>0</v>
      </c>
      <c r="I4">
        <f>COUNTIFS('2way'!$U$3:$U$7690,"0-1",'2way'!$W$3:$W$7690,"0-1",'2way'!$S$3:$S$7690,"=" &amp;A4)</f>
        <v>0</v>
      </c>
      <c r="J4">
        <f>COUNTIFS('2way'!$W$3:$W$7690,"0-1",'2way'!$S$3:$S$7690,"=" &amp;A4)</f>
        <v>3</v>
      </c>
      <c r="K4" s="71">
        <f>I4/J4</f>
        <v>0</v>
      </c>
      <c r="L4">
        <f>COUNTIFS('2way'!$U$3:$U$7690,"1-1",'2way'!$W$3:$W$7690,"1-1",'2way'!$S$3:$S$7690,"=" &amp;A4)</f>
        <v>3</v>
      </c>
      <c r="M4">
        <f>COUNTIFS('2way'!$W$3:$W$7690,"1-1",'2way'!$S$3:$S$7690,"=" &amp;A4)</f>
        <v>10</v>
      </c>
      <c r="N4" s="71">
        <f>L4/M4</f>
        <v>0.3</v>
      </c>
      <c r="O4">
        <f>COUNTIFS('2way'!$U$3:$U$7690,"2-0",'2way'!$W$3:$W$7690,"2-0",'2way'!$S$3:$S$7690,"=" &amp;A4)</f>
        <v>0</v>
      </c>
      <c r="P4">
        <f>COUNTIFS('2way'!$W$3:$W$7690,"2-0",'2way'!$S$3:$S$7690,"=" &amp;A4)</f>
        <v>0</v>
      </c>
      <c r="Q4" s="71" t="e">
        <f>O4/P4</f>
        <v>#DIV/0!</v>
      </c>
      <c r="R4">
        <f>COUNTIFS('2way'!$U$3:$U$7690,"0-2",'2way'!$W$3:$W$7690,"0-2",'2way'!$S$3:$S$7690,"=" &amp;A4)</f>
        <v>0</v>
      </c>
      <c r="S4">
        <f>COUNTIFS('2way'!$W$3:$W$7690,"0-2",'2way'!$S$3:$S$7690,"=" &amp;A4)</f>
        <v>1</v>
      </c>
      <c r="T4" s="71">
        <f>R4/S4</f>
        <v>0</v>
      </c>
      <c r="U4">
        <f>COUNTIFS('2way'!$U$3:$U$7690,"2-2",'2way'!$W$3:$W$7690,"2-2",'2way'!$S$3:$S$7690,"=" &amp;A4)</f>
        <v>0</v>
      </c>
      <c r="V4">
        <f>COUNTIFS('2way'!$W$3:$W$7690,"2-2",'2way'!$S$3:$S$7690,"=" &amp;A4)</f>
        <v>2</v>
      </c>
      <c r="W4" s="71">
        <f>U4/V4</f>
        <v>0</v>
      </c>
      <c r="X4">
        <f>COUNTIFS('2way'!$U$3:$U$7690,"2-1",'2way'!$W$3:$W$7690,"2-1",'2way'!$S$3:$S$7690,"=" &amp;A4)</f>
        <v>1</v>
      </c>
      <c r="Y4">
        <f>COUNTIFS('2way'!$W$3:$W$7690,"2-1",'2way'!$S$3:$S$7690,"=" &amp;A4)</f>
        <v>4</v>
      </c>
      <c r="Z4" s="71">
        <f>X4/Y4</f>
        <v>0.25</v>
      </c>
      <c r="AA4">
        <f>COUNTIFS('2way'!$U$3:$U$7690,"1-2",'2way'!$W$3:$W$7690,"1-2",'2way'!$S$3:$S$7690,"=" &amp;A4)</f>
        <v>1</v>
      </c>
      <c r="AB4">
        <f>COUNTIFS('2way'!$W$3:$W$7690,"1-2",'2way'!$S$3:$S$7690,"=" &amp;A4)</f>
        <v>2</v>
      </c>
      <c r="AC4" s="71">
        <f>AA4/AB4</f>
        <v>0.5</v>
      </c>
      <c r="AD4">
        <f>COUNTIFS('2way'!$U$3:$U$7690,"3-3",'2way'!$W$3:$W$7690,"3-3",'2way'!$S$3:$S$7690,"=" &amp;A4)</f>
        <v>0</v>
      </c>
      <c r="AE4">
        <f>COUNTIFS('2way'!$W$3:$W$7690,"3-3",'2way'!$S$3:$S$7690,"=" &amp;A4)</f>
        <v>0</v>
      </c>
      <c r="AF4" s="71" t="e">
        <f>AD4/AE4</f>
        <v>#DIV/0!</v>
      </c>
      <c r="AG4">
        <f>COUNTIFS('2way'!$U$3:$U$7690,"3-0",'2way'!$W$3:$W$7690,"3-0",'2way'!$S$3:$S$7690,"=" &amp;A4)</f>
        <v>0</v>
      </c>
      <c r="AH4">
        <f>COUNTIFS('2way'!$W$3:$W$7690,"3-0",'2way'!$S$3:$S$7690,"=" &amp;A4)</f>
        <v>3</v>
      </c>
      <c r="AI4" s="71">
        <f>AG4/AH4</f>
        <v>0</v>
      </c>
      <c r="AJ4">
        <f>COUNTIFS('2way'!$U$3:$U$7690,"0-3",'2way'!$W$3:$W$7690,"0-3",'2way'!$S$3:$S$7690,"=" &amp;A4)</f>
        <v>0</v>
      </c>
      <c r="AK4">
        <f>COUNTIFS('2way'!$W$3:$W$7690,"0-3",'2way'!$S$3:$S$7690,"=" &amp;A4)</f>
        <v>0</v>
      </c>
      <c r="AL4" s="71" t="e">
        <f>AJ4/AK4</f>
        <v>#DIV/0!</v>
      </c>
    </row>
    <row r="5" spans="1:38" x14ac:dyDescent="0.25">
      <c r="A5" s="60" t="s">
        <v>269</v>
      </c>
      <c r="B5" s="60">
        <f>COUNTIF('2way'!$S$3:$S$7690,"="&amp;A5)</f>
        <v>47</v>
      </c>
      <c r="C5">
        <f>COUNTIFS('2way'!$U$3:$U$7690,"0-0",'2way'!$W$3:$W$7690,"0-0",'2way'!$S$3:$S$7690,"=" &amp;A5)</f>
        <v>0</v>
      </c>
      <c r="D5">
        <f>COUNTIFS('2way'!$W$3:$W$7690,"0-0",'2way'!$S$3:$S$7690,"=" &amp;A5)</f>
        <v>4</v>
      </c>
      <c r="E5" s="71">
        <f t="shared" ref="E5:E19" si="0">C5/D5</f>
        <v>0</v>
      </c>
      <c r="F5">
        <f>COUNTIFS('2way'!$U$3:$U$7690,"1-0",'2way'!$W$3:$W$7690,"1-0",'2way'!$S$3:$S$7690,"=" &amp;A5)</f>
        <v>1</v>
      </c>
      <c r="G5">
        <f>COUNTIFS('2way'!$W$3:$W$7690,"1-0",'2way'!$S$3:$S$7690,"=" &amp;A5)</f>
        <v>6</v>
      </c>
      <c r="H5" s="71">
        <f t="shared" ref="H5:H19" si="1">F5/G5</f>
        <v>0.16666666666666666</v>
      </c>
      <c r="I5">
        <f>COUNTIFS('2way'!$U$3:$U$7690,"0-1",'2way'!$W$3:$W$7690,"0-1",'2way'!$S$3:$S$7690,"=" &amp;A5)</f>
        <v>1</v>
      </c>
      <c r="J5">
        <f>COUNTIFS('2way'!$W$3:$W$7690,"0-1",'2way'!$S$3:$S$7690,"=" &amp;A5)</f>
        <v>5</v>
      </c>
      <c r="K5" s="71">
        <f t="shared" ref="K5:K19" si="2">I5/J5</f>
        <v>0.2</v>
      </c>
      <c r="L5">
        <f>COUNTIFS('2way'!$U$3:$U$7690,"1-1",'2way'!$W$3:$W$7690,"1-1",'2way'!$S$3:$S$7690,"=" &amp;A5)</f>
        <v>0</v>
      </c>
      <c r="M5">
        <f>COUNTIFS('2way'!$W$3:$W$7690,"1-1",'2way'!$S$3:$S$7690,"=" &amp;A5)</f>
        <v>6</v>
      </c>
      <c r="N5" s="71">
        <f t="shared" ref="N5:N19" si="3">L5/M5</f>
        <v>0</v>
      </c>
      <c r="O5">
        <f>COUNTIFS('2way'!$U$3:$U$7690,"2-0",'2way'!$W$3:$W$7690,"2-0",'2way'!$S$3:$S$7690,"=" &amp;A5)</f>
        <v>0</v>
      </c>
      <c r="P5">
        <f>COUNTIFS('2way'!$W$3:$W$7690,"2-0",'2way'!$S$3:$S$7690,"=" &amp;A5)</f>
        <v>3</v>
      </c>
      <c r="Q5" s="71">
        <f t="shared" ref="Q5:Q19" si="4">O5/P5</f>
        <v>0</v>
      </c>
      <c r="R5">
        <f>COUNTIFS('2way'!$U$3:$U$7690,"0-2",'2way'!$W$3:$W$7690,"0-2",'2way'!$S$3:$S$7690,"=" &amp;A5)</f>
        <v>0</v>
      </c>
      <c r="S5">
        <f>COUNTIFS('2way'!$W$3:$W$7690,"0-2",'2way'!$S$3:$S$7690,"=" &amp;A5)</f>
        <v>3</v>
      </c>
      <c r="T5" s="71">
        <f t="shared" ref="T5:T19" si="5">R5/S5</f>
        <v>0</v>
      </c>
      <c r="U5">
        <f>COUNTIFS('2way'!$U$3:$U$7690,"2-2",'2way'!$W$3:$W$7690,"2-2",'2way'!$S$3:$S$7690,"=" &amp;A5)</f>
        <v>1</v>
      </c>
      <c r="V5">
        <f>COUNTIFS('2way'!$W$3:$W$7690,"2-2",'2way'!$S$3:$S$7690,"=" &amp;A5)</f>
        <v>2</v>
      </c>
      <c r="W5" s="71">
        <f t="shared" ref="W5:W19" si="6">U5/V5</f>
        <v>0.5</v>
      </c>
      <c r="X5">
        <f>COUNTIFS('2way'!$U$3:$U$7690,"2-1",'2way'!$W$3:$W$7690,"2-1",'2way'!$S$3:$S$7690,"=" &amp;A5)</f>
        <v>1</v>
      </c>
      <c r="Y5">
        <f>COUNTIFS('2way'!$W$3:$W$7690,"2-1",'2way'!$S$3:$S$7690,"=" &amp;A5)</f>
        <v>5</v>
      </c>
      <c r="Z5" s="71">
        <f t="shared" ref="Z5:Z19" si="7">X5/Y5</f>
        <v>0.2</v>
      </c>
      <c r="AA5">
        <f>COUNTIFS('2way'!$U$3:$U$7690,"1-2",'2way'!$W$3:$W$7690,"1-2",'2way'!$S$3:$S$7690,"=" &amp;A5)</f>
        <v>0</v>
      </c>
      <c r="AB5">
        <f>COUNTIFS('2way'!$W$3:$W$7690,"1-2",'2way'!$S$3:$S$7690,"=" &amp;A5)</f>
        <v>4</v>
      </c>
      <c r="AC5" s="71">
        <f t="shared" ref="AC5:AC19" si="8">AA5/AB5</f>
        <v>0</v>
      </c>
      <c r="AD5">
        <f>COUNTIFS('2way'!$U$3:$U$7690,"3-3",'2way'!$W$3:$W$7690,"3-3",'2way'!$S$3:$S$7690,"=" &amp;A5)</f>
        <v>0</v>
      </c>
      <c r="AE5">
        <f>COUNTIFS('2way'!$W$3:$W$7690,"3-3",'2way'!$S$3:$S$7690,"=" &amp;A5)</f>
        <v>0</v>
      </c>
      <c r="AF5" s="71" t="e">
        <f t="shared" ref="AF5:AF19" si="9">AD5/AE5</f>
        <v>#DIV/0!</v>
      </c>
      <c r="AG5">
        <f>COUNTIFS('2way'!$U$3:$U$7690,"3-0",'2way'!$W$3:$W$7690,"3-0",'2way'!$S$3:$S$7690,"=" &amp;A5)</f>
        <v>0</v>
      </c>
      <c r="AH5">
        <f>COUNTIFS('2way'!$W$3:$W$7690,"3-0",'2way'!$S$3:$S$7690,"=" &amp;A5)</f>
        <v>4</v>
      </c>
      <c r="AI5" s="71">
        <f t="shared" ref="AI5:AI19" si="10">AG5/AH5</f>
        <v>0</v>
      </c>
      <c r="AJ5">
        <f>COUNTIFS('2way'!$U$3:$U$7690,"0-3",'2way'!$W$3:$W$7690,"0-3",'2way'!$S$3:$S$7690,"=" &amp;A5)</f>
        <v>0</v>
      </c>
      <c r="AK5">
        <f>COUNTIFS('2way'!$W$3:$W$7690,"0-3",'2way'!$S$3:$S$7690,"=" &amp;A5)</f>
        <v>1</v>
      </c>
      <c r="AL5" s="71">
        <f t="shared" ref="AL5:AL19" si="11">AJ5/AK5</f>
        <v>0</v>
      </c>
    </row>
    <row r="6" spans="1:38" x14ac:dyDescent="0.25">
      <c r="A6" s="60" t="s">
        <v>270</v>
      </c>
      <c r="B6" s="60">
        <f>COUNTIF('2way'!$S$3:$S$7690,"="&amp;A6)</f>
        <v>50</v>
      </c>
      <c r="C6">
        <f>COUNTIFS('2way'!$U$3:$U$7690,"0-0",'2way'!$W$3:$W$7690,"0-0",'2way'!$S$3:$S$7690,"=" &amp;A6)</f>
        <v>0</v>
      </c>
      <c r="D6">
        <f>COUNTIFS('2way'!$W$3:$W$7690,"0-0",'2way'!$S$3:$S$7690,"=" &amp;A6)</f>
        <v>2</v>
      </c>
      <c r="E6" s="71">
        <f t="shared" si="0"/>
        <v>0</v>
      </c>
      <c r="F6">
        <f>COUNTIFS('2way'!$U$3:$U$7690,"1-0",'2way'!$W$3:$W$7690,"1-0",'2way'!$S$3:$S$7690,"=" &amp;A6)</f>
        <v>0</v>
      </c>
      <c r="G6">
        <f>COUNTIFS('2way'!$W$3:$W$7690,"1-0",'2way'!$S$3:$S$7690,"=" &amp;A6)</f>
        <v>8</v>
      </c>
      <c r="H6" s="71">
        <f t="shared" si="1"/>
        <v>0</v>
      </c>
      <c r="I6">
        <f>COUNTIFS('2way'!$U$3:$U$7690,"0-1",'2way'!$W$3:$W$7690,"0-1",'2way'!$S$3:$S$7690,"=" &amp;A6)</f>
        <v>0</v>
      </c>
      <c r="J6">
        <f>COUNTIFS('2way'!$W$3:$W$7690,"0-1",'2way'!$S$3:$S$7690,"=" &amp;A6)</f>
        <v>0</v>
      </c>
      <c r="K6" s="71" t="e">
        <f t="shared" si="2"/>
        <v>#DIV/0!</v>
      </c>
      <c r="L6">
        <f>COUNTIFS('2way'!$U$3:$U$7690,"1-1",'2way'!$W$3:$W$7690,"1-1",'2way'!$S$3:$S$7690,"=" &amp;A6)</f>
        <v>5</v>
      </c>
      <c r="M6">
        <f>COUNTIFS('2way'!$W$3:$W$7690,"1-1",'2way'!$S$3:$S$7690,"=" &amp;A6)</f>
        <v>9</v>
      </c>
      <c r="N6" s="71">
        <f t="shared" si="3"/>
        <v>0.55555555555555558</v>
      </c>
      <c r="O6">
        <f>COUNTIFS('2way'!$U$3:$U$7690,"2-0",'2way'!$W$3:$W$7690,"2-0",'2way'!$S$3:$S$7690,"=" &amp;A6)</f>
        <v>0</v>
      </c>
      <c r="P6">
        <f>COUNTIFS('2way'!$W$3:$W$7690,"2-0",'2way'!$S$3:$S$7690,"=" &amp;A6)</f>
        <v>5</v>
      </c>
      <c r="Q6" s="71">
        <f t="shared" si="4"/>
        <v>0</v>
      </c>
      <c r="R6">
        <f>COUNTIFS('2way'!$U$3:$U$7690,"0-2",'2way'!$W$3:$W$7690,"0-2",'2way'!$S$3:$S$7690,"=" &amp;A6)</f>
        <v>0</v>
      </c>
      <c r="S6">
        <f>COUNTIFS('2way'!$W$3:$W$7690,"0-2",'2way'!$S$3:$S$7690,"=" &amp;A6)</f>
        <v>2</v>
      </c>
      <c r="T6" s="71">
        <f t="shared" si="5"/>
        <v>0</v>
      </c>
      <c r="U6">
        <f>COUNTIFS('2way'!$U$3:$U$7690,"2-2",'2way'!$W$3:$W$7690,"2-2",'2way'!$S$3:$S$7690,"=" &amp;A6)</f>
        <v>0</v>
      </c>
      <c r="V6">
        <f>COUNTIFS('2way'!$W$3:$W$7690,"2-2",'2way'!$S$3:$S$7690,"=" &amp;A6)</f>
        <v>3</v>
      </c>
      <c r="W6" s="71">
        <f t="shared" si="6"/>
        <v>0</v>
      </c>
      <c r="X6">
        <f>COUNTIFS('2way'!$U$3:$U$7690,"2-1",'2way'!$W$3:$W$7690,"2-1",'2way'!$S$3:$S$7690,"=" &amp;A6)</f>
        <v>0</v>
      </c>
      <c r="Y6">
        <f>COUNTIFS('2way'!$W$3:$W$7690,"2-1",'2way'!$S$3:$S$7690,"=" &amp;A6)</f>
        <v>2</v>
      </c>
      <c r="Z6" s="71">
        <f t="shared" si="7"/>
        <v>0</v>
      </c>
      <c r="AA6">
        <f>COUNTIFS('2way'!$U$3:$U$7690,"1-2",'2way'!$W$3:$W$7690,"1-2",'2way'!$S$3:$S$7690,"=" &amp;A6)</f>
        <v>1</v>
      </c>
      <c r="AB6">
        <f>COUNTIFS('2way'!$W$3:$W$7690,"1-2",'2way'!$S$3:$S$7690,"=" &amp;A6)</f>
        <v>4</v>
      </c>
      <c r="AC6" s="71">
        <f t="shared" si="8"/>
        <v>0.25</v>
      </c>
      <c r="AD6">
        <f>COUNTIFS('2way'!$U$3:$U$7690,"3-3",'2way'!$W$3:$W$7690,"3-3",'2way'!$S$3:$S$7690,"=" &amp;A6)</f>
        <v>0</v>
      </c>
      <c r="AE6">
        <f>COUNTIFS('2way'!$W$3:$W$7690,"3-3",'2way'!$S$3:$S$7690,"=" &amp;A6)</f>
        <v>0</v>
      </c>
      <c r="AF6" s="71" t="e">
        <f t="shared" si="9"/>
        <v>#DIV/0!</v>
      </c>
      <c r="AG6">
        <f>COUNTIFS('2way'!$U$3:$U$7690,"3-0",'2way'!$W$3:$W$7690,"3-0",'2way'!$S$3:$S$7690,"=" &amp;A6)</f>
        <v>0</v>
      </c>
      <c r="AH6">
        <f>COUNTIFS('2way'!$W$3:$W$7690,"3-0",'2way'!$S$3:$S$7690,"=" &amp;A6)</f>
        <v>3</v>
      </c>
      <c r="AI6" s="71">
        <f t="shared" si="10"/>
        <v>0</v>
      </c>
      <c r="AJ6">
        <f>COUNTIFS('2way'!$U$3:$U$7690,"0-3",'2way'!$W$3:$W$7690,"0-3",'2way'!$S$3:$S$7690,"=" &amp;A6)</f>
        <v>0</v>
      </c>
      <c r="AK6">
        <f>COUNTIFS('2way'!$W$3:$W$7690,"0-3",'2way'!$S$3:$S$7690,"=" &amp;A6)</f>
        <v>0</v>
      </c>
      <c r="AL6" s="71" t="e">
        <f t="shared" si="11"/>
        <v>#DIV/0!</v>
      </c>
    </row>
    <row r="7" spans="1:38" x14ac:dyDescent="0.25">
      <c r="A7" s="60" t="s">
        <v>271</v>
      </c>
      <c r="B7" s="60">
        <f>COUNTIF('2way'!$S$3:$S$7690,"="&amp;A7)</f>
        <v>28</v>
      </c>
      <c r="C7">
        <f>COUNTIFS('2way'!$U$3:$U$7690,"0-0",'2way'!$W$3:$W$7690,"0-0",'2way'!$S$3:$S$7690,"=" &amp;A7)</f>
        <v>0</v>
      </c>
      <c r="D7">
        <f>COUNTIFS('2way'!$W$3:$W$7690,"0-0",'2way'!$S$3:$S$7690,"=" &amp;A7)</f>
        <v>0</v>
      </c>
      <c r="E7" s="71" t="e">
        <f t="shared" si="0"/>
        <v>#DIV/0!</v>
      </c>
      <c r="F7">
        <f>COUNTIFS('2way'!$U$3:$U$7690,"1-0",'2way'!$W$3:$W$7690,"1-0",'2way'!$S$3:$S$7690,"=" &amp;A7)</f>
        <v>0</v>
      </c>
      <c r="G7">
        <f>COUNTIFS('2way'!$W$3:$W$7690,"1-0",'2way'!$S$3:$S$7690,"=" &amp;A7)</f>
        <v>1</v>
      </c>
      <c r="H7" s="71">
        <f t="shared" si="1"/>
        <v>0</v>
      </c>
      <c r="I7">
        <f>COUNTIFS('2way'!$U$3:$U$7690,"0-1",'2way'!$W$3:$W$7690,"0-1",'2way'!$S$3:$S$7690,"=" &amp;A7)</f>
        <v>0</v>
      </c>
      <c r="J7">
        <f>COUNTIFS('2way'!$W$3:$W$7690,"0-1",'2way'!$S$3:$S$7690,"=" &amp;A7)</f>
        <v>2</v>
      </c>
      <c r="K7" s="71">
        <f t="shared" si="2"/>
        <v>0</v>
      </c>
      <c r="L7">
        <f>COUNTIFS('2way'!$U$3:$U$7690,"1-1",'2way'!$W$3:$W$7690,"1-1",'2way'!$S$3:$S$7690,"=" &amp;A7)</f>
        <v>1</v>
      </c>
      <c r="M7">
        <f>COUNTIFS('2way'!$W$3:$W$7690,"1-1",'2way'!$S$3:$S$7690,"=" &amp;A7)</f>
        <v>5</v>
      </c>
      <c r="N7" s="71">
        <f t="shared" si="3"/>
        <v>0.2</v>
      </c>
      <c r="O7">
        <f>COUNTIFS('2way'!$U$3:$U$7690,"2-0",'2way'!$W$3:$W$7690,"2-0",'2way'!$S$3:$S$7690,"=" &amp;A7)</f>
        <v>0</v>
      </c>
      <c r="P7">
        <f>COUNTIFS('2way'!$W$3:$W$7690,"2-0",'2way'!$S$3:$S$7690,"=" &amp;A7)</f>
        <v>1</v>
      </c>
      <c r="Q7" s="71">
        <f t="shared" si="4"/>
        <v>0</v>
      </c>
      <c r="R7">
        <f>COUNTIFS('2way'!$U$3:$U$7690,"0-2",'2way'!$W$3:$W$7690,"0-2",'2way'!$S$3:$S$7690,"=" &amp;A7)</f>
        <v>0</v>
      </c>
      <c r="S7">
        <f>COUNTIFS('2way'!$W$3:$W$7690,"0-2",'2way'!$S$3:$S$7690,"=" &amp;A7)</f>
        <v>0</v>
      </c>
      <c r="T7" s="71" t="e">
        <f t="shared" si="5"/>
        <v>#DIV/0!</v>
      </c>
      <c r="U7">
        <f>COUNTIFS('2way'!$U$3:$U$7690,"2-2",'2way'!$W$3:$W$7690,"2-2",'2way'!$S$3:$S$7690,"=" &amp;A7)</f>
        <v>0</v>
      </c>
      <c r="V7">
        <f>COUNTIFS('2way'!$W$3:$W$7690,"2-2",'2way'!$S$3:$S$7690,"=" &amp;A7)</f>
        <v>0</v>
      </c>
      <c r="W7" s="71" t="e">
        <f t="shared" si="6"/>
        <v>#DIV/0!</v>
      </c>
      <c r="X7">
        <f>COUNTIFS('2way'!$U$3:$U$7690,"2-1",'2way'!$W$3:$W$7690,"2-1",'2way'!$S$3:$S$7690,"=" &amp;A7)</f>
        <v>0</v>
      </c>
      <c r="Y7">
        <f>COUNTIFS('2way'!$W$3:$W$7690,"2-1",'2way'!$S$3:$S$7690,"=" &amp;A7)</f>
        <v>1</v>
      </c>
      <c r="Z7" s="71">
        <f t="shared" si="7"/>
        <v>0</v>
      </c>
      <c r="AA7">
        <f>COUNTIFS('2way'!$U$3:$U$7690,"1-2",'2way'!$W$3:$W$7690,"1-2",'2way'!$S$3:$S$7690,"=" &amp;A7)</f>
        <v>2</v>
      </c>
      <c r="AB7">
        <f>COUNTIFS('2way'!$W$3:$W$7690,"1-2",'2way'!$S$3:$S$7690,"=" &amp;A7)</f>
        <v>2</v>
      </c>
      <c r="AC7" s="71">
        <f t="shared" si="8"/>
        <v>1</v>
      </c>
      <c r="AD7">
        <f>COUNTIFS('2way'!$U$3:$U$7690,"3-3",'2way'!$W$3:$W$7690,"3-3",'2way'!$S$3:$S$7690,"=" &amp;A7)</f>
        <v>0</v>
      </c>
      <c r="AE7">
        <f>COUNTIFS('2way'!$W$3:$W$7690,"3-3",'2way'!$S$3:$S$7690,"=" &amp;A7)</f>
        <v>0</v>
      </c>
      <c r="AF7" s="71" t="e">
        <f t="shared" si="9"/>
        <v>#DIV/0!</v>
      </c>
      <c r="AG7">
        <f>COUNTIFS('2way'!$U$3:$U$7690,"3-0",'2way'!$W$3:$W$7690,"3-0",'2way'!$S$3:$S$7690,"=" &amp;A7)</f>
        <v>0</v>
      </c>
      <c r="AH7">
        <f>COUNTIFS('2way'!$W$3:$W$7690,"3-0",'2way'!$S$3:$S$7690,"=" &amp;A7)</f>
        <v>1</v>
      </c>
      <c r="AI7" s="71">
        <f t="shared" si="10"/>
        <v>0</v>
      </c>
      <c r="AJ7">
        <f>COUNTIFS('2way'!$U$3:$U$7690,"0-3",'2way'!$W$3:$W$7690,"0-3",'2way'!$S$3:$S$7690,"=" &amp;A7)</f>
        <v>0</v>
      </c>
      <c r="AK7">
        <f>COUNTIFS('2way'!$W$3:$W$7690,"0-3",'2way'!$S$3:$S$7690,"=" &amp;A7)</f>
        <v>1</v>
      </c>
      <c r="AL7" s="71">
        <f t="shared" si="11"/>
        <v>0</v>
      </c>
    </row>
    <row r="8" spans="1:38" x14ac:dyDescent="0.25">
      <c r="A8" s="60" t="s">
        <v>272</v>
      </c>
      <c r="B8" s="60">
        <f>COUNTIF('2way'!$S$3:$S$7690,"="&amp;A8)</f>
        <v>59</v>
      </c>
      <c r="C8">
        <f>COUNTIFS('2way'!$U$3:$U$7690,"0-0",'2way'!$W$3:$W$7690,"0-0",'2way'!$S$3:$S$7690,"=" &amp;A8)</f>
        <v>0</v>
      </c>
      <c r="D8">
        <f>COUNTIFS('2way'!$W$3:$W$7690,"0-0",'2way'!$S$3:$S$7690,"=" &amp;A8)</f>
        <v>5</v>
      </c>
      <c r="E8" s="71">
        <f t="shared" si="0"/>
        <v>0</v>
      </c>
      <c r="F8">
        <f>COUNTIFS('2way'!$U$3:$U$7690,"1-0",'2way'!$W$3:$W$7690,"1-0",'2way'!$S$3:$S$7690,"=" &amp;A8)</f>
        <v>0</v>
      </c>
      <c r="G8">
        <f>COUNTIFS('2way'!$W$3:$W$7690,"1-0",'2way'!$S$3:$S$7690,"=" &amp;A8)</f>
        <v>6</v>
      </c>
      <c r="H8" s="71">
        <f t="shared" si="1"/>
        <v>0</v>
      </c>
      <c r="I8">
        <f>COUNTIFS('2way'!$U$3:$U$7690,"0-1",'2way'!$W$3:$W$7690,"0-1",'2way'!$S$3:$S$7690,"=" &amp;A8)</f>
        <v>1</v>
      </c>
      <c r="J8">
        <f>COUNTIFS('2way'!$W$3:$W$7690,"0-1",'2way'!$S$3:$S$7690,"=" &amp;A8)</f>
        <v>8</v>
      </c>
      <c r="K8" s="71">
        <f t="shared" si="2"/>
        <v>0.125</v>
      </c>
      <c r="L8">
        <f>COUNTIFS('2way'!$U$3:$U$7690,"1-1",'2way'!$W$3:$W$7690,"1-1",'2way'!$S$3:$S$7690,"=" &amp;A8)</f>
        <v>4</v>
      </c>
      <c r="M8">
        <f>COUNTIFS('2way'!$W$3:$W$7690,"1-1",'2way'!$S$3:$S$7690,"=" &amp;A8)</f>
        <v>6</v>
      </c>
      <c r="N8" s="71">
        <f t="shared" si="3"/>
        <v>0.66666666666666663</v>
      </c>
      <c r="O8">
        <f>COUNTIFS('2way'!$U$3:$U$7690,"2-0",'2way'!$W$3:$W$7690,"2-0",'2way'!$S$3:$S$7690,"=" &amp;A8)</f>
        <v>0</v>
      </c>
      <c r="P8">
        <f>COUNTIFS('2way'!$W$3:$W$7690,"2-0",'2way'!$S$3:$S$7690,"=" &amp;A8)</f>
        <v>2</v>
      </c>
      <c r="Q8" s="71">
        <f t="shared" si="4"/>
        <v>0</v>
      </c>
      <c r="R8">
        <f>COUNTIFS('2way'!$U$3:$U$7690,"0-2",'2way'!$W$3:$W$7690,"0-2",'2way'!$S$3:$S$7690,"=" &amp;A8)</f>
        <v>0</v>
      </c>
      <c r="S8">
        <f>COUNTIFS('2way'!$W$3:$W$7690,"0-2",'2way'!$S$3:$S$7690,"=" &amp;A8)</f>
        <v>5</v>
      </c>
      <c r="T8" s="71">
        <f t="shared" si="5"/>
        <v>0</v>
      </c>
      <c r="U8">
        <f>COUNTIFS('2way'!$U$3:$U$7690,"2-2",'2way'!$W$3:$W$7690,"2-2",'2way'!$S$3:$S$7690,"=" &amp;A8)</f>
        <v>0</v>
      </c>
      <c r="V8">
        <f>COUNTIFS('2way'!$W$3:$W$7690,"2-2",'2way'!$S$3:$S$7690,"=" &amp;A8)</f>
        <v>1</v>
      </c>
      <c r="W8" s="71">
        <f t="shared" si="6"/>
        <v>0</v>
      </c>
      <c r="X8">
        <f>COUNTIFS('2way'!$U$3:$U$7690,"2-1",'2way'!$W$3:$W$7690,"2-1",'2way'!$S$3:$S$7690,"=" &amp;A8)</f>
        <v>3</v>
      </c>
      <c r="Y8">
        <f>COUNTIFS('2way'!$W$3:$W$7690,"2-1",'2way'!$S$3:$S$7690,"=" &amp;A8)</f>
        <v>6</v>
      </c>
      <c r="Z8" s="71">
        <f t="shared" si="7"/>
        <v>0.5</v>
      </c>
      <c r="AA8">
        <f>COUNTIFS('2way'!$U$3:$U$7690,"1-2",'2way'!$W$3:$W$7690,"1-2",'2way'!$S$3:$S$7690,"=" &amp;A8)</f>
        <v>1</v>
      </c>
      <c r="AB8">
        <f>COUNTIFS('2way'!$W$3:$W$7690,"1-2",'2way'!$S$3:$S$7690,"=" &amp;A8)</f>
        <v>3</v>
      </c>
      <c r="AC8" s="71">
        <f t="shared" si="8"/>
        <v>0.33333333333333331</v>
      </c>
      <c r="AD8">
        <f>COUNTIFS('2way'!$U$3:$U$7690,"3-3",'2way'!$W$3:$W$7690,"3-3",'2way'!$S$3:$S$7690,"=" &amp;A8)</f>
        <v>0</v>
      </c>
      <c r="AE8">
        <f>COUNTIFS('2way'!$W$3:$W$7690,"3-3",'2way'!$S$3:$S$7690,"=" &amp;A8)</f>
        <v>1</v>
      </c>
      <c r="AF8" s="71">
        <f t="shared" si="9"/>
        <v>0</v>
      </c>
      <c r="AG8">
        <f>COUNTIFS('2way'!$U$3:$U$7690,"3-0",'2way'!$W$3:$W$7690,"3-0",'2way'!$S$3:$S$7690,"=" &amp;A8)</f>
        <v>0</v>
      </c>
      <c r="AH8">
        <f>COUNTIFS('2way'!$W$3:$W$7690,"3-0",'2way'!$S$3:$S$7690,"=" &amp;A8)</f>
        <v>2</v>
      </c>
      <c r="AI8" s="71">
        <f t="shared" si="10"/>
        <v>0</v>
      </c>
      <c r="AJ8">
        <f>COUNTIFS('2way'!$U$3:$U$7690,"0-3",'2way'!$W$3:$W$7690,"0-3",'2way'!$S$3:$S$7690,"=" &amp;A8)</f>
        <v>0</v>
      </c>
      <c r="AK8">
        <f>COUNTIFS('2way'!$W$3:$W$7690,"0-3",'2way'!$S$3:$S$7690,"=" &amp;A8)</f>
        <v>1</v>
      </c>
      <c r="AL8" s="71">
        <f t="shared" si="11"/>
        <v>0</v>
      </c>
    </row>
    <row r="9" spans="1:38" x14ac:dyDescent="0.25">
      <c r="A9" s="60" t="s">
        <v>273</v>
      </c>
      <c r="B9" s="60">
        <f>COUNTIF('2way'!$S$3:$S$7690,"="&amp;A9)</f>
        <v>48</v>
      </c>
      <c r="C9">
        <f>COUNTIFS('2way'!$U$3:$U$7690,"0-0",'2way'!$W$3:$W$7690,"0-0",'2way'!$S$3:$S$7690,"=" &amp;A9)</f>
        <v>0</v>
      </c>
      <c r="D9">
        <f>COUNTIFS('2way'!$W$3:$W$7690,"0-0",'2way'!$S$3:$S$7690,"=" &amp;A9)</f>
        <v>1</v>
      </c>
      <c r="E9" s="71">
        <f t="shared" si="0"/>
        <v>0</v>
      </c>
      <c r="F9">
        <f>COUNTIFS('2way'!$U$3:$U$7690,"1-0",'2way'!$W$3:$W$7690,"1-0",'2way'!$S$3:$S$7690,"=" &amp;A9)</f>
        <v>1</v>
      </c>
      <c r="G9">
        <f>COUNTIFS('2way'!$W$3:$W$7690,"1-0",'2way'!$S$3:$S$7690,"=" &amp;A9)</f>
        <v>8</v>
      </c>
      <c r="H9" s="71">
        <f t="shared" si="1"/>
        <v>0.125</v>
      </c>
      <c r="I9">
        <f>COUNTIFS('2way'!$U$3:$U$7690,"0-1",'2way'!$W$3:$W$7690,"0-1",'2way'!$S$3:$S$7690,"=" &amp;A9)</f>
        <v>1</v>
      </c>
      <c r="J9">
        <f>COUNTIFS('2way'!$W$3:$W$7690,"0-1",'2way'!$S$3:$S$7690,"=" &amp;A9)</f>
        <v>7</v>
      </c>
      <c r="K9" s="71">
        <f t="shared" si="2"/>
        <v>0.14285714285714285</v>
      </c>
      <c r="L9">
        <f>COUNTIFS('2way'!$U$3:$U$7690,"1-1",'2way'!$W$3:$W$7690,"1-1",'2way'!$S$3:$S$7690,"=" &amp;A9)</f>
        <v>1</v>
      </c>
      <c r="M9">
        <f>COUNTIFS('2way'!$W$3:$W$7690,"1-1",'2way'!$S$3:$S$7690,"=" &amp;A9)</f>
        <v>5</v>
      </c>
      <c r="N9" s="71">
        <f t="shared" si="3"/>
        <v>0.2</v>
      </c>
      <c r="O9">
        <f>COUNTIFS('2way'!$U$3:$U$7690,"2-0",'2way'!$W$3:$W$7690,"2-0",'2way'!$S$3:$S$7690,"=" &amp;A9)</f>
        <v>0</v>
      </c>
      <c r="P9">
        <f>COUNTIFS('2way'!$W$3:$W$7690,"2-0",'2way'!$S$3:$S$7690,"=" &amp;A9)</f>
        <v>2</v>
      </c>
      <c r="Q9" s="71">
        <f t="shared" si="4"/>
        <v>0</v>
      </c>
      <c r="R9">
        <f>COUNTIFS('2way'!$U$3:$U$7690,"0-2",'2way'!$W$3:$W$7690,"0-2",'2way'!$S$3:$S$7690,"=" &amp;A9)</f>
        <v>0</v>
      </c>
      <c r="S9">
        <f>COUNTIFS('2way'!$W$3:$W$7690,"0-2",'2way'!$S$3:$S$7690,"=" &amp;A9)</f>
        <v>4</v>
      </c>
      <c r="T9" s="71">
        <f t="shared" si="5"/>
        <v>0</v>
      </c>
      <c r="U9">
        <f>COUNTIFS('2way'!$U$3:$U$7690,"2-2",'2way'!$W$3:$W$7690,"2-2",'2way'!$S$3:$S$7690,"=" &amp;A9)</f>
        <v>0</v>
      </c>
      <c r="V9">
        <f>COUNTIFS('2way'!$W$3:$W$7690,"2-2",'2way'!$S$3:$S$7690,"=" &amp;A9)</f>
        <v>2</v>
      </c>
      <c r="W9" s="71">
        <f t="shared" si="6"/>
        <v>0</v>
      </c>
      <c r="X9">
        <f>COUNTIFS('2way'!$U$3:$U$7690,"2-1",'2way'!$W$3:$W$7690,"2-1",'2way'!$S$3:$S$7690,"=" &amp;A9)</f>
        <v>1</v>
      </c>
      <c r="Y9">
        <f>COUNTIFS('2way'!$W$3:$W$7690,"2-1",'2way'!$S$3:$S$7690,"=" &amp;A9)</f>
        <v>4</v>
      </c>
      <c r="Z9" s="71">
        <f t="shared" si="7"/>
        <v>0.25</v>
      </c>
      <c r="AA9">
        <f>COUNTIFS('2way'!$U$3:$U$7690,"1-2",'2way'!$W$3:$W$7690,"1-2",'2way'!$S$3:$S$7690,"=" &amp;A9)</f>
        <v>1</v>
      </c>
      <c r="AB9">
        <f>COUNTIFS('2way'!$W$3:$W$7690,"1-2",'2way'!$S$3:$S$7690,"=" &amp;A9)</f>
        <v>5</v>
      </c>
      <c r="AC9" s="71">
        <f t="shared" si="8"/>
        <v>0.2</v>
      </c>
      <c r="AD9">
        <f>COUNTIFS('2way'!$U$3:$U$7690,"3-3",'2way'!$W$3:$W$7690,"3-3",'2way'!$S$3:$S$7690,"=" &amp;A9)</f>
        <v>0</v>
      </c>
      <c r="AE9">
        <f>COUNTIFS('2way'!$W$3:$W$7690,"3-3",'2way'!$S$3:$S$7690,"=" &amp;A9)</f>
        <v>0</v>
      </c>
      <c r="AF9" s="71" t="e">
        <f t="shared" si="9"/>
        <v>#DIV/0!</v>
      </c>
      <c r="AG9">
        <f>COUNTIFS('2way'!$U$3:$U$7690,"3-0",'2way'!$W$3:$W$7690,"3-0",'2way'!$S$3:$S$7690,"=" &amp;A9)</f>
        <v>1</v>
      </c>
      <c r="AH9">
        <f>COUNTIFS('2way'!$W$3:$W$7690,"3-0",'2way'!$S$3:$S$7690,"=" &amp;A9)</f>
        <v>2</v>
      </c>
      <c r="AI9" s="71">
        <f t="shared" si="10"/>
        <v>0.5</v>
      </c>
      <c r="AJ9">
        <f>COUNTIFS('2way'!$U$3:$U$7690,"0-3",'2way'!$W$3:$W$7690,"0-3",'2way'!$S$3:$S$7690,"=" &amp;A9)</f>
        <v>0</v>
      </c>
      <c r="AK9">
        <f>COUNTIFS('2way'!$W$3:$W$7690,"0-3",'2way'!$S$3:$S$7690,"=" &amp;A9)</f>
        <v>0</v>
      </c>
      <c r="AL9" s="71" t="e">
        <f t="shared" si="11"/>
        <v>#DIV/0!</v>
      </c>
    </row>
    <row r="10" spans="1:38" x14ac:dyDescent="0.25">
      <c r="A10" s="60" t="s">
        <v>274</v>
      </c>
      <c r="B10" s="60">
        <f>COUNTIF('2way'!$S$3:$S$7690,"="&amp;A10)</f>
        <v>61</v>
      </c>
      <c r="C10">
        <f>COUNTIFS('2way'!$U$3:$U$7690,"0-0",'2way'!$W$3:$W$7690,"0-0",'2way'!$S$3:$S$7690,"=" &amp;A10)</f>
        <v>0</v>
      </c>
      <c r="D10">
        <f>COUNTIFS('2way'!$W$3:$W$7690,"0-0",'2way'!$S$3:$S$7690,"=" &amp;A10)</f>
        <v>5</v>
      </c>
      <c r="E10" s="71">
        <f t="shared" si="0"/>
        <v>0</v>
      </c>
      <c r="F10">
        <f>COUNTIFS('2way'!$U$3:$U$7690,"1-0",'2way'!$W$3:$W$7690,"1-0",'2way'!$S$3:$S$7690,"=" &amp;A10)</f>
        <v>0</v>
      </c>
      <c r="G10">
        <f>COUNTIFS('2way'!$W$3:$W$7690,"1-0",'2way'!$S$3:$S$7690,"=" &amp;A10)</f>
        <v>2</v>
      </c>
      <c r="H10" s="71">
        <f t="shared" si="1"/>
        <v>0</v>
      </c>
      <c r="I10">
        <f>COUNTIFS('2way'!$U$3:$U$7690,"0-1",'2way'!$W$3:$W$7690,"0-1",'2way'!$S$3:$S$7690,"=" &amp;A10)</f>
        <v>0</v>
      </c>
      <c r="J10">
        <f>COUNTIFS('2way'!$W$3:$W$7690,"0-1",'2way'!$S$3:$S$7690,"=" &amp;A10)</f>
        <v>3</v>
      </c>
      <c r="K10" s="71">
        <f t="shared" si="2"/>
        <v>0</v>
      </c>
      <c r="L10">
        <f>COUNTIFS('2way'!$U$3:$U$7690,"1-1",'2way'!$W$3:$W$7690,"1-1",'2way'!$S$3:$S$7690,"=" &amp;A10)</f>
        <v>7</v>
      </c>
      <c r="M10">
        <f>COUNTIFS('2way'!$W$3:$W$7690,"1-1",'2way'!$S$3:$S$7690,"=" &amp;A10)</f>
        <v>14</v>
      </c>
      <c r="N10" s="71">
        <f t="shared" si="3"/>
        <v>0.5</v>
      </c>
      <c r="O10">
        <f>COUNTIFS('2way'!$U$3:$U$7690,"2-0",'2way'!$W$3:$W$7690,"2-0",'2way'!$S$3:$S$7690,"=" &amp;A10)</f>
        <v>0</v>
      </c>
      <c r="P10">
        <f>COUNTIFS('2way'!$W$3:$W$7690,"2-0",'2way'!$S$3:$S$7690,"=" &amp;A10)</f>
        <v>6</v>
      </c>
      <c r="Q10" s="71">
        <f t="shared" si="4"/>
        <v>0</v>
      </c>
      <c r="R10">
        <f>COUNTIFS('2way'!$U$3:$U$7690,"0-2",'2way'!$W$3:$W$7690,"0-2",'2way'!$S$3:$S$7690,"=" &amp;A10)</f>
        <v>0</v>
      </c>
      <c r="S10">
        <f>COUNTIFS('2way'!$W$3:$W$7690,"0-2",'2way'!$S$3:$S$7690,"=" &amp;A10)</f>
        <v>5</v>
      </c>
      <c r="T10" s="71">
        <f t="shared" si="5"/>
        <v>0</v>
      </c>
      <c r="U10">
        <f>COUNTIFS('2way'!$U$3:$U$7690,"2-2",'2way'!$W$3:$W$7690,"2-2",'2way'!$S$3:$S$7690,"=" &amp;A10)</f>
        <v>0</v>
      </c>
      <c r="V10">
        <f>COUNTIFS('2way'!$W$3:$W$7690,"2-2",'2way'!$S$3:$S$7690,"=" &amp;A10)</f>
        <v>4</v>
      </c>
      <c r="W10" s="71">
        <f t="shared" si="6"/>
        <v>0</v>
      </c>
      <c r="X10">
        <f>COUNTIFS('2way'!$U$3:$U$7690,"2-1",'2way'!$W$3:$W$7690,"2-1",'2way'!$S$3:$S$7690,"=" &amp;A10)</f>
        <v>2</v>
      </c>
      <c r="Y10">
        <f>COUNTIFS('2way'!$W$3:$W$7690,"2-1",'2way'!$S$3:$S$7690,"=" &amp;A10)</f>
        <v>5</v>
      </c>
      <c r="Z10" s="71">
        <f t="shared" si="7"/>
        <v>0.4</v>
      </c>
      <c r="AA10">
        <f>COUNTIFS('2way'!$U$3:$U$7690,"1-2",'2way'!$W$3:$W$7690,"1-2",'2way'!$S$3:$S$7690,"=" &amp;A10)</f>
        <v>2</v>
      </c>
      <c r="AB10">
        <f>COUNTIFS('2way'!$W$3:$W$7690,"1-2",'2way'!$S$3:$S$7690,"=" &amp;A10)</f>
        <v>4</v>
      </c>
      <c r="AC10" s="71">
        <f t="shared" si="8"/>
        <v>0.5</v>
      </c>
      <c r="AD10">
        <f>COUNTIFS('2way'!$U$3:$U$7690,"3-3",'2way'!$W$3:$W$7690,"3-3",'2way'!$S$3:$S$7690,"=" &amp;A10)</f>
        <v>0</v>
      </c>
      <c r="AE10">
        <f>COUNTIFS('2way'!$W$3:$W$7690,"3-3",'2way'!$S$3:$S$7690,"=" &amp;A10)</f>
        <v>0</v>
      </c>
      <c r="AF10" s="71" t="e">
        <f t="shared" si="9"/>
        <v>#DIV/0!</v>
      </c>
      <c r="AG10">
        <f>COUNTIFS('2way'!$U$3:$U$7690,"3-0",'2way'!$W$3:$W$7690,"3-0",'2way'!$S$3:$S$7690,"=" &amp;A10)</f>
        <v>0</v>
      </c>
      <c r="AH10">
        <f>COUNTIFS('2way'!$W$3:$W$7690,"3-0",'2way'!$S$3:$S$7690,"=" &amp;A10)</f>
        <v>3</v>
      </c>
      <c r="AI10" s="71">
        <f t="shared" si="10"/>
        <v>0</v>
      </c>
      <c r="AJ10">
        <f>COUNTIFS('2way'!$U$3:$U$7690,"0-3",'2way'!$W$3:$W$7690,"0-3",'2way'!$S$3:$S$7690,"=" &amp;A10)</f>
        <v>0</v>
      </c>
      <c r="AK10">
        <f>COUNTIFS('2way'!$W$3:$W$7690,"0-3",'2way'!$S$3:$S$7690,"=" &amp;A10)</f>
        <v>3</v>
      </c>
      <c r="AL10" s="71">
        <f t="shared" si="11"/>
        <v>0</v>
      </c>
    </row>
    <row r="11" spans="1:38" x14ac:dyDescent="0.25">
      <c r="A11" s="60" t="s">
        <v>275</v>
      </c>
      <c r="B11" s="60">
        <f>COUNTIF('2way'!$S$3:$S$7690,"="&amp;A11)</f>
        <v>98</v>
      </c>
      <c r="C11">
        <f>COUNTIFS('2way'!$U$3:$U$7690,"0-0",'2way'!$W$3:$W$7690,"0-0",'2way'!$S$3:$S$7690,"=" &amp;A11)</f>
        <v>0</v>
      </c>
      <c r="D11">
        <f>COUNTIFS('2way'!$W$3:$W$7690,"0-0",'2way'!$S$3:$S$7690,"=" &amp;A11)</f>
        <v>12</v>
      </c>
      <c r="E11" s="71">
        <f t="shared" si="0"/>
        <v>0</v>
      </c>
      <c r="F11">
        <f>COUNTIFS('2way'!$U$3:$U$7690,"1-0",'2way'!$W$3:$W$7690,"1-0",'2way'!$S$3:$S$7690,"=" &amp;A11)</f>
        <v>2</v>
      </c>
      <c r="G11">
        <f>COUNTIFS('2way'!$W$3:$W$7690,"1-0",'2way'!$S$3:$S$7690,"=" &amp;A11)</f>
        <v>16</v>
      </c>
      <c r="H11" s="71">
        <f t="shared" si="1"/>
        <v>0.125</v>
      </c>
      <c r="I11">
        <f>COUNTIFS('2way'!$U$3:$U$7690,"0-1",'2way'!$W$3:$W$7690,"0-1",'2way'!$S$3:$S$7690,"=" &amp;A11)</f>
        <v>0</v>
      </c>
      <c r="J11">
        <f>COUNTIFS('2way'!$W$3:$W$7690,"0-1",'2way'!$S$3:$S$7690,"=" &amp;A11)</f>
        <v>6</v>
      </c>
      <c r="K11" s="71">
        <f t="shared" si="2"/>
        <v>0</v>
      </c>
      <c r="L11">
        <f>COUNTIFS('2way'!$U$3:$U$7690,"1-1",'2way'!$W$3:$W$7690,"1-1",'2way'!$S$3:$S$7690,"=" &amp;A11)</f>
        <v>7</v>
      </c>
      <c r="M11">
        <f>COUNTIFS('2way'!$W$3:$W$7690,"1-1",'2way'!$S$3:$S$7690,"=" &amp;A11)</f>
        <v>18</v>
      </c>
      <c r="N11" s="71">
        <f t="shared" si="3"/>
        <v>0.3888888888888889</v>
      </c>
      <c r="O11">
        <f>COUNTIFS('2way'!$U$3:$U$7690,"2-0",'2way'!$W$3:$W$7690,"2-0",'2way'!$S$3:$S$7690,"=" &amp;A11)</f>
        <v>0</v>
      </c>
      <c r="P11">
        <f>COUNTIFS('2way'!$W$3:$W$7690,"2-0",'2way'!$S$3:$S$7690,"=" &amp;A11)</f>
        <v>12</v>
      </c>
      <c r="Q11" s="71">
        <f t="shared" si="4"/>
        <v>0</v>
      </c>
      <c r="R11">
        <f>COUNTIFS('2way'!$U$3:$U$7690,"0-2",'2way'!$W$3:$W$7690,"0-2",'2way'!$S$3:$S$7690,"=" &amp;A11)</f>
        <v>0</v>
      </c>
      <c r="S11">
        <f>COUNTIFS('2way'!$W$3:$W$7690,"0-2",'2way'!$S$3:$S$7690,"=" &amp;A11)</f>
        <v>0</v>
      </c>
      <c r="T11" s="71" t="e">
        <f t="shared" si="5"/>
        <v>#DIV/0!</v>
      </c>
      <c r="U11">
        <f>COUNTIFS('2way'!$U$3:$U$7690,"2-2",'2way'!$W$3:$W$7690,"2-2",'2way'!$S$3:$S$7690,"=" &amp;A11)</f>
        <v>0</v>
      </c>
      <c r="V11">
        <f>COUNTIFS('2way'!$W$3:$W$7690,"2-2",'2way'!$S$3:$S$7690,"=" &amp;A11)</f>
        <v>3</v>
      </c>
      <c r="W11" s="71">
        <f t="shared" si="6"/>
        <v>0</v>
      </c>
      <c r="X11">
        <f>COUNTIFS('2way'!$U$3:$U$7690,"2-1",'2way'!$W$3:$W$7690,"2-1",'2way'!$S$3:$S$7690,"=" &amp;A11)</f>
        <v>0</v>
      </c>
      <c r="Y11">
        <f>COUNTIFS('2way'!$W$3:$W$7690,"2-1",'2way'!$S$3:$S$7690,"=" &amp;A11)</f>
        <v>1</v>
      </c>
      <c r="Z11" s="71">
        <f t="shared" si="7"/>
        <v>0</v>
      </c>
      <c r="AA11">
        <f>COUNTIFS('2way'!$U$3:$U$7690,"1-2",'2way'!$W$3:$W$7690,"1-2",'2way'!$S$3:$S$7690,"=" &amp;A11)</f>
        <v>3</v>
      </c>
      <c r="AB11">
        <f>COUNTIFS('2way'!$W$3:$W$7690,"1-2",'2way'!$S$3:$S$7690,"=" &amp;A11)</f>
        <v>9</v>
      </c>
      <c r="AC11" s="71">
        <f t="shared" si="8"/>
        <v>0.33333333333333331</v>
      </c>
      <c r="AD11">
        <f>COUNTIFS('2way'!$U$3:$U$7690,"3-3",'2way'!$W$3:$W$7690,"3-3",'2way'!$S$3:$S$7690,"=" &amp;A11)</f>
        <v>0</v>
      </c>
      <c r="AE11">
        <f>COUNTIFS('2way'!$W$3:$W$7690,"3-3",'2way'!$S$3:$S$7690,"=" &amp;A11)</f>
        <v>0</v>
      </c>
      <c r="AF11" s="71" t="e">
        <f t="shared" si="9"/>
        <v>#DIV/0!</v>
      </c>
      <c r="AG11">
        <f>COUNTIFS('2way'!$U$3:$U$7690,"3-0",'2way'!$W$3:$W$7690,"3-0",'2way'!$S$3:$S$7690,"=" &amp;A11)</f>
        <v>0</v>
      </c>
      <c r="AH11">
        <f>COUNTIFS('2way'!$W$3:$W$7690,"3-0",'2way'!$S$3:$S$7690,"=" &amp;A11)</f>
        <v>5</v>
      </c>
      <c r="AI11" s="71">
        <f t="shared" si="10"/>
        <v>0</v>
      </c>
      <c r="AJ11">
        <f>COUNTIFS('2way'!$U$3:$U$7690,"0-3",'2way'!$W$3:$W$7690,"0-3",'2way'!$S$3:$S$7690,"=" &amp;A11)</f>
        <v>0</v>
      </c>
      <c r="AK11">
        <f>COUNTIFS('2way'!$W$3:$W$7690,"0-3",'2way'!$S$3:$S$7690,"=" &amp;A11)</f>
        <v>1</v>
      </c>
      <c r="AL11" s="71">
        <f t="shared" si="11"/>
        <v>0</v>
      </c>
    </row>
    <row r="12" spans="1:38" x14ac:dyDescent="0.25">
      <c r="A12" s="60" t="s">
        <v>276</v>
      </c>
      <c r="B12" s="60">
        <f>COUNTIF('2way'!$S$3:$S$7690,"="&amp;A12)</f>
        <v>99</v>
      </c>
      <c r="C12">
        <f>COUNTIFS('2way'!$U$3:$U$7690,"0-0",'2way'!$W$3:$W$7690,"0-0",'2way'!$S$3:$S$7690,"=" &amp;A12)</f>
        <v>0</v>
      </c>
      <c r="D12">
        <f>COUNTIFS('2way'!$W$3:$W$7690,"0-0",'2way'!$S$3:$S$7690,"=" &amp;A12)</f>
        <v>7</v>
      </c>
      <c r="E12" s="71">
        <f t="shared" si="0"/>
        <v>0</v>
      </c>
      <c r="F12">
        <f>COUNTIFS('2way'!$U$3:$U$7690,"1-0",'2way'!$W$3:$W$7690,"1-0",'2way'!$S$3:$S$7690,"=" &amp;A12)</f>
        <v>0</v>
      </c>
      <c r="G12">
        <f>COUNTIFS('2way'!$W$3:$W$7690,"1-0",'2way'!$S$3:$S$7690,"=" &amp;A12)</f>
        <v>8</v>
      </c>
      <c r="H12" s="71">
        <f t="shared" si="1"/>
        <v>0</v>
      </c>
      <c r="I12">
        <f>COUNTIFS('2way'!$U$3:$U$7690,"0-1",'2way'!$W$3:$W$7690,"0-1",'2way'!$S$3:$S$7690,"=" &amp;A12)</f>
        <v>0</v>
      </c>
      <c r="J12">
        <f>COUNTIFS('2way'!$W$3:$W$7690,"0-1",'2way'!$S$3:$S$7690,"=" &amp;A12)</f>
        <v>9</v>
      </c>
      <c r="K12" s="71">
        <f t="shared" si="2"/>
        <v>0</v>
      </c>
      <c r="L12">
        <f>COUNTIFS('2way'!$U$3:$U$7690,"1-1",'2way'!$W$3:$W$7690,"1-1",'2way'!$S$3:$S$7690,"=" &amp;A12)</f>
        <v>3</v>
      </c>
      <c r="M12">
        <f>COUNTIFS('2way'!$W$3:$W$7690,"1-1",'2way'!$S$3:$S$7690,"=" &amp;A12)</f>
        <v>11</v>
      </c>
      <c r="N12" s="71">
        <f t="shared" si="3"/>
        <v>0.27272727272727271</v>
      </c>
      <c r="O12">
        <f>COUNTIFS('2way'!$U$3:$U$7690,"2-0",'2way'!$W$3:$W$7690,"2-0",'2way'!$S$3:$S$7690,"=" &amp;A12)</f>
        <v>0</v>
      </c>
      <c r="P12">
        <f>COUNTIFS('2way'!$W$3:$W$7690,"2-0",'2way'!$S$3:$S$7690,"=" &amp;A12)</f>
        <v>4</v>
      </c>
      <c r="Q12" s="71">
        <f t="shared" si="4"/>
        <v>0</v>
      </c>
      <c r="R12">
        <f>COUNTIFS('2way'!$U$3:$U$7690,"0-2",'2way'!$W$3:$W$7690,"0-2",'2way'!$S$3:$S$7690,"=" &amp;A12)</f>
        <v>0</v>
      </c>
      <c r="S12">
        <f>COUNTIFS('2way'!$W$3:$W$7690,"0-2",'2way'!$S$3:$S$7690,"=" &amp;A12)</f>
        <v>4</v>
      </c>
      <c r="T12" s="71">
        <f t="shared" si="5"/>
        <v>0</v>
      </c>
      <c r="U12">
        <f>COUNTIFS('2way'!$U$3:$U$7690,"2-2",'2way'!$W$3:$W$7690,"2-2",'2way'!$S$3:$S$7690,"=" &amp;A12)</f>
        <v>0</v>
      </c>
      <c r="V12">
        <f>COUNTIFS('2way'!$W$3:$W$7690,"2-2",'2way'!$S$3:$S$7690,"=" &amp;A12)</f>
        <v>4</v>
      </c>
      <c r="W12" s="71">
        <f t="shared" si="6"/>
        <v>0</v>
      </c>
      <c r="X12">
        <f>COUNTIFS('2way'!$U$3:$U$7690,"2-1",'2way'!$W$3:$W$7690,"2-1",'2way'!$S$3:$S$7690,"=" &amp;A12)</f>
        <v>2</v>
      </c>
      <c r="Y12">
        <f>COUNTIFS('2way'!$W$3:$W$7690,"2-1",'2way'!$S$3:$S$7690,"=" &amp;A12)</f>
        <v>13</v>
      </c>
      <c r="Z12" s="71">
        <f t="shared" si="7"/>
        <v>0.15384615384615385</v>
      </c>
      <c r="AA12">
        <f>COUNTIFS('2way'!$U$3:$U$7690,"1-2",'2way'!$W$3:$W$7690,"1-2",'2way'!$S$3:$S$7690,"=" &amp;A12)</f>
        <v>3</v>
      </c>
      <c r="AB12">
        <f>COUNTIFS('2way'!$W$3:$W$7690,"1-2",'2way'!$S$3:$S$7690,"=" &amp;A12)</f>
        <v>9</v>
      </c>
      <c r="AC12" s="71">
        <f t="shared" si="8"/>
        <v>0.33333333333333331</v>
      </c>
      <c r="AD12">
        <f>COUNTIFS('2way'!$U$3:$U$7690,"3-3",'2way'!$W$3:$W$7690,"3-3",'2way'!$S$3:$S$7690,"=" &amp;A12)</f>
        <v>0</v>
      </c>
      <c r="AE12">
        <f>COUNTIFS('2way'!$W$3:$W$7690,"3-3",'2way'!$S$3:$S$7690,"=" &amp;A12)</f>
        <v>1</v>
      </c>
      <c r="AF12" s="71">
        <f t="shared" si="9"/>
        <v>0</v>
      </c>
      <c r="AG12">
        <f>COUNTIFS('2way'!$U$3:$U$7690,"3-0",'2way'!$W$3:$W$7690,"3-0",'2way'!$S$3:$S$7690,"=" &amp;A12)</f>
        <v>0</v>
      </c>
      <c r="AH12">
        <f>COUNTIFS('2way'!$W$3:$W$7690,"3-0",'2way'!$S$3:$S$7690,"=" &amp;A12)</f>
        <v>2</v>
      </c>
      <c r="AI12" s="71">
        <f t="shared" si="10"/>
        <v>0</v>
      </c>
      <c r="AJ12">
        <f>COUNTIFS('2way'!$U$3:$U$7690,"0-3",'2way'!$W$3:$W$7690,"0-3",'2way'!$S$3:$S$7690,"=" &amp;A12)</f>
        <v>0</v>
      </c>
      <c r="AK12">
        <f>COUNTIFS('2way'!$W$3:$W$7690,"0-3",'2way'!$S$3:$S$7690,"=" &amp;A12)</f>
        <v>0</v>
      </c>
      <c r="AL12" s="71" t="e">
        <f t="shared" si="11"/>
        <v>#DIV/0!</v>
      </c>
    </row>
    <row r="13" spans="1:38" x14ac:dyDescent="0.25">
      <c r="A13" s="60" t="s">
        <v>277</v>
      </c>
      <c r="B13" s="60">
        <f>COUNTIF('2way'!$S$3:$S$7690,"="&amp;A13)</f>
        <v>23</v>
      </c>
      <c r="C13">
        <f>COUNTIFS('2way'!$U$3:$U$7690,"0-0",'2way'!$W$3:$W$7690,"0-0",'2way'!$S$3:$S$7690,"=" &amp;A13)</f>
        <v>0</v>
      </c>
      <c r="D13">
        <f>COUNTIFS('2way'!$W$3:$W$7690,"0-0",'2way'!$S$3:$S$7690,"=" &amp;A13)</f>
        <v>1</v>
      </c>
      <c r="E13" s="71">
        <f t="shared" si="0"/>
        <v>0</v>
      </c>
      <c r="F13">
        <f>COUNTIFS('2way'!$U$3:$U$7690,"1-0",'2way'!$W$3:$W$7690,"1-0",'2way'!$S$3:$S$7690,"=" &amp;A13)</f>
        <v>0</v>
      </c>
      <c r="G13">
        <f>COUNTIFS('2way'!$W$3:$W$7690,"1-0",'2way'!$S$3:$S$7690,"=" &amp;A13)</f>
        <v>4</v>
      </c>
      <c r="H13" s="71">
        <f t="shared" si="1"/>
        <v>0</v>
      </c>
      <c r="I13">
        <f>COUNTIFS('2way'!$U$3:$U$7690,"0-1",'2way'!$W$3:$W$7690,"0-1",'2way'!$S$3:$S$7690,"=" &amp;A13)</f>
        <v>0</v>
      </c>
      <c r="J13">
        <f>COUNTIFS('2way'!$W$3:$W$7690,"0-1",'2way'!$S$3:$S$7690,"=" &amp;A13)</f>
        <v>2</v>
      </c>
      <c r="K13" s="71">
        <f t="shared" si="2"/>
        <v>0</v>
      </c>
      <c r="L13">
        <f>COUNTIFS('2way'!$U$3:$U$7690,"1-1",'2way'!$W$3:$W$7690,"1-1",'2way'!$S$3:$S$7690,"=" &amp;A13)</f>
        <v>0</v>
      </c>
      <c r="M13">
        <f>COUNTIFS('2way'!$W$3:$W$7690,"1-1",'2way'!$S$3:$S$7690,"=" &amp;A13)</f>
        <v>1</v>
      </c>
      <c r="N13" s="71">
        <f t="shared" si="3"/>
        <v>0</v>
      </c>
      <c r="O13">
        <f>COUNTIFS('2way'!$U$3:$U$7690,"2-0",'2way'!$W$3:$W$7690,"2-0",'2way'!$S$3:$S$7690,"=" &amp;A13)</f>
        <v>0</v>
      </c>
      <c r="P13">
        <f>COUNTIFS('2way'!$W$3:$W$7690,"2-0",'2way'!$S$3:$S$7690,"=" &amp;A13)</f>
        <v>0</v>
      </c>
      <c r="Q13" s="71" t="e">
        <f t="shared" si="4"/>
        <v>#DIV/0!</v>
      </c>
      <c r="R13">
        <f>COUNTIFS('2way'!$U$3:$U$7690,"0-2",'2way'!$W$3:$W$7690,"0-2",'2way'!$S$3:$S$7690,"=" &amp;A13)</f>
        <v>0</v>
      </c>
      <c r="S13">
        <f>COUNTIFS('2way'!$W$3:$W$7690,"0-2",'2way'!$S$3:$S$7690,"=" &amp;A13)</f>
        <v>1</v>
      </c>
      <c r="T13" s="71">
        <f t="shared" si="5"/>
        <v>0</v>
      </c>
      <c r="U13">
        <f>COUNTIFS('2way'!$U$3:$U$7690,"2-2",'2way'!$W$3:$W$7690,"2-2",'2way'!$S$3:$S$7690,"=" &amp;A13)</f>
        <v>0</v>
      </c>
      <c r="V13">
        <f>COUNTIFS('2way'!$W$3:$W$7690,"2-2",'2way'!$S$3:$S$7690,"=" &amp;A13)</f>
        <v>0</v>
      </c>
      <c r="W13" s="71" t="e">
        <f t="shared" si="6"/>
        <v>#DIV/0!</v>
      </c>
      <c r="X13">
        <f>COUNTIFS('2way'!$U$3:$U$7690,"2-1",'2way'!$W$3:$W$7690,"2-1",'2way'!$S$3:$S$7690,"=" &amp;A13)</f>
        <v>0</v>
      </c>
      <c r="Y13">
        <f>COUNTIFS('2way'!$W$3:$W$7690,"2-1",'2way'!$S$3:$S$7690,"=" &amp;A13)</f>
        <v>2</v>
      </c>
      <c r="Z13" s="71">
        <f t="shared" si="7"/>
        <v>0</v>
      </c>
      <c r="AA13">
        <f>COUNTIFS('2way'!$U$3:$U$7690,"1-2",'2way'!$W$3:$W$7690,"1-2",'2way'!$S$3:$S$7690,"=" &amp;A13)</f>
        <v>1</v>
      </c>
      <c r="AB13">
        <f>COUNTIFS('2way'!$W$3:$W$7690,"1-2",'2way'!$S$3:$S$7690,"=" &amp;A13)</f>
        <v>3</v>
      </c>
      <c r="AC13" s="71">
        <f t="shared" si="8"/>
        <v>0.33333333333333331</v>
      </c>
      <c r="AD13">
        <f>COUNTIFS('2way'!$U$3:$U$7690,"3-3",'2way'!$W$3:$W$7690,"3-3",'2way'!$S$3:$S$7690,"=" &amp;A13)</f>
        <v>0</v>
      </c>
      <c r="AE13">
        <f>COUNTIFS('2way'!$W$3:$W$7690,"3-3",'2way'!$S$3:$S$7690,"=" &amp;A13)</f>
        <v>0</v>
      </c>
      <c r="AF13" s="71" t="e">
        <f t="shared" si="9"/>
        <v>#DIV/0!</v>
      </c>
      <c r="AG13">
        <f>COUNTIFS('2way'!$U$3:$U$7690,"3-0",'2way'!$W$3:$W$7690,"3-0",'2way'!$S$3:$S$7690,"=" &amp;A13)</f>
        <v>0</v>
      </c>
      <c r="AH13">
        <f>COUNTIFS('2way'!$W$3:$W$7690,"3-0",'2way'!$S$3:$S$7690,"=" &amp;A13)</f>
        <v>1</v>
      </c>
      <c r="AI13" s="71">
        <f t="shared" si="10"/>
        <v>0</v>
      </c>
      <c r="AJ13">
        <f>COUNTIFS('2way'!$U$3:$U$7690,"0-3",'2way'!$W$3:$W$7690,"0-3",'2way'!$S$3:$S$7690,"=" &amp;A13)</f>
        <v>0</v>
      </c>
      <c r="AK13">
        <f>COUNTIFS('2way'!$W$3:$W$7690,"0-3",'2way'!$S$3:$S$7690,"=" &amp;A13)</f>
        <v>1</v>
      </c>
      <c r="AL13" s="71">
        <f t="shared" si="11"/>
        <v>0</v>
      </c>
    </row>
    <row r="14" spans="1:38" x14ac:dyDescent="0.25">
      <c r="A14" s="60" t="s">
        <v>278</v>
      </c>
      <c r="B14" s="60">
        <f>COUNTIF('2way'!$S$3:$S$7690,"="&amp;A14)</f>
        <v>52</v>
      </c>
      <c r="C14">
        <f>COUNTIFS('2way'!$U$3:$U$7690,"0-0",'2way'!$W$3:$W$7690,"0-0",'2way'!$S$3:$S$7690,"=" &amp;A14)</f>
        <v>0</v>
      </c>
      <c r="D14">
        <f>COUNTIFS('2way'!$W$3:$W$7690,"0-0",'2way'!$S$3:$S$7690,"=" &amp;A14)</f>
        <v>0</v>
      </c>
      <c r="E14" s="71" t="e">
        <f t="shared" si="0"/>
        <v>#DIV/0!</v>
      </c>
      <c r="F14">
        <f>COUNTIFS('2way'!$U$3:$U$7690,"1-0",'2way'!$W$3:$W$7690,"1-0",'2way'!$S$3:$S$7690,"=" &amp;A14)</f>
        <v>1</v>
      </c>
      <c r="G14">
        <f>COUNTIFS('2way'!$W$3:$W$7690,"1-0",'2way'!$S$3:$S$7690,"=" &amp;A14)</f>
        <v>6</v>
      </c>
      <c r="H14" s="71">
        <f t="shared" si="1"/>
        <v>0.16666666666666666</v>
      </c>
      <c r="I14">
        <f>COUNTIFS('2way'!$U$3:$U$7690,"0-1",'2way'!$W$3:$W$7690,"0-1",'2way'!$S$3:$S$7690,"=" &amp;A14)</f>
        <v>0</v>
      </c>
      <c r="J14">
        <f>COUNTIFS('2way'!$W$3:$W$7690,"0-1",'2way'!$S$3:$S$7690,"=" &amp;A14)</f>
        <v>3</v>
      </c>
      <c r="K14" s="71">
        <f t="shared" si="2"/>
        <v>0</v>
      </c>
      <c r="L14">
        <f>COUNTIFS('2way'!$U$3:$U$7690,"1-1",'2way'!$W$3:$W$7690,"1-1",'2way'!$S$3:$S$7690,"=" &amp;A14)</f>
        <v>3</v>
      </c>
      <c r="M14">
        <f>COUNTIFS('2way'!$W$3:$W$7690,"1-1",'2way'!$S$3:$S$7690,"=" &amp;A14)</f>
        <v>14</v>
      </c>
      <c r="N14" s="71">
        <f t="shared" si="3"/>
        <v>0.21428571428571427</v>
      </c>
      <c r="O14">
        <f>COUNTIFS('2way'!$U$3:$U$7690,"2-0",'2way'!$W$3:$W$7690,"2-0",'2way'!$S$3:$S$7690,"=" &amp;A14)</f>
        <v>0</v>
      </c>
      <c r="P14">
        <f>COUNTIFS('2way'!$W$3:$W$7690,"2-0",'2way'!$S$3:$S$7690,"=" &amp;A14)</f>
        <v>4</v>
      </c>
      <c r="Q14" s="71">
        <f t="shared" si="4"/>
        <v>0</v>
      </c>
      <c r="R14">
        <f>COUNTIFS('2way'!$U$3:$U$7690,"0-2",'2way'!$W$3:$W$7690,"0-2",'2way'!$S$3:$S$7690,"=" &amp;A14)</f>
        <v>0</v>
      </c>
      <c r="S14">
        <f>COUNTIFS('2way'!$W$3:$W$7690,"0-2",'2way'!$S$3:$S$7690,"=" &amp;A14)</f>
        <v>1</v>
      </c>
      <c r="T14" s="71">
        <f t="shared" si="5"/>
        <v>0</v>
      </c>
      <c r="U14">
        <f>COUNTIFS('2way'!$U$3:$U$7690,"2-2",'2way'!$W$3:$W$7690,"2-2",'2way'!$S$3:$S$7690,"=" &amp;A14)</f>
        <v>0</v>
      </c>
      <c r="V14">
        <f>COUNTIFS('2way'!$W$3:$W$7690,"2-2",'2way'!$S$3:$S$7690,"=" &amp;A14)</f>
        <v>0</v>
      </c>
      <c r="W14" s="71" t="e">
        <f t="shared" si="6"/>
        <v>#DIV/0!</v>
      </c>
      <c r="X14">
        <f>COUNTIFS('2way'!$U$3:$U$7690,"2-1",'2way'!$W$3:$W$7690,"2-1",'2way'!$S$3:$S$7690,"=" &amp;A14)</f>
        <v>0</v>
      </c>
      <c r="Y14">
        <f>COUNTIFS('2way'!$W$3:$W$7690,"2-1",'2way'!$S$3:$S$7690,"=" &amp;A14)</f>
        <v>6</v>
      </c>
      <c r="Z14" s="71">
        <f t="shared" si="7"/>
        <v>0</v>
      </c>
      <c r="AA14">
        <f>COUNTIFS('2way'!$U$3:$U$7690,"1-2",'2way'!$W$3:$W$7690,"1-2",'2way'!$S$3:$S$7690,"=" &amp;A14)</f>
        <v>0</v>
      </c>
      <c r="AB14">
        <f>COUNTIFS('2way'!$W$3:$W$7690,"1-2",'2way'!$S$3:$S$7690,"=" &amp;A14)</f>
        <v>8</v>
      </c>
      <c r="AC14" s="71">
        <f t="shared" si="8"/>
        <v>0</v>
      </c>
      <c r="AD14">
        <f>COUNTIFS('2way'!$U$3:$U$7690,"3-3",'2way'!$W$3:$W$7690,"3-3",'2way'!$S$3:$S$7690,"=" &amp;A14)</f>
        <v>0</v>
      </c>
      <c r="AE14">
        <f>COUNTIFS('2way'!$W$3:$W$7690,"3-3",'2way'!$S$3:$S$7690,"=" &amp;A14)</f>
        <v>0</v>
      </c>
      <c r="AF14" s="71" t="e">
        <f t="shared" si="9"/>
        <v>#DIV/0!</v>
      </c>
      <c r="AG14">
        <f>COUNTIFS('2way'!$U$3:$U$7690,"3-0",'2way'!$W$3:$W$7690,"3-0",'2way'!$S$3:$S$7690,"=" &amp;A14)</f>
        <v>1</v>
      </c>
      <c r="AH14">
        <f>COUNTIFS('2way'!$W$3:$W$7690,"3-0",'2way'!$S$3:$S$7690,"=" &amp;A14)</f>
        <v>1</v>
      </c>
      <c r="AI14" s="71">
        <f t="shared" si="10"/>
        <v>1</v>
      </c>
      <c r="AJ14">
        <f>COUNTIFS('2way'!$U$3:$U$7690,"0-3",'2way'!$W$3:$W$7690,"0-3",'2way'!$S$3:$S$7690,"=" &amp;A14)</f>
        <v>0</v>
      </c>
      <c r="AK14">
        <f>COUNTIFS('2way'!$W$3:$W$7690,"0-3",'2way'!$S$3:$S$7690,"=" &amp;A14)</f>
        <v>2</v>
      </c>
      <c r="AL14" s="71">
        <f t="shared" si="11"/>
        <v>0</v>
      </c>
    </row>
    <row r="15" spans="1:38" x14ac:dyDescent="0.25">
      <c r="A15" s="60" t="s">
        <v>279</v>
      </c>
      <c r="B15" s="60">
        <f>COUNTIF('2way'!$S$3:$S$7690,"="&amp;A15)</f>
        <v>66</v>
      </c>
      <c r="C15">
        <f>COUNTIFS('2way'!$U$3:$U$7690,"0-0",'2way'!$W$3:$W$7690,"0-0",'2way'!$S$3:$S$7690,"=" &amp;A15)</f>
        <v>0</v>
      </c>
      <c r="D15">
        <f>COUNTIFS('2way'!$W$3:$W$7690,"0-0",'2way'!$S$3:$S$7690,"=" &amp;A15)</f>
        <v>10</v>
      </c>
      <c r="E15" s="71">
        <f t="shared" si="0"/>
        <v>0</v>
      </c>
      <c r="F15">
        <f>COUNTIFS('2way'!$U$3:$U$7690,"1-0",'2way'!$W$3:$W$7690,"1-0",'2way'!$S$3:$S$7690,"=" &amp;A15)</f>
        <v>0</v>
      </c>
      <c r="G15">
        <f>COUNTIFS('2way'!$W$3:$W$7690,"1-0",'2way'!$S$3:$S$7690,"=" &amp;A15)</f>
        <v>6</v>
      </c>
      <c r="H15" s="71">
        <f t="shared" si="1"/>
        <v>0</v>
      </c>
      <c r="I15">
        <f>COUNTIFS('2way'!$U$3:$U$7690,"0-1",'2way'!$W$3:$W$7690,"0-1",'2way'!$S$3:$S$7690,"=" &amp;A15)</f>
        <v>2</v>
      </c>
      <c r="J15">
        <f>COUNTIFS('2way'!$W$3:$W$7690,"0-1",'2way'!$S$3:$S$7690,"=" &amp;A15)</f>
        <v>8</v>
      </c>
      <c r="K15" s="71">
        <f t="shared" si="2"/>
        <v>0.25</v>
      </c>
      <c r="L15">
        <f>COUNTIFS('2way'!$U$3:$U$7690,"1-1",'2way'!$W$3:$W$7690,"1-1",'2way'!$S$3:$S$7690,"=" &amp;A15)</f>
        <v>5</v>
      </c>
      <c r="M15">
        <f>COUNTIFS('2way'!$W$3:$W$7690,"1-1",'2way'!$S$3:$S$7690,"=" &amp;A15)</f>
        <v>13</v>
      </c>
      <c r="N15" s="71">
        <f t="shared" si="3"/>
        <v>0.38461538461538464</v>
      </c>
      <c r="O15">
        <f>COUNTIFS('2way'!$U$3:$U$7690,"2-0",'2way'!$W$3:$W$7690,"2-0",'2way'!$S$3:$S$7690,"=" &amp;A15)</f>
        <v>0</v>
      </c>
      <c r="P15">
        <f>COUNTIFS('2way'!$W$3:$W$7690,"2-0",'2way'!$S$3:$S$7690,"=" &amp;A15)</f>
        <v>5</v>
      </c>
      <c r="Q15" s="71">
        <f t="shared" si="4"/>
        <v>0</v>
      </c>
      <c r="R15">
        <f>COUNTIFS('2way'!$U$3:$U$7690,"0-2",'2way'!$W$3:$W$7690,"0-2",'2way'!$S$3:$S$7690,"=" &amp;A15)</f>
        <v>0</v>
      </c>
      <c r="S15">
        <f>COUNTIFS('2way'!$W$3:$W$7690,"0-2",'2way'!$S$3:$S$7690,"=" &amp;A15)</f>
        <v>2</v>
      </c>
      <c r="T15" s="71">
        <f t="shared" si="5"/>
        <v>0</v>
      </c>
      <c r="U15">
        <f>COUNTIFS('2way'!$U$3:$U$7690,"2-2",'2way'!$W$3:$W$7690,"2-2",'2way'!$S$3:$S$7690,"=" &amp;A15)</f>
        <v>0</v>
      </c>
      <c r="V15">
        <f>COUNTIFS('2way'!$W$3:$W$7690,"2-2",'2way'!$S$3:$S$7690,"=" &amp;A15)</f>
        <v>1</v>
      </c>
      <c r="W15" s="71">
        <f t="shared" si="6"/>
        <v>0</v>
      </c>
      <c r="X15">
        <f>COUNTIFS('2way'!$U$3:$U$7690,"2-1",'2way'!$W$3:$W$7690,"2-1",'2way'!$S$3:$S$7690,"=" &amp;A15)</f>
        <v>0</v>
      </c>
      <c r="Y15">
        <f>COUNTIFS('2way'!$W$3:$W$7690,"2-1",'2way'!$S$3:$S$7690,"=" &amp;A15)</f>
        <v>5</v>
      </c>
      <c r="Z15" s="71">
        <f t="shared" si="7"/>
        <v>0</v>
      </c>
      <c r="AA15">
        <f>COUNTIFS('2way'!$U$3:$U$7690,"1-2",'2way'!$W$3:$W$7690,"1-2",'2way'!$S$3:$S$7690,"=" &amp;A15)</f>
        <v>0</v>
      </c>
      <c r="AB15">
        <f>COUNTIFS('2way'!$W$3:$W$7690,"1-2",'2way'!$S$3:$S$7690,"=" &amp;A15)</f>
        <v>6</v>
      </c>
      <c r="AC15" s="71">
        <f t="shared" si="8"/>
        <v>0</v>
      </c>
      <c r="AD15">
        <f>COUNTIFS('2way'!$U$3:$U$7690,"3-3",'2way'!$W$3:$W$7690,"3-3",'2way'!$S$3:$S$7690,"=" &amp;A15)</f>
        <v>0</v>
      </c>
      <c r="AE15">
        <f>COUNTIFS('2way'!$W$3:$W$7690,"3-3",'2way'!$S$3:$S$7690,"=" &amp;A15)</f>
        <v>0</v>
      </c>
      <c r="AF15" s="71" t="e">
        <f t="shared" si="9"/>
        <v>#DIV/0!</v>
      </c>
      <c r="AG15">
        <f>COUNTIFS('2way'!$U$3:$U$7690,"3-0",'2way'!$W$3:$W$7690,"3-0",'2way'!$S$3:$S$7690,"=" &amp;A15)</f>
        <v>0</v>
      </c>
      <c r="AH15">
        <f>COUNTIFS('2way'!$W$3:$W$7690,"3-0",'2way'!$S$3:$S$7690,"=" &amp;A15)</f>
        <v>1</v>
      </c>
      <c r="AI15" s="71">
        <f t="shared" si="10"/>
        <v>0</v>
      </c>
      <c r="AJ15">
        <f>COUNTIFS('2way'!$U$3:$U$7690,"0-3",'2way'!$W$3:$W$7690,"0-3",'2way'!$S$3:$S$7690,"=" &amp;A15)</f>
        <v>0</v>
      </c>
      <c r="AK15">
        <f>COUNTIFS('2way'!$W$3:$W$7690,"0-3",'2way'!$S$3:$S$7690,"=" &amp;A15)</f>
        <v>0</v>
      </c>
      <c r="AL15" s="71" t="e">
        <f t="shared" si="11"/>
        <v>#DIV/0!</v>
      </c>
    </row>
    <row r="16" spans="1:38" x14ac:dyDescent="0.25">
      <c r="A16" s="60" t="s">
        <v>280</v>
      </c>
      <c r="B16" s="60">
        <f>COUNTIF('2way'!$S$3:$S$7690,"="&amp;A16)</f>
        <v>31</v>
      </c>
      <c r="C16">
        <f>COUNTIFS('2way'!$U$3:$U$7690,"0-0",'2way'!$W$3:$W$7690,"0-0",'2way'!$S$3:$S$7690,"=" &amp;A16)</f>
        <v>0</v>
      </c>
      <c r="D16">
        <f>COUNTIFS('2way'!$W$3:$W$7690,"0-0",'2way'!$S$3:$S$7690,"=" &amp;A16)</f>
        <v>2</v>
      </c>
      <c r="E16" s="71">
        <f t="shared" si="0"/>
        <v>0</v>
      </c>
      <c r="F16">
        <f>COUNTIFS('2way'!$U$3:$U$7690,"1-0",'2way'!$W$3:$W$7690,"1-0",'2way'!$S$3:$S$7690,"=" &amp;A16)</f>
        <v>1</v>
      </c>
      <c r="G16">
        <f>COUNTIFS('2way'!$W$3:$W$7690,"1-0",'2way'!$S$3:$S$7690,"=" &amp;A16)</f>
        <v>2</v>
      </c>
      <c r="H16" s="71">
        <f t="shared" si="1"/>
        <v>0.5</v>
      </c>
      <c r="I16">
        <f>COUNTIFS('2way'!$U$3:$U$7690,"0-1",'2way'!$W$3:$W$7690,"0-1",'2way'!$S$3:$S$7690,"=" &amp;A16)</f>
        <v>0</v>
      </c>
      <c r="J16">
        <f>COUNTIFS('2way'!$W$3:$W$7690,"0-1",'2way'!$S$3:$S$7690,"=" &amp;A16)</f>
        <v>1</v>
      </c>
      <c r="K16" s="71">
        <f t="shared" si="2"/>
        <v>0</v>
      </c>
      <c r="L16">
        <f>COUNTIFS('2way'!$U$3:$U$7690,"1-1",'2way'!$W$3:$W$7690,"1-1",'2way'!$S$3:$S$7690,"=" &amp;A16)</f>
        <v>0</v>
      </c>
      <c r="M16">
        <f>COUNTIFS('2way'!$W$3:$W$7690,"1-1",'2way'!$S$3:$S$7690,"=" &amp;A16)</f>
        <v>4</v>
      </c>
      <c r="N16" s="71">
        <f t="shared" si="3"/>
        <v>0</v>
      </c>
      <c r="O16">
        <f>COUNTIFS('2way'!$U$3:$U$7690,"2-0",'2way'!$W$3:$W$7690,"2-0",'2way'!$S$3:$S$7690,"=" &amp;A16)</f>
        <v>1</v>
      </c>
      <c r="P16">
        <f>COUNTIFS('2way'!$W$3:$W$7690,"2-0",'2way'!$S$3:$S$7690,"=" &amp;A16)</f>
        <v>3</v>
      </c>
      <c r="Q16" s="71">
        <f t="shared" si="4"/>
        <v>0.33333333333333331</v>
      </c>
      <c r="R16">
        <f>COUNTIFS('2way'!$U$3:$U$7690,"0-2",'2way'!$W$3:$W$7690,"0-2",'2way'!$S$3:$S$7690,"=" &amp;A16)</f>
        <v>0</v>
      </c>
      <c r="S16">
        <f>COUNTIFS('2way'!$W$3:$W$7690,"0-2",'2way'!$S$3:$S$7690,"=" &amp;A16)</f>
        <v>1</v>
      </c>
      <c r="T16" s="71">
        <f t="shared" si="5"/>
        <v>0</v>
      </c>
      <c r="U16">
        <f>COUNTIFS('2way'!$U$3:$U$7690,"2-2",'2way'!$W$3:$W$7690,"2-2",'2way'!$S$3:$S$7690,"=" &amp;A16)</f>
        <v>0</v>
      </c>
      <c r="V16">
        <f>COUNTIFS('2way'!$W$3:$W$7690,"2-2",'2way'!$S$3:$S$7690,"=" &amp;A16)</f>
        <v>1</v>
      </c>
      <c r="W16" s="71">
        <f t="shared" si="6"/>
        <v>0</v>
      </c>
      <c r="X16">
        <f>COUNTIFS('2way'!$U$3:$U$7690,"2-1",'2way'!$W$3:$W$7690,"2-1",'2way'!$S$3:$S$7690,"=" &amp;A16)</f>
        <v>0</v>
      </c>
      <c r="Y16">
        <f>COUNTIFS('2way'!$W$3:$W$7690,"2-1",'2way'!$S$3:$S$7690,"=" &amp;A16)</f>
        <v>4</v>
      </c>
      <c r="Z16" s="71">
        <f t="shared" si="7"/>
        <v>0</v>
      </c>
      <c r="AA16">
        <f>COUNTIFS('2way'!$U$3:$U$7690,"1-2",'2way'!$W$3:$W$7690,"1-2",'2way'!$S$3:$S$7690,"=" &amp;A16)</f>
        <v>0</v>
      </c>
      <c r="AB16">
        <f>COUNTIFS('2way'!$W$3:$W$7690,"1-2",'2way'!$S$3:$S$7690,"=" &amp;A16)</f>
        <v>1</v>
      </c>
      <c r="AC16" s="71">
        <f t="shared" si="8"/>
        <v>0</v>
      </c>
      <c r="AD16">
        <f>COUNTIFS('2way'!$U$3:$U$7690,"3-3",'2way'!$W$3:$W$7690,"3-3",'2way'!$S$3:$S$7690,"=" &amp;A16)</f>
        <v>0</v>
      </c>
      <c r="AE16">
        <f>COUNTIFS('2way'!$W$3:$W$7690,"3-3",'2way'!$S$3:$S$7690,"=" &amp;A16)</f>
        <v>1</v>
      </c>
      <c r="AF16" s="71">
        <f t="shared" si="9"/>
        <v>0</v>
      </c>
      <c r="AG16">
        <f>COUNTIFS('2way'!$U$3:$U$7690,"3-0",'2way'!$W$3:$W$7690,"3-0",'2way'!$S$3:$S$7690,"=" &amp;A16)</f>
        <v>0</v>
      </c>
      <c r="AH16">
        <f>COUNTIFS('2way'!$W$3:$W$7690,"3-0",'2way'!$S$3:$S$7690,"=" &amp;A16)</f>
        <v>0</v>
      </c>
      <c r="AI16" s="71" t="e">
        <f t="shared" si="10"/>
        <v>#DIV/0!</v>
      </c>
      <c r="AJ16">
        <f>COUNTIFS('2way'!$U$3:$U$7690,"0-3",'2way'!$W$3:$W$7690,"0-3",'2way'!$S$3:$S$7690,"=" &amp;A16)</f>
        <v>0</v>
      </c>
      <c r="AK16">
        <f>COUNTIFS('2way'!$W$3:$W$7690,"0-3",'2way'!$S$3:$S$7690,"=" &amp;A16)</f>
        <v>0</v>
      </c>
      <c r="AL16" s="71" t="e">
        <f t="shared" si="11"/>
        <v>#DIV/0!</v>
      </c>
    </row>
    <row r="17" spans="1:38" x14ac:dyDescent="0.25">
      <c r="A17" s="60" t="s">
        <v>281</v>
      </c>
      <c r="B17" s="60">
        <f>COUNTIF('2way'!$S$3:$S$7690,"="&amp;A17)</f>
        <v>36</v>
      </c>
      <c r="C17">
        <f>COUNTIFS('2way'!$U$3:$U$7690,"0-0",'2way'!$W$3:$W$7690,"0-0",'2way'!$S$3:$S$7690,"=" &amp;A17)</f>
        <v>0</v>
      </c>
      <c r="D17">
        <f>COUNTIFS('2way'!$W$3:$W$7690,"0-0",'2way'!$S$3:$S$7690,"=" &amp;A17)</f>
        <v>4</v>
      </c>
      <c r="E17" s="71">
        <f t="shared" si="0"/>
        <v>0</v>
      </c>
      <c r="F17">
        <f>COUNTIFS('2way'!$U$3:$U$7690,"1-0",'2way'!$W$3:$W$7690,"1-0",'2way'!$S$3:$S$7690,"=" &amp;A17)</f>
        <v>0</v>
      </c>
      <c r="G17">
        <f>COUNTIFS('2way'!$W$3:$W$7690,"1-0",'2way'!$S$3:$S$7690,"=" &amp;A17)</f>
        <v>2</v>
      </c>
      <c r="H17" s="71">
        <f t="shared" si="1"/>
        <v>0</v>
      </c>
      <c r="I17">
        <f>COUNTIFS('2way'!$U$3:$U$7690,"0-1",'2way'!$W$3:$W$7690,"0-1",'2way'!$S$3:$S$7690,"=" &amp;A17)</f>
        <v>0</v>
      </c>
      <c r="J17">
        <f>COUNTIFS('2way'!$W$3:$W$7690,"0-1",'2way'!$S$3:$S$7690,"=" &amp;A17)</f>
        <v>3</v>
      </c>
      <c r="K17" s="71">
        <f t="shared" si="2"/>
        <v>0</v>
      </c>
      <c r="L17">
        <f>COUNTIFS('2way'!$U$3:$U$7690,"1-1",'2way'!$W$3:$W$7690,"1-1",'2way'!$S$3:$S$7690,"=" &amp;A17)</f>
        <v>0</v>
      </c>
      <c r="M17">
        <f>COUNTIFS('2way'!$W$3:$W$7690,"1-1",'2way'!$S$3:$S$7690,"=" &amp;A17)</f>
        <v>3</v>
      </c>
      <c r="N17" s="71">
        <f t="shared" si="3"/>
        <v>0</v>
      </c>
      <c r="O17">
        <f>COUNTIFS('2way'!$U$3:$U$7690,"2-0",'2way'!$W$3:$W$7690,"2-0",'2way'!$S$3:$S$7690,"=" &amp;A17)</f>
        <v>0</v>
      </c>
      <c r="P17">
        <f>COUNTIFS('2way'!$W$3:$W$7690,"2-0",'2way'!$S$3:$S$7690,"=" &amp;A17)</f>
        <v>4</v>
      </c>
      <c r="Q17" s="71">
        <f t="shared" si="4"/>
        <v>0</v>
      </c>
      <c r="R17">
        <f>COUNTIFS('2way'!$U$3:$U$7690,"0-2",'2way'!$W$3:$W$7690,"0-2",'2way'!$S$3:$S$7690,"=" &amp;A17)</f>
        <v>0</v>
      </c>
      <c r="S17">
        <f>COUNTIFS('2way'!$W$3:$W$7690,"0-2",'2way'!$S$3:$S$7690,"=" &amp;A17)</f>
        <v>4</v>
      </c>
      <c r="T17" s="71">
        <f t="shared" si="5"/>
        <v>0</v>
      </c>
      <c r="U17">
        <f>COUNTIFS('2way'!$U$3:$U$7690,"2-2",'2way'!$W$3:$W$7690,"2-2",'2way'!$S$3:$S$7690,"=" &amp;A17)</f>
        <v>0</v>
      </c>
      <c r="V17">
        <f>COUNTIFS('2way'!$W$3:$W$7690,"2-2",'2way'!$S$3:$S$7690,"=" &amp;A17)</f>
        <v>4</v>
      </c>
      <c r="W17" s="71">
        <f t="shared" si="6"/>
        <v>0</v>
      </c>
      <c r="X17">
        <f>COUNTIFS('2way'!$U$3:$U$7690,"2-1",'2way'!$W$3:$W$7690,"2-1",'2way'!$S$3:$S$7690,"=" &amp;A17)</f>
        <v>0</v>
      </c>
      <c r="Y17">
        <f>COUNTIFS('2way'!$W$3:$W$7690,"2-1",'2way'!$S$3:$S$7690,"=" &amp;A17)</f>
        <v>2</v>
      </c>
      <c r="Z17" s="71">
        <f t="shared" si="7"/>
        <v>0</v>
      </c>
      <c r="AA17">
        <f>COUNTIFS('2way'!$U$3:$U$7690,"1-2",'2way'!$W$3:$W$7690,"1-2",'2way'!$S$3:$S$7690,"=" &amp;A17)</f>
        <v>0</v>
      </c>
      <c r="AB17">
        <f>COUNTIFS('2way'!$W$3:$W$7690,"1-2",'2way'!$S$3:$S$7690,"=" &amp;A17)</f>
        <v>2</v>
      </c>
      <c r="AC17" s="71">
        <f t="shared" si="8"/>
        <v>0</v>
      </c>
      <c r="AD17">
        <f>COUNTIFS('2way'!$U$3:$U$7690,"3-3",'2way'!$W$3:$W$7690,"3-3",'2way'!$S$3:$S$7690,"=" &amp;A17)</f>
        <v>0</v>
      </c>
      <c r="AE17">
        <f>COUNTIFS('2way'!$W$3:$W$7690,"3-3",'2way'!$S$3:$S$7690,"=" &amp;A17)</f>
        <v>0</v>
      </c>
      <c r="AF17" s="71" t="e">
        <f t="shared" si="9"/>
        <v>#DIV/0!</v>
      </c>
      <c r="AG17">
        <f>COUNTIFS('2way'!$U$3:$U$7690,"3-0",'2way'!$W$3:$W$7690,"3-0",'2way'!$S$3:$S$7690,"=" &amp;A17)</f>
        <v>0</v>
      </c>
      <c r="AH17">
        <f>COUNTIFS('2way'!$W$3:$W$7690,"3-0",'2way'!$S$3:$S$7690,"=" &amp;A17)</f>
        <v>1</v>
      </c>
      <c r="AI17" s="71">
        <f t="shared" si="10"/>
        <v>0</v>
      </c>
      <c r="AJ17">
        <f>COUNTIFS('2way'!$U$3:$U$7690,"0-3",'2way'!$W$3:$W$7690,"0-3",'2way'!$S$3:$S$7690,"=" &amp;A17)</f>
        <v>0</v>
      </c>
      <c r="AK17">
        <f>COUNTIFS('2way'!$W$3:$W$7690,"0-3",'2way'!$S$3:$S$7690,"=" &amp;A17)</f>
        <v>0</v>
      </c>
      <c r="AL17" s="71" t="e">
        <f t="shared" si="11"/>
        <v>#DIV/0!</v>
      </c>
    </row>
    <row r="18" spans="1:38" x14ac:dyDescent="0.25">
      <c r="A18" s="60" t="s">
        <v>282</v>
      </c>
      <c r="B18" s="60">
        <f>COUNTIF('2way'!$S$3:$S$7690,"="&amp;A18)</f>
        <v>24</v>
      </c>
      <c r="C18">
        <f>COUNTIFS('2way'!$U$3:$U$7690,"0-0",'2way'!$W$3:$W$7690,"0-0",'2way'!$S$3:$S$7690,"=" &amp;A18)</f>
        <v>0</v>
      </c>
      <c r="D18">
        <f>COUNTIFS('2way'!$W$3:$W$7690,"0-0",'2way'!$S$3:$S$7690,"=" &amp;A18)</f>
        <v>0</v>
      </c>
      <c r="E18" s="71" t="e">
        <f t="shared" si="0"/>
        <v>#DIV/0!</v>
      </c>
      <c r="F18">
        <f>COUNTIFS('2way'!$U$3:$U$7690,"1-0",'2way'!$W$3:$W$7690,"1-0",'2way'!$S$3:$S$7690,"=" &amp;A18)</f>
        <v>0</v>
      </c>
      <c r="G18">
        <f>COUNTIFS('2way'!$W$3:$W$7690,"1-0",'2way'!$S$3:$S$7690,"=" &amp;A18)</f>
        <v>0</v>
      </c>
      <c r="H18" s="71" t="e">
        <f t="shared" si="1"/>
        <v>#DIV/0!</v>
      </c>
      <c r="I18">
        <f>COUNTIFS('2way'!$U$3:$U$7690,"0-1",'2way'!$W$3:$W$7690,"0-1",'2way'!$S$3:$S$7690,"=" &amp;A18)</f>
        <v>0</v>
      </c>
      <c r="J18">
        <f>COUNTIFS('2way'!$W$3:$W$7690,"0-1",'2way'!$S$3:$S$7690,"=" &amp;A18)</f>
        <v>0</v>
      </c>
      <c r="K18" s="71" t="e">
        <f t="shared" si="2"/>
        <v>#DIV/0!</v>
      </c>
      <c r="L18">
        <f>COUNTIFS('2way'!$U$3:$U$7690,"1-1",'2way'!$W$3:$W$7690,"1-1",'2way'!$S$3:$S$7690,"=" &amp;A18)</f>
        <v>1</v>
      </c>
      <c r="M18">
        <f>COUNTIFS('2way'!$W$3:$W$7690,"1-1",'2way'!$S$3:$S$7690,"=" &amp;A18)</f>
        <v>4</v>
      </c>
      <c r="N18" s="71">
        <f t="shared" si="3"/>
        <v>0.25</v>
      </c>
      <c r="O18">
        <f>COUNTIFS('2way'!$U$3:$U$7690,"2-0",'2way'!$W$3:$W$7690,"2-0",'2way'!$S$3:$S$7690,"=" &amp;A18)</f>
        <v>0</v>
      </c>
      <c r="P18">
        <f>COUNTIFS('2way'!$W$3:$W$7690,"2-0",'2way'!$S$3:$S$7690,"=" &amp;A18)</f>
        <v>0</v>
      </c>
      <c r="Q18" s="71" t="e">
        <f t="shared" si="4"/>
        <v>#DIV/0!</v>
      </c>
      <c r="R18">
        <f>COUNTIFS('2way'!$U$3:$U$7690,"0-2",'2way'!$W$3:$W$7690,"0-2",'2way'!$S$3:$S$7690,"=" &amp;A18)</f>
        <v>0</v>
      </c>
      <c r="S18">
        <f>COUNTIFS('2way'!$W$3:$W$7690,"0-2",'2way'!$S$3:$S$7690,"=" &amp;A18)</f>
        <v>2</v>
      </c>
      <c r="T18" s="71">
        <f t="shared" si="5"/>
        <v>0</v>
      </c>
      <c r="U18">
        <f>COUNTIFS('2way'!$U$3:$U$7690,"2-2",'2way'!$W$3:$W$7690,"2-2",'2way'!$S$3:$S$7690,"=" &amp;A18)</f>
        <v>0</v>
      </c>
      <c r="V18">
        <f>COUNTIFS('2way'!$W$3:$W$7690,"2-2",'2way'!$S$3:$S$7690,"=" &amp;A18)</f>
        <v>1</v>
      </c>
      <c r="W18" s="71">
        <f t="shared" si="6"/>
        <v>0</v>
      </c>
      <c r="X18">
        <f>COUNTIFS('2way'!$U$3:$U$7690,"2-1",'2way'!$W$3:$W$7690,"2-1",'2way'!$S$3:$S$7690,"=" &amp;A18)</f>
        <v>0</v>
      </c>
      <c r="Y18">
        <f>COUNTIFS('2way'!$W$3:$W$7690,"2-1",'2way'!$S$3:$S$7690,"=" &amp;A18)</f>
        <v>2</v>
      </c>
      <c r="Z18" s="71">
        <f t="shared" si="7"/>
        <v>0</v>
      </c>
      <c r="AA18">
        <f>COUNTIFS('2way'!$U$3:$U$7690,"1-2",'2way'!$W$3:$W$7690,"1-2",'2way'!$S$3:$S$7690,"=" &amp;A18)</f>
        <v>0</v>
      </c>
      <c r="AB18">
        <f>COUNTIFS('2way'!$W$3:$W$7690,"1-2",'2way'!$S$3:$S$7690,"=" &amp;A18)</f>
        <v>0</v>
      </c>
      <c r="AC18" s="71" t="e">
        <f t="shared" si="8"/>
        <v>#DIV/0!</v>
      </c>
      <c r="AD18">
        <f>COUNTIFS('2way'!$U$3:$U$7690,"3-3",'2way'!$W$3:$W$7690,"3-3",'2way'!$S$3:$S$7690,"=" &amp;A18)</f>
        <v>0</v>
      </c>
      <c r="AE18">
        <f>COUNTIFS('2way'!$W$3:$W$7690,"3-3",'2way'!$S$3:$S$7690,"=" &amp;A18)</f>
        <v>1</v>
      </c>
      <c r="AF18" s="71">
        <f t="shared" si="9"/>
        <v>0</v>
      </c>
      <c r="AG18">
        <f>COUNTIFS('2way'!$U$3:$U$7690,"3-0",'2way'!$W$3:$W$7690,"3-0",'2way'!$S$3:$S$7690,"=" &amp;A18)</f>
        <v>0</v>
      </c>
      <c r="AH18">
        <f>COUNTIFS('2way'!$W$3:$W$7690,"3-0",'2way'!$S$3:$S$7690,"=" &amp;A18)</f>
        <v>0</v>
      </c>
      <c r="AI18" s="71" t="e">
        <f t="shared" si="10"/>
        <v>#DIV/0!</v>
      </c>
      <c r="AJ18">
        <f>COUNTIFS('2way'!$U$3:$U$7690,"0-3",'2way'!$W$3:$W$7690,"0-3",'2way'!$S$3:$S$7690,"=" &amp;A18)</f>
        <v>0</v>
      </c>
      <c r="AK18">
        <f>COUNTIFS('2way'!$W$3:$W$7690,"0-3",'2way'!$S$3:$S$7690,"=" &amp;A18)</f>
        <v>0</v>
      </c>
      <c r="AL18" s="71" t="e">
        <f t="shared" si="11"/>
        <v>#DIV/0!</v>
      </c>
    </row>
    <row r="19" spans="1:38" x14ac:dyDescent="0.25">
      <c r="A19" s="60" t="s">
        <v>283</v>
      </c>
      <c r="B19" s="60">
        <f>COUNTIF('2way'!$S$3:$S$7690,"="&amp;A19)</f>
        <v>33</v>
      </c>
      <c r="C19">
        <f>COUNTIFS('2way'!$U$3:$U$7690,"0-0",'2way'!$W$3:$W$7690,"0-0",'2way'!$S$3:$S$7690,"=" &amp;A19)</f>
        <v>0</v>
      </c>
      <c r="D19">
        <f>COUNTIFS('2way'!$W$3:$W$7690,"0-0",'2way'!$S$3:$S$7690,"=" &amp;A19)</f>
        <v>1</v>
      </c>
      <c r="E19" s="71">
        <f t="shared" si="0"/>
        <v>0</v>
      </c>
      <c r="F19">
        <f>COUNTIFS('2way'!$U$3:$U$7690,"1-0",'2way'!$W$3:$W$7690,"1-0",'2way'!$S$3:$S$7690,"=" &amp;A19)</f>
        <v>0</v>
      </c>
      <c r="G19">
        <f>COUNTIFS('2way'!$W$3:$W$7690,"1-0",'2way'!$S$3:$S$7690,"=" &amp;A19)</f>
        <v>7</v>
      </c>
      <c r="H19" s="71">
        <f t="shared" si="1"/>
        <v>0</v>
      </c>
      <c r="I19">
        <f>COUNTIFS('2way'!$U$3:$U$7690,"0-1",'2way'!$W$3:$W$7690,"0-1",'2way'!$S$3:$S$7690,"=" &amp;A19)</f>
        <v>0</v>
      </c>
      <c r="J19">
        <f>COUNTIFS('2way'!$W$3:$W$7690,"0-1",'2way'!$S$3:$S$7690,"=" &amp;A19)</f>
        <v>4</v>
      </c>
      <c r="K19" s="71">
        <f t="shared" si="2"/>
        <v>0</v>
      </c>
      <c r="L19">
        <f>COUNTIFS('2way'!$U$3:$U$7690,"1-1",'2way'!$W$3:$W$7690,"1-1",'2way'!$S$3:$S$7690,"=" &amp;A19)</f>
        <v>2</v>
      </c>
      <c r="M19">
        <f>COUNTIFS('2way'!$W$3:$W$7690,"1-1",'2way'!$S$3:$S$7690,"=" &amp;A19)</f>
        <v>3</v>
      </c>
      <c r="N19" s="71">
        <f t="shared" si="3"/>
        <v>0.66666666666666663</v>
      </c>
      <c r="O19">
        <f>COUNTIFS('2way'!$U$3:$U$7690,"2-0",'2way'!$W$3:$W$7690,"2-0",'2way'!$S$3:$S$7690,"=" &amp;A19)</f>
        <v>0</v>
      </c>
      <c r="P19">
        <f>COUNTIFS('2way'!$W$3:$W$7690,"2-0",'2way'!$S$3:$S$7690,"=" &amp;A19)</f>
        <v>3</v>
      </c>
      <c r="Q19" s="71">
        <f t="shared" si="4"/>
        <v>0</v>
      </c>
      <c r="R19">
        <f>COUNTIFS('2way'!$U$3:$U$7690,"0-2",'2way'!$W$3:$W$7690,"0-2",'2way'!$S$3:$S$7690,"=" &amp;A19)</f>
        <v>0</v>
      </c>
      <c r="S19">
        <f>COUNTIFS('2way'!$W$3:$W$7690,"0-2",'2way'!$S$3:$S$7690,"=" &amp;A19)</f>
        <v>1</v>
      </c>
      <c r="T19" s="71">
        <f t="shared" si="5"/>
        <v>0</v>
      </c>
      <c r="U19">
        <f>COUNTIFS('2way'!$U$3:$U$7690,"2-2",'2way'!$W$3:$W$7690,"2-2",'2way'!$S$3:$S$7690,"=" &amp;A19)</f>
        <v>0</v>
      </c>
      <c r="V19">
        <f>COUNTIFS('2way'!$W$3:$W$7690,"2-2",'2way'!$S$3:$S$7690,"=" &amp;A19)</f>
        <v>3</v>
      </c>
      <c r="W19" s="71">
        <f t="shared" si="6"/>
        <v>0</v>
      </c>
      <c r="X19">
        <f>COUNTIFS('2way'!$U$3:$U$7690,"2-1",'2way'!$W$3:$W$7690,"2-1",'2way'!$S$3:$S$7690,"=" &amp;A19)</f>
        <v>0</v>
      </c>
      <c r="Y19">
        <f>COUNTIFS('2way'!$W$3:$W$7690,"2-1",'2way'!$S$3:$S$7690,"=" &amp;A19)</f>
        <v>0</v>
      </c>
      <c r="Z19" s="71" t="e">
        <f t="shared" si="7"/>
        <v>#DIV/0!</v>
      </c>
      <c r="AA19">
        <f>COUNTIFS('2way'!$U$3:$U$7690,"1-2",'2way'!$W$3:$W$7690,"1-2",'2way'!$S$3:$S$7690,"=" &amp;A19)</f>
        <v>0</v>
      </c>
      <c r="AB19">
        <f>COUNTIFS('2way'!$W$3:$W$7690,"1-2",'2way'!$S$3:$S$7690,"=" &amp;A19)</f>
        <v>0</v>
      </c>
      <c r="AC19" s="71" t="e">
        <f t="shared" si="8"/>
        <v>#DIV/0!</v>
      </c>
      <c r="AD19">
        <f>COUNTIFS('2way'!$U$3:$U$7690,"3-3",'2way'!$W$3:$W$7690,"3-3",'2way'!$S$3:$S$7690,"=" &amp;A19)</f>
        <v>0</v>
      </c>
      <c r="AE19">
        <f>COUNTIFS('2way'!$W$3:$W$7690,"3-3",'2way'!$S$3:$S$7690,"=" &amp;A19)</f>
        <v>0</v>
      </c>
      <c r="AF19" s="71" t="e">
        <f t="shared" si="9"/>
        <v>#DIV/0!</v>
      </c>
      <c r="AG19">
        <f>COUNTIFS('2way'!$U$3:$U$7690,"3-0",'2way'!$W$3:$W$7690,"3-0",'2way'!$S$3:$S$7690,"=" &amp;A19)</f>
        <v>0</v>
      </c>
      <c r="AH19">
        <f>COUNTIFS('2way'!$W$3:$W$7690,"3-0",'2way'!$S$3:$S$7690,"=" &amp;A19)</f>
        <v>1</v>
      </c>
      <c r="AI19" s="71">
        <f t="shared" si="10"/>
        <v>0</v>
      </c>
      <c r="AJ19">
        <f>COUNTIFS('2way'!$U$3:$U$7690,"0-3",'2way'!$W$3:$W$7690,"0-3",'2way'!$S$3:$S$7690,"=" &amp;A19)</f>
        <v>0</v>
      </c>
      <c r="AK19">
        <f>COUNTIFS('2way'!$W$3:$W$7690,"0-3",'2way'!$S$3:$S$7690,"=" &amp;A19)</f>
        <v>1</v>
      </c>
      <c r="AL19" s="71">
        <f t="shared" si="11"/>
        <v>0</v>
      </c>
    </row>
    <row r="20" spans="1:38" x14ac:dyDescent="0.25">
      <c r="C20">
        <f>SUM(C4:C19)</f>
        <v>0</v>
      </c>
      <c r="D20">
        <f>SUM(D4:D19)</f>
        <v>55</v>
      </c>
      <c r="E20" s="71">
        <f>C20/D20</f>
        <v>0</v>
      </c>
      <c r="F20">
        <f>SUM(F4:F19)</f>
        <v>6</v>
      </c>
      <c r="G20">
        <f>SUM(G4:G19)</f>
        <v>84</v>
      </c>
      <c r="H20" s="71">
        <f>F20/G20</f>
        <v>7.1428571428571425E-2</v>
      </c>
      <c r="I20">
        <f>SUM(I4:I19)</f>
        <v>5</v>
      </c>
      <c r="J20">
        <f>SUM(J4:J19)</f>
        <v>64</v>
      </c>
      <c r="K20" s="71">
        <f>I20/J20</f>
        <v>7.8125E-2</v>
      </c>
      <c r="L20">
        <f>SUM(L4:L19)</f>
        <v>42</v>
      </c>
      <c r="M20">
        <f>SUM(M4:M19)</f>
        <v>126</v>
      </c>
      <c r="N20" s="71">
        <f>L20/M20</f>
        <v>0.33333333333333331</v>
      </c>
      <c r="O20">
        <f>SUM(O4:O19)</f>
        <v>1</v>
      </c>
      <c r="P20">
        <f>SUM(P4:P19)</f>
        <v>54</v>
      </c>
      <c r="Q20" s="71">
        <f>O20/P20</f>
        <v>1.8518518518518517E-2</v>
      </c>
      <c r="R20">
        <f>SUM(R4:R19)</f>
        <v>0</v>
      </c>
      <c r="S20">
        <f>SUM(S4:S19)</f>
        <v>36</v>
      </c>
      <c r="T20" s="71">
        <f>R20/S20</f>
        <v>0</v>
      </c>
      <c r="U20">
        <f>SUM(U4:U19)</f>
        <v>1</v>
      </c>
      <c r="V20">
        <f>SUM(V4:V19)</f>
        <v>31</v>
      </c>
      <c r="W20" s="71">
        <f>U20/V20</f>
        <v>3.2258064516129031E-2</v>
      </c>
      <c r="X20">
        <f>SUM(X4:X19)</f>
        <v>10</v>
      </c>
      <c r="Y20">
        <f>SUM(Y4:Y19)</f>
        <v>62</v>
      </c>
      <c r="Z20" s="71">
        <f>X20/Y20</f>
        <v>0.16129032258064516</v>
      </c>
      <c r="AA20">
        <f>SUM(AA4:AA19)</f>
        <v>15</v>
      </c>
      <c r="AB20">
        <f>SUM(AB4:AB19)</f>
        <v>62</v>
      </c>
      <c r="AC20" s="71">
        <f>AA20/AB20</f>
        <v>0.24193548387096775</v>
      </c>
      <c r="AD20">
        <f>SUM(AD4:AD19)</f>
        <v>0</v>
      </c>
      <c r="AE20">
        <f>SUM(AE4:AE19)</f>
        <v>4</v>
      </c>
      <c r="AF20" s="71">
        <f>AD20/AE20</f>
        <v>0</v>
      </c>
      <c r="AG20">
        <f>SUM(AG4:AG19)</f>
        <v>2</v>
      </c>
      <c r="AH20">
        <f>SUM(AH4:AH19)</f>
        <v>30</v>
      </c>
      <c r="AI20" s="71">
        <f>AG20/AH20</f>
        <v>6.6666666666666666E-2</v>
      </c>
      <c r="AJ20">
        <f>SUM(AJ4:AJ19)</f>
        <v>0</v>
      </c>
      <c r="AK20">
        <f>SUM(AK4:AK19)</f>
        <v>11</v>
      </c>
      <c r="AL20" s="71">
        <f>AJ20/AK20</f>
        <v>0</v>
      </c>
    </row>
  </sheetData>
  <mergeCells count="12">
    <mergeCell ref="C1:D1"/>
    <mergeCell ref="F1:G1"/>
    <mergeCell ref="I1:J1"/>
    <mergeCell ref="L1:M1"/>
    <mergeCell ref="O1:P1"/>
    <mergeCell ref="AD1:AE1"/>
    <mergeCell ref="AG1:AH1"/>
    <mergeCell ref="AJ1:AK1"/>
    <mergeCell ref="R1:S1"/>
    <mergeCell ref="U1:V1"/>
    <mergeCell ref="X1:Y1"/>
    <mergeCell ref="AA1:AB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="80" zoomScaleNormal="80" workbookViewId="0">
      <selection activeCell="D30" sqref="D30"/>
    </sheetView>
  </sheetViews>
  <sheetFormatPr defaultRowHeight="15" x14ac:dyDescent="0.25"/>
  <cols>
    <col min="1" max="1" width="16.85546875" customWidth="1"/>
    <col min="2" max="2" width="12.7109375" customWidth="1"/>
  </cols>
  <sheetData>
    <row r="1" spans="1:11" s="2" customFormat="1" x14ac:dyDescent="0.25">
      <c r="B1" s="2" t="s">
        <v>215</v>
      </c>
      <c r="C1" s="141">
        <v>1</v>
      </c>
      <c r="D1" s="141"/>
      <c r="E1" s="2" t="s">
        <v>228</v>
      </c>
      <c r="F1" s="141" t="s">
        <v>90</v>
      </c>
      <c r="G1" s="141"/>
      <c r="H1" s="2" t="s">
        <v>228</v>
      </c>
      <c r="I1" s="141">
        <v>2</v>
      </c>
      <c r="J1" s="141"/>
      <c r="K1" s="2" t="s">
        <v>228</v>
      </c>
    </row>
    <row r="2" spans="1:11" x14ac:dyDescent="0.25">
      <c r="C2" t="s">
        <v>226</v>
      </c>
      <c r="D2" t="s">
        <v>227</v>
      </c>
      <c r="F2" t="s">
        <v>226</v>
      </c>
      <c r="G2" t="s">
        <v>227</v>
      </c>
      <c r="I2" t="s">
        <v>226</v>
      </c>
      <c r="J2" t="s">
        <v>227</v>
      </c>
    </row>
    <row r="3" spans="1:11" x14ac:dyDescent="0.25">
      <c r="A3" t="s">
        <v>65</v>
      </c>
    </row>
    <row r="4" spans="1:11" x14ac:dyDescent="0.25">
      <c r="A4" s="60" t="s">
        <v>268</v>
      </c>
      <c r="B4">
        <f>COUNTIF('3way'!$Z$3:$Z$7690,"="&amp;A4)</f>
        <v>30</v>
      </c>
      <c r="C4">
        <f>COUNTIFS('3way'!$AA$3:$AA$7690,"1",'3way'!$AE$3:$AE$7690,"1",'3way'!$Z$3:$Z$7690,"=" &amp;A4)</f>
        <v>5</v>
      </c>
      <c r="D4">
        <f>COUNTIFS('3way'!$AE$3:$AE$7690,"1",'3way'!$Z$3:$Z$7690,"=" &amp;A4)</f>
        <v>8</v>
      </c>
      <c r="E4" s="6">
        <f>C4/D4</f>
        <v>0.625</v>
      </c>
      <c r="F4">
        <f>COUNTIFS('3way'!$AA$3:$AA$7690,"X",'3way'!$AE$3:$AE$7690,"X",'3way'!$Z$3:$Z$7690,"=" &amp;A4)</f>
        <v>3</v>
      </c>
      <c r="G4">
        <f>COUNTIFS('3way'!$AE$3:$AE$7690,"X",'3way'!$Z$3:$Z$7690,"=" &amp;A4)</f>
        <v>8</v>
      </c>
      <c r="H4" s="6">
        <f>F4/G4</f>
        <v>0.375</v>
      </c>
      <c r="I4">
        <f>COUNTIFS('3way'!$AA$3:$AA$7690,"2",'3way'!$AE$3:$AE$7690,"2",'3way'!$Z$3:$Z$7690,"=" &amp;A4)</f>
        <v>4</v>
      </c>
      <c r="J4">
        <f>COUNTIFS('3way'!$AE$3:$AE$7690,"2",'3way'!$Z$3:$Z$7690,"=" &amp;A4)</f>
        <v>7</v>
      </c>
      <c r="K4" s="6">
        <f>I4/J4</f>
        <v>0.5714285714285714</v>
      </c>
    </row>
    <row r="5" spans="1:11" x14ac:dyDescent="0.25">
      <c r="A5" s="60" t="s">
        <v>269</v>
      </c>
      <c r="B5">
        <f>COUNTIF('3way'!$Z$3:$Z$7690,"="&amp;A5)</f>
        <v>39</v>
      </c>
      <c r="C5">
        <f>COUNTIFS('3way'!$AA$3:$AA$7690,"1",'3way'!$AE$3:$AE$7690,"1",'3way'!$Z$3:$Z$7690,"=" &amp;A5)</f>
        <v>5</v>
      </c>
      <c r="D5">
        <f>COUNTIFS('3way'!$AE$3:$AE$7690,"1",'3way'!$Z$3:$Z$7690,"=" &amp;A5)</f>
        <v>10</v>
      </c>
      <c r="E5" s="6">
        <f t="shared" ref="E5:E19" si="0">C5/D5</f>
        <v>0.5</v>
      </c>
      <c r="F5">
        <f>COUNTIFS('3way'!$AA$3:$AA$7690,"X",'3way'!$AE$3:$AE$7690,"X",'3way'!$Z$3:$Z$7690,"=" &amp;A5)</f>
        <v>5</v>
      </c>
      <c r="G5">
        <f>COUNTIFS('3way'!$AE$3:$AE$7690,"X",'3way'!$Z$3:$Z$7690,"=" &amp;A5)</f>
        <v>9</v>
      </c>
      <c r="H5" s="6">
        <f t="shared" ref="H5:H19" si="1">F5/G5</f>
        <v>0.55555555555555558</v>
      </c>
      <c r="I5">
        <f>COUNTIFS('3way'!$AA$3:$AA$7690,"2",'3way'!$AE$3:$AE$7690,"2",'3way'!$Z$3:$Z$7690,"=" &amp;A5)</f>
        <v>2</v>
      </c>
      <c r="J5">
        <f>COUNTIFS('3way'!$AE$3:$AE$7690,"2",'3way'!$Z$3:$Z$7690,"=" &amp;A5)</f>
        <v>12</v>
      </c>
      <c r="K5" s="6">
        <f t="shared" ref="K5:K19" si="2">I5/J5</f>
        <v>0.16666666666666666</v>
      </c>
    </row>
    <row r="6" spans="1:11" x14ac:dyDescent="0.25">
      <c r="A6" s="60" t="s">
        <v>270</v>
      </c>
      <c r="B6">
        <f>COUNTIF('3way'!$Z$3:$Z$7690,"="&amp;A6)</f>
        <v>43</v>
      </c>
      <c r="C6">
        <f>COUNTIFS('3way'!$AA$3:$AA$7690,"1",'3way'!$AE$3:$AE$7690,"1",'3way'!$Z$3:$Z$7690,"=" &amp;A6)</f>
        <v>5</v>
      </c>
      <c r="D6">
        <f>COUNTIFS('3way'!$AE$3:$AE$7690,"1",'3way'!$Z$3:$Z$7690,"=" &amp;A6)</f>
        <v>16</v>
      </c>
      <c r="E6" s="6">
        <f t="shared" si="0"/>
        <v>0.3125</v>
      </c>
      <c r="F6">
        <f>COUNTIFS('3way'!$AA$3:$AA$7690,"X",'3way'!$AE$3:$AE$7690,"X",'3way'!$Z$3:$Z$7690,"=" &amp;A6)</f>
        <v>4</v>
      </c>
      <c r="G6">
        <f>COUNTIFS('3way'!$AE$3:$AE$7690,"X",'3way'!$Z$3:$Z$7690,"=" &amp;A6)</f>
        <v>9</v>
      </c>
      <c r="H6" s="6">
        <f t="shared" si="1"/>
        <v>0.44444444444444442</v>
      </c>
      <c r="I6">
        <f>COUNTIFS('3way'!$AA$3:$AA$7690,"2",'3way'!$AE$3:$AE$7690,"2",'3way'!$Z$3:$Z$7690,"=" &amp;A6)</f>
        <v>5</v>
      </c>
      <c r="J6">
        <f>COUNTIFS('3way'!$AE$3:$AE$7690,"2",'3way'!$Z$3:$Z$7690,"=" &amp;A6)</f>
        <v>9</v>
      </c>
      <c r="K6" s="6">
        <f t="shared" si="2"/>
        <v>0.55555555555555558</v>
      </c>
    </row>
    <row r="7" spans="1:11" x14ac:dyDescent="0.25">
      <c r="A7" s="60" t="s">
        <v>271</v>
      </c>
      <c r="B7">
        <f>COUNTIF('3way'!$Z$3:$Z$7690,"="&amp;A7)</f>
        <v>21</v>
      </c>
      <c r="C7">
        <f>COUNTIFS('3way'!$AA$3:$AA$7690,"1",'3way'!$AE$3:$AE$7690,"1",'3way'!$Z$3:$Z$7690,"=" &amp;A7)</f>
        <v>3</v>
      </c>
      <c r="D7">
        <f>COUNTIFS('3way'!$AE$3:$AE$7690,"1",'3way'!$Z$3:$Z$7690,"=" &amp;A7)</f>
        <v>8</v>
      </c>
      <c r="E7" s="6">
        <f t="shared" si="0"/>
        <v>0.375</v>
      </c>
      <c r="F7">
        <f>COUNTIFS('3way'!$AA$3:$AA$7690,"X",'3way'!$AE$3:$AE$7690,"X",'3way'!$Z$3:$Z$7690,"=" &amp;A7)</f>
        <v>1</v>
      </c>
      <c r="G7">
        <f>COUNTIFS('3way'!$AE$3:$AE$7690,"X",'3way'!$Z$3:$Z$7690,"=" &amp;A7)</f>
        <v>2</v>
      </c>
      <c r="H7" s="6">
        <f t="shared" si="1"/>
        <v>0.5</v>
      </c>
      <c r="I7">
        <f>COUNTIFS('3way'!$AA$3:$AA$7690,"2",'3way'!$AE$3:$AE$7690,"2",'3way'!$Z$3:$Z$7690,"=" &amp;A7)</f>
        <v>2</v>
      </c>
      <c r="J7">
        <f>COUNTIFS('3way'!$AE$3:$AE$7690,"2",'3way'!$Z$3:$Z$7690,"=" &amp;A7)</f>
        <v>3</v>
      </c>
      <c r="K7" s="6">
        <f t="shared" si="2"/>
        <v>0.66666666666666663</v>
      </c>
    </row>
    <row r="8" spans="1:11" x14ac:dyDescent="0.25">
      <c r="A8" s="60" t="s">
        <v>272</v>
      </c>
      <c r="B8">
        <f>COUNTIF('3way'!$Z$3:$Z$7690,"="&amp;A8)</f>
        <v>49</v>
      </c>
      <c r="C8">
        <f>COUNTIFS('3way'!$AA$3:$AA$7690,"1",'3way'!$AE$3:$AE$7690,"1",'3way'!$Z$3:$Z$7690,"=" &amp;A8)</f>
        <v>6</v>
      </c>
      <c r="D8">
        <f>COUNTIFS('3way'!$AE$3:$AE$7690,"1",'3way'!$Z$3:$Z$7690,"=" &amp;A8)</f>
        <v>12</v>
      </c>
      <c r="E8" s="6">
        <f t="shared" si="0"/>
        <v>0.5</v>
      </c>
      <c r="F8">
        <f>COUNTIFS('3way'!$AA$3:$AA$7690,"X",'3way'!$AE$3:$AE$7690,"X",'3way'!$Z$3:$Z$7690,"=" &amp;A8)</f>
        <v>2</v>
      </c>
      <c r="G8">
        <f>COUNTIFS('3way'!$AE$3:$AE$7690,"X",'3way'!$Z$3:$Z$7690,"=" &amp;A8)</f>
        <v>6</v>
      </c>
      <c r="H8" s="6">
        <f t="shared" si="1"/>
        <v>0.33333333333333331</v>
      </c>
      <c r="I8">
        <f>COUNTIFS('3way'!$AA$3:$AA$7690,"2",'3way'!$AE$3:$AE$7690,"2",'3way'!$Z$3:$Z$7690,"=" &amp;A8)</f>
        <v>2</v>
      </c>
      <c r="J8">
        <f>COUNTIFS('3way'!$AE$3:$AE$7690,"2",'3way'!$Z$3:$Z$7690,"=" &amp;A8)</f>
        <v>8</v>
      </c>
      <c r="K8" s="6">
        <f t="shared" si="2"/>
        <v>0.25</v>
      </c>
    </row>
    <row r="9" spans="1:11" x14ac:dyDescent="0.25">
      <c r="A9" s="60" t="s">
        <v>273</v>
      </c>
      <c r="B9">
        <f>COUNTIF('3way'!$Z$3:$Z$7690,"="&amp;A9)</f>
        <v>40</v>
      </c>
      <c r="C9">
        <f>COUNTIFS('3way'!$AA$3:$AA$7690,"1",'3way'!$AE$3:$AE$7690,"1",'3way'!$Z$3:$Z$7690,"=" &amp;A9)</f>
        <v>4</v>
      </c>
      <c r="D9">
        <f>COUNTIFS('3way'!$AE$3:$AE$7690,"1",'3way'!$Z$3:$Z$7690,"=" &amp;A9)</f>
        <v>12</v>
      </c>
      <c r="E9" s="6">
        <f t="shared" si="0"/>
        <v>0.33333333333333331</v>
      </c>
      <c r="F9">
        <f>COUNTIFS('3way'!$AA$3:$AA$7690,"X",'3way'!$AE$3:$AE$7690,"X",'3way'!$Z$3:$Z$7690,"=" &amp;A9)</f>
        <v>2</v>
      </c>
      <c r="G9">
        <f>COUNTIFS('3way'!$AE$3:$AE$7690,"X",'3way'!$Z$3:$Z$7690,"=" &amp;A9)</f>
        <v>4</v>
      </c>
      <c r="H9" s="6">
        <f t="shared" si="1"/>
        <v>0.5</v>
      </c>
      <c r="I9">
        <f>COUNTIFS('3way'!$AA$3:$AA$7690,"2",'3way'!$AE$3:$AE$7690,"2",'3way'!$Z$3:$Z$7690,"=" &amp;A9)</f>
        <v>2</v>
      </c>
      <c r="J9">
        <f>COUNTIFS('3way'!$AE$3:$AE$7690,"2",'3way'!$Z$3:$Z$7690,"=" &amp;A9)</f>
        <v>12</v>
      </c>
      <c r="K9" s="6">
        <f t="shared" si="2"/>
        <v>0.16666666666666666</v>
      </c>
    </row>
    <row r="10" spans="1:11" x14ac:dyDescent="0.25">
      <c r="A10" s="60" t="s">
        <v>274</v>
      </c>
      <c r="B10">
        <f>COUNTIF('3way'!$Z$3:$Z$7690,"="&amp;A10)</f>
        <v>52</v>
      </c>
      <c r="C10">
        <f>COUNTIFS('3way'!$AA$3:$AA$7690,"1",'3way'!$AE$3:$AE$7690,"1",'3way'!$Z$3:$Z$7690,"=" &amp;A10)</f>
        <v>5</v>
      </c>
      <c r="D10">
        <f>COUNTIFS('3way'!$AE$3:$AE$7690,"1",'3way'!$Z$3:$Z$7690,"=" &amp;A10)</f>
        <v>13</v>
      </c>
      <c r="E10" s="6">
        <f t="shared" si="0"/>
        <v>0.38461538461538464</v>
      </c>
      <c r="F10">
        <f>COUNTIFS('3way'!$AA$3:$AA$7690,"X",'3way'!$AE$3:$AE$7690,"X",'3way'!$Z$3:$Z$7690,"=" &amp;A10)</f>
        <v>8</v>
      </c>
      <c r="G10">
        <f>COUNTIFS('3way'!$AE$3:$AE$7690,"X",'3way'!$Z$3:$Z$7690,"=" &amp;A10)</f>
        <v>14</v>
      </c>
      <c r="H10" s="6">
        <f t="shared" si="1"/>
        <v>0.5714285714285714</v>
      </c>
      <c r="I10">
        <f>COUNTIFS('3way'!$AA$3:$AA$7690,"2",'3way'!$AE$3:$AE$7690,"2",'3way'!$Z$3:$Z$7690,"=" &amp;A10)</f>
        <v>3</v>
      </c>
      <c r="J10">
        <f>COUNTIFS('3way'!$AE$3:$AE$7690,"2",'3way'!$Z$3:$Z$7690,"=" &amp;A10)</f>
        <v>15</v>
      </c>
      <c r="K10" s="6">
        <f t="shared" si="2"/>
        <v>0.2</v>
      </c>
    </row>
    <row r="11" spans="1:11" x14ac:dyDescent="0.25">
      <c r="A11" s="60" t="s">
        <v>275</v>
      </c>
      <c r="B11">
        <f>COUNTIF('3way'!$Z$3:$Z$7690,"="&amp;A11)</f>
        <v>85</v>
      </c>
      <c r="C11">
        <f>COUNTIFS('3way'!$AA$3:$AA$7690,"1",'3way'!$AE$3:$AE$7690,"1",'3way'!$Z$3:$Z$7690,"=" &amp;A11)</f>
        <v>14</v>
      </c>
      <c r="D11">
        <f>COUNTIFS('3way'!$AE$3:$AE$7690,"1",'3way'!$Z$3:$Z$7690,"=" &amp;A11)</f>
        <v>24</v>
      </c>
      <c r="E11" s="6">
        <f t="shared" si="0"/>
        <v>0.58333333333333337</v>
      </c>
      <c r="F11">
        <f>COUNTIFS('3way'!$AA$3:$AA$7690,"X",'3way'!$AE$3:$AE$7690,"X",'3way'!$Z$3:$Z$7690,"=" &amp;A11)</f>
        <v>5</v>
      </c>
      <c r="G11">
        <f>COUNTIFS('3way'!$AE$3:$AE$7690,"X",'3way'!$Z$3:$Z$7690,"=" &amp;A11)</f>
        <v>11</v>
      </c>
      <c r="H11" s="6">
        <f t="shared" si="1"/>
        <v>0.45454545454545453</v>
      </c>
      <c r="I11">
        <f>COUNTIFS('3way'!$AA$3:$AA$7690,"2",'3way'!$AE$3:$AE$7690,"2",'3way'!$Z$3:$Z$7690,"=" &amp;A11)</f>
        <v>3</v>
      </c>
      <c r="J11">
        <f>COUNTIFS('3way'!$AE$3:$AE$7690,"2",'3way'!$Z$3:$Z$7690,"=" &amp;A11)</f>
        <v>9</v>
      </c>
      <c r="K11" s="6">
        <f t="shared" si="2"/>
        <v>0.33333333333333331</v>
      </c>
    </row>
    <row r="12" spans="1:11" x14ac:dyDescent="0.25">
      <c r="A12" s="60" t="s">
        <v>276</v>
      </c>
      <c r="B12">
        <f>COUNTIF('3way'!$Z$3:$Z$7690,"="&amp;A12)</f>
        <v>86</v>
      </c>
      <c r="C12">
        <f>COUNTIFS('3way'!$AA$3:$AA$7690,"1",'3way'!$AE$3:$AE$7690,"1",'3way'!$Z$3:$Z$7690,"=" &amp;A12)</f>
        <v>10</v>
      </c>
      <c r="D12">
        <f>COUNTIFS('3way'!$AE$3:$AE$7690,"1",'3way'!$Z$3:$Z$7690,"=" &amp;A12)</f>
        <v>31</v>
      </c>
      <c r="E12" s="6">
        <f t="shared" si="0"/>
        <v>0.32258064516129031</v>
      </c>
      <c r="F12">
        <f>COUNTIFS('3way'!$AA$3:$AA$7690,"X",'3way'!$AE$3:$AE$7690,"X",'3way'!$Z$3:$Z$7690,"=" &amp;A12)</f>
        <v>3</v>
      </c>
      <c r="G12">
        <f>COUNTIFS('3way'!$AE$3:$AE$7690,"X",'3way'!$Z$3:$Z$7690,"=" &amp;A12)</f>
        <v>17</v>
      </c>
      <c r="H12" s="6">
        <f t="shared" si="1"/>
        <v>0.17647058823529413</v>
      </c>
      <c r="I12">
        <f>COUNTIFS('3way'!$AA$3:$AA$7690,"2",'3way'!$AE$3:$AE$7690,"2",'3way'!$Z$3:$Z$7690,"=" &amp;A12)</f>
        <v>3</v>
      </c>
      <c r="J12">
        <f>COUNTIFS('3way'!$AE$3:$AE$7690,"2",'3way'!$Z$3:$Z$7690,"=" &amp;A12)</f>
        <v>16</v>
      </c>
      <c r="K12" s="6">
        <f t="shared" si="2"/>
        <v>0.1875</v>
      </c>
    </row>
    <row r="13" spans="1:11" x14ac:dyDescent="0.25">
      <c r="A13" s="60" t="s">
        <v>277</v>
      </c>
      <c r="B13">
        <f>COUNTIF('3way'!$Z$3:$Z$7690,"="&amp;A13)</f>
        <v>19</v>
      </c>
      <c r="C13">
        <f>COUNTIFS('3way'!$AA$3:$AA$7690,"1",'3way'!$AE$3:$AE$7690,"1",'3way'!$Z$3:$Z$7690,"=" &amp;A13)</f>
        <v>3</v>
      </c>
      <c r="D13">
        <f>COUNTIFS('3way'!$AE$3:$AE$7690,"1",'3way'!$Z$3:$Z$7690,"=" &amp;A13)</f>
        <v>7</v>
      </c>
      <c r="E13" s="6">
        <f t="shared" si="0"/>
        <v>0.42857142857142855</v>
      </c>
      <c r="F13">
        <f>COUNTIFS('3way'!$AA$3:$AA$7690,"X",'3way'!$AE$3:$AE$7690,"X",'3way'!$Z$3:$Z$7690,"=" &amp;A13)</f>
        <v>0</v>
      </c>
      <c r="G13">
        <f>COUNTIFS('3way'!$AE$3:$AE$7690,"X",'3way'!$Z$3:$Z$7690,"=" &amp;A13)</f>
        <v>0</v>
      </c>
      <c r="H13" s="6" t="e">
        <f t="shared" si="1"/>
        <v>#DIV/0!</v>
      </c>
      <c r="I13">
        <f>COUNTIFS('3way'!$AA$3:$AA$7690,"2",'3way'!$AE$3:$AE$7690,"2",'3way'!$Z$3:$Z$7690,"=" &amp;A13)</f>
        <v>2</v>
      </c>
      <c r="J13">
        <f>COUNTIFS('3way'!$AE$3:$AE$7690,"2",'3way'!$Z$3:$Z$7690,"=" &amp;A13)</f>
        <v>6</v>
      </c>
      <c r="K13" s="6">
        <f t="shared" si="2"/>
        <v>0.33333333333333331</v>
      </c>
    </row>
    <row r="14" spans="1:11" x14ac:dyDescent="0.25">
      <c r="A14" s="60" t="s">
        <v>278</v>
      </c>
      <c r="B14">
        <f>COUNTIF('3way'!$Z$3:$Z$7690,"="&amp;A14)</f>
        <v>44</v>
      </c>
      <c r="C14">
        <f>COUNTIFS('3way'!$AA$3:$AA$7690,"1",'3way'!$AE$3:$AE$7690,"1",'3way'!$Z$3:$Z$7690,"=" &amp;A14)</f>
        <v>5</v>
      </c>
      <c r="D14">
        <f>COUNTIFS('3way'!$AE$3:$AE$7690,"1",'3way'!$Z$3:$Z$7690,"=" &amp;A14)</f>
        <v>13</v>
      </c>
      <c r="E14" s="6">
        <f t="shared" si="0"/>
        <v>0.38461538461538464</v>
      </c>
      <c r="F14">
        <f>COUNTIFS('3way'!$AA$3:$AA$7690,"X",'3way'!$AE$3:$AE$7690,"X",'3way'!$Z$3:$Z$7690,"=" &amp;A14)</f>
        <v>1</v>
      </c>
      <c r="G14">
        <f>COUNTIFS('3way'!$AE$3:$AE$7690,"X",'3way'!$Z$3:$Z$7690,"=" &amp;A14)</f>
        <v>5</v>
      </c>
      <c r="H14" s="6">
        <f t="shared" si="1"/>
        <v>0.2</v>
      </c>
      <c r="I14">
        <f>COUNTIFS('3way'!$AA$3:$AA$7690,"2",'3way'!$AE$3:$AE$7690,"2",'3way'!$Z$3:$Z$7690,"=" &amp;A14)</f>
        <v>2</v>
      </c>
      <c r="J14">
        <f>COUNTIFS('3way'!$AE$3:$AE$7690,"2",'3way'!$Z$3:$Z$7690,"=" &amp;A14)</f>
        <v>14</v>
      </c>
      <c r="K14" s="6">
        <f t="shared" si="2"/>
        <v>0.14285714285714285</v>
      </c>
    </row>
    <row r="15" spans="1:11" x14ac:dyDescent="0.25">
      <c r="A15" s="60" t="s">
        <v>279</v>
      </c>
      <c r="B15">
        <f>COUNTIF('3way'!$Z$3:$Z$7690,"="&amp;A15)</f>
        <v>56</v>
      </c>
      <c r="C15">
        <f>COUNTIFS('3way'!$AA$3:$AA$7690,"1",'3way'!$AE$3:$AE$7690,"1",'3way'!$Z$3:$Z$7690,"=" &amp;A15)</f>
        <v>7</v>
      </c>
      <c r="D15">
        <f>COUNTIFS('3way'!$AE$3:$AE$7690,"1",'3way'!$Z$3:$Z$7690,"=" &amp;A15)</f>
        <v>17</v>
      </c>
      <c r="E15" s="6">
        <f t="shared" si="0"/>
        <v>0.41176470588235292</v>
      </c>
      <c r="F15">
        <f>COUNTIFS('3way'!$AA$3:$AA$7690,"X",'3way'!$AE$3:$AE$7690,"X",'3way'!$Z$3:$Z$7690,"=" &amp;A15)</f>
        <v>3</v>
      </c>
      <c r="G15">
        <f>COUNTIFS('3way'!$AE$3:$AE$7690,"X",'3way'!$Z$3:$Z$7690,"=" &amp;A15)</f>
        <v>11</v>
      </c>
      <c r="H15" s="6">
        <f t="shared" si="1"/>
        <v>0.27272727272727271</v>
      </c>
      <c r="I15">
        <f>COUNTIFS('3way'!$AA$3:$AA$7690,"2",'3way'!$AE$3:$AE$7690,"2",'3way'!$Z$3:$Z$7690,"=" &amp;A15)</f>
        <v>3</v>
      </c>
      <c r="J15">
        <f>COUNTIFS('3way'!$AE$3:$AE$7690,"2",'3way'!$Z$3:$Z$7690,"=" &amp;A15)</f>
        <v>12</v>
      </c>
      <c r="K15" s="6">
        <f t="shared" si="2"/>
        <v>0.25</v>
      </c>
    </row>
    <row r="16" spans="1:11" x14ac:dyDescent="0.25">
      <c r="A16" s="60" t="s">
        <v>280</v>
      </c>
      <c r="B16">
        <f>COUNTIF('3way'!$Z$3:$Z$7690,"="&amp;A16)</f>
        <v>33</v>
      </c>
      <c r="C16">
        <f>COUNTIFS('3way'!$AA$3:$AA$7690,"1",'3way'!$AE$3:$AE$7690,"1",'3way'!$Z$3:$Z$7690,"=" &amp;A16)</f>
        <v>13</v>
      </c>
      <c r="D16">
        <f>COUNTIFS('3way'!$AE$3:$AE$7690,"1",'3way'!$Z$3:$Z$7690,"=" &amp;A16)</f>
        <v>16</v>
      </c>
      <c r="E16" s="6">
        <f t="shared" si="0"/>
        <v>0.8125</v>
      </c>
      <c r="F16">
        <f>COUNTIFS('3way'!$AA$3:$AA$7690,"X",'3way'!$AE$3:$AE$7690,"X",'3way'!$Z$3:$Z$7690,"=" &amp;A16)</f>
        <v>6</v>
      </c>
      <c r="G16">
        <f>COUNTIFS('3way'!$AE$3:$AE$7690,"X",'3way'!$Z$3:$Z$7690,"=" &amp;A16)</f>
        <v>9</v>
      </c>
      <c r="H16" s="6">
        <f t="shared" si="1"/>
        <v>0.66666666666666663</v>
      </c>
      <c r="I16">
        <f>COUNTIFS('3way'!$AA$3:$AA$7690,"2",'3way'!$AE$3:$AE$7690,"2",'3way'!$Z$3:$Z$7690,"=" &amp;A16)</f>
        <v>2</v>
      </c>
      <c r="J16">
        <f>COUNTIFS('3way'!$AE$3:$AE$7690,"2",'3way'!$Z$3:$Z$7690,"=" &amp;A16)</f>
        <v>4</v>
      </c>
      <c r="K16" s="6">
        <f t="shared" si="2"/>
        <v>0.5</v>
      </c>
    </row>
    <row r="17" spans="1:11" x14ac:dyDescent="0.25">
      <c r="A17" s="60" t="s">
        <v>281</v>
      </c>
      <c r="B17">
        <f>COUNTIF('3way'!$Z$3:$Z$7690,"="&amp;A17)</f>
        <v>30</v>
      </c>
      <c r="C17">
        <f>COUNTIFS('3way'!$AA$3:$AA$7690,"1",'3way'!$AE$3:$AE$7690,"1",'3way'!$Z$3:$Z$7690,"=" &amp;A17)</f>
        <v>2</v>
      </c>
      <c r="D17">
        <f>COUNTIFS('3way'!$AE$3:$AE$7690,"1",'3way'!$Z$3:$Z$7690,"=" &amp;A17)</f>
        <v>7</v>
      </c>
      <c r="E17" s="6">
        <f t="shared" si="0"/>
        <v>0.2857142857142857</v>
      </c>
      <c r="F17">
        <f>COUNTIFS('3way'!$AA$3:$AA$7690,"X",'3way'!$AE$3:$AE$7690,"X",'3way'!$Z$3:$Z$7690,"=" &amp;A17)</f>
        <v>0</v>
      </c>
      <c r="G17">
        <f>COUNTIFS('3way'!$AE$3:$AE$7690,"X",'3way'!$Z$3:$Z$7690,"=" &amp;A17)</f>
        <v>7</v>
      </c>
      <c r="H17" s="6">
        <f t="shared" si="1"/>
        <v>0</v>
      </c>
      <c r="I17">
        <f>COUNTIFS('3way'!$AA$3:$AA$7690,"2",'3way'!$AE$3:$AE$7690,"2",'3way'!$Z$3:$Z$7690,"=" &amp;A17)</f>
        <v>4</v>
      </c>
      <c r="J17">
        <f>COUNTIFS('3way'!$AE$3:$AE$7690,"2",'3way'!$Z$3:$Z$7690,"=" &amp;A17)</f>
        <v>10</v>
      </c>
      <c r="K17" s="6">
        <f t="shared" si="2"/>
        <v>0.4</v>
      </c>
    </row>
    <row r="18" spans="1:11" x14ac:dyDescent="0.25">
      <c r="A18" s="60" t="s">
        <v>282</v>
      </c>
      <c r="B18">
        <f>COUNTIF('3way'!$Z$3:$Z$7690,"="&amp;A18)</f>
        <v>18</v>
      </c>
      <c r="C18">
        <f>COUNTIFS('3way'!$AA$3:$AA$7690,"1",'3way'!$AE$3:$AE$7690,"1",'3way'!$Z$3:$Z$7690,"=" &amp;A18)</f>
        <v>3</v>
      </c>
      <c r="D18">
        <f>COUNTIFS('3way'!$AE$3:$AE$7690,"1",'3way'!$Z$3:$Z$7690,"=" &amp;A18)</f>
        <v>5</v>
      </c>
      <c r="E18" s="6">
        <f t="shared" si="0"/>
        <v>0.6</v>
      </c>
      <c r="F18">
        <f>COUNTIFS('3way'!$AA$3:$AA$7690,"X",'3way'!$AE$3:$AE$7690,"X",'3way'!$Z$3:$Z$7690,"=" &amp;A18)</f>
        <v>0</v>
      </c>
      <c r="G18">
        <f>COUNTIFS('3way'!$AE$3:$AE$7690,"X",'3way'!$Z$3:$Z$7690,"=" &amp;A18)</f>
        <v>1</v>
      </c>
      <c r="H18" s="6">
        <f t="shared" si="1"/>
        <v>0</v>
      </c>
      <c r="I18">
        <f>COUNTIFS('3way'!$AA$3:$AA$7690,"2",'3way'!$AE$3:$AE$7690,"2",'3way'!$Z$3:$Z$7690,"=" &amp;A18)</f>
        <v>6</v>
      </c>
      <c r="J18">
        <f>COUNTIFS('3way'!$AE$3:$AE$7690,"2",'3way'!$Z$3:$Z$7690,"=" &amp;A18)</f>
        <v>7</v>
      </c>
      <c r="K18" s="6">
        <f t="shared" si="2"/>
        <v>0.8571428571428571</v>
      </c>
    </row>
    <row r="19" spans="1:11" x14ac:dyDescent="0.25">
      <c r="A19" s="60" t="s">
        <v>283</v>
      </c>
      <c r="B19">
        <f>COUNTIF('3way'!$Z$3:$Z$7690,"="&amp;A19)</f>
        <v>28</v>
      </c>
      <c r="C19">
        <f>COUNTIFS('3way'!$AA$3:$AA$7690,"1",'3way'!$AE$3:$AE$7690,"1",'3way'!$Z$3:$Z$7690,"=" &amp;A19)</f>
        <v>7</v>
      </c>
      <c r="D19">
        <f>COUNTIFS('3way'!$AE$3:$AE$7690,"1",'3way'!$Z$3:$Z$7690,"=" &amp;A19)</f>
        <v>11</v>
      </c>
      <c r="E19" s="6">
        <f t="shared" si="0"/>
        <v>0.63636363636363635</v>
      </c>
      <c r="F19">
        <f>COUNTIFS('3way'!$AA$3:$AA$7690,"X",'3way'!$AE$3:$AE$7690,"X",'3way'!$Z$3:$Z$7690,"=" &amp;A19)</f>
        <v>3</v>
      </c>
      <c r="G19">
        <f>COUNTIFS('3way'!$AE$3:$AE$7690,"X",'3way'!$Z$3:$Z$7690,"=" &amp;A19)</f>
        <v>5</v>
      </c>
      <c r="H19" s="6">
        <f t="shared" si="1"/>
        <v>0.6</v>
      </c>
      <c r="I19">
        <f>COUNTIFS('3way'!$AA$3:$AA$7690,"2",'3way'!$AE$3:$AE$7690,"2",'3way'!$Z$3:$Z$7690,"=" &amp;A19)</f>
        <v>1</v>
      </c>
      <c r="J19">
        <f>COUNTIFS('3way'!$AE$3:$AE$7690,"2",'3way'!$Z$3:$Z$7690,"=" &amp;A19)</f>
        <v>2</v>
      </c>
      <c r="K19" s="6">
        <f t="shared" si="2"/>
        <v>0.5</v>
      </c>
    </row>
  </sheetData>
  <mergeCells count="3">
    <mergeCell ref="C1:D1"/>
    <mergeCell ref="F1:G1"/>
    <mergeCell ref="I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zoomScale="80" zoomScaleNormal="80" workbookViewId="0">
      <selection activeCell="F31" sqref="F31"/>
    </sheetView>
  </sheetViews>
  <sheetFormatPr defaultRowHeight="15" x14ac:dyDescent="0.25"/>
  <cols>
    <col min="3" max="3" width="13.5703125" customWidth="1"/>
    <col min="6" max="6" width="14" customWidth="1"/>
    <col min="9" max="9" width="13.85546875" customWidth="1"/>
  </cols>
  <sheetData>
    <row r="1" spans="1:13" x14ac:dyDescent="0.25">
      <c r="B1" s="147" t="s">
        <v>258</v>
      </c>
      <c r="C1" s="147"/>
      <c r="D1" s="147"/>
      <c r="E1" s="147" t="s">
        <v>209</v>
      </c>
      <c r="F1" s="147"/>
      <c r="G1" s="147"/>
      <c r="H1" s="147" t="s">
        <v>210</v>
      </c>
      <c r="I1" s="147"/>
      <c r="J1" s="147"/>
      <c r="K1" s="82"/>
      <c r="L1" s="82"/>
      <c r="M1" s="82"/>
    </row>
    <row r="2" spans="1:13" x14ac:dyDescent="0.25">
      <c r="B2" t="s">
        <v>251</v>
      </c>
      <c r="C2" t="s">
        <v>260</v>
      </c>
      <c r="D2" t="s">
        <v>259</v>
      </c>
      <c r="E2" t="s">
        <v>251</v>
      </c>
      <c r="F2" t="s">
        <v>260</v>
      </c>
      <c r="G2" t="s">
        <v>259</v>
      </c>
      <c r="H2" t="s">
        <v>251</v>
      </c>
      <c r="I2" t="s">
        <v>260</v>
      </c>
      <c r="J2" t="s">
        <v>259</v>
      </c>
    </row>
    <row r="3" spans="1:13" x14ac:dyDescent="0.25">
      <c r="A3" s="60" t="s">
        <v>268</v>
      </c>
      <c r="B3">
        <f>SUMIFS('2way'!$Z$3:$Z$7690,'2way'!$S$3:$S$7690,"=" &amp;A3,'2way'!$Y$3:$Y$7690,"&lt;&gt;P")</f>
        <v>3500</v>
      </c>
      <c r="C3">
        <f>SUMIFS('2way'!$AB$3:$AB$7690,'2way'!$S$3:$S$7690,"="&amp;A3,'2way'!$Z$3:$Z$7690,"&lt;&gt;P")</f>
        <v>-3600</v>
      </c>
      <c r="D3" s="71">
        <f>C3/B3</f>
        <v>-1.0285714285714285</v>
      </c>
      <c r="E3">
        <f>SUMIFS('2way'!$Z$3:$Z$7690,'2way'!$S$3:$S$7690,"=" &amp;A3,'2way'!$Y$3:$Y$7690,"&lt;&gt;P")</f>
        <v>3500</v>
      </c>
      <c r="F3">
        <f>SUMIFS('2way'!$AD$3:$AD$7690,'2way'!$S$3:$S$7690,"="&amp;A3,'2way'!$Y$3:$Y$7690,"&lt;&gt;P")</f>
        <v>-3500</v>
      </c>
      <c r="G3" s="71">
        <f>F3/E3</f>
        <v>-1</v>
      </c>
      <c r="H3">
        <f>SUMIFS('2way'!$Z$3:$Z$7690,'2way'!$S$3:$S$7690,"=" &amp;A3,'2way'!$Y$3:$Y$7690,"&lt;&gt;P")</f>
        <v>3500</v>
      </c>
      <c r="I3">
        <f>SUMIFS('2way'!$AF$3:$AF$7690,'2way'!$S$3:$S$7690,"="&amp;A3,'2way'!$Y$3:$Y$7690,"&lt;&gt;P")</f>
        <v>-3500</v>
      </c>
      <c r="J3" s="71">
        <f>I3/H3</f>
        <v>-1</v>
      </c>
    </row>
    <row r="4" spans="1:13" x14ac:dyDescent="0.25">
      <c r="A4" s="60" t="s">
        <v>269</v>
      </c>
      <c r="B4">
        <f>SUMIFS('2way'!$Z$3:$Z$7690,'2way'!$S$3:$S$7690,"=" &amp;A4,'2way'!$Y$3:$Y$7690,"&lt;&gt;P")</f>
        <v>4600</v>
      </c>
      <c r="C4">
        <f>SUMIFS('2way'!$AB$3:$AB$7690,'2way'!$S$3:$S$7690,"="&amp;A4,'2way'!$Z$3:$Z$7690,"&lt;&gt;P")</f>
        <v>-4700</v>
      </c>
      <c r="D4" s="71">
        <f t="shared" ref="D4:D18" si="0">C4/B4</f>
        <v>-1.0217391304347827</v>
      </c>
      <c r="E4">
        <f>SUMIFS('2way'!$Z$3:$Z$7690,'2way'!$S$3:$S$7690,"=" &amp;A4,'2way'!$Y$3:$Y$7690,"&lt;&gt;P")</f>
        <v>4600</v>
      </c>
      <c r="F4">
        <f>SUMIFS('2way'!$AD$3:$AD$7690,'2way'!$S$3:$S$7690,"="&amp;A4,'2way'!$Y$3:$Y$7690,"&lt;&gt;P")</f>
        <v>-4600</v>
      </c>
      <c r="G4" s="71">
        <f t="shared" ref="G4:G18" si="1">F4/E4</f>
        <v>-1</v>
      </c>
      <c r="H4">
        <f>SUMIFS('2way'!$Z$3:$Z$7690,'2way'!$S$3:$S$7690,"=" &amp;A4,'2way'!$Y$3:$Y$7690,"&lt;&gt;P")</f>
        <v>4600</v>
      </c>
      <c r="I4">
        <f>SUMIFS('2way'!$AF$3:$AF$7690,'2way'!$S$3:$S$7690,"="&amp;A4,'2way'!$Y$3:$Y$7690,"&lt;&gt;P")</f>
        <v>-4600</v>
      </c>
      <c r="J4" s="71">
        <f t="shared" ref="J4:J18" si="2">I4/H4</f>
        <v>-1</v>
      </c>
    </row>
    <row r="5" spans="1:13" x14ac:dyDescent="0.25">
      <c r="A5" s="60" t="s">
        <v>270</v>
      </c>
      <c r="B5">
        <f>SUMIFS('2way'!$Z$3:$Z$7690,'2way'!$S$3:$S$7690,"=" &amp;A5,'2way'!$Y$3:$Y$7690,"&lt;&gt;P")</f>
        <v>4900</v>
      </c>
      <c r="C5" t="e">
        <f>SUMIFS('2way'!$AB$3:$AB$7690,'2way'!$S$3:$S$7690,"="&amp;A5,'2way'!$Z$3:$Z$7690,"&lt;&gt;P")</f>
        <v>#N/A</v>
      </c>
      <c r="D5" s="71" t="e">
        <f t="shared" si="0"/>
        <v>#N/A</v>
      </c>
      <c r="E5">
        <f>SUMIFS('2way'!$Z$3:$Z$7690,'2way'!$S$3:$S$7690,"=" &amp;A5,'2way'!$Y$3:$Y$7690,"&lt;&gt;P")</f>
        <v>4900</v>
      </c>
      <c r="F5" t="e">
        <f>SUMIFS('2way'!$AD$3:$AD$7690,'2way'!$S$3:$S$7690,"="&amp;A5,'2way'!$Y$3:$Y$7690,"&lt;&gt;P")</f>
        <v>#N/A</v>
      </c>
      <c r="G5" s="71" t="e">
        <f t="shared" si="1"/>
        <v>#N/A</v>
      </c>
      <c r="H5">
        <f>SUMIFS('2way'!$Z$3:$Z$7690,'2way'!$S$3:$S$7690,"=" &amp;A5,'2way'!$Y$3:$Y$7690,"&lt;&gt;P")</f>
        <v>4900</v>
      </c>
      <c r="I5" t="e">
        <f>SUMIFS('2way'!$AF$3:$AF$7690,'2way'!$S$3:$S$7690,"="&amp;A5,'2way'!$Y$3:$Y$7690,"&lt;&gt;P")</f>
        <v>#N/A</v>
      </c>
      <c r="J5" s="71" t="e">
        <f t="shared" si="2"/>
        <v>#N/A</v>
      </c>
    </row>
    <row r="6" spans="1:13" x14ac:dyDescent="0.25">
      <c r="A6" s="60" t="s">
        <v>271</v>
      </c>
      <c r="B6">
        <f>SUMIFS('2way'!$Z$3:$Z$7690,'2way'!$S$3:$S$7690,"=" &amp;A6,'2way'!$Y$3:$Y$7690,"&lt;&gt;P")</f>
        <v>2800</v>
      </c>
      <c r="C6">
        <f>SUMIFS('2way'!$AB$3:$AB$7690,'2way'!$S$3:$S$7690,"="&amp;A6,'2way'!$Z$3:$Z$7690,"&lt;&gt;P")</f>
        <v>-2800</v>
      </c>
      <c r="D6" s="71">
        <f t="shared" si="0"/>
        <v>-1</v>
      </c>
      <c r="E6">
        <f>SUMIFS('2way'!$Z$3:$Z$7690,'2way'!$S$3:$S$7690,"=" &amp;A6,'2way'!$Y$3:$Y$7690,"&lt;&gt;P")</f>
        <v>2800</v>
      </c>
      <c r="F6">
        <f>SUMIFS('2way'!$AD$3:$AD$7690,'2way'!$S$3:$S$7690,"="&amp;A6,'2way'!$Y$3:$Y$7690,"&lt;&gt;P")</f>
        <v>-2800</v>
      </c>
      <c r="G6" s="71">
        <f t="shared" si="1"/>
        <v>-1</v>
      </c>
      <c r="H6">
        <f>SUMIFS('2way'!$Z$3:$Z$7690,'2way'!$S$3:$S$7690,"=" &amp;A6,'2way'!$Y$3:$Y$7690,"&lt;&gt;P")</f>
        <v>2800</v>
      </c>
      <c r="I6">
        <f>SUMIFS('2way'!$AF$3:$AF$7690,'2way'!$S$3:$S$7690,"="&amp;A6,'2way'!$Y$3:$Y$7690,"&lt;&gt;P")</f>
        <v>-2800</v>
      </c>
      <c r="J6" s="71">
        <f t="shared" si="2"/>
        <v>-1</v>
      </c>
    </row>
    <row r="7" spans="1:13" x14ac:dyDescent="0.25">
      <c r="A7" s="60" t="s">
        <v>272</v>
      </c>
      <c r="B7">
        <f>SUMIFS('2way'!$Z$3:$Z$7690,'2way'!$S$3:$S$7690,"=" &amp;A7,'2way'!$Y$3:$Y$7690,"&lt;&gt;P")</f>
        <v>5800</v>
      </c>
      <c r="C7">
        <f>SUMIFS('2way'!$AB$3:$AB$7690,'2way'!$S$3:$S$7690,"="&amp;A7,'2way'!$Z$3:$Z$7690,"&lt;&gt;P")</f>
        <v>-5900</v>
      </c>
      <c r="D7" s="71">
        <f t="shared" si="0"/>
        <v>-1.0172413793103448</v>
      </c>
      <c r="E7">
        <f>SUMIFS('2way'!$Z$3:$Z$7690,'2way'!$S$3:$S$7690,"=" &amp;A7,'2way'!$Y$3:$Y$7690,"&lt;&gt;P")</f>
        <v>5800</v>
      </c>
      <c r="F7">
        <f>SUMIFS('2way'!$AD$3:$AD$7690,'2way'!$S$3:$S$7690,"="&amp;A7,'2way'!$Y$3:$Y$7690,"&lt;&gt;P")</f>
        <v>-5800</v>
      </c>
      <c r="G7" s="71">
        <f t="shared" si="1"/>
        <v>-1</v>
      </c>
      <c r="H7">
        <f>SUMIFS('2way'!$Z$3:$Z$7690,'2way'!$S$3:$S$7690,"=" &amp;A7,'2way'!$Y$3:$Y$7690,"&lt;&gt;P")</f>
        <v>5800</v>
      </c>
      <c r="I7">
        <f>SUMIFS('2way'!$AF$3:$AF$7690,'2way'!$S$3:$S$7690,"="&amp;A7,'2way'!$Y$3:$Y$7690,"&lt;&gt;P")</f>
        <v>-5800</v>
      </c>
      <c r="J7" s="71">
        <f t="shared" si="2"/>
        <v>-1</v>
      </c>
    </row>
    <row r="8" spans="1:13" x14ac:dyDescent="0.25">
      <c r="A8" s="60" t="s">
        <v>273</v>
      </c>
      <c r="B8">
        <f>SUMIFS('2way'!$Z$3:$Z$7690,'2way'!$S$3:$S$7690,"=" &amp;A8,'2way'!$Y$3:$Y$7690,"&lt;&gt;P")</f>
        <v>4700</v>
      </c>
      <c r="C8" t="e">
        <f>SUMIFS('2way'!$AB$3:$AB$7690,'2way'!$S$3:$S$7690,"="&amp;A8,'2way'!$Z$3:$Z$7690,"&lt;&gt;P")</f>
        <v>#N/A</v>
      </c>
      <c r="D8" s="71" t="e">
        <f t="shared" si="0"/>
        <v>#N/A</v>
      </c>
      <c r="E8">
        <f>SUMIFS('2way'!$Z$3:$Z$7690,'2way'!$S$3:$S$7690,"=" &amp;A8,'2way'!$Y$3:$Y$7690,"&lt;&gt;P")</f>
        <v>4700</v>
      </c>
      <c r="F8" t="e">
        <f>SUMIFS('2way'!$AD$3:$AD$7690,'2way'!$S$3:$S$7690,"="&amp;A8,'2way'!$Y$3:$Y$7690,"&lt;&gt;P")</f>
        <v>#N/A</v>
      </c>
      <c r="G8" s="71" t="e">
        <f t="shared" si="1"/>
        <v>#N/A</v>
      </c>
      <c r="H8">
        <f>SUMIFS('2way'!$Z$3:$Z$7690,'2way'!$S$3:$S$7690,"=" &amp;A8,'2way'!$Y$3:$Y$7690,"&lt;&gt;P")</f>
        <v>4700</v>
      </c>
      <c r="I8" t="e">
        <f>SUMIFS('2way'!$AF$3:$AF$7690,'2way'!$S$3:$S$7690,"="&amp;A8,'2way'!$Y$3:$Y$7690,"&lt;&gt;P")</f>
        <v>#N/A</v>
      </c>
      <c r="J8" s="71" t="e">
        <f t="shared" si="2"/>
        <v>#N/A</v>
      </c>
    </row>
    <row r="9" spans="1:13" x14ac:dyDescent="0.25">
      <c r="A9" s="60" t="s">
        <v>274</v>
      </c>
      <c r="B9">
        <f>SUMIFS('2way'!$Z$3:$Z$7690,'2way'!$S$3:$S$7690,"=" &amp;A9,'2way'!$Y$3:$Y$7690,"&lt;&gt;P")</f>
        <v>6000</v>
      </c>
      <c r="C9">
        <f>SUMIFS('2way'!$AB$3:$AB$7690,'2way'!$S$3:$S$7690,"="&amp;A9,'2way'!$Z$3:$Z$7690,"&lt;&gt;P")</f>
        <v>-6100</v>
      </c>
      <c r="D9" s="71">
        <f t="shared" si="0"/>
        <v>-1.0166666666666666</v>
      </c>
      <c r="E9">
        <f>SUMIFS('2way'!$Z$3:$Z$7690,'2way'!$S$3:$S$7690,"=" &amp;A9,'2way'!$Y$3:$Y$7690,"&lt;&gt;P")</f>
        <v>6000</v>
      </c>
      <c r="F9">
        <f>SUMIFS('2way'!$AD$3:$AD$7690,'2way'!$S$3:$S$7690,"="&amp;A9,'2way'!$Y$3:$Y$7690,"&lt;&gt;P")</f>
        <v>-6000</v>
      </c>
      <c r="G9" s="71">
        <f t="shared" si="1"/>
        <v>-1</v>
      </c>
      <c r="H9">
        <f>SUMIFS('2way'!$Z$3:$Z$7690,'2way'!$S$3:$S$7690,"=" &amp;A9,'2way'!$Y$3:$Y$7690,"&lt;&gt;P")</f>
        <v>6000</v>
      </c>
      <c r="I9">
        <f>SUMIFS('2way'!$AF$3:$AF$7690,'2way'!$S$3:$S$7690,"="&amp;A9,'2way'!$Y$3:$Y$7690,"&lt;&gt;P")</f>
        <v>-6000</v>
      </c>
      <c r="J9" s="71">
        <f t="shared" si="2"/>
        <v>-1</v>
      </c>
    </row>
    <row r="10" spans="1:13" x14ac:dyDescent="0.25">
      <c r="A10" s="60" t="s">
        <v>275</v>
      </c>
      <c r="B10">
        <f>SUMIFS('2way'!$Z$3:$Z$7690,'2way'!$S$3:$S$7690,"=" &amp;A10,'2way'!$Y$3:$Y$7690,"&lt;&gt;P")</f>
        <v>9700</v>
      </c>
      <c r="C10">
        <f>SUMIFS('2way'!$AB$3:$AB$7690,'2way'!$S$3:$S$7690,"="&amp;A10,'2way'!$Z$3:$Z$7690,"&lt;&gt;P")</f>
        <v>-9800</v>
      </c>
      <c r="D10" s="71">
        <f t="shared" si="0"/>
        <v>-1.0103092783505154</v>
      </c>
      <c r="E10">
        <f>SUMIFS('2way'!$Z$3:$Z$7690,'2way'!$S$3:$S$7690,"=" &amp;A10,'2way'!$Y$3:$Y$7690,"&lt;&gt;P")</f>
        <v>9700</v>
      </c>
      <c r="F10">
        <f>SUMIFS('2way'!$AD$3:$AD$7690,'2way'!$S$3:$S$7690,"="&amp;A10,'2way'!$Y$3:$Y$7690,"&lt;&gt;P")</f>
        <v>-9700</v>
      </c>
      <c r="G10" s="71">
        <f t="shared" si="1"/>
        <v>-1</v>
      </c>
      <c r="H10">
        <f>SUMIFS('2way'!$Z$3:$Z$7690,'2way'!$S$3:$S$7690,"=" &amp;A10,'2way'!$Y$3:$Y$7690,"&lt;&gt;P")</f>
        <v>9700</v>
      </c>
      <c r="I10">
        <f>SUMIFS('2way'!$AF$3:$AF$7690,'2way'!$S$3:$S$7690,"="&amp;A10,'2way'!$Y$3:$Y$7690,"&lt;&gt;P")</f>
        <v>-9700</v>
      </c>
      <c r="J10" s="71">
        <f t="shared" si="2"/>
        <v>-1</v>
      </c>
    </row>
    <row r="11" spans="1:13" x14ac:dyDescent="0.25">
      <c r="A11" s="60" t="s">
        <v>276</v>
      </c>
      <c r="B11">
        <f>SUMIFS('2way'!$Z$3:$Z$7690,'2way'!$S$3:$S$7690,"=" &amp;A11,'2way'!$Y$3:$Y$7690,"&lt;&gt;P")</f>
        <v>9600</v>
      </c>
      <c r="C11">
        <f>SUMIFS('2way'!$AB$3:$AB$7690,'2way'!$S$3:$S$7690,"="&amp;A11,'2way'!$Z$3:$Z$7690,"&lt;&gt;P")</f>
        <v>-9900</v>
      </c>
      <c r="D11" s="71">
        <f t="shared" si="0"/>
        <v>-1.03125</v>
      </c>
      <c r="E11">
        <f>SUMIFS('2way'!$Z$3:$Z$7690,'2way'!$S$3:$S$7690,"=" &amp;A11,'2way'!$Y$3:$Y$7690,"&lt;&gt;P")</f>
        <v>9600</v>
      </c>
      <c r="F11">
        <f>SUMIFS('2way'!$AD$3:$AD$7690,'2way'!$S$3:$S$7690,"="&amp;A11,'2way'!$Y$3:$Y$7690,"&lt;&gt;P")</f>
        <v>-9600</v>
      </c>
      <c r="G11" s="71">
        <f t="shared" si="1"/>
        <v>-1</v>
      </c>
      <c r="H11">
        <f>SUMIFS('2way'!$Z$3:$Z$7690,'2way'!$S$3:$S$7690,"=" &amp;A11,'2way'!$Y$3:$Y$7690,"&lt;&gt;P")</f>
        <v>9600</v>
      </c>
      <c r="I11">
        <f>SUMIFS('2way'!$AF$3:$AF$7690,'2way'!$S$3:$S$7690,"="&amp;A11,'2way'!$Y$3:$Y$7690,"&lt;&gt;P")</f>
        <v>-9600</v>
      </c>
      <c r="J11" s="71">
        <f t="shared" si="2"/>
        <v>-1</v>
      </c>
    </row>
    <row r="12" spans="1:13" x14ac:dyDescent="0.25">
      <c r="A12" s="60" t="s">
        <v>277</v>
      </c>
      <c r="B12">
        <f>SUMIFS('2way'!$Z$3:$Z$7690,'2way'!$S$3:$S$7690,"=" &amp;A12,'2way'!$Y$3:$Y$7690,"&lt;&gt;P")</f>
        <v>2300</v>
      </c>
      <c r="C12" t="e">
        <f>SUMIFS('2way'!$AB$3:$AB$7690,'2way'!$S$3:$S$7690,"="&amp;A12,'2way'!$Z$3:$Z$7690,"&lt;&gt;P")</f>
        <v>#N/A</v>
      </c>
      <c r="D12" s="71" t="e">
        <f t="shared" si="0"/>
        <v>#N/A</v>
      </c>
      <c r="E12">
        <f>SUMIFS('2way'!$Z$3:$Z$7690,'2way'!$S$3:$S$7690,"=" &amp;A12,'2way'!$Y$3:$Y$7690,"&lt;&gt;P")</f>
        <v>2300</v>
      </c>
      <c r="F12" t="e">
        <f>SUMIFS('2way'!$AD$3:$AD$7690,'2way'!$S$3:$S$7690,"="&amp;A12,'2way'!$Y$3:$Y$7690,"&lt;&gt;P")</f>
        <v>#N/A</v>
      </c>
      <c r="G12" s="71" t="e">
        <f t="shared" si="1"/>
        <v>#N/A</v>
      </c>
      <c r="H12">
        <f>SUMIFS('2way'!$Z$3:$Z$7690,'2way'!$S$3:$S$7690,"=" &amp;A12,'2way'!$Y$3:$Y$7690,"&lt;&gt;P")</f>
        <v>2300</v>
      </c>
      <c r="I12" t="e">
        <f>SUMIFS('2way'!$AF$3:$AF$7690,'2way'!$S$3:$S$7690,"="&amp;A12,'2way'!$Y$3:$Y$7690,"&lt;&gt;P")</f>
        <v>#N/A</v>
      </c>
      <c r="J12" s="71" t="e">
        <f t="shared" si="2"/>
        <v>#N/A</v>
      </c>
    </row>
    <row r="13" spans="1:13" x14ac:dyDescent="0.25">
      <c r="A13" s="60" t="s">
        <v>278</v>
      </c>
      <c r="B13">
        <f>SUMIFS('2way'!$Z$3:$Z$7690,'2way'!$S$3:$S$7690,"=" &amp;A13,'2way'!$Y$3:$Y$7690,"&lt;&gt;P")</f>
        <v>5000</v>
      </c>
      <c r="C13" t="e">
        <f>SUMIFS('2way'!$AB$3:$AB$7690,'2way'!$S$3:$S$7690,"="&amp;A13,'2way'!$Z$3:$Z$7690,"&lt;&gt;P")</f>
        <v>#N/A</v>
      </c>
      <c r="D13" s="71" t="e">
        <f t="shared" si="0"/>
        <v>#N/A</v>
      </c>
      <c r="E13">
        <f>SUMIFS('2way'!$Z$3:$Z$7690,'2way'!$S$3:$S$7690,"=" &amp;A13,'2way'!$Y$3:$Y$7690,"&lt;&gt;P")</f>
        <v>5000</v>
      </c>
      <c r="F13" t="e">
        <f>SUMIFS('2way'!$AD$3:$AD$7690,'2way'!$S$3:$S$7690,"="&amp;A13,'2way'!$Y$3:$Y$7690,"&lt;&gt;P")</f>
        <v>#N/A</v>
      </c>
      <c r="G13" s="71" t="e">
        <f t="shared" si="1"/>
        <v>#N/A</v>
      </c>
      <c r="H13">
        <f>SUMIFS('2way'!$Z$3:$Z$7690,'2way'!$S$3:$S$7690,"=" &amp;A13,'2way'!$Y$3:$Y$7690,"&lt;&gt;P")</f>
        <v>5000</v>
      </c>
      <c r="I13" t="e">
        <f>SUMIFS('2way'!$AF$3:$AF$7690,'2way'!$S$3:$S$7690,"="&amp;A13,'2way'!$Y$3:$Y$7690,"&lt;&gt;P")</f>
        <v>#N/A</v>
      </c>
      <c r="J13" s="71" t="e">
        <f t="shared" si="2"/>
        <v>#N/A</v>
      </c>
    </row>
    <row r="14" spans="1:13" x14ac:dyDescent="0.25">
      <c r="A14" s="60" t="s">
        <v>279</v>
      </c>
      <c r="B14">
        <f>SUMIFS('2way'!$Z$3:$Z$7690,'2way'!$S$3:$S$7690,"=" &amp;A14,'2way'!$Y$3:$Y$7690,"&lt;&gt;P")</f>
        <v>6400</v>
      </c>
      <c r="C14">
        <f>SUMIFS('2way'!$AB$3:$AB$7690,'2way'!$S$3:$S$7690,"="&amp;A14,'2way'!$Z$3:$Z$7690,"&lt;&gt;P")</f>
        <v>-6600</v>
      </c>
      <c r="D14" s="71">
        <f t="shared" si="0"/>
        <v>-1.03125</v>
      </c>
      <c r="E14">
        <f>SUMIFS('2way'!$Z$3:$Z$7690,'2way'!$S$3:$S$7690,"=" &amp;A14,'2way'!$Y$3:$Y$7690,"&lt;&gt;P")</f>
        <v>6400</v>
      </c>
      <c r="F14">
        <f>SUMIFS('2way'!$AD$3:$AD$7690,'2way'!$S$3:$S$7690,"="&amp;A14,'2way'!$Y$3:$Y$7690,"&lt;&gt;P")</f>
        <v>-6400</v>
      </c>
      <c r="G14" s="71">
        <f t="shared" si="1"/>
        <v>-1</v>
      </c>
      <c r="H14">
        <f>SUMIFS('2way'!$Z$3:$Z$7690,'2way'!$S$3:$S$7690,"=" &amp;A14,'2way'!$Y$3:$Y$7690,"&lt;&gt;P")</f>
        <v>6400</v>
      </c>
      <c r="I14">
        <f>SUMIFS('2way'!$AF$3:$AF$7690,'2way'!$S$3:$S$7690,"="&amp;A14,'2way'!$Y$3:$Y$7690,"&lt;&gt;P")</f>
        <v>-6400</v>
      </c>
      <c r="J14" s="71">
        <f t="shared" si="2"/>
        <v>-1</v>
      </c>
    </row>
    <row r="15" spans="1:13" x14ac:dyDescent="0.25">
      <c r="A15" s="60" t="s">
        <v>280</v>
      </c>
      <c r="B15">
        <f>SUMIFS('2way'!$Z$3:$Z$7690,'2way'!$S$3:$S$7690,"=" &amp;A15,'2way'!$Y$3:$Y$7690,"&lt;&gt;P")</f>
        <v>3000</v>
      </c>
      <c r="C15" t="e">
        <f>SUMIFS('2way'!$AB$3:$AB$7690,'2way'!$S$3:$S$7690,"="&amp;A15,'2way'!$Z$3:$Z$7690,"&lt;&gt;P")</f>
        <v>#DIV/0!</v>
      </c>
      <c r="D15" s="71" t="e">
        <f t="shared" si="0"/>
        <v>#DIV/0!</v>
      </c>
      <c r="E15">
        <f>SUMIFS('2way'!$Z$3:$Z$7690,'2way'!$S$3:$S$7690,"=" &amp;A15,'2way'!$Y$3:$Y$7690,"&lt;&gt;P")</f>
        <v>3000</v>
      </c>
      <c r="F15">
        <f>SUMIFS('2way'!$AD$3:$AD$7690,'2way'!$S$3:$S$7690,"="&amp;A15,'2way'!$Y$3:$Y$7690,"&lt;&gt;P")</f>
        <v>-3000</v>
      </c>
      <c r="G15" s="71">
        <f t="shared" si="1"/>
        <v>-1</v>
      </c>
      <c r="H15">
        <f>SUMIFS('2way'!$Z$3:$Z$7690,'2way'!$S$3:$S$7690,"=" &amp;A15,'2way'!$Y$3:$Y$7690,"&lt;&gt;P")</f>
        <v>3000</v>
      </c>
      <c r="I15">
        <f>SUMIFS('2way'!$AF$3:$AF$7690,'2way'!$S$3:$S$7690,"="&amp;A15,'2way'!$Y$3:$Y$7690,"&lt;&gt;P")</f>
        <v>-3000</v>
      </c>
      <c r="J15" s="71">
        <f t="shared" si="2"/>
        <v>-1</v>
      </c>
    </row>
    <row r="16" spans="1:13" x14ac:dyDescent="0.25">
      <c r="A16" s="60" t="s">
        <v>281</v>
      </c>
      <c r="B16">
        <f>SUMIFS('2way'!$Z$3:$Z$7690,'2way'!$S$3:$S$7690,"=" &amp;A16,'2way'!$Y$3:$Y$7690,"&lt;&gt;P")</f>
        <v>3600</v>
      </c>
      <c r="C16" t="e">
        <f>SUMIFS('2way'!$AB$3:$AB$7690,'2way'!$S$3:$S$7690,"="&amp;A16,'2way'!$Z$3:$Z$7690,"&lt;&gt;P")</f>
        <v>#N/A</v>
      </c>
      <c r="D16" s="71" t="e">
        <f t="shared" si="0"/>
        <v>#N/A</v>
      </c>
      <c r="E16">
        <f>SUMIFS('2way'!$Z$3:$Z$7690,'2way'!$S$3:$S$7690,"=" &amp;A16,'2way'!$Y$3:$Y$7690,"&lt;&gt;P")</f>
        <v>3600</v>
      </c>
      <c r="F16" t="e">
        <f>SUMIFS('2way'!$AD$3:$AD$7690,'2way'!$S$3:$S$7690,"="&amp;A16,'2way'!$Y$3:$Y$7690,"&lt;&gt;P")</f>
        <v>#N/A</v>
      </c>
      <c r="G16" s="71" t="e">
        <f t="shared" si="1"/>
        <v>#N/A</v>
      </c>
      <c r="H16">
        <f>SUMIFS('2way'!$Z$3:$Z$7690,'2way'!$S$3:$S$7690,"=" &amp;A16,'2way'!$Y$3:$Y$7690,"&lt;&gt;P")</f>
        <v>3600</v>
      </c>
      <c r="I16" t="e">
        <f>SUMIFS('2way'!$AF$3:$AF$7690,'2way'!$S$3:$S$7690,"="&amp;A16,'2way'!$Y$3:$Y$7690,"&lt;&gt;P")</f>
        <v>#N/A</v>
      </c>
      <c r="J16" s="71" t="e">
        <f t="shared" si="2"/>
        <v>#N/A</v>
      </c>
    </row>
    <row r="17" spans="1:10" x14ac:dyDescent="0.25">
      <c r="A17" s="60" t="s">
        <v>282</v>
      </c>
      <c r="B17">
        <f>SUMIFS('2way'!$Z$3:$Z$7690,'2way'!$S$3:$S$7690,"=" &amp;A17,'2way'!$Y$3:$Y$7690,"&lt;&gt;P")</f>
        <v>2400</v>
      </c>
      <c r="C17" t="e">
        <f>SUMIFS('2way'!$AB$3:$AB$7690,'2way'!$S$3:$S$7690,"="&amp;A17,'2way'!$Z$3:$Z$7690,"&lt;&gt;P")</f>
        <v>#DIV/0!</v>
      </c>
      <c r="D17" s="71" t="e">
        <f t="shared" si="0"/>
        <v>#DIV/0!</v>
      </c>
      <c r="E17">
        <f>SUMIFS('2way'!$Z$3:$Z$7690,'2way'!$S$3:$S$7690,"=" &amp;A17,'2way'!$Y$3:$Y$7690,"&lt;&gt;P")</f>
        <v>2400</v>
      </c>
      <c r="F17">
        <f>SUMIFS('2way'!$AD$3:$AD$7690,'2way'!$S$3:$S$7690,"="&amp;A17,'2way'!$Y$3:$Y$7690,"&lt;&gt;P")</f>
        <v>-2400</v>
      </c>
      <c r="G17" s="71">
        <f t="shared" si="1"/>
        <v>-1</v>
      </c>
      <c r="H17">
        <f>SUMIFS('2way'!$Z$3:$Z$7690,'2way'!$S$3:$S$7690,"=" &amp;A17,'2way'!$Y$3:$Y$7690,"&lt;&gt;P")</f>
        <v>2400</v>
      </c>
      <c r="I17">
        <f>SUMIFS('2way'!$AF$3:$AF$7690,'2way'!$S$3:$S$7690,"="&amp;A17,'2way'!$Y$3:$Y$7690,"&lt;&gt;P")</f>
        <v>-2400</v>
      </c>
      <c r="J17" s="71">
        <f t="shared" si="2"/>
        <v>-1</v>
      </c>
    </row>
    <row r="18" spans="1:10" x14ac:dyDescent="0.25">
      <c r="A18" s="60" t="s">
        <v>283</v>
      </c>
      <c r="B18">
        <f>SUMIFS('2way'!$Z$3:$Z$7690,'2way'!$S$3:$S$7690,"=" &amp;A18,'2way'!$Y$3:$Y$7690,"&lt;&gt;P")</f>
        <v>3200</v>
      </c>
      <c r="C18">
        <f>SUMIFS('2way'!$AB$3:$AB$7690,'2way'!$S$3:$S$7690,"="&amp;A18,'2way'!$Z$3:$Z$7690,"&lt;&gt;P")</f>
        <v>-3300</v>
      </c>
      <c r="D18" s="71">
        <f t="shared" si="0"/>
        <v>-1.03125</v>
      </c>
      <c r="E18">
        <f>SUMIFS('2way'!$Z$3:$Z$7690,'2way'!$S$3:$S$7690,"=" &amp;A18,'2way'!$Y$3:$Y$7690,"&lt;&gt;P")</f>
        <v>3200</v>
      </c>
      <c r="F18">
        <f>SUMIFS('2way'!$AD$3:$AD$7690,'2way'!$S$3:$S$7690,"="&amp;A18,'2way'!$Y$3:$Y$7690,"&lt;&gt;P")</f>
        <v>-3200</v>
      </c>
      <c r="G18" s="71">
        <f t="shared" si="1"/>
        <v>-1</v>
      </c>
      <c r="H18">
        <f>SUMIFS('2way'!$Z$3:$Z$7690,'2way'!$S$3:$S$7690,"=" &amp;A18,'2way'!$Y$3:$Y$7690,"&lt;&gt;P")</f>
        <v>3200</v>
      </c>
      <c r="I18">
        <f>SUMIFS('2way'!$AF$3:$AF$7690,'2way'!$S$3:$S$7690,"="&amp;A18,'2way'!$Y$3:$Y$7690,"&lt;&gt;P")</f>
        <v>-3200</v>
      </c>
      <c r="J18" s="71">
        <f t="shared" si="2"/>
        <v>-1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2way</vt:lpstr>
      <vt:lpstr>3way</vt:lpstr>
      <vt:lpstr>cs_lookup</vt:lpstr>
      <vt:lpstr>OV-UN model DIVS</vt:lpstr>
      <vt:lpstr>OV-UN model TEAMS</vt:lpstr>
      <vt:lpstr>1X2 Model compare</vt:lpstr>
      <vt:lpstr>Correct score</vt:lpstr>
      <vt:lpstr>1X2</vt:lpstr>
      <vt:lpstr>Financials DIVS</vt:lpstr>
      <vt:lpstr>Financials 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2015-06-05T18:17:20Z</dcterms:created>
  <dcterms:modified xsi:type="dcterms:W3CDTF">2021-09-08T17:41:31Z</dcterms:modified>
</cp:coreProperties>
</file>